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<sst xmlns="http://schemas.openxmlformats.org/spreadsheetml/2006/main" count="31" uniqueCount="30">
  <si>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UNIQUE VALUE</t>
  </si>
  <si>
    <t>VALUE COUNT</t>
  </si>
  <si>
    <t>SORTED VALUE COUNT</t>
  </si>
  <si>
    <t>HTML/CSS</t>
  </si>
  <si>
    <t>SQL</t>
  </si>
  <si>
    <t>Python</t>
  </si>
  <si>
    <t>Java</t>
  </si>
  <si>
    <t>Bash/Shell/PowerShell</t>
  </si>
  <si>
    <t>C#</t>
  </si>
  <si>
    <t>PHP</t>
  </si>
  <si>
    <t>C++</t>
  </si>
  <si>
    <t>TypeScript</t>
  </si>
  <si>
    <t>C</t>
  </si>
  <si>
    <t>Ruby</t>
  </si>
  <si>
    <t>Other(s):</t>
  </si>
  <si>
    <t>Go</t>
  </si>
  <si>
    <t>Assembly</t>
  </si>
  <si>
    <t>Kotlin</t>
  </si>
  <si>
    <t>Swift</t>
  </si>
  <si>
    <t>R</t>
  </si>
  <si>
    <t>VBA</t>
  </si>
  <si>
    <t>Objective-C</t>
  </si>
  <si>
    <t>Scala</t>
  </si>
  <si>
    <t>Rust</t>
  </si>
  <si>
    <t>Dart</t>
  </si>
  <si>
    <t>Elixir</t>
  </si>
  <si>
    <t>Clojure</t>
  </si>
  <si>
    <t>WebAssembly</t>
  </si>
  <si>
    <t>F#</t>
  </si>
  <si>
    <t>Erlang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</si>
</sst>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Sheet1!$AQ$2:$AQ$29</c:f>
            </c:strRef>
          </c:cat>
          <c:val>
            <c:numRef>
              <c:f>Sheet1!$AR$2:$AR$29</c:f>
              <c:numCache/>
            </c:numRef>
          </c:val>
        </c:ser>
        <c:axId val="189774964"/>
        <c:axId val="107828414"/>
      </c:barChart>
      <c:catAx>
        <c:axId val="189774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828414"/>
      </c:catAx>
      <c:valAx>
        <c:axId val="107828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7749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152400</xdr:colOff>
      <xdr:row>0</xdr:row>
      <xdr:rowOff>76200</xdr:rowOff>
    </xdr:from>
    <xdr:ext cx="7524750" cy="4772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2.25"/>
    <col customWidth="1" min="19" max="19" width="26.13"/>
    <col customWidth="1" min="40" max="40" width="18.25"/>
    <col customWidth="1" min="43" max="43" width="14.75"/>
    <col customWidth="1" min="44" max="44" width="20.13"/>
  </cols>
  <sheetData>
    <row r="1">
      <c r="B1" s="1" t="str">
        <f>IFERROR(__xludf.DUMMYFUNCTION("IMPORTRANGE(""https://docs.google.com/spreadsheets/d/1CV26C6hAFoNo0dIUngAjDBACOSkIIdkWtINmjqf5TYU/edit#gid=1148160592"",""programing_languages!B1:B10001"")"),"LanguagesWorkedWith")</f>
        <v>LanguagesWorkedWith</v>
      </c>
      <c r="AN1" s="2" t="s">
        <v>0</v>
      </c>
      <c r="AO1" s="3" t="s">
        <v>1</v>
      </c>
      <c r="AQ1" s="2" t="s">
        <v>0</v>
      </c>
      <c r="AR1" s="3" t="s">
        <v>2</v>
      </c>
    </row>
    <row r="2">
      <c r="B2" s="1" t="str">
        <f>IFERROR(__xludf.DUMMYFUNCTION("""COMPUTED_VALUE"""),"HTML/CSS;Java;JavaScript;Python")</f>
        <v>HTML/CSS;Java;JavaScript;Python</v>
      </c>
      <c r="E2" s="1" t="str">
        <f>IFERROR(__xludf.DUMMYFUNCTION("UNIQUE(SPLIT(B2,"";""))"),"HTML/CSS")</f>
        <v>HTML/CSS</v>
      </c>
      <c r="F2" s="1" t="str">
        <f>IFERROR(__xludf.DUMMYFUNCTION("""COMPUTED_VALUE"""),"Java")</f>
        <v>Java</v>
      </c>
      <c r="G2" s="1" t="str">
        <f>IFERROR(__xludf.DUMMYFUNCTION("""COMPUTED_VALUE"""),"JavaScript")</f>
        <v>JavaScript</v>
      </c>
      <c r="H2" s="1" t="str">
        <f>IFERROR(__xludf.DUMMYFUNCTION("""COMPUTED_VALUE"""),"Python")</f>
        <v>Python</v>
      </c>
      <c r="AN2" s="1" t="str">
        <f>IFERROR(__xludf.DUMMYFUNCTION("SORT(UNIQUE(FLATTEN(E2:AF10001)))"),"Assembly")</f>
        <v>Assembly</v>
      </c>
      <c r="AO2" s="1">
        <f>COUNTIF(E2:AF10001, "Assembly")</f>
        <v>677</v>
      </c>
      <c r="AQ2" s="1" t="str">
        <f t="array" ref="AQ2:AR29">SORTN(AN2:AO29,28,3,AO2:AO29,0)</f>
        <v>JavaScript</v>
      </c>
      <c r="AR2" s="1">
        <v>6819.0</v>
      </c>
    </row>
    <row r="3">
      <c r="B3" s="1" t="str">
        <f>IFERROR(__xludf.DUMMYFUNCTION("""COMPUTED_VALUE"""),"C++;HTML/CSS;Python")</f>
        <v>C++;HTML/CSS;Python</v>
      </c>
      <c r="E3" s="1" t="str">
        <f>IFERROR(__xludf.DUMMYFUNCTION("UNIQUE(SPLIT(B3,"";""))"),"C++")</f>
        <v>C++</v>
      </c>
      <c r="F3" s="1" t="str">
        <f>IFERROR(__xludf.DUMMYFUNCTION("""COMPUTED_VALUE"""),"HTML/CSS")</f>
        <v>HTML/CSS</v>
      </c>
      <c r="G3" s="1" t="str">
        <f>IFERROR(__xludf.DUMMYFUNCTION("""COMPUTED_VALUE"""),"Python")</f>
        <v>Python</v>
      </c>
      <c r="AN3" s="1" t="str">
        <f>IFERROR(__xludf.DUMMYFUNCTION("""COMPUTED_VALUE"""),"Bash/Shell/PowerShell")</f>
        <v>Bash/Shell/PowerShell</v>
      </c>
      <c r="AO3" s="1">
        <f t="shared" ref="AO3:AO29" si="1">COUNTIF(E3:AF10002, AN3)</f>
        <v>3665</v>
      </c>
      <c r="AQ3" s="1" t="s">
        <v>3</v>
      </c>
      <c r="AR3" s="1">
        <v>6443.0</v>
      </c>
    </row>
    <row r="4">
      <c r="B4" s="1" t="str">
        <f>IFERROR(__xludf.DUMMYFUNCTION("""COMPUTED_VALUE"""),"HTML/CSS")</f>
        <v>HTML/CSS</v>
      </c>
      <c r="E4" s="1" t="str">
        <f>IFERROR(__xludf.DUMMYFUNCTION("UNIQUE(SPLIT(B4,"";""))"),"HTML/CSS")</f>
        <v>HTML/CSS</v>
      </c>
      <c r="S4" s="4"/>
      <c r="AN4" s="1" t="str">
        <f>IFERROR(__xludf.DUMMYFUNCTION("""COMPUTED_VALUE"""),"C")</f>
        <v>C</v>
      </c>
      <c r="AO4" s="1">
        <f t="shared" si="1"/>
        <v>1994</v>
      </c>
      <c r="AQ4" s="1" t="s">
        <v>4</v>
      </c>
      <c r="AR4" s="1">
        <v>5399.0</v>
      </c>
    </row>
    <row r="5">
      <c r="B5" s="1" t="str">
        <f>IFERROR(__xludf.DUMMYFUNCTION("""COMPUTED_VALUE"""),"C;C++;C#;Python;SQL")</f>
        <v>C;C++;C#;Python;SQL</v>
      </c>
      <c r="E5" s="1" t="str">
        <f>IFERROR(__xludf.DUMMYFUNCTION("UNIQUE(SPLIT(B5,"";""))"),"C")</f>
        <v>C</v>
      </c>
      <c r="F5" s="1" t="str">
        <f>IFERROR(__xludf.DUMMYFUNCTION("""COMPUTED_VALUE"""),"C++")</f>
        <v>C++</v>
      </c>
      <c r="G5" s="1" t="str">
        <f>IFERROR(__xludf.DUMMYFUNCTION("""COMPUTED_VALUE"""),"C#")</f>
        <v>C#</v>
      </c>
      <c r="H5" s="1" t="str">
        <f>IFERROR(__xludf.DUMMYFUNCTION("""COMPUTED_VALUE"""),"Python")</f>
        <v>Python</v>
      </c>
      <c r="I5" s="1" t="str">
        <f>IFERROR(__xludf.DUMMYFUNCTION("""COMPUTED_VALUE"""),"SQL")</f>
        <v>SQL</v>
      </c>
      <c r="AN5" s="1" t="str">
        <f>IFERROR(__xludf.DUMMYFUNCTION("""COMPUTED_VALUE"""),"C#")</f>
        <v>C#</v>
      </c>
      <c r="AO5" s="1">
        <f t="shared" si="1"/>
        <v>3109</v>
      </c>
      <c r="AQ5" s="1" t="s">
        <v>5</v>
      </c>
      <c r="AR5" s="1">
        <v>4201.0</v>
      </c>
    </row>
    <row r="6">
      <c r="B6" s="1" t="str">
        <f>IFERROR(__xludf.DUMMYFUNCTION("""COMPUTED_VALUE"""),"C++;HTML/CSS;Java;JavaScript;Python;SQL;VBA")</f>
        <v>C++;HTML/CSS;Java;JavaScript;Python;SQL;VBA</v>
      </c>
      <c r="E6" s="1" t="str">
        <f>IFERROR(__xludf.DUMMYFUNCTION("UNIQUE(SPLIT(B6,"";""))"),"C++")</f>
        <v>C++</v>
      </c>
      <c r="F6" s="1" t="str">
        <f>IFERROR(__xludf.DUMMYFUNCTION("""COMPUTED_VALUE"""),"HTML/CSS")</f>
        <v>HTML/CSS</v>
      </c>
      <c r="G6" s="1" t="str">
        <f>IFERROR(__xludf.DUMMYFUNCTION("""COMPUTED_VALUE"""),"Java")</f>
        <v>Java</v>
      </c>
      <c r="H6" s="1" t="str">
        <f>IFERROR(__xludf.DUMMYFUNCTION("""COMPUTED_VALUE"""),"JavaScript")</f>
        <v>JavaScript</v>
      </c>
      <c r="I6" s="1" t="str">
        <f>IFERROR(__xludf.DUMMYFUNCTION("""COMPUTED_VALUE"""),"Python")</f>
        <v>Python</v>
      </c>
      <c r="J6" s="1" t="str">
        <f>IFERROR(__xludf.DUMMYFUNCTION("""COMPUTED_VALUE"""),"SQL")</f>
        <v>SQL</v>
      </c>
      <c r="K6" s="1" t="str">
        <f>IFERROR(__xludf.DUMMYFUNCTION("""COMPUTED_VALUE"""),"VBA")</f>
        <v>VBA</v>
      </c>
      <c r="AN6" s="1" t="str">
        <f>IFERROR(__xludf.DUMMYFUNCTION("""COMPUTED_VALUE"""),"C++")</f>
        <v>C++</v>
      </c>
      <c r="AO6" s="1">
        <f t="shared" si="1"/>
        <v>2311</v>
      </c>
      <c r="AQ6" s="1" t="s">
        <v>6</v>
      </c>
      <c r="AR6" s="1">
        <v>4122.0</v>
      </c>
    </row>
    <row r="7">
      <c r="B7" s="1" t="str">
        <f>IFERROR(__xludf.DUMMYFUNCTION("""COMPUTED_VALUE"""),"Java;R;SQL")</f>
        <v>Java;R;SQL</v>
      </c>
      <c r="E7" s="1" t="str">
        <f>IFERROR(__xludf.DUMMYFUNCTION("UNIQUE(SPLIT(B7,"";""))"),"Java")</f>
        <v>Java</v>
      </c>
      <c r="F7" s="1" t="str">
        <f>IFERROR(__xludf.DUMMYFUNCTION("""COMPUTED_VALUE"""),"R")</f>
        <v>R</v>
      </c>
      <c r="G7" s="1" t="str">
        <f>IFERROR(__xludf.DUMMYFUNCTION("""COMPUTED_VALUE"""),"SQL")</f>
        <v>SQL</v>
      </c>
      <c r="AN7" s="1" t="str">
        <f>IFERROR(__xludf.DUMMYFUNCTION("""COMPUTED_VALUE"""),"Clojure")</f>
        <v>Clojure</v>
      </c>
      <c r="AO7" s="1">
        <f t="shared" si="1"/>
        <v>149</v>
      </c>
      <c r="AQ7" s="1" t="s">
        <v>7</v>
      </c>
      <c r="AR7" s="1">
        <v>3665.0</v>
      </c>
    </row>
    <row r="8">
      <c r="B8" s="1" t="str">
        <f>IFERROR(__xludf.DUMMYFUNCTION("""COMPUTED_VALUE"""),"HTML/CSS;JavaScript")</f>
        <v>HTML/CSS;JavaScript</v>
      </c>
      <c r="E8" s="1" t="str">
        <f>IFERROR(__xludf.DUMMYFUNCTION("UNIQUE(SPLIT(B8,"";""))"),"HTML/CSS")</f>
        <v>HTML/CSS</v>
      </c>
      <c r="F8" s="1" t="str">
        <f>IFERROR(__xludf.DUMMYFUNCTION("""COMPUTED_VALUE"""),"JavaScript")</f>
        <v>JavaScript</v>
      </c>
      <c r="AN8" s="1" t="str">
        <f>IFERROR(__xludf.DUMMYFUNCTION("""COMPUTED_VALUE"""),"Dart")</f>
        <v>Dart</v>
      </c>
      <c r="AO8" s="1">
        <f t="shared" si="1"/>
        <v>211</v>
      </c>
      <c r="AQ8" s="1" t="s">
        <v>8</v>
      </c>
      <c r="AR8" s="1">
        <v>3109.0</v>
      </c>
    </row>
    <row r="9">
      <c r="B9" s="1" t="str">
        <f>IFERROR(__xludf.DUMMYFUNCTION("""COMPUTED_VALUE"""),"Bash/Shell/PowerShell;C;C++;HTML/CSS;Java;JavaScript;Python;SQL")</f>
        <v>Bash/Shell/PowerShell;C;C++;HTML/CSS;Java;JavaScript;Python;SQL</v>
      </c>
      <c r="E9" s="1" t="str">
        <f>IFERROR(__xludf.DUMMYFUNCTION("UNIQUE(SPLIT(B9,"";""))"),"Bash/Shell/PowerShell")</f>
        <v>Bash/Shell/PowerShell</v>
      </c>
      <c r="F9" s="1" t="str">
        <f>IFERROR(__xludf.DUMMYFUNCTION("""COMPUTED_VALUE"""),"C")</f>
        <v>C</v>
      </c>
      <c r="G9" s="1" t="str">
        <f>IFERROR(__xludf.DUMMYFUNCTION("""COMPUTED_VALUE"""),"C++")</f>
        <v>C++</v>
      </c>
      <c r="H9" s="1" t="str">
        <f>IFERROR(__xludf.DUMMYFUNCTION("""COMPUTED_VALUE"""),"HTML/CSS")</f>
        <v>HTML/CSS</v>
      </c>
      <c r="I9" s="1" t="str">
        <f>IFERROR(__xludf.DUMMYFUNCTION("""COMPUTED_VALUE"""),"Java")</f>
        <v>Java</v>
      </c>
      <c r="J9" s="1" t="str">
        <f>IFERROR(__xludf.DUMMYFUNCTION("""COMPUTED_VALUE"""),"JavaScript")</f>
        <v>JavaScript</v>
      </c>
      <c r="K9" s="1" t="str">
        <f>IFERROR(__xludf.DUMMYFUNCTION("""COMPUTED_VALUE"""),"Python")</f>
        <v>Python</v>
      </c>
      <c r="L9" s="1" t="str">
        <f>IFERROR(__xludf.DUMMYFUNCTION("""COMPUTED_VALUE"""),"SQL")</f>
        <v>SQL</v>
      </c>
      <c r="AN9" s="1" t="str">
        <f>IFERROR(__xludf.DUMMYFUNCTION("""COMPUTED_VALUE"""),"Elixir")</f>
        <v>Elixir</v>
      </c>
      <c r="AO9" s="1">
        <f t="shared" si="1"/>
        <v>150</v>
      </c>
      <c r="AQ9" s="1" t="s">
        <v>9</v>
      </c>
      <c r="AR9" s="1">
        <v>2606.0</v>
      </c>
    </row>
    <row r="10">
      <c r="B10" s="1" t="str">
        <f>IFERROR(__xludf.DUMMYFUNCTION("""COMPUTED_VALUE"""),"Bash/Shell/PowerShell;C#;HTML/CSS;JavaScript;Python;Ruby;Rust;SQL;TypeScript;WebAssembly;Other(s):")</f>
        <v>Bash/Shell/PowerShell;C#;HTML/CSS;JavaScript;Python;Ruby;Rust;SQL;TypeScript;WebAssembly;Other(s):</v>
      </c>
      <c r="E10" s="1" t="str">
        <f>IFERROR(__xludf.DUMMYFUNCTION("UNIQUE(SPLIT(B10,"";""))"),"Bash/Shell/PowerShell")</f>
        <v>Bash/Shell/PowerShell</v>
      </c>
      <c r="F10" s="1" t="str">
        <f>IFERROR(__xludf.DUMMYFUNCTION("""COMPUTED_VALUE"""),"C#")</f>
        <v>C#</v>
      </c>
      <c r="G10" s="1" t="str">
        <f>IFERROR(__xludf.DUMMYFUNCTION("""COMPUTED_VALUE"""),"HTML/CSS")</f>
        <v>HTML/CSS</v>
      </c>
      <c r="H10" s="1" t="str">
        <f>IFERROR(__xludf.DUMMYFUNCTION("""COMPUTED_VALUE"""),"JavaScript")</f>
        <v>JavaScript</v>
      </c>
      <c r="I10" s="1" t="str">
        <f>IFERROR(__xludf.DUMMYFUNCTION("""COMPUTED_VALUE"""),"Python")</f>
        <v>Python</v>
      </c>
      <c r="J10" s="1" t="str">
        <f>IFERROR(__xludf.DUMMYFUNCTION("""COMPUTED_VALUE"""),"Ruby")</f>
        <v>Ruby</v>
      </c>
      <c r="K10" s="1" t="str">
        <f>IFERROR(__xludf.DUMMYFUNCTION("""COMPUTED_VALUE"""),"Rust")</f>
        <v>Rust</v>
      </c>
      <c r="L10" s="1" t="str">
        <f>IFERROR(__xludf.DUMMYFUNCTION("""COMPUTED_VALUE"""),"SQL")</f>
        <v>SQL</v>
      </c>
      <c r="M10" s="1" t="str">
        <f>IFERROR(__xludf.DUMMYFUNCTION("""COMPUTED_VALUE"""),"TypeScript")</f>
        <v>TypeScript</v>
      </c>
      <c r="N10" s="1" t="str">
        <f>IFERROR(__xludf.DUMMYFUNCTION("""COMPUTED_VALUE"""),"WebAssembly")</f>
        <v>WebAssembly</v>
      </c>
      <c r="O10" s="1" t="str">
        <f>IFERROR(__xludf.DUMMYFUNCTION("""COMPUTED_VALUE"""),"Other(s):")</f>
        <v>Other(s):</v>
      </c>
      <c r="AN10" s="1" t="str">
        <f>IFERROR(__xludf.DUMMYFUNCTION("""COMPUTED_VALUE"""),"Erlang")</f>
        <v>Erlang</v>
      </c>
      <c r="AO10" s="1">
        <f t="shared" si="1"/>
        <v>90</v>
      </c>
      <c r="AQ10" s="1" t="s">
        <v>10</v>
      </c>
      <c r="AR10" s="1">
        <v>2311.0</v>
      </c>
    </row>
    <row r="11">
      <c r="B11" s="1" t="str">
        <f>IFERROR(__xludf.DUMMYFUNCTION("""COMPUTED_VALUE"""),"C#;Go;JavaScript;Python;R;SQL")</f>
        <v>C#;Go;JavaScript;Python;R;SQL</v>
      </c>
      <c r="E11" s="1" t="str">
        <f>IFERROR(__xludf.DUMMYFUNCTION("UNIQUE(SPLIT(B11,"";""))"),"C#")</f>
        <v>C#</v>
      </c>
      <c r="F11" s="1" t="str">
        <f>IFERROR(__xludf.DUMMYFUNCTION("""COMPUTED_VALUE"""),"Go")</f>
        <v>Go</v>
      </c>
      <c r="G11" s="1" t="str">
        <f>IFERROR(__xludf.DUMMYFUNCTION("""COMPUTED_VALUE"""),"JavaScript")</f>
        <v>JavaScript</v>
      </c>
      <c r="H11" s="1" t="str">
        <f>IFERROR(__xludf.DUMMYFUNCTION("""COMPUTED_VALUE"""),"Python")</f>
        <v>Python</v>
      </c>
      <c r="I11" s="1" t="str">
        <f>IFERROR(__xludf.DUMMYFUNCTION("""COMPUTED_VALUE"""),"R")</f>
        <v>R</v>
      </c>
      <c r="J11" s="1" t="str">
        <f>IFERROR(__xludf.DUMMYFUNCTION("""COMPUTED_VALUE"""),"SQL")</f>
        <v>SQL</v>
      </c>
      <c r="AN11" s="1" t="str">
        <f>IFERROR(__xludf.DUMMYFUNCTION("""COMPUTED_VALUE"""),"F#")</f>
        <v>F#</v>
      </c>
      <c r="AO11" s="1">
        <f t="shared" si="1"/>
        <v>118</v>
      </c>
      <c r="AQ11" s="1" t="s">
        <v>11</v>
      </c>
      <c r="AR11" s="1">
        <v>2138.0</v>
      </c>
    </row>
    <row r="12">
      <c r="B12" s="1" t="str">
        <f>IFERROR(__xludf.DUMMYFUNCTION("""COMPUTED_VALUE"""),"Other(s):")</f>
        <v>Other(s):</v>
      </c>
      <c r="E12" s="1" t="str">
        <f>IFERROR(__xludf.DUMMYFUNCTION("UNIQUE(SPLIT(B12,"";""))"),"Other(s):")</f>
        <v>Other(s):</v>
      </c>
      <c r="AN12" s="1" t="str">
        <f>IFERROR(__xludf.DUMMYFUNCTION("""COMPUTED_VALUE"""),"Go")</f>
        <v>Go</v>
      </c>
      <c r="AO12" s="1">
        <f t="shared" si="1"/>
        <v>833</v>
      </c>
      <c r="AQ12" s="1" t="s">
        <v>12</v>
      </c>
      <c r="AR12" s="1">
        <v>1994.0</v>
      </c>
    </row>
    <row r="13">
      <c r="B13" s="1" t="str">
        <f>IFERROR(__xludf.DUMMYFUNCTION("""COMPUTED_VALUE"""),"Bash/Shell/PowerShell;HTML/CSS;Java;Python;R;SQL")</f>
        <v>Bash/Shell/PowerShell;HTML/CSS;Java;Python;R;SQL</v>
      </c>
      <c r="E13" s="1" t="str">
        <f>IFERROR(__xludf.DUMMYFUNCTION("UNIQUE(SPLIT(B13,"";""))"),"Bash/Shell/PowerShell")</f>
        <v>Bash/Shell/PowerShell</v>
      </c>
      <c r="F13" s="1" t="str">
        <f>IFERROR(__xludf.DUMMYFUNCTION("""COMPUTED_VALUE"""),"HTML/CSS")</f>
        <v>HTML/CSS</v>
      </c>
      <c r="G13" s="1" t="str">
        <f>IFERROR(__xludf.DUMMYFUNCTION("""COMPUTED_VALUE"""),"Java")</f>
        <v>Java</v>
      </c>
      <c r="H13" s="1" t="str">
        <f>IFERROR(__xludf.DUMMYFUNCTION("""COMPUTED_VALUE"""),"Python")</f>
        <v>Python</v>
      </c>
      <c r="I13" s="1" t="str">
        <f>IFERROR(__xludf.DUMMYFUNCTION("""COMPUTED_VALUE"""),"R")</f>
        <v>R</v>
      </c>
      <c r="J13" s="1" t="str">
        <f>IFERROR(__xludf.DUMMYFUNCTION("""COMPUTED_VALUE"""),"SQL")</f>
        <v>SQL</v>
      </c>
      <c r="AN13" s="1" t="str">
        <f>IFERROR(__xludf.DUMMYFUNCTION("""COMPUTED_VALUE"""),"HTML/CSS")</f>
        <v>HTML/CSS</v>
      </c>
      <c r="AO13" s="1">
        <f t="shared" si="1"/>
        <v>6443</v>
      </c>
      <c r="AQ13" s="1" t="s">
        <v>13</v>
      </c>
      <c r="AR13" s="1">
        <v>898.0</v>
      </c>
    </row>
    <row r="14">
      <c r="B14" s="1" t="str">
        <f>IFERROR(__xludf.DUMMYFUNCTION("""COMPUTED_VALUE"""),"Bash/Shell/PowerShell;HTML/CSS;JavaScript;PHP;SQL;TypeScript")</f>
        <v>Bash/Shell/PowerShell;HTML/CSS;JavaScript;PHP;SQL;TypeScript</v>
      </c>
      <c r="E14" s="1" t="str">
        <f>IFERROR(__xludf.DUMMYFUNCTION("UNIQUE(SPLIT(B14,"";""))"),"Bash/Shell/PowerShell")</f>
        <v>Bash/Shell/PowerShell</v>
      </c>
      <c r="F14" s="1" t="str">
        <f>IFERROR(__xludf.DUMMYFUNCTION("""COMPUTED_VALUE"""),"HTML/CSS")</f>
        <v>HTML/CSS</v>
      </c>
      <c r="G14" s="1" t="str">
        <f>IFERROR(__xludf.DUMMYFUNCTION("""COMPUTED_VALUE"""),"JavaScript")</f>
        <v>JavaScript</v>
      </c>
      <c r="H14" s="1" t="str">
        <f>IFERROR(__xludf.DUMMYFUNCTION("""COMPUTED_VALUE"""),"PHP")</f>
        <v>PHP</v>
      </c>
      <c r="I14" s="1" t="str">
        <f>IFERROR(__xludf.DUMMYFUNCTION("""COMPUTED_VALUE"""),"SQL")</f>
        <v>SQL</v>
      </c>
      <c r="J14" s="1" t="str">
        <f>IFERROR(__xludf.DUMMYFUNCTION("""COMPUTED_VALUE"""),"TypeScript")</f>
        <v>TypeScript</v>
      </c>
      <c r="AN14" s="1" t="str">
        <f>IFERROR(__xludf.DUMMYFUNCTION("""COMPUTED_VALUE"""),"Java")</f>
        <v>Java</v>
      </c>
      <c r="AO14" s="1">
        <f t="shared" si="1"/>
        <v>4122</v>
      </c>
      <c r="AQ14" s="1" t="s">
        <v>14</v>
      </c>
      <c r="AR14" s="1">
        <v>871.0</v>
      </c>
    </row>
    <row r="15">
      <c r="B15" s="1" t="str">
        <f>IFERROR(__xludf.DUMMYFUNCTION("""COMPUTED_VALUE"""),"C++")</f>
        <v>C++</v>
      </c>
      <c r="E15" s="1" t="str">
        <f>IFERROR(__xludf.DUMMYFUNCTION("UNIQUE(SPLIT(B15,"";""))"),"C++")</f>
        <v>C++</v>
      </c>
      <c r="AN15" s="1" t="str">
        <f>IFERROR(__xludf.DUMMYFUNCTION("""COMPUTED_VALUE"""),"JavaScript")</f>
        <v>JavaScript</v>
      </c>
      <c r="AO15" s="1">
        <f t="shared" si="1"/>
        <v>6819</v>
      </c>
      <c r="AQ15" s="1" t="s">
        <v>15</v>
      </c>
      <c r="AR15" s="1">
        <v>833.0</v>
      </c>
    </row>
    <row r="16">
      <c r="B16" s="1" t="str">
        <f>IFERROR(__xludf.DUMMYFUNCTION("""COMPUTED_VALUE"""),"Assembly;Bash/Shell/PowerShell;C;C++;HTML/CSS;Java;JavaScript;PHP;SQL")</f>
        <v>Assembly;Bash/Shell/PowerShell;C;C++;HTML/CSS;Java;JavaScript;PHP;SQL</v>
      </c>
      <c r="E16" s="1" t="str">
        <f>IFERROR(__xludf.DUMMYFUNCTION("UNIQUE(SPLIT(B16,"";""))"),"Assembly")</f>
        <v>Assembly</v>
      </c>
      <c r="F16" s="1" t="str">
        <f>IFERROR(__xludf.DUMMYFUNCTION("""COMPUTED_VALUE"""),"Bash/Shell/PowerShell")</f>
        <v>Bash/Shell/PowerShell</v>
      </c>
      <c r="G16" s="1" t="str">
        <f>IFERROR(__xludf.DUMMYFUNCTION("""COMPUTED_VALUE"""),"C")</f>
        <v>C</v>
      </c>
      <c r="H16" s="1" t="str">
        <f>IFERROR(__xludf.DUMMYFUNCTION("""COMPUTED_VALUE"""),"C++")</f>
        <v>C++</v>
      </c>
      <c r="I16" s="1" t="str">
        <f>IFERROR(__xludf.DUMMYFUNCTION("""COMPUTED_VALUE"""),"HTML/CSS")</f>
        <v>HTML/CSS</v>
      </c>
      <c r="J16" s="1" t="str">
        <f>IFERROR(__xludf.DUMMYFUNCTION("""COMPUTED_VALUE"""),"Java")</f>
        <v>Java</v>
      </c>
      <c r="K16" s="1" t="str">
        <f>IFERROR(__xludf.DUMMYFUNCTION("""COMPUTED_VALUE"""),"JavaScript")</f>
        <v>JavaScript</v>
      </c>
      <c r="L16" s="1" t="str">
        <f>IFERROR(__xludf.DUMMYFUNCTION("""COMPUTED_VALUE"""),"PHP")</f>
        <v>PHP</v>
      </c>
      <c r="M16" s="1" t="str">
        <f>IFERROR(__xludf.DUMMYFUNCTION("""COMPUTED_VALUE"""),"SQL")</f>
        <v>SQL</v>
      </c>
      <c r="AN16" s="1" t="str">
        <f>IFERROR(__xludf.DUMMYFUNCTION("""COMPUTED_VALUE"""),"Kotlin")</f>
        <v>Kotlin</v>
      </c>
      <c r="AO16" s="1">
        <f t="shared" si="1"/>
        <v>634</v>
      </c>
      <c r="AQ16" s="1" t="s">
        <v>16</v>
      </c>
      <c r="AR16" s="1">
        <v>677.0</v>
      </c>
    </row>
    <row r="17">
      <c r="B17" s="1" t="str">
        <f>IFERROR(__xludf.DUMMYFUNCTION("""COMPUTED_VALUE"""),"Bash/Shell/PowerShell;C#;HTML/CSS;JavaScript;TypeScript;VBA")</f>
        <v>Bash/Shell/PowerShell;C#;HTML/CSS;JavaScript;TypeScript;VBA</v>
      </c>
      <c r="E17" s="1" t="str">
        <f>IFERROR(__xludf.DUMMYFUNCTION("UNIQUE(SPLIT(B17,"";""))"),"Bash/Shell/PowerShell")</f>
        <v>Bash/Shell/PowerShell</v>
      </c>
      <c r="F17" s="1" t="str">
        <f>IFERROR(__xludf.DUMMYFUNCTION("""COMPUTED_VALUE"""),"C#")</f>
        <v>C#</v>
      </c>
      <c r="G17" s="1" t="str">
        <f>IFERROR(__xludf.DUMMYFUNCTION("""COMPUTED_VALUE"""),"HTML/CSS")</f>
        <v>HTML/CSS</v>
      </c>
      <c r="H17" s="1" t="str">
        <f>IFERROR(__xludf.DUMMYFUNCTION("""COMPUTED_VALUE"""),"JavaScript")</f>
        <v>JavaScript</v>
      </c>
      <c r="I17" s="1" t="str">
        <f>IFERROR(__xludf.DUMMYFUNCTION("""COMPUTED_VALUE"""),"TypeScript")</f>
        <v>TypeScript</v>
      </c>
      <c r="J17" s="1" t="str">
        <f>IFERROR(__xludf.DUMMYFUNCTION("""COMPUTED_VALUE"""),"VBA")</f>
        <v>VBA</v>
      </c>
      <c r="AN17" s="1" t="str">
        <f>IFERROR(__xludf.DUMMYFUNCTION("""COMPUTED_VALUE"""),"Objective-C")</f>
        <v>Objective-C</v>
      </c>
      <c r="AO17" s="1">
        <f t="shared" si="1"/>
        <v>472</v>
      </c>
      <c r="AQ17" s="1" t="s">
        <v>17</v>
      </c>
      <c r="AR17" s="1">
        <v>634.0</v>
      </c>
    </row>
    <row r="18">
      <c r="B18" s="1" t="str">
        <f>IFERROR(__xludf.DUMMYFUNCTION("""COMPUTED_VALUE"""),"Bash/Shell/PowerShell;HTML/CSS;JavaScript;TypeScript")</f>
        <v>Bash/Shell/PowerShell;HTML/CSS;JavaScript;TypeScript</v>
      </c>
      <c r="E18" s="1" t="str">
        <f>IFERROR(__xludf.DUMMYFUNCTION("UNIQUE(SPLIT(B18,"";""))"),"Bash/Shell/PowerShell")</f>
        <v>Bash/Shell/PowerShell</v>
      </c>
      <c r="F18" s="1" t="str">
        <f>IFERROR(__xludf.DUMMYFUNCTION("""COMPUTED_VALUE"""),"HTML/CSS")</f>
        <v>HTML/CSS</v>
      </c>
      <c r="G18" s="1" t="str">
        <f>IFERROR(__xludf.DUMMYFUNCTION("""COMPUTED_VALUE"""),"JavaScript")</f>
        <v>JavaScript</v>
      </c>
      <c r="H18" s="1" t="str">
        <f>IFERROR(__xludf.DUMMYFUNCTION("""COMPUTED_VALUE"""),"TypeScript")</f>
        <v>TypeScript</v>
      </c>
      <c r="AN18" s="1" t="str">
        <f>IFERROR(__xludf.DUMMYFUNCTION("""COMPUTED_VALUE"""),"Other(s):")</f>
        <v>Other(s):</v>
      </c>
      <c r="AO18" s="1">
        <f t="shared" si="1"/>
        <v>871</v>
      </c>
      <c r="AQ18" s="1" t="s">
        <v>18</v>
      </c>
      <c r="AR18" s="1">
        <v>627.0</v>
      </c>
    </row>
    <row r="19">
      <c r="B19" s="1" t="str">
        <f>IFERROR(__xludf.DUMMYFUNCTION("""COMPUTED_VALUE"""),"Python;R")</f>
        <v>Python;R</v>
      </c>
      <c r="E19" s="1" t="str">
        <f>IFERROR(__xludf.DUMMYFUNCTION("UNIQUE(SPLIT(B19,"";""))"),"Python")</f>
        <v>Python</v>
      </c>
      <c r="F19" s="1" t="str">
        <f>IFERROR(__xludf.DUMMYFUNCTION("""COMPUTED_VALUE"""),"R")</f>
        <v>R</v>
      </c>
      <c r="AN19" s="1" t="str">
        <f>IFERROR(__xludf.DUMMYFUNCTION("""COMPUTED_VALUE"""),"PHP")</f>
        <v>PHP</v>
      </c>
      <c r="AO19" s="1">
        <f t="shared" si="1"/>
        <v>2606</v>
      </c>
      <c r="AQ19" s="1" t="s">
        <v>19</v>
      </c>
      <c r="AR19" s="1">
        <v>577.0</v>
      </c>
    </row>
    <row r="20">
      <c r="B20" s="1" t="str">
        <f>IFERROR(__xludf.DUMMYFUNCTION("""COMPUTED_VALUE"""),"C#;HTML/CSS;Java;JavaScript;SQL;TypeScript")</f>
        <v>C#;HTML/CSS;Java;JavaScript;SQL;TypeScript</v>
      </c>
      <c r="E20" s="1" t="str">
        <f>IFERROR(__xludf.DUMMYFUNCTION("UNIQUE(SPLIT(B20,"";""))"),"C#")</f>
        <v>C#</v>
      </c>
      <c r="F20" s="1" t="str">
        <f>IFERROR(__xludf.DUMMYFUNCTION("""COMPUTED_VALUE"""),"HTML/CSS")</f>
        <v>HTML/CSS</v>
      </c>
      <c r="G20" s="1" t="str">
        <f>IFERROR(__xludf.DUMMYFUNCTION("""COMPUTED_VALUE"""),"Java")</f>
        <v>Java</v>
      </c>
      <c r="H20" s="1" t="str">
        <f>IFERROR(__xludf.DUMMYFUNCTION("""COMPUTED_VALUE"""),"JavaScript")</f>
        <v>JavaScript</v>
      </c>
      <c r="I20" s="1" t="str">
        <f>IFERROR(__xludf.DUMMYFUNCTION("""COMPUTED_VALUE"""),"SQL")</f>
        <v>SQL</v>
      </c>
      <c r="J20" s="1" t="str">
        <f>IFERROR(__xludf.DUMMYFUNCTION("""COMPUTED_VALUE"""),"TypeScript")</f>
        <v>TypeScript</v>
      </c>
      <c r="AN20" s="1" t="str">
        <f>IFERROR(__xludf.DUMMYFUNCTION("""COMPUTED_VALUE"""),"Python")</f>
        <v>Python</v>
      </c>
      <c r="AO20" s="1">
        <f t="shared" si="1"/>
        <v>4201</v>
      </c>
      <c r="AQ20" s="1" t="s">
        <v>20</v>
      </c>
      <c r="AR20" s="1">
        <v>554.0</v>
      </c>
    </row>
    <row r="21">
      <c r="B21" s="1" t="str">
        <f>IFERROR(__xludf.DUMMYFUNCTION("""COMPUTED_VALUE"""),"Bash/Shell/PowerShell;C#;HTML/CSS;Java;JavaScript;PHP;Python;R;SQL")</f>
        <v>Bash/Shell/PowerShell;C#;HTML/CSS;Java;JavaScript;PHP;Python;R;SQL</v>
      </c>
      <c r="E21" s="1" t="str">
        <f>IFERROR(__xludf.DUMMYFUNCTION("UNIQUE(SPLIT(B21,"";""))"),"Bash/Shell/PowerShell")</f>
        <v>Bash/Shell/PowerShell</v>
      </c>
      <c r="F21" s="1" t="str">
        <f>IFERROR(__xludf.DUMMYFUNCTION("""COMPUTED_VALUE"""),"C#")</f>
        <v>C#</v>
      </c>
      <c r="G21" s="1" t="str">
        <f>IFERROR(__xludf.DUMMYFUNCTION("""COMPUTED_VALUE"""),"HTML/CSS")</f>
        <v>HTML/CSS</v>
      </c>
      <c r="H21" s="1" t="str">
        <f>IFERROR(__xludf.DUMMYFUNCTION("""COMPUTED_VALUE"""),"Java")</f>
        <v>Java</v>
      </c>
      <c r="I21" s="1" t="str">
        <f>IFERROR(__xludf.DUMMYFUNCTION("""COMPUTED_VALUE"""),"JavaScript")</f>
        <v>JavaScript</v>
      </c>
      <c r="J21" s="1" t="str">
        <f>IFERROR(__xludf.DUMMYFUNCTION("""COMPUTED_VALUE"""),"PHP")</f>
        <v>PHP</v>
      </c>
      <c r="K21" s="1" t="str">
        <f>IFERROR(__xludf.DUMMYFUNCTION("""COMPUTED_VALUE"""),"Python")</f>
        <v>Python</v>
      </c>
      <c r="L21" s="1" t="str">
        <f>IFERROR(__xludf.DUMMYFUNCTION("""COMPUTED_VALUE"""),"R")</f>
        <v>R</v>
      </c>
      <c r="M21" s="1" t="str">
        <f>IFERROR(__xludf.DUMMYFUNCTION("""COMPUTED_VALUE"""),"SQL")</f>
        <v>SQL</v>
      </c>
      <c r="AN21" s="1" t="str">
        <f>IFERROR(__xludf.DUMMYFUNCTION("""COMPUTED_VALUE"""),"R")</f>
        <v>R</v>
      </c>
      <c r="AO21" s="1">
        <f t="shared" si="1"/>
        <v>577</v>
      </c>
      <c r="AQ21" s="1" t="s">
        <v>21</v>
      </c>
      <c r="AR21" s="1">
        <v>472.0</v>
      </c>
    </row>
    <row r="22">
      <c r="B22" s="1" t="str">
        <f>IFERROR(__xludf.DUMMYFUNCTION("""COMPUTED_VALUE"""),"Assembly;Bash/Shell/PowerShell;C;C++;Go;Java;JavaScript;Kotlin;Python;Rust;SQL;Swift")</f>
        <v>Assembly;Bash/Shell/PowerShell;C;C++;Go;Java;JavaScript;Kotlin;Python;Rust;SQL;Swift</v>
      </c>
      <c r="E22" s="1" t="str">
        <f>IFERROR(__xludf.DUMMYFUNCTION("UNIQUE(SPLIT(B22,"";""))"),"Assembly")</f>
        <v>Assembly</v>
      </c>
      <c r="F22" s="1" t="str">
        <f>IFERROR(__xludf.DUMMYFUNCTION("""COMPUTED_VALUE"""),"Bash/Shell/PowerShell")</f>
        <v>Bash/Shell/PowerShell</v>
      </c>
      <c r="G22" s="1" t="str">
        <f>IFERROR(__xludf.DUMMYFUNCTION("""COMPUTED_VALUE"""),"C")</f>
        <v>C</v>
      </c>
      <c r="H22" s="1" t="str">
        <f>IFERROR(__xludf.DUMMYFUNCTION("""COMPUTED_VALUE"""),"C++")</f>
        <v>C++</v>
      </c>
      <c r="I22" s="1" t="str">
        <f>IFERROR(__xludf.DUMMYFUNCTION("""COMPUTED_VALUE"""),"Go")</f>
        <v>Go</v>
      </c>
      <c r="J22" s="1" t="str">
        <f>IFERROR(__xludf.DUMMYFUNCTION("""COMPUTED_VALUE"""),"Java")</f>
        <v>Java</v>
      </c>
      <c r="K22" s="1" t="str">
        <f>IFERROR(__xludf.DUMMYFUNCTION("""COMPUTED_VALUE"""),"JavaScript")</f>
        <v>JavaScript</v>
      </c>
      <c r="L22" s="1" t="str">
        <f>IFERROR(__xludf.DUMMYFUNCTION("""COMPUTED_VALUE"""),"Kotlin")</f>
        <v>Kotlin</v>
      </c>
      <c r="M22" s="1" t="str">
        <f>IFERROR(__xludf.DUMMYFUNCTION("""COMPUTED_VALUE"""),"Python")</f>
        <v>Python</v>
      </c>
      <c r="N22" s="1" t="str">
        <f>IFERROR(__xludf.DUMMYFUNCTION("""COMPUTED_VALUE"""),"Rust")</f>
        <v>Rust</v>
      </c>
      <c r="O22" s="1" t="str">
        <f>IFERROR(__xludf.DUMMYFUNCTION("""COMPUTED_VALUE"""),"SQL")</f>
        <v>SQL</v>
      </c>
      <c r="P22" s="1" t="str">
        <f>IFERROR(__xludf.DUMMYFUNCTION("""COMPUTED_VALUE"""),"Swift")</f>
        <v>Swift</v>
      </c>
      <c r="AN22" s="1" t="str">
        <f>IFERROR(__xludf.DUMMYFUNCTION("""COMPUTED_VALUE"""),"Ruby")</f>
        <v>Ruby</v>
      </c>
      <c r="AO22" s="1">
        <f t="shared" si="1"/>
        <v>898</v>
      </c>
      <c r="AQ22" s="1" t="s">
        <v>22</v>
      </c>
      <c r="AR22" s="1">
        <v>350.0</v>
      </c>
    </row>
    <row r="23">
      <c r="B23" s="1" t="str">
        <f>IFERROR(__xludf.DUMMYFUNCTION("""COMPUTED_VALUE"""),"Bash/Shell/PowerShell;C++;HTML/CSS;JavaScript;Python;Ruby;SQL;TypeScript")</f>
        <v>Bash/Shell/PowerShell;C++;HTML/CSS;JavaScript;Python;Ruby;SQL;TypeScript</v>
      </c>
      <c r="E23" s="1" t="str">
        <f>IFERROR(__xludf.DUMMYFUNCTION("UNIQUE(SPLIT(B23,"";""))"),"Bash/Shell/PowerShell")</f>
        <v>Bash/Shell/PowerShell</v>
      </c>
      <c r="F23" s="1" t="str">
        <f>IFERROR(__xludf.DUMMYFUNCTION("""COMPUTED_VALUE"""),"C++")</f>
        <v>C++</v>
      </c>
      <c r="G23" s="1" t="str">
        <f>IFERROR(__xludf.DUMMYFUNCTION("""COMPUTED_VALUE"""),"HTML/CSS")</f>
        <v>HTML/CSS</v>
      </c>
      <c r="H23" s="1" t="str">
        <f>IFERROR(__xludf.DUMMYFUNCTION("""COMPUTED_VALUE"""),"JavaScript")</f>
        <v>JavaScript</v>
      </c>
      <c r="I23" s="1" t="str">
        <f>IFERROR(__xludf.DUMMYFUNCTION("""COMPUTED_VALUE"""),"Python")</f>
        <v>Python</v>
      </c>
      <c r="J23" s="1" t="str">
        <f>IFERROR(__xludf.DUMMYFUNCTION("""COMPUTED_VALUE"""),"Ruby")</f>
        <v>Ruby</v>
      </c>
      <c r="K23" s="1" t="str">
        <f>IFERROR(__xludf.DUMMYFUNCTION("""COMPUTED_VALUE"""),"SQL")</f>
        <v>SQL</v>
      </c>
      <c r="L23" s="1" t="str">
        <f>IFERROR(__xludf.DUMMYFUNCTION("""COMPUTED_VALUE"""),"TypeScript")</f>
        <v>TypeScript</v>
      </c>
      <c r="AN23" s="1" t="str">
        <f>IFERROR(__xludf.DUMMYFUNCTION("""COMPUTED_VALUE"""),"Rust")</f>
        <v>Rust</v>
      </c>
      <c r="AO23" s="1">
        <f t="shared" si="1"/>
        <v>318</v>
      </c>
      <c r="AQ23" s="1" t="s">
        <v>23</v>
      </c>
      <c r="AR23" s="1">
        <v>318.0</v>
      </c>
    </row>
    <row r="24">
      <c r="B24" s="1" t="str">
        <f>IFERROR(__xludf.DUMMYFUNCTION("""COMPUTED_VALUE"""),"Bash/Shell/PowerShell;HTML/CSS;JavaScript;Python;Ruby;SQL")</f>
        <v>Bash/Shell/PowerShell;HTML/CSS;JavaScript;Python;Ruby;SQL</v>
      </c>
      <c r="E24" s="1" t="str">
        <f>IFERROR(__xludf.DUMMYFUNCTION("UNIQUE(SPLIT(B24,"";""))"),"Bash/Shell/PowerShell")</f>
        <v>Bash/Shell/PowerShell</v>
      </c>
      <c r="F24" s="1" t="str">
        <f>IFERROR(__xludf.DUMMYFUNCTION("""COMPUTED_VALUE"""),"HTML/CSS")</f>
        <v>HTML/CSS</v>
      </c>
      <c r="G24" s="1" t="str">
        <f>IFERROR(__xludf.DUMMYFUNCTION("""COMPUTED_VALUE"""),"JavaScript")</f>
        <v>JavaScript</v>
      </c>
      <c r="H24" s="1" t="str">
        <f>IFERROR(__xludf.DUMMYFUNCTION("""COMPUTED_VALUE"""),"Python")</f>
        <v>Python</v>
      </c>
      <c r="I24" s="1" t="str">
        <f>IFERROR(__xludf.DUMMYFUNCTION("""COMPUTED_VALUE"""),"Ruby")</f>
        <v>Ruby</v>
      </c>
      <c r="J24" s="1" t="str">
        <f>IFERROR(__xludf.DUMMYFUNCTION("""COMPUTED_VALUE"""),"SQL")</f>
        <v>SQL</v>
      </c>
      <c r="AN24" s="1" t="str">
        <f>IFERROR(__xludf.DUMMYFUNCTION("""COMPUTED_VALUE"""),"Scala")</f>
        <v>Scala</v>
      </c>
      <c r="AO24" s="1">
        <f t="shared" si="1"/>
        <v>350</v>
      </c>
      <c r="AQ24" s="1" t="s">
        <v>24</v>
      </c>
      <c r="AR24" s="1">
        <v>211.0</v>
      </c>
    </row>
    <row r="25">
      <c r="B25" s="1" t="str">
        <f>IFERROR(__xludf.DUMMYFUNCTION("""COMPUTED_VALUE"""),"HTML/CSS;JavaScript;PHP;TypeScript")</f>
        <v>HTML/CSS;JavaScript;PHP;TypeScript</v>
      </c>
      <c r="E25" s="1" t="str">
        <f>IFERROR(__xludf.DUMMYFUNCTION("UNIQUE(SPLIT(B25,"";""))"),"HTML/CSS")</f>
        <v>HTML/CSS</v>
      </c>
      <c r="F25" s="1" t="str">
        <f>IFERROR(__xludf.DUMMYFUNCTION("""COMPUTED_VALUE"""),"JavaScript")</f>
        <v>JavaScript</v>
      </c>
      <c r="G25" s="1" t="str">
        <f>IFERROR(__xludf.DUMMYFUNCTION("""COMPUTED_VALUE"""),"PHP")</f>
        <v>PHP</v>
      </c>
      <c r="H25" s="1" t="str">
        <f>IFERROR(__xludf.DUMMYFUNCTION("""COMPUTED_VALUE"""),"TypeScript")</f>
        <v>TypeScript</v>
      </c>
      <c r="AN25" s="1" t="str">
        <f>IFERROR(__xludf.DUMMYFUNCTION("""COMPUTED_VALUE"""),"SQL")</f>
        <v>SQL</v>
      </c>
      <c r="AO25" s="1">
        <f t="shared" si="1"/>
        <v>5399</v>
      </c>
      <c r="AQ25" s="1" t="s">
        <v>25</v>
      </c>
      <c r="AR25" s="1">
        <v>150.0</v>
      </c>
    </row>
    <row r="26">
      <c r="B26" s="1" t="str">
        <f>IFERROR(__xludf.DUMMYFUNCTION("""COMPUTED_VALUE"""),"HTML/CSS;JavaScript;PHP;SQL;TypeScript")</f>
        <v>HTML/CSS;JavaScript;PHP;SQL;TypeScript</v>
      </c>
      <c r="E26" s="1" t="str">
        <f>IFERROR(__xludf.DUMMYFUNCTION("UNIQUE(SPLIT(B26,"";""))"),"HTML/CSS")</f>
        <v>HTML/CSS</v>
      </c>
      <c r="F26" s="1" t="str">
        <f>IFERROR(__xludf.DUMMYFUNCTION("""COMPUTED_VALUE"""),"JavaScript")</f>
        <v>JavaScript</v>
      </c>
      <c r="G26" s="1" t="str">
        <f>IFERROR(__xludf.DUMMYFUNCTION("""COMPUTED_VALUE"""),"PHP")</f>
        <v>PHP</v>
      </c>
      <c r="H26" s="1" t="str">
        <f>IFERROR(__xludf.DUMMYFUNCTION("""COMPUTED_VALUE"""),"SQL")</f>
        <v>SQL</v>
      </c>
      <c r="I26" s="1" t="str">
        <f>IFERROR(__xludf.DUMMYFUNCTION("""COMPUTED_VALUE"""),"TypeScript")</f>
        <v>TypeScript</v>
      </c>
      <c r="AN26" s="1" t="str">
        <f>IFERROR(__xludf.DUMMYFUNCTION("""COMPUTED_VALUE"""),"Swift")</f>
        <v>Swift</v>
      </c>
      <c r="AO26" s="1">
        <f t="shared" si="1"/>
        <v>627</v>
      </c>
      <c r="AQ26" s="1" t="s">
        <v>26</v>
      </c>
      <c r="AR26" s="1">
        <v>149.0</v>
      </c>
    </row>
    <row r="27">
      <c r="B27" s="1" t="str">
        <f>IFERROR(__xludf.DUMMYFUNCTION("""COMPUTED_VALUE"""),"Bash/Shell/PowerShell;C++;C#;HTML/CSS;JavaScript;PHP;Python;Ruby;SQL;Swift;TypeScript;VBA")</f>
        <v>Bash/Shell/PowerShell;C++;C#;HTML/CSS;JavaScript;PHP;Python;Ruby;SQL;Swift;TypeScript;VBA</v>
      </c>
      <c r="E27" s="1" t="str">
        <f>IFERROR(__xludf.DUMMYFUNCTION("UNIQUE(SPLIT(B27,"";""))"),"Bash/Shell/PowerShell")</f>
        <v>Bash/Shell/PowerShell</v>
      </c>
      <c r="F27" s="1" t="str">
        <f>IFERROR(__xludf.DUMMYFUNCTION("""COMPUTED_VALUE"""),"C++")</f>
        <v>C++</v>
      </c>
      <c r="G27" s="1" t="str">
        <f>IFERROR(__xludf.DUMMYFUNCTION("""COMPUTED_VALUE"""),"C#")</f>
        <v>C#</v>
      </c>
      <c r="H27" s="1" t="str">
        <f>IFERROR(__xludf.DUMMYFUNCTION("""COMPUTED_VALUE"""),"HTML/CSS")</f>
        <v>HTML/CSS</v>
      </c>
      <c r="I27" s="1" t="str">
        <f>IFERROR(__xludf.DUMMYFUNCTION("""COMPUTED_VALUE"""),"JavaScript")</f>
        <v>JavaScript</v>
      </c>
      <c r="J27" s="1" t="str">
        <f>IFERROR(__xludf.DUMMYFUNCTION("""COMPUTED_VALUE"""),"PHP")</f>
        <v>PHP</v>
      </c>
      <c r="K27" s="1" t="str">
        <f>IFERROR(__xludf.DUMMYFUNCTION("""COMPUTED_VALUE"""),"Python")</f>
        <v>Python</v>
      </c>
      <c r="L27" s="1" t="str">
        <f>IFERROR(__xludf.DUMMYFUNCTION("""COMPUTED_VALUE"""),"Ruby")</f>
        <v>Ruby</v>
      </c>
      <c r="M27" s="1" t="str">
        <f>IFERROR(__xludf.DUMMYFUNCTION("""COMPUTED_VALUE"""),"SQL")</f>
        <v>SQL</v>
      </c>
      <c r="N27" s="1" t="str">
        <f>IFERROR(__xludf.DUMMYFUNCTION("""COMPUTED_VALUE"""),"Swift")</f>
        <v>Swift</v>
      </c>
      <c r="O27" s="1" t="str">
        <f>IFERROR(__xludf.DUMMYFUNCTION("""COMPUTED_VALUE"""),"TypeScript")</f>
        <v>TypeScript</v>
      </c>
      <c r="P27" s="1" t="str">
        <f>IFERROR(__xludf.DUMMYFUNCTION("""COMPUTED_VALUE"""),"VBA")</f>
        <v>VBA</v>
      </c>
      <c r="AN27" s="1" t="str">
        <f>IFERROR(__xludf.DUMMYFUNCTION("""COMPUTED_VALUE"""),"TypeScript")</f>
        <v>TypeScript</v>
      </c>
      <c r="AO27" s="1">
        <f t="shared" si="1"/>
        <v>2138</v>
      </c>
      <c r="AQ27" s="1" t="s">
        <v>27</v>
      </c>
      <c r="AR27" s="1">
        <v>123.0</v>
      </c>
    </row>
    <row r="28">
      <c r="B28" s="1" t="str">
        <f>IFERROR(__xludf.DUMMYFUNCTION("""COMPUTED_VALUE"""),"C++;JavaScript;Python;Ruby;SQL;TypeScript")</f>
        <v>C++;JavaScript;Python;Ruby;SQL;TypeScript</v>
      </c>
      <c r="E28" s="1" t="str">
        <f>IFERROR(__xludf.DUMMYFUNCTION("UNIQUE(SPLIT(B28,"";""))"),"C++")</f>
        <v>C++</v>
      </c>
      <c r="F28" s="1" t="str">
        <f>IFERROR(__xludf.DUMMYFUNCTION("""COMPUTED_VALUE"""),"JavaScript")</f>
        <v>JavaScript</v>
      </c>
      <c r="G28" s="1" t="str">
        <f>IFERROR(__xludf.DUMMYFUNCTION("""COMPUTED_VALUE"""),"Python")</f>
        <v>Python</v>
      </c>
      <c r="H28" s="1" t="str">
        <f>IFERROR(__xludf.DUMMYFUNCTION("""COMPUTED_VALUE"""),"Ruby")</f>
        <v>Ruby</v>
      </c>
      <c r="I28" s="1" t="str">
        <f>IFERROR(__xludf.DUMMYFUNCTION("""COMPUTED_VALUE"""),"SQL")</f>
        <v>SQL</v>
      </c>
      <c r="J28" s="1" t="str">
        <f>IFERROR(__xludf.DUMMYFUNCTION("""COMPUTED_VALUE"""),"TypeScript")</f>
        <v>TypeScript</v>
      </c>
      <c r="AN28" s="1" t="str">
        <f>IFERROR(__xludf.DUMMYFUNCTION("""COMPUTED_VALUE"""),"VBA")</f>
        <v>VBA</v>
      </c>
      <c r="AO28" s="1">
        <f t="shared" si="1"/>
        <v>554</v>
      </c>
      <c r="AQ28" s="1" t="s">
        <v>28</v>
      </c>
      <c r="AR28" s="1">
        <v>118.0</v>
      </c>
    </row>
    <row r="29">
      <c r="B29" s="1" t="str">
        <f>IFERROR(__xludf.DUMMYFUNCTION("""COMPUTED_VALUE"""),"JavaScript;TypeScript")</f>
        <v>JavaScript;TypeScript</v>
      </c>
      <c r="E29" s="1" t="str">
        <f>IFERROR(__xludf.DUMMYFUNCTION("UNIQUE(SPLIT(B29,"";""))"),"JavaScript")</f>
        <v>JavaScript</v>
      </c>
      <c r="F29" s="1" t="str">
        <f>IFERROR(__xludf.DUMMYFUNCTION("""COMPUTED_VALUE"""),"TypeScript")</f>
        <v>TypeScript</v>
      </c>
      <c r="AN29" s="1" t="str">
        <f>IFERROR(__xludf.DUMMYFUNCTION("""COMPUTED_VALUE"""),"WebAssembly")</f>
        <v>WebAssembly</v>
      </c>
      <c r="AO29" s="1">
        <f t="shared" si="1"/>
        <v>123</v>
      </c>
      <c r="AQ29" s="1" t="s">
        <v>29</v>
      </c>
      <c r="AR29" s="1">
        <v>90.0</v>
      </c>
    </row>
    <row r="30">
      <c r="B30" s="1" t="str">
        <f>IFERROR(__xludf.DUMMYFUNCTION("""COMPUTED_VALUE"""),"Bash/Shell/PowerShell;JavaScript;SQL")</f>
        <v>Bash/Shell/PowerShell;JavaScript;SQL</v>
      </c>
      <c r="E30" s="1" t="str">
        <f>IFERROR(__xludf.DUMMYFUNCTION("UNIQUE(SPLIT(B30,"";""))"),"Bash/Shell/PowerShell")</f>
        <v>Bash/Shell/PowerShell</v>
      </c>
      <c r="F30" s="1" t="str">
        <f>IFERROR(__xludf.DUMMYFUNCTION("""COMPUTED_VALUE"""),"JavaScript")</f>
        <v>JavaScript</v>
      </c>
      <c r="G30" s="1" t="str">
        <f>IFERROR(__xludf.DUMMYFUNCTION("""COMPUTED_VALUE"""),"SQL")</f>
        <v>SQL</v>
      </c>
      <c r="AN30" s="1"/>
    </row>
    <row r="31">
      <c r="B31" s="1" t="str">
        <f>IFERROR(__xludf.DUMMYFUNCTION("""COMPUTED_VALUE"""),"Python")</f>
        <v>Python</v>
      </c>
      <c r="E31" s="1" t="str">
        <f>IFERROR(__xludf.DUMMYFUNCTION("UNIQUE(SPLIT(B31,"";""))"),"Python")</f>
        <v>Python</v>
      </c>
    </row>
    <row r="32">
      <c r="B32" s="1" t="str">
        <f>IFERROR(__xludf.DUMMYFUNCTION("""COMPUTED_VALUE"""),"Bash/Shell/PowerShell;HTML/CSS;JavaScript;PHP;Python")</f>
        <v>Bash/Shell/PowerShell;HTML/CSS;JavaScript;PHP;Python</v>
      </c>
      <c r="E32" s="1" t="str">
        <f>IFERROR(__xludf.DUMMYFUNCTION("UNIQUE(SPLIT(B32,"";""))"),"Bash/Shell/PowerShell")</f>
        <v>Bash/Shell/PowerShell</v>
      </c>
      <c r="F32" s="1" t="str">
        <f>IFERROR(__xludf.DUMMYFUNCTION("""COMPUTED_VALUE"""),"HTML/CSS")</f>
        <v>HTML/CSS</v>
      </c>
      <c r="G32" s="1" t="str">
        <f>IFERROR(__xludf.DUMMYFUNCTION("""COMPUTED_VALUE"""),"JavaScript")</f>
        <v>JavaScript</v>
      </c>
      <c r="H32" s="1" t="str">
        <f>IFERROR(__xludf.DUMMYFUNCTION("""COMPUTED_VALUE"""),"PHP")</f>
        <v>PHP</v>
      </c>
      <c r="I32" s="1" t="str">
        <f>IFERROR(__xludf.DUMMYFUNCTION("""COMPUTED_VALUE"""),"Python")</f>
        <v>Python</v>
      </c>
    </row>
    <row r="33">
      <c r="B33" s="1" t="str">
        <f>IFERROR(__xludf.DUMMYFUNCTION("""COMPUTED_VALUE"""),"C++;Python;R")</f>
        <v>C++;Python;R</v>
      </c>
      <c r="E33" s="1" t="str">
        <f>IFERROR(__xludf.DUMMYFUNCTION("UNIQUE(SPLIT(B33,"";""))"),"C++")</f>
        <v>C++</v>
      </c>
      <c r="F33" s="1" t="str">
        <f>IFERROR(__xludf.DUMMYFUNCTION("""COMPUTED_VALUE"""),"Python")</f>
        <v>Python</v>
      </c>
      <c r="G33" s="1" t="str">
        <f>IFERROR(__xludf.DUMMYFUNCTION("""COMPUTED_VALUE"""),"R")</f>
        <v>R</v>
      </c>
    </row>
    <row r="34">
      <c r="B34" s="1" t="str">
        <f>IFERROR(__xludf.DUMMYFUNCTION("""COMPUTED_VALUE"""),"HTML/CSS;JavaScript")</f>
        <v>HTML/CSS;JavaScript</v>
      </c>
      <c r="E34" s="1" t="str">
        <f>IFERROR(__xludf.DUMMYFUNCTION("UNIQUE(SPLIT(B34,"";""))"),"HTML/CSS")</f>
        <v>HTML/CSS</v>
      </c>
      <c r="F34" s="1" t="str">
        <f>IFERROR(__xludf.DUMMYFUNCTION("""COMPUTED_VALUE"""),"JavaScript")</f>
        <v>JavaScript</v>
      </c>
    </row>
    <row r="35">
      <c r="B35" s="1" t="str">
        <f>IFERROR(__xludf.DUMMYFUNCTION("""COMPUTED_VALUE"""),"HTML/CSS;JavaScript")</f>
        <v>HTML/CSS;JavaScript</v>
      </c>
      <c r="E35" s="1" t="str">
        <f>IFERROR(__xludf.DUMMYFUNCTION("UNIQUE(SPLIT(B35,"";""))"),"HTML/CSS")</f>
        <v>HTML/CSS</v>
      </c>
      <c r="F35" s="1" t="str">
        <f>IFERROR(__xludf.DUMMYFUNCTION("""COMPUTED_VALUE"""),"JavaScript")</f>
        <v>JavaScript</v>
      </c>
    </row>
    <row r="36">
      <c r="B36" s="1" t="str">
        <f>IFERROR(__xludf.DUMMYFUNCTION("""COMPUTED_VALUE"""),"Java;Kotlin;Python")</f>
        <v>Java;Kotlin;Python</v>
      </c>
      <c r="E36" s="1" t="str">
        <f>IFERROR(__xludf.DUMMYFUNCTION("UNIQUE(SPLIT(B36,"";""))"),"Java")</f>
        <v>Java</v>
      </c>
      <c r="F36" s="1" t="str">
        <f>IFERROR(__xludf.DUMMYFUNCTION("""COMPUTED_VALUE"""),"Kotlin")</f>
        <v>Kotlin</v>
      </c>
      <c r="G36" s="1" t="str">
        <f>IFERROR(__xludf.DUMMYFUNCTION("""COMPUTED_VALUE"""),"Python")</f>
        <v>Python</v>
      </c>
    </row>
    <row r="37">
      <c r="B37" s="1" t="str">
        <f>IFERROR(__xludf.DUMMYFUNCTION("""COMPUTED_VALUE"""),"Bash/Shell/PowerShell;JavaScript;Python;Other(s):")</f>
        <v>Bash/Shell/PowerShell;JavaScript;Python;Other(s):</v>
      </c>
      <c r="E37" s="1" t="str">
        <f>IFERROR(__xludf.DUMMYFUNCTION("UNIQUE(SPLIT(B37,"";""))"),"Bash/Shell/PowerShell")</f>
        <v>Bash/Shell/PowerShell</v>
      </c>
      <c r="F37" s="1" t="str">
        <f>IFERROR(__xludf.DUMMYFUNCTION("""COMPUTED_VALUE"""),"JavaScript")</f>
        <v>JavaScript</v>
      </c>
      <c r="G37" s="1" t="str">
        <f>IFERROR(__xludf.DUMMYFUNCTION("""COMPUTED_VALUE"""),"Python")</f>
        <v>Python</v>
      </c>
      <c r="H37" s="1" t="str">
        <f>IFERROR(__xludf.DUMMYFUNCTION("""COMPUTED_VALUE"""),"Other(s):")</f>
        <v>Other(s):</v>
      </c>
    </row>
    <row r="38">
      <c r="B38" s="1" t="str">
        <f>IFERROR(__xludf.DUMMYFUNCTION("""COMPUTED_VALUE"""),"C#;HTML/CSS;JavaScript;SQL")</f>
        <v>C#;HTML/CSS;JavaScript;SQL</v>
      </c>
      <c r="E38" s="1" t="str">
        <f>IFERROR(__xludf.DUMMYFUNCTION("UNIQUE(SPLIT(B38,"";""))"),"C#")</f>
        <v>C#</v>
      </c>
      <c r="F38" s="1" t="str">
        <f>IFERROR(__xludf.DUMMYFUNCTION("""COMPUTED_VALUE"""),"HTML/CSS")</f>
        <v>HTML/CSS</v>
      </c>
      <c r="G38" s="1" t="str">
        <f>IFERROR(__xludf.DUMMYFUNCTION("""COMPUTED_VALUE"""),"JavaScript")</f>
        <v>JavaScript</v>
      </c>
      <c r="H38" s="1" t="str">
        <f>IFERROR(__xludf.DUMMYFUNCTION("""COMPUTED_VALUE"""),"SQL")</f>
        <v>SQL</v>
      </c>
    </row>
    <row r="39">
      <c r="B39" s="1" t="str">
        <f>IFERROR(__xludf.DUMMYFUNCTION("""COMPUTED_VALUE"""),"C#;JavaScript;SQL;TypeScript")</f>
        <v>C#;JavaScript;SQL;TypeScript</v>
      </c>
      <c r="E39" s="1" t="str">
        <f>IFERROR(__xludf.DUMMYFUNCTION("UNIQUE(SPLIT(B39,"";""))"),"C#")</f>
        <v>C#</v>
      </c>
      <c r="F39" s="1" t="str">
        <f>IFERROR(__xludf.DUMMYFUNCTION("""COMPUTED_VALUE"""),"JavaScript")</f>
        <v>JavaScript</v>
      </c>
      <c r="G39" s="1" t="str">
        <f>IFERROR(__xludf.DUMMYFUNCTION("""COMPUTED_VALUE"""),"SQL")</f>
        <v>SQL</v>
      </c>
      <c r="H39" s="1" t="str">
        <f>IFERROR(__xludf.DUMMYFUNCTION("""COMPUTED_VALUE"""),"TypeScript")</f>
        <v>TypeScript</v>
      </c>
    </row>
    <row r="40">
      <c r="B40" s="1" t="str">
        <f>IFERROR(__xludf.DUMMYFUNCTION("""COMPUTED_VALUE"""),"C#;HTML/CSS")</f>
        <v>C#;HTML/CSS</v>
      </c>
      <c r="E40" s="1" t="str">
        <f>IFERROR(__xludf.DUMMYFUNCTION("UNIQUE(SPLIT(B40,"";""))"),"C#")</f>
        <v>C#</v>
      </c>
      <c r="F40" s="1" t="str">
        <f>IFERROR(__xludf.DUMMYFUNCTION("""COMPUTED_VALUE"""),"HTML/CSS")</f>
        <v>HTML/CSS</v>
      </c>
    </row>
    <row r="41">
      <c r="B41" s="1" t="str">
        <f>IFERROR(__xludf.DUMMYFUNCTION("""COMPUTED_VALUE"""),"Bash/Shell/PowerShell;C;C++;HTML/CSS;Java;JavaScript;SQL")</f>
        <v>Bash/Shell/PowerShell;C;C++;HTML/CSS;Java;JavaScript;SQL</v>
      </c>
      <c r="E41" s="1" t="str">
        <f>IFERROR(__xludf.DUMMYFUNCTION("UNIQUE(SPLIT(B41,"";""))"),"Bash/Shell/PowerShell")</f>
        <v>Bash/Shell/PowerShell</v>
      </c>
      <c r="F41" s="1" t="str">
        <f>IFERROR(__xludf.DUMMYFUNCTION("""COMPUTED_VALUE"""),"C")</f>
        <v>C</v>
      </c>
      <c r="G41" s="1" t="str">
        <f>IFERROR(__xludf.DUMMYFUNCTION("""COMPUTED_VALUE"""),"C++")</f>
        <v>C++</v>
      </c>
      <c r="H41" s="1" t="str">
        <f>IFERROR(__xludf.DUMMYFUNCTION("""COMPUTED_VALUE"""),"HTML/CSS")</f>
        <v>HTML/CSS</v>
      </c>
      <c r="I41" s="1" t="str">
        <f>IFERROR(__xludf.DUMMYFUNCTION("""COMPUTED_VALUE"""),"Java")</f>
        <v>Java</v>
      </c>
      <c r="J41" s="1" t="str">
        <f>IFERROR(__xludf.DUMMYFUNCTION("""COMPUTED_VALUE"""),"JavaScript")</f>
        <v>JavaScript</v>
      </c>
      <c r="K41" s="1" t="str">
        <f>IFERROR(__xludf.DUMMYFUNCTION("""COMPUTED_VALUE"""),"SQL")</f>
        <v>SQL</v>
      </c>
    </row>
    <row r="42">
      <c r="B42" s="1" t="str">
        <f>IFERROR(__xludf.DUMMYFUNCTION("""COMPUTED_VALUE"""),"HTML/CSS;JavaScript;PHP;TypeScript")</f>
        <v>HTML/CSS;JavaScript;PHP;TypeScript</v>
      </c>
      <c r="E42" s="1" t="str">
        <f>IFERROR(__xludf.DUMMYFUNCTION("UNIQUE(SPLIT(B42,"";""))"),"HTML/CSS")</f>
        <v>HTML/CSS</v>
      </c>
      <c r="F42" s="1" t="str">
        <f>IFERROR(__xludf.DUMMYFUNCTION("""COMPUTED_VALUE"""),"JavaScript")</f>
        <v>JavaScript</v>
      </c>
      <c r="G42" s="1" t="str">
        <f>IFERROR(__xludf.DUMMYFUNCTION("""COMPUTED_VALUE"""),"PHP")</f>
        <v>PHP</v>
      </c>
      <c r="H42" s="1" t="str">
        <f>IFERROR(__xludf.DUMMYFUNCTION("""COMPUTED_VALUE"""),"TypeScript")</f>
        <v>TypeScript</v>
      </c>
    </row>
    <row r="43">
      <c r="B43" s="1" t="str">
        <f>IFERROR(__xludf.DUMMYFUNCTION("""COMPUTED_VALUE"""),"C++;C#;HTML/CSS;Java;JavaScript;Objective-C;SQL")</f>
        <v>C++;C#;HTML/CSS;Java;JavaScript;Objective-C;SQL</v>
      </c>
      <c r="E43" s="1" t="str">
        <f>IFERROR(__xludf.DUMMYFUNCTION("UNIQUE(SPLIT(B43,"";""))"),"C++")</f>
        <v>C++</v>
      </c>
      <c r="F43" s="1" t="str">
        <f>IFERROR(__xludf.DUMMYFUNCTION("""COMPUTED_VALUE"""),"C#")</f>
        <v>C#</v>
      </c>
      <c r="G43" s="1" t="str">
        <f>IFERROR(__xludf.DUMMYFUNCTION("""COMPUTED_VALUE"""),"HTML/CSS")</f>
        <v>HTML/CSS</v>
      </c>
      <c r="H43" s="1" t="str">
        <f>IFERROR(__xludf.DUMMYFUNCTION("""COMPUTED_VALUE"""),"Java")</f>
        <v>Java</v>
      </c>
      <c r="I43" s="1" t="str">
        <f>IFERROR(__xludf.DUMMYFUNCTION("""COMPUTED_VALUE"""),"JavaScript")</f>
        <v>JavaScript</v>
      </c>
      <c r="J43" s="1" t="str">
        <f>IFERROR(__xludf.DUMMYFUNCTION("""COMPUTED_VALUE"""),"Objective-C")</f>
        <v>Objective-C</v>
      </c>
      <c r="K43" s="1" t="str">
        <f>IFERROR(__xludf.DUMMYFUNCTION("""COMPUTED_VALUE"""),"SQL")</f>
        <v>SQL</v>
      </c>
    </row>
    <row r="44">
      <c r="B44" s="1" t="str">
        <f>IFERROR(__xludf.DUMMYFUNCTION("""COMPUTED_VALUE"""),"Bash/Shell/PowerShell;C#;HTML/CSS;Java;JavaScript;SQL;TypeScript;WebAssembly")</f>
        <v>Bash/Shell/PowerShell;C#;HTML/CSS;Java;JavaScript;SQL;TypeScript;WebAssembly</v>
      </c>
      <c r="E44" s="1" t="str">
        <f>IFERROR(__xludf.DUMMYFUNCTION("UNIQUE(SPLIT(B44,"";""))"),"Bash/Shell/PowerShell")</f>
        <v>Bash/Shell/PowerShell</v>
      </c>
      <c r="F44" s="1" t="str">
        <f>IFERROR(__xludf.DUMMYFUNCTION("""COMPUTED_VALUE"""),"C#")</f>
        <v>C#</v>
      </c>
      <c r="G44" s="1" t="str">
        <f>IFERROR(__xludf.DUMMYFUNCTION("""COMPUTED_VALUE"""),"HTML/CSS")</f>
        <v>HTML/CSS</v>
      </c>
      <c r="H44" s="1" t="str">
        <f>IFERROR(__xludf.DUMMYFUNCTION("""COMPUTED_VALUE"""),"Java")</f>
        <v>Java</v>
      </c>
      <c r="I44" s="1" t="str">
        <f>IFERROR(__xludf.DUMMYFUNCTION("""COMPUTED_VALUE"""),"JavaScript")</f>
        <v>JavaScript</v>
      </c>
      <c r="J44" s="1" t="str">
        <f>IFERROR(__xludf.DUMMYFUNCTION("""COMPUTED_VALUE"""),"SQL")</f>
        <v>SQL</v>
      </c>
      <c r="K44" s="1" t="str">
        <f>IFERROR(__xludf.DUMMYFUNCTION("""COMPUTED_VALUE"""),"TypeScript")</f>
        <v>TypeScript</v>
      </c>
      <c r="L44" s="1" t="str">
        <f>IFERROR(__xludf.DUMMYFUNCTION("""COMPUTED_VALUE"""),"WebAssembly")</f>
        <v>WebAssembly</v>
      </c>
    </row>
    <row r="45">
      <c r="B45" s="1" t="str">
        <f>IFERROR(__xludf.DUMMYFUNCTION("""COMPUTED_VALUE"""),"Python")</f>
        <v>Python</v>
      </c>
      <c r="E45" s="1" t="str">
        <f>IFERROR(__xludf.DUMMYFUNCTION("UNIQUE(SPLIT(B45,"";""))"),"Python")</f>
        <v>Python</v>
      </c>
    </row>
    <row r="46">
      <c r="B46" s="1" t="str">
        <f>IFERROR(__xludf.DUMMYFUNCTION("""COMPUTED_VALUE"""),"Bash/Shell/PowerShell;C;C#;HTML/CSS;JavaScript;PHP;Python;SQL;Other(s):")</f>
        <v>Bash/Shell/PowerShell;C;C#;HTML/CSS;JavaScript;PHP;Python;SQL;Other(s):</v>
      </c>
      <c r="E46" s="1" t="str">
        <f>IFERROR(__xludf.DUMMYFUNCTION("UNIQUE(SPLIT(B46,"";""))"),"Bash/Shell/PowerShell")</f>
        <v>Bash/Shell/PowerShell</v>
      </c>
      <c r="F46" s="1" t="str">
        <f>IFERROR(__xludf.DUMMYFUNCTION("""COMPUTED_VALUE"""),"C")</f>
        <v>C</v>
      </c>
      <c r="G46" s="1" t="str">
        <f>IFERROR(__xludf.DUMMYFUNCTION("""COMPUTED_VALUE"""),"C#")</f>
        <v>C#</v>
      </c>
      <c r="H46" s="1" t="str">
        <f>IFERROR(__xludf.DUMMYFUNCTION("""COMPUTED_VALUE"""),"HTML/CSS")</f>
        <v>HTML/CSS</v>
      </c>
      <c r="I46" s="1" t="str">
        <f>IFERROR(__xludf.DUMMYFUNCTION("""COMPUTED_VALUE"""),"JavaScript")</f>
        <v>JavaScript</v>
      </c>
      <c r="J46" s="1" t="str">
        <f>IFERROR(__xludf.DUMMYFUNCTION("""COMPUTED_VALUE"""),"PHP")</f>
        <v>PHP</v>
      </c>
      <c r="K46" s="1" t="str">
        <f>IFERROR(__xludf.DUMMYFUNCTION("""COMPUTED_VALUE"""),"Python")</f>
        <v>Python</v>
      </c>
      <c r="L46" s="1" t="str">
        <f>IFERROR(__xludf.DUMMYFUNCTION("""COMPUTED_VALUE"""),"SQL")</f>
        <v>SQL</v>
      </c>
      <c r="M46" s="1" t="str">
        <f>IFERROR(__xludf.DUMMYFUNCTION("""COMPUTED_VALUE"""),"Other(s):")</f>
        <v>Other(s):</v>
      </c>
    </row>
    <row r="47">
      <c r="B47" s="1" t="str">
        <f>IFERROR(__xludf.DUMMYFUNCTION("""COMPUTED_VALUE"""),"Java;PHP;Ruby")</f>
        <v>Java;PHP;Ruby</v>
      </c>
      <c r="E47" s="1" t="str">
        <f>IFERROR(__xludf.DUMMYFUNCTION("UNIQUE(SPLIT(B47,"";""))"),"Java")</f>
        <v>Java</v>
      </c>
      <c r="F47" s="1" t="str">
        <f>IFERROR(__xludf.DUMMYFUNCTION("""COMPUTED_VALUE"""),"PHP")</f>
        <v>PHP</v>
      </c>
      <c r="G47" s="1" t="str">
        <f>IFERROR(__xludf.DUMMYFUNCTION("""COMPUTED_VALUE"""),"Ruby")</f>
        <v>Ruby</v>
      </c>
    </row>
    <row r="48">
      <c r="B48" s="1" t="str">
        <f>IFERROR(__xludf.DUMMYFUNCTION("""COMPUTED_VALUE"""),"HTML/CSS;PHP;SQL")</f>
        <v>HTML/CSS;PHP;SQL</v>
      </c>
      <c r="E48" s="1" t="str">
        <f>IFERROR(__xludf.DUMMYFUNCTION("UNIQUE(SPLIT(B48,"";""))"),"HTML/CSS")</f>
        <v>HTML/CSS</v>
      </c>
      <c r="F48" s="1" t="str">
        <f>IFERROR(__xludf.DUMMYFUNCTION("""COMPUTED_VALUE"""),"PHP")</f>
        <v>PHP</v>
      </c>
      <c r="G48" s="1" t="str">
        <f>IFERROR(__xludf.DUMMYFUNCTION("""COMPUTED_VALUE"""),"SQL")</f>
        <v>SQL</v>
      </c>
    </row>
    <row r="49">
      <c r="B49" s="1" t="str">
        <f>IFERROR(__xludf.DUMMYFUNCTION("""COMPUTED_VALUE"""),"Bash/Shell/PowerShell;HTML/CSS;Java;JavaScript;PHP;Python;SQL;TypeScript")</f>
        <v>Bash/Shell/PowerShell;HTML/CSS;Java;JavaScript;PHP;Python;SQL;TypeScript</v>
      </c>
      <c r="E49" s="1" t="str">
        <f>IFERROR(__xludf.DUMMYFUNCTION("UNIQUE(SPLIT(B49,"";""))"),"Bash/Shell/PowerShell")</f>
        <v>Bash/Shell/PowerShell</v>
      </c>
      <c r="F49" s="1" t="str">
        <f>IFERROR(__xludf.DUMMYFUNCTION("""COMPUTED_VALUE"""),"HTML/CSS")</f>
        <v>HTML/CSS</v>
      </c>
      <c r="G49" s="1" t="str">
        <f>IFERROR(__xludf.DUMMYFUNCTION("""COMPUTED_VALUE"""),"Java")</f>
        <v>Java</v>
      </c>
      <c r="H49" s="1" t="str">
        <f>IFERROR(__xludf.DUMMYFUNCTION("""COMPUTED_VALUE"""),"JavaScript")</f>
        <v>JavaScript</v>
      </c>
      <c r="I49" s="1" t="str">
        <f>IFERROR(__xludf.DUMMYFUNCTION("""COMPUTED_VALUE"""),"PHP")</f>
        <v>PHP</v>
      </c>
      <c r="J49" s="1" t="str">
        <f>IFERROR(__xludf.DUMMYFUNCTION("""COMPUTED_VALUE"""),"Python")</f>
        <v>Python</v>
      </c>
      <c r="K49" s="1" t="str">
        <f>IFERROR(__xludf.DUMMYFUNCTION("""COMPUTED_VALUE"""),"SQL")</f>
        <v>SQL</v>
      </c>
      <c r="L49" s="1" t="str">
        <f>IFERROR(__xludf.DUMMYFUNCTION("""COMPUTED_VALUE"""),"TypeScript")</f>
        <v>TypeScript</v>
      </c>
    </row>
    <row r="50">
      <c r="B50" s="1" t="str">
        <f>IFERROR(__xludf.DUMMYFUNCTION("""COMPUTED_VALUE"""),"Bash/Shell/PowerShell;C;C++;HTML/CSS;Java;JavaScript;PHP;Python;SQL")</f>
        <v>Bash/Shell/PowerShell;C;C++;HTML/CSS;Java;JavaScript;PHP;Python;SQL</v>
      </c>
      <c r="E50" s="1" t="str">
        <f>IFERROR(__xludf.DUMMYFUNCTION("UNIQUE(SPLIT(B50,"";""))"),"Bash/Shell/PowerShell")</f>
        <v>Bash/Shell/PowerShell</v>
      </c>
      <c r="F50" s="1" t="str">
        <f>IFERROR(__xludf.DUMMYFUNCTION("""COMPUTED_VALUE"""),"C")</f>
        <v>C</v>
      </c>
      <c r="G50" s="1" t="str">
        <f>IFERROR(__xludf.DUMMYFUNCTION("""COMPUTED_VALUE"""),"C++")</f>
        <v>C++</v>
      </c>
      <c r="H50" s="1" t="str">
        <f>IFERROR(__xludf.DUMMYFUNCTION("""COMPUTED_VALUE"""),"HTML/CSS")</f>
        <v>HTML/CSS</v>
      </c>
      <c r="I50" s="1" t="str">
        <f>IFERROR(__xludf.DUMMYFUNCTION("""COMPUTED_VALUE"""),"Java")</f>
        <v>Java</v>
      </c>
      <c r="J50" s="1" t="str">
        <f>IFERROR(__xludf.DUMMYFUNCTION("""COMPUTED_VALUE"""),"JavaScript")</f>
        <v>JavaScript</v>
      </c>
      <c r="K50" s="1" t="str">
        <f>IFERROR(__xludf.DUMMYFUNCTION("""COMPUTED_VALUE"""),"PHP")</f>
        <v>PHP</v>
      </c>
      <c r="L50" s="1" t="str">
        <f>IFERROR(__xludf.DUMMYFUNCTION("""COMPUTED_VALUE"""),"Python")</f>
        <v>Python</v>
      </c>
      <c r="M50" s="1" t="str">
        <f>IFERROR(__xludf.DUMMYFUNCTION("""COMPUTED_VALUE"""),"SQL")</f>
        <v>SQL</v>
      </c>
    </row>
    <row r="51">
      <c r="B51" s="1" t="str">
        <f>IFERROR(__xludf.DUMMYFUNCTION("""COMPUTED_VALUE"""),"Bash/Shell/PowerShell;C++;HTML/CSS;Java;JavaScript;Python;R;TypeScript")</f>
        <v>Bash/Shell/PowerShell;C++;HTML/CSS;Java;JavaScript;Python;R;TypeScript</v>
      </c>
      <c r="E51" s="1" t="str">
        <f>IFERROR(__xludf.DUMMYFUNCTION("UNIQUE(SPLIT(B51,"";""))"),"Bash/Shell/PowerShell")</f>
        <v>Bash/Shell/PowerShell</v>
      </c>
      <c r="F51" s="1" t="str">
        <f>IFERROR(__xludf.DUMMYFUNCTION("""COMPUTED_VALUE"""),"C++")</f>
        <v>C++</v>
      </c>
      <c r="G51" s="1" t="str">
        <f>IFERROR(__xludf.DUMMYFUNCTION("""COMPUTED_VALUE"""),"HTML/CSS")</f>
        <v>HTML/CSS</v>
      </c>
      <c r="H51" s="1" t="str">
        <f>IFERROR(__xludf.DUMMYFUNCTION("""COMPUTED_VALUE"""),"Java")</f>
        <v>Java</v>
      </c>
      <c r="I51" s="1" t="str">
        <f>IFERROR(__xludf.DUMMYFUNCTION("""COMPUTED_VALUE"""),"JavaScript")</f>
        <v>JavaScript</v>
      </c>
      <c r="J51" s="1" t="str">
        <f>IFERROR(__xludf.DUMMYFUNCTION("""COMPUTED_VALUE"""),"Python")</f>
        <v>Python</v>
      </c>
      <c r="K51" s="1" t="str">
        <f>IFERROR(__xludf.DUMMYFUNCTION("""COMPUTED_VALUE"""),"R")</f>
        <v>R</v>
      </c>
      <c r="L51" s="1" t="str">
        <f>IFERROR(__xludf.DUMMYFUNCTION("""COMPUTED_VALUE"""),"TypeScript")</f>
        <v>TypeScript</v>
      </c>
    </row>
    <row r="52">
      <c r="B52" s="1" t="str">
        <f>IFERROR(__xludf.DUMMYFUNCTION("""COMPUTED_VALUE"""),"Bash/Shell/PowerShell;C;C++;Elixir;Erlang;Go;HTML/CSS;Java;JavaScript;Kotlin;Python;Ruby;Rust;SQL;TypeScript")</f>
        <v>Bash/Shell/PowerShell;C;C++;Elixir;Erlang;Go;HTML/CSS;Java;JavaScript;Kotlin;Python;Ruby;Rust;SQL;TypeScript</v>
      </c>
      <c r="E52" s="1" t="str">
        <f>IFERROR(__xludf.DUMMYFUNCTION("UNIQUE(SPLIT(B52,"";""))"),"Bash/Shell/PowerShell")</f>
        <v>Bash/Shell/PowerShell</v>
      </c>
      <c r="F52" s="1" t="str">
        <f>IFERROR(__xludf.DUMMYFUNCTION("""COMPUTED_VALUE"""),"C")</f>
        <v>C</v>
      </c>
      <c r="G52" s="1" t="str">
        <f>IFERROR(__xludf.DUMMYFUNCTION("""COMPUTED_VALUE"""),"C++")</f>
        <v>C++</v>
      </c>
      <c r="H52" s="1" t="str">
        <f>IFERROR(__xludf.DUMMYFUNCTION("""COMPUTED_VALUE"""),"Elixir")</f>
        <v>Elixir</v>
      </c>
      <c r="I52" s="1" t="str">
        <f>IFERROR(__xludf.DUMMYFUNCTION("""COMPUTED_VALUE"""),"Erlang")</f>
        <v>Erlang</v>
      </c>
      <c r="J52" s="1" t="str">
        <f>IFERROR(__xludf.DUMMYFUNCTION("""COMPUTED_VALUE"""),"Go")</f>
        <v>Go</v>
      </c>
      <c r="K52" s="1" t="str">
        <f>IFERROR(__xludf.DUMMYFUNCTION("""COMPUTED_VALUE"""),"HTML/CSS")</f>
        <v>HTML/CSS</v>
      </c>
      <c r="L52" s="1" t="str">
        <f>IFERROR(__xludf.DUMMYFUNCTION("""COMPUTED_VALUE"""),"Java")</f>
        <v>Java</v>
      </c>
      <c r="M52" s="1" t="str">
        <f>IFERROR(__xludf.DUMMYFUNCTION("""COMPUTED_VALUE"""),"JavaScript")</f>
        <v>JavaScript</v>
      </c>
      <c r="N52" s="1" t="str">
        <f>IFERROR(__xludf.DUMMYFUNCTION("""COMPUTED_VALUE"""),"Kotlin")</f>
        <v>Kotlin</v>
      </c>
      <c r="O52" s="1" t="str">
        <f>IFERROR(__xludf.DUMMYFUNCTION("""COMPUTED_VALUE"""),"Python")</f>
        <v>Python</v>
      </c>
      <c r="P52" s="1" t="str">
        <f>IFERROR(__xludf.DUMMYFUNCTION("""COMPUTED_VALUE"""),"Ruby")</f>
        <v>Ruby</v>
      </c>
      <c r="Q52" s="1" t="str">
        <f>IFERROR(__xludf.DUMMYFUNCTION("""COMPUTED_VALUE"""),"Rust")</f>
        <v>Rust</v>
      </c>
      <c r="R52" s="1" t="str">
        <f>IFERROR(__xludf.DUMMYFUNCTION("""COMPUTED_VALUE"""),"SQL")</f>
        <v>SQL</v>
      </c>
      <c r="S52" s="1" t="str">
        <f>IFERROR(__xludf.DUMMYFUNCTION("""COMPUTED_VALUE"""),"TypeScript")</f>
        <v>TypeScript</v>
      </c>
    </row>
    <row r="53">
      <c r="B53" s="1" t="str">
        <f>IFERROR(__xludf.DUMMYFUNCTION("""COMPUTED_VALUE"""),"Bash/Shell/PowerShell;HTML/CSS;Java;JavaScript;PHP;SQL;TypeScript")</f>
        <v>Bash/Shell/PowerShell;HTML/CSS;Java;JavaScript;PHP;SQL;TypeScript</v>
      </c>
      <c r="E53" s="1" t="str">
        <f>IFERROR(__xludf.DUMMYFUNCTION("UNIQUE(SPLIT(B53,"";""))"),"Bash/Shell/PowerShell")</f>
        <v>Bash/Shell/PowerShell</v>
      </c>
      <c r="F53" s="1" t="str">
        <f>IFERROR(__xludf.DUMMYFUNCTION("""COMPUTED_VALUE"""),"HTML/CSS")</f>
        <v>HTML/CSS</v>
      </c>
      <c r="G53" s="1" t="str">
        <f>IFERROR(__xludf.DUMMYFUNCTION("""COMPUTED_VALUE"""),"Java")</f>
        <v>Java</v>
      </c>
      <c r="H53" s="1" t="str">
        <f>IFERROR(__xludf.DUMMYFUNCTION("""COMPUTED_VALUE"""),"JavaScript")</f>
        <v>JavaScript</v>
      </c>
      <c r="I53" s="1" t="str">
        <f>IFERROR(__xludf.DUMMYFUNCTION("""COMPUTED_VALUE"""),"PHP")</f>
        <v>PHP</v>
      </c>
      <c r="J53" s="1" t="str">
        <f>IFERROR(__xludf.DUMMYFUNCTION("""COMPUTED_VALUE"""),"SQL")</f>
        <v>SQL</v>
      </c>
      <c r="K53" s="1" t="str">
        <f>IFERROR(__xludf.DUMMYFUNCTION("""COMPUTED_VALUE"""),"TypeScript")</f>
        <v>TypeScript</v>
      </c>
    </row>
    <row r="54">
      <c r="B54" s="1" t="str">
        <f>IFERROR(__xludf.DUMMYFUNCTION("""COMPUTED_VALUE"""),"Bash/Shell/PowerShell;HTML/CSS;JavaScript;Python")</f>
        <v>Bash/Shell/PowerShell;HTML/CSS;JavaScript;Python</v>
      </c>
      <c r="E54" s="1" t="str">
        <f>IFERROR(__xludf.DUMMYFUNCTION("UNIQUE(SPLIT(B54,"";""))"),"Bash/Shell/PowerShell")</f>
        <v>Bash/Shell/PowerShell</v>
      </c>
      <c r="F54" s="1" t="str">
        <f>IFERROR(__xludf.DUMMYFUNCTION("""COMPUTED_VALUE"""),"HTML/CSS")</f>
        <v>HTML/CSS</v>
      </c>
      <c r="G54" s="1" t="str">
        <f>IFERROR(__xludf.DUMMYFUNCTION("""COMPUTED_VALUE"""),"JavaScript")</f>
        <v>JavaScript</v>
      </c>
      <c r="H54" s="1" t="str">
        <f>IFERROR(__xludf.DUMMYFUNCTION("""COMPUTED_VALUE"""),"Python")</f>
        <v>Python</v>
      </c>
    </row>
    <row r="55">
      <c r="B55" s="1" t="str">
        <f>IFERROR(__xludf.DUMMYFUNCTION("""COMPUTED_VALUE"""),"Java;Python;SQL")</f>
        <v>Java;Python;SQL</v>
      </c>
      <c r="E55" s="1" t="str">
        <f>IFERROR(__xludf.DUMMYFUNCTION("UNIQUE(SPLIT(B55,"";""))"),"Java")</f>
        <v>Java</v>
      </c>
      <c r="F55" s="1" t="str">
        <f>IFERROR(__xludf.DUMMYFUNCTION("""COMPUTED_VALUE"""),"Python")</f>
        <v>Python</v>
      </c>
      <c r="G55" s="1" t="str">
        <f>IFERROR(__xludf.DUMMYFUNCTION("""COMPUTED_VALUE"""),"SQL")</f>
        <v>SQL</v>
      </c>
    </row>
    <row r="56">
      <c r="B56" s="1" t="str">
        <f>IFERROR(__xludf.DUMMYFUNCTION("""COMPUTED_VALUE"""),"Bash/Shell/PowerShell;HTML/CSS;Java;SQL")</f>
        <v>Bash/Shell/PowerShell;HTML/CSS;Java;SQL</v>
      </c>
      <c r="E56" s="1" t="str">
        <f>IFERROR(__xludf.DUMMYFUNCTION("UNIQUE(SPLIT(B56,"";""))"),"Bash/Shell/PowerShell")</f>
        <v>Bash/Shell/PowerShell</v>
      </c>
      <c r="F56" s="1" t="str">
        <f>IFERROR(__xludf.DUMMYFUNCTION("""COMPUTED_VALUE"""),"HTML/CSS")</f>
        <v>HTML/CSS</v>
      </c>
      <c r="G56" s="1" t="str">
        <f>IFERROR(__xludf.DUMMYFUNCTION("""COMPUTED_VALUE"""),"Java")</f>
        <v>Java</v>
      </c>
      <c r="H56" s="1" t="str">
        <f>IFERROR(__xludf.DUMMYFUNCTION("""COMPUTED_VALUE"""),"SQL")</f>
        <v>SQL</v>
      </c>
    </row>
    <row r="57">
      <c r="B57" s="1" t="str">
        <f>IFERROR(__xludf.DUMMYFUNCTION("""COMPUTED_VALUE"""),"JavaScript;Python")</f>
        <v>JavaScript;Python</v>
      </c>
      <c r="E57" s="1" t="str">
        <f>IFERROR(__xludf.DUMMYFUNCTION("UNIQUE(SPLIT(B57,"";""))"),"JavaScript")</f>
        <v>JavaScript</v>
      </c>
      <c r="F57" s="1" t="str">
        <f>IFERROR(__xludf.DUMMYFUNCTION("""COMPUTED_VALUE"""),"Python")</f>
        <v>Python</v>
      </c>
    </row>
    <row r="58">
      <c r="B58" s="1" t="str">
        <f>IFERROR(__xludf.DUMMYFUNCTION("""COMPUTED_VALUE"""),"C#;Java;SQL")</f>
        <v>C#;Java;SQL</v>
      </c>
      <c r="E58" s="1" t="str">
        <f>IFERROR(__xludf.DUMMYFUNCTION("UNIQUE(SPLIT(B58,"";""))"),"C#")</f>
        <v>C#</v>
      </c>
      <c r="F58" s="1" t="str">
        <f>IFERROR(__xludf.DUMMYFUNCTION("""COMPUTED_VALUE"""),"Java")</f>
        <v>Java</v>
      </c>
      <c r="G58" s="1" t="str">
        <f>IFERROR(__xludf.DUMMYFUNCTION("""COMPUTED_VALUE"""),"SQL")</f>
        <v>SQL</v>
      </c>
    </row>
    <row r="59">
      <c r="B59" s="1" t="str">
        <f>IFERROR(__xludf.DUMMYFUNCTION("""COMPUTED_VALUE"""),"HTML/CSS;JavaScript;PHP;SQL")</f>
        <v>HTML/CSS;JavaScript;PHP;SQL</v>
      </c>
      <c r="E59" s="1" t="str">
        <f>IFERROR(__xludf.DUMMYFUNCTION("UNIQUE(SPLIT(B59,"";""))"),"HTML/CSS")</f>
        <v>HTML/CSS</v>
      </c>
      <c r="F59" s="1" t="str">
        <f>IFERROR(__xludf.DUMMYFUNCTION("""COMPUTED_VALUE"""),"JavaScript")</f>
        <v>JavaScript</v>
      </c>
      <c r="G59" s="1" t="str">
        <f>IFERROR(__xludf.DUMMYFUNCTION("""COMPUTED_VALUE"""),"PHP")</f>
        <v>PHP</v>
      </c>
      <c r="H59" s="1" t="str">
        <f>IFERROR(__xludf.DUMMYFUNCTION("""COMPUTED_VALUE"""),"SQL")</f>
        <v>SQL</v>
      </c>
    </row>
    <row r="60">
      <c r="B60" s="1" t="str">
        <f>IFERROR(__xludf.DUMMYFUNCTION("""COMPUTED_VALUE"""),"Bash/Shell/PowerShell;Go;JavaScript;PHP;Python;Ruby;SQL")</f>
        <v>Bash/Shell/PowerShell;Go;JavaScript;PHP;Python;Ruby;SQL</v>
      </c>
      <c r="E60" s="1" t="str">
        <f>IFERROR(__xludf.DUMMYFUNCTION("UNIQUE(SPLIT(B60,"";""))"),"Bash/Shell/PowerShell")</f>
        <v>Bash/Shell/PowerShell</v>
      </c>
      <c r="F60" s="1" t="str">
        <f>IFERROR(__xludf.DUMMYFUNCTION("""COMPUTED_VALUE"""),"Go")</f>
        <v>Go</v>
      </c>
      <c r="G60" s="1" t="str">
        <f>IFERROR(__xludf.DUMMYFUNCTION("""COMPUTED_VALUE"""),"JavaScript")</f>
        <v>JavaScript</v>
      </c>
      <c r="H60" s="1" t="str">
        <f>IFERROR(__xludf.DUMMYFUNCTION("""COMPUTED_VALUE"""),"PHP")</f>
        <v>PHP</v>
      </c>
      <c r="I60" s="1" t="str">
        <f>IFERROR(__xludf.DUMMYFUNCTION("""COMPUTED_VALUE"""),"Python")</f>
        <v>Python</v>
      </c>
      <c r="J60" s="1" t="str">
        <f>IFERROR(__xludf.DUMMYFUNCTION("""COMPUTED_VALUE"""),"Ruby")</f>
        <v>Ruby</v>
      </c>
      <c r="K60" s="1" t="str">
        <f>IFERROR(__xludf.DUMMYFUNCTION("""COMPUTED_VALUE"""),"SQL")</f>
        <v>SQL</v>
      </c>
    </row>
    <row r="61">
      <c r="B61" s="1" t="str">
        <f>IFERROR(__xludf.DUMMYFUNCTION("""COMPUTED_VALUE"""),"C++;C#;HTML/CSS;JavaScript;PHP;Python;SQL;VBA")</f>
        <v>C++;C#;HTML/CSS;JavaScript;PHP;Python;SQL;VBA</v>
      </c>
      <c r="E61" s="1" t="str">
        <f>IFERROR(__xludf.DUMMYFUNCTION("UNIQUE(SPLIT(B61,"";""))"),"C++")</f>
        <v>C++</v>
      </c>
      <c r="F61" s="1" t="str">
        <f>IFERROR(__xludf.DUMMYFUNCTION("""COMPUTED_VALUE"""),"C#")</f>
        <v>C#</v>
      </c>
      <c r="G61" s="1" t="str">
        <f>IFERROR(__xludf.DUMMYFUNCTION("""COMPUTED_VALUE"""),"HTML/CSS")</f>
        <v>HTML/CSS</v>
      </c>
      <c r="H61" s="1" t="str">
        <f>IFERROR(__xludf.DUMMYFUNCTION("""COMPUTED_VALUE"""),"JavaScript")</f>
        <v>JavaScript</v>
      </c>
      <c r="I61" s="1" t="str">
        <f>IFERROR(__xludf.DUMMYFUNCTION("""COMPUTED_VALUE"""),"PHP")</f>
        <v>PHP</v>
      </c>
      <c r="J61" s="1" t="str">
        <f>IFERROR(__xludf.DUMMYFUNCTION("""COMPUTED_VALUE"""),"Python")</f>
        <v>Python</v>
      </c>
      <c r="K61" s="1" t="str">
        <f>IFERROR(__xludf.DUMMYFUNCTION("""COMPUTED_VALUE"""),"SQL")</f>
        <v>SQL</v>
      </c>
      <c r="L61" s="1" t="str">
        <f>IFERROR(__xludf.DUMMYFUNCTION("""COMPUTED_VALUE"""),"VBA")</f>
        <v>VBA</v>
      </c>
    </row>
    <row r="62">
      <c r="B62" s="1" t="str">
        <f>IFERROR(__xludf.DUMMYFUNCTION("""COMPUTED_VALUE"""),"Bash/Shell/PowerShell;C++;Go;HTML/CSS;Java;JavaScript;Kotlin;PHP;Python;Ruby;SQL;TypeScript;VBA")</f>
        <v>Bash/Shell/PowerShell;C++;Go;HTML/CSS;Java;JavaScript;Kotlin;PHP;Python;Ruby;SQL;TypeScript;VBA</v>
      </c>
      <c r="E62" s="1" t="str">
        <f>IFERROR(__xludf.DUMMYFUNCTION("UNIQUE(SPLIT(B62,"";""))"),"Bash/Shell/PowerShell")</f>
        <v>Bash/Shell/PowerShell</v>
      </c>
      <c r="F62" s="1" t="str">
        <f>IFERROR(__xludf.DUMMYFUNCTION("""COMPUTED_VALUE"""),"C++")</f>
        <v>C++</v>
      </c>
      <c r="G62" s="1" t="str">
        <f>IFERROR(__xludf.DUMMYFUNCTION("""COMPUTED_VALUE"""),"Go")</f>
        <v>Go</v>
      </c>
      <c r="H62" s="1" t="str">
        <f>IFERROR(__xludf.DUMMYFUNCTION("""COMPUTED_VALUE"""),"HTML/CSS")</f>
        <v>HTML/CSS</v>
      </c>
      <c r="I62" s="1" t="str">
        <f>IFERROR(__xludf.DUMMYFUNCTION("""COMPUTED_VALUE"""),"Java")</f>
        <v>Java</v>
      </c>
      <c r="J62" s="1" t="str">
        <f>IFERROR(__xludf.DUMMYFUNCTION("""COMPUTED_VALUE"""),"JavaScript")</f>
        <v>JavaScript</v>
      </c>
      <c r="K62" s="1" t="str">
        <f>IFERROR(__xludf.DUMMYFUNCTION("""COMPUTED_VALUE"""),"Kotlin")</f>
        <v>Kotlin</v>
      </c>
      <c r="L62" s="1" t="str">
        <f>IFERROR(__xludf.DUMMYFUNCTION("""COMPUTED_VALUE"""),"PHP")</f>
        <v>PHP</v>
      </c>
      <c r="M62" s="1" t="str">
        <f>IFERROR(__xludf.DUMMYFUNCTION("""COMPUTED_VALUE"""),"Python")</f>
        <v>Python</v>
      </c>
      <c r="N62" s="1" t="str">
        <f>IFERROR(__xludf.DUMMYFUNCTION("""COMPUTED_VALUE"""),"Ruby")</f>
        <v>Ruby</v>
      </c>
      <c r="O62" s="1" t="str">
        <f>IFERROR(__xludf.DUMMYFUNCTION("""COMPUTED_VALUE"""),"SQL")</f>
        <v>SQL</v>
      </c>
      <c r="P62" s="1" t="str">
        <f>IFERROR(__xludf.DUMMYFUNCTION("""COMPUTED_VALUE"""),"TypeScript")</f>
        <v>TypeScript</v>
      </c>
      <c r="Q62" s="1" t="str">
        <f>IFERROR(__xludf.DUMMYFUNCTION("""COMPUTED_VALUE"""),"VBA")</f>
        <v>VBA</v>
      </c>
    </row>
    <row r="63">
      <c r="B63" s="1" t="str">
        <f>IFERROR(__xludf.DUMMYFUNCTION("""COMPUTED_VALUE"""),"Bash/Shell/PowerShell;Clojure;Java;Python;Other(s):")</f>
        <v>Bash/Shell/PowerShell;Clojure;Java;Python;Other(s):</v>
      </c>
      <c r="E63" s="1" t="str">
        <f>IFERROR(__xludf.DUMMYFUNCTION("UNIQUE(SPLIT(B63,"";""))"),"Bash/Shell/PowerShell")</f>
        <v>Bash/Shell/PowerShell</v>
      </c>
      <c r="F63" s="1" t="str">
        <f>IFERROR(__xludf.DUMMYFUNCTION("""COMPUTED_VALUE"""),"Clojure")</f>
        <v>Clojure</v>
      </c>
      <c r="G63" s="1" t="str">
        <f>IFERROR(__xludf.DUMMYFUNCTION("""COMPUTED_VALUE"""),"Java")</f>
        <v>Java</v>
      </c>
      <c r="H63" s="1" t="str">
        <f>IFERROR(__xludf.DUMMYFUNCTION("""COMPUTED_VALUE"""),"Python")</f>
        <v>Python</v>
      </c>
      <c r="I63" s="1" t="str">
        <f>IFERROR(__xludf.DUMMYFUNCTION("""COMPUTED_VALUE"""),"Other(s):")</f>
        <v>Other(s):</v>
      </c>
    </row>
    <row r="64">
      <c r="B64" s="1" t="str">
        <f>IFERROR(__xludf.DUMMYFUNCTION("""COMPUTED_VALUE"""),"Bash/Shell/PowerShell;C;C++;C#")</f>
        <v>Bash/Shell/PowerShell;C;C++;C#</v>
      </c>
      <c r="E64" s="1" t="str">
        <f>IFERROR(__xludf.DUMMYFUNCTION("UNIQUE(SPLIT(B64,"";""))"),"Bash/Shell/PowerShell")</f>
        <v>Bash/Shell/PowerShell</v>
      </c>
      <c r="F64" s="1" t="str">
        <f>IFERROR(__xludf.DUMMYFUNCTION("""COMPUTED_VALUE"""),"C")</f>
        <v>C</v>
      </c>
      <c r="G64" s="1" t="str">
        <f>IFERROR(__xludf.DUMMYFUNCTION("""COMPUTED_VALUE"""),"C++")</f>
        <v>C++</v>
      </c>
      <c r="H64" s="1" t="str">
        <f>IFERROR(__xludf.DUMMYFUNCTION("""COMPUTED_VALUE"""),"C#")</f>
        <v>C#</v>
      </c>
    </row>
    <row r="65">
      <c r="B65" s="1" t="str">
        <f>IFERROR(__xludf.DUMMYFUNCTION("""COMPUTED_VALUE"""),"Assembly;C;C++;C#;HTML/CSS;Java")</f>
        <v>Assembly;C;C++;C#;HTML/CSS;Java</v>
      </c>
      <c r="E65" s="1" t="str">
        <f>IFERROR(__xludf.DUMMYFUNCTION("UNIQUE(SPLIT(B65,"";""))"),"Assembly")</f>
        <v>Assembly</v>
      </c>
      <c r="F65" s="1" t="str">
        <f>IFERROR(__xludf.DUMMYFUNCTION("""COMPUTED_VALUE"""),"C")</f>
        <v>C</v>
      </c>
      <c r="G65" s="1" t="str">
        <f>IFERROR(__xludf.DUMMYFUNCTION("""COMPUTED_VALUE"""),"C++")</f>
        <v>C++</v>
      </c>
      <c r="H65" s="1" t="str">
        <f>IFERROR(__xludf.DUMMYFUNCTION("""COMPUTED_VALUE"""),"C#")</f>
        <v>C#</v>
      </c>
      <c r="I65" s="1" t="str">
        <f>IFERROR(__xludf.DUMMYFUNCTION("""COMPUTED_VALUE"""),"HTML/CSS")</f>
        <v>HTML/CSS</v>
      </c>
      <c r="J65" s="1" t="str">
        <f>IFERROR(__xludf.DUMMYFUNCTION("""COMPUTED_VALUE"""),"Java")</f>
        <v>Java</v>
      </c>
    </row>
    <row r="66">
      <c r="B66" s="1" t="str">
        <f>IFERROR(__xludf.DUMMYFUNCTION("""COMPUTED_VALUE"""),"Clojure;Go;HTML/CSS;Java;JavaScript;R;SQL")</f>
        <v>Clojure;Go;HTML/CSS;Java;JavaScript;R;SQL</v>
      </c>
      <c r="E66" s="1" t="str">
        <f>IFERROR(__xludf.DUMMYFUNCTION("UNIQUE(SPLIT(B66,"";""))"),"Clojure")</f>
        <v>Clojure</v>
      </c>
      <c r="F66" s="1" t="str">
        <f>IFERROR(__xludf.DUMMYFUNCTION("""COMPUTED_VALUE"""),"Go")</f>
        <v>Go</v>
      </c>
      <c r="G66" s="1" t="str">
        <f>IFERROR(__xludf.DUMMYFUNCTION("""COMPUTED_VALUE"""),"HTML/CSS")</f>
        <v>HTML/CSS</v>
      </c>
      <c r="H66" s="1" t="str">
        <f>IFERROR(__xludf.DUMMYFUNCTION("""COMPUTED_VALUE"""),"Java")</f>
        <v>Java</v>
      </c>
      <c r="I66" s="1" t="str">
        <f>IFERROR(__xludf.DUMMYFUNCTION("""COMPUTED_VALUE"""),"JavaScript")</f>
        <v>JavaScript</v>
      </c>
      <c r="J66" s="1" t="str">
        <f>IFERROR(__xludf.DUMMYFUNCTION("""COMPUTED_VALUE"""),"R")</f>
        <v>R</v>
      </c>
      <c r="K66" s="1" t="str">
        <f>IFERROR(__xludf.DUMMYFUNCTION("""COMPUTED_VALUE"""),"SQL")</f>
        <v>SQL</v>
      </c>
    </row>
    <row r="67">
      <c r="B67" s="1" t="str">
        <f>IFERROR(__xludf.DUMMYFUNCTION("""COMPUTED_VALUE"""),"C;C#;HTML/CSS;Java;JavaScript;PHP;Python;SQL;VBA")</f>
        <v>C;C#;HTML/CSS;Java;JavaScript;PHP;Python;SQL;VBA</v>
      </c>
      <c r="E67" s="1" t="str">
        <f>IFERROR(__xludf.DUMMYFUNCTION("UNIQUE(SPLIT(B67,"";""))"),"C")</f>
        <v>C</v>
      </c>
      <c r="F67" s="1" t="str">
        <f>IFERROR(__xludf.DUMMYFUNCTION("""COMPUTED_VALUE"""),"C#")</f>
        <v>C#</v>
      </c>
      <c r="G67" s="1" t="str">
        <f>IFERROR(__xludf.DUMMYFUNCTION("""COMPUTED_VALUE"""),"HTML/CSS")</f>
        <v>HTML/CSS</v>
      </c>
      <c r="H67" s="1" t="str">
        <f>IFERROR(__xludf.DUMMYFUNCTION("""COMPUTED_VALUE"""),"Java")</f>
        <v>Java</v>
      </c>
      <c r="I67" s="1" t="str">
        <f>IFERROR(__xludf.DUMMYFUNCTION("""COMPUTED_VALUE"""),"JavaScript")</f>
        <v>JavaScript</v>
      </c>
      <c r="J67" s="1" t="str">
        <f>IFERROR(__xludf.DUMMYFUNCTION("""COMPUTED_VALUE"""),"PHP")</f>
        <v>PHP</v>
      </c>
      <c r="K67" s="1" t="str">
        <f>IFERROR(__xludf.DUMMYFUNCTION("""COMPUTED_VALUE"""),"Python")</f>
        <v>Python</v>
      </c>
      <c r="L67" s="1" t="str">
        <f>IFERROR(__xludf.DUMMYFUNCTION("""COMPUTED_VALUE"""),"SQL")</f>
        <v>SQL</v>
      </c>
      <c r="M67" s="1" t="str">
        <f>IFERROR(__xludf.DUMMYFUNCTION("""COMPUTED_VALUE"""),"VBA")</f>
        <v>VBA</v>
      </c>
    </row>
    <row r="68">
      <c r="B68" s="1" t="str">
        <f>IFERROR(__xludf.DUMMYFUNCTION("""COMPUTED_VALUE"""),"HTML/CSS;Java;JavaScript;Python")</f>
        <v>HTML/CSS;Java;JavaScript;Python</v>
      </c>
      <c r="E68" s="1" t="str">
        <f>IFERROR(__xludf.DUMMYFUNCTION("UNIQUE(SPLIT(B68,"";""))"),"HTML/CSS")</f>
        <v>HTML/CSS</v>
      </c>
      <c r="F68" s="1" t="str">
        <f>IFERROR(__xludf.DUMMYFUNCTION("""COMPUTED_VALUE"""),"Java")</f>
        <v>Java</v>
      </c>
      <c r="G68" s="1" t="str">
        <f>IFERROR(__xludf.DUMMYFUNCTION("""COMPUTED_VALUE"""),"JavaScript")</f>
        <v>JavaScript</v>
      </c>
      <c r="H68" s="1" t="str">
        <f>IFERROR(__xludf.DUMMYFUNCTION("""COMPUTED_VALUE"""),"Python")</f>
        <v>Python</v>
      </c>
    </row>
    <row r="69">
      <c r="B69" s="1" t="str">
        <f>IFERROR(__xludf.DUMMYFUNCTION("""COMPUTED_VALUE"""),"C#;HTML/CSS;Java;JavaScript;Objective-C;SQL;TypeScript")</f>
        <v>C#;HTML/CSS;Java;JavaScript;Objective-C;SQL;TypeScript</v>
      </c>
      <c r="E69" s="1" t="str">
        <f>IFERROR(__xludf.DUMMYFUNCTION("UNIQUE(SPLIT(B69,"";""))"),"C#")</f>
        <v>C#</v>
      </c>
      <c r="F69" s="1" t="str">
        <f>IFERROR(__xludf.DUMMYFUNCTION("""COMPUTED_VALUE"""),"HTML/CSS")</f>
        <v>HTML/CSS</v>
      </c>
      <c r="G69" s="1" t="str">
        <f>IFERROR(__xludf.DUMMYFUNCTION("""COMPUTED_VALUE"""),"Java")</f>
        <v>Java</v>
      </c>
      <c r="H69" s="1" t="str">
        <f>IFERROR(__xludf.DUMMYFUNCTION("""COMPUTED_VALUE"""),"JavaScript")</f>
        <v>JavaScript</v>
      </c>
      <c r="I69" s="1" t="str">
        <f>IFERROR(__xludf.DUMMYFUNCTION("""COMPUTED_VALUE"""),"Objective-C")</f>
        <v>Objective-C</v>
      </c>
      <c r="J69" s="1" t="str">
        <f>IFERROR(__xludf.DUMMYFUNCTION("""COMPUTED_VALUE"""),"SQL")</f>
        <v>SQL</v>
      </c>
      <c r="K69" s="1" t="str">
        <f>IFERROR(__xludf.DUMMYFUNCTION("""COMPUTED_VALUE"""),"TypeScript")</f>
        <v>TypeScript</v>
      </c>
    </row>
    <row r="70">
      <c r="B70" s="1" t="str">
        <f>IFERROR(__xludf.DUMMYFUNCTION("""COMPUTED_VALUE"""),"C#;HTML/CSS;JavaScript;SQL")</f>
        <v>C#;HTML/CSS;JavaScript;SQL</v>
      </c>
      <c r="E70" s="1" t="str">
        <f>IFERROR(__xludf.DUMMYFUNCTION("UNIQUE(SPLIT(B70,"";""))"),"C#")</f>
        <v>C#</v>
      </c>
      <c r="F70" s="1" t="str">
        <f>IFERROR(__xludf.DUMMYFUNCTION("""COMPUTED_VALUE"""),"HTML/CSS")</f>
        <v>HTML/CSS</v>
      </c>
      <c r="G70" s="1" t="str">
        <f>IFERROR(__xludf.DUMMYFUNCTION("""COMPUTED_VALUE"""),"JavaScript")</f>
        <v>JavaScript</v>
      </c>
      <c r="H70" s="1" t="str">
        <f>IFERROR(__xludf.DUMMYFUNCTION("""COMPUTED_VALUE"""),"SQL")</f>
        <v>SQL</v>
      </c>
    </row>
    <row r="71">
      <c r="B71" s="1" t="str">
        <f>IFERROR(__xludf.DUMMYFUNCTION("""COMPUTED_VALUE"""),"HTML/CSS;JavaScript;PHP;Python;SQL;VBA")</f>
        <v>HTML/CSS;JavaScript;PHP;Python;SQL;VBA</v>
      </c>
      <c r="E71" s="1" t="str">
        <f>IFERROR(__xludf.DUMMYFUNCTION("UNIQUE(SPLIT(B71,"";""))"),"HTML/CSS")</f>
        <v>HTML/CSS</v>
      </c>
      <c r="F71" s="1" t="str">
        <f>IFERROR(__xludf.DUMMYFUNCTION("""COMPUTED_VALUE"""),"JavaScript")</f>
        <v>JavaScript</v>
      </c>
      <c r="G71" s="1" t="str">
        <f>IFERROR(__xludf.DUMMYFUNCTION("""COMPUTED_VALUE"""),"PHP")</f>
        <v>PHP</v>
      </c>
      <c r="H71" s="1" t="str">
        <f>IFERROR(__xludf.DUMMYFUNCTION("""COMPUTED_VALUE"""),"Python")</f>
        <v>Python</v>
      </c>
      <c r="I71" s="1" t="str">
        <f>IFERROR(__xludf.DUMMYFUNCTION("""COMPUTED_VALUE"""),"SQL")</f>
        <v>SQL</v>
      </c>
      <c r="J71" s="1" t="str">
        <f>IFERROR(__xludf.DUMMYFUNCTION("""COMPUTED_VALUE"""),"VBA")</f>
        <v>VBA</v>
      </c>
    </row>
    <row r="72">
      <c r="B72" s="1" t="str">
        <f>IFERROR(__xludf.DUMMYFUNCTION("""COMPUTED_VALUE"""),"C#;HTML/CSS;JavaScript;PHP;SQL;TypeScript")</f>
        <v>C#;HTML/CSS;JavaScript;PHP;SQL;TypeScript</v>
      </c>
      <c r="E72" s="1" t="str">
        <f>IFERROR(__xludf.DUMMYFUNCTION("UNIQUE(SPLIT(B72,"";""))"),"C#")</f>
        <v>C#</v>
      </c>
      <c r="F72" s="1" t="str">
        <f>IFERROR(__xludf.DUMMYFUNCTION("""COMPUTED_VALUE"""),"HTML/CSS")</f>
        <v>HTML/CSS</v>
      </c>
      <c r="G72" s="1" t="str">
        <f>IFERROR(__xludf.DUMMYFUNCTION("""COMPUTED_VALUE"""),"JavaScript")</f>
        <v>JavaScript</v>
      </c>
      <c r="H72" s="1" t="str">
        <f>IFERROR(__xludf.DUMMYFUNCTION("""COMPUTED_VALUE"""),"PHP")</f>
        <v>PHP</v>
      </c>
      <c r="I72" s="1" t="str">
        <f>IFERROR(__xludf.DUMMYFUNCTION("""COMPUTED_VALUE"""),"SQL")</f>
        <v>SQL</v>
      </c>
      <c r="J72" s="1" t="str">
        <f>IFERROR(__xludf.DUMMYFUNCTION("""COMPUTED_VALUE"""),"TypeScript")</f>
        <v>TypeScript</v>
      </c>
    </row>
    <row r="73">
      <c r="B73" s="1" t="str">
        <f>IFERROR(__xludf.DUMMYFUNCTION("""COMPUTED_VALUE"""),"SQL")</f>
        <v>SQL</v>
      </c>
      <c r="E73" s="1" t="str">
        <f>IFERROR(__xludf.DUMMYFUNCTION("UNIQUE(SPLIT(B73,"";""))"),"SQL")</f>
        <v>SQL</v>
      </c>
    </row>
    <row r="74">
      <c r="B74" s="1" t="str">
        <f>IFERROR(__xludf.DUMMYFUNCTION("""COMPUTED_VALUE"""),"HTML/CSS;Java;JavaScript;Kotlin;Python;Ruby")</f>
        <v>HTML/CSS;Java;JavaScript;Kotlin;Python;Ruby</v>
      </c>
      <c r="E74" s="1" t="str">
        <f>IFERROR(__xludf.DUMMYFUNCTION("UNIQUE(SPLIT(B74,"";""))"),"HTML/CSS")</f>
        <v>HTML/CSS</v>
      </c>
      <c r="F74" s="1" t="str">
        <f>IFERROR(__xludf.DUMMYFUNCTION("""COMPUTED_VALUE"""),"Java")</f>
        <v>Java</v>
      </c>
      <c r="G74" s="1" t="str">
        <f>IFERROR(__xludf.DUMMYFUNCTION("""COMPUTED_VALUE"""),"JavaScript")</f>
        <v>JavaScript</v>
      </c>
      <c r="H74" s="1" t="str">
        <f>IFERROR(__xludf.DUMMYFUNCTION("""COMPUTED_VALUE"""),"Kotlin")</f>
        <v>Kotlin</v>
      </c>
      <c r="I74" s="1" t="str">
        <f>IFERROR(__xludf.DUMMYFUNCTION("""COMPUTED_VALUE"""),"Python")</f>
        <v>Python</v>
      </c>
      <c r="J74" s="1" t="str">
        <f>IFERROR(__xludf.DUMMYFUNCTION("""COMPUTED_VALUE"""),"Ruby")</f>
        <v>Ruby</v>
      </c>
    </row>
    <row r="75">
      <c r="B75" s="1" t="str">
        <f>IFERROR(__xludf.DUMMYFUNCTION("""COMPUTED_VALUE"""),"HTML/CSS;JavaScript")</f>
        <v>HTML/CSS;JavaScript</v>
      </c>
      <c r="E75" s="1" t="str">
        <f>IFERROR(__xludf.DUMMYFUNCTION("UNIQUE(SPLIT(B75,"";""))"),"HTML/CSS")</f>
        <v>HTML/CSS</v>
      </c>
      <c r="F75" s="1" t="str">
        <f>IFERROR(__xludf.DUMMYFUNCTION("""COMPUTED_VALUE"""),"JavaScript")</f>
        <v>JavaScript</v>
      </c>
    </row>
    <row r="76">
      <c r="B76" s="1" t="str">
        <f>IFERROR(__xludf.DUMMYFUNCTION("""COMPUTED_VALUE"""),"PHP;SQL")</f>
        <v>PHP;SQL</v>
      </c>
      <c r="E76" s="1" t="str">
        <f>IFERROR(__xludf.DUMMYFUNCTION("UNIQUE(SPLIT(B76,"";""))"),"PHP")</f>
        <v>PHP</v>
      </c>
      <c r="F76" s="1" t="str">
        <f>IFERROR(__xludf.DUMMYFUNCTION("""COMPUTED_VALUE"""),"SQL")</f>
        <v>SQL</v>
      </c>
    </row>
    <row r="77">
      <c r="B77" s="1" t="str">
        <f>IFERROR(__xludf.DUMMYFUNCTION("""COMPUTED_VALUE"""),"HTML/CSS;JavaScript;PHP;SQL")</f>
        <v>HTML/CSS;JavaScript;PHP;SQL</v>
      </c>
      <c r="E77" s="1" t="str">
        <f>IFERROR(__xludf.DUMMYFUNCTION("UNIQUE(SPLIT(B77,"";""))"),"HTML/CSS")</f>
        <v>HTML/CSS</v>
      </c>
      <c r="F77" s="1" t="str">
        <f>IFERROR(__xludf.DUMMYFUNCTION("""COMPUTED_VALUE"""),"JavaScript")</f>
        <v>JavaScript</v>
      </c>
      <c r="G77" s="1" t="str">
        <f>IFERROR(__xludf.DUMMYFUNCTION("""COMPUTED_VALUE"""),"PHP")</f>
        <v>PHP</v>
      </c>
      <c r="H77" s="1" t="str">
        <f>IFERROR(__xludf.DUMMYFUNCTION("""COMPUTED_VALUE"""),"SQL")</f>
        <v>SQL</v>
      </c>
    </row>
    <row r="78">
      <c r="B78" s="1" t="str">
        <f>IFERROR(__xludf.DUMMYFUNCTION("""COMPUTED_VALUE"""),"HTML/CSS;Java;JavaScript;Kotlin;Python")</f>
        <v>HTML/CSS;Java;JavaScript;Kotlin;Python</v>
      </c>
      <c r="E78" s="1" t="str">
        <f>IFERROR(__xludf.DUMMYFUNCTION("UNIQUE(SPLIT(B78,"";""))"),"HTML/CSS")</f>
        <v>HTML/CSS</v>
      </c>
      <c r="F78" s="1" t="str">
        <f>IFERROR(__xludf.DUMMYFUNCTION("""COMPUTED_VALUE"""),"Java")</f>
        <v>Java</v>
      </c>
      <c r="G78" s="1" t="str">
        <f>IFERROR(__xludf.DUMMYFUNCTION("""COMPUTED_VALUE"""),"JavaScript")</f>
        <v>JavaScript</v>
      </c>
      <c r="H78" s="1" t="str">
        <f>IFERROR(__xludf.DUMMYFUNCTION("""COMPUTED_VALUE"""),"Kotlin")</f>
        <v>Kotlin</v>
      </c>
      <c r="I78" s="1" t="str">
        <f>IFERROR(__xludf.DUMMYFUNCTION("""COMPUTED_VALUE"""),"Python")</f>
        <v>Python</v>
      </c>
    </row>
    <row r="79">
      <c r="B79" s="1" t="str">
        <f>IFERROR(__xludf.DUMMYFUNCTION("""COMPUTED_VALUE"""),"C#;HTML/CSS;JavaScript;TypeScript")</f>
        <v>C#;HTML/CSS;JavaScript;TypeScript</v>
      </c>
      <c r="E79" s="1" t="str">
        <f>IFERROR(__xludf.DUMMYFUNCTION("UNIQUE(SPLIT(B79,"";""))"),"C#")</f>
        <v>C#</v>
      </c>
      <c r="F79" s="1" t="str">
        <f>IFERROR(__xludf.DUMMYFUNCTION("""COMPUTED_VALUE"""),"HTML/CSS")</f>
        <v>HTML/CSS</v>
      </c>
      <c r="G79" s="1" t="str">
        <f>IFERROR(__xludf.DUMMYFUNCTION("""COMPUTED_VALUE"""),"JavaScript")</f>
        <v>JavaScript</v>
      </c>
      <c r="H79" s="1" t="str">
        <f>IFERROR(__xludf.DUMMYFUNCTION("""COMPUTED_VALUE"""),"TypeScript")</f>
        <v>TypeScript</v>
      </c>
    </row>
    <row r="80">
      <c r="B80" s="1" t="str">
        <f>IFERROR(__xludf.DUMMYFUNCTION("""COMPUTED_VALUE"""),"Bash/Shell/PowerShell;C#;F#;Go;HTML/CSS;Java;JavaScript;Python;SQL;TypeScript")</f>
        <v>Bash/Shell/PowerShell;C#;F#;Go;HTML/CSS;Java;JavaScript;Python;SQL;TypeScript</v>
      </c>
      <c r="E80" s="1" t="str">
        <f>IFERROR(__xludf.DUMMYFUNCTION("UNIQUE(SPLIT(B80,"";""))"),"Bash/Shell/PowerShell")</f>
        <v>Bash/Shell/PowerShell</v>
      </c>
      <c r="F80" s="1" t="str">
        <f>IFERROR(__xludf.DUMMYFUNCTION("""COMPUTED_VALUE"""),"C#")</f>
        <v>C#</v>
      </c>
      <c r="G80" s="1" t="str">
        <f>IFERROR(__xludf.DUMMYFUNCTION("""COMPUTED_VALUE"""),"F#")</f>
        <v>F#</v>
      </c>
      <c r="H80" s="1" t="str">
        <f>IFERROR(__xludf.DUMMYFUNCTION("""COMPUTED_VALUE"""),"Go")</f>
        <v>Go</v>
      </c>
      <c r="I80" s="1" t="str">
        <f>IFERROR(__xludf.DUMMYFUNCTION("""COMPUTED_VALUE"""),"HTML/CSS")</f>
        <v>HTML/CSS</v>
      </c>
      <c r="J80" s="1" t="str">
        <f>IFERROR(__xludf.DUMMYFUNCTION("""COMPUTED_VALUE"""),"Java")</f>
        <v>Java</v>
      </c>
      <c r="K80" s="1" t="str">
        <f>IFERROR(__xludf.DUMMYFUNCTION("""COMPUTED_VALUE"""),"JavaScript")</f>
        <v>JavaScript</v>
      </c>
      <c r="L80" s="1" t="str">
        <f>IFERROR(__xludf.DUMMYFUNCTION("""COMPUTED_VALUE"""),"Python")</f>
        <v>Python</v>
      </c>
      <c r="M80" s="1" t="str">
        <f>IFERROR(__xludf.DUMMYFUNCTION("""COMPUTED_VALUE"""),"SQL")</f>
        <v>SQL</v>
      </c>
      <c r="N80" s="1" t="str">
        <f>IFERROR(__xludf.DUMMYFUNCTION("""COMPUTED_VALUE"""),"TypeScript")</f>
        <v>TypeScript</v>
      </c>
    </row>
    <row r="81">
      <c r="B81" s="1" t="str">
        <f>IFERROR(__xludf.DUMMYFUNCTION("""COMPUTED_VALUE"""),"Assembly;Bash/Shell/PowerShell;C;C++;Python")</f>
        <v>Assembly;Bash/Shell/PowerShell;C;C++;Python</v>
      </c>
      <c r="E81" s="1" t="str">
        <f>IFERROR(__xludf.DUMMYFUNCTION("UNIQUE(SPLIT(B81,"";""))"),"Assembly")</f>
        <v>Assembly</v>
      </c>
      <c r="F81" s="1" t="str">
        <f>IFERROR(__xludf.DUMMYFUNCTION("""COMPUTED_VALUE"""),"Bash/Shell/PowerShell")</f>
        <v>Bash/Shell/PowerShell</v>
      </c>
      <c r="G81" s="1" t="str">
        <f>IFERROR(__xludf.DUMMYFUNCTION("""COMPUTED_VALUE"""),"C")</f>
        <v>C</v>
      </c>
      <c r="H81" s="1" t="str">
        <f>IFERROR(__xludf.DUMMYFUNCTION("""COMPUTED_VALUE"""),"C++")</f>
        <v>C++</v>
      </c>
      <c r="I81" s="1" t="str">
        <f>IFERROR(__xludf.DUMMYFUNCTION("""COMPUTED_VALUE"""),"Python")</f>
        <v>Python</v>
      </c>
    </row>
    <row r="82">
      <c r="B82" s="1" t="str">
        <f>IFERROR(__xludf.DUMMYFUNCTION("""COMPUTED_VALUE"""),"Bash/Shell/PowerShell;C++;HTML/CSS;Java;JavaScript;Python;Rust")</f>
        <v>Bash/Shell/PowerShell;C++;HTML/CSS;Java;JavaScript;Python;Rust</v>
      </c>
      <c r="E82" s="1" t="str">
        <f>IFERROR(__xludf.DUMMYFUNCTION("UNIQUE(SPLIT(B82,"";""))"),"Bash/Shell/PowerShell")</f>
        <v>Bash/Shell/PowerShell</v>
      </c>
      <c r="F82" s="1" t="str">
        <f>IFERROR(__xludf.DUMMYFUNCTION("""COMPUTED_VALUE"""),"C++")</f>
        <v>C++</v>
      </c>
      <c r="G82" s="1" t="str">
        <f>IFERROR(__xludf.DUMMYFUNCTION("""COMPUTED_VALUE"""),"HTML/CSS")</f>
        <v>HTML/CSS</v>
      </c>
      <c r="H82" s="1" t="str">
        <f>IFERROR(__xludf.DUMMYFUNCTION("""COMPUTED_VALUE"""),"Java")</f>
        <v>Java</v>
      </c>
      <c r="I82" s="1" t="str">
        <f>IFERROR(__xludf.DUMMYFUNCTION("""COMPUTED_VALUE"""),"JavaScript")</f>
        <v>JavaScript</v>
      </c>
      <c r="J82" s="1" t="str">
        <f>IFERROR(__xludf.DUMMYFUNCTION("""COMPUTED_VALUE"""),"Python")</f>
        <v>Python</v>
      </c>
      <c r="K82" s="1" t="str">
        <f>IFERROR(__xludf.DUMMYFUNCTION("""COMPUTED_VALUE"""),"Rust")</f>
        <v>Rust</v>
      </c>
    </row>
    <row r="83">
      <c r="B83" s="1" t="str">
        <f>IFERROR(__xludf.DUMMYFUNCTION("""COMPUTED_VALUE"""),"HTML/CSS;JavaScript")</f>
        <v>HTML/CSS;JavaScript</v>
      </c>
      <c r="E83" s="1" t="str">
        <f>IFERROR(__xludf.DUMMYFUNCTION("UNIQUE(SPLIT(B83,"";""))"),"HTML/CSS")</f>
        <v>HTML/CSS</v>
      </c>
      <c r="F83" s="1" t="str">
        <f>IFERROR(__xludf.DUMMYFUNCTION("""COMPUTED_VALUE"""),"JavaScript")</f>
        <v>JavaScript</v>
      </c>
    </row>
    <row r="84">
      <c r="B84" s="1" t="str">
        <f>IFERROR(__xludf.DUMMYFUNCTION("""COMPUTED_VALUE"""),"C;C++;C#;Java;Kotlin;PHP;SQL")</f>
        <v>C;C++;C#;Java;Kotlin;PHP;SQL</v>
      </c>
      <c r="E84" s="1" t="str">
        <f>IFERROR(__xludf.DUMMYFUNCTION("UNIQUE(SPLIT(B84,"";""))"),"C")</f>
        <v>C</v>
      </c>
      <c r="F84" s="1" t="str">
        <f>IFERROR(__xludf.DUMMYFUNCTION("""COMPUTED_VALUE"""),"C++")</f>
        <v>C++</v>
      </c>
      <c r="G84" s="1" t="str">
        <f>IFERROR(__xludf.DUMMYFUNCTION("""COMPUTED_VALUE"""),"C#")</f>
        <v>C#</v>
      </c>
      <c r="H84" s="1" t="str">
        <f>IFERROR(__xludf.DUMMYFUNCTION("""COMPUTED_VALUE"""),"Java")</f>
        <v>Java</v>
      </c>
      <c r="I84" s="1" t="str">
        <f>IFERROR(__xludf.DUMMYFUNCTION("""COMPUTED_VALUE"""),"Kotlin")</f>
        <v>Kotlin</v>
      </c>
      <c r="J84" s="1" t="str">
        <f>IFERROR(__xludf.DUMMYFUNCTION("""COMPUTED_VALUE"""),"PHP")</f>
        <v>PHP</v>
      </c>
      <c r="K84" s="1" t="str">
        <f>IFERROR(__xludf.DUMMYFUNCTION("""COMPUTED_VALUE"""),"SQL")</f>
        <v>SQL</v>
      </c>
    </row>
    <row r="85">
      <c r="B85" s="1" t="str">
        <f>IFERROR(__xludf.DUMMYFUNCTION("""COMPUTED_VALUE"""),"Bash/Shell/PowerShell;HTML/CSS;JavaScript;PHP;Python;SQL;TypeScript")</f>
        <v>Bash/Shell/PowerShell;HTML/CSS;JavaScript;PHP;Python;SQL;TypeScript</v>
      </c>
      <c r="E85" s="1" t="str">
        <f>IFERROR(__xludf.DUMMYFUNCTION("UNIQUE(SPLIT(B85,"";""))"),"Bash/Shell/PowerShell")</f>
        <v>Bash/Shell/PowerShell</v>
      </c>
      <c r="F85" s="1" t="str">
        <f>IFERROR(__xludf.DUMMYFUNCTION("""COMPUTED_VALUE"""),"HTML/CSS")</f>
        <v>HTML/CSS</v>
      </c>
      <c r="G85" s="1" t="str">
        <f>IFERROR(__xludf.DUMMYFUNCTION("""COMPUTED_VALUE"""),"JavaScript")</f>
        <v>JavaScript</v>
      </c>
      <c r="H85" s="1" t="str">
        <f>IFERROR(__xludf.DUMMYFUNCTION("""COMPUTED_VALUE"""),"PHP")</f>
        <v>PHP</v>
      </c>
      <c r="I85" s="1" t="str">
        <f>IFERROR(__xludf.DUMMYFUNCTION("""COMPUTED_VALUE"""),"Python")</f>
        <v>Python</v>
      </c>
      <c r="J85" s="1" t="str">
        <f>IFERROR(__xludf.DUMMYFUNCTION("""COMPUTED_VALUE"""),"SQL")</f>
        <v>SQL</v>
      </c>
      <c r="K85" s="1" t="str">
        <f>IFERROR(__xludf.DUMMYFUNCTION("""COMPUTED_VALUE"""),"TypeScript")</f>
        <v>TypeScript</v>
      </c>
    </row>
    <row r="86">
      <c r="B86" s="1" t="str">
        <f>IFERROR(__xludf.DUMMYFUNCTION("""COMPUTED_VALUE"""),"Bash/Shell/PowerShell;C#;HTML/CSS;JavaScript;PHP;Python;SQL")</f>
        <v>Bash/Shell/PowerShell;C#;HTML/CSS;JavaScript;PHP;Python;SQL</v>
      </c>
      <c r="E86" s="1" t="str">
        <f>IFERROR(__xludf.DUMMYFUNCTION("UNIQUE(SPLIT(B86,"";""))"),"Bash/Shell/PowerShell")</f>
        <v>Bash/Shell/PowerShell</v>
      </c>
      <c r="F86" s="1" t="str">
        <f>IFERROR(__xludf.DUMMYFUNCTION("""COMPUTED_VALUE"""),"C#")</f>
        <v>C#</v>
      </c>
      <c r="G86" s="1" t="str">
        <f>IFERROR(__xludf.DUMMYFUNCTION("""COMPUTED_VALUE"""),"HTML/CSS")</f>
        <v>HTML/CSS</v>
      </c>
      <c r="H86" s="1" t="str">
        <f>IFERROR(__xludf.DUMMYFUNCTION("""COMPUTED_VALUE"""),"JavaScript")</f>
        <v>JavaScript</v>
      </c>
      <c r="I86" s="1" t="str">
        <f>IFERROR(__xludf.DUMMYFUNCTION("""COMPUTED_VALUE"""),"PHP")</f>
        <v>PHP</v>
      </c>
      <c r="J86" s="1" t="str">
        <f>IFERROR(__xludf.DUMMYFUNCTION("""COMPUTED_VALUE"""),"Python")</f>
        <v>Python</v>
      </c>
      <c r="K86" s="1" t="str">
        <f>IFERROR(__xludf.DUMMYFUNCTION("""COMPUTED_VALUE"""),"SQL")</f>
        <v>SQL</v>
      </c>
    </row>
    <row r="87">
      <c r="B87" s="1" t="str">
        <f>IFERROR(__xludf.DUMMYFUNCTION("""COMPUTED_VALUE"""),"Bash/Shell/PowerShell;C;C++;C#;Go;HTML/CSS;Java;JavaScript;Objective-C;Python;SQL")</f>
        <v>Bash/Shell/PowerShell;C;C++;C#;Go;HTML/CSS;Java;JavaScript;Objective-C;Python;SQL</v>
      </c>
      <c r="E87" s="1" t="str">
        <f>IFERROR(__xludf.DUMMYFUNCTION("UNIQUE(SPLIT(B87,"";""))"),"Bash/Shell/PowerShell")</f>
        <v>Bash/Shell/PowerShell</v>
      </c>
      <c r="F87" s="1" t="str">
        <f>IFERROR(__xludf.DUMMYFUNCTION("""COMPUTED_VALUE"""),"C")</f>
        <v>C</v>
      </c>
      <c r="G87" s="1" t="str">
        <f>IFERROR(__xludf.DUMMYFUNCTION("""COMPUTED_VALUE"""),"C++")</f>
        <v>C++</v>
      </c>
      <c r="H87" s="1" t="str">
        <f>IFERROR(__xludf.DUMMYFUNCTION("""COMPUTED_VALUE"""),"C#")</f>
        <v>C#</v>
      </c>
      <c r="I87" s="1" t="str">
        <f>IFERROR(__xludf.DUMMYFUNCTION("""COMPUTED_VALUE"""),"Go")</f>
        <v>Go</v>
      </c>
      <c r="J87" s="1" t="str">
        <f>IFERROR(__xludf.DUMMYFUNCTION("""COMPUTED_VALUE"""),"HTML/CSS")</f>
        <v>HTML/CSS</v>
      </c>
      <c r="K87" s="1" t="str">
        <f>IFERROR(__xludf.DUMMYFUNCTION("""COMPUTED_VALUE"""),"Java")</f>
        <v>Java</v>
      </c>
      <c r="L87" s="1" t="str">
        <f>IFERROR(__xludf.DUMMYFUNCTION("""COMPUTED_VALUE"""),"JavaScript")</f>
        <v>JavaScript</v>
      </c>
      <c r="M87" s="1" t="str">
        <f>IFERROR(__xludf.DUMMYFUNCTION("""COMPUTED_VALUE"""),"Objective-C")</f>
        <v>Objective-C</v>
      </c>
      <c r="N87" s="1" t="str">
        <f>IFERROR(__xludf.DUMMYFUNCTION("""COMPUTED_VALUE"""),"Python")</f>
        <v>Python</v>
      </c>
      <c r="O87" s="1" t="str">
        <f>IFERROR(__xludf.DUMMYFUNCTION("""COMPUTED_VALUE"""),"SQL")</f>
        <v>SQL</v>
      </c>
    </row>
    <row r="88">
      <c r="B88" s="1" t="str">
        <f>IFERROR(__xludf.DUMMYFUNCTION("""COMPUTED_VALUE"""),"C++;C#;HTML/CSS;Java;JavaScript;SQL;TypeScript")</f>
        <v>C++;C#;HTML/CSS;Java;JavaScript;SQL;TypeScript</v>
      </c>
      <c r="E88" s="1" t="str">
        <f>IFERROR(__xludf.DUMMYFUNCTION("UNIQUE(SPLIT(B88,"";""))"),"C++")</f>
        <v>C++</v>
      </c>
      <c r="F88" s="1" t="str">
        <f>IFERROR(__xludf.DUMMYFUNCTION("""COMPUTED_VALUE"""),"C#")</f>
        <v>C#</v>
      </c>
      <c r="G88" s="1" t="str">
        <f>IFERROR(__xludf.DUMMYFUNCTION("""COMPUTED_VALUE"""),"HTML/CSS")</f>
        <v>HTML/CSS</v>
      </c>
      <c r="H88" s="1" t="str">
        <f>IFERROR(__xludf.DUMMYFUNCTION("""COMPUTED_VALUE"""),"Java")</f>
        <v>Java</v>
      </c>
      <c r="I88" s="1" t="str">
        <f>IFERROR(__xludf.DUMMYFUNCTION("""COMPUTED_VALUE"""),"JavaScript")</f>
        <v>JavaScript</v>
      </c>
      <c r="J88" s="1" t="str">
        <f>IFERROR(__xludf.DUMMYFUNCTION("""COMPUTED_VALUE"""),"SQL")</f>
        <v>SQL</v>
      </c>
      <c r="K88" s="1" t="str">
        <f>IFERROR(__xludf.DUMMYFUNCTION("""COMPUTED_VALUE"""),"TypeScript")</f>
        <v>TypeScript</v>
      </c>
    </row>
    <row r="89">
      <c r="B89" s="1" t="str">
        <f>IFERROR(__xludf.DUMMYFUNCTION("""COMPUTED_VALUE"""),"Bash/Shell/PowerShell;Python")</f>
        <v>Bash/Shell/PowerShell;Python</v>
      </c>
      <c r="E89" s="1" t="str">
        <f>IFERROR(__xludf.DUMMYFUNCTION("UNIQUE(SPLIT(B89,"";""))"),"Bash/Shell/PowerShell")</f>
        <v>Bash/Shell/PowerShell</v>
      </c>
      <c r="F89" s="1" t="str">
        <f>IFERROR(__xludf.DUMMYFUNCTION("""COMPUTED_VALUE"""),"Python")</f>
        <v>Python</v>
      </c>
    </row>
    <row r="90">
      <c r="B90" s="1" t="str">
        <f>IFERROR(__xludf.DUMMYFUNCTION("""COMPUTED_VALUE"""),"Bash/Shell/PowerShell;C#;HTML/CSS;Java;JavaScript;Objective-C;PHP;Python;Ruby;SQL;Swift;TypeScript")</f>
        <v>Bash/Shell/PowerShell;C#;HTML/CSS;Java;JavaScript;Objective-C;PHP;Python;Ruby;SQL;Swift;TypeScript</v>
      </c>
      <c r="E90" s="1" t="str">
        <f>IFERROR(__xludf.DUMMYFUNCTION("UNIQUE(SPLIT(B90,"";""))"),"Bash/Shell/PowerShell")</f>
        <v>Bash/Shell/PowerShell</v>
      </c>
      <c r="F90" s="1" t="str">
        <f>IFERROR(__xludf.DUMMYFUNCTION("""COMPUTED_VALUE"""),"C#")</f>
        <v>C#</v>
      </c>
      <c r="G90" s="1" t="str">
        <f>IFERROR(__xludf.DUMMYFUNCTION("""COMPUTED_VALUE"""),"HTML/CSS")</f>
        <v>HTML/CSS</v>
      </c>
      <c r="H90" s="1" t="str">
        <f>IFERROR(__xludf.DUMMYFUNCTION("""COMPUTED_VALUE"""),"Java")</f>
        <v>Java</v>
      </c>
      <c r="I90" s="1" t="str">
        <f>IFERROR(__xludf.DUMMYFUNCTION("""COMPUTED_VALUE"""),"JavaScript")</f>
        <v>JavaScript</v>
      </c>
      <c r="J90" s="1" t="str">
        <f>IFERROR(__xludf.DUMMYFUNCTION("""COMPUTED_VALUE"""),"Objective-C")</f>
        <v>Objective-C</v>
      </c>
      <c r="K90" s="1" t="str">
        <f>IFERROR(__xludf.DUMMYFUNCTION("""COMPUTED_VALUE"""),"PHP")</f>
        <v>PHP</v>
      </c>
      <c r="L90" s="1" t="str">
        <f>IFERROR(__xludf.DUMMYFUNCTION("""COMPUTED_VALUE"""),"Python")</f>
        <v>Python</v>
      </c>
      <c r="M90" s="1" t="str">
        <f>IFERROR(__xludf.DUMMYFUNCTION("""COMPUTED_VALUE"""),"Ruby")</f>
        <v>Ruby</v>
      </c>
      <c r="N90" s="1" t="str">
        <f>IFERROR(__xludf.DUMMYFUNCTION("""COMPUTED_VALUE"""),"SQL")</f>
        <v>SQL</v>
      </c>
      <c r="O90" s="1" t="str">
        <f>IFERROR(__xludf.DUMMYFUNCTION("""COMPUTED_VALUE"""),"Swift")</f>
        <v>Swift</v>
      </c>
      <c r="P90" s="1" t="str">
        <f>IFERROR(__xludf.DUMMYFUNCTION("""COMPUTED_VALUE"""),"TypeScript")</f>
        <v>TypeScript</v>
      </c>
    </row>
    <row r="91">
      <c r="B91" s="1" t="str">
        <f>IFERROR(__xludf.DUMMYFUNCTION("""COMPUTED_VALUE"""),"HTML/CSS;JavaScript;TypeScript")</f>
        <v>HTML/CSS;JavaScript;TypeScript</v>
      </c>
      <c r="E91" s="1" t="str">
        <f>IFERROR(__xludf.DUMMYFUNCTION("UNIQUE(SPLIT(B91,"";""))"),"HTML/CSS")</f>
        <v>HTML/CSS</v>
      </c>
      <c r="F91" s="1" t="str">
        <f>IFERROR(__xludf.DUMMYFUNCTION("""COMPUTED_VALUE"""),"JavaScript")</f>
        <v>JavaScript</v>
      </c>
      <c r="G91" s="1" t="str">
        <f>IFERROR(__xludf.DUMMYFUNCTION("""COMPUTED_VALUE"""),"TypeScript")</f>
        <v>TypeScript</v>
      </c>
    </row>
    <row r="92">
      <c r="B92" s="1" t="str">
        <f>IFERROR(__xludf.DUMMYFUNCTION("""COMPUTED_VALUE"""),"HTML/CSS;Java;JavaScript;Kotlin;SQL;VBA")</f>
        <v>HTML/CSS;Java;JavaScript;Kotlin;SQL;VBA</v>
      </c>
      <c r="E92" s="1" t="str">
        <f>IFERROR(__xludf.DUMMYFUNCTION("UNIQUE(SPLIT(B92,"";""))"),"HTML/CSS")</f>
        <v>HTML/CSS</v>
      </c>
      <c r="F92" s="1" t="str">
        <f>IFERROR(__xludf.DUMMYFUNCTION("""COMPUTED_VALUE"""),"Java")</f>
        <v>Java</v>
      </c>
      <c r="G92" s="1" t="str">
        <f>IFERROR(__xludf.DUMMYFUNCTION("""COMPUTED_VALUE"""),"JavaScript")</f>
        <v>JavaScript</v>
      </c>
      <c r="H92" s="1" t="str">
        <f>IFERROR(__xludf.DUMMYFUNCTION("""COMPUTED_VALUE"""),"Kotlin")</f>
        <v>Kotlin</v>
      </c>
      <c r="I92" s="1" t="str">
        <f>IFERROR(__xludf.DUMMYFUNCTION("""COMPUTED_VALUE"""),"SQL")</f>
        <v>SQL</v>
      </c>
      <c r="J92" s="1" t="str">
        <f>IFERROR(__xludf.DUMMYFUNCTION("""COMPUTED_VALUE"""),"VBA")</f>
        <v>VBA</v>
      </c>
    </row>
    <row r="93">
      <c r="B93" s="1" t="str">
        <f>IFERROR(__xludf.DUMMYFUNCTION("""COMPUTED_VALUE"""),"Python;SQL")</f>
        <v>Python;SQL</v>
      </c>
      <c r="E93" s="1" t="str">
        <f>IFERROR(__xludf.DUMMYFUNCTION("UNIQUE(SPLIT(B93,"";""))"),"Python")</f>
        <v>Python</v>
      </c>
      <c r="F93" s="1" t="str">
        <f>IFERROR(__xludf.DUMMYFUNCTION("""COMPUTED_VALUE"""),"SQL")</f>
        <v>SQL</v>
      </c>
    </row>
    <row r="94">
      <c r="B94" s="1" t="str">
        <f>IFERROR(__xludf.DUMMYFUNCTION("""COMPUTED_VALUE"""),"C#;HTML/CSS;JavaScript;SQL")</f>
        <v>C#;HTML/CSS;JavaScript;SQL</v>
      </c>
      <c r="E94" s="1" t="str">
        <f>IFERROR(__xludf.DUMMYFUNCTION("UNIQUE(SPLIT(B94,"";""))"),"C#")</f>
        <v>C#</v>
      </c>
      <c r="F94" s="1" t="str">
        <f>IFERROR(__xludf.DUMMYFUNCTION("""COMPUTED_VALUE"""),"HTML/CSS")</f>
        <v>HTML/CSS</v>
      </c>
      <c r="G94" s="1" t="str">
        <f>IFERROR(__xludf.DUMMYFUNCTION("""COMPUTED_VALUE"""),"JavaScript")</f>
        <v>JavaScript</v>
      </c>
      <c r="H94" s="1" t="str">
        <f>IFERROR(__xludf.DUMMYFUNCTION("""COMPUTED_VALUE"""),"SQL")</f>
        <v>SQL</v>
      </c>
    </row>
    <row r="95">
      <c r="B95" s="1" t="str">
        <f>IFERROR(__xludf.DUMMYFUNCTION("""COMPUTED_VALUE"""),"C#;HTML/CSS;JavaScript;Python;R;SQL")</f>
        <v>C#;HTML/CSS;JavaScript;Python;R;SQL</v>
      </c>
      <c r="E95" s="1" t="str">
        <f>IFERROR(__xludf.DUMMYFUNCTION("UNIQUE(SPLIT(B95,"";""))"),"C#")</f>
        <v>C#</v>
      </c>
      <c r="F95" s="1" t="str">
        <f>IFERROR(__xludf.DUMMYFUNCTION("""COMPUTED_VALUE"""),"HTML/CSS")</f>
        <v>HTML/CSS</v>
      </c>
      <c r="G95" s="1" t="str">
        <f>IFERROR(__xludf.DUMMYFUNCTION("""COMPUTED_VALUE"""),"JavaScript")</f>
        <v>JavaScript</v>
      </c>
      <c r="H95" s="1" t="str">
        <f>IFERROR(__xludf.DUMMYFUNCTION("""COMPUTED_VALUE"""),"Python")</f>
        <v>Python</v>
      </c>
      <c r="I95" s="1" t="str">
        <f>IFERROR(__xludf.DUMMYFUNCTION("""COMPUTED_VALUE"""),"R")</f>
        <v>R</v>
      </c>
      <c r="J95" s="1" t="str">
        <f>IFERROR(__xludf.DUMMYFUNCTION("""COMPUTED_VALUE"""),"SQL")</f>
        <v>SQL</v>
      </c>
    </row>
    <row r="96">
      <c r="B96" s="1" t="str">
        <f>IFERROR(__xludf.DUMMYFUNCTION("""COMPUTED_VALUE"""),"C;C++;Java;Python;R;Scala;SQL")</f>
        <v>C;C++;Java;Python;R;Scala;SQL</v>
      </c>
      <c r="E96" s="1" t="str">
        <f>IFERROR(__xludf.DUMMYFUNCTION("UNIQUE(SPLIT(B96,"";""))"),"C")</f>
        <v>C</v>
      </c>
      <c r="F96" s="1" t="str">
        <f>IFERROR(__xludf.DUMMYFUNCTION("""COMPUTED_VALUE"""),"C++")</f>
        <v>C++</v>
      </c>
      <c r="G96" s="1" t="str">
        <f>IFERROR(__xludf.DUMMYFUNCTION("""COMPUTED_VALUE"""),"Java")</f>
        <v>Java</v>
      </c>
      <c r="H96" s="1" t="str">
        <f>IFERROR(__xludf.DUMMYFUNCTION("""COMPUTED_VALUE"""),"Python")</f>
        <v>Python</v>
      </c>
      <c r="I96" s="1" t="str">
        <f>IFERROR(__xludf.DUMMYFUNCTION("""COMPUTED_VALUE"""),"R")</f>
        <v>R</v>
      </c>
      <c r="J96" s="1" t="str">
        <f>IFERROR(__xludf.DUMMYFUNCTION("""COMPUTED_VALUE"""),"Scala")</f>
        <v>Scala</v>
      </c>
      <c r="K96" s="1" t="str">
        <f>IFERROR(__xludf.DUMMYFUNCTION("""COMPUTED_VALUE"""),"SQL")</f>
        <v>SQL</v>
      </c>
    </row>
    <row r="97">
      <c r="B97" s="1" t="str">
        <f>IFERROR(__xludf.DUMMYFUNCTION("""COMPUTED_VALUE"""),"Bash/Shell/PowerShell;JavaScript;Python;R;SQL")</f>
        <v>Bash/Shell/PowerShell;JavaScript;Python;R;SQL</v>
      </c>
      <c r="E97" s="1" t="str">
        <f>IFERROR(__xludf.DUMMYFUNCTION("UNIQUE(SPLIT(B97,"";""))"),"Bash/Shell/PowerShell")</f>
        <v>Bash/Shell/PowerShell</v>
      </c>
      <c r="F97" s="1" t="str">
        <f>IFERROR(__xludf.DUMMYFUNCTION("""COMPUTED_VALUE"""),"JavaScript")</f>
        <v>JavaScript</v>
      </c>
      <c r="G97" s="1" t="str">
        <f>IFERROR(__xludf.DUMMYFUNCTION("""COMPUTED_VALUE"""),"Python")</f>
        <v>Python</v>
      </c>
      <c r="H97" s="1" t="str">
        <f>IFERROR(__xludf.DUMMYFUNCTION("""COMPUTED_VALUE"""),"R")</f>
        <v>R</v>
      </c>
      <c r="I97" s="1" t="str">
        <f>IFERROR(__xludf.DUMMYFUNCTION("""COMPUTED_VALUE"""),"SQL")</f>
        <v>SQL</v>
      </c>
    </row>
    <row r="98">
      <c r="B98" s="1" t="str">
        <f>IFERROR(__xludf.DUMMYFUNCTION("""COMPUTED_VALUE"""),"HTML/CSS;Java;JavaScript;SQL")</f>
        <v>HTML/CSS;Java;JavaScript;SQL</v>
      </c>
      <c r="E98" s="1" t="str">
        <f>IFERROR(__xludf.DUMMYFUNCTION("UNIQUE(SPLIT(B98,"";""))"),"HTML/CSS")</f>
        <v>HTML/CSS</v>
      </c>
      <c r="F98" s="1" t="str">
        <f>IFERROR(__xludf.DUMMYFUNCTION("""COMPUTED_VALUE"""),"Java")</f>
        <v>Java</v>
      </c>
      <c r="G98" s="1" t="str">
        <f>IFERROR(__xludf.DUMMYFUNCTION("""COMPUTED_VALUE"""),"JavaScript")</f>
        <v>JavaScript</v>
      </c>
      <c r="H98" s="1" t="str">
        <f>IFERROR(__xludf.DUMMYFUNCTION("""COMPUTED_VALUE"""),"SQL")</f>
        <v>SQL</v>
      </c>
    </row>
    <row r="99">
      <c r="B99" s="1" t="str">
        <f>IFERROR(__xludf.DUMMYFUNCTION("""COMPUTED_VALUE"""),"C;C++;HTML/CSS;Java;JavaScript;Kotlin;PHP;Python;SQL")</f>
        <v>C;C++;HTML/CSS;Java;JavaScript;Kotlin;PHP;Python;SQL</v>
      </c>
      <c r="E99" s="1" t="str">
        <f>IFERROR(__xludf.DUMMYFUNCTION("UNIQUE(SPLIT(B99,"";""))"),"C")</f>
        <v>C</v>
      </c>
      <c r="F99" s="1" t="str">
        <f>IFERROR(__xludf.DUMMYFUNCTION("""COMPUTED_VALUE"""),"C++")</f>
        <v>C++</v>
      </c>
      <c r="G99" s="1" t="str">
        <f>IFERROR(__xludf.DUMMYFUNCTION("""COMPUTED_VALUE"""),"HTML/CSS")</f>
        <v>HTML/CSS</v>
      </c>
      <c r="H99" s="1" t="str">
        <f>IFERROR(__xludf.DUMMYFUNCTION("""COMPUTED_VALUE"""),"Java")</f>
        <v>Java</v>
      </c>
      <c r="I99" s="1" t="str">
        <f>IFERROR(__xludf.DUMMYFUNCTION("""COMPUTED_VALUE"""),"JavaScript")</f>
        <v>JavaScript</v>
      </c>
      <c r="J99" s="1" t="str">
        <f>IFERROR(__xludf.DUMMYFUNCTION("""COMPUTED_VALUE"""),"Kotlin")</f>
        <v>Kotlin</v>
      </c>
      <c r="K99" s="1" t="str">
        <f>IFERROR(__xludf.DUMMYFUNCTION("""COMPUTED_VALUE"""),"PHP")</f>
        <v>PHP</v>
      </c>
      <c r="L99" s="1" t="str">
        <f>IFERROR(__xludf.DUMMYFUNCTION("""COMPUTED_VALUE"""),"Python")</f>
        <v>Python</v>
      </c>
      <c r="M99" s="1" t="str">
        <f>IFERROR(__xludf.DUMMYFUNCTION("""COMPUTED_VALUE"""),"SQL")</f>
        <v>SQL</v>
      </c>
    </row>
    <row r="100">
      <c r="B100" s="1" t="str">
        <f>IFERROR(__xludf.DUMMYFUNCTION("""COMPUTED_VALUE"""),"HTML/CSS;JavaScript;Ruby;SQL;TypeScript")</f>
        <v>HTML/CSS;JavaScript;Ruby;SQL;TypeScript</v>
      </c>
      <c r="E100" s="1" t="str">
        <f>IFERROR(__xludf.DUMMYFUNCTION("UNIQUE(SPLIT(B100,"";""))"),"HTML/CSS")</f>
        <v>HTML/CSS</v>
      </c>
      <c r="F100" s="1" t="str">
        <f>IFERROR(__xludf.DUMMYFUNCTION("""COMPUTED_VALUE"""),"JavaScript")</f>
        <v>JavaScript</v>
      </c>
      <c r="G100" s="1" t="str">
        <f>IFERROR(__xludf.DUMMYFUNCTION("""COMPUTED_VALUE"""),"Ruby")</f>
        <v>Ruby</v>
      </c>
      <c r="H100" s="1" t="str">
        <f>IFERROR(__xludf.DUMMYFUNCTION("""COMPUTED_VALUE"""),"SQL")</f>
        <v>SQL</v>
      </c>
      <c r="I100" s="1" t="str">
        <f>IFERROR(__xludf.DUMMYFUNCTION("""COMPUTED_VALUE"""),"TypeScript")</f>
        <v>TypeScript</v>
      </c>
    </row>
    <row r="101">
      <c r="B101" s="1" t="str">
        <f>IFERROR(__xludf.DUMMYFUNCTION("""COMPUTED_VALUE"""),"Bash/Shell/PowerShell;HTML/CSS;JavaScript;SQL")</f>
        <v>Bash/Shell/PowerShell;HTML/CSS;JavaScript;SQL</v>
      </c>
      <c r="E101" s="1" t="str">
        <f>IFERROR(__xludf.DUMMYFUNCTION("UNIQUE(SPLIT(B101,"";""))"),"Bash/Shell/PowerShell")</f>
        <v>Bash/Shell/PowerShell</v>
      </c>
      <c r="F101" s="1" t="str">
        <f>IFERROR(__xludf.DUMMYFUNCTION("""COMPUTED_VALUE"""),"HTML/CSS")</f>
        <v>HTML/CSS</v>
      </c>
      <c r="G101" s="1" t="str">
        <f>IFERROR(__xludf.DUMMYFUNCTION("""COMPUTED_VALUE"""),"JavaScript")</f>
        <v>JavaScript</v>
      </c>
      <c r="H101" s="1" t="str">
        <f>IFERROR(__xludf.DUMMYFUNCTION("""COMPUTED_VALUE"""),"SQL")</f>
        <v>SQL</v>
      </c>
    </row>
    <row r="102">
      <c r="B102" s="1" t="str">
        <f>IFERROR(__xludf.DUMMYFUNCTION("""COMPUTED_VALUE"""),"C#;HTML/CSS;JavaScript;SQL;TypeScript")</f>
        <v>C#;HTML/CSS;JavaScript;SQL;TypeScript</v>
      </c>
      <c r="E102" s="1" t="str">
        <f>IFERROR(__xludf.DUMMYFUNCTION("UNIQUE(SPLIT(B102,"";""))"),"C#")</f>
        <v>C#</v>
      </c>
      <c r="F102" s="1" t="str">
        <f>IFERROR(__xludf.DUMMYFUNCTION("""COMPUTED_VALUE"""),"HTML/CSS")</f>
        <v>HTML/CSS</v>
      </c>
      <c r="G102" s="1" t="str">
        <f>IFERROR(__xludf.DUMMYFUNCTION("""COMPUTED_VALUE"""),"JavaScript")</f>
        <v>JavaScript</v>
      </c>
      <c r="H102" s="1" t="str">
        <f>IFERROR(__xludf.DUMMYFUNCTION("""COMPUTED_VALUE"""),"SQL")</f>
        <v>SQL</v>
      </c>
      <c r="I102" s="1" t="str">
        <f>IFERROR(__xludf.DUMMYFUNCTION("""COMPUTED_VALUE"""),"TypeScript")</f>
        <v>TypeScript</v>
      </c>
    </row>
    <row r="103">
      <c r="B103" s="1" t="str">
        <f>IFERROR(__xludf.DUMMYFUNCTION("""COMPUTED_VALUE"""),"Clojure;Go;Java;Kotlin")</f>
        <v>Clojure;Go;Java;Kotlin</v>
      </c>
      <c r="E103" s="1" t="str">
        <f>IFERROR(__xludf.DUMMYFUNCTION("UNIQUE(SPLIT(B103,"";""))"),"Clojure")</f>
        <v>Clojure</v>
      </c>
      <c r="F103" s="1" t="str">
        <f>IFERROR(__xludf.DUMMYFUNCTION("""COMPUTED_VALUE"""),"Go")</f>
        <v>Go</v>
      </c>
      <c r="G103" s="1" t="str">
        <f>IFERROR(__xludf.DUMMYFUNCTION("""COMPUTED_VALUE"""),"Java")</f>
        <v>Java</v>
      </c>
      <c r="H103" s="1" t="str">
        <f>IFERROR(__xludf.DUMMYFUNCTION("""COMPUTED_VALUE"""),"Kotlin")</f>
        <v>Kotlin</v>
      </c>
    </row>
    <row r="104">
      <c r="B104" s="1" t="str">
        <f>IFERROR(__xludf.DUMMYFUNCTION("""COMPUTED_VALUE"""),"C#;HTML/CSS;TypeScript")</f>
        <v>C#;HTML/CSS;TypeScript</v>
      </c>
      <c r="E104" s="1" t="str">
        <f>IFERROR(__xludf.DUMMYFUNCTION("UNIQUE(SPLIT(B104,"";""))"),"C#")</f>
        <v>C#</v>
      </c>
      <c r="F104" s="1" t="str">
        <f>IFERROR(__xludf.DUMMYFUNCTION("""COMPUTED_VALUE"""),"HTML/CSS")</f>
        <v>HTML/CSS</v>
      </c>
      <c r="G104" s="1" t="str">
        <f>IFERROR(__xludf.DUMMYFUNCTION("""COMPUTED_VALUE"""),"TypeScript")</f>
        <v>TypeScript</v>
      </c>
    </row>
    <row r="105">
      <c r="B105" s="1" t="str">
        <f>IFERROR(__xludf.DUMMYFUNCTION("""COMPUTED_VALUE"""),"Bash/Shell/PowerShell;HTML/CSS;JavaScript;SQL")</f>
        <v>Bash/Shell/PowerShell;HTML/CSS;JavaScript;SQL</v>
      </c>
      <c r="E105" s="1" t="str">
        <f>IFERROR(__xludf.DUMMYFUNCTION("UNIQUE(SPLIT(B105,"";""))"),"Bash/Shell/PowerShell")</f>
        <v>Bash/Shell/PowerShell</v>
      </c>
      <c r="F105" s="1" t="str">
        <f>IFERROR(__xludf.DUMMYFUNCTION("""COMPUTED_VALUE"""),"HTML/CSS")</f>
        <v>HTML/CSS</v>
      </c>
      <c r="G105" s="1" t="str">
        <f>IFERROR(__xludf.DUMMYFUNCTION("""COMPUTED_VALUE"""),"JavaScript")</f>
        <v>JavaScript</v>
      </c>
      <c r="H105" s="1" t="str">
        <f>IFERROR(__xludf.DUMMYFUNCTION("""COMPUTED_VALUE"""),"SQL")</f>
        <v>SQL</v>
      </c>
    </row>
    <row r="106">
      <c r="B106" s="1" t="str">
        <f>IFERROR(__xludf.DUMMYFUNCTION("""COMPUTED_VALUE"""),"Bash/Shell/PowerShell;HTML/CSS;Java;JavaScript;Python;SQL")</f>
        <v>Bash/Shell/PowerShell;HTML/CSS;Java;JavaScript;Python;SQL</v>
      </c>
      <c r="E106" s="1" t="str">
        <f>IFERROR(__xludf.DUMMYFUNCTION("UNIQUE(SPLIT(B106,"";""))"),"Bash/Shell/PowerShell")</f>
        <v>Bash/Shell/PowerShell</v>
      </c>
      <c r="F106" s="1" t="str">
        <f>IFERROR(__xludf.DUMMYFUNCTION("""COMPUTED_VALUE"""),"HTML/CSS")</f>
        <v>HTML/CSS</v>
      </c>
      <c r="G106" s="1" t="str">
        <f>IFERROR(__xludf.DUMMYFUNCTION("""COMPUTED_VALUE"""),"Java")</f>
        <v>Java</v>
      </c>
      <c r="H106" s="1" t="str">
        <f>IFERROR(__xludf.DUMMYFUNCTION("""COMPUTED_VALUE"""),"JavaScript")</f>
        <v>JavaScript</v>
      </c>
      <c r="I106" s="1" t="str">
        <f>IFERROR(__xludf.DUMMYFUNCTION("""COMPUTED_VALUE"""),"Python")</f>
        <v>Python</v>
      </c>
      <c r="J106" s="1" t="str">
        <f>IFERROR(__xludf.DUMMYFUNCTION("""COMPUTED_VALUE"""),"SQL")</f>
        <v>SQL</v>
      </c>
    </row>
    <row r="107">
      <c r="B107" s="1" t="str">
        <f>IFERROR(__xludf.DUMMYFUNCTION("""COMPUTED_VALUE"""),"HTML/CSS;Java;Python")</f>
        <v>HTML/CSS;Java;Python</v>
      </c>
      <c r="E107" s="1" t="str">
        <f>IFERROR(__xludf.DUMMYFUNCTION("UNIQUE(SPLIT(B107,"";""))"),"HTML/CSS")</f>
        <v>HTML/CSS</v>
      </c>
      <c r="F107" s="1" t="str">
        <f>IFERROR(__xludf.DUMMYFUNCTION("""COMPUTED_VALUE"""),"Java")</f>
        <v>Java</v>
      </c>
      <c r="G107" s="1" t="str">
        <f>IFERROR(__xludf.DUMMYFUNCTION("""COMPUTED_VALUE"""),"Python")</f>
        <v>Python</v>
      </c>
    </row>
    <row r="108">
      <c r="B108" s="1" t="str">
        <f>IFERROR(__xludf.DUMMYFUNCTION("""COMPUTED_VALUE"""),"C++;Python")</f>
        <v>C++;Python</v>
      </c>
      <c r="E108" s="1" t="str">
        <f>IFERROR(__xludf.DUMMYFUNCTION("UNIQUE(SPLIT(B108,"";""))"),"C++")</f>
        <v>C++</v>
      </c>
      <c r="F108" s="1" t="str">
        <f>IFERROR(__xludf.DUMMYFUNCTION("""COMPUTED_VALUE"""),"Python")</f>
        <v>Python</v>
      </c>
    </row>
    <row r="109">
      <c r="B109" s="1" t="str">
        <f>IFERROR(__xludf.DUMMYFUNCTION("""COMPUTED_VALUE"""),"C#;HTML/CSS;JavaScript;SQL")</f>
        <v>C#;HTML/CSS;JavaScript;SQL</v>
      </c>
      <c r="E109" s="1" t="str">
        <f>IFERROR(__xludf.DUMMYFUNCTION("UNIQUE(SPLIT(B109,"";""))"),"C#")</f>
        <v>C#</v>
      </c>
      <c r="F109" s="1" t="str">
        <f>IFERROR(__xludf.DUMMYFUNCTION("""COMPUTED_VALUE"""),"HTML/CSS")</f>
        <v>HTML/CSS</v>
      </c>
      <c r="G109" s="1" t="str">
        <f>IFERROR(__xludf.DUMMYFUNCTION("""COMPUTED_VALUE"""),"JavaScript")</f>
        <v>JavaScript</v>
      </c>
      <c r="H109" s="1" t="str">
        <f>IFERROR(__xludf.DUMMYFUNCTION("""COMPUTED_VALUE"""),"SQL")</f>
        <v>SQL</v>
      </c>
    </row>
    <row r="110">
      <c r="B110" s="1" t="str">
        <f>IFERROR(__xludf.DUMMYFUNCTION("""COMPUTED_VALUE"""),"Python;SQL")</f>
        <v>Python;SQL</v>
      </c>
      <c r="E110" s="1" t="str">
        <f>IFERROR(__xludf.DUMMYFUNCTION("UNIQUE(SPLIT(B110,"";""))"),"Python")</f>
        <v>Python</v>
      </c>
      <c r="F110" s="1" t="str">
        <f>IFERROR(__xludf.DUMMYFUNCTION("""COMPUTED_VALUE"""),"SQL")</f>
        <v>SQL</v>
      </c>
    </row>
    <row r="111">
      <c r="B111" s="1" t="str">
        <f>IFERROR(__xludf.DUMMYFUNCTION("""COMPUTED_VALUE"""),"Bash/Shell/PowerShell;C#;HTML/CSS;JavaScript;Python;SQL;VBA")</f>
        <v>Bash/Shell/PowerShell;C#;HTML/CSS;JavaScript;Python;SQL;VBA</v>
      </c>
      <c r="E111" s="1" t="str">
        <f>IFERROR(__xludf.DUMMYFUNCTION("UNIQUE(SPLIT(B111,"";""))"),"Bash/Shell/PowerShell")</f>
        <v>Bash/Shell/PowerShell</v>
      </c>
      <c r="F111" s="1" t="str">
        <f>IFERROR(__xludf.DUMMYFUNCTION("""COMPUTED_VALUE"""),"C#")</f>
        <v>C#</v>
      </c>
      <c r="G111" s="1" t="str">
        <f>IFERROR(__xludf.DUMMYFUNCTION("""COMPUTED_VALUE"""),"HTML/CSS")</f>
        <v>HTML/CSS</v>
      </c>
      <c r="H111" s="1" t="str">
        <f>IFERROR(__xludf.DUMMYFUNCTION("""COMPUTED_VALUE"""),"JavaScript")</f>
        <v>JavaScript</v>
      </c>
      <c r="I111" s="1" t="str">
        <f>IFERROR(__xludf.DUMMYFUNCTION("""COMPUTED_VALUE"""),"Python")</f>
        <v>Python</v>
      </c>
      <c r="J111" s="1" t="str">
        <f>IFERROR(__xludf.DUMMYFUNCTION("""COMPUTED_VALUE"""),"SQL")</f>
        <v>SQL</v>
      </c>
      <c r="K111" s="1" t="str">
        <f>IFERROR(__xludf.DUMMYFUNCTION("""COMPUTED_VALUE"""),"VBA")</f>
        <v>VBA</v>
      </c>
    </row>
    <row r="112">
      <c r="B112" s="1" t="str">
        <f>IFERROR(__xludf.DUMMYFUNCTION("""COMPUTED_VALUE"""),"Assembly;C;C++;C#;HTML/CSS;Java;JavaScript;Python;VBA")</f>
        <v>Assembly;C;C++;C#;HTML/CSS;Java;JavaScript;Python;VBA</v>
      </c>
      <c r="E112" s="1" t="str">
        <f>IFERROR(__xludf.DUMMYFUNCTION("UNIQUE(SPLIT(B112,"";""))"),"Assembly")</f>
        <v>Assembly</v>
      </c>
      <c r="F112" s="1" t="str">
        <f>IFERROR(__xludf.DUMMYFUNCTION("""COMPUTED_VALUE"""),"C")</f>
        <v>C</v>
      </c>
      <c r="G112" s="1" t="str">
        <f>IFERROR(__xludf.DUMMYFUNCTION("""COMPUTED_VALUE"""),"C++")</f>
        <v>C++</v>
      </c>
      <c r="H112" s="1" t="str">
        <f>IFERROR(__xludf.DUMMYFUNCTION("""COMPUTED_VALUE"""),"C#")</f>
        <v>C#</v>
      </c>
      <c r="I112" s="1" t="str">
        <f>IFERROR(__xludf.DUMMYFUNCTION("""COMPUTED_VALUE"""),"HTML/CSS")</f>
        <v>HTML/CSS</v>
      </c>
      <c r="J112" s="1" t="str">
        <f>IFERROR(__xludf.DUMMYFUNCTION("""COMPUTED_VALUE"""),"Java")</f>
        <v>Java</v>
      </c>
      <c r="K112" s="1" t="str">
        <f>IFERROR(__xludf.DUMMYFUNCTION("""COMPUTED_VALUE"""),"JavaScript")</f>
        <v>JavaScript</v>
      </c>
      <c r="L112" s="1" t="str">
        <f>IFERROR(__xludf.DUMMYFUNCTION("""COMPUTED_VALUE"""),"Python")</f>
        <v>Python</v>
      </c>
      <c r="M112" s="1" t="str">
        <f>IFERROR(__xludf.DUMMYFUNCTION("""COMPUTED_VALUE"""),"VBA")</f>
        <v>VBA</v>
      </c>
    </row>
    <row r="113">
      <c r="B113" s="1" t="str">
        <f>IFERROR(__xludf.DUMMYFUNCTION("""COMPUTED_VALUE"""),"Bash/Shell/PowerShell;C;C++")</f>
        <v>Bash/Shell/PowerShell;C;C++</v>
      </c>
      <c r="E113" s="1" t="str">
        <f>IFERROR(__xludf.DUMMYFUNCTION("UNIQUE(SPLIT(B113,"";""))"),"Bash/Shell/PowerShell")</f>
        <v>Bash/Shell/PowerShell</v>
      </c>
      <c r="F113" s="1" t="str">
        <f>IFERROR(__xludf.DUMMYFUNCTION("""COMPUTED_VALUE"""),"C")</f>
        <v>C</v>
      </c>
      <c r="G113" s="1" t="str">
        <f>IFERROR(__xludf.DUMMYFUNCTION("""COMPUTED_VALUE"""),"C++")</f>
        <v>C++</v>
      </c>
    </row>
    <row r="114">
      <c r="B114" s="1" t="str">
        <f>IFERROR(__xludf.DUMMYFUNCTION("""COMPUTED_VALUE"""),"Bash/Shell/PowerShell;C++;Erlang;JavaScript;PHP;Python")</f>
        <v>Bash/Shell/PowerShell;C++;Erlang;JavaScript;PHP;Python</v>
      </c>
      <c r="E114" s="1" t="str">
        <f>IFERROR(__xludf.DUMMYFUNCTION("UNIQUE(SPLIT(B114,"";""))"),"Bash/Shell/PowerShell")</f>
        <v>Bash/Shell/PowerShell</v>
      </c>
      <c r="F114" s="1" t="str">
        <f>IFERROR(__xludf.DUMMYFUNCTION("""COMPUTED_VALUE"""),"C++")</f>
        <v>C++</v>
      </c>
      <c r="G114" s="1" t="str">
        <f>IFERROR(__xludf.DUMMYFUNCTION("""COMPUTED_VALUE"""),"Erlang")</f>
        <v>Erlang</v>
      </c>
      <c r="H114" s="1" t="str">
        <f>IFERROR(__xludf.DUMMYFUNCTION("""COMPUTED_VALUE"""),"JavaScript")</f>
        <v>JavaScript</v>
      </c>
      <c r="I114" s="1" t="str">
        <f>IFERROR(__xludf.DUMMYFUNCTION("""COMPUTED_VALUE"""),"PHP")</f>
        <v>PHP</v>
      </c>
      <c r="J114" s="1" t="str">
        <f>IFERROR(__xludf.DUMMYFUNCTION("""COMPUTED_VALUE"""),"Python")</f>
        <v>Python</v>
      </c>
    </row>
    <row r="115">
      <c r="B115" s="1" t="str">
        <f>IFERROR(__xludf.DUMMYFUNCTION("""COMPUTED_VALUE"""),"Assembly;C#;HTML/CSS;Java;JavaScript;SQL;Swift")</f>
        <v>Assembly;C#;HTML/CSS;Java;JavaScript;SQL;Swift</v>
      </c>
      <c r="E115" s="1" t="str">
        <f>IFERROR(__xludf.DUMMYFUNCTION("UNIQUE(SPLIT(B115,"";""))"),"Assembly")</f>
        <v>Assembly</v>
      </c>
      <c r="F115" s="1" t="str">
        <f>IFERROR(__xludf.DUMMYFUNCTION("""COMPUTED_VALUE"""),"C#")</f>
        <v>C#</v>
      </c>
      <c r="G115" s="1" t="str">
        <f>IFERROR(__xludf.DUMMYFUNCTION("""COMPUTED_VALUE"""),"HTML/CSS")</f>
        <v>HTML/CSS</v>
      </c>
      <c r="H115" s="1" t="str">
        <f>IFERROR(__xludf.DUMMYFUNCTION("""COMPUTED_VALUE"""),"Java")</f>
        <v>Java</v>
      </c>
      <c r="I115" s="1" t="str">
        <f>IFERROR(__xludf.DUMMYFUNCTION("""COMPUTED_VALUE"""),"JavaScript")</f>
        <v>JavaScript</v>
      </c>
      <c r="J115" s="1" t="str">
        <f>IFERROR(__xludf.DUMMYFUNCTION("""COMPUTED_VALUE"""),"SQL")</f>
        <v>SQL</v>
      </c>
      <c r="K115" s="1" t="str">
        <f>IFERROR(__xludf.DUMMYFUNCTION("""COMPUTED_VALUE"""),"Swift")</f>
        <v>Swift</v>
      </c>
    </row>
    <row r="116">
      <c r="B116" s="1" t="str">
        <f>IFERROR(__xludf.DUMMYFUNCTION("""COMPUTED_VALUE"""),"Scala;Other(s):")</f>
        <v>Scala;Other(s):</v>
      </c>
      <c r="E116" s="1" t="str">
        <f>IFERROR(__xludf.DUMMYFUNCTION("UNIQUE(SPLIT(B116,"";""))"),"Scala")</f>
        <v>Scala</v>
      </c>
      <c r="F116" s="1" t="str">
        <f>IFERROR(__xludf.DUMMYFUNCTION("""COMPUTED_VALUE"""),"Other(s):")</f>
        <v>Other(s):</v>
      </c>
    </row>
    <row r="117">
      <c r="B117" s="1" t="str">
        <f>IFERROR(__xludf.DUMMYFUNCTION("""COMPUTED_VALUE"""),"C#;HTML/CSS;JavaScript;SQL;TypeScript")</f>
        <v>C#;HTML/CSS;JavaScript;SQL;TypeScript</v>
      </c>
      <c r="E117" s="1" t="str">
        <f>IFERROR(__xludf.DUMMYFUNCTION("UNIQUE(SPLIT(B117,"";""))"),"C#")</f>
        <v>C#</v>
      </c>
      <c r="F117" s="1" t="str">
        <f>IFERROR(__xludf.DUMMYFUNCTION("""COMPUTED_VALUE"""),"HTML/CSS")</f>
        <v>HTML/CSS</v>
      </c>
      <c r="G117" s="1" t="str">
        <f>IFERROR(__xludf.DUMMYFUNCTION("""COMPUTED_VALUE"""),"JavaScript")</f>
        <v>JavaScript</v>
      </c>
      <c r="H117" s="1" t="str">
        <f>IFERROR(__xludf.DUMMYFUNCTION("""COMPUTED_VALUE"""),"SQL")</f>
        <v>SQL</v>
      </c>
      <c r="I117" s="1" t="str">
        <f>IFERROR(__xludf.DUMMYFUNCTION("""COMPUTED_VALUE"""),"TypeScript")</f>
        <v>TypeScript</v>
      </c>
    </row>
    <row r="118">
      <c r="B118" s="1" t="str">
        <f>IFERROR(__xludf.DUMMYFUNCTION("""COMPUTED_VALUE"""),"Bash/Shell/PowerShell;C;C++")</f>
        <v>Bash/Shell/PowerShell;C;C++</v>
      </c>
      <c r="E118" s="1" t="str">
        <f>IFERROR(__xludf.DUMMYFUNCTION("UNIQUE(SPLIT(B118,"";""))"),"Bash/Shell/PowerShell")</f>
        <v>Bash/Shell/PowerShell</v>
      </c>
      <c r="F118" s="1" t="str">
        <f>IFERROR(__xludf.DUMMYFUNCTION("""COMPUTED_VALUE"""),"C")</f>
        <v>C</v>
      </c>
      <c r="G118" s="1" t="str">
        <f>IFERROR(__xludf.DUMMYFUNCTION("""COMPUTED_VALUE"""),"C++")</f>
        <v>C++</v>
      </c>
    </row>
    <row r="119">
      <c r="B119" s="1" t="str">
        <f>IFERROR(__xludf.DUMMYFUNCTION("""COMPUTED_VALUE"""),"C;C++;C#;HTML/CSS;Java;JavaScript;SQL")</f>
        <v>C;C++;C#;HTML/CSS;Java;JavaScript;SQL</v>
      </c>
      <c r="E119" s="1" t="str">
        <f>IFERROR(__xludf.DUMMYFUNCTION("UNIQUE(SPLIT(B119,"";""))"),"C")</f>
        <v>C</v>
      </c>
      <c r="F119" s="1" t="str">
        <f>IFERROR(__xludf.DUMMYFUNCTION("""COMPUTED_VALUE"""),"C++")</f>
        <v>C++</v>
      </c>
      <c r="G119" s="1" t="str">
        <f>IFERROR(__xludf.DUMMYFUNCTION("""COMPUTED_VALUE"""),"C#")</f>
        <v>C#</v>
      </c>
      <c r="H119" s="1" t="str">
        <f>IFERROR(__xludf.DUMMYFUNCTION("""COMPUTED_VALUE"""),"HTML/CSS")</f>
        <v>HTML/CSS</v>
      </c>
      <c r="I119" s="1" t="str">
        <f>IFERROR(__xludf.DUMMYFUNCTION("""COMPUTED_VALUE"""),"Java")</f>
        <v>Java</v>
      </c>
      <c r="J119" s="1" t="str">
        <f>IFERROR(__xludf.DUMMYFUNCTION("""COMPUTED_VALUE"""),"JavaScript")</f>
        <v>JavaScript</v>
      </c>
      <c r="K119" s="1" t="str">
        <f>IFERROR(__xludf.DUMMYFUNCTION("""COMPUTED_VALUE"""),"SQL")</f>
        <v>SQL</v>
      </c>
    </row>
    <row r="120">
      <c r="B120" s="1" t="str">
        <f>IFERROR(__xludf.DUMMYFUNCTION("""COMPUTED_VALUE"""),"Elixir;HTML/CSS;JavaScript;Python;Ruby;SQL")</f>
        <v>Elixir;HTML/CSS;JavaScript;Python;Ruby;SQL</v>
      </c>
      <c r="E120" s="1" t="str">
        <f>IFERROR(__xludf.DUMMYFUNCTION("UNIQUE(SPLIT(B120,"";""))"),"Elixir")</f>
        <v>Elixir</v>
      </c>
      <c r="F120" s="1" t="str">
        <f>IFERROR(__xludf.DUMMYFUNCTION("""COMPUTED_VALUE"""),"HTML/CSS")</f>
        <v>HTML/CSS</v>
      </c>
      <c r="G120" s="1" t="str">
        <f>IFERROR(__xludf.DUMMYFUNCTION("""COMPUTED_VALUE"""),"JavaScript")</f>
        <v>JavaScript</v>
      </c>
      <c r="H120" s="1" t="str">
        <f>IFERROR(__xludf.DUMMYFUNCTION("""COMPUTED_VALUE"""),"Python")</f>
        <v>Python</v>
      </c>
      <c r="I120" s="1" t="str">
        <f>IFERROR(__xludf.DUMMYFUNCTION("""COMPUTED_VALUE"""),"Ruby")</f>
        <v>Ruby</v>
      </c>
      <c r="J120" s="1" t="str">
        <f>IFERROR(__xludf.DUMMYFUNCTION("""COMPUTED_VALUE"""),"SQL")</f>
        <v>SQL</v>
      </c>
    </row>
    <row r="121">
      <c r="B121" s="1" t="str">
        <f>IFERROR(__xludf.DUMMYFUNCTION("""COMPUTED_VALUE"""),"Bash/Shell/PowerShell;C;C++;HTML/CSS;JavaScript;Python")</f>
        <v>Bash/Shell/PowerShell;C;C++;HTML/CSS;JavaScript;Python</v>
      </c>
      <c r="E121" s="1" t="str">
        <f>IFERROR(__xludf.DUMMYFUNCTION("UNIQUE(SPLIT(B121,"";""))"),"Bash/Shell/PowerShell")</f>
        <v>Bash/Shell/PowerShell</v>
      </c>
      <c r="F121" s="1" t="str">
        <f>IFERROR(__xludf.DUMMYFUNCTION("""COMPUTED_VALUE"""),"C")</f>
        <v>C</v>
      </c>
      <c r="G121" s="1" t="str">
        <f>IFERROR(__xludf.DUMMYFUNCTION("""COMPUTED_VALUE"""),"C++")</f>
        <v>C++</v>
      </c>
      <c r="H121" s="1" t="str">
        <f>IFERROR(__xludf.DUMMYFUNCTION("""COMPUTED_VALUE"""),"HTML/CSS")</f>
        <v>HTML/CSS</v>
      </c>
      <c r="I121" s="1" t="str">
        <f>IFERROR(__xludf.DUMMYFUNCTION("""COMPUTED_VALUE"""),"JavaScript")</f>
        <v>JavaScript</v>
      </c>
      <c r="J121" s="1" t="str">
        <f>IFERROR(__xludf.DUMMYFUNCTION("""COMPUTED_VALUE"""),"Python")</f>
        <v>Python</v>
      </c>
    </row>
    <row r="122">
      <c r="B122" s="1" t="str">
        <f>IFERROR(__xludf.DUMMYFUNCTION("""COMPUTED_VALUE"""),"Assembly;Bash/Shell/PowerShell;C++;Python;SQL")</f>
        <v>Assembly;Bash/Shell/PowerShell;C++;Python;SQL</v>
      </c>
      <c r="E122" s="1" t="str">
        <f>IFERROR(__xludf.DUMMYFUNCTION("UNIQUE(SPLIT(B122,"";""))"),"Assembly")</f>
        <v>Assembly</v>
      </c>
      <c r="F122" s="1" t="str">
        <f>IFERROR(__xludf.DUMMYFUNCTION("""COMPUTED_VALUE"""),"Bash/Shell/PowerShell")</f>
        <v>Bash/Shell/PowerShell</v>
      </c>
      <c r="G122" s="1" t="str">
        <f>IFERROR(__xludf.DUMMYFUNCTION("""COMPUTED_VALUE"""),"C++")</f>
        <v>C++</v>
      </c>
      <c r="H122" s="1" t="str">
        <f>IFERROR(__xludf.DUMMYFUNCTION("""COMPUTED_VALUE"""),"Python")</f>
        <v>Python</v>
      </c>
      <c r="I122" s="1" t="str">
        <f>IFERROR(__xludf.DUMMYFUNCTION("""COMPUTED_VALUE"""),"SQL")</f>
        <v>SQL</v>
      </c>
    </row>
    <row r="123">
      <c r="B123" s="1" t="str">
        <f>IFERROR(__xludf.DUMMYFUNCTION("""COMPUTED_VALUE"""),"HTML/CSS;JavaScript;TypeScript")</f>
        <v>HTML/CSS;JavaScript;TypeScript</v>
      </c>
      <c r="E123" s="1" t="str">
        <f>IFERROR(__xludf.DUMMYFUNCTION("UNIQUE(SPLIT(B123,"";""))"),"HTML/CSS")</f>
        <v>HTML/CSS</v>
      </c>
      <c r="F123" s="1" t="str">
        <f>IFERROR(__xludf.DUMMYFUNCTION("""COMPUTED_VALUE"""),"JavaScript")</f>
        <v>JavaScript</v>
      </c>
      <c r="G123" s="1" t="str">
        <f>IFERROR(__xludf.DUMMYFUNCTION("""COMPUTED_VALUE"""),"TypeScript")</f>
        <v>TypeScript</v>
      </c>
    </row>
    <row r="124">
      <c r="B124" s="1" t="str">
        <f>IFERROR(__xludf.DUMMYFUNCTION("""COMPUTED_VALUE"""),"HTML/CSS;Java;SQL")</f>
        <v>HTML/CSS;Java;SQL</v>
      </c>
      <c r="E124" s="1" t="str">
        <f>IFERROR(__xludf.DUMMYFUNCTION("UNIQUE(SPLIT(B124,"";""))"),"HTML/CSS")</f>
        <v>HTML/CSS</v>
      </c>
      <c r="F124" s="1" t="str">
        <f>IFERROR(__xludf.DUMMYFUNCTION("""COMPUTED_VALUE"""),"Java")</f>
        <v>Java</v>
      </c>
      <c r="G124" s="1" t="str">
        <f>IFERROR(__xludf.DUMMYFUNCTION("""COMPUTED_VALUE"""),"SQL")</f>
        <v>SQL</v>
      </c>
    </row>
    <row r="125">
      <c r="B125" s="1" t="str">
        <f>IFERROR(__xludf.DUMMYFUNCTION("""COMPUTED_VALUE"""),"Bash/Shell/PowerShell;Dart;HTML/CSS;Java;JavaScript;Scala")</f>
        <v>Bash/Shell/PowerShell;Dart;HTML/CSS;Java;JavaScript;Scala</v>
      </c>
      <c r="E125" s="1" t="str">
        <f>IFERROR(__xludf.DUMMYFUNCTION("UNIQUE(SPLIT(B125,"";""))"),"Bash/Shell/PowerShell")</f>
        <v>Bash/Shell/PowerShell</v>
      </c>
      <c r="F125" s="1" t="str">
        <f>IFERROR(__xludf.DUMMYFUNCTION("""COMPUTED_VALUE"""),"Dart")</f>
        <v>Dart</v>
      </c>
      <c r="G125" s="1" t="str">
        <f>IFERROR(__xludf.DUMMYFUNCTION("""COMPUTED_VALUE"""),"HTML/CSS")</f>
        <v>HTML/CSS</v>
      </c>
      <c r="H125" s="1" t="str">
        <f>IFERROR(__xludf.DUMMYFUNCTION("""COMPUTED_VALUE"""),"Java")</f>
        <v>Java</v>
      </c>
      <c r="I125" s="1" t="str">
        <f>IFERROR(__xludf.DUMMYFUNCTION("""COMPUTED_VALUE"""),"JavaScript")</f>
        <v>JavaScript</v>
      </c>
      <c r="J125" s="1" t="str">
        <f>IFERROR(__xludf.DUMMYFUNCTION("""COMPUTED_VALUE"""),"Scala")</f>
        <v>Scala</v>
      </c>
    </row>
    <row r="126">
      <c r="B126" s="1" t="str">
        <f>IFERROR(__xludf.DUMMYFUNCTION("""COMPUTED_VALUE"""),"C#;SQL")</f>
        <v>C#;SQL</v>
      </c>
      <c r="E126" s="1" t="str">
        <f>IFERROR(__xludf.DUMMYFUNCTION("UNIQUE(SPLIT(B126,"";""))"),"C#")</f>
        <v>C#</v>
      </c>
      <c r="F126" s="1" t="str">
        <f>IFERROR(__xludf.DUMMYFUNCTION("""COMPUTED_VALUE"""),"SQL")</f>
        <v>SQL</v>
      </c>
    </row>
    <row r="127">
      <c r="B127" s="1" t="str">
        <f>IFERROR(__xludf.DUMMYFUNCTION("""COMPUTED_VALUE"""),"Bash/Shell/PowerShell;C;Python")</f>
        <v>Bash/Shell/PowerShell;C;Python</v>
      </c>
      <c r="E127" s="1" t="str">
        <f>IFERROR(__xludf.DUMMYFUNCTION("UNIQUE(SPLIT(B127,"";""))"),"Bash/Shell/PowerShell")</f>
        <v>Bash/Shell/PowerShell</v>
      </c>
      <c r="F127" s="1" t="str">
        <f>IFERROR(__xludf.DUMMYFUNCTION("""COMPUTED_VALUE"""),"C")</f>
        <v>C</v>
      </c>
      <c r="G127" s="1" t="str">
        <f>IFERROR(__xludf.DUMMYFUNCTION("""COMPUTED_VALUE"""),"Python")</f>
        <v>Python</v>
      </c>
    </row>
    <row r="128">
      <c r="B128" s="1" t="str">
        <f>IFERROR(__xludf.DUMMYFUNCTION("""COMPUTED_VALUE"""),"Bash/Shell/PowerShell;Go;Ruby")</f>
        <v>Bash/Shell/PowerShell;Go;Ruby</v>
      </c>
      <c r="E128" s="1" t="str">
        <f>IFERROR(__xludf.DUMMYFUNCTION("UNIQUE(SPLIT(B128,"";""))"),"Bash/Shell/PowerShell")</f>
        <v>Bash/Shell/PowerShell</v>
      </c>
      <c r="F128" s="1" t="str">
        <f>IFERROR(__xludf.DUMMYFUNCTION("""COMPUTED_VALUE"""),"Go")</f>
        <v>Go</v>
      </c>
      <c r="G128" s="1" t="str">
        <f>IFERROR(__xludf.DUMMYFUNCTION("""COMPUTED_VALUE"""),"Ruby")</f>
        <v>Ruby</v>
      </c>
    </row>
    <row r="129">
      <c r="B129" s="1" t="str">
        <f>IFERROR(__xludf.DUMMYFUNCTION("""COMPUTED_VALUE"""),"C++;Python;R")</f>
        <v>C++;Python;R</v>
      </c>
      <c r="E129" s="1" t="str">
        <f>IFERROR(__xludf.DUMMYFUNCTION("UNIQUE(SPLIT(B129,"";""))"),"C++")</f>
        <v>C++</v>
      </c>
      <c r="F129" s="1" t="str">
        <f>IFERROR(__xludf.DUMMYFUNCTION("""COMPUTED_VALUE"""),"Python")</f>
        <v>Python</v>
      </c>
      <c r="G129" s="1" t="str">
        <f>IFERROR(__xludf.DUMMYFUNCTION("""COMPUTED_VALUE"""),"R")</f>
        <v>R</v>
      </c>
    </row>
    <row r="130">
      <c r="B130" s="1" t="str">
        <f>IFERROR(__xludf.DUMMYFUNCTION("""COMPUTED_VALUE"""),"Bash/Shell/PowerShell;C++;Clojure;HTML/CSS;Java;Python;Ruby;SQL")</f>
        <v>Bash/Shell/PowerShell;C++;Clojure;HTML/CSS;Java;Python;Ruby;SQL</v>
      </c>
      <c r="E130" s="1" t="str">
        <f>IFERROR(__xludf.DUMMYFUNCTION("UNIQUE(SPLIT(B130,"";""))"),"Bash/Shell/PowerShell")</f>
        <v>Bash/Shell/PowerShell</v>
      </c>
      <c r="F130" s="1" t="str">
        <f>IFERROR(__xludf.DUMMYFUNCTION("""COMPUTED_VALUE"""),"C++")</f>
        <v>C++</v>
      </c>
      <c r="G130" s="1" t="str">
        <f>IFERROR(__xludf.DUMMYFUNCTION("""COMPUTED_VALUE"""),"Clojure")</f>
        <v>Clojure</v>
      </c>
      <c r="H130" s="1" t="str">
        <f>IFERROR(__xludf.DUMMYFUNCTION("""COMPUTED_VALUE"""),"HTML/CSS")</f>
        <v>HTML/CSS</v>
      </c>
      <c r="I130" s="1" t="str">
        <f>IFERROR(__xludf.DUMMYFUNCTION("""COMPUTED_VALUE"""),"Java")</f>
        <v>Java</v>
      </c>
      <c r="J130" s="1" t="str">
        <f>IFERROR(__xludf.DUMMYFUNCTION("""COMPUTED_VALUE"""),"Python")</f>
        <v>Python</v>
      </c>
      <c r="K130" s="1" t="str">
        <f>IFERROR(__xludf.DUMMYFUNCTION("""COMPUTED_VALUE"""),"Ruby")</f>
        <v>Ruby</v>
      </c>
      <c r="L130" s="1" t="str">
        <f>IFERROR(__xludf.DUMMYFUNCTION("""COMPUTED_VALUE"""),"SQL")</f>
        <v>SQL</v>
      </c>
    </row>
    <row r="131">
      <c r="B131" s="1" t="str">
        <f>IFERROR(__xludf.DUMMYFUNCTION("""COMPUTED_VALUE"""),"Java")</f>
        <v>Java</v>
      </c>
      <c r="E131" s="1" t="str">
        <f>IFERROR(__xludf.DUMMYFUNCTION("UNIQUE(SPLIT(B131,"";""))"),"Java")</f>
        <v>Java</v>
      </c>
    </row>
    <row r="132">
      <c r="B132" s="1" t="str">
        <f>IFERROR(__xludf.DUMMYFUNCTION("""COMPUTED_VALUE"""),"Bash/Shell/PowerShell;C++;C#;HTML/CSS;Java;JavaScript;Objective-C;Python;TypeScript")</f>
        <v>Bash/Shell/PowerShell;C++;C#;HTML/CSS;Java;JavaScript;Objective-C;Python;TypeScript</v>
      </c>
      <c r="E132" s="1" t="str">
        <f>IFERROR(__xludf.DUMMYFUNCTION("UNIQUE(SPLIT(B132,"";""))"),"Bash/Shell/PowerShell")</f>
        <v>Bash/Shell/PowerShell</v>
      </c>
      <c r="F132" s="1" t="str">
        <f>IFERROR(__xludf.DUMMYFUNCTION("""COMPUTED_VALUE"""),"C++")</f>
        <v>C++</v>
      </c>
      <c r="G132" s="1" t="str">
        <f>IFERROR(__xludf.DUMMYFUNCTION("""COMPUTED_VALUE"""),"C#")</f>
        <v>C#</v>
      </c>
      <c r="H132" s="1" t="str">
        <f>IFERROR(__xludf.DUMMYFUNCTION("""COMPUTED_VALUE"""),"HTML/CSS")</f>
        <v>HTML/CSS</v>
      </c>
      <c r="I132" s="1" t="str">
        <f>IFERROR(__xludf.DUMMYFUNCTION("""COMPUTED_VALUE"""),"Java")</f>
        <v>Java</v>
      </c>
      <c r="J132" s="1" t="str">
        <f>IFERROR(__xludf.DUMMYFUNCTION("""COMPUTED_VALUE"""),"JavaScript")</f>
        <v>JavaScript</v>
      </c>
      <c r="K132" s="1" t="str">
        <f>IFERROR(__xludf.DUMMYFUNCTION("""COMPUTED_VALUE"""),"Objective-C")</f>
        <v>Objective-C</v>
      </c>
      <c r="L132" s="1" t="str">
        <f>IFERROR(__xludf.DUMMYFUNCTION("""COMPUTED_VALUE"""),"Python")</f>
        <v>Python</v>
      </c>
      <c r="M132" s="1" t="str">
        <f>IFERROR(__xludf.DUMMYFUNCTION("""COMPUTED_VALUE"""),"TypeScript")</f>
        <v>TypeScript</v>
      </c>
    </row>
    <row r="133">
      <c r="B133" s="1" t="str">
        <f>IFERROR(__xludf.DUMMYFUNCTION("""COMPUTED_VALUE"""),"JavaScript;PHP;SQL")</f>
        <v>JavaScript;PHP;SQL</v>
      </c>
      <c r="E133" s="1" t="str">
        <f>IFERROR(__xludf.DUMMYFUNCTION("UNIQUE(SPLIT(B133,"";""))"),"JavaScript")</f>
        <v>JavaScript</v>
      </c>
      <c r="F133" s="1" t="str">
        <f>IFERROR(__xludf.DUMMYFUNCTION("""COMPUTED_VALUE"""),"PHP")</f>
        <v>PHP</v>
      </c>
      <c r="G133" s="1" t="str">
        <f>IFERROR(__xludf.DUMMYFUNCTION("""COMPUTED_VALUE"""),"SQL")</f>
        <v>SQL</v>
      </c>
    </row>
    <row r="134">
      <c r="B134" s="1" t="str">
        <f>IFERROR(__xludf.DUMMYFUNCTION("""COMPUTED_VALUE"""),"C;C++;HTML/CSS;JavaScript;SQL")</f>
        <v>C;C++;HTML/CSS;JavaScript;SQL</v>
      </c>
      <c r="E134" s="1" t="str">
        <f>IFERROR(__xludf.DUMMYFUNCTION("UNIQUE(SPLIT(B134,"";""))"),"C")</f>
        <v>C</v>
      </c>
      <c r="F134" s="1" t="str">
        <f>IFERROR(__xludf.DUMMYFUNCTION("""COMPUTED_VALUE"""),"C++")</f>
        <v>C++</v>
      </c>
      <c r="G134" s="1" t="str">
        <f>IFERROR(__xludf.DUMMYFUNCTION("""COMPUTED_VALUE"""),"HTML/CSS")</f>
        <v>HTML/CSS</v>
      </c>
      <c r="H134" s="1" t="str">
        <f>IFERROR(__xludf.DUMMYFUNCTION("""COMPUTED_VALUE"""),"JavaScript")</f>
        <v>JavaScript</v>
      </c>
      <c r="I134" s="1" t="str">
        <f>IFERROR(__xludf.DUMMYFUNCTION("""COMPUTED_VALUE"""),"SQL")</f>
        <v>SQL</v>
      </c>
    </row>
    <row r="135">
      <c r="B135" s="1" t="str">
        <f>IFERROR(__xludf.DUMMYFUNCTION("""COMPUTED_VALUE"""),"Go;HTML/CSS;JavaScript;TypeScript")</f>
        <v>Go;HTML/CSS;JavaScript;TypeScript</v>
      </c>
      <c r="E135" s="1" t="str">
        <f>IFERROR(__xludf.DUMMYFUNCTION("UNIQUE(SPLIT(B135,"";""))"),"Go")</f>
        <v>Go</v>
      </c>
      <c r="F135" s="1" t="str">
        <f>IFERROR(__xludf.DUMMYFUNCTION("""COMPUTED_VALUE"""),"HTML/CSS")</f>
        <v>HTML/CSS</v>
      </c>
      <c r="G135" s="1" t="str">
        <f>IFERROR(__xludf.DUMMYFUNCTION("""COMPUTED_VALUE"""),"JavaScript")</f>
        <v>JavaScript</v>
      </c>
      <c r="H135" s="1" t="str">
        <f>IFERROR(__xludf.DUMMYFUNCTION("""COMPUTED_VALUE"""),"TypeScript")</f>
        <v>TypeScript</v>
      </c>
    </row>
    <row r="136">
      <c r="B136" s="1" t="str">
        <f>IFERROR(__xludf.DUMMYFUNCTION("""COMPUTED_VALUE"""),"C#;Java;PHP;Python")</f>
        <v>C#;Java;PHP;Python</v>
      </c>
      <c r="E136" s="1" t="str">
        <f>IFERROR(__xludf.DUMMYFUNCTION("UNIQUE(SPLIT(B136,"";""))"),"C#")</f>
        <v>C#</v>
      </c>
      <c r="F136" s="1" t="str">
        <f>IFERROR(__xludf.DUMMYFUNCTION("""COMPUTED_VALUE"""),"Java")</f>
        <v>Java</v>
      </c>
      <c r="G136" s="1" t="str">
        <f>IFERROR(__xludf.DUMMYFUNCTION("""COMPUTED_VALUE"""),"PHP")</f>
        <v>PHP</v>
      </c>
      <c r="H136" s="1" t="str">
        <f>IFERROR(__xludf.DUMMYFUNCTION("""COMPUTED_VALUE"""),"Python")</f>
        <v>Python</v>
      </c>
    </row>
    <row r="137">
      <c r="B137" s="1" t="str">
        <f>IFERROR(__xludf.DUMMYFUNCTION("""COMPUTED_VALUE"""),"HTML/CSS;Java;JavaScript;PHP;SQL")</f>
        <v>HTML/CSS;Java;JavaScript;PHP;SQL</v>
      </c>
      <c r="E137" s="1" t="str">
        <f>IFERROR(__xludf.DUMMYFUNCTION("UNIQUE(SPLIT(B137,"";""))"),"HTML/CSS")</f>
        <v>HTML/CSS</v>
      </c>
      <c r="F137" s="1" t="str">
        <f>IFERROR(__xludf.DUMMYFUNCTION("""COMPUTED_VALUE"""),"Java")</f>
        <v>Java</v>
      </c>
      <c r="G137" s="1" t="str">
        <f>IFERROR(__xludf.DUMMYFUNCTION("""COMPUTED_VALUE"""),"JavaScript")</f>
        <v>JavaScript</v>
      </c>
      <c r="H137" s="1" t="str">
        <f>IFERROR(__xludf.DUMMYFUNCTION("""COMPUTED_VALUE"""),"PHP")</f>
        <v>PHP</v>
      </c>
      <c r="I137" s="1" t="str">
        <f>IFERROR(__xludf.DUMMYFUNCTION("""COMPUTED_VALUE"""),"SQL")</f>
        <v>SQL</v>
      </c>
    </row>
    <row r="138">
      <c r="B138" s="1" t="str">
        <f>IFERROR(__xludf.DUMMYFUNCTION("""COMPUTED_VALUE"""),"Bash/Shell/PowerShell;HTML/CSS;JavaScript;PHP;Python;SQL")</f>
        <v>Bash/Shell/PowerShell;HTML/CSS;JavaScript;PHP;Python;SQL</v>
      </c>
      <c r="E138" s="1" t="str">
        <f>IFERROR(__xludf.DUMMYFUNCTION("UNIQUE(SPLIT(B138,"";""))"),"Bash/Shell/PowerShell")</f>
        <v>Bash/Shell/PowerShell</v>
      </c>
      <c r="F138" s="1" t="str">
        <f>IFERROR(__xludf.DUMMYFUNCTION("""COMPUTED_VALUE"""),"HTML/CSS")</f>
        <v>HTML/CSS</v>
      </c>
      <c r="G138" s="1" t="str">
        <f>IFERROR(__xludf.DUMMYFUNCTION("""COMPUTED_VALUE"""),"JavaScript")</f>
        <v>JavaScript</v>
      </c>
      <c r="H138" s="1" t="str">
        <f>IFERROR(__xludf.DUMMYFUNCTION("""COMPUTED_VALUE"""),"PHP")</f>
        <v>PHP</v>
      </c>
      <c r="I138" s="1" t="str">
        <f>IFERROR(__xludf.DUMMYFUNCTION("""COMPUTED_VALUE"""),"Python")</f>
        <v>Python</v>
      </c>
      <c r="J138" s="1" t="str">
        <f>IFERROR(__xludf.DUMMYFUNCTION("""COMPUTED_VALUE"""),"SQL")</f>
        <v>SQL</v>
      </c>
    </row>
    <row r="139">
      <c r="B139" s="1" t="str">
        <f>IFERROR(__xludf.DUMMYFUNCTION("""COMPUTED_VALUE"""),"Java;JavaScript;Kotlin;PHP;SQL")</f>
        <v>Java;JavaScript;Kotlin;PHP;SQL</v>
      </c>
      <c r="E139" s="1" t="str">
        <f>IFERROR(__xludf.DUMMYFUNCTION("UNIQUE(SPLIT(B139,"";""))"),"Java")</f>
        <v>Java</v>
      </c>
      <c r="F139" s="1" t="str">
        <f>IFERROR(__xludf.DUMMYFUNCTION("""COMPUTED_VALUE"""),"JavaScript")</f>
        <v>JavaScript</v>
      </c>
      <c r="G139" s="1" t="str">
        <f>IFERROR(__xludf.DUMMYFUNCTION("""COMPUTED_VALUE"""),"Kotlin")</f>
        <v>Kotlin</v>
      </c>
      <c r="H139" s="1" t="str">
        <f>IFERROR(__xludf.DUMMYFUNCTION("""COMPUTED_VALUE"""),"PHP")</f>
        <v>PHP</v>
      </c>
      <c r="I139" s="1" t="str">
        <f>IFERROR(__xludf.DUMMYFUNCTION("""COMPUTED_VALUE"""),"SQL")</f>
        <v>SQL</v>
      </c>
    </row>
    <row r="140">
      <c r="B140" s="1" t="str">
        <f>IFERROR(__xludf.DUMMYFUNCTION("""COMPUTED_VALUE"""),"Assembly;Bash/Shell/PowerShell;C;C++;HTML/CSS;Java;JavaScript;Python;SQL;TypeScript")</f>
        <v>Assembly;Bash/Shell/PowerShell;C;C++;HTML/CSS;Java;JavaScript;Python;SQL;TypeScript</v>
      </c>
      <c r="E140" s="1" t="str">
        <f>IFERROR(__xludf.DUMMYFUNCTION("UNIQUE(SPLIT(B140,"";""))"),"Assembly")</f>
        <v>Assembly</v>
      </c>
      <c r="F140" s="1" t="str">
        <f>IFERROR(__xludf.DUMMYFUNCTION("""COMPUTED_VALUE"""),"Bash/Shell/PowerShell")</f>
        <v>Bash/Shell/PowerShell</v>
      </c>
      <c r="G140" s="1" t="str">
        <f>IFERROR(__xludf.DUMMYFUNCTION("""COMPUTED_VALUE"""),"C")</f>
        <v>C</v>
      </c>
      <c r="H140" s="1" t="str">
        <f>IFERROR(__xludf.DUMMYFUNCTION("""COMPUTED_VALUE"""),"C++")</f>
        <v>C++</v>
      </c>
      <c r="I140" s="1" t="str">
        <f>IFERROR(__xludf.DUMMYFUNCTION("""COMPUTED_VALUE"""),"HTML/CSS")</f>
        <v>HTML/CSS</v>
      </c>
      <c r="J140" s="1" t="str">
        <f>IFERROR(__xludf.DUMMYFUNCTION("""COMPUTED_VALUE"""),"Java")</f>
        <v>Java</v>
      </c>
      <c r="K140" s="1" t="str">
        <f>IFERROR(__xludf.DUMMYFUNCTION("""COMPUTED_VALUE"""),"JavaScript")</f>
        <v>JavaScript</v>
      </c>
      <c r="L140" s="1" t="str">
        <f>IFERROR(__xludf.DUMMYFUNCTION("""COMPUTED_VALUE"""),"Python")</f>
        <v>Python</v>
      </c>
      <c r="M140" s="1" t="str">
        <f>IFERROR(__xludf.DUMMYFUNCTION("""COMPUTED_VALUE"""),"SQL")</f>
        <v>SQL</v>
      </c>
      <c r="N140" s="1" t="str">
        <f>IFERROR(__xludf.DUMMYFUNCTION("""COMPUTED_VALUE"""),"TypeScript")</f>
        <v>TypeScript</v>
      </c>
    </row>
    <row r="141">
      <c r="B141" s="1" t="str">
        <f>IFERROR(__xludf.DUMMYFUNCTION("""COMPUTED_VALUE"""),"Bash/Shell/PowerShell;C#")</f>
        <v>Bash/Shell/PowerShell;C#</v>
      </c>
      <c r="E141" s="1" t="str">
        <f>IFERROR(__xludf.DUMMYFUNCTION("UNIQUE(SPLIT(B141,"";""))"),"Bash/Shell/PowerShell")</f>
        <v>Bash/Shell/PowerShell</v>
      </c>
      <c r="F141" s="1" t="str">
        <f>IFERROR(__xludf.DUMMYFUNCTION("""COMPUTED_VALUE"""),"C#")</f>
        <v>C#</v>
      </c>
    </row>
    <row r="142">
      <c r="B142" s="1" t="str">
        <f>IFERROR(__xludf.DUMMYFUNCTION("""COMPUTED_VALUE"""),"C;HTML/CSS;Java;JavaScript;Python;SQL;TypeScript")</f>
        <v>C;HTML/CSS;Java;JavaScript;Python;SQL;TypeScript</v>
      </c>
      <c r="E142" s="1" t="str">
        <f>IFERROR(__xludf.DUMMYFUNCTION("UNIQUE(SPLIT(B142,"";""))"),"C")</f>
        <v>C</v>
      </c>
      <c r="F142" s="1" t="str">
        <f>IFERROR(__xludf.DUMMYFUNCTION("""COMPUTED_VALUE"""),"HTML/CSS")</f>
        <v>HTML/CSS</v>
      </c>
      <c r="G142" s="1" t="str">
        <f>IFERROR(__xludf.DUMMYFUNCTION("""COMPUTED_VALUE"""),"Java")</f>
        <v>Java</v>
      </c>
      <c r="H142" s="1" t="str">
        <f>IFERROR(__xludf.DUMMYFUNCTION("""COMPUTED_VALUE"""),"JavaScript")</f>
        <v>JavaScript</v>
      </c>
      <c r="I142" s="1" t="str">
        <f>IFERROR(__xludf.DUMMYFUNCTION("""COMPUTED_VALUE"""),"Python")</f>
        <v>Python</v>
      </c>
      <c r="J142" s="1" t="str">
        <f>IFERROR(__xludf.DUMMYFUNCTION("""COMPUTED_VALUE"""),"SQL")</f>
        <v>SQL</v>
      </c>
      <c r="K142" s="1" t="str">
        <f>IFERROR(__xludf.DUMMYFUNCTION("""COMPUTED_VALUE"""),"TypeScript")</f>
        <v>TypeScript</v>
      </c>
    </row>
    <row r="143">
      <c r="B143" s="1" t="str">
        <f>IFERROR(__xludf.DUMMYFUNCTION("""COMPUTED_VALUE"""),"Java;SQL")</f>
        <v>Java;SQL</v>
      </c>
      <c r="E143" s="1" t="str">
        <f>IFERROR(__xludf.DUMMYFUNCTION("UNIQUE(SPLIT(B143,"";""))"),"Java")</f>
        <v>Java</v>
      </c>
      <c r="F143" s="1" t="str">
        <f>IFERROR(__xludf.DUMMYFUNCTION("""COMPUTED_VALUE"""),"SQL")</f>
        <v>SQL</v>
      </c>
    </row>
    <row r="144">
      <c r="B144" s="1" t="str">
        <f>IFERROR(__xludf.DUMMYFUNCTION("""COMPUTED_VALUE"""),"Assembly;C++;Python;VBA")</f>
        <v>Assembly;C++;Python;VBA</v>
      </c>
      <c r="E144" s="1" t="str">
        <f>IFERROR(__xludf.DUMMYFUNCTION("UNIQUE(SPLIT(B144,"";""))"),"Assembly")</f>
        <v>Assembly</v>
      </c>
      <c r="F144" s="1" t="str">
        <f>IFERROR(__xludf.DUMMYFUNCTION("""COMPUTED_VALUE"""),"C++")</f>
        <v>C++</v>
      </c>
      <c r="G144" s="1" t="str">
        <f>IFERROR(__xludf.DUMMYFUNCTION("""COMPUTED_VALUE"""),"Python")</f>
        <v>Python</v>
      </c>
      <c r="H144" s="1" t="str">
        <f>IFERROR(__xludf.DUMMYFUNCTION("""COMPUTED_VALUE"""),"VBA")</f>
        <v>VBA</v>
      </c>
    </row>
    <row r="145">
      <c r="B145" s="1" t="str">
        <f>IFERROR(__xludf.DUMMYFUNCTION("""COMPUTED_VALUE"""),"Bash/Shell/PowerShell;C;Python;Scala")</f>
        <v>Bash/Shell/PowerShell;C;Python;Scala</v>
      </c>
      <c r="E145" s="1" t="str">
        <f>IFERROR(__xludf.DUMMYFUNCTION("UNIQUE(SPLIT(B145,"";""))"),"Bash/Shell/PowerShell")</f>
        <v>Bash/Shell/PowerShell</v>
      </c>
      <c r="F145" s="1" t="str">
        <f>IFERROR(__xludf.DUMMYFUNCTION("""COMPUTED_VALUE"""),"C")</f>
        <v>C</v>
      </c>
      <c r="G145" s="1" t="str">
        <f>IFERROR(__xludf.DUMMYFUNCTION("""COMPUTED_VALUE"""),"Python")</f>
        <v>Python</v>
      </c>
      <c r="H145" s="1" t="str">
        <f>IFERROR(__xludf.DUMMYFUNCTION("""COMPUTED_VALUE"""),"Scala")</f>
        <v>Scala</v>
      </c>
    </row>
    <row r="146">
      <c r="B146" s="1" t="str">
        <f>IFERROR(__xludf.DUMMYFUNCTION("""COMPUTED_VALUE"""),"HTML/CSS;Java;JavaScript;Kotlin")</f>
        <v>HTML/CSS;Java;JavaScript;Kotlin</v>
      </c>
      <c r="E146" s="1" t="str">
        <f>IFERROR(__xludf.DUMMYFUNCTION("UNIQUE(SPLIT(B146,"";""))"),"HTML/CSS")</f>
        <v>HTML/CSS</v>
      </c>
      <c r="F146" s="1" t="str">
        <f>IFERROR(__xludf.DUMMYFUNCTION("""COMPUTED_VALUE"""),"Java")</f>
        <v>Java</v>
      </c>
      <c r="G146" s="1" t="str">
        <f>IFERROR(__xludf.DUMMYFUNCTION("""COMPUTED_VALUE"""),"JavaScript")</f>
        <v>JavaScript</v>
      </c>
      <c r="H146" s="1" t="str">
        <f>IFERROR(__xludf.DUMMYFUNCTION("""COMPUTED_VALUE"""),"Kotlin")</f>
        <v>Kotlin</v>
      </c>
    </row>
    <row r="147">
      <c r="B147" s="1" t="str">
        <f>IFERROR(__xludf.DUMMYFUNCTION("""COMPUTED_VALUE"""),"HTML/CSS;JavaScript;TypeScript")</f>
        <v>HTML/CSS;JavaScript;TypeScript</v>
      </c>
      <c r="E147" s="1" t="str">
        <f>IFERROR(__xludf.DUMMYFUNCTION("UNIQUE(SPLIT(B147,"";""))"),"HTML/CSS")</f>
        <v>HTML/CSS</v>
      </c>
      <c r="F147" s="1" t="str">
        <f>IFERROR(__xludf.DUMMYFUNCTION("""COMPUTED_VALUE"""),"JavaScript")</f>
        <v>JavaScript</v>
      </c>
      <c r="G147" s="1" t="str">
        <f>IFERROR(__xludf.DUMMYFUNCTION("""COMPUTED_VALUE"""),"TypeScript")</f>
        <v>TypeScript</v>
      </c>
    </row>
    <row r="148">
      <c r="B148" s="1" t="str">
        <f>IFERROR(__xludf.DUMMYFUNCTION("""COMPUTED_VALUE"""),"Bash/Shell/PowerShell;HTML/CSS;JavaScript;Python;SQL")</f>
        <v>Bash/Shell/PowerShell;HTML/CSS;JavaScript;Python;SQL</v>
      </c>
      <c r="E148" s="1" t="str">
        <f>IFERROR(__xludf.DUMMYFUNCTION("UNIQUE(SPLIT(B148,"";""))"),"Bash/Shell/PowerShell")</f>
        <v>Bash/Shell/PowerShell</v>
      </c>
      <c r="F148" s="1" t="str">
        <f>IFERROR(__xludf.DUMMYFUNCTION("""COMPUTED_VALUE"""),"HTML/CSS")</f>
        <v>HTML/CSS</v>
      </c>
      <c r="G148" s="1" t="str">
        <f>IFERROR(__xludf.DUMMYFUNCTION("""COMPUTED_VALUE"""),"JavaScript")</f>
        <v>JavaScript</v>
      </c>
      <c r="H148" s="1" t="str">
        <f>IFERROR(__xludf.DUMMYFUNCTION("""COMPUTED_VALUE"""),"Python")</f>
        <v>Python</v>
      </c>
      <c r="I148" s="1" t="str">
        <f>IFERROR(__xludf.DUMMYFUNCTION("""COMPUTED_VALUE"""),"SQL")</f>
        <v>SQL</v>
      </c>
    </row>
    <row r="149">
      <c r="B149" s="1" t="str">
        <f>IFERROR(__xludf.DUMMYFUNCTION("""COMPUTED_VALUE"""),"Bash/Shell/PowerShell;C#;HTML/CSS;Java;JavaScript;Python;SQL")</f>
        <v>Bash/Shell/PowerShell;C#;HTML/CSS;Java;JavaScript;Python;SQL</v>
      </c>
      <c r="E149" s="1" t="str">
        <f>IFERROR(__xludf.DUMMYFUNCTION("UNIQUE(SPLIT(B149,"";""))"),"Bash/Shell/PowerShell")</f>
        <v>Bash/Shell/PowerShell</v>
      </c>
      <c r="F149" s="1" t="str">
        <f>IFERROR(__xludf.DUMMYFUNCTION("""COMPUTED_VALUE"""),"C#")</f>
        <v>C#</v>
      </c>
      <c r="G149" s="1" t="str">
        <f>IFERROR(__xludf.DUMMYFUNCTION("""COMPUTED_VALUE"""),"HTML/CSS")</f>
        <v>HTML/CSS</v>
      </c>
      <c r="H149" s="1" t="str">
        <f>IFERROR(__xludf.DUMMYFUNCTION("""COMPUTED_VALUE"""),"Java")</f>
        <v>Java</v>
      </c>
      <c r="I149" s="1" t="str">
        <f>IFERROR(__xludf.DUMMYFUNCTION("""COMPUTED_VALUE"""),"JavaScript")</f>
        <v>JavaScript</v>
      </c>
      <c r="J149" s="1" t="str">
        <f>IFERROR(__xludf.DUMMYFUNCTION("""COMPUTED_VALUE"""),"Python")</f>
        <v>Python</v>
      </c>
      <c r="K149" s="1" t="str">
        <f>IFERROR(__xludf.DUMMYFUNCTION("""COMPUTED_VALUE"""),"SQL")</f>
        <v>SQL</v>
      </c>
    </row>
    <row r="150">
      <c r="B150" s="1" t="str">
        <f>IFERROR(__xludf.DUMMYFUNCTION("""COMPUTED_VALUE"""),"Bash/Shell/PowerShell;C++;C#;HTML/CSS;Java;JavaScript;SQL;TypeScript")</f>
        <v>Bash/Shell/PowerShell;C++;C#;HTML/CSS;Java;JavaScript;SQL;TypeScript</v>
      </c>
      <c r="E150" s="1" t="str">
        <f>IFERROR(__xludf.DUMMYFUNCTION("UNIQUE(SPLIT(B150,"";""))"),"Bash/Shell/PowerShell")</f>
        <v>Bash/Shell/PowerShell</v>
      </c>
      <c r="F150" s="1" t="str">
        <f>IFERROR(__xludf.DUMMYFUNCTION("""COMPUTED_VALUE"""),"C++")</f>
        <v>C++</v>
      </c>
      <c r="G150" s="1" t="str">
        <f>IFERROR(__xludf.DUMMYFUNCTION("""COMPUTED_VALUE"""),"C#")</f>
        <v>C#</v>
      </c>
      <c r="H150" s="1" t="str">
        <f>IFERROR(__xludf.DUMMYFUNCTION("""COMPUTED_VALUE"""),"HTML/CSS")</f>
        <v>HTML/CSS</v>
      </c>
      <c r="I150" s="1" t="str">
        <f>IFERROR(__xludf.DUMMYFUNCTION("""COMPUTED_VALUE"""),"Java")</f>
        <v>Java</v>
      </c>
      <c r="J150" s="1" t="str">
        <f>IFERROR(__xludf.DUMMYFUNCTION("""COMPUTED_VALUE"""),"JavaScript")</f>
        <v>JavaScript</v>
      </c>
      <c r="K150" s="1" t="str">
        <f>IFERROR(__xludf.DUMMYFUNCTION("""COMPUTED_VALUE"""),"SQL")</f>
        <v>SQL</v>
      </c>
      <c r="L150" s="1" t="str">
        <f>IFERROR(__xludf.DUMMYFUNCTION("""COMPUTED_VALUE"""),"TypeScript")</f>
        <v>TypeScript</v>
      </c>
    </row>
    <row r="151">
      <c r="B151" s="1" t="str">
        <f>IFERROR(__xludf.DUMMYFUNCTION("""COMPUTED_VALUE"""),"HTML/CSS;Java;JavaScript;Kotlin;Objective-C;Python;Swift;Other(s):")</f>
        <v>HTML/CSS;Java;JavaScript;Kotlin;Objective-C;Python;Swift;Other(s):</v>
      </c>
      <c r="E151" s="1" t="str">
        <f>IFERROR(__xludf.DUMMYFUNCTION("UNIQUE(SPLIT(B151,"";""))"),"HTML/CSS")</f>
        <v>HTML/CSS</v>
      </c>
      <c r="F151" s="1" t="str">
        <f>IFERROR(__xludf.DUMMYFUNCTION("""COMPUTED_VALUE"""),"Java")</f>
        <v>Java</v>
      </c>
      <c r="G151" s="1" t="str">
        <f>IFERROR(__xludf.DUMMYFUNCTION("""COMPUTED_VALUE"""),"JavaScript")</f>
        <v>JavaScript</v>
      </c>
      <c r="H151" s="1" t="str">
        <f>IFERROR(__xludf.DUMMYFUNCTION("""COMPUTED_VALUE"""),"Kotlin")</f>
        <v>Kotlin</v>
      </c>
      <c r="I151" s="1" t="str">
        <f>IFERROR(__xludf.DUMMYFUNCTION("""COMPUTED_VALUE"""),"Objective-C")</f>
        <v>Objective-C</v>
      </c>
      <c r="J151" s="1" t="str">
        <f>IFERROR(__xludf.DUMMYFUNCTION("""COMPUTED_VALUE"""),"Python")</f>
        <v>Python</v>
      </c>
      <c r="K151" s="1" t="str">
        <f>IFERROR(__xludf.DUMMYFUNCTION("""COMPUTED_VALUE"""),"Swift")</f>
        <v>Swift</v>
      </c>
      <c r="L151" s="1" t="str">
        <f>IFERROR(__xludf.DUMMYFUNCTION("""COMPUTED_VALUE"""),"Other(s):")</f>
        <v>Other(s):</v>
      </c>
    </row>
    <row r="152">
      <c r="B152" s="1" t="str">
        <f>IFERROR(__xludf.DUMMYFUNCTION("""COMPUTED_VALUE"""),"C;C++;Python")</f>
        <v>C;C++;Python</v>
      </c>
      <c r="E152" s="1" t="str">
        <f>IFERROR(__xludf.DUMMYFUNCTION("UNIQUE(SPLIT(B152,"";""))"),"C")</f>
        <v>C</v>
      </c>
      <c r="F152" s="1" t="str">
        <f>IFERROR(__xludf.DUMMYFUNCTION("""COMPUTED_VALUE"""),"C++")</f>
        <v>C++</v>
      </c>
      <c r="G152" s="1" t="str">
        <f>IFERROR(__xludf.DUMMYFUNCTION("""COMPUTED_VALUE"""),"Python")</f>
        <v>Python</v>
      </c>
    </row>
    <row r="153">
      <c r="B153" s="1" t="str">
        <f>IFERROR(__xludf.DUMMYFUNCTION("""COMPUTED_VALUE"""),"HTML/CSS;Java;JavaScript;PHP;SQL;VBA")</f>
        <v>HTML/CSS;Java;JavaScript;PHP;SQL;VBA</v>
      </c>
      <c r="E153" s="1" t="str">
        <f>IFERROR(__xludf.DUMMYFUNCTION("UNIQUE(SPLIT(B153,"";""))"),"HTML/CSS")</f>
        <v>HTML/CSS</v>
      </c>
      <c r="F153" s="1" t="str">
        <f>IFERROR(__xludf.DUMMYFUNCTION("""COMPUTED_VALUE"""),"Java")</f>
        <v>Java</v>
      </c>
      <c r="G153" s="1" t="str">
        <f>IFERROR(__xludf.DUMMYFUNCTION("""COMPUTED_VALUE"""),"JavaScript")</f>
        <v>JavaScript</v>
      </c>
      <c r="H153" s="1" t="str">
        <f>IFERROR(__xludf.DUMMYFUNCTION("""COMPUTED_VALUE"""),"PHP")</f>
        <v>PHP</v>
      </c>
      <c r="I153" s="1" t="str">
        <f>IFERROR(__xludf.DUMMYFUNCTION("""COMPUTED_VALUE"""),"SQL")</f>
        <v>SQL</v>
      </c>
      <c r="J153" s="1" t="str">
        <f>IFERROR(__xludf.DUMMYFUNCTION("""COMPUTED_VALUE"""),"VBA")</f>
        <v>VBA</v>
      </c>
    </row>
    <row r="154">
      <c r="B154" s="1" t="str">
        <f>IFERROR(__xludf.DUMMYFUNCTION("""COMPUTED_VALUE"""),"Bash/Shell/PowerShell;HTML/CSS;JavaScript;TypeScript")</f>
        <v>Bash/Shell/PowerShell;HTML/CSS;JavaScript;TypeScript</v>
      </c>
      <c r="E154" s="1" t="str">
        <f>IFERROR(__xludf.DUMMYFUNCTION("UNIQUE(SPLIT(B154,"";""))"),"Bash/Shell/PowerShell")</f>
        <v>Bash/Shell/PowerShell</v>
      </c>
      <c r="F154" s="1" t="str">
        <f>IFERROR(__xludf.DUMMYFUNCTION("""COMPUTED_VALUE"""),"HTML/CSS")</f>
        <v>HTML/CSS</v>
      </c>
      <c r="G154" s="1" t="str">
        <f>IFERROR(__xludf.DUMMYFUNCTION("""COMPUTED_VALUE"""),"JavaScript")</f>
        <v>JavaScript</v>
      </c>
      <c r="H154" s="1" t="str">
        <f>IFERROR(__xludf.DUMMYFUNCTION("""COMPUTED_VALUE"""),"TypeScript")</f>
        <v>TypeScript</v>
      </c>
    </row>
    <row r="155">
      <c r="B155" s="1" t="str">
        <f>IFERROR(__xludf.DUMMYFUNCTION("""COMPUTED_VALUE"""),"Bash/Shell/PowerShell;Python")</f>
        <v>Bash/Shell/PowerShell;Python</v>
      </c>
      <c r="E155" s="1" t="str">
        <f>IFERROR(__xludf.DUMMYFUNCTION("UNIQUE(SPLIT(B155,"";""))"),"Bash/Shell/PowerShell")</f>
        <v>Bash/Shell/PowerShell</v>
      </c>
      <c r="F155" s="1" t="str">
        <f>IFERROR(__xludf.DUMMYFUNCTION("""COMPUTED_VALUE"""),"Python")</f>
        <v>Python</v>
      </c>
    </row>
    <row r="156">
      <c r="B156" s="1" t="str">
        <f>IFERROR(__xludf.DUMMYFUNCTION("""COMPUTED_VALUE"""),"Bash/Shell/PowerShell;C#;HTML/CSS;JavaScript;SQL")</f>
        <v>Bash/Shell/PowerShell;C#;HTML/CSS;JavaScript;SQL</v>
      </c>
      <c r="E156" s="1" t="str">
        <f>IFERROR(__xludf.DUMMYFUNCTION("UNIQUE(SPLIT(B156,"";""))"),"Bash/Shell/PowerShell")</f>
        <v>Bash/Shell/PowerShell</v>
      </c>
      <c r="F156" s="1" t="str">
        <f>IFERROR(__xludf.DUMMYFUNCTION("""COMPUTED_VALUE"""),"C#")</f>
        <v>C#</v>
      </c>
      <c r="G156" s="1" t="str">
        <f>IFERROR(__xludf.DUMMYFUNCTION("""COMPUTED_VALUE"""),"HTML/CSS")</f>
        <v>HTML/CSS</v>
      </c>
      <c r="H156" s="1" t="str">
        <f>IFERROR(__xludf.DUMMYFUNCTION("""COMPUTED_VALUE"""),"JavaScript")</f>
        <v>JavaScript</v>
      </c>
      <c r="I156" s="1" t="str">
        <f>IFERROR(__xludf.DUMMYFUNCTION("""COMPUTED_VALUE"""),"SQL")</f>
        <v>SQL</v>
      </c>
    </row>
    <row r="157">
      <c r="B157" s="1" t="str">
        <f>IFERROR(__xludf.DUMMYFUNCTION("""COMPUTED_VALUE"""),"Java;SQL;Other(s):")</f>
        <v>Java;SQL;Other(s):</v>
      </c>
      <c r="E157" s="1" t="str">
        <f>IFERROR(__xludf.DUMMYFUNCTION("UNIQUE(SPLIT(B157,"";""))"),"Java")</f>
        <v>Java</v>
      </c>
      <c r="F157" s="1" t="str">
        <f>IFERROR(__xludf.DUMMYFUNCTION("""COMPUTED_VALUE"""),"SQL")</f>
        <v>SQL</v>
      </c>
      <c r="G157" s="1" t="str">
        <f>IFERROR(__xludf.DUMMYFUNCTION("""COMPUTED_VALUE"""),"Other(s):")</f>
        <v>Other(s):</v>
      </c>
    </row>
    <row r="158">
      <c r="B158" s="1" t="str">
        <f>IFERROR(__xludf.DUMMYFUNCTION("""COMPUTED_VALUE"""),"Bash/Shell/PowerShell;HTML/CSS;JavaScript;Python")</f>
        <v>Bash/Shell/PowerShell;HTML/CSS;JavaScript;Python</v>
      </c>
      <c r="E158" s="1" t="str">
        <f>IFERROR(__xludf.DUMMYFUNCTION("UNIQUE(SPLIT(B158,"";""))"),"Bash/Shell/PowerShell")</f>
        <v>Bash/Shell/PowerShell</v>
      </c>
      <c r="F158" s="1" t="str">
        <f>IFERROR(__xludf.DUMMYFUNCTION("""COMPUTED_VALUE"""),"HTML/CSS")</f>
        <v>HTML/CSS</v>
      </c>
      <c r="G158" s="1" t="str">
        <f>IFERROR(__xludf.DUMMYFUNCTION("""COMPUTED_VALUE"""),"JavaScript")</f>
        <v>JavaScript</v>
      </c>
      <c r="H158" s="1" t="str">
        <f>IFERROR(__xludf.DUMMYFUNCTION("""COMPUTED_VALUE"""),"Python")</f>
        <v>Python</v>
      </c>
    </row>
    <row r="159">
      <c r="B159" s="1" t="str">
        <f>IFERROR(__xludf.DUMMYFUNCTION("""COMPUTED_VALUE"""),"C#")</f>
        <v>C#</v>
      </c>
      <c r="E159" s="1" t="str">
        <f>IFERROR(__xludf.DUMMYFUNCTION("UNIQUE(SPLIT(B159,"";""))"),"C#")</f>
        <v>C#</v>
      </c>
    </row>
    <row r="160">
      <c r="B160" s="1" t="str">
        <f>IFERROR(__xludf.DUMMYFUNCTION("""COMPUTED_VALUE"""),"HTML/CSS;JavaScript;PHP")</f>
        <v>HTML/CSS;JavaScript;PHP</v>
      </c>
      <c r="E160" s="1" t="str">
        <f>IFERROR(__xludf.DUMMYFUNCTION("UNIQUE(SPLIT(B160,"";""))"),"HTML/CSS")</f>
        <v>HTML/CSS</v>
      </c>
      <c r="F160" s="1" t="str">
        <f>IFERROR(__xludf.DUMMYFUNCTION("""COMPUTED_VALUE"""),"JavaScript")</f>
        <v>JavaScript</v>
      </c>
      <c r="G160" s="1" t="str">
        <f>IFERROR(__xludf.DUMMYFUNCTION("""COMPUTED_VALUE"""),"PHP")</f>
        <v>PHP</v>
      </c>
    </row>
    <row r="161">
      <c r="B161" s="1" t="str">
        <f>IFERROR(__xludf.DUMMYFUNCTION("""COMPUTED_VALUE"""),"Bash/Shell/PowerShell;C++;HTML/CSS;Java;JavaScript;PHP;SQL")</f>
        <v>Bash/Shell/PowerShell;C++;HTML/CSS;Java;JavaScript;PHP;SQL</v>
      </c>
      <c r="E161" s="1" t="str">
        <f>IFERROR(__xludf.DUMMYFUNCTION("UNIQUE(SPLIT(B161,"";""))"),"Bash/Shell/PowerShell")</f>
        <v>Bash/Shell/PowerShell</v>
      </c>
      <c r="F161" s="1" t="str">
        <f>IFERROR(__xludf.DUMMYFUNCTION("""COMPUTED_VALUE"""),"C++")</f>
        <v>C++</v>
      </c>
      <c r="G161" s="1" t="str">
        <f>IFERROR(__xludf.DUMMYFUNCTION("""COMPUTED_VALUE"""),"HTML/CSS")</f>
        <v>HTML/CSS</v>
      </c>
      <c r="H161" s="1" t="str">
        <f>IFERROR(__xludf.DUMMYFUNCTION("""COMPUTED_VALUE"""),"Java")</f>
        <v>Java</v>
      </c>
      <c r="I161" s="1" t="str">
        <f>IFERROR(__xludf.DUMMYFUNCTION("""COMPUTED_VALUE"""),"JavaScript")</f>
        <v>JavaScript</v>
      </c>
      <c r="J161" s="1" t="str">
        <f>IFERROR(__xludf.DUMMYFUNCTION("""COMPUTED_VALUE"""),"PHP")</f>
        <v>PHP</v>
      </c>
      <c r="K161" s="1" t="str">
        <f>IFERROR(__xludf.DUMMYFUNCTION("""COMPUTED_VALUE"""),"SQL")</f>
        <v>SQL</v>
      </c>
    </row>
    <row r="162">
      <c r="B162" s="1" t="str">
        <f>IFERROR(__xludf.DUMMYFUNCTION("""COMPUTED_VALUE"""),"C#;HTML/CSS;JavaScript;SQL;Other(s):")</f>
        <v>C#;HTML/CSS;JavaScript;SQL;Other(s):</v>
      </c>
      <c r="E162" s="1" t="str">
        <f>IFERROR(__xludf.DUMMYFUNCTION("UNIQUE(SPLIT(B162,"";""))"),"C#")</f>
        <v>C#</v>
      </c>
      <c r="F162" s="1" t="str">
        <f>IFERROR(__xludf.DUMMYFUNCTION("""COMPUTED_VALUE"""),"HTML/CSS")</f>
        <v>HTML/CSS</v>
      </c>
      <c r="G162" s="1" t="str">
        <f>IFERROR(__xludf.DUMMYFUNCTION("""COMPUTED_VALUE"""),"JavaScript")</f>
        <v>JavaScript</v>
      </c>
      <c r="H162" s="1" t="str">
        <f>IFERROR(__xludf.DUMMYFUNCTION("""COMPUTED_VALUE"""),"SQL")</f>
        <v>SQL</v>
      </c>
      <c r="I162" s="1" t="str">
        <f>IFERROR(__xludf.DUMMYFUNCTION("""COMPUTED_VALUE"""),"Other(s):")</f>
        <v>Other(s):</v>
      </c>
    </row>
    <row r="163">
      <c r="B163" s="1" t="str">
        <f>IFERROR(__xludf.DUMMYFUNCTION("""COMPUTED_VALUE"""),"C#;HTML/CSS;JavaScript;SQL")</f>
        <v>C#;HTML/CSS;JavaScript;SQL</v>
      </c>
      <c r="E163" s="1" t="str">
        <f>IFERROR(__xludf.DUMMYFUNCTION("UNIQUE(SPLIT(B163,"";""))"),"C#")</f>
        <v>C#</v>
      </c>
      <c r="F163" s="1" t="str">
        <f>IFERROR(__xludf.DUMMYFUNCTION("""COMPUTED_VALUE"""),"HTML/CSS")</f>
        <v>HTML/CSS</v>
      </c>
      <c r="G163" s="1" t="str">
        <f>IFERROR(__xludf.DUMMYFUNCTION("""COMPUTED_VALUE"""),"JavaScript")</f>
        <v>JavaScript</v>
      </c>
      <c r="H163" s="1" t="str">
        <f>IFERROR(__xludf.DUMMYFUNCTION("""COMPUTED_VALUE"""),"SQL")</f>
        <v>SQL</v>
      </c>
    </row>
    <row r="164">
      <c r="B164" s="1" t="str">
        <f>IFERROR(__xludf.DUMMYFUNCTION("""COMPUTED_VALUE"""),"Assembly;Bash/Shell/PowerShell;C;C++;C#;JavaScript;Python;SQL")</f>
        <v>Assembly;Bash/Shell/PowerShell;C;C++;C#;JavaScript;Python;SQL</v>
      </c>
      <c r="E164" s="1" t="str">
        <f>IFERROR(__xludf.DUMMYFUNCTION("UNIQUE(SPLIT(B164,"";""))"),"Assembly")</f>
        <v>Assembly</v>
      </c>
      <c r="F164" s="1" t="str">
        <f>IFERROR(__xludf.DUMMYFUNCTION("""COMPUTED_VALUE"""),"Bash/Shell/PowerShell")</f>
        <v>Bash/Shell/PowerShell</v>
      </c>
      <c r="G164" s="1" t="str">
        <f>IFERROR(__xludf.DUMMYFUNCTION("""COMPUTED_VALUE"""),"C")</f>
        <v>C</v>
      </c>
      <c r="H164" s="1" t="str">
        <f>IFERROR(__xludf.DUMMYFUNCTION("""COMPUTED_VALUE"""),"C++")</f>
        <v>C++</v>
      </c>
      <c r="I164" s="1" t="str">
        <f>IFERROR(__xludf.DUMMYFUNCTION("""COMPUTED_VALUE"""),"C#")</f>
        <v>C#</v>
      </c>
      <c r="J164" s="1" t="str">
        <f>IFERROR(__xludf.DUMMYFUNCTION("""COMPUTED_VALUE"""),"JavaScript")</f>
        <v>JavaScript</v>
      </c>
      <c r="K164" s="1" t="str">
        <f>IFERROR(__xludf.DUMMYFUNCTION("""COMPUTED_VALUE"""),"Python")</f>
        <v>Python</v>
      </c>
      <c r="L164" s="1" t="str">
        <f>IFERROR(__xludf.DUMMYFUNCTION("""COMPUTED_VALUE"""),"SQL")</f>
        <v>SQL</v>
      </c>
    </row>
    <row r="165">
      <c r="B165" s="1" t="str">
        <f>IFERROR(__xludf.DUMMYFUNCTION("""COMPUTED_VALUE"""),"Bash/Shell/PowerShell;Go;HTML/CSS;Java;JavaScript;Ruby;SQL")</f>
        <v>Bash/Shell/PowerShell;Go;HTML/CSS;Java;JavaScript;Ruby;SQL</v>
      </c>
      <c r="E165" s="1" t="str">
        <f>IFERROR(__xludf.DUMMYFUNCTION("UNIQUE(SPLIT(B165,"";""))"),"Bash/Shell/PowerShell")</f>
        <v>Bash/Shell/PowerShell</v>
      </c>
      <c r="F165" s="1" t="str">
        <f>IFERROR(__xludf.DUMMYFUNCTION("""COMPUTED_VALUE"""),"Go")</f>
        <v>Go</v>
      </c>
      <c r="G165" s="1" t="str">
        <f>IFERROR(__xludf.DUMMYFUNCTION("""COMPUTED_VALUE"""),"HTML/CSS")</f>
        <v>HTML/CSS</v>
      </c>
      <c r="H165" s="1" t="str">
        <f>IFERROR(__xludf.DUMMYFUNCTION("""COMPUTED_VALUE"""),"Java")</f>
        <v>Java</v>
      </c>
      <c r="I165" s="1" t="str">
        <f>IFERROR(__xludf.DUMMYFUNCTION("""COMPUTED_VALUE"""),"JavaScript")</f>
        <v>JavaScript</v>
      </c>
      <c r="J165" s="1" t="str">
        <f>IFERROR(__xludf.DUMMYFUNCTION("""COMPUTED_VALUE"""),"Ruby")</f>
        <v>Ruby</v>
      </c>
      <c r="K165" s="1" t="str">
        <f>IFERROR(__xludf.DUMMYFUNCTION("""COMPUTED_VALUE"""),"SQL")</f>
        <v>SQL</v>
      </c>
    </row>
    <row r="166">
      <c r="B166" s="1" t="str">
        <f>IFERROR(__xludf.DUMMYFUNCTION("""COMPUTED_VALUE"""),"HTML/CSS;Java;JavaScript;PHP;Python;SQL")</f>
        <v>HTML/CSS;Java;JavaScript;PHP;Python;SQL</v>
      </c>
      <c r="E166" s="1" t="str">
        <f>IFERROR(__xludf.DUMMYFUNCTION("UNIQUE(SPLIT(B166,"";""))"),"HTML/CSS")</f>
        <v>HTML/CSS</v>
      </c>
      <c r="F166" s="1" t="str">
        <f>IFERROR(__xludf.DUMMYFUNCTION("""COMPUTED_VALUE"""),"Java")</f>
        <v>Java</v>
      </c>
      <c r="G166" s="1" t="str">
        <f>IFERROR(__xludf.DUMMYFUNCTION("""COMPUTED_VALUE"""),"JavaScript")</f>
        <v>JavaScript</v>
      </c>
      <c r="H166" s="1" t="str">
        <f>IFERROR(__xludf.DUMMYFUNCTION("""COMPUTED_VALUE"""),"PHP")</f>
        <v>PHP</v>
      </c>
      <c r="I166" s="1" t="str">
        <f>IFERROR(__xludf.DUMMYFUNCTION("""COMPUTED_VALUE"""),"Python")</f>
        <v>Python</v>
      </c>
      <c r="J166" s="1" t="str">
        <f>IFERROR(__xludf.DUMMYFUNCTION("""COMPUTED_VALUE"""),"SQL")</f>
        <v>SQL</v>
      </c>
    </row>
    <row r="167">
      <c r="B167" s="1" t="str">
        <f>IFERROR(__xludf.DUMMYFUNCTION("""COMPUTED_VALUE"""),"Bash/Shell/PowerShell;Python")</f>
        <v>Bash/Shell/PowerShell;Python</v>
      </c>
      <c r="E167" s="1" t="str">
        <f>IFERROR(__xludf.DUMMYFUNCTION("UNIQUE(SPLIT(B167,"";""))"),"Bash/Shell/PowerShell")</f>
        <v>Bash/Shell/PowerShell</v>
      </c>
      <c r="F167" s="1" t="str">
        <f>IFERROR(__xludf.DUMMYFUNCTION("""COMPUTED_VALUE"""),"Python")</f>
        <v>Python</v>
      </c>
    </row>
    <row r="168">
      <c r="B168" s="1" t="str">
        <f>IFERROR(__xludf.DUMMYFUNCTION("""COMPUTED_VALUE"""),"C;C++;HTML/CSS;Java;JavaScript;PHP;Python;SQL")</f>
        <v>C;C++;HTML/CSS;Java;JavaScript;PHP;Python;SQL</v>
      </c>
      <c r="E168" s="1" t="str">
        <f>IFERROR(__xludf.DUMMYFUNCTION("UNIQUE(SPLIT(B168,"";""))"),"C")</f>
        <v>C</v>
      </c>
      <c r="F168" s="1" t="str">
        <f>IFERROR(__xludf.DUMMYFUNCTION("""COMPUTED_VALUE"""),"C++")</f>
        <v>C++</v>
      </c>
      <c r="G168" s="1" t="str">
        <f>IFERROR(__xludf.DUMMYFUNCTION("""COMPUTED_VALUE"""),"HTML/CSS")</f>
        <v>HTML/CSS</v>
      </c>
      <c r="H168" s="1" t="str">
        <f>IFERROR(__xludf.DUMMYFUNCTION("""COMPUTED_VALUE"""),"Java")</f>
        <v>Java</v>
      </c>
      <c r="I168" s="1" t="str">
        <f>IFERROR(__xludf.DUMMYFUNCTION("""COMPUTED_VALUE"""),"JavaScript")</f>
        <v>JavaScript</v>
      </c>
      <c r="J168" s="1" t="str">
        <f>IFERROR(__xludf.DUMMYFUNCTION("""COMPUTED_VALUE"""),"PHP")</f>
        <v>PHP</v>
      </c>
      <c r="K168" s="1" t="str">
        <f>IFERROR(__xludf.DUMMYFUNCTION("""COMPUTED_VALUE"""),"Python")</f>
        <v>Python</v>
      </c>
      <c r="L168" s="1" t="str">
        <f>IFERROR(__xludf.DUMMYFUNCTION("""COMPUTED_VALUE"""),"SQL")</f>
        <v>SQL</v>
      </c>
    </row>
    <row r="169">
      <c r="B169" s="1" t="str">
        <f>IFERROR(__xludf.DUMMYFUNCTION("""COMPUTED_VALUE"""),"Clojure;Go;HTML/CSS;Java;JavaScript;Python;Ruby;TypeScript")</f>
        <v>Clojure;Go;HTML/CSS;Java;JavaScript;Python;Ruby;TypeScript</v>
      </c>
      <c r="E169" s="1" t="str">
        <f>IFERROR(__xludf.DUMMYFUNCTION("UNIQUE(SPLIT(B169,"";""))"),"Clojure")</f>
        <v>Clojure</v>
      </c>
      <c r="F169" s="1" t="str">
        <f>IFERROR(__xludf.DUMMYFUNCTION("""COMPUTED_VALUE"""),"Go")</f>
        <v>Go</v>
      </c>
      <c r="G169" s="1" t="str">
        <f>IFERROR(__xludf.DUMMYFUNCTION("""COMPUTED_VALUE"""),"HTML/CSS")</f>
        <v>HTML/CSS</v>
      </c>
      <c r="H169" s="1" t="str">
        <f>IFERROR(__xludf.DUMMYFUNCTION("""COMPUTED_VALUE"""),"Java")</f>
        <v>Java</v>
      </c>
      <c r="I169" s="1" t="str">
        <f>IFERROR(__xludf.DUMMYFUNCTION("""COMPUTED_VALUE"""),"JavaScript")</f>
        <v>JavaScript</v>
      </c>
      <c r="J169" s="1" t="str">
        <f>IFERROR(__xludf.DUMMYFUNCTION("""COMPUTED_VALUE"""),"Python")</f>
        <v>Python</v>
      </c>
      <c r="K169" s="1" t="str">
        <f>IFERROR(__xludf.DUMMYFUNCTION("""COMPUTED_VALUE"""),"Ruby")</f>
        <v>Ruby</v>
      </c>
      <c r="L169" s="1" t="str">
        <f>IFERROR(__xludf.DUMMYFUNCTION("""COMPUTED_VALUE"""),"TypeScript")</f>
        <v>TypeScript</v>
      </c>
    </row>
    <row r="170">
      <c r="B170" s="1" t="str">
        <f>IFERROR(__xludf.DUMMYFUNCTION("""COMPUTED_VALUE"""),"Assembly;C;C++;C#;HTML/CSS;Java;Objective-C;PHP;Python;R;SQL;Swift")</f>
        <v>Assembly;C;C++;C#;HTML/CSS;Java;Objective-C;PHP;Python;R;SQL;Swift</v>
      </c>
      <c r="E170" s="1" t="str">
        <f>IFERROR(__xludf.DUMMYFUNCTION("UNIQUE(SPLIT(B170,"";""))"),"Assembly")</f>
        <v>Assembly</v>
      </c>
      <c r="F170" s="1" t="str">
        <f>IFERROR(__xludf.DUMMYFUNCTION("""COMPUTED_VALUE"""),"C")</f>
        <v>C</v>
      </c>
      <c r="G170" s="1" t="str">
        <f>IFERROR(__xludf.DUMMYFUNCTION("""COMPUTED_VALUE"""),"C++")</f>
        <v>C++</v>
      </c>
      <c r="H170" s="1" t="str">
        <f>IFERROR(__xludf.DUMMYFUNCTION("""COMPUTED_VALUE"""),"C#")</f>
        <v>C#</v>
      </c>
      <c r="I170" s="1" t="str">
        <f>IFERROR(__xludf.DUMMYFUNCTION("""COMPUTED_VALUE"""),"HTML/CSS")</f>
        <v>HTML/CSS</v>
      </c>
      <c r="J170" s="1" t="str">
        <f>IFERROR(__xludf.DUMMYFUNCTION("""COMPUTED_VALUE"""),"Java")</f>
        <v>Java</v>
      </c>
      <c r="K170" s="1" t="str">
        <f>IFERROR(__xludf.DUMMYFUNCTION("""COMPUTED_VALUE"""),"Objective-C")</f>
        <v>Objective-C</v>
      </c>
      <c r="L170" s="1" t="str">
        <f>IFERROR(__xludf.DUMMYFUNCTION("""COMPUTED_VALUE"""),"PHP")</f>
        <v>PHP</v>
      </c>
      <c r="M170" s="1" t="str">
        <f>IFERROR(__xludf.DUMMYFUNCTION("""COMPUTED_VALUE"""),"Python")</f>
        <v>Python</v>
      </c>
      <c r="N170" s="1" t="str">
        <f>IFERROR(__xludf.DUMMYFUNCTION("""COMPUTED_VALUE"""),"R")</f>
        <v>R</v>
      </c>
      <c r="O170" s="1" t="str">
        <f>IFERROR(__xludf.DUMMYFUNCTION("""COMPUTED_VALUE"""),"SQL")</f>
        <v>SQL</v>
      </c>
      <c r="P170" s="1" t="str">
        <f>IFERROR(__xludf.DUMMYFUNCTION("""COMPUTED_VALUE"""),"Swift")</f>
        <v>Swift</v>
      </c>
    </row>
    <row r="171">
      <c r="B171" s="1" t="str">
        <f>IFERROR(__xludf.DUMMYFUNCTION("""COMPUTED_VALUE"""),"HTML/CSS;JavaScript;Objective-C;SQL")</f>
        <v>HTML/CSS;JavaScript;Objective-C;SQL</v>
      </c>
      <c r="E171" s="1" t="str">
        <f>IFERROR(__xludf.DUMMYFUNCTION("UNIQUE(SPLIT(B171,"";""))"),"HTML/CSS")</f>
        <v>HTML/CSS</v>
      </c>
      <c r="F171" s="1" t="str">
        <f>IFERROR(__xludf.DUMMYFUNCTION("""COMPUTED_VALUE"""),"JavaScript")</f>
        <v>JavaScript</v>
      </c>
      <c r="G171" s="1" t="str">
        <f>IFERROR(__xludf.DUMMYFUNCTION("""COMPUTED_VALUE"""),"Objective-C")</f>
        <v>Objective-C</v>
      </c>
      <c r="H171" s="1" t="str">
        <f>IFERROR(__xludf.DUMMYFUNCTION("""COMPUTED_VALUE"""),"SQL")</f>
        <v>SQL</v>
      </c>
    </row>
    <row r="172">
      <c r="B172" s="1" t="str">
        <f>IFERROR(__xludf.DUMMYFUNCTION("""COMPUTED_VALUE"""),"HTML/CSS;JavaScript;PHP;SQL;TypeScript")</f>
        <v>HTML/CSS;JavaScript;PHP;SQL;TypeScript</v>
      </c>
      <c r="E172" s="1" t="str">
        <f>IFERROR(__xludf.DUMMYFUNCTION("UNIQUE(SPLIT(B172,"";""))"),"HTML/CSS")</f>
        <v>HTML/CSS</v>
      </c>
      <c r="F172" s="1" t="str">
        <f>IFERROR(__xludf.DUMMYFUNCTION("""COMPUTED_VALUE"""),"JavaScript")</f>
        <v>JavaScript</v>
      </c>
      <c r="G172" s="1" t="str">
        <f>IFERROR(__xludf.DUMMYFUNCTION("""COMPUTED_VALUE"""),"PHP")</f>
        <v>PHP</v>
      </c>
      <c r="H172" s="1" t="str">
        <f>IFERROR(__xludf.DUMMYFUNCTION("""COMPUTED_VALUE"""),"SQL")</f>
        <v>SQL</v>
      </c>
      <c r="I172" s="1" t="str">
        <f>IFERROR(__xludf.DUMMYFUNCTION("""COMPUTED_VALUE"""),"TypeScript")</f>
        <v>TypeScript</v>
      </c>
    </row>
    <row r="173">
      <c r="B173" s="1" t="str">
        <f>IFERROR(__xludf.DUMMYFUNCTION("""COMPUTED_VALUE"""),"Bash/Shell/PowerShell;C;C++;HTML/CSS;Java;JavaScript;PHP;Python;R")</f>
        <v>Bash/Shell/PowerShell;C;C++;HTML/CSS;Java;JavaScript;PHP;Python;R</v>
      </c>
      <c r="E173" s="1" t="str">
        <f>IFERROR(__xludf.DUMMYFUNCTION("UNIQUE(SPLIT(B173,"";""))"),"Bash/Shell/PowerShell")</f>
        <v>Bash/Shell/PowerShell</v>
      </c>
      <c r="F173" s="1" t="str">
        <f>IFERROR(__xludf.DUMMYFUNCTION("""COMPUTED_VALUE"""),"C")</f>
        <v>C</v>
      </c>
      <c r="G173" s="1" t="str">
        <f>IFERROR(__xludf.DUMMYFUNCTION("""COMPUTED_VALUE"""),"C++")</f>
        <v>C++</v>
      </c>
      <c r="H173" s="1" t="str">
        <f>IFERROR(__xludf.DUMMYFUNCTION("""COMPUTED_VALUE"""),"HTML/CSS")</f>
        <v>HTML/CSS</v>
      </c>
      <c r="I173" s="1" t="str">
        <f>IFERROR(__xludf.DUMMYFUNCTION("""COMPUTED_VALUE"""),"Java")</f>
        <v>Java</v>
      </c>
      <c r="J173" s="1" t="str">
        <f>IFERROR(__xludf.DUMMYFUNCTION("""COMPUTED_VALUE"""),"JavaScript")</f>
        <v>JavaScript</v>
      </c>
      <c r="K173" s="1" t="str">
        <f>IFERROR(__xludf.DUMMYFUNCTION("""COMPUTED_VALUE"""),"PHP")</f>
        <v>PHP</v>
      </c>
      <c r="L173" s="1" t="str">
        <f>IFERROR(__xludf.DUMMYFUNCTION("""COMPUTED_VALUE"""),"Python")</f>
        <v>Python</v>
      </c>
      <c r="M173" s="1" t="str">
        <f>IFERROR(__xludf.DUMMYFUNCTION("""COMPUTED_VALUE"""),"R")</f>
        <v>R</v>
      </c>
    </row>
    <row r="174">
      <c r="B174" s="1" t="str">
        <f>IFERROR(__xludf.DUMMYFUNCTION("""COMPUTED_VALUE"""),"Assembly;Bash/Shell/PowerShell;C;C++;HTML/CSS;Java;JavaScript;PHP;Python;SQL")</f>
        <v>Assembly;Bash/Shell/PowerShell;C;C++;HTML/CSS;Java;JavaScript;PHP;Python;SQL</v>
      </c>
      <c r="E174" s="1" t="str">
        <f>IFERROR(__xludf.DUMMYFUNCTION("UNIQUE(SPLIT(B174,"";""))"),"Assembly")</f>
        <v>Assembly</v>
      </c>
      <c r="F174" s="1" t="str">
        <f>IFERROR(__xludf.DUMMYFUNCTION("""COMPUTED_VALUE"""),"Bash/Shell/PowerShell")</f>
        <v>Bash/Shell/PowerShell</v>
      </c>
      <c r="G174" s="1" t="str">
        <f>IFERROR(__xludf.DUMMYFUNCTION("""COMPUTED_VALUE"""),"C")</f>
        <v>C</v>
      </c>
      <c r="H174" s="1" t="str">
        <f>IFERROR(__xludf.DUMMYFUNCTION("""COMPUTED_VALUE"""),"C++")</f>
        <v>C++</v>
      </c>
      <c r="I174" s="1" t="str">
        <f>IFERROR(__xludf.DUMMYFUNCTION("""COMPUTED_VALUE"""),"HTML/CSS")</f>
        <v>HTML/CSS</v>
      </c>
      <c r="J174" s="1" t="str">
        <f>IFERROR(__xludf.DUMMYFUNCTION("""COMPUTED_VALUE"""),"Java")</f>
        <v>Java</v>
      </c>
      <c r="K174" s="1" t="str">
        <f>IFERROR(__xludf.DUMMYFUNCTION("""COMPUTED_VALUE"""),"JavaScript")</f>
        <v>JavaScript</v>
      </c>
      <c r="L174" s="1" t="str">
        <f>IFERROR(__xludf.DUMMYFUNCTION("""COMPUTED_VALUE"""),"PHP")</f>
        <v>PHP</v>
      </c>
      <c r="M174" s="1" t="str">
        <f>IFERROR(__xludf.DUMMYFUNCTION("""COMPUTED_VALUE"""),"Python")</f>
        <v>Python</v>
      </c>
      <c r="N174" s="1" t="str">
        <f>IFERROR(__xludf.DUMMYFUNCTION("""COMPUTED_VALUE"""),"SQL")</f>
        <v>SQL</v>
      </c>
    </row>
    <row r="175">
      <c r="B175" s="1" t="str">
        <f>IFERROR(__xludf.DUMMYFUNCTION("""COMPUTED_VALUE"""),"C;C++;C#;HTML/CSS;Java;JavaScript;Python;SQL")</f>
        <v>C;C++;C#;HTML/CSS;Java;JavaScript;Python;SQL</v>
      </c>
      <c r="E175" s="1" t="str">
        <f>IFERROR(__xludf.DUMMYFUNCTION("UNIQUE(SPLIT(B175,"";""))"),"C")</f>
        <v>C</v>
      </c>
      <c r="F175" s="1" t="str">
        <f>IFERROR(__xludf.DUMMYFUNCTION("""COMPUTED_VALUE"""),"C++")</f>
        <v>C++</v>
      </c>
      <c r="G175" s="1" t="str">
        <f>IFERROR(__xludf.DUMMYFUNCTION("""COMPUTED_VALUE"""),"C#")</f>
        <v>C#</v>
      </c>
      <c r="H175" s="1" t="str">
        <f>IFERROR(__xludf.DUMMYFUNCTION("""COMPUTED_VALUE"""),"HTML/CSS")</f>
        <v>HTML/CSS</v>
      </c>
      <c r="I175" s="1" t="str">
        <f>IFERROR(__xludf.DUMMYFUNCTION("""COMPUTED_VALUE"""),"Java")</f>
        <v>Java</v>
      </c>
      <c r="J175" s="1" t="str">
        <f>IFERROR(__xludf.DUMMYFUNCTION("""COMPUTED_VALUE"""),"JavaScript")</f>
        <v>JavaScript</v>
      </c>
      <c r="K175" s="1" t="str">
        <f>IFERROR(__xludf.DUMMYFUNCTION("""COMPUTED_VALUE"""),"Python")</f>
        <v>Python</v>
      </c>
      <c r="L175" s="1" t="str">
        <f>IFERROR(__xludf.DUMMYFUNCTION("""COMPUTED_VALUE"""),"SQL")</f>
        <v>SQL</v>
      </c>
    </row>
    <row r="176">
      <c r="B176" s="1" t="str">
        <f>IFERROR(__xludf.DUMMYFUNCTION("""COMPUTED_VALUE"""),"C#;Python;SQL")</f>
        <v>C#;Python;SQL</v>
      </c>
      <c r="E176" s="1" t="str">
        <f>IFERROR(__xludf.DUMMYFUNCTION("UNIQUE(SPLIT(B176,"";""))"),"C#")</f>
        <v>C#</v>
      </c>
      <c r="F176" s="1" t="str">
        <f>IFERROR(__xludf.DUMMYFUNCTION("""COMPUTED_VALUE"""),"Python")</f>
        <v>Python</v>
      </c>
      <c r="G176" s="1" t="str">
        <f>IFERROR(__xludf.DUMMYFUNCTION("""COMPUTED_VALUE"""),"SQL")</f>
        <v>SQL</v>
      </c>
    </row>
    <row r="177">
      <c r="B177" s="1" t="str">
        <f>IFERROR(__xludf.DUMMYFUNCTION("""COMPUTED_VALUE"""),"JavaScript;PHP;Python;Ruby;SQL;TypeScript")</f>
        <v>JavaScript;PHP;Python;Ruby;SQL;TypeScript</v>
      </c>
      <c r="E177" s="1" t="str">
        <f>IFERROR(__xludf.DUMMYFUNCTION("UNIQUE(SPLIT(B177,"";""))"),"JavaScript")</f>
        <v>JavaScript</v>
      </c>
      <c r="F177" s="1" t="str">
        <f>IFERROR(__xludf.DUMMYFUNCTION("""COMPUTED_VALUE"""),"PHP")</f>
        <v>PHP</v>
      </c>
      <c r="G177" s="1" t="str">
        <f>IFERROR(__xludf.DUMMYFUNCTION("""COMPUTED_VALUE"""),"Python")</f>
        <v>Python</v>
      </c>
      <c r="H177" s="1" t="str">
        <f>IFERROR(__xludf.DUMMYFUNCTION("""COMPUTED_VALUE"""),"Ruby")</f>
        <v>Ruby</v>
      </c>
      <c r="I177" s="1" t="str">
        <f>IFERROR(__xludf.DUMMYFUNCTION("""COMPUTED_VALUE"""),"SQL")</f>
        <v>SQL</v>
      </c>
      <c r="J177" s="1" t="str">
        <f>IFERROR(__xludf.DUMMYFUNCTION("""COMPUTED_VALUE"""),"TypeScript")</f>
        <v>TypeScript</v>
      </c>
    </row>
    <row r="178">
      <c r="B178" s="1" t="str">
        <f>IFERROR(__xludf.DUMMYFUNCTION("""COMPUTED_VALUE"""),"HTML/CSS;Java;JavaScript;Objective-C;SQL;Swift")</f>
        <v>HTML/CSS;Java;JavaScript;Objective-C;SQL;Swift</v>
      </c>
      <c r="E178" s="1" t="str">
        <f>IFERROR(__xludf.DUMMYFUNCTION("UNIQUE(SPLIT(B178,"";""))"),"HTML/CSS")</f>
        <v>HTML/CSS</v>
      </c>
      <c r="F178" s="1" t="str">
        <f>IFERROR(__xludf.DUMMYFUNCTION("""COMPUTED_VALUE"""),"Java")</f>
        <v>Java</v>
      </c>
      <c r="G178" s="1" t="str">
        <f>IFERROR(__xludf.DUMMYFUNCTION("""COMPUTED_VALUE"""),"JavaScript")</f>
        <v>JavaScript</v>
      </c>
      <c r="H178" s="1" t="str">
        <f>IFERROR(__xludf.DUMMYFUNCTION("""COMPUTED_VALUE"""),"Objective-C")</f>
        <v>Objective-C</v>
      </c>
      <c r="I178" s="1" t="str">
        <f>IFERROR(__xludf.DUMMYFUNCTION("""COMPUTED_VALUE"""),"SQL")</f>
        <v>SQL</v>
      </c>
      <c r="J178" s="1" t="str">
        <f>IFERROR(__xludf.DUMMYFUNCTION("""COMPUTED_VALUE"""),"Swift")</f>
        <v>Swift</v>
      </c>
    </row>
    <row r="179">
      <c r="B179" s="1" t="str">
        <f>IFERROR(__xludf.DUMMYFUNCTION("""COMPUTED_VALUE"""),"HTML/CSS;JavaScript")</f>
        <v>HTML/CSS;JavaScript</v>
      </c>
      <c r="E179" s="1" t="str">
        <f>IFERROR(__xludf.DUMMYFUNCTION("UNIQUE(SPLIT(B179,"";""))"),"HTML/CSS")</f>
        <v>HTML/CSS</v>
      </c>
      <c r="F179" s="1" t="str">
        <f>IFERROR(__xludf.DUMMYFUNCTION("""COMPUTED_VALUE"""),"JavaScript")</f>
        <v>JavaScript</v>
      </c>
    </row>
    <row r="180">
      <c r="B180" s="1" t="str">
        <f>IFERROR(__xludf.DUMMYFUNCTION("""COMPUTED_VALUE"""),"Bash/Shell/PowerShell;C;C++;Go;HTML/CSS;Java;JavaScript;PHP;Python;Rust;SQL;TypeScript")</f>
        <v>Bash/Shell/PowerShell;C;C++;Go;HTML/CSS;Java;JavaScript;PHP;Python;Rust;SQL;TypeScript</v>
      </c>
      <c r="E180" s="1" t="str">
        <f>IFERROR(__xludf.DUMMYFUNCTION("UNIQUE(SPLIT(B180,"";""))"),"Bash/Shell/PowerShell")</f>
        <v>Bash/Shell/PowerShell</v>
      </c>
      <c r="F180" s="1" t="str">
        <f>IFERROR(__xludf.DUMMYFUNCTION("""COMPUTED_VALUE"""),"C")</f>
        <v>C</v>
      </c>
      <c r="G180" s="1" t="str">
        <f>IFERROR(__xludf.DUMMYFUNCTION("""COMPUTED_VALUE"""),"C++")</f>
        <v>C++</v>
      </c>
      <c r="H180" s="1" t="str">
        <f>IFERROR(__xludf.DUMMYFUNCTION("""COMPUTED_VALUE"""),"Go")</f>
        <v>Go</v>
      </c>
      <c r="I180" s="1" t="str">
        <f>IFERROR(__xludf.DUMMYFUNCTION("""COMPUTED_VALUE"""),"HTML/CSS")</f>
        <v>HTML/CSS</v>
      </c>
      <c r="J180" s="1" t="str">
        <f>IFERROR(__xludf.DUMMYFUNCTION("""COMPUTED_VALUE"""),"Java")</f>
        <v>Java</v>
      </c>
      <c r="K180" s="1" t="str">
        <f>IFERROR(__xludf.DUMMYFUNCTION("""COMPUTED_VALUE"""),"JavaScript")</f>
        <v>JavaScript</v>
      </c>
      <c r="L180" s="1" t="str">
        <f>IFERROR(__xludf.DUMMYFUNCTION("""COMPUTED_VALUE"""),"PHP")</f>
        <v>PHP</v>
      </c>
      <c r="M180" s="1" t="str">
        <f>IFERROR(__xludf.DUMMYFUNCTION("""COMPUTED_VALUE"""),"Python")</f>
        <v>Python</v>
      </c>
      <c r="N180" s="1" t="str">
        <f>IFERROR(__xludf.DUMMYFUNCTION("""COMPUTED_VALUE"""),"Rust")</f>
        <v>Rust</v>
      </c>
      <c r="O180" s="1" t="str">
        <f>IFERROR(__xludf.DUMMYFUNCTION("""COMPUTED_VALUE"""),"SQL")</f>
        <v>SQL</v>
      </c>
      <c r="P180" s="1" t="str">
        <f>IFERROR(__xludf.DUMMYFUNCTION("""COMPUTED_VALUE"""),"TypeScript")</f>
        <v>TypeScript</v>
      </c>
    </row>
    <row r="181">
      <c r="B181" s="1" t="str">
        <f>IFERROR(__xludf.DUMMYFUNCTION("""COMPUTED_VALUE"""),"Dart;Go;Java;Kotlin;Swift")</f>
        <v>Dart;Go;Java;Kotlin;Swift</v>
      </c>
      <c r="E181" s="1" t="str">
        <f>IFERROR(__xludf.DUMMYFUNCTION("UNIQUE(SPLIT(B181,"";""))"),"Dart")</f>
        <v>Dart</v>
      </c>
      <c r="F181" s="1" t="str">
        <f>IFERROR(__xludf.DUMMYFUNCTION("""COMPUTED_VALUE"""),"Go")</f>
        <v>Go</v>
      </c>
      <c r="G181" s="1" t="str">
        <f>IFERROR(__xludf.DUMMYFUNCTION("""COMPUTED_VALUE"""),"Java")</f>
        <v>Java</v>
      </c>
      <c r="H181" s="1" t="str">
        <f>IFERROR(__xludf.DUMMYFUNCTION("""COMPUTED_VALUE"""),"Kotlin")</f>
        <v>Kotlin</v>
      </c>
      <c r="I181" s="1" t="str">
        <f>IFERROR(__xludf.DUMMYFUNCTION("""COMPUTED_VALUE"""),"Swift")</f>
        <v>Swift</v>
      </c>
    </row>
    <row r="182">
      <c r="B182" s="1" t="str">
        <f>IFERROR(__xludf.DUMMYFUNCTION("""COMPUTED_VALUE"""),"Bash/Shell/PowerShell;C;C++;Java;JavaScript;Kotlin;Objective-C;Python;Rust;Swift")</f>
        <v>Bash/Shell/PowerShell;C;C++;Java;JavaScript;Kotlin;Objective-C;Python;Rust;Swift</v>
      </c>
      <c r="E182" s="1" t="str">
        <f>IFERROR(__xludf.DUMMYFUNCTION("UNIQUE(SPLIT(B182,"";""))"),"Bash/Shell/PowerShell")</f>
        <v>Bash/Shell/PowerShell</v>
      </c>
      <c r="F182" s="1" t="str">
        <f>IFERROR(__xludf.DUMMYFUNCTION("""COMPUTED_VALUE"""),"C")</f>
        <v>C</v>
      </c>
      <c r="G182" s="1" t="str">
        <f>IFERROR(__xludf.DUMMYFUNCTION("""COMPUTED_VALUE"""),"C++")</f>
        <v>C++</v>
      </c>
      <c r="H182" s="1" t="str">
        <f>IFERROR(__xludf.DUMMYFUNCTION("""COMPUTED_VALUE"""),"Java")</f>
        <v>Java</v>
      </c>
      <c r="I182" s="1" t="str">
        <f>IFERROR(__xludf.DUMMYFUNCTION("""COMPUTED_VALUE"""),"JavaScript")</f>
        <v>JavaScript</v>
      </c>
      <c r="J182" s="1" t="str">
        <f>IFERROR(__xludf.DUMMYFUNCTION("""COMPUTED_VALUE"""),"Kotlin")</f>
        <v>Kotlin</v>
      </c>
      <c r="K182" s="1" t="str">
        <f>IFERROR(__xludf.DUMMYFUNCTION("""COMPUTED_VALUE"""),"Objective-C")</f>
        <v>Objective-C</v>
      </c>
      <c r="L182" s="1" t="str">
        <f>IFERROR(__xludf.DUMMYFUNCTION("""COMPUTED_VALUE"""),"Python")</f>
        <v>Python</v>
      </c>
      <c r="M182" s="1" t="str">
        <f>IFERROR(__xludf.DUMMYFUNCTION("""COMPUTED_VALUE"""),"Rust")</f>
        <v>Rust</v>
      </c>
      <c r="N182" s="1" t="str">
        <f>IFERROR(__xludf.DUMMYFUNCTION("""COMPUTED_VALUE"""),"Swift")</f>
        <v>Swift</v>
      </c>
    </row>
    <row r="183">
      <c r="B183" s="1" t="str">
        <f>IFERROR(__xludf.DUMMYFUNCTION("""COMPUTED_VALUE"""),"Bash/Shell/PowerShell;Java;Kotlin")</f>
        <v>Bash/Shell/PowerShell;Java;Kotlin</v>
      </c>
      <c r="E183" s="1" t="str">
        <f>IFERROR(__xludf.DUMMYFUNCTION("UNIQUE(SPLIT(B183,"";""))"),"Bash/Shell/PowerShell")</f>
        <v>Bash/Shell/PowerShell</v>
      </c>
      <c r="F183" s="1" t="str">
        <f>IFERROR(__xludf.DUMMYFUNCTION("""COMPUTED_VALUE"""),"Java")</f>
        <v>Java</v>
      </c>
      <c r="G183" s="1" t="str">
        <f>IFERROR(__xludf.DUMMYFUNCTION("""COMPUTED_VALUE"""),"Kotlin")</f>
        <v>Kotlin</v>
      </c>
    </row>
    <row r="184">
      <c r="B184" s="1" t="str">
        <f>IFERROR(__xludf.DUMMYFUNCTION("""COMPUTED_VALUE"""),"Assembly;C;C++;HTML/CSS;Java;JavaScript;Python")</f>
        <v>Assembly;C;C++;HTML/CSS;Java;JavaScript;Python</v>
      </c>
      <c r="E184" s="1" t="str">
        <f>IFERROR(__xludf.DUMMYFUNCTION("UNIQUE(SPLIT(B184,"";""))"),"Assembly")</f>
        <v>Assembly</v>
      </c>
      <c r="F184" s="1" t="str">
        <f>IFERROR(__xludf.DUMMYFUNCTION("""COMPUTED_VALUE"""),"C")</f>
        <v>C</v>
      </c>
      <c r="G184" s="1" t="str">
        <f>IFERROR(__xludf.DUMMYFUNCTION("""COMPUTED_VALUE"""),"C++")</f>
        <v>C++</v>
      </c>
      <c r="H184" s="1" t="str">
        <f>IFERROR(__xludf.DUMMYFUNCTION("""COMPUTED_VALUE"""),"HTML/CSS")</f>
        <v>HTML/CSS</v>
      </c>
      <c r="I184" s="1" t="str">
        <f>IFERROR(__xludf.DUMMYFUNCTION("""COMPUTED_VALUE"""),"Java")</f>
        <v>Java</v>
      </c>
      <c r="J184" s="1" t="str">
        <f>IFERROR(__xludf.DUMMYFUNCTION("""COMPUTED_VALUE"""),"JavaScript")</f>
        <v>JavaScript</v>
      </c>
      <c r="K184" s="1" t="str">
        <f>IFERROR(__xludf.DUMMYFUNCTION("""COMPUTED_VALUE"""),"Python")</f>
        <v>Python</v>
      </c>
    </row>
    <row r="185">
      <c r="B185" s="1" t="str">
        <f>IFERROR(__xludf.DUMMYFUNCTION("""COMPUTED_VALUE"""),"HTML/CSS;JavaScript;Ruby;Scala;SQL")</f>
        <v>HTML/CSS;JavaScript;Ruby;Scala;SQL</v>
      </c>
      <c r="E185" s="1" t="str">
        <f>IFERROR(__xludf.DUMMYFUNCTION("UNIQUE(SPLIT(B185,"";""))"),"HTML/CSS")</f>
        <v>HTML/CSS</v>
      </c>
      <c r="F185" s="1" t="str">
        <f>IFERROR(__xludf.DUMMYFUNCTION("""COMPUTED_VALUE"""),"JavaScript")</f>
        <v>JavaScript</v>
      </c>
      <c r="G185" s="1" t="str">
        <f>IFERROR(__xludf.DUMMYFUNCTION("""COMPUTED_VALUE"""),"Ruby")</f>
        <v>Ruby</v>
      </c>
      <c r="H185" s="1" t="str">
        <f>IFERROR(__xludf.DUMMYFUNCTION("""COMPUTED_VALUE"""),"Scala")</f>
        <v>Scala</v>
      </c>
      <c r="I185" s="1" t="str">
        <f>IFERROR(__xludf.DUMMYFUNCTION("""COMPUTED_VALUE"""),"SQL")</f>
        <v>SQL</v>
      </c>
    </row>
    <row r="186">
      <c r="B186" s="1" t="str">
        <f>IFERROR(__xludf.DUMMYFUNCTION("""COMPUTED_VALUE"""),"C#;Python;R;SQL;VBA")</f>
        <v>C#;Python;R;SQL;VBA</v>
      </c>
      <c r="E186" s="1" t="str">
        <f>IFERROR(__xludf.DUMMYFUNCTION("UNIQUE(SPLIT(B186,"";""))"),"C#")</f>
        <v>C#</v>
      </c>
      <c r="F186" s="1" t="str">
        <f>IFERROR(__xludf.DUMMYFUNCTION("""COMPUTED_VALUE"""),"Python")</f>
        <v>Python</v>
      </c>
      <c r="G186" s="1" t="str">
        <f>IFERROR(__xludf.DUMMYFUNCTION("""COMPUTED_VALUE"""),"R")</f>
        <v>R</v>
      </c>
      <c r="H186" s="1" t="str">
        <f>IFERROR(__xludf.DUMMYFUNCTION("""COMPUTED_VALUE"""),"SQL")</f>
        <v>SQL</v>
      </c>
      <c r="I186" s="1" t="str">
        <f>IFERROR(__xludf.DUMMYFUNCTION("""COMPUTED_VALUE"""),"VBA")</f>
        <v>VBA</v>
      </c>
    </row>
    <row r="187">
      <c r="B187" s="1" t="str">
        <f>IFERROR(__xludf.DUMMYFUNCTION("""COMPUTED_VALUE"""),"C++;HTML/CSS;JavaScript;Python;SQL")</f>
        <v>C++;HTML/CSS;JavaScript;Python;SQL</v>
      </c>
      <c r="E187" s="1" t="str">
        <f>IFERROR(__xludf.DUMMYFUNCTION("UNIQUE(SPLIT(B187,"";""))"),"C++")</f>
        <v>C++</v>
      </c>
      <c r="F187" s="1" t="str">
        <f>IFERROR(__xludf.DUMMYFUNCTION("""COMPUTED_VALUE"""),"HTML/CSS")</f>
        <v>HTML/CSS</v>
      </c>
      <c r="G187" s="1" t="str">
        <f>IFERROR(__xludf.DUMMYFUNCTION("""COMPUTED_VALUE"""),"JavaScript")</f>
        <v>JavaScript</v>
      </c>
      <c r="H187" s="1" t="str">
        <f>IFERROR(__xludf.DUMMYFUNCTION("""COMPUTED_VALUE"""),"Python")</f>
        <v>Python</v>
      </c>
      <c r="I187" s="1" t="str">
        <f>IFERROR(__xludf.DUMMYFUNCTION("""COMPUTED_VALUE"""),"SQL")</f>
        <v>SQL</v>
      </c>
    </row>
    <row r="188">
      <c r="B188" s="1" t="str">
        <f>IFERROR(__xludf.DUMMYFUNCTION("""COMPUTED_VALUE"""),"Java;Scala;SQL;TypeScript")</f>
        <v>Java;Scala;SQL;TypeScript</v>
      </c>
      <c r="E188" s="1" t="str">
        <f>IFERROR(__xludf.DUMMYFUNCTION("UNIQUE(SPLIT(B188,"";""))"),"Java")</f>
        <v>Java</v>
      </c>
      <c r="F188" s="1" t="str">
        <f>IFERROR(__xludf.DUMMYFUNCTION("""COMPUTED_VALUE"""),"Scala")</f>
        <v>Scala</v>
      </c>
      <c r="G188" s="1" t="str">
        <f>IFERROR(__xludf.DUMMYFUNCTION("""COMPUTED_VALUE"""),"SQL")</f>
        <v>SQL</v>
      </c>
      <c r="H188" s="1" t="str">
        <f>IFERROR(__xludf.DUMMYFUNCTION("""COMPUTED_VALUE"""),"TypeScript")</f>
        <v>TypeScript</v>
      </c>
    </row>
    <row r="189">
      <c r="B189" s="1" t="str">
        <f>IFERROR(__xludf.DUMMYFUNCTION("""COMPUTED_VALUE"""),"C#;HTML/CSS;JavaScript;SQL;TypeScript")</f>
        <v>C#;HTML/CSS;JavaScript;SQL;TypeScript</v>
      </c>
      <c r="E189" s="1" t="str">
        <f>IFERROR(__xludf.DUMMYFUNCTION("UNIQUE(SPLIT(B189,"";""))"),"C#")</f>
        <v>C#</v>
      </c>
      <c r="F189" s="1" t="str">
        <f>IFERROR(__xludf.DUMMYFUNCTION("""COMPUTED_VALUE"""),"HTML/CSS")</f>
        <v>HTML/CSS</v>
      </c>
      <c r="G189" s="1" t="str">
        <f>IFERROR(__xludf.DUMMYFUNCTION("""COMPUTED_VALUE"""),"JavaScript")</f>
        <v>JavaScript</v>
      </c>
      <c r="H189" s="1" t="str">
        <f>IFERROR(__xludf.DUMMYFUNCTION("""COMPUTED_VALUE"""),"SQL")</f>
        <v>SQL</v>
      </c>
      <c r="I189" s="1" t="str">
        <f>IFERROR(__xludf.DUMMYFUNCTION("""COMPUTED_VALUE"""),"TypeScript")</f>
        <v>TypeScript</v>
      </c>
    </row>
    <row r="190">
      <c r="B190" s="1" t="str">
        <f>IFERROR(__xludf.DUMMYFUNCTION("""COMPUTED_VALUE"""),"Bash/Shell/PowerShell;JavaScript;Python")</f>
        <v>Bash/Shell/PowerShell;JavaScript;Python</v>
      </c>
      <c r="E190" s="1" t="str">
        <f>IFERROR(__xludf.DUMMYFUNCTION("UNIQUE(SPLIT(B190,"";""))"),"Bash/Shell/PowerShell")</f>
        <v>Bash/Shell/PowerShell</v>
      </c>
      <c r="F190" s="1" t="str">
        <f>IFERROR(__xludf.DUMMYFUNCTION("""COMPUTED_VALUE"""),"JavaScript")</f>
        <v>JavaScript</v>
      </c>
      <c r="G190" s="1" t="str">
        <f>IFERROR(__xludf.DUMMYFUNCTION("""COMPUTED_VALUE"""),"Python")</f>
        <v>Python</v>
      </c>
    </row>
    <row r="191">
      <c r="B191" s="1" t="str">
        <f>IFERROR(__xludf.DUMMYFUNCTION("""COMPUTED_VALUE"""),"Bash/Shell/PowerShell;HTML/CSS;JavaScript;Ruby;SQL")</f>
        <v>Bash/Shell/PowerShell;HTML/CSS;JavaScript;Ruby;SQL</v>
      </c>
      <c r="E191" s="1" t="str">
        <f>IFERROR(__xludf.DUMMYFUNCTION("UNIQUE(SPLIT(B191,"";""))"),"Bash/Shell/PowerShell")</f>
        <v>Bash/Shell/PowerShell</v>
      </c>
      <c r="F191" s="1" t="str">
        <f>IFERROR(__xludf.DUMMYFUNCTION("""COMPUTED_VALUE"""),"HTML/CSS")</f>
        <v>HTML/CSS</v>
      </c>
      <c r="G191" s="1" t="str">
        <f>IFERROR(__xludf.DUMMYFUNCTION("""COMPUTED_VALUE"""),"JavaScript")</f>
        <v>JavaScript</v>
      </c>
      <c r="H191" s="1" t="str">
        <f>IFERROR(__xludf.DUMMYFUNCTION("""COMPUTED_VALUE"""),"Ruby")</f>
        <v>Ruby</v>
      </c>
      <c r="I191" s="1" t="str">
        <f>IFERROR(__xludf.DUMMYFUNCTION("""COMPUTED_VALUE"""),"SQL")</f>
        <v>SQL</v>
      </c>
    </row>
    <row r="192">
      <c r="B192" s="1" t="str">
        <f>IFERROR(__xludf.DUMMYFUNCTION("""COMPUTED_VALUE"""),"Assembly;Bash/Shell/PowerShell;C;HTML/CSS;Java;JavaScript;PHP")</f>
        <v>Assembly;Bash/Shell/PowerShell;C;HTML/CSS;Java;JavaScript;PHP</v>
      </c>
      <c r="E192" s="1" t="str">
        <f>IFERROR(__xludf.DUMMYFUNCTION("UNIQUE(SPLIT(B192,"";""))"),"Assembly")</f>
        <v>Assembly</v>
      </c>
      <c r="F192" s="1" t="str">
        <f>IFERROR(__xludf.DUMMYFUNCTION("""COMPUTED_VALUE"""),"Bash/Shell/PowerShell")</f>
        <v>Bash/Shell/PowerShell</v>
      </c>
      <c r="G192" s="1" t="str">
        <f>IFERROR(__xludf.DUMMYFUNCTION("""COMPUTED_VALUE"""),"C")</f>
        <v>C</v>
      </c>
      <c r="H192" s="1" t="str">
        <f>IFERROR(__xludf.DUMMYFUNCTION("""COMPUTED_VALUE"""),"HTML/CSS")</f>
        <v>HTML/CSS</v>
      </c>
      <c r="I192" s="1" t="str">
        <f>IFERROR(__xludf.DUMMYFUNCTION("""COMPUTED_VALUE"""),"Java")</f>
        <v>Java</v>
      </c>
      <c r="J192" s="1" t="str">
        <f>IFERROR(__xludf.DUMMYFUNCTION("""COMPUTED_VALUE"""),"JavaScript")</f>
        <v>JavaScript</v>
      </c>
      <c r="K192" s="1" t="str">
        <f>IFERROR(__xludf.DUMMYFUNCTION("""COMPUTED_VALUE"""),"PHP")</f>
        <v>PHP</v>
      </c>
    </row>
    <row r="193">
      <c r="B193" s="1" t="str">
        <f>IFERROR(__xludf.DUMMYFUNCTION("""COMPUTED_VALUE"""),"C#;TypeScript;Other(s):")</f>
        <v>C#;TypeScript;Other(s):</v>
      </c>
      <c r="E193" s="1" t="str">
        <f>IFERROR(__xludf.DUMMYFUNCTION("UNIQUE(SPLIT(B193,"";""))"),"C#")</f>
        <v>C#</v>
      </c>
      <c r="F193" s="1" t="str">
        <f>IFERROR(__xludf.DUMMYFUNCTION("""COMPUTED_VALUE"""),"TypeScript")</f>
        <v>TypeScript</v>
      </c>
      <c r="G193" s="1" t="str">
        <f>IFERROR(__xludf.DUMMYFUNCTION("""COMPUTED_VALUE"""),"Other(s):")</f>
        <v>Other(s):</v>
      </c>
    </row>
    <row r="194">
      <c r="B194" s="1" t="str">
        <f>IFERROR(__xludf.DUMMYFUNCTION("""COMPUTED_VALUE"""),"C#;HTML/CSS;JavaScript;SQL;TypeScript")</f>
        <v>C#;HTML/CSS;JavaScript;SQL;TypeScript</v>
      </c>
      <c r="E194" s="1" t="str">
        <f>IFERROR(__xludf.DUMMYFUNCTION("UNIQUE(SPLIT(B194,"";""))"),"C#")</f>
        <v>C#</v>
      </c>
      <c r="F194" s="1" t="str">
        <f>IFERROR(__xludf.DUMMYFUNCTION("""COMPUTED_VALUE"""),"HTML/CSS")</f>
        <v>HTML/CSS</v>
      </c>
      <c r="G194" s="1" t="str">
        <f>IFERROR(__xludf.DUMMYFUNCTION("""COMPUTED_VALUE"""),"JavaScript")</f>
        <v>JavaScript</v>
      </c>
      <c r="H194" s="1" t="str">
        <f>IFERROR(__xludf.DUMMYFUNCTION("""COMPUTED_VALUE"""),"SQL")</f>
        <v>SQL</v>
      </c>
      <c r="I194" s="1" t="str">
        <f>IFERROR(__xludf.DUMMYFUNCTION("""COMPUTED_VALUE"""),"TypeScript")</f>
        <v>TypeScript</v>
      </c>
    </row>
    <row r="195">
      <c r="B195" s="1" t="str">
        <f>IFERROR(__xludf.DUMMYFUNCTION("""COMPUTED_VALUE"""),"HTML/CSS;R;VBA")</f>
        <v>HTML/CSS;R;VBA</v>
      </c>
      <c r="E195" s="1" t="str">
        <f>IFERROR(__xludf.DUMMYFUNCTION("UNIQUE(SPLIT(B195,"";""))"),"HTML/CSS")</f>
        <v>HTML/CSS</v>
      </c>
      <c r="F195" s="1" t="str">
        <f>IFERROR(__xludf.DUMMYFUNCTION("""COMPUTED_VALUE"""),"R")</f>
        <v>R</v>
      </c>
      <c r="G195" s="1" t="str">
        <f>IFERROR(__xludf.DUMMYFUNCTION("""COMPUTED_VALUE"""),"VBA")</f>
        <v>VBA</v>
      </c>
    </row>
    <row r="196">
      <c r="B196" s="1" t="str">
        <f>IFERROR(__xludf.DUMMYFUNCTION("""COMPUTED_VALUE"""),"HTML/CSS;Java;JavaScript;Python;SQL")</f>
        <v>HTML/CSS;Java;JavaScript;Python;SQL</v>
      </c>
      <c r="E196" s="1" t="str">
        <f>IFERROR(__xludf.DUMMYFUNCTION("UNIQUE(SPLIT(B196,"";""))"),"HTML/CSS")</f>
        <v>HTML/CSS</v>
      </c>
      <c r="F196" s="1" t="str">
        <f>IFERROR(__xludf.DUMMYFUNCTION("""COMPUTED_VALUE"""),"Java")</f>
        <v>Java</v>
      </c>
      <c r="G196" s="1" t="str">
        <f>IFERROR(__xludf.DUMMYFUNCTION("""COMPUTED_VALUE"""),"JavaScript")</f>
        <v>JavaScript</v>
      </c>
      <c r="H196" s="1" t="str">
        <f>IFERROR(__xludf.DUMMYFUNCTION("""COMPUTED_VALUE"""),"Python")</f>
        <v>Python</v>
      </c>
      <c r="I196" s="1" t="str">
        <f>IFERROR(__xludf.DUMMYFUNCTION("""COMPUTED_VALUE"""),"SQL")</f>
        <v>SQL</v>
      </c>
    </row>
    <row r="197">
      <c r="B197" s="1" t="str">
        <f>IFERROR(__xludf.DUMMYFUNCTION("""COMPUTED_VALUE"""),"R;SQL")</f>
        <v>R;SQL</v>
      </c>
      <c r="E197" s="1" t="str">
        <f>IFERROR(__xludf.DUMMYFUNCTION("UNIQUE(SPLIT(B197,"";""))"),"R")</f>
        <v>R</v>
      </c>
      <c r="F197" s="1" t="str">
        <f>IFERROR(__xludf.DUMMYFUNCTION("""COMPUTED_VALUE"""),"SQL")</f>
        <v>SQL</v>
      </c>
    </row>
    <row r="198">
      <c r="B198" s="1" t="str">
        <f>IFERROR(__xludf.DUMMYFUNCTION("""COMPUTED_VALUE"""),"Java;JavaScript;SQL;VBA")</f>
        <v>Java;JavaScript;SQL;VBA</v>
      </c>
      <c r="E198" s="1" t="str">
        <f>IFERROR(__xludf.DUMMYFUNCTION("UNIQUE(SPLIT(B198,"";""))"),"Java")</f>
        <v>Java</v>
      </c>
      <c r="F198" s="1" t="str">
        <f>IFERROR(__xludf.DUMMYFUNCTION("""COMPUTED_VALUE"""),"JavaScript")</f>
        <v>JavaScript</v>
      </c>
      <c r="G198" s="1" t="str">
        <f>IFERROR(__xludf.DUMMYFUNCTION("""COMPUTED_VALUE"""),"SQL")</f>
        <v>SQL</v>
      </c>
      <c r="H198" s="1" t="str">
        <f>IFERROR(__xludf.DUMMYFUNCTION("""COMPUTED_VALUE"""),"VBA")</f>
        <v>VBA</v>
      </c>
    </row>
    <row r="199">
      <c r="B199" s="1" t="str">
        <f>IFERROR(__xludf.DUMMYFUNCTION("""COMPUTED_VALUE"""),"Bash/Shell/PowerShell;Go;HTML/CSS;Java;JavaScript;Python;Scala")</f>
        <v>Bash/Shell/PowerShell;Go;HTML/CSS;Java;JavaScript;Python;Scala</v>
      </c>
      <c r="E199" s="1" t="str">
        <f>IFERROR(__xludf.DUMMYFUNCTION("UNIQUE(SPLIT(B199,"";""))"),"Bash/Shell/PowerShell")</f>
        <v>Bash/Shell/PowerShell</v>
      </c>
      <c r="F199" s="1" t="str">
        <f>IFERROR(__xludf.DUMMYFUNCTION("""COMPUTED_VALUE"""),"Go")</f>
        <v>Go</v>
      </c>
      <c r="G199" s="1" t="str">
        <f>IFERROR(__xludf.DUMMYFUNCTION("""COMPUTED_VALUE"""),"HTML/CSS")</f>
        <v>HTML/CSS</v>
      </c>
      <c r="H199" s="1" t="str">
        <f>IFERROR(__xludf.DUMMYFUNCTION("""COMPUTED_VALUE"""),"Java")</f>
        <v>Java</v>
      </c>
      <c r="I199" s="1" t="str">
        <f>IFERROR(__xludf.DUMMYFUNCTION("""COMPUTED_VALUE"""),"JavaScript")</f>
        <v>JavaScript</v>
      </c>
      <c r="J199" s="1" t="str">
        <f>IFERROR(__xludf.DUMMYFUNCTION("""COMPUTED_VALUE"""),"Python")</f>
        <v>Python</v>
      </c>
      <c r="K199" s="1" t="str">
        <f>IFERROR(__xludf.DUMMYFUNCTION("""COMPUTED_VALUE"""),"Scala")</f>
        <v>Scala</v>
      </c>
    </row>
    <row r="200">
      <c r="B200" s="1" t="str">
        <f>IFERROR(__xludf.DUMMYFUNCTION("""COMPUTED_VALUE"""),"Bash/Shell/PowerShell;C;C++;C#;HTML/CSS;Java;JavaScript;Objective-C;Python;SQL;TypeScript")</f>
        <v>Bash/Shell/PowerShell;C;C++;C#;HTML/CSS;Java;JavaScript;Objective-C;Python;SQL;TypeScript</v>
      </c>
      <c r="E200" s="1" t="str">
        <f>IFERROR(__xludf.DUMMYFUNCTION("UNIQUE(SPLIT(B200,"";""))"),"Bash/Shell/PowerShell")</f>
        <v>Bash/Shell/PowerShell</v>
      </c>
      <c r="F200" s="1" t="str">
        <f>IFERROR(__xludf.DUMMYFUNCTION("""COMPUTED_VALUE"""),"C")</f>
        <v>C</v>
      </c>
      <c r="G200" s="1" t="str">
        <f>IFERROR(__xludf.DUMMYFUNCTION("""COMPUTED_VALUE"""),"C++")</f>
        <v>C++</v>
      </c>
      <c r="H200" s="1" t="str">
        <f>IFERROR(__xludf.DUMMYFUNCTION("""COMPUTED_VALUE"""),"C#")</f>
        <v>C#</v>
      </c>
      <c r="I200" s="1" t="str">
        <f>IFERROR(__xludf.DUMMYFUNCTION("""COMPUTED_VALUE"""),"HTML/CSS")</f>
        <v>HTML/CSS</v>
      </c>
      <c r="J200" s="1" t="str">
        <f>IFERROR(__xludf.DUMMYFUNCTION("""COMPUTED_VALUE"""),"Java")</f>
        <v>Java</v>
      </c>
      <c r="K200" s="1" t="str">
        <f>IFERROR(__xludf.DUMMYFUNCTION("""COMPUTED_VALUE"""),"JavaScript")</f>
        <v>JavaScript</v>
      </c>
      <c r="L200" s="1" t="str">
        <f>IFERROR(__xludf.DUMMYFUNCTION("""COMPUTED_VALUE"""),"Objective-C")</f>
        <v>Objective-C</v>
      </c>
      <c r="M200" s="1" t="str">
        <f>IFERROR(__xludf.DUMMYFUNCTION("""COMPUTED_VALUE"""),"Python")</f>
        <v>Python</v>
      </c>
      <c r="N200" s="1" t="str">
        <f>IFERROR(__xludf.DUMMYFUNCTION("""COMPUTED_VALUE"""),"SQL")</f>
        <v>SQL</v>
      </c>
      <c r="O200" s="1" t="str">
        <f>IFERROR(__xludf.DUMMYFUNCTION("""COMPUTED_VALUE"""),"TypeScript")</f>
        <v>TypeScript</v>
      </c>
    </row>
    <row r="201">
      <c r="B201" s="1" t="str">
        <f>IFERROR(__xludf.DUMMYFUNCTION("""COMPUTED_VALUE"""),"C;C++;HTML/CSS;JavaScript;PHP;SQL")</f>
        <v>C;C++;HTML/CSS;JavaScript;PHP;SQL</v>
      </c>
      <c r="E201" s="1" t="str">
        <f>IFERROR(__xludf.DUMMYFUNCTION("UNIQUE(SPLIT(B201,"";""))"),"C")</f>
        <v>C</v>
      </c>
      <c r="F201" s="1" t="str">
        <f>IFERROR(__xludf.DUMMYFUNCTION("""COMPUTED_VALUE"""),"C++")</f>
        <v>C++</v>
      </c>
      <c r="G201" s="1" t="str">
        <f>IFERROR(__xludf.DUMMYFUNCTION("""COMPUTED_VALUE"""),"HTML/CSS")</f>
        <v>HTML/CSS</v>
      </c>
      <c r="H201" s="1" t="str">
        <f>IFERROR(__xludf.DUMMYFUNCTION("""COMPUTED_VALUE"""),"JavaScript")</f>
        <v>JavaScript</v>
      </c>
      <c r="I201" s="1" t="str">
        <f>IFERROR(__xludf.DUMMYFUNCTION("""COMPUTED_VALUE"""),"PHP")</f>
        <v>PHP</v>
      </c>
      <c r="J201" s="1" t="str">
        <f>IFERROR(__xludf.DUMMYFUNCTION("""COMPUTED_VALUE"""),"SQL")</f>
        <v>SQL</v>
      </c>
    </row>
    <row r="202">
      <c r="B202" s="1" t="str">
        <f>IFERROR(__xludf.DUMMYFUNCTION("""COMPUTED_VALUE"""),"Python;Other(s):")</f>
        <v>Python;Other(s):</v>
      </c>
      <c r="E202" s="1" t="str">
        <f>IFERROR(__xludf.DUMMYFUNCTION("UNIQUE(SPLIT(B202,"";""))"),"Python")</f>
        <v>Python</v>
      </c>
      <c r="F202" s="1" t="str">
        <f>IFERROR(__xludf.DUMMYFUNCTION("""COMPUTED_VALUE"""),"Other(s):")</f>
        <v>Other(s):</v>
      </c>
    </row>
    <row r="203">
      <c r="B203" s="1" t="str">
        <f>IFERROR(__xludf.DUMMYFUNCTION("""COMPUTED_VALUE"""),"C#;HTML/CSS;JavaScript;PHP")</f>
        <v>C#;HTML/CSS;JavaScript;PHP</v>
      </c>
      <c r="E203" s="1" t="str">
        <f>IFERROR(__xludf.DUMMYFUNCTION("UNIQUE(SPLIT(B203,"";""))"),"C#")</f>
        <v>C#</v>
      </c>
      <c r="F203" s="1" t="str">
        <f>IFERROR(__xludf.DUMMYFUNCTION("""COMPUTED_VALUE"""),"HTML/CSS")</f>
        <v>HTML/CSS</v>
      </c>
      <c r="G203" s="1" t="str">
        <f>IFERROR(__xludf.DUMMYFUNCTION("""COMPUTED_VALUE"""),"JavaScript")</f>
        <v>JavaScript</v>
      </c>
      <c r="H203" s="1" t="str">
        <f>IFERROR(__xludf.DUMMYFUNCTION("""COMPUTED_VALUE"""),"PHP")</f>
        <v>PHP</v>
      </c>
    </row>
    <row r="204">
      <c r="B204" s="1" t="str">
        <f>IFERROR(__xludf.DUMMYFUNCTION("""COMPUTED_VALUE"""),"Scala;SQL")</f>
        <v>Scala;SQL</v>
      </c>
      <c r="E204" s="1" t="str">
        <f>IFERROR(__xludf.DUMMYFUNCTION("UNIQUE(SPLIT(B204,"";""))"),"Scala")</f>
        <v>Scala</v>
      </c>
      <c r="F204" s="1" t="str">
        <f>IFERROR(__xludf.DUMMYFUNCTION("""COMPUTED_VALUE"""),"SQL")</f>
        <v>SQL</v>
      </c>
    </row>
    <row r="205">
      <c r="B205" s="1" t="str">
        <f>IFERROR(__xludf.DUMMYFUNCTION("""COMPUTED_VALUE"""),"Java")</f>
        <v>Java</v>
      </c>
      <c r="E205" s="1" t="str">
        <f>IFERROR(__xludf.DUMMYFUNCTION("UNIQUE(SPLIT(B205,"";""))"),"Java")</f>
        <v>Java</v>
      </c>
    </row>
    <row r="206">
      <c r="B206" s="1" t="str">
        <f>IFERROR(__xludf.DUMMYFUNCTION("""COMPUTED_VALUE"""),"Other(s):")</f>
        <v>Other(s):</v>
      </c>
      <c r="E206" s="1" t="str">
        <f>IFERROR(__xludf.DUMMYFUNCTION("UNIQUE(SPLIT(B206,"";""))"),"Other(s):")</f>
        <v>Other(s):</v>
      </c>
    </row>
    <row r="207">
      <c r="B207" s="1" t="str">
        <f>IFERROR(__xludf.DUMMYFUNCTION("""COMPUTED_VALUE"""),"Bash/Shell/PowerShell;HTML/CSS;JavaScript;PHP;Python;SQL")</f>
        <v>Bash/Shell/PowerShell;HTML/CSS;JavaScript;PHP;Python;SQL</v>
      </c>
      <c r="E207" s="1" t="str">
        <f>IFERROR(__xludf.DUMMYFUNCTION("UNIQUE(SPLIT(B207,"";""))"),"Bash/Shell/PowerShell")</f>
        <v>Bash/Shell/PowerShell</v>
      </c>
      <c r="F207" s="1" t="str">
        <f>IFERROR(__xludf.DUMMYFUNCTION("""COMPUTED_VALUE"""),"HTML/CSS")</f>
        <v>HTML/CSS</v>
      </c>
      <c r="G207" s="1" t="str">
        <f>IFERROR(__xludf.DUMMYFUNCTION("""COMPUTED_VALUE"""),"JavaScript")</f>
        <v>JavaScript</v>
      </c>
      <c r="H207" s="1" t="str">
        <f>IFERROR(__xludf.DUMMYFUNCTION("""COMPUTED_VALUE"""),"PHP")</f>
        <v>PHP</v>
      </c>
      <c r="I207" s="1" t="str">
        <f>IFERROR(__xludf.DUMMYFUNCTION("""COMPUTED_VALUE"""),"Python")</f>
        <v>Python</v>
      </c>
      <c r="J207" s="1" t="str">
        <f>IFERROR(__xludf.DUMMYFUNCTION("""COMPUTED_VALUE"""),"SQL")</f>
        <v>SQL</v>
      </c>
    </row>
    <row r="208">
      <c r="B208" s="1" t="str">
        <f>IFERROR(__xludf.DUMMYFUNCTION("""COMPUTED_VALUE"""),"C++;Go;Java;JavaScript;Python;Rust;WebAssembly")</f>
        <v>C++;Go;Java;JavaScript;Python;Rust;WebAssembly</v>
      </c>
      <c r="E208" s="1" t="str">
        <f>IFERROR(__xludf.DUMMYFUNCTION("UNIQUE(SPLIT(B208,"";""))"),"C++")</f>
        <v>C++</v>
      </c>
      <c r="F208" s="1" t="str">
        <f>IFERROR(__xludf.DUMMYFUNCTION("""COMPUTED_VALUE"""),"Go")</f>
        <v>Go</v>
      </c>
      <c r="G208" s="1" t="str">
        <f>IFERROR(__xludf.DUMMYFUNCTION("""COMPUTED_VALUE"""),"Java")</f>
        <v>Java</v>
      </c>
      <c r="H208" s="1" t="str">
        <f>IFERROR(__xludf.DUMMYFUNCTION("""COMPUTED_VALUE"""),"JavaScript")</f>
        <v>JavaScript</v>
      </c>
      <c r="I208" s="1" t="str">
        <f>IFERROR(__xludf.DUMMYFUNCTION("""COMPUTED_VALUE"""),"Python")</f>
        <v>Python</v>
      </c>
      <c r="J208" s="1" t="str">
        <f>IFERROR(__xludf.DUMMYFUNCTION("""COMPUTED_VALUE"""),"Rust")</f>
        <v>Rust</v>
      </c>
      <c r="K208" s="1" t="str">
        <f>IFERROR(__xludf.DUMMYFUNCTION("""COMPUTED_VALUE"""),"WebAssembly")</f>
        <v>WebAssembly</v>
      </c>
    </row>
    <row r="209">
      <c r="B209" s="1" t="str">
        <f>IFERROR(__xludf.DUMMYFUNCTION("""COMPUTED_VALUE"""),"C#;HTML/CSS;Java;JavaScript;Objective-C;SQL")</f>
        <v>C#;HTML/CSS;Java;JavaScript;Objective-C;SQL</v>
      </c>
      <c r="E209" s="1" t="str">
        <f>IFERROR(__xludf.DUMMYFUNCTION("UNIQUE(SPLIT(B209,"";""))"),"C#")</f>
        <v>C#</v>
      </c>
      <c r="F209" s="1" t="str">
        <f>IFERROR(__xludf.DUMMYFUNCTION("""COMPUTED_VALUE"""),"HTML/CSS")</f>
        <v>HTML/CSS</v>
      </c>
      <c r="G209" s="1" t="str">
        <f>IFERROR(__xludf.DUMMYFUNCTION("""COMPUTED_VALUE"""),"Java")</f>
        <v>Java</v>
      </c>
      <c r="H209" s="1" t="str">
        <f>IFERROR(__xludf.DUMMYFUNCTION("""COMPUTED_VALUE"""),"JavaScript")</f>
        <v>JavaScript</v>
      </c>
      <c r="I209" s="1" t="str">
        <f>IFERROR(__xludf.DUMMYFUNCTION("""COMPUTED_VALUE"""),"Objective-C")</f>
        <v>Objective-C</v>
      </c>
      <c r="J209" s="1" t="str">
        <f>IFERROR(__xludf.DUMMYFUNCTION("""COMPUTED_VALUE"""),"SQL")</f>
        <v>SQL</v>
      </c>
    </row>
    <row r="210">
      <c r="B210" s="1" t="str">
        <f>IFERROR(__xludf.DUMMYFUNCTION("""COMPUTED_VALUE"""),"C#;HTML/CSS;Java;JavaScript;PHP")</f>
        <v>C#;HTML/CSS;Java;JavaScript;PHP</v>
      </c>
      <c r="E210" s="1" t="str">
        <f>IFERROR(__xludf.DUMMYFUNCTION("UNIQUE(SPLIT(B210,"";""))"),"C#")</f>
        <v>C#</v>
      </c>
      <c r="F210" s="1" t="str">
        <f>IFERROR(__xludf.DUMMYFUNCTION("""COMPUTED_VALUE"""),"HTML/CSS")</f>
        <v>HTML/CSS</v>
      </c>
      <c r="G210" s="1" t="str">
        <f>IFERROR(__xludf.DUMMYFUNCTION("""COMPUTED_VALUE"""),"Java")</f>
        <v>Java</v>
      </c>
      <c r="H210" s="1" t="str">
        <f>IFERROR(__xludf.DUMMYFUNCTION("""COMPUTED_VALUE"""),"JavaScript")</f>
        <v>JavaScript</v>
      </c>
      <c r="I210" s="1" t="str">
        <f>IFERROR(__xludf.DUMMYFUNCTION("""COMPUTED_VALUE"""),"PHP")</f>
        <v>PHP</v>
      </c>
    </row>
    <row r="211">
      <c r="B211" s="1" t="str">
        <f>IFERROR(__xludf.DUMMYFUNCTION("""COMPUTED_VALUE"""),"Go;Python")</f>
        <v>Go;Python</v>
      </c>
      <c r="E211" s="1" t="str">
        <f>IFERROR(__xludf.DUMMYFUNCTION("UNIQUE(SPLIT(B211,"";""))"),"Go")</f>
        <v>Go</v>
      </c>
      <c r="F211" s="1" t="str">
        <f>IFERROR(__xludf.DUMMYFUNCTION("""COMPUTED_VALUE"""),"Python")</f>
        <v>Python</v>
      </c>
    </row>
    <row r="212">
      <c r="B212" s="1" t="str">
        <f>IFERROR(__xludf.DUMMYFUNCTION("""COMPUTED_VALUE"""),"R;Other(s):")</f>
        <v>R;Other(s):</v>
      </c>
      <c r="E212" s="1" t="str">
        <f>IFERROR(__xludf.DUMMYFUNCTION("UNIQUE(SPLIT(B212,"";""))"),"R")</f>
        <v>R</v>
      </c>
      <c r="F212" s="1" t="str">
        <f>IFERROR(__xludf.DUMMYFUNCTION("""COMPUTED_VALUE"""),"Other(s):")</f>
        <v>Other(s):</v>
      </c>
    </row>
    <row r="213">
      <c r="B213" s="1" t="str">
        <f>IFERROR(__xludf.DUMMYFUNCTION("""COMPUTED_VALUE"""),"Python;Rust")</f>
        <v>Python;Rust</v>
      </c>
      <c r="E213" s="1" t="str">
        <f>IFERROR(__xludf.DUMMYFUNCTION("UNIQUE(SPLIT(B213,"";""))"),"Python")</f>
        <v>Python</v>
      </c>
      <c r="F213" s="1" t="str">
        <f>IFERROR(__xludf.DUMMYFUNCTION("""COMPUTED_VALUE"""),"Rust")</f>
        <v>Rust</v>
      </c>
    </row>
    <row r="214">
      <c r="B214" s="1" t="str">
        <f>IFERROR(__xludf.DUMMYFUNCTION("""COMPUTED_VALUE"""),"Go;Java;Python")</f>
        <v>Go;Java;Python</v>
      </c>
      <c r="E214" s="1" t="str">
        <f>IFERROR(__xludf.DUMMYFUNCTION("UNIQUE(SPLIT(B214,"";""))"),"Go")</f>
        <v>Go</v>
      </c>
      <c r="F214" s="1" t="str">
        <f>IFERROR(__xludf.DUMMYFUNCTION("""COMPUTED_VALUE"""),"Java")</f>
        <v>Java</v>
      </c>
      <c r="G214" s="1" t="str">
        <f>IFERROR(__xludf.DUMMYFUNCTION("""COMPUTED_VALUE"""),"Python")</f>
        <v>Python</v>
      </c>
    </row>
    <row r="215">
      <c r="B215" s="1" t="str">
        <f>IFERROR(__xludf.DUMMYFUNCTION("""COMPUTED_VALUE"""),"Go;HTML/CSS;JavaScript;PHP;TypeScript")</f>
        <v>Go;HTML/CSS;JavaScript;PHP;TypeScript</v>
      </c>
      <c r="E215" s="1" t="str">
        <f>IFERROR(__xludf.DUMMYFUNCTION("UNIQUE(SPLIT(B215,"";""))"),"Go")</f>
        <v>Go</v>
      </c>
      <c r="F215" s="1" t="str">
        <f>IFERROR(__xludf.DUMMYFUNCTION("""COMPUTED_VALUE"""),"HTML/CSS")</f>
        <v>HTML/CSS</v>
      </c>
      <c r="G215" s="1" t="str">
        <f>IFERROR(__xludf.DUMMYFUNCTION("""COMPUTED_VALUE"""),"JavaScript")</f>
        <v>JavaScript</v>
      </c>
      <c r="H215" s="1" t="str">
        <f>IFERROR(__xludf.DUMMYFUNCTION("""COMPUTED_VALUE"""),"PHP")</f>
        <v>PHP</v>
      </c>
      <c r="I215" s="1" t="str">
        <f>IFERROR(__xludf.DUMMYFUNCTION("""COMPUTED_VALUE"""),"TypeScript")</f>
        <v>TypeScript</v>
      </c>
    </row>
    <row r="216">
      <c r="B216" s="1" t="str">
        <f>IFERROR(__xludf.DUMMYFUNCTION("""COMPUTED_VALUE"""),"HTML/CSS;JavaScript;PHP;SQL")</f>
        <v>HTML/CSS;JavaScript;PHP;SQL</v>
      </c>
      <c r="E216" s="1" t="str">
        <f>IFERROR(__xludf.DUMMYFUNCTION("UNIQUE(SPLIT(B216,"";""))"),"HTML/CSS")</f>
        <v>HTML/CSS</v>
      </c>
      <c r="F216" s="1" t="str">
        <f>IFERROR(__xludf.DUMMYFUNCTION("""COMPUTED_VALUE"""),"JavaScript")</f>
        <v>JavaScript</v>
      </c>
      <c r="G216" s="1" t="str">
        <f>IFERROR(__xludf.DUMMYFUNCTION("""COMPUTED_VALUE"""),"PHP")</f>
        <v>PHP</v>
      </c>
      <c r="H216" s="1" t="str">
        <f>IFERROR(__xludf.DUMMYFUNCTION("""COMPUTED_VALUE"""),"SQL")</f>
        <v>SQL</v>
      </c>
    </row>
    <row r="217">
      <c r="B217" s="1" t="str">
        <f>IFERROR(__xludf.DUMMYFUNCTION("""COMPUTED_VALUE"""),"C#;HTML/CSS;JavaScript;SQL")</f>
        <v>C#;HTML/CSS;JavaScript;SQL</v>
      </c>
      <c r="E217" s="1" t="str">
        <f>IFERROR(__xludf.DUMMYFUNCTION("UNIQUE(SPLIT(B217,"";""))"),"C#")</f>
        <v>C#</v>
      </c>
      <c r="F217" s="1" t="str">
        <f>IFERROR(__xludf.DUMMYFUNCTION("""COMPUTED_VALUE"""),"HTML/CSS")</f>
        <v>HTML/CSS</v>
      </c>
      <c r="G217" s="1" t="str">
        <f>IFERROR(__xludf.DUMMYFUNCTION("""COMPUTED_VALUE"""),"JavaScript")</f>
        <v>JavaScript</v>
      </c>
      <c r="H217" s="1" t="str">
        <f>IFERROR(__xludf.DUMMYFUNCTION("""COMPUTED_VALUE"""),"SQL")</f>
        <v>SQL</v>
      </c>
    </row>
    <row r="218">
      <c r="B218" s="1" t="str">
        <f>IFERROR(__xludf.DUMMYFUNCTION("""COMPUTED_VALUE"""),"C#;HTML/CSS;JavaScript;SQL")</f>
        <v>C#;HTML/CSS;JavaScript;SQL</v>
      </c>
      <c r="E218" s="1" t="str">
        <f>IFERROR(__xludf.DUMMYFUNCTION("UNIQUE(SPLIT(B218,"";""))"),"C#")</f>
        <v>C#</v>
      </c>
      <c r="F218" s="1" t="str">
        <f>IFERROR(__xludf.DUMMYFUNCTION("""COMPUTED_VALUE"""),"HTML/CSS")</f>
        <v>HTML/CSS</v>
      </c>
      <c r="G218" s="1" t="str">
        <f>IFERROR(__xludf.DUMMYFUNCTION("""COMPUTED_VALUE"""),"JavaScript")</f>
        <v>JavaScript</v>
      </c>
      <c r="H218" s="1" t="str">
        <f>IFERROR(__xludf.DUMMYFUNCTION("""COMPUTED_VALUE"""),"SQL")</f>
        <v>SQL</v>
      </c>
    </row>
    <row r="219">
      <c r="B219" s="1" t="str">
        <f>IFERROR(__xludf.DUMMYFUNCTION("""COMPUTED_VALUE"""),"C;C++;HTML/CSS;Java;JavaScript;PHP;SQL")</f>
        <v>C;C++;HTML/CSS;Java;JavaScript;PHP;SQL</v>
      </c>
      <c r="E219" s="1" t="str">
        <f>IFERROR(__xludf.DUMMYFUNCTION("UNIQUE(SPLIT(B219,"";""))"),"C")</f>
        <v>C</v>
      </c>
      <c r="F219" s="1" t="str">
        <f>IFERROR(__xludf.DUMMYFUNCTION("""COMPUTED_VALUE"""),"C++")</f>
        <v>C++</v>
      </c>
      <c r="G219" s="1" t="str">
        <f>IFERROR(__xludf.DUMMYFUNCTION("""COMPUTED_VALUE"""),"HTML/CSS")</f>
        <v>HTML/CSS</v>
      </c>
      <c r="H219" s="1" t="str">
        <f>IFERROR(__xludf.DUMMYFUNCTION("""COMPUTED_VALUE"""),"Java")</f>
        <v>Java</v>
      </c>
      <c r="I219" s="1" t="str">
        <f>IFERROR(__xludf.DUMMYFUNCTION("""COMPUTED_VALUE"""),"JavaScript")</f>
        <v>JavaScript</v>
      </c>
      <c r="J219" s="1" t="str">
        <f>IFERROR(__xludf.DUMMYFUNCTION("""COMPUTED_VALUE"""),"PHP")</f>
        <v>PHP</v>
      </c>
      <c r="K219" s="1" t="str">
        <f>IFERROR(__xludf.DUMMYFUNCTION("""COMPUTED_VALUE"""),"SQL")</f>
        <v>SQL</v>
      </c>
    </row>
    <row r="220">
      <c r="B220" s="1" t="str">
        <f>IFERROR(__xludf.DUMMYFUNCTION("""COMPUTED_VALUE"""),"Assembly;Bash/Shell/PowerShell;C;HTML/CSS;JavaScript;Other(s):")</f>
        <v>Assembly;Bash/Shell/PowerShell;C;HTML/CSS;JavaScript;Other(s):</v>
      </c>
      <c r="E220" s="1" t="str">
        <f>IFERROR(__xludf.DUMMYFUNCTION("UNIQUE(SPLIT(B220,"";""))"),"Assembly")</f>
        <v>Assembly</v>
      </c>
      <c r="F220" s="1" t="str">
        <f>IFERROR(__xludf.DUMMYFUNCTION("""COMPUTED_VALUE"""),"Bash/Shell/PowerShell")</f>
        <v>Bash/Shell/PowerShell</v>
      </c>
      <c r="G220" s="1" t="str">
        <f>IFERROR(__xludf.DUMMYFUNCTION("""COMPUTED_VALUE"""),"C")</f>
        <v>C</v>
      </c>
      <c r="H220" s="1" t="str">
        <f>IFERROR(__xludf.DUMMYFUNCTION("""COMPUTED_VALUE"""),"HTML/CSS")</f>
        <v>HTML/CSS</v>
      </c>
      <c r="I220" s="1" t="str">
        <f>IFERROR(__xludf.DUMMYFUNCTION("""COMPUTED_VALUE"""),"JavaScript")</f>
        <v>JavaScript</v>
      </c>
      <c r="J220" s="1" t="str">
        <f>IFERROR(__xludf.DUMMYFUNCTION("""COMPUTED_VALUE"""),"Other(s):")</f>
        <v>Other(s):</v>
      </c>
    </row>
    <row r="221">
      <c r="B221" s="1" t="str">
        <f>IFERROR(__xludf.DUMMYFUNCTION("""COMPUTED_VALUE"""),"Java;Kotlin")</f>
        <v>Java;Kotlin</v>
      </c>
      <c r="E221" s="1" t="str">
        <f>IFERROR(__xludf.DUMMYFUNCTION("UNIQUE(SPLIT(B221,"";""))"),"Java")</f>
        <v>Java</v>
      </c>
      <c r="F221" s="1" t="str">
        <f>IFERROR(__xludf.DUMMYFUNCTION("""COMPUTED_VALUE"""),"Kotlin")</f>
        <v>Kotlin</v>
      </c>
    </row>
    <row r="222">
      <c r="B222" s="1" t="str">
        <f>IFERROR(__xludf.DUMMYFUNCTION("""COMPUTED_VALUE"""),"Go")</f>
        <v>Go</v>
      </c>
      <c r="E222" s="1" t="str">
        <f>IFERROR(__xludf.DUMMYFUNCTION("UNIQUE(SPLIT(B222,"";""))"),"Go")</f>
        <v>Go</v>
      </c>
    </row>
    <row r="223">
      <c r="B223" s="1" t="str">
        <f>IFERROR(__xludf.DUMMYFUNCTION("""COMPUTED_VALUE"""),"Bash/Shell/PowerShell;C;C++;C#;HTML/CSS;Java;JavaScript;PHP;Python;R;SQL")</f>
        <v>Bash/Shell/PowerShell;C;C++;C#;HTML/CSS;Java;JavaScript;PHP;Python;R;SQL</v>
      </c>
      <c r="E223" s="1" t="str">
        <f>IFERROR(__xludf.DUMMYFUNCTION("UNIQUE(SPLIT(B223,"";""))"),"Bash/Shell/PowerShell")</f>
        <v>Bash/Shell/PowerShell</v>
      </c>
      <c r="F223" s="1" t="str">
        <f>IFERROR(__xludf.DUMMYFUNCTION("""COMPUTED_VALUE"""),"C")</f>
        <v>C</v>
      </c>
      <c r="G223" s="1" t="str">
        <f>IFERROR(__xludf.DUMMYFUNCTION("""COMPUTED_VALUE"""),"C++")</f>
        <v>C++</v>
      </c>
      <c r="H223" s="1" t="str">
        <f>IFERROR(__xludf.DUMMYFUNCTION("""COMPUTED_VALUE"""),"C#")</f>
        <v>C#</v>
      </c>
      <c r="I223" s="1" t="str">
        <f>IFERROR(__xludf.DUMMYFUNCTION("""COMPUTED_VALUE"""),"HTML/CSS")</f>
        <v>HTML/CSS</v>
      </c>
      <c r="J223" s="1" t="str">
        <f>IFERROR(__xludf.DUMMYFUNCTION("""COMPUTED_VALUE"""),"Java")</f>
        <v>Java</v>
      </c>
      <c r="K223" s="1" t="str">
        <f>IFERROR(__xludf.DUMMYFUNCTION("""COMPUTED_VALUE"""),"JavaScript")</f>
        <v>JavaScript</v>
      </c>
      <c r="L223" s="1" t="str">
        <f>IFERROR(__xludf.DUMMYFUNCTION("""COMPUTED_VALUE"""),"PHP")</f>
        <v>PHP</v>
      </c>
      <c r="M223" s="1" t="str">
        <f>IFERROR(__xludf.DUMMYFUNCTION("""COMPUTED_VALUE"""),"Python")</f>
        <v>Python</v>
      </c>
      <c r="N223" s="1" t="str">
        <f>IFERROR(__xludf.DUMMYFUNCTION("""COMPUTED_VALUE"""),"R")</f>
        <v>R</v>
      </c>
      <c r="O223" s="1" t="str">
        <f>IFERROR(__xludf.DUMMYFUNCTION("""COMPUTED_VALUE"""),"SQL")</f>
        <v>SQL</v>
      </c>
    </row>
    <row r="224">
      <c r="B224" s="1" t="str">
        <f>IFERROR(__xludf.DUMMYFUNCTION("""COMPUTED_VALUE"""),"HTML/CSS;JavaScript;PHP;Python;SQL")</f>
        <v>HTML/CSS;JavaScript;PHP;Python;SQL</v>
      </c>
      <c r="E224" s="1" t="str">
        <f>IFERROR(__xludf.DUMMYFUNCTION("UNIQUE(SPLIT(B224,"";""))"),"HTML/CSS")</f>
        <v>HTML/CSS</v>
      </c>
      <c r="F224" s="1" t="str">
        <f>IFERROR(__xludf.DUMMYFUNCTION("""COMPUTED_VALUE"""),"JavaScript")</f>
        <v>JavaScript</v>
      </c>
      <c r="G224" s="1" t="str">
        <f>IFERROR(__xludf.DUMMYFUNCTION("""COMPUTED_VALUE"""),"PHP")</f>
        <v>PHP</v>
      </c>
      <c r="H224" s="1" t="str">
        <f>IFERROR(__xludf.DUMMYFUNCTION("""COMPUTED_VALUE"""),"Python")</f>
        <v>Python</v>
      </c>
      <c r="I224" s="1" t="str">
        <f>IFERROR(__xludf.DUMMYFUNCTION("""COMPUTED_VALUE"""),"SQL")</f>
        <v>SQL</v>
      </c>
    </row>
    <row r="225">
      <c r="B225" s="1" t="str">
        <f>IFERROR(__xludf.DUMMYFUNCTION("""COMPUTED_VALUE"""),"Bash/Shell/PowerShell;HTML/CSS;JavaScript;Python;SQL")</f>
        <v>Bash/Shell/PowerShell;HTML/CSS;JavaScript;Python;SQL</v>
      </c>
      <c r="E225" s="1" t="str">
        <f>IFERROR(__xludf.DUMMYFUNCTION("UNIQUE(SPLIT(B225,"";""))"),"Bash/Shell/PowerShell")</f>
        <v>Bash/Shell/PowerShell</v>
      </c>
      <c r="F225" s="1" t="str">
        <f>IFERROR(__xludf.DUMMYFUNCTION("""COMPUTED_VALUE"""),"HTML/CSS")</f>
        <v>HTML/CSS</v>
      </c>
      <c r="G225" s="1" t="str">
        <f>IFERROR(__xludf.DUMMYFUNCTION("""COMPUTED_VALUE"""),"JavaScript")</f>
        <v>JavaScript</v>
      </c>
      <c r="H225" s="1" t="str">
        <f>IFERROR(__xludf.DUMMYFUNCTION("""COMPUTED_VALUE"""),"Python")</f>
        <v>Python</v>
      </c>
      <c r="I225" s="1" t="str">
        <f>IFERROR(__xludf.DUMMYFUNCTION("""COMPUTED_VALUE"""),"SQL")</f>
        <v>SQL</v>
      </c>
    </row>
    <row r="226">
      <c r="B226" s="1" t="str">
        <f>IFERROR(__xludf.DUMMYFUNCTION("""COMPUTED_VALUE"""),"HTML/CSS;Java;JavaScript;Python;Scala;SQL")</f>
        <v>HTML/CSS;Java;JavaScript;Python;Scala;SQL</v>
      </c>
      <c r="E226" s="1" t="str">
        <f>IFERROR(__xludf.DUMMYFUNCTION("UNIQUE(SPLIT(B226,"";""))"),"HTML/CSS")</f>
        <v>HTML/CSS</v>
      </c>
      <c r="F226" s="1" t="str">
        <f>IFERROR(__xludf.DUMMYFUNCTION("""COMPUTED_VALUE"""),"Java")</f>
        <v>Java</v>
      </c>
      <c r="G226" s="1" t="str">
        <f>IFERROR(__xludf.DUMMYFUNCTION("""COMPUTED_VALUE"""),"JavaScript")</f>
        <v>JavaScript</v>
      </c>
      <c r="H226" s="1" t="str">
        <f>IFERROR(__xludf.DUMMYFUNCTION("""COMPUTED_VALUE"""),"Python")</f>
        <v>Python</v>
      </c>
      <c r="I226" s="1" t="str">
        <f>IFERROR(__xludf.DUMMYFUNCTION("""COMPUTED_VALUE"""),"Scala")</f>
        <v>Scala</v>
      </c>
      <c r="J226" s="1" t="str">
        <f>IFERROR(__xludf.DUMMYFUNCTION("""COMPUTED_VALUE"""),"SQL")</f>
        <v>SQL</v>
      </c>
    </row>
    <row r="227">
      <c r="B227" s="1" t="str">
        <f>IFERROR(__xludf.DUMMYFUNCTION("""COMPUTED_VALUE"""),"HTML/CSS;Java;JavaScript;Python;TypeScript")</f>
        <v>HTML/CSS;Java;JavaScript;Python;TypeScript</v>
      </c>
      <c r="E227" s="1" t="str">
        <f>IFERROR(__xludf.DUMMYFUNCTION("UNIQUE(SPLIT(B227,"";""))"),"HTML/CSS")</f>
        <v>HTML/CSS</v>
      </c>
      <c r="F227" s="1" t="str">
        <f>IFERROR(__xludf.DUMMYFUNCTION("""COMPUTED_VALUE"""),"Java")</f>
        <v>Java</v>
      </c>
      <c r="G227" s="1" t="str">
        <f>IFERROR(__xludf.DUMMYFUNCTION("""COMPUTED_VALUE"""),"JavaScript")</f>
        <v>JavaScript</v>
      </c>
      <c r="H227" s="1" t="str">
        <f>IFERROR(__xludf.DUMMYFUNCTION("""COMPUTED_VALUE"""),"Python")</f>
        <v>Python</v>
      </c>
      <c r="I227" s="1" t="str">
        <f>IFERROR(__xludf.DUMMYFUNCTION("""COMPUTED_VALUE"""),"TypeScript")</f>
        <v>TypeScript</v>
      </c>
    </row>
    <row r="228">
      <c r="B228" s="1" t="str">
        <f>IFERROR(__xludf.DUMMYFUNCTION("""COMPUTED_VALUE"""),"Bash/Shell/PowerShell;Go;Python")</f>
        <v>Bash/Shell/PowerShell;Go;Python</v>
      </c>
      <c r="E228" s="1" t="str">
        <f>IFERROR(__xludf.DUMMYFUNCTION("UNIQUE(SPLIT(B228,"";""))"),"Bash/Shell/PowerShell")</f>
        <v>Bash/Shell/PowerShell</v>
      </c>
      <c r="F228" s="1" t="str">
        <f>IFERROR(__xludf.DUMMYFUNCTION("""COMPUTED_VALUE"""),"Go")</f>
        <v>Go</v>
      </c>
      <c r="G228" s="1" t="str">
        <f>IFERROR(__xludf.DUMMYFUNCTION("""COMPUTED_VALUE"""),"Python")</f>
        <v>Python</v>
      </c>
    </row>
    <row r="229">
      <c r="B229" s="1" t="str">
        <f>IFERROR(__xludf.DUMMYFUNCTION("""COMPUTED_VALUE"""),"Elixir;Go;JavaScript;Ruby;SQL")</f>
        <v>Elixir;Go;JavaScript;Ruby;SQL</v>
      </c>
      <c r="E229" s="1" t="str">
        <f>IFERROR(__xludf.DUMMYFUNCTION("UNIQUE(SPLIT(B229,"";""))"),"Elixir")</f>
        <v>Elixir</v>
      </c>
      <c r="F229" s="1" t="str">
        <f>IFERROR(__xludf.DUMMYFUNCTION("""COMPUTED_VALUE"""),"Go")</f>
        <v>Go</v>
      </c>
      <c r="G229" s="1" t="str">
        <f>IFERROR(__xludf.DUMMYFUNCTION("""COMPUTED_VALUE"""),"JavaScript")</f>
        <v>JavaScript</v>
      </c>
      <c r="H229" s="1" t="str">
        <f>IFERROR(__xludf.DUMMYFUNCTION("""COMPUTED_VALUE"""),"Ruby")</f>
        <v>Ruby</v>
      </c>
      <c r="I229" s="1" t="str">
        <f>IFERROR(__xludf.DUMMYFUNCTION("""COMPUTED_VALUE"""),"SQL")</f>
        <v>SQL</v>
      </c>
    </row>
    <row r="230">
      <c r="B230" s="1" t="str">
        <f>IFERROR(__xludf.DUMMYFUNCTION("""COMPUTED_VALUE"""),"Bash/Shell/PowerShell;C#;Dart;HTML/CSS;JavaScript")</f>
        <v>Bash/Shell/PowerShell;C#;Dart;HTML/CSS;JavaScript</v>
      </c>
      <c r="E230" s="1" t="str">
        <f>IFERROR(__xludf.DUMMYFUNCTION("UNIQUE(SPLIT(B230,"";""))"),"Bash/Shell/PowerShell")</f>
        <v>Bash/Shell/PowerShell</v>
      </c>
      <c r="F230" s="1" t="str">
        <f>IFERROR(__xludf.DUMMYFUNCTION("""COMPUTED_VALUE"""),"C#")</f>
        <v>C#</v>
      </c>
      <c r="G230" s="1" t="str">
        <f>IFERROR(__xludf.DUMMYFUNCTION("""COMPUTED_VALUE"""),"Dart")</f>
        <v>Dart</v>
      </c>
      <c r="H230" s="1" t="str">
        <f>IFERROR(__xludf.DUMMYFUNCTION("""COMPUTED_VALUE"""),"HTML/CSS")</f>
        <v>HTML/CSS</v>
      </c>
      <c r="I230" s="1" t="str">
        <f>IFERROR(__xludf.DUMMYFUNCTION("""COMPUTED_VALUE"""),"JavaScript")</f>
        <v>JavaScript</v>
      </c>
    </row>
    <row r="231">
      <c r="B231" s="1" t="str">
        <f>IFERROR(__xludf.DUMMYFUNCTION("""COMPUTED_VALUE"""),"C++;Python")</f>
        <v>C++;Python</v>
      </c>
      <c r="E231" s="1" t="str">
        <f>IFERROR(__xludf.DUMMYFUNCTION("UNIQUE(SPLIT(B231,"";""))"),"C++")</f>
        <v>C++</v>
      </c>
      <c r="F231" s="1" t="str">
        <f>IFERROR(__xludf.DUMMYFUNCTION("""COMPUTED_VALUE"""),"Python")</f>
        <v>Python</v>
      </c>
    </row>
    <row r="232">
      <c r="B232" s="1" t="str">
        <f>IFERROR(__xludf.DUMMYFUNCTION("""COMPUTED_VALUE"""),"Bash/Shell/PowerShell;C;Python")</f>
        <v>Bash/Shell/PowerShell;C;Python</v>
      </c>
      <c r="E232" s="1" t="str">
        <f>IFERROR(__xludf.DUMMYFUNCTION("UNIQUE(SPLIT(B232,"";""))"),"Bash/Shell/PowerShell")</f>
        <v>Bash/Shell/PowerShell</v>
      </c>
      <c r="F232" s="1" t="str">
        <f>IFERROR(__xludf.DUMMYFUNCTION("""COMPUTED_VALUE"""),"C")</f>
        <v>C</v>
      </c>
      <c r="G232" s="1" t="str">
        <f>IFERROR(__xludf.DUMMYFUNCTION("""COMPUTED_VALUE"""),"Python")</f>
        <v>Python</v>
      </c>
    </row>
    <row r="233">
      <c r="B233" s="1" t="str">
        <f>IFERROR(__xludf.DUMMYFUNCTION("""COMPUTED_VALUE"""),"HTML/CSS;Java;Python;SQL")</f>
        <v>HTML/CSS;Java;Python;SQL</v>
      </c>
      <c r="E233" s="1" t="str">
        <f>IFERROR(__xludf.DUMMYFUNCTION("UNIQUE(SPLIT(B233,"";""))"),"HTML/CSS")</f>
        <v>HTML/CSS</v>
      </c>
      <c r="F233" s="1" t="str">
        <f>IFERROR(__xludf.DUMMYFUNCTION("""COMPUTED_VALUE"""),"Java")</f>
        <v>Java</v>
      </c>
      <c r="G233" s="1" t="str">
        <f>IFERROR(__xludf.DUMMYFUNCTION("""COMPUTED_VALUE"""),"Python")</f>
        <v>Python</v>
      </c>
      <c r="H233" s="1" t="str">
        <f>IFERROR(__xludf.DUMMYFUNCTION("""COMPUTED_VALUE"""),"SQL")</f>
        <v>SQL</v>
      </c>
    </row>
    <row r="234">
      <c r="B234" s="1" t="str">
        <f>IFERROR(__xludf.DUMMYFUNCTION("""COMPUTED_VALUE"""),"HTML/CSS;JavaScript")</f>
        <v>HTML/CSS;JavaScript</v>
      </c>
      <c r="E234" s="1" t="str">
        <f>IFERROR(__xludf.DUMMYFUNCTION("UNIQUE(SPLIT(B234,"";""))"),"HTML/CSS")</f>
        <v>HTML/CSS</v>
      </c>
      <c r="F234" s="1" t="str">
        <f>IFERROR(__xludf.DUMMYFUNCTION("""COMPUTED_VALUE"""),"JavaScript")</f>
        <v>JavaScript</v>
      </c>
    </row>
    <row r="235">
      <c r="B235" s="1" t="str">
        <f>IFERROR(__xludf.DUMMYFUNCTION("""COMPUTED_VALUE"""),"C++;JavaScript;Rust")</f>
        <v>C++;JavaScript;Rust</v>
      </c>
      <c r="E235" s="1" t="str">
        <f>IFERROR(__xludf.DUMMYFUNCTION("UNIQUE(SPLIT(B235,"";""))"),"C++")</f>
        <v>C++</v>
      </c>
      <c r="F235" s="1" t="str">
        <f>IFERROR(__xludf.DUMMYFUNCTION("""COMPUTED_VALUE"""),"JavaScript")</f>
        <v>JavaScript</v>
      </c>
      <c r="G235" s="1" t="str">
        <f>IFERROR(__xludf.DUMMYFUNCTION("""COMPUTED_VALUE"""),"Rust")</f>
        <v>Rust</v>
      </c>
    </row>
    <row r="236">
      <c r="B236" s="1" t="str">
        <f>IFERROR(__xludf.DUMMYFUNCTION("""COMPUTED_VALUE"""),"HTML/CSS;JavaScript;Objective-C;PHP;Python")</f>
        <v>HTML/CSS;JavaScript;Objective-C;PHP;Python</v>
      </c>
      <c r="E236" s="1" t="str">
        <f>IFERROR(__xludf.DUMMYFUNCTION("UNIQUE(SPLIT(B236,"";""))"),"HTML/CSS")</f>
        <v>HTML/CSS</v>
      </c>
      <c r="F236" s="1" t="str">
        <f>IFERROR(__xludf.DUMMYFUNCTION("""COMPUTED_VALUE"""),"JavaScript")</f>
        <v>JavaScript</v>
      </c>
      <c r="G236" s="1" t="str">
        <f>IFERROR(__xludf.DUMMYFUNCTION("""COMPUTED_VALUE"""),"Objective-C")</f>
        <v>Objective-C</v>
      </c>
      <c r="H236" s="1" t="str">
        <f>IFERROR(__xludf.DUMMYFUNCTION("""COMPUTED_VALUE"""),"PHP")</f>
        <v>PHP</v>
      </c>
      <c r="I236" s="1" t="str">
        <f>IFERROR(__xludf.DUMMYFUNCTION("""COMPUTED_VALUE"""),"Python")</f>
        <v>Python</v>
      </c>
    </row>
    <row r="237">
      <c r="B237" s="1" t="str">
        <f>IFERROR(__xludf.DUMMYFUNCTION("""COMPUTED_VALUE"""),"C#;HTML/CSS;JavaScript;TypeScript")</f>
        <v>C#;HTML/CSS;JavaScript;TypeScript</v>
      </c>
      <c r="E237" s="1" t="str">
        <f>IFERROR(__xludf.DUMMYFUNCTION("UNIQUE(SPLIT(B237,"";""))"),"C#")</f>
        <v>C#</v>
      </c>
      <c r="F237" s="1" t="str">
        <f>IFERROR(__xludf.DUMMYFUNCTION("""COMPUTED_VALUE"""),"HTML/CSS")</f>
        <v>HTML/CSS</v>
      </c>
      <c r="G237" s="1" t="str">
        <f>IFERROR(__xludf.DUMMYFUNCTION("""COMPUTED_VALUE"""),"JavaScript")</f>
        <v>JavaScript</v>
      </c>
      <c r="H237" s="1" t="str">
        <f>IFERROR(__xludf.DUMMYFUNCTION("""COMPUTED_VALUE"""),"TypeScript")</f>
        <v>TypeScript</v>
      </c>
    </row>
    <row r="238">
      <c r="B238" s="1" t="str">
        <f>IFERROR(__xludf.DUMMYFUNCTION("""COMPUTED_VALUE"""),"Bash/Shell/PowerShell;HTML/CSS;Java;JavaScript;Python;SQL")</f>
        <v>Bash/Shell/PowerShell;HTML/CSS;Java;JavaScript;Python;SQL</v>
      </c>
      <c r="E238" s="1" t="str">
        <f>IFERROR(__xludf.DUMMYFUNCTION("UNIQUE(SPLIT(B238,"";""))"),"Bash/Shell/PowerShell")</f>
        <v>Bash/Shell/PowerShell</v>
      </c>
      <c r="F238" s="1" t="str">
        <f>IFERROR(__xludf.DUMMYFUNCTION("""COMPUTED_VALUE"""),"HTML/CSS")</f>
        <v>HTML/CSS</v>
      </c>
      <c r="G238" s="1" t="str">
        <f>IFERROR(__xludf.DUMMYFUNCTION("""COMPUTED_VALUE"""),"Java")</f>
        <v>Java</v>
      </c>
      <c r="H238" s="1" t="str">
        <f>IFERROR(__xludf.DUMMYFUNCTION("""COMPUTED_VALUE"""),"JavaScript")</f>
        <v>JavaScript</v>
      </c>
      <c r="I238" s="1" t="str">
        <f>IFERROR(__xludf.DUMMYFUNCTION("""COMPUTED_VALUE"""),"Python")</f>
        <v>Python</v>
      </c>
      <c r="J238" s="1" t="str">
        <f>IFERROR(__xludf.DUMMYFUNCTION("""COMPUTED_VALUE"""),"SQL")</f>
        <v>SQL</v>
      </c>
    </row>
    <row r="239">
      <c r="B239" s="1" t="str">
        <f>IFERROR(__xludf.DUMMYFUNCTION("""COMPUTED_VALUE"""),"Bash/Shell/PowerShell;C#;HTML/CSS;JavaScript;SQL")</f>
        <v>Bash/Shell/PowerShell;C#;HTML/CSS;JavaScript;SQL</v>
      </c>
      <c r="E239" s="1" t="str">
        <f>IFERROR(__xludf.DUMMYFUNCTION("UNIQUE(SPLIT(B239,"";""))"),"Bash/Shell/PowerShell")</f>
        <v>Bash/Shell/PowerShell</v>
      </c>
      <c r="F239" s="1" t="str">
        <f>IFERROR(__xludf.DUMMYFUNCTION("""COMPUTED_VALUE"""),"C#")</f>
        <v>C#</v>
      </c>
      <c r="G239" s="1" t="str">
        <f>IFERROR(__xludf.DUMMYFUNCTION("""COMPUTED_VALUE"""),"HTML/CSS")</f>
        <v>HTML/CSS</v>
      </c>
      <c r="H239" s="1" t="str">
        <f>IFERROR(__xludf.DUMMYFUNCTION("""COMPUTED_VALUE"""),"JavaScript")</f>
        <v>JavaScript</v>
      </c>
      <c r="I239" s="1" t="str">
        <f>IFERROR(__xludf.DUMMYFUNCTION("""COMPUTED_VALUE"""),"SQL")</f>
        <v>SQL</v>
      </c>
    </row>
    <row r="240">
      <c r="B240" s="1" t="str">
        <f>IFERROR(__xludf.DUMMYFUNCTION("""COMPUTED_VALUE"""),"HTML/CSS;Java;JavaScript;SQL;TypeScript")</f>
        <v>HTML/CSS;Java;JavaScript;SQL;TypeScript</v>
      </c>
      <c r="E240" s="1" t="str">
        <f>IFERROR(__xludf.DUMMYFUNCTION("UNIQUE(SPLIT(B240,"";""))"),"HTML/CSS")</f>
        <v>HTML/CSS</v>
      </c>
      <c r="F240" s="1" t="str">
        <f>IFERROR(__xludf.DUMMYFUNCTION("""COMPUTED_VALUE"""),"Java")</f>
        <v>Java</v>
      </c>
      <c r="G240" s="1" t="str">
        <f>IFERROR(__xludf.DUMMYFUNCTION("""COMPUTED_VALUE"""),"JavaScript")</f>
        <v>JavaScript</v>
      </c>
      <c r="H240" s="1" t="str">
        <f>IFERROR(__xludf.DUMMYFUNCTION("""COMPUTED_VALUE"""),"SQL")</f>
        <v>SQL</v>
      </c>
      <c r="I240" s="1" t="str">
        <f>IFERROR(__xludf.DUMMYFUNCTION("""COMPUTED_VALUE"""),"TypeScript")</f>
        <v>TypeScript</v>
      </c>
    </row>
    <row r="241">
      <c r="B241" s="1" t="str">
        <f>IFERROR(__xludf.DUMMYFUNCTION("""COMPUTED_VALUE"""),"C;C++;C#;HTML/CSS;Java;JavaScript;Objective-C;PHP;Python;Swift")</f>
        <v>C;C++;C#;HTML/CSS;Java;JavaScript;Objective-C;PHP;Python;Swift</v>
      </c>
      <c r="E241" s="1" t="str">
        <f>IFERROR(__xludf.DUMMYFUNCTION("UNIQUE(SPLIT(B241,"";""))"),"C")</f>
        <v>C</v>
      </c>
      <c r="F241" s="1" t="str">
        <f>IFERROR(__xludf.DUMMYFUNCTION("""COMPUTED_VALUE"""),"C++")</f>
        <v>C++</v>
      </c>
      <c r="G241" s="1" t="str">
        <f>IFERROR(__xludf.DUMMYFUNCTION("""COMPUTED_VALUE"""),"C#")</f>
        <v>C#</v>
      </c>
      <c r="H241" s="1" t="str">
        <f>IFERROR(__xludf.DUMMYFUNCTION("""COMPUTED_VALUE"""),"HTML/CSS")</f>
        <v>HTML/CSS</v>
      </c>
      <c r="I241" s="1" t="str">
        <f>IFERROR(__xludf.DUMMYFUNCTION("""COMPUTED_VALUE"""),"Java")</f>
        <v>Java</v>
      </c>
      <c r="J241" s="1" t="str">
        <f>IFERROR(__xludf.DUMMYFUNCTION("""COMPUTED_VALUE"""),"JavaScript")</f>
        <v>JavaScript</v>
      </c>
      <c r="K241" s="1" t="str">
        <f>IFERROR(__xludf.DUMMYFUNCTION("""COMPUTED_VALUE"""),"Objective-C")</f>
        <v>Objective-C</v>
      </c>
      <c r="L241" s="1" t="str">
        <f>IFERROR(__xludf.DUMMYFUNCTION("""COMPUTED_VALUE"""),"PHP")</f>
        <v>PHP</v>
      </c>
      <c r="M241" s="1" t="str">
        <f>IFERROR(__xludf.DUMMYFUNCTION("""COMPUTED_VALUE"""),"Python")</f>
        <v>Python</v>
      </c>
      <c r="N241" s="1" t="str">
        <f>IFERROR(__xludf.DUMMYFUNCTION("""COMPUTED_VALUE"""),"Swift")</f>
        <v>Swift</v>
      </c>
    </row>
    <row r="242">
      <c r="B242" s="1" t="str">
        <f>IFERROR(__xludf.DUMMYFUNCTION("""COMPUTED_VALUE"""),"Assembly;Bash/Shell/PowerShell;C;Python;VBA")</f>
        <v>Assembly;Bash/Shell/PowerShell;C;Python;VBA</v>
      </c>
      <c r="E242" s="1" t="str">
        <f>IFERROR(__xludf.DUMMYFUNCTION("UNIQUE(SPLIT(B242,"";""))"),"Assembly")</f>
        <v>Assembly</v>
      </c>
      <c r="F242" s="1" t="str">
        <f>IFERROR(__xludf.DUMMYFUNCTION("""COMPUTED_VALUE"""),"Bash/Shell/PowerShell")</f>
        <v>Bash/Shell/PowerShell</v>
      </c>
      <c r="G242" s="1" t="str">
        <f>IFERROR(__xludf.DUMMYFUNCTION("""COMPUTED_VALUE"""),"C")</f>
        <v>C</v>
      </c>
      <c r="H242" s="1" t="str">
        <f>IFERROR(__xludf.DUMMYFUNCTION("""COMPUTED_VALUE"""),"Python")</f>
        <v>Python</v>
      </c>
      <c r="I242" s="1" t="str">
        <f>IFERROR(__xludf.DUMMYFUNCTION("""COMPUTED_VALUE"""),"VBA")</f>
        <v>VBA</v>
      </c>
    </row>
    <row r="243">
      <c r="B243" s="1" t="str">
        <f>IFERROR(__xludf.DUMMYFUNCTION("""COMPUTED_VALUE"""),"C#;JavaScript;TypeScript")</f>
        <v>C#;JavaScript;TypeScript</v>
      </c>
      <c r="E243" s="1" t="str">
        <f>IFERROR(__xludf.DUMMYFUNCTION("UNIQUE(SPLIT(B243,"";""))"),"C#")</f>
        <v>C#</v>
      </c>
      <c r="F243" s="1" t="str">
        <f>IFERROR(__xludf.DUMMYFUNCTION("""COMPUTED_VALUE"""),"JavaScript")</f>
        <v>JavaScript</v>
      </c>
      <c r="G243" s="1" t="str">
        <f>IFERROR(__xludf.DUMMYFUNCTION("""COMPUTED_VALUE"""),"TypeScript")</f>
        <v>TypeScript</v>
      </c>
    </row>
    <row r="244">
      <c r="B244" s="1" t="str">
        <f>IFERROR(__xludf.DUMMYFUNCTION("""COMPUTED_VALUE"""),"C#;HTML/CSS;JavaScript;SQL;TypeScript")</f>
        <v>C#;HTML/CSS;JavaScript;SQL;TypeScript</v>
      </c>
      <c r="E244" s="1" t="str">
        <f>IFERROR(__xludf.DUMMYFUNCTION("UNIQUE(SPLIT(B244,"";""))"),"C#")</f>
        <v>C#</v>
      </c>
      <c r="F244" s="1" t="str">
        <f>IFERROR(__xludf.DUMMYFUNCTION("""COMPUTED_VALUE"""),"HTML/CSS")</f>
        <v>HTML/CSS</v>
      </c>
      <c r="G244" s="1" t="str">
        <f>IFERROR(__xludf.DUMMYFUNCTION("""COMPUTED_VALUE"""),"JavaScript")</f>
        <v>JavaScript</v>
      </c>
      <c r="H244" s="1" t="str">
        <f>IFERROR(__xludf.DUMMYFUNCTION("""COMPUTED_VALUE"""),"SQL")</f>
        <v>SQL</v>
      </c>
      <c r="I244" s="1" t="str">
        <f>IFERROR(__xludf.DUMMYFUNCTION("""COMPUTED_VALUE"""),"TypeScript")</f>
        <v>TypeScript</v>
      </c>
    </row>
    <row r="245">
      <c r="B245" s="1" t="str">
        <f>IFERROR(__xludf.DUMMYFUNCTION("""COMPUTED_VALUE"""),"C++;C#")</f>
        <v>C++;C#</v>
      </c>
      <c r="E245" s="1" t="str">
        <f>IFERROR(__xludf.DUMMYFUNCTION("UNIQUE(SPLIT(B245,"";""))"),"C++")</f>
        <v>C++</v>
      </c>
      <c r="F245" s="1" t="str">
        <f>IFERROR(__xludf.DUMMYFUNCTION("""COMPUTED_VALUE"""),"C#")</f>
        <v>C#</v>
      </c>
    </row>
    <row r="246">
      <c r="B246" s="1" t="str">
        <f>IFERROR(__xludf.DUMMYFUNCTION("""COMPUTED_VALUE"""),"HTML/CSS;Java;JavaScript;Python;SQL")</f>
        <v>HTML/CSS;Java;JavaScript;Python;SQL</v>
      </c>
      <c r="E246" s="1" t="str">
        <f>IFERROR(__xludf.DUMMYFUNCTION("UNIQUE(SPLIT(B246,"";""))"),"HTML/CSS")</f>
        <v>HTML/CSS</v>
      </c>
      <c r="F246" s="1" t="str">
        <f>IFERROR(__xludf.DUMMYFUNCTION("""COMPUTED_VALUE"""),"Java")</f>
        <v>Java</v>
      </c>
      <c r="G246" s="1" t="str">
        <f>IFERROR(__xludf.DUMMYFUNCTION("""COMPUTED_VALUE"""),"JavaScript")</f>
        <v>JavaScript</v>
      </c>
      <c r="H246" s="1" t="str">
        <f>IFERROR(__xludf.DUMMYFUNCTION("""COMPUTED_VALUE"""),"Python")</f>
        <v>Python</v>
      </c>
      <c r="I246" s="1" t="str">
        <f>IFERROR(__xludf.DUMMYFUNCTION("""COMPUTED_VALUE"""),"SQL")</f>
        <v>SQL</v>
      </c>
    </row>
    <row r="247">
      <c r="B247" s="1" t="str">
        <f>IFERROR(__xludf.DUMMYFUNCTION("""COMPUTED_VALUE"""),"Bash/Shell/PowerShell;C#;HTML/CSS;Java;Python;SQL")</f>
        <v>Bash/Shell/PowerShell;C#;HTML/CSS;Java;Python;SQL</v>
      </c>
      <c r="E247" s="1" t="str">
        <f>IFERROR(__xludf.DUMMYFUNCTION("UNIQUE(SPLIT(B247,"";""))"),"Bash/Shell/PowerShell")</f>
        <v>Bash/Shell/PowerShell</v>
      </c>
      <c r="F247" s="1" t="str">
        <f>IFERROR(__xludf.DUMMYFUNCTION("""COMPUTED_VALUE"""),"C#")</f>
        <v>C#</v>
      </c>
      <c r="G247" s="1" t="str">
        <f>IFERROR(__xludf.DUMMYFUNCTION("""COMPUTED_VALUE"""),"HTML/CSS")</f>
        <v>HTML/CSS</v>
      </c>
      <c r="H247" s="1" t="str">
        <f>IFERROR(__xludf.DUMMYFUNCTION("""COMPUTED_VALUE"""),"Java")</f>
        <v>Java</v>
      </c>
      <c r="I247" s="1" t="str">
        <f>IFERROR(__xludf.DUMMYFUNCTION("""COMPUTED_VALUE"""),"Python")</f>
        <v>Python</v>
      </c>
      <c r="J247" s="1" t="str">
        <f>IFERROR(__xludf.DUMMYFUNCTION("""COMPUTED_VALUE"""),"SQL")</f>
        <v>SQL</v>
      </c>
    </row>
    <row r="248">
      <c r="B248" s="1" t="str">
        <f>IFERROR(__xludf.DUMMYFUNCTION("""COMPUTED_VALUE"""),"Python;Other(s):")</f>
        <v>Python;Other(s):</v>
      </c>
      <c r="E248" s="1" t="str">
        <f>IFERROR(__xludf.DUMMYFUNCTION("UNIQUE(SPLIT(B248,"";""))"),"Python")</f>
        <v>Python</v>
      </c>
      <c r="F248" s="1" t="str">
        <f>IFERROR(__xludf.DUMMYFUNCTION("""COMPUTED_VALUE"""),"Other(s):")</f>
        <v>Other(s):</v>
      </c>
    </row>
    <row r="249">
      <c r="B249" s="1" t="str">
        <f>IFERROR(__xludf.DUMMYFUNCTION("""COMPUTED_VALUE"""),"Assembly;C;C++;C#;HTML/CSS;JavaScript;Python;VBA")</f>
        <v>Assembly;C;C++;C#;HTML/CSS;JavaScript;Python;VBA</v>
      </c>
      <c r="E249" s="1" t="str">
        <f>IFERROR(__xludf.DUMMYFUNCTION("UNIQUE(SPLIT(B249,"";""))"),"Assembly")</f>
        <v>Assembly</v>
      </c>
      <c r="F249" s="1" t="str">
        <f>IFERROR(__xludf.DUMMYFUNCTION("""COMPUTED_VALUE"""),"C")</f>
        <v>C</v>
      </c>
      <c r="G249" s="1" t="str">
        <f>IFERROR(__xludf.DUMMYFUNCTION("""COMPUTED_VALUE"""),"C++")</f>
        <v>C++</v>
      </c>
      <c r="H249" s="1" t="str">
        <f>IFERROR(__xludf.DUMMYFUNCTION("""COMPUTED_VALUE"""),"C#")</f>
        <v>C#</v>
      </c>
      <c r="I249" s="1" t="str">
        <f>IFERROR(__xludf.DUMMYFUNCTION("""COMPUTED_VALUE"""),"HTML/CSS")</f>
        <v>HTML/CSS</v>
      </c>
      <c r="J249" s="1" t="str">
        <f>IFERROR(__xludf.DUMMYFUNCTION("""COMPUTED_VALUE"""),"JavaScript")</f>
        <v>JavaScript</v>
      </c>
      <c r="K249" s="1" t="str">
        <f>IFERROR(__xludf.DUMMYFUNCTION("""COMPUTED_VALUE"""),"Python")</f>
        <v>Python</v>
      </c>
      <c r="L249" s="1" t="str">
        <f>IFERROR(__xludf.DUMMYFUNCTION("""COMPUTED_VALUE"""),"VBA")</f>
        <v>VBA</v>
      </c>
    </row>
    <row r="250">
      <c r="B250" s="1" t="str">
        <f>IFERROR(__xludf.DUMMYFUNCTION("""COMPUTED_VALUE"""),"HTML/CSS;JavaScript;Rust;Swift;Other(s):")</f>
        <v>HTML/CSS;JavaScript;Rust;Swift;Other(s):</v>
      </c>
      <c r="E250" s="1" t="str">
        <f>IFERROR(__xludf.DUMMYFUNCTION("UNIQUE(SPLIT(B250,"";""))"),"HTML/CSS")</f>
        <v>HTML/CSS</v>
      </c>
      <c r="F250" s="1" t="str">
        <f>IFERROR(__xludf.DUMMYFUNCTION("""COMPUTED_VALUE"""),"JavaScript")</f>
        <v>JavaScript</v>
      </c>
      <c r="G250" s="1" t="str">
        <f>IFERROR(__xludf.DUMMYFUNCTION("""COMPUTED_VALUE"""),"Rust")</f>
        <v>Rust</v>
      </c>
      <c r="H250" s="1" t="str">
        <f>IFERROR(__xludf.DUMMYFUNCTION("""COMPUTED_VALUE"""),"Swift")</f>
        <v>Swift</v>
      </c>
      <c r="I250" s="1" t="str">
        <f>IFERROR(__xludf.DUMMYFUNCTION("""COMPUTED_VALUE"""),"Other(s):")</f>
        <v>Other(s):</v>
      </c>
    </row>
    <row r="251">
      <c r="B251" s="1" t="str">
        <f>IFERROR(__xludf.DUMMYFUNCTION("""COMPUTED_VALUE"""),"Bash/Shell/PowerShell;HTML/CSS;JavaScript;PHP;Ruby;SQL")</f>
        <v>Bash/Shell/PowerShell;HTML/CSS;JavaScript;PHP;Ruby;SQL</v>
      </c>
      <c r="E251" s="1" t="str">
        <f>IFERROR(__xludf.DUMMYFUNCTION("UNIQUE(SPLIT(B251,"";""))"),"Bash/Shell/PowerShell")</f>
        <v>Bash/Shell/PowerShell</v>
      </c>
      <c r="F251" s="1" t="str">
        <f>IFERROR(__xludf.DUMMYFUNCTION("""COMPUTED_VALUE"""),"HTML/CSS")</f>
        <v>HTML/CSS</v>
      </c>
      <c r="G251" s="1" t="str">
        <f>IFERROR(__xludf.DUMMYFUNCTION("""COMPUTED_VALUE"""),"JavaScript")</f>
        <v>JavaScript</v>
      </c>
      <c r="H251" s="1" t="str">
        <f>IFERROR(__xludf.DUMMYFUNCTION("""COMPUTED_VALUE"""),"PHP")</f>
        <v>PHP</v>
      </c>
      <c r="I251" s="1" t="str">
        <f>IFERROR(__xludf.DUMMYFUNCTION("""COMPUTED_VALUE"""),"Ruby")</f>
        <v>Ruby</v>
      </c>
      <c r="J251" s="1" t="str">
        <f>IFERROR(__xludf.DUMMYFUNCTION("""COMPUTED_VALUE"""),"SQL")</f>
        <v>SQL</v>
      </c>
    </row>
    <row r="252">
      <c r="B252" s="1" t="str">
        <f>IFERROR(__xludf.DUMMYFUNCTION("""COMPUTED_VALUE"""),"C#;Python;SQL;TypeScript")</f>
        <v>C#;Python;SQL;TypeScript</v>
      </c>
      <c r="E252" s="1" t="str">
        <f>IFERROR(__xludf.DUMMYFUNCTION("UNIQUE(SPLIT(B252,"";""))"),"C#")</f>
        <v>C#</v>
      </c>
      <c r="F252" s="1" t="str">
        <f>IFERROR(__xludf.DUMMYFUNCTION("""COMPUTED_VALUE"""),"Python")</f>
        <v>Python</v>
      </c>
      <c r="G252" s="1" t="str">
        <f>IFERROR(__xludf.DUMMYFUNCTION("""COMPUTED_VALUE"""),"SQL")</f>
        <v>SQL</v>
      </c>
      <c r="H252" s="1" t="str">
        <f>IFERROR(__xludf.DUMMYFUNCTION("""COMPUTED_VALUE"""),"TypeScript")</f>
        <v>TypeScript</v>
      </c>
    </row>
    <row r="253">
      <c r="B253" s="1" t="str">
        <f>IFERROR(__xludf.DUMMYFUNCTION("""COMPUTED_VALUE"""),"Bash/Shell/PowerShell;C;HTML/CSS;Java;JavaScript;Python;TypeScript;Other(s):")</f>
        <v>Bash/Shell/PowerShell;C;HTML/CSS;Java;JavaScript;Python;TypeScript;Other(s):</v>
      </c>
      <c r="E253" s="1" t="str">
        <f>IFERROR(__xludf.DUMMYFUNCTION("UNIQUE(SPLIT(B253,"";""))"),"Bash/Shell/PowerShell")</f>
        <v>Bash/Shell/PowerShell</v>
      </c>
      <c r="F253" s="1" t="str">
        <f>IFERROR(__xludf.DUMMYFUNCTION("""COMPUTED_VALUE"""),"C")</f>
        <v>C</v>
      </c>
      <c r="G253" s="1" t="str">
        <f>IFERROR(__xludf.DUMMYFUNCTION("""COMPUTED_VALUE"""),"HTML/CSS")</f>
        <v>HTML/CSS</v>
      </c>
      <c r="H253" s="1" t="str">
        <f>IFERROR(__xludf.DUMMYFUNCTION("""COMPUTED_VALUE"""),"Java")</f>
        <v>Java</v>
      </c>
      <c r="I253" s="1" t="str">
        <f>IFERROR(__xludf.DUMMYFUNCTION("""COMPUTED_VALUE"""),"JavaScript")</f>
        <v>JavaScript</v>
      </c>
      <c r="J253" s="1" t="str">
        <f>IFERROR(__xludf.DUMMYFUNCTION("""COMPUTED_VALUE"""),"Python")</f>
        <v>Python</v>
      </c>
      <c r="K253" s="1" t="str">
        <f>IFERROR(__xludf.DUMMYFUNCTION("""COMPUTED_VALUE"""),"TypeScript")</f>
        <v>TypeScript</v>
      </c>
      <c r="L253" s="1" t="str">
        <f>IFERROR(__xludf.DUMMYFUNCTION("""COMPUTED_VALUE"""),"Other(s):")</f>
        <v>Other(s):</v>
      </c>
    </row>
    <row r="254">
      <c r="B254" s="1" t="str">
        <f>IFERROR(__xludf.DUMMYFUNCTION("""COMPUTED_VALUE"""),"C;C++;Java")</f>
        <v>C;C++;Java</v>
      </c>
      <c r="E254" s="1" t="str">
        <f>IFERROR(__xludf.DUMMYFUNCTION("UNIQUE(SPLIT(B254,"";""))"),"C")</f>
        <v>C</v>
      </c>
      <c r="F254" s="1" t="str">
        <f>IFERROR(__xludf.DUMMYFUNCTION("""COMPUTED_VALUE"""),"C++")</f>
        <v>C++</v>
      </c>
      <c r="G254" s="1" t="str">
        <f>IFERROR(__xludf.DUMMYFUNCTION("""COMPUTED_VALUE"""),"Java")</f>
        <v>Java</v>
      </c>
    </row>
    <row r="255">
      <c r="B255" s="1" t="str">
        <f>IFERROR(__xludf.DUMMYFUNCTION("""COMPUTED_VALUE"""),"Bash/Shell/PowerShell;Other(s):")</f>
        <v>Bash/Shell/PowerShell;Other(s):</v>
      </c>
      <c r="E255" s="1" t="str">
        <f>IFERROR(__xludf.DUMMYFUNCTION("UNIQUE(SPLIT(B255,"";""))"),"Bash/Shell/PowerShell")</f>
        <v>Bash/Shell/PowerShell</v>
      </c>
      <c r="F255" s="1" t="str">
        <f>IFERROR(__xludf.DUMMYFUNCTION("""COMPUTED_VALUE"""),"Other(s):")</f>
        <v>Other(s):</v>
      </c>
    </row>
    <row r="256">
      <c r="B256" s="1" t="str">
        <f>IFERROR(__xludf.DUMMYFUNCTION("""COMPUTED_VALUE"""),"C;HTML/CSS;Java;JavaScript;PHP;Python")</f>
        <v>C;HTML/CSS;Java;JavaScript;PHP;Python</v>
      </c>
      <c r="E256" s="1" t="str">
        <f>IFERROR(__xludf.DUMMYFUNCTION("UNIQUE(SPLIT(B256,"";""))"),"C")</f>
        <v>C</v>
      </c>
      <c r="F256" s="1" t="str">
        <f>IFERROR(__xludf.DUMMYFUNCTION("""COMPUTED_VALUE"""),"HTML/CSS")</f>
        <v>HTML/CSS</v>
      </c>
      <c r="G256" s="1" t="str">
        <f>IFERROR(__xludf.DUMMYFUNCTION("""COMPUTED_VALUE"""),"Java")</f>
        <v>Java</v>
      </c>
      <c r="H256" s="1" t="str">
        <f>IFERROR(__xludf.DUMMYFUNCTION("""COMPUTED_VALUE"""),"JavaScript")</f>
        <v>JavaScript</v>
      </c>
      <c r="I256" s="1" t="str">
        <f>IFERROR(__xludf.DUMMYFUNCTION("""COMPUTED_VALUE"""),"PHP")</f>
        <v>PHP</v>
      </c>
      <c r="J256" s="1" t="str">
        <f>IFERROR(__xludf.DUMMYFUNCTION("""COMPUTED_VALUE"""),"Python")</f>
        <v>Python</v>
      </c>
    </row>
    <row r="257">
      <c r="B257" s="1" t="str">
        <f>IFERROR(__xludf.DUMMYFUNCTION("""COMPUTED_VALUE"""),"C#;HTML/CSS;Java;JavaScript;Python;SQL;TypeScript")</f>
        <v>C#;HTML/CSS;Java;JavaScript;Python;SQL;TypeScript</v>
      </c>
      <c r="E257" s="1" t="str">
        <f>IFERROR(__xludf.DUMMYFUNCTION("UNIQUE(SPLIT(B257,"";""))"),"C#")</f>
        <v>C#</v>
      </c>
      <c r="F257" s="1" t="str">
        <f>IFERROR(__xludf.DUMMYFUNCTION("""COMPUTED_VALUE"""),"HTML/CSS")</f>
        <v>HTML/CSS</v>
      </c>
      <c r="G257" s="1" t="str">
        <f>IFERROR(__xludf.DUMMYFUNCTION("""COMPUTED_VALUE"""),"Java")</f>
        <v>Java</v>
      </c>
      <c r="H257" s="1" t="str">
        <f>IFERROR(__xludf.DUMMYFUNCTION("""COMPUTED_VALUE"""),"JavaScript")</f>
        <v>JavaScript</v>
      </c>
      <c r="I257" s="1" t="str">
        <f>IFERROR(__xludf.DUMMYFUNCTION("""COMPUTED_VALUE"""),"Python")</f>
        <v>Python</v>
      </c>
      <c r="J257" s="1" t="str">
        <f>IFERROR(__xludf.DUMMYFUNCTION("""COMPUTED_VALUE"""),"SQL")</f>
        <v>SQL</v>
      </c>
      <c r="K257" s="1" t="str">
        <f>IFERROR(__xludf.DUMMYFUNCTION("""COMPUTED_VALUE"""),"TypeScript")</f>
        <v>TypeScript</v>
      </c>
    </row>
    <row r="258">
      <c r="B258" s="1" t="str">
        <f>IFERROR(__xludf.DUMMYFUNCTION("""COMPUTED_VALUE"""),"Bash/Shell/PowerShell;HTML/CSS;Java;JavaScript;PHP;SQL")</f>
        <v>Bash/Shell/PowerShell;HTML/CSS;Java;JavaScript;PHP;SQL</v>
      </c>
      <c r="E258" s="1" t="str">
        <f>IFERROR(__xludf.DUMMYFUNCTION("UNIQUE(SPLIT(B258,"";""))"),"Bash/Shell/PowerShell")</f>
        <v>Bash/Shell/PowerShell</v>
      </c>
      <c r="F258" s="1" t="str">
        <f>IFERROR(__xludf.DUMMYFUNCTION("""COMPUTED_VALUE"""),"HTML/CSS")</f>
        <v>HTML/CSS</v>
      </c>
      <c r="G258" s="1" t="str">
        <f>IFERROR(__xludf.DUMMYFUNCTION("""COMPUTED_VALUE"""),"Java")</f>
        <v>Java</v>
      </c>
      <c r="H258" s="1" t="str">
        <f>IFERROR(__xludf.DUMMYFUNCTION("""COMPUTED_VALUE"""),"JavaScript")</f>
        <v>JavaScript</v>
      </c>
      <c r="I258" s="1" t="str">
        <f>IFERROR(__xludf.DUMMYFUNCTION("""COMPUTED_VALUE"""),"PHP")</f>
        <v>PHP</v>
      </c>
      <c r="J258" s="1" t="str">
        <f>IFERROR(__xludf.DUMMYFUNCTION("""COMPUTED_VALUE"""),"SQL")</f>
        <v>SQL</v>
      </c>
    </row>
    <row r="259">
      <c r="B259" s="1" t="str">
        <f>IFERROR(__xludf.DUMMYFUNCTION("""COMPUTED_VALUE"""),"HTML/CSS;JavaScript")</f>
        <v>HTML/CSS;JavaScript</v>
      </c>
      <c r="E259" s="1" t="str">
        <f>IFERROR(__xludf.DUMMYFUNCTION("UNIQUE(SPLIT(B259,"";""))"),"HTML/CSS")</f>
        <v>HTML/CSS</v>
      </c>
      <c r="F259" s="1" t="str">
        <f>IFERROR(__xludf.DUMMYFUNCTION("""COMPUTED_VALUE"""),"JavaScript")</f>
        <v>JavaScript</v>
      </c>
    </row>
    <row r="260">
      <c r="B260" s="1" t="str">
        <f>IFERROR(__xludf.DUMMYFUNCTION("""COMPUTED_VALUE"""),"C++;C#;HTML/CSS;Java;JavaScript;PHP;Python;SQL;TypeScript")</f>
        <v>C++;C#;HTML/CSS;Java;JavaScript;PHP;Python;SQL;TypeScript</v>
      </c>
      <c r="E260" s="1" t="str">
        <f>IFERROR(__xludf.DUMMYFUNCTION("UNIQUE(SPLIT(B260,"";""))"),"C++")</f>
        <v>C++</v>
      </c>
      <c r="F260" s="1" t="str">
        <f>IFERROR(__xludf.DUMMYFUNCTION("""COMPUTED_VALUE"""),"C#")</f>
        <v>C#</v>
      </c>
      <c r="G260" s="1" t="str">
        <f>IFERROR(__xludf.DUMMYFUNCTION("""COMPUTED_VALUE"""),"HTML/CSS")</f>
        <v>HTML/CSS</v>
      </c>
      <c r="H260" s="1" t="str">
        <f>IFERROR(__xludf.DUMMYFUNCTION("""COMPUTED_VALUE"""),"Java")</f>
        <v>Java</v>
      </c>
      <c r="I260" s="1" t="str">
        <f>IFERROR(__xludf.DUMMYFUNCTION("""COMPUTED_VALUE"""),"JavaScript")</f>
        <v>JavaScript</v>
      </c>
      <c r="J260" s="1" t="str">
        <f>IFERROR(__xludf.DUMMYFUNCTION("""COMPUTED_VALUE"""),"PHP")</f>
        <v>PHP</v>
      </c>
      <c r="K260" s="1" t="str">
        <f>IFERROR(__xludf.DUMMYFUNCTION("""COMPUTED_VALUE"""),"Python")</f>
        <v>Python</v>
      </c>
      <c r="L260" s="1" t="str">
        <f>IFERROR(__xludf.DUMMYFUNCTION("""COMPUTED_VALUE"""),"SQL")</f>
        <v>SQL</v>
      </c>
      <c r="M260" s="1" t="str">
        <f>IFERROR(__xludf.DUMMYFUNCTION("""COMPUTED_VALUE"""),"TypeScript")</f>
        <v>TypeScript</v>
      </c>
    </row>
    <row r="261">
      <c r="B261" s="1" t="str">
        <f>IFERROR(__xludf.DUMMYFUNCTION("""COMPUTED_VALUE"""),"HTML/CSS;JavaScript;Kotlin;Python")</f>
        <v>HTML/CSS;JavaScript;Kotlin;Python</v>
      </c>
      <c r="E261" s="1" t="str">
        <f>IFERROR(__xludf.DUMMYFUNCTION("UNIQUE(SPLIT(B261,"";""))"),"HTML/CSS")</f>
        <v>HTML/CSS</v>
      </c>
      <c r="F261" s="1" t="str">
        <f>IFERROR(__xludf.DUMMYFUNCTION("""COMPUTED_VALUE"""),"JavaScript")</f>
        <v>JavaScript</v>
      </c>
      <c r="G261" s="1" t="str">
        <f>IFERROR(__xludf.DUMMYFUNCTION("""COMPUTED_VALUE"""),"Kotlin")</f>
        <v>Kotlin</v>
      </c>
      <c r="H261" s="1" t="str">
        <f>IFERROR(__xludf.DUMMYFUNCTION("""COMPUTED_VALUE"""),"Python")</f>
        <v>Python</v>
      </c>
    </row>
    <row r="262">
      <c r="B262" s="1" t="str">
        <f>IFERROR(__xludf.DUMMYFUNCTION("""COMPUTED_VALUE"""),"HTML/CSS;Java;JavaScript;Python;SQL;Other(s):")</f>
        <v>HTML/CSS;Java;JavaScript;Python;SQL;Other(s):</v>
      </c>
      <c r="E262" s="1" t="str">
        <f>IFERROR(__xludf.DUMMYFUNCTION("UNIQUE(SPLIT(B262,"";""))"),"HTML/CSS")</f>
        <v>HTML/CSS</v>
      </c>
      <c r="F262" s="1" t="str">
        <f>IFERROR(__xludf.DUMMYFUNCTION("""COMPUTED_VALUE"""),"Java")</f>
        <v>Java</v>
      </c>
      <c r="G262" s="1" t="str">
        <f>IFERROR(__xludf.DUMMYFUNCTION("""COMPUTED_VALUE"""),"JavaScript")</f>
        <v>JavaScript</v>
      </c>
      <c r="H262" s="1" t="str">
        <f>IFERROR(__xludf.DUMMYFUNCTION("""COMPUTED_VALUE"""),"Python")</f>
        <v>Python</v>
      </c>
      <c r="I262" s="1" t="str">
        <f>IFERROR(__xludf.DUMMYFUNCTION("""COMPUTED_VALUE"""),"SQL")</f>
        <v>SQL</v>
      </c>
      <c r="J262" s="1" t="str">
        <f>IFERROR(__xludf.DUMMYFUNCTION("""COMPUTED_VALUE"""),"Other(s):")</f>
        <v>Other(s):</v>
      </c>
    </row>
    <row r="263">
      <c r="B263" s="1" t="str">
        <f>IFERROR(__xludf.DUMMYFUNCTION("""COMPUTED_VALUE"""),"HTML/CSS;JavaScript")</f>
        <v>HTML/CSS;JavaScript</v>
      </c>
      <c r="E263" s="1" t="str">
        <f>IFERROR(__xludf.DUMMYFUNCTION("UNIQUE(SPLIT(B263,"";""))"),"HTML/CSS")</f>
        <v>HTML/CSS</v>
      </c>
      <c r="F263" s="1" t="str">
        <f>IFERROR(__xludf.DUMMYFUNCTION("""COMPUTED_VALUE"""),"JavaScript")</f>
        <v>JavaScript</v>
      </c>
    </row>
    <row r="264">
      <c r="B264" s="1" t="str">
        <f>IFERROR(__xludf.DUMMYFUNCTION("""COMPUTED_VALUE"""),"HTML/CSS;JavaScript;TypeScript;Other(s):")</f>
        <v>HTML/CSS;JavaScript;TypeScript;Other(s):</v>
      </c>
      <c r="E264" s="1" t="str">
        <f>IFERROR(__xludf.DUMMYFUNCTION("UNIQUE(SPLIT(B264,"";""))"),"HTML/CSS")</f>
        <v>HTML/CSS</v>
      </c>
      <c r="F264" s="1" t="str">
        <f>IFERROR(__xludf.DUMMYFUNCTION("""COMPUTED_VALUE"""),"JavaScript")</f>
        <v>JavaScript</v>
      </c>
      <c r="G264" s="1" t="str">
        <f>IFERROR(__xludf.DUMMYFUNCTION("""COMPUTED_VALUE"""),"TypeScript")</f>
        <v>TypeScript</v>
      </c>
      <c r="H264" s="1" t="str">
        <f>IFERROR(__xludf.DUMMYFUNCTION("""COMPUTED_VALUE"""),"Other(s):")</f>
        <v>Other(s):</v>
      </c>
    </row>
    <row r="265">
      <c r="B265" s="1" t="str">
        <f>IFERROR(__xludf.DUMMYFUNCTION("""COMPUTED_VALUE"""),"HTML/CSS;JavaScript;Python;Ruby")</f>
        <v>HTML/CSS;JavaScript;Python;Ruby</v>
      </c>
      <c r="E265" s="1" t="str">
        <f>IFERROR(__xludf.DUMMYFUNCTION("UNIQUE(SPLIT(B265,"";""))"),"HTML/CSS")</f>
        <v>HTML/CSS</v>
      </c>
      <c r="F265" s="1" t="str">
        <f>IFERROR(__xludf.DUMMYFUNCTION("""COMPUTED_VALUE"""),"JavaScript")</f>
        <v>JavaScript</v>
      </c>
      <c r="G265" s="1" t="str">
        <f>IFERROR(__xludf.DUMMYFUNCTION("""COMPUTED_VALUE"""),"Python")</f>
        <v>Python</v>
      </c>
      <c r="H265" s="1" t="str">
        <f>IFERROR(__xludf.DUMMYFUNCTION("""COMPUTED_VALUE"""),"Ruby")</f>
        <v>Ruby</v>
      </c>
    </row>
    <row r="266">
      <c r="B266" s="1" t="str">
        <f>IFERROR(__xludf.DUMMYFUNCTION("""COMPUTED_VALUE"""),"C;Java;PHP;Ruby")</f>
        <v>C;Java;PHP;Ruby</v>
      </c>
      <c r="E266" s="1" t="str">
        <f>IFERROR(__xludf.DUMMYFUNCTION("UNIQUE(SPLIT(B266,"";""))"),"C")</f>
        <v>C</v>
      </c>
      <c r="F266" s="1" t="str">
        <f>IFERROR(__xludf.DUMMYFUNCTION("""COMPUTED_VALUE"""),"Java")</f>
        <v>Java</v>
      </c>
      <c r="G266" s="1" t="str">
        <f>IFERROR(__xludf.DUMMYFUNCTION("""COMPUTED_VALUE"""),"PHP")</f>
        <v>PHP</v>
      </c>
      <c r="H266" s="1" t="str">
        <f>IFERROR(__xludf.DUMMYFUNCTION("""COMPUTED_VALUE"""),"Ruby")</f>
        <v>Ruby</v>
      </c>
    </row>
    <row r="267">
      <c r="B267" s="1" t="str">
        <f>IFERROR(__xludf.DUMMYFUNCTION("""COMPUTED_VALUE"""),"C#;HTML/CSS;Java;JavaScript;SQL;Swift")</f>
        <v>C#;HTML/CSS;Java;JavaScript;SQL;Swift</v>
      </c>
      <c r="E267" s="1" t="str">
        <f>IFERROR(__xludf.DUMMYFUNCTION("UNIQUE(SPLIT(B267,"";""))"),"C#")</f>
        <v>C#</v>
      </c>
      <c r="F267" s="1" t="str">
        <f>IFERROR(__xludf.DUMMYFUNCTION("""COMPUTED_VALUE"""),"HTML/CSS")</f>
        <v>HTML/CSS</v>
      </c>
      <c r="G267" s="1" t="str">
        <f>IFERROR(__xludf.DUMMYFUNCTION("""COMPUTED_VALUE"""),"Java")</f>
        <v>Java</v>
      </c>
      <c r="H267" s="1" t="str">
        <f>IFERROR(__xludf.DUMMYFUNCTION("""COMPUTED_VALUE"""),"JavaScript")</f>
        <v>JavaScript</v>
      </c>
      <c r="I267" s="1" t="str">
        <f>IFERROR(__xludf.DUMMYFUNCTION("""COMPUTED_VALUE"""),"SQL")</f>
        <v>SQL</v>
      </c>
      <c r="J267" s="1" t="str">
        <f>IFERROR(__xludf.DUMMYFUNCTION("""COMPUTED_VALUE"""),"Swift")</f>
        <v>Swift</v>
      </c>
    </row>
    <row r="268">
      <c r="B268" s="1" t="str">
        <f>IFERROR(__xludf.DUMMYFUNCTION("""COMPUTED_VALUE"""),"C++;HTML/CSS;JavaScript")</f>
        <v>C++;HTML/CSS;JavaScript</v>
      </c>
      <c r="E268" s="1" t="str">
        <f>IFERROR(__xludf.DUMMYFUNCTION("UNIQUE(SPLIT(B268,"";""))"),"C++")</f>
        <v>C++</v>
      </c>
      <c r="F268" s="1" t="str">
        <f>IFERROR(__xludf.DUMMYFUNCTION("""COMPUTED_VALUE"""),"HTML/CSS")</f>
        <v>HTML/CSS</v>
      </c>
      <c r="G268" s="1" t="str">
        <f>IFERROR(__xludf.DUMMYFUNCTION("""COMPUTED_VALUE"""),"JavaScript")</f>
        <v>JavaScript</v>
      </c>
    </row>
    <row r="269">
      <c r="B269" s="1" t="str">
        <f>IFERROR(__xludf.DUMMYFUNCTION("""COMPUTED_VALUE"""),"C#;JavaScript;SQL")</f>
        <v>C#;JavaScript;SQL</v>
      </c>
      <c r="E269" s="1" t="str">
        <f>IFERROR(__xludf.DUMMYFUNCTION("UNIQUE(SPLIT(B269,"";""))"),"C#")</f>
        <v>C#</v>
      </c>
      <c r="F269" s="1" t="str">
        <f>IFERROR(__xludf.DUMMYFUNCTION("""COMPUTED_VALUE"""),"JavaScript")</f>
        <v>JavaScript</v>
      </c>
      <c r="G269" s="1" t="str">
        <f>IFERROR(__xludf.DUMMYFUNCTION("""COMPUTED_VALUE"""),"SQL")</f>
        <v>SQL</v>
      </c>
    </row>
    <row r="270">
      <c r="B270" s="1" t="str">
        <f>IFERROR(__xludf.DUMMYFUNCTION("""COMPUTED_VALUE"""),"HTML/CSS;JavaScript;PHP")</f>
        <v>HTML/CSS;JavaScript;PHP</v>
      </c>
      <c r="E270" s="1" t="str">
        <f>IFERROR(__xludf.DUMMYFUNCTION("UNIQUE(SPLIT(B270,"";""))"),"HTML/CSS")</f>
        <v>HTML/CSS</v>
      </c>
      <c r="F270" s="1" t="str">
        <f>IFERROR(__xludf.DUMMYFUNCTION("""COMPUTED_VALUE"""),"JavaScript")</f>
        <v>JavaScript</v>
      </c>
      <c r="G270" s="1" t="str">
        <f>IFERROR(__xludf.DUMMYFUNCTION("""COMPUTED_VALUE"""),"PHP")</f>
        <v>PHP</v>
      </c>
    </row>
    <row r="271">
      <c r="B271" s="1" t="str">
        <f>IFERROR(__xludf.DUMMYFUNCTION("""COMPUTED_VALUE"""),"Bash/Shell/PowerShell;C++;Clojure;Erlang;HTML/CSS;Java;JavaScript;Ruby;Scala")</f>
        <v>Bash/Shell/PowerShell;C++;Clojure;Erlang;HTML/CSS;Java;JavaScript;Ruby;Scala</v>
      </c>
      <c r="E271" s="1" t="str">
        <f>IFERROR(__xludf.DUMMYFUNCTION("UNIQUE(SPLIT(B271,"";""))"),"Bash/Shell/PowerShell")</f>
        <v>Bash/Shell/PowerShell</v>
      </c>
      <c r="F271" s="1" t="str">
        <f>IFERROR(__xludf.DUMMYFUNCTION("""COMPUTED_VALUE"""),"C++")</f>
        <v>C++</v>
      </c>
      <c r="G271" s="1" t="str">
        <f>IFERROR(__xludf.DUMMYFUNCTION("""COMPUTED_VALUE"""),"Clojure")</f>
        <v>Clojure</v>
      </c>
      <c r="H271" s="1" t="str">
        <f>IFERROR(__xludf.DUMMYFUNCTION("""COMPUTED_VALUE"""),"Erlang")</f>
        <v>Erlang</v>
      </c>
      <c r="I271" s="1" t="str">
        <f>IFERROR(__xludf.DUMMYFUNCTION("""COMPUTED_VALUE"""),"HTML/CSS")</f>
        <v>HTML/CSS</v>
      </c>
      <c r="J271" s="1" t="str">
        <f>IFERROR(__xludf.DUMMYFUNCTION("""COMPUTED_VALUE"""),"Java")</f>
        <v>Java</v>
      </c>
      <c r="K271" s="1" t="str">
        <f>IFERROR(__xludf.DUMMYFUNCTION("""COMPUTED_VALUE"""),"JavaScript")</f>
        <v>JavaScript</v>
      </c>
      <c r="L271" s="1" t="str">
        <f>IFERROR(__xludf.DUMMYFUNCTION("""COMPUTED_VALUE"""),"Ruby")</f>
        <v>Ruby</v>
      </c>
      <c r="M271" s="1" t="str">
        <f>IFERROR(__xludf.DUMMYFUNCTION("""COMPUTED_VALUE"""),"Scala")</f>
        <v>Scala</v>
      </c>
    </row>
    <row r="272">
      <c r="B272" s="1" t="str">
        <f>IFERROR(__xludf.DUMMYFUNCTION("""COMPUTED_VALUE"""),"Java;JavaScript")</f>
        <v>Java;JavaScript</v>
      </c>
      <c r="E272" s="1" t="str">
        <f>IFERROR(__xludf.DUMMYFUNCTION("UNIQUE(SPLIT(B272,"";""))"),"Java")</f>
        <v>Java</v>
      </c>
      <c r="F272" s="1" t="str">
        <f>IFERROR(__xludf.DUMMYFUNCTION("""COMPUTED_VALUE"""),"JavaScript")</f>
        <v>JavaScript</v>
      </c>
    </row>
    <row r="273">
      <c r="B273" s="1" t="str">
        <f>IFERROR(__xludf.DUMMYFUNCTION("""COMPUTED_VALUE"""),"C#;HTML/CSS;Java;JavaScript;Objective-C;Python;Ruby;Rust;SQL;TypeScript")</f>
        <v>C#;HTML/CSS;Java;JavaScript;Objective-C;Python;Ruby;Rust;SQL;TypeScript</v>
      </c>
      <c r="E273" s="1" t="str">
        <f>IFERROR(__xludf.DUMMYFUNCTION("UNIQUE(SPLIT(B273,"";""))"),"C#")</f>
        <v>C#</v>
      </c>
      <c r="F273" s="1" t="str">
        <f>IFERROR(__xludf.DUMMYFUNCTION("""COMPUTED_VALUE"""),"HTML/CSS")</f>
        <v>HTML/CSS</v>
      </c>
      <c r="G273" s="1" t="str">
        <f>IFERROR(__xludf.DUMMYFUNCTION("""COMPUTED_VALUE"""),"Java")</f>
        <v>Java</v>
      </c>
      <c r="H273" s="1" t="str">
        <f>IFERROR(__xludf.DUMMYFUNCTION("""COMPUTED_VALUE"""),"JavaScript")</f>
        <v>JavaScript</v>
      </c>
      <c r="I273" s="1" t="str">
        <f>IFERROR(__xludf.DUMMYFUNCTION("""COMPUTED_VALUE"""),"Objective-C")</f>
        <v>Objective-C</v>
      </c>
      <c r="J273" s="1" t="str">
        <f>IFERROR(__xludf.DUMMYFUNCTION("""COMPUTED_VALUE"""),"Python")</f>
        <v>Python</v>
      </c>
      <c r="K273" s="1" t="str">
        <f>IFERROR(__xludf.DUMMYFUNCTION("""COMPUTED_VALUE"""),"Ruby")</f>
        <v>Ruby</v>
      </c>
      <c r="L273" s="1" t="str">
        <f>IFERROR(__xludf.DUMMYFUNCTION("""COMPUTED_VALUE"""),"Rust")</f>
        <v>Rust</v>
      </c>
      <c r="M273" s="1" t="str">
        <f>IFERROR(__xludf.DUMMYFUNCTION("""COMPUTED_VALUE"""),"SQL")</f>
        <v>SQL</v>
      </c>
      <c r="N273" s="1" t="str">
        <f>IFERROR(__xludf.DUMMYFUNCTION("""COMPUTED_VALUE"""),"TypeScript")</f>
        <v>TypeScript</v>
      </c>
    </row>
    <row r="274">
      <c r="B274" s="1" t="str">
        <f>IFERROR(__xludf.DUMMYFUNCTION("""COMPUTED_VALUE"""),"HTML/CSS;Java;JavaScript;Scala;SQL")</f>
        <v>HTML/CSS;Java;JavaScript;Scala;SQL</v>
      </c>
      <c r="E274" s="1" t="str">
        <f>IFERROR(__xludf.DUMMYFUNCTION("UNIQUE(SPLIT(B274,"";""))"),"HTML/CSS")</f>
        <v>HTML/CSS</v>
      </c>
      <c r="F274" s="1" t="str">
        <f>IFERROR(__xludf.DUMMYFUNCTION("""COMPUTED_VALUE"""),"Java")</f>
        <v>Java</v>
      </c>
      <c r="G274" s="1" t="str">
        <f>IFERROR(__xludf.DUMMYFUNCTION("""COMPUTED_VALUE"""),"JavaScript")</f>
        <v>JavaScript</v>
      </c>
      <c r="H274" s="1" t="str">
        <f>IFERROR(__xludf.DUMMYFUNCTION("""COMPUTED_VALUE"""),"Scala")</f>
        <v>Scala</v>
      </c>
      <c r="I274" s="1" t="str">
        <f>IFERROR(__xludf.DUMMYFUNCTION("""COMPUTED_VALUE"""),"SQL")</f>
        <v>SQL</v>
      </c>
    </row>
    <row r="275">
      <c r="B275" s="1" t="str">
        <f>IFERROR(__xludf.DUMMYFUNCTION("""COMPUTED_VALUE"""),"Bash/Shell/PowerShell;C;C++;Python")</f>
        <v>Bash/Shell/PowerShell;C;C++;Python</v>
      </c>
      <c r="E275" s="1" t="str">
        <f>IFERROR(__xludf.DUMMYFUNCTION("UNIQUE(SPLIT(B275,"";""))"),"Bash/Shell/PowerShell")</f>
        <v>Bash/Shell/PowerShell</v>
      </c>
      <c r="F275" s="1" t="str">
        <f>IFERROR(__xludf.DUMMYFUNCTION("""COMPUTED_VALUE"""),"C")</f>
        <v>C</v>
      </c>
      <c r="G275" s="1" t="str">
        <f>IFERROR(__xludf.DUMMYFUNCTION("""COMPUTED_VALUE"""),"C++")</f>
        <v>C++</v>
      </c>
      <c r="H275" s="1" t="str">
        <f>IFERROR(__xludf.DUMMYFUNCTION("""COMPUTED_VALUE"""),"Python")</f>
        <v>Python</v>
      </c>
    </row>
    <row r="276">
      <c r="B276" s="1" t="str">
        <f>IFERROR(__xludf.DUMMYFUNCTION("""COMPUTED_VALUE"""),"Bash/Shell/PowerShell;C#;HTML/CSS;JavaScript;PHP;Python;SQL")</f>
        <v>Bash/Shell/PowerShell;C#;HTML/CSS;JavaScript;PHP;Python;SQL</v>
      </c>
      <c r="E276" s="1" t="str">
        <f>IFERROR(__xludf.DUMMYFUNCTION("UNIQUE(SPLIT(B276,"";""))"),"Bash/Shell/PowerShell")</f>
        <v>Bash/Shell/PowerShell</v>
      </c>
      <c r="F276" s="1" t="str">
        <f>IFERROR(__xludf.DUMMYFUNCTION("""COMPUTED_VALUE"""),"C#")</f>
        <v>C#</v>
      </c>
      <c r="G276" s="1" t="str">
        <f>IFERROR(__xludf.DUMMYFUNCTION("""COMPUTED_VALUE"""),"HTML/CSS")</f>
        <v>HTML/CSS</v>
      </c>
      <c r="H276" s="1" t="str">
        <f>IFERROR(__xludf.DUMMYFUNCTION("""COMPUTED_VALUE"""),"JavaScript")</f>
        <v>JavaScript</v>
      </c>
      <c r="I276" s="1" t="str">
        <f>IFERROR(__xludf.DUMMYFUNCTION("""COMPUTED_VALUE"""),"PHP")</f>
        <v>PHP</v>
      </c>
      <c r="J276" s="1" t="str">
        <f>IFERROR(__xludf.DUMMYFUNCTION("""COMPUTED_VALUE"""),"Python")</f>
        <v>Python</v>
      </c>
      <c r="K276" s="1" t="str">
        <f>IFERROR(__xludf.DUMMYFUNCTION("""COMPUTED_VALUE"""),"SQL")</f>
        <v>SQL</v>
      </c>
    </row>
    <row r="277">
      <c r="B277" s="1" t="str">
        <f>IFERROR(__xludf.DUMMYFUNCTION("""COMPUTED_VALUE"""),"HTML/CSS;Java;JavaScript;PHP;Python;SQL")</f>
        <v>HTML/CSS;Java;JavaScript;PHP;Python;SQL</v>
      </c>
      <c r="E277" s="1" t="str">
        <f>IFERROR(__xludf.DUMMYFUNCTION("UNIQUE(SPLIT(B277,"";""))"),"HTML/CSS")</f>
        <v>HTML/CSS</v>
      </c>
      <c r="F277" s="1" t="str">
        <f>IFERROR(__xludf.DUMMYFUNCTION("""COMPUTED_VALUE"""),"Java")</f>
        <v>Java</v>
      </c>
      <c r="G277" s="1" t="str">
        <f>IFERROR(__xludf.DUMMYFUNCTION("""COMPUTED_VALUE"""),"JavaScript")</f>
        <v>JavaScript</v>
      </c>
      <c r="H277" s="1" t="str">
        <f>IFERROR(__xludf.DUMMYFUNCTION("""COMPUTED_VALUE"""),"PHP")</f>
        <v>PHP</v>
      </c>
      <c r="I277" s="1" t="str">
        <f>IFERROR(__xludf.DUMMYFUNCTION("""COMPUTED_VALUE"""),"Python")</f>
        <v>Python</v>
      </c>
      <c r="J277" s="1" t="str">
        <f>IFERROR(__xludf.DUMMYFUNCTION("""COMPUTED_VALUE"""),"SQL")</f>
        <v>SQL</v>
      </c>
    </row>
    <row r="278">
      <c r="B278" s="1" t="str">
        <f>IFERROR(__xludf.DUMMYFUNCTION("""COMPUTED_VALUE"""),"C#;HTML/CSS;JavaScript;SQL;TypeScript")</f>
        <v>C#;HTML/CSS;JavaScript;SQL;TypeScript</v>
      </c>
      <c r="E278" s="1" t="str">
        <f>IFERROR(__xludf.DUMMYFUNCTION("UNIQUE(SPLIT(B278,"";""))"),"C#")</f>
        <v>C#</v>
      </c>
      <c r="F278" s="1" t="str">
        <f>IFERROR(__xludf.DUMMYFUNCTION("""COMPUTED_VALUE"""),"HTML/CSS")</f>
        <v>HTML/CSS</v>
      </c>
      <c r="G278" s="1" t="str">
        <f>IFERROR(__xludf.DUMMYFUNCTION("""COMPUTED_VALUE"""),"JavaScript")</f>
        <v>JavaScript</v>
      </c>
      <c r="H278" s="1" t="str">
        <f>IFERROR(__xludf.DUMMYFUNCTION("""COMPUTED_VALUE"""),"SQL")</f>
        <v>SQL</v>
      </c>
      <c r="I278" s="1" t="str">
        <f>IFERROR(__xludf.DUMMYFUNCTION("""COMPUTED_VALUE"""),"TypeScript")</f>
        <v>TypeScript</v>
      </c>
    </row>
    <row r="279">
      <c r="B279" s="1" t="str">
        <f>IFERROR(__xludf.DUMMYFUNCTION("""COMPUTED_VALUE"""),"C#;HTML/CSS;Java;JavaScript;TypeScript")</f>
        <v>C#;HTML/CSS;Java;JavaScript;TypeScript</v>
      </c>
      <c r="E279" s="1" t="str">
        <f>IFERROR(__xludf.DUMMYFUNCTION("UNIQUE(SPLIT(B279,"";""))"),"C#")</f>
        <v>C#</v>
      </c>
      <c r="F279" s="1" t="str">
        <f>IFERROR(__xludf.DUMMYFUNCTION("""COMPUTED_VALUE"""),"HTML/CSS")</f>
        <v>HTML/CSS</v>
      </c>
      <c r="G279" s="1" t="str">
        <f>IFERROR(__xludf.DUMMYFUNCTION("""COMPUTED_VALUE"""),"Java")</f>
        <v>Java</v>
      </c>
      <c r="H279" s="1" t="str">
        <f>IFERROR(__xludf.DUMMYFUNCTION("""COMPUTED_VALUE"""),"JavaScript")</f>
        <v>JavaScript</v>
      </c>
      <c r="I279" s="1" t="str">
        <f>IFERROR(__xludf.DUMMYFUNCTION("""COMPUTED_VALUE"""),"TypeScript")</f>
        <v>TypeScript</v>
      </c>
    </row>
    <row r="280">
      <c r="B280" s="1" t="str">
        <f>IFERROR(__xludf.DUMMYFUNCTION("""COMPUTED_VALUE"""),"Python;SQL;Swift")</f>
        <v>Python;SQL;Swift</v>
      </c>
      <c r="E280" s="1" t="str">
        <f>IFERROR(__xludf.DUMMYFUNCTION("UNIQUE(SPLIT(B280,"";""))"),"Python")</f>
        <v>Python</v>
      </c>
      <c r="F280" s="1" t="str">
        <f>IFERROR(__xludf.DUMMYFUNCTION("""COMPUTED_VALUE"""),"SQL")</f>
        <v>SQL</v>
      </c>
      <c r="G280" s="1" t="str">
        <f>IFERROR(__xludf.DUMMYFUNCTION("""COMPUTED_VALUE"""),"Swift")</f>
        <v>Swift</v>
      </c>
    </row>
    <row r="281">
      <c r="B281" s="1" t="str">
        <f>IFERROR(__xludf.DUMMYFUNCTION("""COMPUTED_VALUE"""),"HTML/CSS;JavaScript;TypeScript")</f>
        <v>HTML/CSS;JavaScript;TypeScript</v>
      </c>
      <c r="E281" s="1" t="str">
        <f>IFERROR(__xludf.DUMMYFUNCTION("UNIQUE(SPLIT(B281,"";""))"),"HTML/CSS")</f>
        <v>HTML/CSS</v>
      </c>
      <c r="F281" s="1" t="str">
        <f>IFERROR(__xludf.DUMMYFUNCTION("""COMPUTED_VALUE"""),"JavaScript")</f>
        <v>JavaScript</v>
      </c>
      <c r="G281" s="1" t="str">
        <f>IFERROR(__xludf.DUMMYFUNCTION("""COMPUTED_VALUE"""),"TypeScript")</f>
        <v>TypeScript</v>
      </c>
    </row>
    <row r="282">
      <c r="B282" s="1" t="str">
        <f>IFERROR(__xludf.DUMMYFUNCTION("""COMPUTED_VALUE"""),"Assembly;Bash/Shell/PowerShell;C;C++;C#;Java")</f>
        <v>Assembly;Bash/Shell/PowerShell;C;C++;C#;Java</v>
      </c>
      <c r="E282" s="1" t="str">
        <f>IFERROR(__xludf.DUMMYFUNCTION("UNIQUE(SPLIT(B282,"";""))"),"Assembly")</f>
        <v>Assembly</v>
      </c>
      <c r="F282" s="1" t="str">
        <f>IFERROR(__xludf.DUMMYFUNCTION("""COMPUTED_VALUE"""),"Bash/Shell/PowerShell")</f>
        <v>Bash/Shell/PowerShell</v>
      </c>
      <c r="G282" s="1" t="str">
        <f>IFERROR(__xludf.DUMMYFUNCTION("""COMPUTED_VALUE"""),"C")</f>
        <v>C</v>
      </c>
      <c r="H282" s="1" t="str">
        <f>IFERROR(__xludf.DUMMYFUNCTION("""COMPUTED_VALUE"""),"C++")</f>
        <v>C++</v>
      </c>
      <c r="I282" s="1" t="str">
        <f>IFERROR(__xludf.DUMMYFUNCTION("""COMPUTED_VALUE"""),"C#")</f>
        <v>C#</v>
      </c>
      <c r="J282" s="1" t="str">
        <f>IFERROR(__xludf.DUMMYFUNCTION("""COMPUTED_VALUE"""),"Java")</f>
        <v>Java</v>
      </c>
    </row>
    <row r="283">
      <c r="B283" s="1" t="str">
        <f>IFERROR(__xludf.DUMMYFUNCTION("""COMPUTED_VALUE"""),"C#;HTML/CSS;JavaScript;PHP;SQL")</f>
        <v>C#;HTML/CSS;JavaScript;PHP;SQL</v>
      </c>
      <c r="E283" s="1" t="str">
        <f>IFERROR(__xludf.DUMMYFUNCTION("UNIQUE(SPLIT(B283,"";""))"),"C#")</f>
        <v>C#</v>
      </c>
      <c r="F283" s="1" t="str">
        <f>IFERROR(__xludf.DUMMYFUNCTION("""COMPUTED_VALUE"""),"HTML/CSS")</f>
        <v>HTML/CSS</v>
      </c>
      <c r="G283" s="1" t="str">
        <f>IFERROR(__xludf.DUMMYFUNCTION("""COMPUTED_VALUE"""),"JavaScript")</f>
        <v>JavaScript</v>
      </c>
      <c r="H283" s="1" t="str">
        <f>IFERROR(__xludf.DUMMYFUNCTION("""COMPUTED_VALUE"""),"PHP")</f>
        <v>PHP</v>
      </c>
      <c r="I283" s="1" t="str">
        <f>IFERROR(__xludf.DUMMYFUNCTION("""COMPUTED_VALUE"""),"SQL")</f>
        <v>SQL</v>
      </c>
    </row>
    <row r="284">
      <c r="B284" s="1" t="str">
        <f>IFERROR(__xludf.DUMMYFUNCTION("""COMPUTED_VALUE"""),"Dart;HTML/CSS;JavaScript;Python;TypeScript;Other(s):")</f>
        <v>Dart;HTML/CSS;JavaScript;Python;TypeScript;Other(s):</v>
      </c>
      <c r="E284" s="1" t="str">
        <f>IFERROR(__xludf.DUMMYFUNCTION("UNIQUE(SPLIT(B284,"";""))"),"Dart")</f>
        <v>Dart</v>
      </c>
      <c r="F284" s="1" t="str">
        <f>IFERROR(__xludf.DUMMYFUNCTION("""COMPUTED_VALUE"""),"HTML/CSS")</f>
        <v>HTML/CSS</v>
      </c>
      <c r="G284" s="1" t="str">
        <f>IFERROR(__xludf.DUMMYFUNCTION("""COMPUTED_VALUE"""),"JavaScript")</f>
        <v>JavaScript</v>
      </c>
      <c r="H284" s="1" t="str">
        <f>IFERROR(__xludf.DUMMYFUNCTION("""COMPUTED_VALUE"""),"Python")</f>
        <v>Python</v>
      </c>
      <c r="I284" s="1" t="str">
        <f>IFERROR(__xludf.DUMMYFUNCTION("""COMPUTED_VALUE"""),"TypeScript")</f>
        <v>TypeScript</v>
      </c>
      <c r="J284" s="1" t="str">
        <f>IFERROR(__xludf.DUMMYFUNCTION("""COMPUTED_VALUE"""),"Other(s):")</f>
        <v>Other(s):</v>
      </c>
    </row>
    <row r="285">
      <c r="B285" s="1" t="str">
        <f>IFERROR(__xludf.DUMMYFUNCTION("""COMPUTED_VALUE"""),"Java;Kotlin")</f>
        <v>Java;Kotlin</v>
      </c>
      <c r="E285" s="1" t="str">
        <f>IFERROR(__xludf.DUMMYFUNCTION("UNIQUE(SPLIT(B285,"";""))"),"Java")</f>
        <v>Java</v>
      </c>
      <c r="F285" s="1" t="str">
        <f>IFERROR(__xludf.DUMMYFUNCTION("""COMPUTED_VALUE"""),"Kotlin")</f>
        <v>Kotlin</v>
      </c>
    </row>
    <row r="286">
      <c r="B286" s="1" t="str">
        <f>IFERROR(__xludf.DUMMYFUNCTION("""COMPUTED_VALUE"""),"HTML/CSS;JavaScript;PHP;SQL")</f>
        <v>HTML/CSS;JavaScript;PHP;SQL</v>
      </c>
      <c r="E286" s="1" t="str">
        <f>IFERROR(__xludf.DUMMYFUNCTION("UNIQUE(SPLIT(B286,"";""))"),"HTML/CSS")</f>
        <v>HTML/CSS</v>
      </c>
      <c r="F286" s="1" t="str">
        <f>IFERROR(__xludf.DUMMYFUNCTION("""COMPUTED_VALUE"""),"JavaScript")</f>
        <v>JavaScript</v>
      </c>
      <c r="G286" s="1" t="str">
        <f>IFERROR(__xludf.DUMMYFUNCTION("""COMPUTED_VALUE"""),"PHP")</f>
        <v>PHP</v>
      </c>
      <c r="H286" s="1" t="str">
        <f>IFERROR(__xludf.DUMMYFUNCTION("""COMPUTED_VALUE"""),"SQL")</f>
        <v>SQL</v>
      </c>
    </row>
    <row r="287">
      <c r="B287" s="1" t="str">
        <f>IFERROR(__xludf.DUMMYFUNCTION("""COMPUTED_VALUE"""),"C++;C#;PHP;Rust;TypeScript")</f>
        <v>C++;C#;PHP;Rust;TypeScript</v>
      </c>
      <c r="E287" s="1" t="str">
        <f>IFERROR(__xludf.DUMMYFUNCTION("UNIQUE(SPLIT(B287,"";""))"),"C++")</f>
        <v>C++</v>
      </c>
      <c r="F287" s="1" t="str">
        <f>IFERROR(__xludf.DUMMYFUNCTION("""COMPUTED_VALUE"""),"C#")</f>
        <v>C#</v>
      </c>
      <c r="G287" s="1" t="str">
        <f>IFERROR(__xludf.DUMMYFUNCTION("""COMPUTED_VALUE"""),"PHP")</f>
        <v>PHP</v>
      </c>
      <c r="H287" s="1" t="str">
        <f>IFERROR(__xludf.DUMMYFUNCTION("""COMPUTED_VALUE"""),"Rust")</f>
        <v>Rust</v>
      </c>
      <c r="I287" s="1" t="str">
        <f>IFERROR(__xludf.DUMMYFUNCTION("""COMPUTED_VALUE"""),"TypeScript")</f>
        <v>TypeScript</v>
      </c>
    </row>
    <row r="288">
      <c r="B288" s="1" t="str">
        <f>IFERROR(__xludf.DUMMYFUNCTION("""COMPUTED_VALUE"""),"HTML/CSS;PHP;Python")</f>
        <v>HTML/CSS;PHP;Python</v>
      </c>
      <c r="E288" s="1" t="str">
        <f>IFERROR(__xludf.DUMMYFUNCTION("UNIQUE(SPLIT(B288,"";""))"),"HTML/CSS")</f>
        <v>HTML/CSS</v>
      </c>
      <c r="F288" s="1" t="str">
        <f>IFERROR(__xludf.DUMMYFUNCTION("""COMPUTED_VALUE"""),"PHP")</f>
        <v>PHP</v>
      </c>
      <c r="G288" s="1" t="str">
        <f>IFERROR(__xludf.DUMMYFUNCTION("""COMPUTED_VALUE"""),"Python")</f>
        <v>Python</v>
      </c>
    </row>
    <row r="289">
      <c r="B289" s="1" t="str">
        <f>IFERROR(__xludf.DUMMYFUNCTION("""COMPUTED_VALUE"""),"Go;HTML/CSS;Python;SQL;TypeScript")</f>
        <v>Go;HTML/CSS;Python;SQL;TypeScript</v>
      </c>
      <c r="E289" s="1" t="str">
        <f>IFERROR(__xludf.DUMMYFUNCTION("UNIQUE(SPLIT(B289,"";""))"),"Go")</f>
        <v>Go</v>
      </c>
      <c r="F289" s="1" t="str">
        <f>IFERROR(__xludf.DUMMYFUNCTION("""COMPUTED_VALUE"""),"HTML/CSS")</f>
        <v>HTML/CSS</v>
      </c>
      <c r="G289" s="1" t="str">
        <f>IFERROR(__xludf.DUMMYFUNCTION("""COMPUTED_VALUE"""),"Python")</f>
        <v>Python</v>
      </c>
      <c r="H289" s="1" t="str">
        <f>IFERROR(__xludf.DUMMYFUNCTION("""COMPUTED_VALUE"""),"SQL")</f>
        <v>SQL</v>
      </c>
      <c r="I289" s="1" t="str">
        <f>IFERROR(__xludf.DUMMYFUNCTION("""COMPUTED_VALUE"""),"TypeScript")</f>
        <v>TypeScript</v>
      </c>
    </row>
    <row r="290">
      <c r="B290" s="1" t="str">
        <f>IFERROR(__xludf.DUMMYFUNCTION("""COMPUTED_VALUE"""),"Bash/Shell/PowerShell;C#;HTML/CSS;JavaScript;SQL;TypeScript")</f>
        <v>Bash/Shell/PowerShell;C#;HTML/CSS;JavaScript;SQL;TypeScript</v>
      </c>
      <c r="E290" s="1" t="str">
        <f>IFERROR(__xludf.DUMMYFUNCTION("UNIQUE(SPLIT(B290,"";""))"),"Bash/Shell/PowerShell")</f>
        <v>Bash/Shell/PowerShell</v>
      </c>
      <c r="F290" s="1" t="str">
        <f>IFERROR(__xludf.DUMMYFUNCTION("""COMPUTED_VALUE"""),"C#")</f>
        <v>C#</v>
      </c>
      <c r="G290" s="1" t="str">
        <f>IFERROR(__xludf.DUMMYFUNCTION("""COMPUTED_VALUE"""),"HTML/CSS")</f>
        <v>HTML/CSS</v>
      </c>
      <c r="H290" s="1" t="str">
        <f>IFERROR(__xludf.DUMMYFUNCTION("""COMPUTED_VALUE"""),"JavaScript")</f>
        <v>JavaScript</v>
      </c>
      <c r="I290" s="1" t="str">
        <f>IFERROR(__xludf.DUMMYFUNCTION("""COMPUTED_VALUE"""),"SQL")</f>
        <v>SQL</v>
      </c>
      <c r="J290" s="1" t="str">
        <f>IFERROR(__xludf.DUMMYFUNCTION("""COMPUTED_VALUE"""),"TypeScript")</f>
        <v>TypeScript</v>
      </c>
    </row>
    <row r="291">
      <c r="B291" s="1" t="str">
        <f>IFERROR(__xludf.DUMMYFUNCTION("""COMPUTED_VALUE"""),"HTML/CSS;Java;JavaScript;SQL")</f>
        <v>HTML/CSS;Java;JavaScript;SQL</v>
      </c>
      <c r="E291" s="1" t="str">
        <f>IFERROR(__xludf.DUMMYFUNCTION("UNIQUE(SPLIT(B291,"";""))"),"HTML/CSS")</f>
        <v>HTML/CSS</v>
      </c>
      <c r="F291" s="1" t="str">
        <f>IFERROR(__xludf.DUMMYFUNCTION("""COMPUTED_VALUE"""),"Java")</f>
        <v>Java</v>
      </c>
      <c r="G291" s="1" t="str">
        <f>IFERROR(__xludf.DUMMYFUNCTION("""COMPUTED_VALUE"""),"JavaScript")</f>
        <v>JavaScript</v>
      </c>
      <c r="H291" s="1" t="str">
        <f>IFERROR(__xludf.DUMMYFUNCTION("""COMPUTED_VALUE"""),"SQL")</f>
        <v>SQL</v>
      </c>
    </row>
    <row r="292">
      <c r="B292" s="1" t="str">
        <f>IFERROR(__xludf.DUMMYFUNCTION("""COMPUTED_VALUE"""),"C;C++;C#;HTML/CSS;Java;JavaScript;Kotlin;PHP;Python;Ruby;SQL;TypeScript;WebAssembly")</f>
        <v>C;C++;C#;HTML/CSS;Java;JavaScript;Kotlin;PHP;Python;Ruby;SQL;TypeScript;WebAssembly</v>
      </c>
      <c r="E292" s="1" t="str">
        <f>IFERROR(__xludf.DUMMYFUNCTION("UNIQUE(SPLIT(B292,"";""))"),"C")</f>
        <v>C</v>
      </c>
      <c r="F292" s="1" t="str">
        <f>IFERROR(__xludf.DUMMYFUNCTION("""COMPUTED_VALUE"""),"C++")</f>
        <v>C++</v>
      </c>
      <c r="G292" s="1" t="str">
        <f>IFERROR(__xludf.DUMMYFUNCTION("""COMPUTED_VALUE"""),"C#")</f>
        <v>C#</v>
      </c>
      <c r="H292" s="1" t="str">
        <f>IFERROR(__xludf.DUMMYFUNCTION("""COMPUTED_VALUE"""),"HTML/CSS")</f>
        <v>HTML/CSS</v>
      </c>
      <c r="I292" s="1" t="str">
        <f>IFERROR(__xludf.DUMMYFUNCTION("""COMPUTED_VALUE"""),"Java")</f>
        <v>Java</v>
      </c>
      <c r="J292" s="1" t="str">
        <f>IFERROR(__xludf.DUMMYFUNCTION("""COMPUTED_VALUE"""),"JavaScript")</f>
        <v>JavaScript</v>
      </c>
      <c r="K292" s="1" t="str">
        <f>IFERROR(__xludf.DUMMYFUNCTION("""COMPUTED_VALUE"""),"Kotlin")</f>
        <v>Kotlin</v>
      </c>
      <c r="L292" s="1" t="str">
        <f>IFERROR(__xludf.DUMMYFUNCTION("""COMPUTED_VALUE"""),"PHP")</f>
        <v>PHP</v>
      </c>
      <c r="M292" s="1" t="str">
        <f>IFERROR(__xludf.DUMMYFUNCTION("""COMPUTED_VALUE"""),"Python")</f>
        <v>Python</v>
      </c>
      <c r="N292" s="1" t="str">
        <f>IFERROR(__xludf.DUMMYFUNCTION("""COMPUTED_VALUE"""),"Ruby")</f>
        <v>Ruby</v>
      </c>
      <c r="O292" s="1" t="str">
        <f>IFERROR(__xludf.DUMMYFUNCTION("""COMPUTED_VALUE"""),"SQL")</f>
        <v>SQL</v>
      </c>
      <c r="P292" s="1" t="str">
        <f>IFERROR(__xludf.DUMMYFUNCTION("""COMPUTED_VALUE"""),"TypeScript")</f>
        <v>TypeScript</v>
      </c>
      <c r="Q292" s="1" t="str">
        <f>IFERROR(__xludf.DUMMYFUNCTION("""COMPUTED_VALUE"""),"WebAssembly")</f>
        <v>WebAssembly</v>
      </c>
    </row>
    <row r="293">
      <c r="B293" s="1" t="str">
        <f>IFERROR(__xludf.DUMMYFUNCTION("""COMPUTED_VALUE"""),"HTML/CSS;Java;JavaScript;SQL")</f>
        <v>HTML/CSS;Java;JavaScript;SQL</v>
      </c>
      <c r="E293" s="1" t="str">
        <f>IFERROR(__xludf.DUMMYFUNCTION("UNIQUE(SPLIT(B293,"";""))"),"HTML/CSS")</f>
        <v>HTML/CSS</v>
      </c>
      <c r="F293" s="1" t="str">
        <f>IFERROR(__xludf.DUMMYFUNCTION("""COMPUTED_VALUE"""),"Java")</f>
        <v>Java</v>
      </c>
      <c r="G293" s="1" t="str">
        <f>IFERROR(__xludf.DUMMYFUNCTION("""COMPUTED_VALUE"""),"JavaScript")</f>
        <v>JavaScript</v>
      </c>
      <c r="H293" s="1" t="str">
        <f>IFERROR(__xludf.DUMMYFUNCTION("""COMPUTED_VALUE"""),"SQL")</f>
        <v>SQL</v>
      </c>
    </row>
    <row r="294">
      <c r="B294" s="1" t="str">
        <f>IFERROR(__xludf.DUMMYFUNCTION("""COMPUTED_VALUE"""),"HTML/CSS;Java;JavaScript;SQL;TypeScript")</f>
        <v>HTML/CSS;Java;JavaScript;SQL;TypeScript</v>
      </c>
      <c r="E294" s="1" t="str">
        <f>IFERROR(__xludf.DUMMYFUNCTION("UNIQUE(SPLIT(B294,"";""))"),"HTML/CSS")</f>
        <v>HTML/CSS</v>
      </c>
      <c r="F294" s="1" t="str">
        <f>IFERROR(__xludf.DUMMYFUNCTION("""COMPUTED_VALUE"""),"Java")</f>
        <v>Java</v>
      </c>
      <c r="G294" s="1" t="str">
        <f>IFERROR(__xludf.DUMMYFUNCTION("""COMPUTED_VALUE"""),"JavaScript")</f>
        <v>JavaScript</v>
      </c>
      <c r="H294" s="1" t="str">
        <f>IFERROR(__xludf.DUMMYFUNCTION("""COMPUTED_VALUE"""),"SQL")</f>
        <v>SQL</v>
      </c>
      <c r="I294" s="1" t="str">
        <f>IFERROR(__xludf.DUMMYFUNCTION("""COMPUTED_VALUE"""),"TypeScript")</f>
        <v>TypeScript</v>
      </c>
    </row>
    <row r="295">
      <c r="B295" s="1" t="str">
        <f>IFERROR(__xludf.DUMMYFUNCTION("""COMPUTED_VALUE"""),"HTML/CSS;JavaScript;PHP;SQL;Other(s):")</f>
        <v>HTML/CSS;JavaScript;PHP;SQL;Other(s):</v>
      </c>
      <c r="E295" s="1" t="str">
        <f>IFERROR(__xludf.DUMMYFUNCTION("UNIQUE(SPLIT(B295,"";""))"),"HTML/CSS")</f>
        <v>HTML/CSS</v>
      </c>
      <c r="F295" s="1" t="str">
        <f>IFERROR(__xludf.DUMMYFUNCTION("""COMPUTED_VALUE"""),"JavaScript")</f>
        <v>JavaScript</v>
      </c>
      <c r="G295" s="1" t="str">
        <f>IFERROR(__xludf.DUMMYFUNCTION("""COMPUTED_VALUE"""),"PHP")</f>
        <v>PHP</v>
      </c>
      <c r="H295" s="1" t="str">
        <f>IFERROR(__xludf.DUMMYFUNCTION("""COMPUTED_VALUE"""),"SQL")</f>
        <v>SQL</v>
      </c>
      <c r="I295" s="1" t="str">
        <f>IFERROR(__xludf.DUMMYFUNCTION("""COMPUTED_VALUE"""),"Other(s):")</f>
        <v>Other(s):</v>
      </c>
    </row>
    <row r="296">
      <c r="B296" s="1" t="str">
        <f>IFERROR(__xludf.DUMMYFUNCTION("""COMPUTED_VALUE"""),"Assembly;C;C++;Java;Python;SQL")</f>
        <v>Assembly;C;C++;Java;Python;SQL</v>
      </c>
      <c r="E296" s="1" t="str">
        <f>IFERROR(__xludf.DUMMYFUNCTION("UNIQUE(SPLIT(B296,"";""))"),"Assembly")</f>
        <v>Assembly</v>
      </c>
      <c r="F296" s="1" t="str">
        <f>IFERROR(__xludf.DUMMYFUNCTION("""COMPUTED_VALUE"""),"C")</f>
        <v>C</v>
      </c>
      <c r="G296" s="1" t="str">
        <f>IFERROR(__xludf.DUMMYFUNCTION("""COMPUTED_VALUE"""),"C++")</f>
        <v>C++</v>
      </c>
      <c r="H296" s="1" t="str">
        <f>IFERROR(__xludf.DUMMYFUNCTION("""COMPUTED_VALUE"""),"Java")</f>
        <v>Java</v>
      </c>
      <c r="I296" s="1" t="str">
        <f>IFERROR(__xludf.DUMMYFUNCTION("""COMPUTED_VALUE"""),"Python")</f>
        <v>Python</v>
      </c>
      <c r="J296" s="1" t="str">
        <f>IFERROR(__xludf.DUMMYFUNCTION("""COMPUTED_VALUE"""),"SQL")</f>
        <v>SQL</v>
      </c>
    </row>
    <row r="297">
      <c r="B297" s="1" t="str">
        <f>IFERROR(__xludf.DUMMYFUNCTION("""COMPUTED_VALUE"""),"HTML/CSS;Java;JavaScript;SQL")</f>
        <v>HTML/CSS;Java;JavaScript;SQL</v>
      </c>
      <c r="E297" s="1" t="str">
        <f>IFERROR(__xludf.DUMMYFUNCTION("UNIQUE(SPLIT(B297,"";""))"),"HTML/CSS")</f>
        <v>HTML/CSS</v>
      </c>
      <c r="F297" s="1" t="str">
        <f>IFERROR(__xludf.DUMMYFUNCTION("""COMPUTED_VALUE"""),"Java")</f>
        <v>Java</v>
      </c>
      <c r="G297" s="1" t="str">
        <f>IFERROR(__xludf.DUMMYFUNCTION("""COMPUTED_VALUE"""),"JavaScript")</f>
        <v>JavaScript</v>
      </c>
      <c r="H297" s="1" t="str">
        <f>IFERROR(__xludf.DUMMYFUNCTION("""COMPUTED_VALUE"""),"SQL")</f>
        <v>SQL</v>
      </c>
    </row>
    <row r="298">
      <c r="B298" s="1" t="str">
        <f>IFERROR(__xludf.DUMMYFUNCTION("""COMPUTED_VALUE"""),"C++;C#;Clojure;JavaScript;PHP;Python;SQL;VBA")</f>
        <v>C++;C#;Clojure;JavaScript;PHP;Python;SQL;VBA</v>
      </c>
      <c r="E298" s="1" t="str">
        <f>IFERROR(__xludf.DUMMYFUNCTION("UNIQUE(SPLIT(B298,"";""))"),"C++")</f>
        <v>C++</v>
      </c>
      <c r="F298" s="1" t="str">
        <f>IFERROR(__xludf.DUMMYFUNCTION("""COMPUTED_VALUE"""),"C#")</f>
        <v>C#</v>
      </c>
      <c r="G298" s="1" t="str">
        <f>IFERROR(__xludf.DUMMYFUNCTION("""COMPUTED_VALUE"""),"Clojure")</f>
        <v>Clojure</v>
      </c>
      <c r="H298" s="1" t="str">
        <f>IFERROR(__xludf.DUMMYFUNCTION("""COMPUTED_VALUE"""),"JavaScript")</f>
        <v>JavaScript</v>
      </c>
      <c r="I298" s="1" t="str">
        <f>IFERROR(__xludf.DUMMYFUNCTION("""COMPUTED_VALUE"""),"PHP")</f>
        <v>PHP</v>
      </c>
      <c r="J298" s="1" t="str">
        <f>IFERROR(__xludf.DUMMYFUNCTION("""COMPUTED_VALUE"""),"Python")</f>
        <v>Python</v>
      </c>
      <c r="K298" s="1" t="str">
        <f>IFERROR(__xludf.DUMMYFUNCTION("""COMPUTED_VALUE"""),"SQL")</f>
        <v>SQL</v>
      </c>
      <c r="L298" s="1" t="str">
        <f>IFERROR(__xludf.DUMMYFUNCTION("""COMPUTED_VALUE"""),"VBA")</f>
        <v>VBA</v>
      </c>
    </row>
    <row r="299">
      <c r="B299" s="1" t="str">
        <f>IFERROR(__xludf.DUMMYFUNCTION("""COMPUTED_VALUE"""),"Bash/Shell/PowerShell;C#;Python;Other(s):")</f>
        <v>Bash/Shell/PowerShell;C#;Python;Other(s):</v>
      </c>
      <c r="E299" s="1" t="str">
        <f>IFERROR(__xludf.DUMMYFUNCTION("UNIQUE(SPLIT(B299,"";""))"),"Bash/Shell/PowerShell")</f>
        <v>Bash/Shell/PowerShell</v>
      </c>
      <c r="F299" s="1" t="str">
        <f>IFERROR(__xludf.DUMMYFUNCTION("""COMPUTED_VALUE"""),"C#")</f>
        <v>C#</v>
      </c>
      <c r="G299" s="1" t="str">
        <f>IFERROR(__xludf.DUMMYFUNCTION("""COMPUTED_VALUE"""),"Python")</f>
        <v>Python</v>
      </c>
      <c r="H299" s="1" t="str">
        <f>IFERROR(__xludf.DUMMYFUNCTION("""COMPUTED_VALUE"""),"Other(s):")</f>
        <v>Other(s):</v>
      </c>
    </row>
    <row r="300">
      <c r="B300" s="1" t="str">
        <f>IFERROR(__xludf.DUMMYFUNCTION("""COMPUTED_VALUE"""),"JavaScript")</f>
        <v>JavaScript</v>
      </c>
      <c r="E300" s="1" t="str">
        <f>IFERROR(__xludf.DUMMYFUNCTION("UNIQUE(SPLIT(B300,"";""))"),"JavaScript")</f>
        <v>JavaScript</v>
      </c>
    </row>
    <row r="301">
      <c r="B301" s="1" t="str">
        <f>IFERROR(__xludf.DUMMYFUNCTION("""COMPUTED_VALUE"""),"Bash/Shell/PowerShell;Go;HTML/CSS;JavaScript;Python;Rust;SQL")</f>
        <v>Bash/Shell/PowerShell;Go;HTML/CSS;JavaScript;Python;Rust;SQL</v>
      </c>
      <c r="E301" s="1" t="str">
        <f>IFERROR(__xludf.DUMMYFUNCTION("UNIQUE(SPLIT(B301,"";""))"),"Bash/Shell/PowerShell")</f>
        <v>Bash/Shell/PowerShell</v>
      </c>
      <c r="F301" s="1" t="str">
        <f>IFERROR(__xludf.DUMMYFUNCTION("""COMPUTED_VALUE"""),"Go")</f>
        <v>Go</v>
      </c>
      <c r="G301" s="1" t="str">
        <f>IFERROR(__xludf.DUMMYFUNCTION("""COMPUTED_VALUE"""),"HTML/CSS")</f>
        <v>HTML/CSS</v>
      </c>
      <c r="H301" s="1" t="str">
        <f>IFERROR(__xludf.DUMMYFUNCTION("""COMPUTED_VALUE"""),"JavaScript")</f>
        <v>JavaScript</v>
      </c>
      <c r="I301" s="1" t="str">
        <f>IFERROR(__xludf.DUMMYFUNCTION("""COMPUTED_VALUE"""),"Python")</f>
        <v>Python</v>
      </c>
      <c r="J301" s="1" t="str">
        <f>IFERROR(__xludf.DUMMYFUNCTION("""COMPUTED_VALUE"""),"Rust")</f>
        <v>Rust</v>
      </c>
      <c r="K301" s="1" t="str">
        <f>IFERROR(__xludf.DUMMYFUNCTION("""COMPUTED_VALUE"""),"SQL")</f>
        <v>SQL</v>
      </c>
    </row>
    <row r="302">
      <c r="B302" s="1" t="str">
        <f>IFERROR(__xludf.DUMMYFUNCTION("""COMPUTED_VALUE"""),"C#;HTML/CSS;JavaScript;SQL")</f>
        <v>C#;HTML/CSS;JavaScript;SQL</v>
      </c>
      <c r="E302" s="1" t="str">
        <f>IFERROR(__xludf.DUMMYFUNCTION("UNIQUE(SPLIT(B302,"";""))"),"C#")</f>
        <v>C#</v>
      </c>
      <c r="F302" s="1" t="str">
        <f>IFERROR(__xludf.DUMMYFUNCTION("""COMPUTED_VALUE"""),"HTML/CSS")</f>
        <v>HTML/CSS</v>
      </c>
      <c r="G302" s="1" t="str">
        <f>IFERROR(__xludf.DUMMYFUNCTION("""COMPUTED_VALUE"""),"JavaScript")</f>
        <v>JavaScript</v>
      </c>
      <c r="H302" s="1" t="str">
        <f>IFERROR(__xludf.DUMMYFUNCTION("""COMPUTED_VALUE"""),"SQL")</f>
        <v>SQL</v>
      </c>
    </row>
    <row r="303">
      <c r="B303" s="1" t="str">
        <f>IFERROR(__xludf.DUMMYFUNCTION("""COMPUTED_VALUE"""),"C;HTML/CSS;JavaScript;Python;SQL;TypeScript")</f>
        <v>C;HTML/CSS;JavaScript;Python;SQL;TypeScript</v>
      </c>
      <c r="E303" s="1" t="str">
        <f>IFERROR(__xludf.DUMMYFUNCTION("UNIQUE(SPLIT(B303,"";""))"),"C")</f>
        <v>C</v>
      </c>
      <c r="F303" s="1" t="str">
        <f>IFERROR(__xludf.DUMMYFUNCTION("""COMPUTED_VALUE"""),"HTML/CSS")</f>
        <v>HTML/CSS</v>
      </c>
      <c r="G303" s="1" t="str">
        <f>IFERROR(__xludf.DUMMYFUNCTION("""COMPUTED_VALUE"""),"JavaScript")</f>
        <v>JavaScript</v>
      </c>
      <c r="H303" s="1" t="str">
        <f>IFERROR(__xludf.DUMMYFUNCTION("""COMPUTED_VALUE"""),"Python")</f>
        <v>Python</v>
      </c>
      <c r="I303" s="1" t="str">
        <f>IFERROR(__xludf.DUMMYFUNCTION("""COMPUTED_VALUE"""),"SQL")</f>
        <v>SQL</v>
      </c>
      <c r="J303" s="1" t="str">
        <f>IFERROR(__xludf.DUMMYFUNCTION("""COMPUTED_VALUE"""),"TypeScript")</f>
        <v>TypeScript</v>
      </c>
    </row>
    <row r="304">
      <c r="B304" s="1" t="str">
        <f>IFERROR(__xludf.DUMMYFUNCTION("""COMPUTED_VALUE"""),"Assembly;Bash/Shell/PowerShell;C;HTML/CSS;Java;PHP;Python;R;SQL")</f>
        <v>Assembly;Bash/Shell/PowerShell;C;HTML/CSS;Java;PHP;Python;R;SQL</v>
      </c>
      <c r="E304" s="1" t="str">
        <f>IFERROR(__xludf.DUMMYFUNCTION("UNIQUE(SPLIT(B304,"";""))"),"Assembly")</f>
        <v>Assembly</v>
      </c>
      <c r="F304" s="1" t="str">
        <f>IFERROR(__xludf.DUMMYFUNCTION("""COMPUTED_VALUE"""),"Bash/Shell/PowerShell")</f>
        <v>Bash/Shell/PowerShell</v>
      </c>
      <c r="G304" s="1" t="str">
        <f>IFERROR(__xludf.DUMMYFUNCTION("""COMPUTED_VALUE"""),"C")</f>
        <v>C</v>
      </c>
      <c r="H304" s="1" t="str">
        <f>IFERROR(__xludf.DUMMYFUNCTION("""COMPUTED_VALUE"""),"HTML/CSS")</f>
        <v>HTML/CSS</v>
      </c>
      <c r="I304" s="1" t="str">
        <f>IFERROR(__xludf.DUMMYFUNCTION("""COMPUTED_VALUE"""),"Java")</f>
        <v>Java</v>
      </c>
      <c r="J304" s="1" t="str">
        <f>IFERROR(__xludf.DUMMYFUNCTION("""COMPUTED_VALUE"""),"PHP")</f>
        <v>PHP</v>
      </c>
      <c r="K304" s="1" t="str">
        <f>IFERROR(__xludf.DUMMYFUNCTION("""COMPUTED_VALUE"""),"Python")</f>
        <v>Python</v>
      </c>
      <c r="L304" s="1" t="str">
        <f>IFERROR(__xludf.DUMMYFUNCTION("""COMPUTED_VALUE"""),"R")</f>
        <v>R</v>
      </c>
      <c r="M304" s="1" t="str">
        <f>IFERROR(__xludf.DUMMYFUNCTION("""COMPUTED_VALUE"""),"SQL")</f>
        <v>SQL</v>
      </c>
    </row>
    <row r="305">
      <c r="B305" s="1" t="str">
        <f>IFERROR(__xludf.DUMMYFUNCTION("""COMPUTED_VALUE"""),"HTML/CSS;JavaScript;Ruby")</f>
        <v>HTML/CSS;JavaScript;Ruby</v>
      </c>
      <c r="E305" s="1" t="str">
        <f>IFERROR(__xludf.DUMMYFUNCTION("UNIQUE(SPLIT(B305,"";""))"),"HTML/CSS")</f>
        <v>HTML/CSS</v>
      </c>
      <c r="F305" s="1" t="str">
        <f>IFERROR(__xludf.DUMMYFUNCTION("""COMPUTED_VALUE"""),"JavaScript")</f>
        <v>JavaScript</v>
      </c>
      <c r="G305" s="1" t="str">
        <f>IFERROR(__xludf.DUMMYFUNCTION("""COMPUTED_VALUE"""),"Ruby")</f>
        <v>Ruby</v>
      </c>
    </row>
    <row r="306">
      <c r="B306" s="1" t="str">
        <f>IFERROR(__xludf.DUMMYFUNCTION("""COMPUTED_VALUE"""),"Java")</f>
        <v>Java</v>
      </c>
      <c r="E306" s="1" t="str">
        <f>IFERROR(__xludf.DUMMYFUNCTION("UNIQUE(SPLIT(B306,"";""))"),"Java")</f>
        <v>Java</v>
      </c>
    </row>
    <row r="307">
      <c r="B307" s="1" t="str">
        <f>IFERROR(__xludf.DUMMYFUNCTION("""COMPUTED_VALUE"""),"C#;HTML/CSS;JavaScript;SQL;Swift")</f>
        <v>C#;HTML/CSS;JavaScript;SQL;Swift</v>
      </c>
      <c r="E307" s="1" t="str">
        <f>IFERROR(__xludf.DUMMYFUNCTION("UNIQUE(SPLIT(B307,"";""))"),"C#")</f>
        <v>C#</v>
      </c>
      <c r="F307" s="1" t="str">
        <f>IFERROR(__xludf.DUMMYFUNCTION("""COMPUTED_VALUE"""),"HTML/CSS")</f>
        <v>HTML/CSS</v>
      </c>
      <c r="G307" s="1" t="str">
        <f>IFERROR(__xludf.DUMMYFUNCTION("""COMPUTED_VALUE"""),"JavaScript")</f>
        <v>JavaScript</v>
      </c>
      <c r="H307" s="1" t="str">
        <f>IFERROR(__xludf.DUMMYFUNCTION("""COMPUTED_VALUE"""),"SQL")</f>
        <v>SQL</v>
      </c>
      <c r="I307" s="1" t="str">
        <f>IFERROR(__xludf.DUMMYFUNCTION("""COMPUTED_VALUE"""),"Swift")</f>
        <v>Swift</v>
      </c>
    </row>
    <row r="308">
      <c r="B308" s="1" t="str">
        <f>IFERROR(__xludf.DUMMYFUNCTION("""COMPUTED_VALUE"""),"Assembly;C;C++;C#;HTML/CSS;Java;Python;Scala;SQL")</f>
        <v>Assembly;C;C++;C#;HTML/CSS;Java;Python;Scala;SQL</v>
      </c>
      <c r="E308" s="1" t="str">
        <f>IFERROR(__xludf.DUMMYFUNCTION("UNIQUE(SPLIT(B308,"";""))"),"Assembly")</f>
        <v>Assembly</v>
      </c>
      <c r="F308" s="1" t="str">
        <f>IFERROR(__xludf.DUMMYFUNCTION("""COMPUTED_VALUE"""),"C")</f>
        <v>C</v>
      </c>
      <c r="G308" s="1" t="str">
        <f>IFERROR(__xludf.DUMMYFUNCTION("""COMPUTED_VALUE"""),"C++")</f>
        <v>C++</v>
      </c>
      <c r="H308" s="1" t="str">
        <f>IFERROR(__xludf.DUMMYFUNCTION("""COMPUTED_VALUE"""),"C#")</f>
        <v>C#</v>
      </c>
      <c r="I308" s="1" t="str">
        <f>IFERROR(__xludf.DUMMYFUNCTION("""COMPUTED_VALUE"""),"HTML/CSS")</f>
        <v>HTML/CSS</v>
      </c>
      <c r="J308" s="1" t="str">
        <f>IFERROR(__xludf.DUMMYFUNCTION("""COMPUTED_VALUE"""),"Java")</f>
        <v>Java</v>
      </c>
      <c r="K308" s="1" t="str">
        <f>IFERROR(__xludf.DUMMYFUNCTION("""COMPUTED_VALUE"""),"Python")</f>
        <v>Python</v>
      </c>
      <c r="L308" s="1" t="str">
        <f>IFERROR(__xludf.DUMMYFUNCTION("""COMPUTED_VALUE"""),"Scala")</f>
        <v>Scala</v>
      </c>
      <c r="M308" s="1" t="str">
        <f>IFERROR(__xludf.DUMMYFUNCTION("""COMPUTED_VALUE"""),"SQL")</f>
        <v>SQL</v>
      </c>
    </row>
    <row r="309">
      <c r="B309" s="1" t="str">
        <f>IFERROR(__xludf.DUMMYFUNCTION("""COMPUTED_VALUE"""),"Bash/Shell/PowerShell;Python;Ruby;SQL")</f>
        <v>Bash/Shell/PowerShell;Python;Ruby;SQL</v>
      </c>
      <c r="E309" s="1" t="str">
        <f>IFERROR(__xludf.DUMMYFUNCTION("UNIQUE(SPLIT(B309,"";""))"),"Bash/Shell/PowerShell")</f>
        <v>Bash/Shell/PowerShell</v>
      </c>
      <c r="F309" s="1" t="str">
        <f>IFERROR(__xludf.DUMMYFUNCTION("""COMPUTED_VALUE"""),"Python")</f>
        <v>Python</v>
      </c>
      <c r="G309" s="1" t="str">
        <f>IFERROR(__xludf.DUMMYFUNCTION("""COMPUTED_VALUE"""),"Ruby")</f>
        <v>Ruby</v>
      </c>
      <c r="H309" s="1" t="str">
        <f>IFERROR(__xludf.DUMMYFUNCTION("""COMPUTED_VALUE"""),"SQL")</f>
        <v>SQL</v>
      </c>
    </row>
    <row r="310">
      <c r="B310" s="1" t="str">
        <f>IFERROR(__xludf.DUMMYFUNCTION("""COMPUTED_VALUE"""),"C;C#;HTML/CSS;PHP;Python")</f>
        <v>C;C#;HTML/CSS;PHP;Python</v>
      </c>
      <c r="E310" s="1" t="str">
        <f>IFERROR(__xludf.DUMMYFUNCTION("UNIQUE(SPLIT(B310,"";""))"),"C")</f>
        <v>C</v>
      </c>
      <c r="F310" s="1" t="str">
        <f>IFERROR(__xludf.DUMMYFUNCTION("""COMPUTED_VALUE"""),"C#")</f>
        <v>C#</v>
      </c>
      <c r="G310" s="1" t="str">
        <f>IFERROR(__xludf.DUMMYFUNCTION("""COMPUTED_VALUE"""),"HTML/CSS")</f>
        <v>HTML/CSS</v>
      </c>
      <c r="H310" s="1" t="str">
        <f>IFERROR(__xludf.DUMMYFUNCTION("""COMPUTED_VALUE"""),"PHP")</f>
        <v>PHP</v>
      </c>
      <c r="I310" s="1" t="str">
        <f>IFERROR(__xludf.DUMMYFUNCTION("""COMPUTED_VALUE"""),"Python")</f>
        <v>Python</v>
      </c>
    </row>
    <row r="311">
      <c r="B311" s="1" t="str">
        <f>IFERROR(__xludf.DUMMYFUNCTION("""COMPUTED_VALUE"""),"C;Python")</f>
        <v>C;Python</v>
      </c>
      <c r="E311" s="1" t="str">
        <f>IFERROR(__xludf.DUMMYFUNCTION("UNIQUE(SPLIT(B311,"";""))"),"C")</f>
        <v>C</v>
      </c>
      <c r="F311" s="1" t="str">
        <f>IFERROR(__xludf.DUMMYFUNCTION("""COMPUTED_VALUE"""),"Python")</f>
        <v>Python</v>
      </c>
    </row>
    <row r="312">
      <c r="B312" s="1" t="str">
        <f>IFERROR(__xludf.DUMMYFUNCTION("""COMPUTED_VALUE"""),"C++;HTML/CSS;Java;JavaScript;Python;SQL;Other(s):")</f>
        <v>C++;HTML/CSS;Java;JavaScript;Python;SQL;Other(s):</v>
      </c>
      <c r="E312" s="1" t="str">
        <f>IFERROR(__xludf.DUMMYFUNCTION("UNIQUE(SPLIT(B312,"";""))"),"C++")</f>
        <v>C++</v>
      </c>
      <c r="F312" s="1" t="str">
        <f>IFERROR(__xludf.DUMMYFUNCTION("""COMPUTED_VALUE"""),"HTML/CSS")</f>
        <v>HTML/CSS</v>
      </c>
      <c r="G312" s="1" t="str">
        <f>IFERROR(__xludf.DUMMYFUNCTION("""COMPUTED_VALUE"""),"Java")</f>
        <v>Java</v>
      </c>
      <c r="H312" s="1" t="str">
        <f>IFERROR(__xludf.DUMMYFUNCTION("""COMPUTED_VALUE"""),"JavaScript")</f>
        <v>JavaScript</v>
      </c>
      <c r="I312" s="1" t="str">
        <f>IFERROR(__xludf.DUMMYFUNCTION("""COMPUTED_VALUE"""),"Python")</f>
        <v>Python</v>
      </c>
      <c r="J312" s="1" t="str">
        <f>IFERROR(__xludf.DUMMYFUNCTION("""COMPUTED_VALUE"""),"SQL")</f>
        <v>SQL</v>
      </c>
      <c r="K312" s="1" t="str">
        <f>IFERROR(__xludf.DUMMYFUNCTION("""COMPUTED_VALUE"""),"Other(s):")</f>
        <v>Other(s):</v>
      </c>
    </row>
    <row r="313">
      <c r="B313" s="1" t="str">
        <f>IFERROR(__xludf.DUMMYFUNCTION("""COMPUTED_VALUE"""),"Bash/Shell/PowerShell;C++;HTML/CSS;Java;JavaScript;Python")</f>
        <v>Bash/Shell/PowerShell;C++;HTML/CSS;Java;JavaScript;Python</v>
      </c>
      <c r="E313" s="1" t="str">
        <f>IFERROR(__xludf.DUMMYFUNCTION("UNIQUE(SPLIT(B313,"";""))"),"Bash/Shell/PowerShell")</f>
        <v>Bash/Shell/PowerShell</v>
      </c>
      <c r="F313" s="1" t="str">
        <f>IFERROR(__xludf.DUMMYFUNCTION("""COMPUTED_VALUE"""),"C++")</f>
        <v>C++</v>
      </c>
      <c r="G313" s="1" t="str">
        <f>IFERROR(__xludf.DUMMYFUNCTION("""COMPUTED_VALUE"""),"HTML/CSS")</f>
        <v>HTML/CSS</v>
      </c>
      <c r="H313" s="1" t="str">
        <f>IFERROR(__xludf.DUMMYFUNCTION("""COMPUTED_VALUE"""),"Java")</f>
        <v>Java</v>
      </c>
      <c r="I313" s="1" t="str">
        <f>IFERROR(__xludf.DUMMYFUNCTION("""COMPUTED_VALUE"""),"JavaScript")</f>
        <v>JavaScript</v>
      </c>
      <c r="J313" s="1" t="str">
        <f>IFERROR(__xludf.DUMMYFUNCTION("""COMPUTED_VALUE"""),"Python")</f>
        <v>Python</v>
      </c>
    </row>
    <row r="314">
      <c r="B314" s="1" t="str">
        <f>IFERROR(__xludf.DUMMYFUNCTION("""COMPUTED_VALUE"""),"Java;SQL")</f>
        <v>Java;SQL</v>
      </c>
      <c r="E314" s="1" t="str">
        <f>IFERROR(__xludf.DUMMYFUNCTION("UNIQUE(SPLIT(B314,"";""))"),"Java")</f>
        <v>Java</v>
      </c>
      <c r="F314" s="1" t="str">
        <f>IFERROR(__xludf.DUMMYFUNCTION("""COMPUTED_VALUE"""),"SQL")</f>
        <v>SQL</v>
      </c>
    </row>
    <row r="315">
      <c r="B315" s="1" t="str">
        <f>IFERROR(__xludf.DUMMYFUNCTION("""COMPUTED_VALUE"""),"Bash/Shell/PowerShell;Java")</f>
        <v>Bash/Shell/PowerShell;Java</v>
      </c>
      <c r="E315" s="1" t="str">
        <f>IFERROR(__xludf.DUMMYFUNCTION("UNIQUE(SPLIT(B315,"";""))"),"Bash/Shell/PowerShell")</f>
        <v>Bash/Shell/PowerShell</v>
      </c>
      <c r="F315" s="1" t="str">
        <f>IFERROR(__xludf.DUMMYFUNCTION("""COMPUTED_VALUE"""),"Java")</f>
        <v>Java</v>
      </c>
    </row>
    <row r="316">
      <c r="B316" s="1" t="str">
        <f>IFERROR(__xludf.DUMMYFUNCTION("""COMPUTED_VALUE"""),"Bash/Shell/PowerShell;HTML/CSS;JavaScript;PHP;TypeScript")</f>
        <v>Bash/Shell/PowerShell;HTML/CSS;JavaScript;PHP;TypeScript</v>
      </c>
      <c r="E316" s="1" t="str">
        <f>IFERROR(__xludf.DUMMYFUNCTION("UNIQUE(SPLIT(B316,"";""))"),"Bash/Shell/PowerShell")</f>
        <v>Bash/Shell/PowerShell</v>
      </c>
      <c r="F316" s="1" t="str">
        <f>IFERROR(__xludf.DUMMYFUNCTION("""COMPUTED_VALUE"""),"HTML/CSS")</f>
        <v>HTML/CSS</v>
      </c>
      <c r="G316" s="1" t="str">
        <f>IFERROR(__xludf.DUMMYFUNCTION("""COMPUTED_VALUE"""),"JavaScript")</f>
        <v>JavaScript</v>
      </c>
      <c r="H316" s="1" t="str">
        <f>IFERROR(__xludf.DUMMYFUNCTION("""COMPUTED_VALUE"""),"PHP")</f>
        <v>PHP</v>
      </c>
      <c r="I316" s="1" t="str">
        <f>IFERROR(__xludf.DUMMYFUNCTION("""COMPUTED_VALUE"""),"TypeScript")</f>
        <v>TypeScript</v>
      </c>
    </row>
    <row r="317">
      <c r="B317" s="1" t="str">
        <f>IFERROR(__xludf.DUMMYFUNCTION("""COMPUTED_VALUE"""),"C#;HTML/CSS;JavaScript;SQL;TypeScript")</f>
        <v>C#;HTML/CSS;JavaScript;SQL;TypeScript</v>
      </c>
      <c r="E317" s="1" t="str">
        <f>IFERROR(__xludf.DUMMYFUNCTION("UNIQUE(SPLIT(B317,"";""))"),"C#")</f>
        <v>C#</v>
      </c>
      <c r="F317" s="1" t="str">
        <f>IFERROR(__xludf.DUMMYFUNCTION("""COMPUTED_VALUE"""),"HTML/CSS")</f>
        <v>HTML/CSS</v>
      </c>
      <c r="G317" s="1" t="str">
        <f>IFERROR(__xludf.DUMMYFUNCTION("""COMPUTED_VALUE"""),"JavaScript")</f>
        <v>JavaScript</v>
      </c>
      <c r="H317" s="1" t="str">
        <f>IFERROR(__xludf.DUMMYFUNCTION("""COMPUTED_VALUE"""),"SQL")</f>
        <v>SQL</v>
      </c>
      <c r="I317" s="1" t="str">
        <f>IFERROR(__xludf.DUMMYFUNCTION("""COMPUTED_VALUE"""),"TypeScript")</f>
        <v>TypeScript</v>
      </c>
    </row>
    <row r="318">
      <c r="B318" s="1" t="str">
        <f>IFERROR(__xludf.DUMMYFUNCTION("""COMPUTED_VALUE"""),"HTML/CSS;Java;JavaScript;Ruby;SQL;TypeScript")</f>
        <v>HTML/CSS;Java;JavaScript;Ruby;SQL;TypeScript</v>
      </c>
      <c r="E318" s="1" t="str">
        <f>IFERROR(__xludf.DUMMYFUNCTION("UNIQUE(SPLIT(B318,"";""))"),"HTML/CSS")</f>
        <v>HTML/CSS</v>
      </c>
      <c r="F318" s="1" t="str">
        <f>IFERROR(__xludf.DUMMYFUNCTION("""COMPUTED_VALUE"""),"Java")</f>
        <v>Java</v>
      </c>
      <c r="G318" s="1" t="str">
        <f>IFERROR(__xludf.DUMMYFUNCTION("""COMPUTED_VALUE"""),"JavaScript")</f>
        <v>JavaScript</v>
      </c>
      <c r="H318" s="1" t="str">
        <f>IFERROR(__xludf.DUMMYFUNCTION("""COMPUTED_VALUE"""),"Ruby")</f>
        <v>Ruby</v>
      </c>
      <c r="I318" s="1" t="str">
        <f>IFERROR(__xludf.DUMMYFUNCTION("""COMPUTED_VALUE"""),"SQL")</f>
        <v>SQL</v>
      </c>
      <c r="J318" s="1" t="str">
        <f>IFERROR(__xludf.DUMMYFUNCTION("""COMPUTED_VALUE"""),"TypeScript")</f>
        <v>TypeScript</v>
      </c>
    </row>
    <row r="319">
      <c r="B319" s="1" t="str">
        <f>IFERROR(__xludf.DUMMYFUNCTION("""COMPUTED_VALUE"""),"C#;HTML/CSS;Java;Python")</f>
        <v>C#;HTML/CSS;Java;Python</v>
      </c>
      <c r="E319" s="1" t="str">
        <f>IFERROR(__xludf.DUMMYFUNCTION("UNIQUE(SPLIT(B319,"";""))"),"C#")</f>
        <v>C#</v>
      </c>
      <c r="F319" s="1" t="str">
        <f>IFERROR(__xludf.DUMMYFUNCTION("""COMPUTED_VALUE"""),"HTML/CSS")</f>
        <v>HTML/CSS</v>
      </c>
      <c r="G319" s="1" t="str">
        <f>IFERROR(__xludf.DUMMYFUNCTION("""COMPUTED_VALUE"""),"Java")</f>
        <v>Java</v>
      </c>
      <c r="H319" s="1" t="str">
        <f>IFERROR(__xludf.DUMMYFUNCTION("""COMPUTED_VALUE"""),"Python")</f>
        <v>Python</v>
      </c>
    </row>
    <row r="320">
      <c r="B320" s="1" t="str">
        <f>IFERROR(__xludf.DUMMYFUNCTION("""COMPUTED_VALUE"""),"Bash/Shell/PowerShell;C#;HTML/CSS;JavaScript;SQL")</f>
        <v>Bash/Shell/PowerShell;C#;HTML/CSS;JavaScript;SQL</v>
      </c>
      <c r="E320" s="1" t="str">
        <f>IFERROR(__xludf.DUMMYFUNCTION("UNIQUE(SPLIT(B320,"";""))"),"Bash/Shell/PowerShell")</f>
        <v>Bash/Shell/PowerShell</v>
      </c>
      <c r="F320" s="1" t="str">
        <f>IFERROR(__xludf.DUMMYFUNCTION("""COMPUTED_VALUE"""),"C#")</f>
        <v>C#</v>
      </c>
      <c r="G320" s="1" t="str">
        <f>IFERROR(__xludf.DUMMYFUNCTION("""COMPUTED_VALUE"""),"HTML/CSS")</f>
        <v>HTML/CSS</v>
      </c>
      <c r="H320" s="1" t="str">
        <f>IFERROR(__xludf.DUMMYFUNCTION("""COMPUTED_VALUE"""),"JavaScript")</f>
        <v>JavaScript</v>
      </c>
      <c r="I320" s="1" t="str">
        <f>IFERROR(__xludf.DUMMYFUNCTION("""COMPUTED_VALUE"""),"SQL")</f>
        <v>SQL</v>
      </c>
    </row>
    <row r="321">
      <c r="B321" s="1" t="str">
        <f>IFERROR(__xludf.DUMMYFUNCTION("""COMPUTED_VALUE"""),"C#;HTML/CSS;JavaScript;SQL;TypeScript")</f>
        <v>C#;HTML/CSS;JavaScript;SQL;TypeScript</v>
      </c>
      <c r="E321" s="1" t="str">
        <f>IFERROR(__xludf.DUMMYFUNCTION("UNIQUE(SPLIT(B321,"";""))"),"C#")</f>
        <v>C#</v>
      </c>
      <c r="F321" s="1" t="str">
        <f>IFERROR(__xludf.DUMMYFUNCTION("""COMPUTED_VALUE"""),"HTML/CSS")</f>
        <v>HTML/CSS</v>
      </c>
      <c r="G321" s="1" t="str">
        <f>IFERROR(__xludf.DUMMYFUNCTION("""COMPUTED_VALUE"""),"JavaScript")</f>
        <v>JavaScript</v>
      </c>
      <c r="H321" s="1" t="str">
        <f>IFERROR(__xludf.DUMMYFUNCTION("""COMPUTED_VALUE"""),"SQL")</f>
        <v>SQL</v>
      </c>
      <c r="I321" s="1" t="str">
        <f>IFERROR(__xludf.DUMMYFUNCTION("""COMPUTED_VALUE"""),"TypeScript")</f>
        <v>TypeScript</v>
      </c>
    </row>
    <row r="322">
      <c r="B322" s="1" t="str">
        <f>IFERROR(__xludf.DUMMYFUNCTION("""COMPUTED_VALUE"""),"Assembly;Bash/Shell/PowerShell;C;C++;C#;HTML/CSS;Java;JavaScript;PHP;Python")</f>
        <v>Assembly;Bash/Shell/PowerShell;C;C++;C#;HTML/CSS;Java;JavaScript;PHP;Python</v>
      </c>
      <c r="E322" s="1" t="str">
        <f>IFERROR(__xludf.DUMMYFUNCTION("UNIQUE(SPLIT(B322,"";""))"),"Assembly")</f>
        <v>Assembly</v>
      </c>
      <c r="F322" s="1" t="str">
        <f>IFERROR(__xludf.DUMMYFUNCTION("""COMPUTED_VALUE"""),"Bash/Shell/PowerShell")</f>
        <v>Bash/Shell/PowerShell</v>
      </c>
      <c r="G322" s="1" t="str">
        <f>IFERROR(__xludf.DUMMYFUNCTION("""COMPUTED_VALUE"""),"C")</f>
        <v>C</v>
      </c>
      <c r="H322" s="1" t="str">
        <f>IFERROR(__xludf.DUMMYFUNCTION("""COMPUTED_VALUE"""),"C++")</f>
        <v>C++</v>
      </c>
      <c r="I322" s="1" t="str">
        <f>IFERROR(__xludf.DUMMYFUNCTION("""COMPUTED_VALUE"""),"C#")</f>
        <v>C#</v>
      </c>
      <c r="J322" s="1" t="str">
        <f>IFERROR(__xludf.DUMMYFUNCTION("""COMPUTED_VALUE"""),"HTML/CSS")</f>
        <v>HTML/CSS</v>
      </c>
      <c r="K322" s="1" t="str">
        <f>IFERROR(__xludf.DUMMYFUNCTION("""COMPUTED_VALUE"""),"Java")</f>
        <v>Java</v>
      </c>
      <c r="L322" s="1" t="str">
        <f>IFERROR(__xludf.DUMMYFUNCTION("""COMPUTED_VALUE"""),"JavaScript")</f>
        <v>JavaScript</v>
      </c>
      <c r="M322" s="1" t="str">
        <f>IFERROR(__xludf.DUMMYFUNCTION("""COMPUTED_VALUE"""),"PHP")</f>
        <v>PHP</v>
      </c>
      <c r="N322" s="1" t="str">
        <f>IFERROR(__xludf.DUMMYFUNCTION("""COMPUTED_VALUE"""),"Python")</f>
        <v>Python</v>
      </c>
    </row>
    <row r="323">
      <c r="B323" s="1" t="str">
        <f>IFERROR(__xludf.DUMMYFUNCTION("""COMPUTED_VALUE"""),"Bash/Shell/PowerShell;HTML/CSS;Java;JavaScript;PHP;Python;SQL;TypeScript")</f>
        <v>Bash/Shell/PowerShell;HTML/CSS;Java;JavaScript;PHP;Python;SQL;TypeScript</v>
      </c>
      <c r="E323" s="1" t="str">
        <f>IFERROR(__xludf.DUMMYFUNCTION("UNIQUE(SPLIT(B323,"";""))"),"Bash/Shell/PowerShell")</f>
        <v>Bash/Shell/PowerShell</v>
      </c>
      <c r="F323" s="1" t="str">
        <f>IFERROR(__xludf.DUMMYFUNCTION("""COMPUTED_VALUE"""),"HTML/CSS")</f>
        <v>HTML/CSS</v>
      </c>
      <c r="G323" s="1" t="str">
        <f>IFERROR(__xludf.DUMMYFUNCTION("""COMPUTED_VALUE"""),"Java")</f>
        <v>Java</v>
      </c>
      <c r="H323" s="1" t="str">
        <f>IFERROR(__xludf.DUMMYFUNCTION("""COMPUTED_VALUE"""),"JavaScript")</f>
        <v>JavaScript</v>
      </c>
      <c r="I323" s="1" t="str">
        <f>IFERROR(__xludf.DUMMYFUNCTION("""COMPUTED_VALUE"""),"PHP")</f>
        <v>PHP</v>
      </c>
      <c r="J323" s="1" t="str">
        <f>IFERROR(__xludf.DUMMYFUNCTION("""COMPUTED_VALUE"""),"Python")</f>
        <v>Python</v>
      </c>
      <c r="K323" s="1" t="str">
        <f>IFERROR(__xludf.DUMMYFUNCTION("""COMPUTED_VALUE"""),"SQL")</f>
        <v>SQL</v>
      </c>
      <c r="L323" s="1" t="str">
        <f>IFERROR(__xludf.DUMMYFUNCTION("""COMPUTED_VALUE"""),"TypeScript")</f>
        <v>TypeScript</v>
      </c>
    </row>
    <row r="324">
      <c r="B324" s="1" t="str">
        <f>IFERROR(__xludf.DUMMYFUNCTION("""COMPUTED_VALUE"""),"HTML/CSS;Java;JavaScript;PHP;Python;SQL")</f>
        <v>HTML/CSS;Java;JavaScript;PHP;Python;SQL</v>
      </c>
      <c r="E324" s="1" t="str">
        <f>IFERROR(__xludf.DUMMYFUNCTION("UNIQUE(SPLIT(B324,"";""))"),"HTML/CSS")</f>
        <v>HTML/CSS</v>
      </c>
      <c r="F324" s="1" t="str">
        <f>IFERROR(__xludf.DUMMYFUNCTION("""COMPUTED_VALUE"""),"Java")</f>
        <v>Java</v>
      </c>
      <c r="G324" s="1" t="str">
        <f>IFERROR(__xludf.DUMMYFUNCTION("""COMPUTED_VALUE"""),"JavaScript")</f>
        <v>JavaScript</v>
      </c>
      <c r="H324" s="1" t="str">
        <f>IFERROR(__xludf.DUMMYFUNCTION("""COMPUTED_VALUE"""),"PHP")</f>
        <v>PHP</v>
      </c>
      <c r="I324" s="1" t="str">
        <f>IFERROR(__xludf.DUMMYFUNCTION("""COMPUTED_VALUE"""),"Python")</f>
        <v>Python</v>
      </c>
      <c r="J324" s="1" t="str">
        <f>IFERROR(__xludf.DUMMYFUNCTION("""COMPUTED_VALUE"""),"SQL")</f>
        <v>SQL</v>
      </c>
    </row>
    <row r="325">
      <c r="B325" s="1" t="str">
        <f>IFERROR(__xludf.DUMMYFUNCTION("""COMPUTED_VALUE"""),"HTML/CSS;Java;JavaScript;TypeScript")</f>
        <v>HTML/CSS;Java;JavaScript;TypeScript</v>
      </c>
      <c r="E325" s="1" t="str">
        <f>IFERROR(__xludf.DUMMYFUNCTION("UNIQUE(SPLIT(B325,"";""))"),"HTML/CSS")</f>
        <v>HTML/CSS</v>
      </c>
      <c r="F325" s="1" t="str">
        <f>IFERROR(__xludf.DUMMYFUNCTION("""COMPUTED_VALUE"""),"Java")</f>
        <v>Java</v>
      </c>
      <c r="G325" s="1" t="str">
        <f>IFERROR(__xludf.DUMMYFUNCTION("""COMPUTED_VALUE"""),"JavaScript")</f>
        <v>JavaScript</v>
      </c>
      <c r="H325" s="1" t="str">
        <f>IFERROR(__xludf.DUMMYFUNCTION("""COMPUTED_VALUE"""),"TypeScript")</f>
        <v>TypeScript</v>
      </c>
    </row>
    <row r="326">
      <c r="B326" s="1" t="str">
        <f>IFERROR(__xludf.DUMMYFUNCTION("""COMPUTED_VALUE"""),"C;C++;C#;F#;HTML/CSS;JavaScript;Rust;SQL;TypeScript;Other(s):")</f>
        <v>C;C++;C#;F#;HTML/CSS;JavaScript;Rust;SQL;TypeScript;Other(s):</v>
      </c>
      <c r="E326" s="1" t="str">
        <f>IFERROR(__xludf.DUMMYFUNCTION("UNIQUE(SPLIT(B326,"";""))"),"C")</f>
        <v>C</v>
      </c>
      <c r="F326" s="1" t="str">
        <f>IFERROR(__xludf.DUMMYFUNCTION("""COMPUTED_VALUE"""),"C++")</f>
        <v>C++</v>
      </c>
      <c r="G326" s="1" t="str">
        <f>IFERROR(__xludf.DUMMYFUNCTION("""COMPUTED_VALUE"""),"C#")</f>
        <v>C#</v>
      </c>
      <c r="H326" s="1" t="str">
        <f>IFERROR(__xludf.DUMMYFUNCTION("""COMPUTED_VALUE"""),"F#")</f>
        <v>F#</v>
      </c>
      <c r="I326" s="1" t="str">
        <f>IFERROR(__xludf.DUMMYFUNCTION("""COMPUTED_VALUE"""),"HTML/CSS")</f>
        <v>HTML/CSS</v>
      </c>
      <c r="J326" s="1" t="str">
        <f>IFERROR(__xludf.DUMMYFUNCTION("""COMPUTED_VALUE"""),"JavaScript")</f>
        <v>JavaScript</v>
      </c>
      <c r="K326" s="1" t="str">
        <f>IFERROR(__xludf.DUMMYFUNCTION("""COMPUTED_VALUE"""),"Rust")</f>
        <v>Rust</v>
      </c>
      <c r="L326" s="1" t="str">
        <f>IFERROR(__xludf.DUMMYFUNCTION("""COMPUTED_VALUE"""),"SQL")</f>
        <v>SQL</v>
      </c>
      <c r="M326" s="1" t="str">
        <f>IFERROR(__xludf.DUMMYFUNCTION("""COMPUTED_VALUE"""),"TypeScript")</f>
        <v>TypeScript</v>
      </c>
      <c r="N326" s="1" t="str">
        <f>IFERROR(__xludf.DUMMYFUNCTION("""COMPUTED_VALUE"""),"Other(s):")</f>
        <v>Other(s):</v>
      </c>
    </row>
    <row r="327">
      <c r="B327" s="1" t="str">
        <f>IFERROR(__xludf.DUMMYFUNCTION("""COMPUTED_VALUE"""),"Java;Kotlin")</f>
        <v>Java;Kotlin</v>
      </c>
      <c r="E327" s="1" t="str">
        <f>IFERROR(__xludf.DUMMYFUNCTION("UNIQUE(SPLIT(B327,"";""))"),"Java")</f>
        <v>Java</v>
      </c>
      <c r="F327" s="1" t="str">
        <f>IFERROR(__xludf.DUMMYFUNCTION("""COMPUTED_VALUE"""),"Kotlin")</f>
        <v>Kotlin</v>
      </c>
    </row>
    <row r="328">
      <c r="B328" s="1" t="str">
        <f>IFERROR(__xludf.DUMMYFUNCTION("""COMPUTED_VALUE"""),"Bash/Shell/PowerShell;C++;C#;Python")</f>
        <v>Bash/Shell/PowerShell;C++;C#;Python</v>
      </c>
      <c r="E328" s="1" t="str">
        <f>IFERROR(__xludf.DUMMYFUNCTION("UNIQUE(SPLIT(B328,"";""))"),"Bash/Shell/PowerShell")</f>
        <v>Bash/Shell/PowerShell</v>
      </c>
      <c r="F328" s="1" t="str">
        <f>IFERROR(__xludf.DUMMYFUNCTION("""COMPUTED_VALUE"""),"C++")</f>
        <v>C++</v>
      </c>
      <c r="G328" s="1" t="str">
        <f>IFERROR(__xludf.DUMMYFUNCTION("""COMPUTED_VALUE"""),"C#")</f>
        <v>C#</v>
      </c>
      <c r="H328" s="1" t="str">
        <f>IFERROR(__xludf.DUMMYFUNCTION("""COMPUTED_VALUE"""),"Python")</f>
        <v>Python</v>
      </c>
    </row>
    <row r="329">
      <c r="B329" s="1" t="str">
        <f>IFERROR(__xludf.DUMMYFUNCTION("""COMPUTED_VALUE"""),"Bash/Shell/PowerShell;HTML/CSS;JavaScript;Objective-C;Python;SQL;Swift;TypeScript")</f>
        <v>Bash/Shell/PowerShell;HTML/CSS;JavaScript;Objective-C;Python;SQL;Swift;TypeScript</v>
      </c>
      <c r="E329" s="1" t="str">
        <f>IFERROR(__xludf.DUMMYFUNCTION("UNIQUE(SPLIT(B329,"";""))"),"Bash/Shell/PowerShell")</f>
        <v>Bash/Shell/PowerShell</v>
      </c>
      <c r="F329" s="1" t="str">
        <f>IFERROR(__xludf.DUMMYFUNCTION("""COMPUTED_VALUE"""),"HTML/CSS")</f>
        <v>HTML/CSS</v>
      </c>
      <c r="G329" s="1" t="str">
        <f>IFERROR(__xludf.DUMMYFUNCTION("""COMPUTED_VALUE"""),"JavaScript")</f>
        <v>JavaScript</v>
      </c>
      <c r="H329" s="1" t="str">
        <f>IFERROR(__xludf.DUMMYFUNCTION("""COMPUTED_VALUE"""),"Objective-C")</f>
        <v>Objective-C</v>
      </c>
      <c r="I329" s="1" t="str">
        <f>IFERROR(__xludf.DUMMYFUNCTION("""COMPUTED_VALUE"""),"Python")</f>
        <v>Python</v>
      </c>
      <c r="J329" s="1" t="str">
        <f>IFERROR(__xludf.DUMMYFUNCTION("""COMPUTED_VALUE"""),"SQL")</f>
        <v>SQL</v>
      </c>
      <c r="K329" s="1" t="str">
        <f>IFERROR(__xludf.DUMMYFUNCTION("""COMPUTED_VALUE"""),"Swift")</f>
        <v>Swift</v>
      </c>
      <c r="L329" s="1" t="str">
        <f>IFERROR(__xludf.DUMMYFUNCTION("""COMPUTED_VALUE"""),"TypeScript")</f>
        <v>TypeScript</v>
      </c>
    </row>
    <row r="330">
      <c r="B330" s="1" t="str">
        <f>IFERROR(__xludf.DUMMYFUNCTION("""COMPUTED_VALUE"""),"Python;Rust;Scala")</f>
        <v>Python;Rust;Scala</v>
      </c>
      <c r="E330" s="1" t="str">
        <f>IFERROR(__xludf.DUMMYFUNCTION("UNIQUE(SPLIT(B330,"";""))"),"Python")</f>
        <v>Python</v>
      </c>
      <c r="F330" s="1" t="str">
        <f>IFERROR(__xludf.DUMMYFUNCTION("""COMPUTED_VALUE"""),"Rust")</f>
        <v>Rust</v>
      </c>
      <c r="G330" s="1" t="str">
        <f>IFERROR(__xludf.DUMMYFUNCTION("""COMPUTED_VALUE"""),"Scala")</f>
        <v>Scala</v>
      </c>
    </row>
    <row r="331">
      <c r="B331" s="1" t="str">
        <f>IFERROR(__xludf.DUMMYFUNCTION("""COMPUTED_VALUE"""),"Bash/Shell/PowerShell;C;C++;Python")</f>
        <v>Bash/Shell/PowerShell;C;C++;Python</v>
      </c>
      <c r="E331" s="1" t="str">
        <f>IFERROR(__xludf.DUMMYFUNCTION("UNIQUE(SPLIT(B331,"";""))"),"Bash/Shell/PowerShell")</f>
        <v>Bash/Shell/PowerShell</v>
      </c>
      <c r="F331" s="1" t="str">
        <f>IFERROR(__xludf.DUMMYFUNCTION("""COMPUTED_VALUE"""),"C")</f>
        <v>C</v>
      </c>
      <c r="G331" s="1" t="str">
        <f>IFERROR(__xludf.DUMMYFUNCTION("""COMPUTED_VALUE"""),"C++")</f>
        <v>C++</v>
      </c>
      <c r="H331" s="1" t="str">
        <f>IFERROR(__xludf.DUMMYFUNCTION("""COMPUTED_VALUE"""),"Python")</f>
        <v>Python</v>
      </c>
    </row>
    <row r="332">
      <c r="B332" s="1" t="str">
        <f>IFERROR(__xludf.DUMMYFUNCTION("""COMPUTED_VALUE"""),"C#;HTML/CSS;Java;JavaScript;Python;SQL;Swift")</f>
        <v>C#;HTML/CSS;Java;JavaScript;Python;SQL;Swift</v>
      </c>
      <c r="E332" s="1" t="str">
        <f>IFERROR(__xludf.DUMMYFUNCTION("UNIQUE(SPLIT(B332,"";""))"),"C#")</f>
        <v>C#</v>
      </c>
      <c r="F332" s="1" t="str">
        <f>IFERROR(__xludf.DUMMYFUNCTION("""COMPUTED_VALUE"""),"HTML/CSS")</f>
        <v>HTML/CSS</v>
      </c>
      <c r="G332" s="1" t="str">
        <f>IFERROR(__xludf.DUMMYFUNCTION("""COMPUTED_VALUE"""),"Java")</f>
        <v>Java</v>
      </c>
      <c r="H332" s="1" t="str">
        <f>IFERROR(__xludf.DUMMYFUNCTION("""COMPUTED_VALUE"""),"JavaScript")</f>
        <v>JavaScript</v>
      </c>
      <c r="I332" s="1" t="str">
        <f>IFERROR(__xludf.DUMMYFUNCTION("""COMPUTED_VALUE"""),"Python")</f>
        <v>Python</v>
      </c>
      <c r="J332" s="1" t="str">
        <f>IFERROR(__xludf.DUMMYFUNCTION("""COMPUTED_VALUE"""),"SQL")</f>
        <v>SQL</v>
      </c>
      <c r="K332" s="1" t="str">
        <f>IFERROR(__xludf.DUMMYFUNCTION("""COMPUTED_VALUE"""),"Swift")</f>
        <v>Swift</v>
      </c>
    </row>
    <row r="333">
      <c r="B333" s="1" t="str">
        <f>IFERROR(__xludf.DUMMYFUNCTION("""COMPUTED_VALUE"""),"Bash/Shell/PowerShell;JavaScript;Python;Rust;SQL;TypeScript")</f>
        <v>Bash/Shell/PowerShell;JavaScript;Python;Rust;SQL;TypeScript</v>
      </c>
      <c r="E333" s="1" t="str">
        <f>IFERROR(__xludf.DUMMYFUNCTION("UNIQUE(SPLIT(B333,"";""))"),"Bash/Shell/PowerShell")</f>
        <v>Bash/Shell/PowerShell</v>
      </c>
      <c r="F333" s="1" t="str">
        <f>IFERROR(__xludf.DUMMYFUNCTION("""COMPUTED_VALUE"""),"JavaScript")</f>
        <v>JavaScript</v>
      </c>
      <c r="G333" s="1" t="str">
        <f>IFERROR(__xludf.DUMMYFUNCTION("""COMPUTED_VALUE"""),"Python")</f>
        <v>Python</v>
      </c>
      <c r="H333" s="1" t="str">
        <f>IFERROR(__xludf.DUMMYFUNCTION("""COMPUTED_VALUE"""),"Rust")</f>
        <v>Rust</v>
      </c>
      <c r="I333" s="1" t="str">
        <f>IFERROR(__xludf.DUMMYFUNCTION("""COMPUTED_VALUE"""),"SQL")</f>
        <v>SQL</v>
      </c>
      <c r="J333" s="1" t="str">
        <f>IFERROR(__xludf.DUMMYFUNCTION("""COMPUTED_VALUE"""),"TypeScript")</f>
        <v>TypeScript</v>
      </c>
    </row>
    <row r="334">
      <c r="B334" s="1" t="str">
        <f>IFERROR(__xludf.DUMMYFUNCTION("""COMPUTED_VALUE"""),"Python;R")</f>
        <v>Python;R</v>
      </c>
      <c r="E334" s="1" t="str">
        <f>IFERROR(__xludf.DUMMYFUNCTION("UNIQUE(SPLIT(B334,"";""))"),"Python")</f>
        <v>Python</v>
      </c>
      <c r="F334" s="1" t="str">
        <f>IFERROR(__xludf.DUMMYFUNCTION("""COMPUTED_VALUE"""),"R")</f>
        <v>R</v>
      </c>
    </row>
    <row r="335">
      <c r="B335" s="1" t="str">
        <f>IFERROR(__xludf.DUMMYFUNCTION("""COMPUTED_VALUE"""),"Bash/Shell/PowerShell;HTML/CSS;Java;Python;SQL")</f>
        <v>Bash/Shell/PowerShell;HTML/CSS;Java;Python;SQL</v>
      </c>
      <c r="E335" s="1" t="str">
        <f>IFERROR(__xludf.DUMMYFUNCTION("UNIQUE(SPLIT(B335,"";""))"),"Bash/Shell/PowerShell")</f>
        <v>Bash/Shell/PowerShell</v>
      </c>
      <c r="F335" s="1" t="str">
        <f>IFERROR(__xludf.DUMMYFUNCTION("""COMPUTED_VALUE"""),"HTML/CSS")</f>
        <v>HTML/CSS</v>
      </c>
      <c r="G335" s="1" t="str">
        <f>IFERROR(__xludf.DUMMYFUNCTION("""COMPUTED_VALUE"""),"Java")</f>
        <v>Java</v>
      </c>
      <c r="H335" s="1" t="str">
        <f>IFERROR(__xludf.DUMMYFUNCTION("""COMPUTED_VALUE"""),"Python")</f>
        <v>Python</v>
      </c>
      <c r="I335" s="1" t="str">
        <f>IFERROR(__xludf.DUMMYFUNCTION("""COMPUTED_VALUE"""),"SQL")</f>
        <v>SQL</v>
      </c>
    </row>
    <row r="336">
      <c r="B336" s="1" t="str">
        <f>IFERROR(__xludf.DUMMYFUNCTION("""COMPUTED_VALUE"""),"Bash/Shell/PowerShell;Dart;Go;HTML/CSS;Java;JavaScript;Python;Rust;SQL;Swift")</f>
        <v>Bash/Shell/PowerShell;Dart;Go;HTML/CSS;Java;JavaScript;Python;Rust;SQL;Swift</v>
      </c>
      <c r="E336" s="1" t="str">
        <f>IFERROR(__xludf.DUMMYFUNCTION("UNIQUE(SPLIT(B336,"";""))"),"Bash/Shell/PowerShell")</f>
        <v>Bash/Shell/PowerShell</v>
      </c>
      <c r="F336" s="1" t="str">
        <f>IFERROR(__xludf.DUMMYFUNCTION("""COMPUTED_VALUE"""),"Dart")</f>
        <v>Dart</v>
      </c>
      <c r="G336" s="1" t="str">
        <f>IFERROR(__xludf.DUMMYFUNCTION("""COMPUTED_VALUE"""),"Go")</f>
        <v>Go</v>
      </c>
      <c r="H336" s="1" t="str">
        <f>IFERROR(__xludf.DUMMYFUNCTION("""COMPUTED_VALUE"""),"HTML/CSS")</f>
        <v>HTML/CSS</v>
      </c>
      <c r="I336" s="1" t="str">
        <f>IFERROR(__xludf.DUMMYFUNCTION("""COMPUTED_VALUE"""),"Java")</f>
        <v>Java</v>
      </c>
      <c r="J336" s="1" t="str">
        <f>IFERROR(__xludf.DUMMYFUNCTION("""COMPUTED_VALUE"""),"JavaScript")</f>
        <v>JavaScript</v>
      </c>
      <c r="K336" s="1" t="str">
        <f>IFERROR(__xludf.DUMMYFUNCTION("""COMPUTED_VALUE"""),"Python")</f>
        <v>Python</v>
      </c>
      <c r="L336" s="1" t="str">
        <f>IFERROR(__xludf.DUMMYFUNCTION("""COMPUTED_VALUE"""),"Rust")</f>
        <v>Rust</v>
      </c>
      <c r="M336" s="1" t="str">
        <f>IFERROR(__xludf.DUMMYFUNCTION("""COMPUTED_VALUE"""),"SQL")</f>
        <v>SQL</v>
      </c>
      <c r="N336" s="1" t="str">
        <f>IFERROR(__xludf.DUMMYFUNCTION("""COMPUTED_VALUE"""),"Swift")</f>
        <v>Swift</v>
      </c>
    </row>
    <row r="337">
      <c r="B337" s="1" t="str">
        <f>IFERROR(__xludf.DUMMYFUNCTION("""COMPUTED_VALUE"""),"C#;HTML/CSS;SQL")</f>
        <v>C#;HTML/CSS;SQL</v>
      </c>
      <c r="E337" s="1" t="str">
        <f>IFERROR(__xludf.DUMMYFUNCTION("UNIQUE(SPLIT(B337,"";""))"),"C#")</f>
        <v>C#</v>
      </c>
      <c r="F337" s="1" t="str">
        <f>IFERROR(__xludf.DUMMYFUNCTION("""COMPUTED_VALUE"""),"HTML/CSS")</f>
        <v>HTML/CSS</v>
      </c>
      <c r="G337" s="1" t="str">
        <f>IFERROR(__xludf.DUMMYFUNCTION("""COMPUTED_VALUE"""),"SQL")</f>
        <v>SQL</v>
      </c>
    </row>
    <row r="338">
      <c r="B338" s="1" t="str">
        <f>IFERROR(__xludf.DUMMYFUNCTION("""COMPUTED_VALUE"""),"C++;C#;SQL")</f>
        <v>C++;C#;SQL</v>
      </c>
      <c r="E338" s="1" t="str">
        <f>IFERROR(__xludf.DUMMYFUNCTION("UNIQUE(SPLIT(B338,"";""))"),"C++")</f>
        <v>C++</v>
      </c>
      <c r="F338" s="1" t="str">
        <f>IFERROR(__xludf.DUMMYFUNCTION("""COMPUTED_VALUE"""),"C#")</f>
        <v>C#</v>
      </c>
      <c r="G338" s="1" t="str">
        <f>IFERROR(__xludf.DUMMYFUNCTION("""COMPUTED_VALUE"""),"SQL")</f>
        <v>SQL</v>
      </c>
    </row>
    <row r="339">
      <c r="B339" s="1" t="str">
        <f>IFERROR(__xludf.DUMMYFUNCTION("""COMPUTED_VALUE"""),"HTML/CSS;Java;JavaScript;Python;SQL;TypeScript")</f>
        <v>HTML/CSS;Java;JavaScript;Python;SQL;TypeScript</v>
      </c>
      <c r="E339" s="1" t="str">
        <f>IFERROR(__xludf.DUMMYFUNCTION("UNIQUE(SPLIT(B339,"";""))"),"HTML/CSS")</f>
        <v>HTML/CSS</v>
      </c>
      <c r="F339" s="1" t="str">
        <f>IFERROR(__xludf.DUMMYFUNCTION("""COMPUTED_VALUE"""),"Java")</f>
        <v>Java</v>
      </c>
      <c r="G339" s="1" t="str">
        <f>IFERROR(__xludf.DUMMYFUNCTION("""COMPUTED_VALUE"""),"JavaScript")</f>
        <v>JavaScript</v>
      </c>
      <c r="H339" s="1" t="str">
        <f>IFERROR(__xludf.DUMMYFUNCTION("""COMPUTED_VALUE"""),"Python")</f>
        <v>Python</v>
      </c>
      <c r="I339" s="1" t="str">
        <f>IFERROR(__xludf.DUMMYFUNCTION("""COMPUTED_VALUE"""),"SQL")</f>
        <v>SQL</v>
      </c>
      <c r="J339" s="1" t="str">
        <f>IFERROR(__xludf.DUMMYFUNCTION("""COMPUTED_VALUE"""),"TypeScript")</f>
        <v>TypeScript</v>
      </c>
    </row>
    <row r="340">
      <c r="B340" s="1" t="str">
        <f>IFERROR(__xludf.DUMMYFUNCTION("""COMPUTED_VALUE"""),"C++")</f>
        <v>C++</v>
      </c>
      <c r="E340" s="1" t="str">
        <f>IFERROR(__xludf.DUMMYFUNCTION("UNIQUE(SPLIT(B340,"";""))"),"C++")</f>
        <v>C++</v>
      </c>
    </row>
    <row r="341">
      <c r="B341" s="1" t="str">
        <f>IFERROR(__xludf.DUMMYFUNCTION("""COMPUTED_VALUE"""),"Assembly;C#;HTML/CSS;JavaScript;SQL")</f>
        <v>Assembly;C#;HTML/CSS;JavaScript;SQL</v>
      </c>
      <c r="E341" s="1" t="str">
        <f>IFERROR(__xludf.DUMMYFUNCTION("UNIQUE(SPLIT(B341,"";""))"),"Assembly")</f>
        <v>Assembly</v>
      </c>
      <c r="F341" s="1" t="str">
        <f>IFERROR(__xludf.DUMMYFUNCTION("""COMPUTED_VALUE"""),"C#")</f>
        <v>C#</v>
      </c>
      <c r="G341" s="1" t="str">
        <f>IFERROR(__xludf.DUMMYFUNCTION("""COMPUTED_VALUE"""),"HTML/CSS")</f>
        <v>HTML/CSS</v>
      </c>
      <c r="H341" s="1" t="str">
        <f>IFERROR(__xludf.DUMMYFUNCTION("""COMPUTED_VALUE"""),"JavaScript")</f>
        <v>JavaScript</v>
      </c>
      <c r="I341" s="1" t="str">
        <f>IFERROR(__xludf.DUMMYFUNCTION("""COMPUTED_VALUE"""),"SQL")</f>
        <v>SQL</v>
      </c>
    </row>
    <row r="342">
      <c r="B342" s="1" t="str">
        <f>IFERROR(__xludf.DUMMYFUNCTION("""COMPUTED_VALUE"""),"Java;JavaScript")</f>
        <v>Java;JavaScript</v>
      </c>
      <c r="E342" s="1" t="str">
        <f>IFERROR(__xludf.DUMMYFUNCTION("UNIQUE(SPLIT(B342,"";""))"),"Java")</f>
        <v>Java</v>
      </c>
      <c r="F342" s="1" t="str">
        <f>IFERROR(__xludf.DUMMYFUNCTION("""COMPUTED_VALUE"""),"JavaScript")</f>
        <v>JavaScript</v>
      </c>
    </row>
    <row r="343">
      <c r="B343" s="1" t="str">
        <f>IFERROR(__xludf.DUMMYFUNCTION("""COMPUTED_VALUE"""),"Java")</f>
        <v>Java</v>
      </c>
      <c r="E343" s="1" t="str">
        <f>IFERROR(__xludf.DUMMYFUNCTION("UNIQUE(SPLIT(B343,"";""))"),"Java")</f>
        <v>Java</v>
      </c>
    </row>
    <row r="344">
      <c r="B344" s="1" t="str">
        <f>IFERROR(__xludf.DUMMYFUNCTION("""COMPUTED_VALUE"""),"Java")</f>
        <v>Java</v>
      </c>
      <c r="E344" s="1" t="str">
        <f>IFERROR(__xludf.DUMMYFUNCTION("UNIQUE(SPLIT(B344,"";""))"),"Java")</f>
        <v>Java</v>
      </c>
    </row>
    <row r="345">
      <c r="B345" s="1" t="str">
        <f>IFERROR(__xludf.DUMMYFUNCTION("""COMPUTED_VALUE"""),"HTML/CSS;PHP")</f>
        <v>HTML/CSS;PHP</v>
      </c>
      <c r="E345" s="1" t="str">
        <f>IFERROR(__xludf.DUMMYFUNCTION("UNIQUE(SPLIT(B345,"";""))"),"HTML/CSS")</f>
        <v>HTML/CSS</v>
      </c>
      <c r="F345" s="1" t="str">
        <f>IFERROR(__xludf.DUMMYFUNCTION("""COMPUTED_VALUE"""),"PHP")</f>
        <v>PHP</v>
      </c>
    </row>
    <row r="346">
      <c r="B346" s="1" t="str">
        <f>IFERROR(__xludf.DUMMYFUNCTION("""COMPUTED_VALUE"""),"C;C++;HTML/CSS;Python")</f>
        <v>C;C++;HTML/CSS;Python</v>
      </c>
      <c r="E346" s="1" t="str">
        <f>IFERROR(__xludf.DUMMYFUNCTION("UNIQUE(SPLIT(B346,"";""))"),"C")</f>
        <v>C</v>
      </c>
      <c r="F346" s="1" t="str">
        <f>IFERROR(__xludf.DUMMYFUNCTION("""COMPUTED_VALUE"""),"C++")</f>
        <v>C++</v>
      </c>
      <c r="G346" s="1" t="str">
        <f>IFERROR(__xludf.DUMMYFUNCTION("""COMPUTED_VALUE"""),"HTML/CSS")</f>
        <v>HTML/CSS</v>
      </c>
      <c r="H346" s="1" t="str">
        <f>IFERROR(__xludf.DUMMYFUNCTION("""COMPUTED_VALUE"""),"Python")</f>
        <v>Python</v>
      </c>
    </row>
    <row r="347">
      <c r="B347" s="1" t="str">
        <f>IFERROR(__xludf.DUMMYFUNCTION("""COMPUTED_VALUE"""),"C;C++;Elixir;HTML/CSS;Java;Kotlin;PHP;Ruby;SQL;Other(s):")</f>
        <v>C;C++;Elixir;HTML/CSS;Java;Kotlin;PHP;Ruby;SQL;Other(s):</v>
      </c>
      <c r="E347" s="1" t="str">
        <f>IFERROR(__xludf.DUMMYFUNCTION("UNIQUE(SPLIT(B347,"";""))"),"C")</f>
        <v>C</v>
      </c>
      <c r="F347" s="1" t="str">
        <f>IFERROR(__xludf.DUMMYFUNCTION("""COMPUTED_VALUE"""),"C++")</f>
        <v>C++</v>
      </c>
      <c r="G347" s="1" t="str">
        <f>IFERROR(__xludf.DUMMYFUNCTION("""COMPUTED_VALUE"""),"Elixir")</f>
        <v>Elixir</v>
      </c>
      <c r="H347" s="1" t="str">
        <f>IFERROR(__xludf.DUMMYFUNCTION("""COMPUTED_VALUE"""),"HTML/CSS")</f>
        <v>HTML/CSS</v>
      </c>
      <c r="I347" s="1" t="str">
        <f>IFERROR(__xludf.DUMMYFUNCTION("""COMPUTED_VALUE"""),"Java")</f>
        <v>Java</v>
      </c>
      <c r="J347" s="1" t="str">
        <f>IFERROR(__xludf.DUMMYFUNCTION("""COMPUTED_VALUE"""),"Kotlin")</f>
        <v>Kotlin</v>
      </c>
      <c r="K347" s="1" t="str">
        <f>IFERROR(__xludf.DUMMYFUNCTION("""COMPUTED_VALUE"""),"PHP")</f>
        <v>PHP</v>
      </c>
      <c r="L347" s="1" t="str">
        <f>IFERROR(__xludf.DUMMYFUNCTION("""COMPUTED_VALUE"""),"Ruby")</f>
        <v>Ruby</v>
      </c>
      <c r="M347" s="1" t="str">
        <f>IFERROR(__xludf.DUMMYFUNCTION("""COMPUTED_VALUE"""),"SQL")</f>
        <v>SQL</v>
      </c>
      <c r="N347" s="1" t="str">
        <f>IFERROR(__xludf.DUMMYFUNCTION("""COMPUTED_VALUE"""),"Other(s):")</f>
        <v>Other(s):</v>
      </c>
    </row>
    <row r="348">
      <c r="B348" s="1" t="str">
        <f>IFERROR(__xludf.DUMMYFUNCTION("""COMPUTED_VALUE"""),"Assembly;C;C++;Java;JavaScript;Python;SQL")</f>
        <v>Assembly;C;C++;Java;JavaScript;Python;SQL</v>
      </c>
      <c r="E348" s="1" t="str">
        <f>IFERROR(__xludf.DUMMYFUNCTION("UNIQUE(SPLIT(B348,"";""))"),"Assembly")</f>
        <v>Assembly</v>
      </c>
      <c r="F348" s="1" t="str">
        <f>IFERROR(__xludf.DUMMYFUNCTION("""COMPUTED_VALUE"""),"C")</f>
        <v>C</v>
      </c>
      <c r="G348" s="1" t="str">
        <f>IFERROR(__xludf.DUMMYFUNCTION("""COMPUTED_VALUE"""),"C++")</f>
        <v>C++</v>
      </c>
      <c r="H348" s="1" t="str">
        <f>IFERROR(__xludf.DUMMYFUNCTION("""COMPUTED_VALUE"""),"Java")</f>
        <v>Java</v>
      </c>
      <c r="I348" s="1" t="str">
        <f>IFERROR(__xludf.DUMMYFUNCTION("""COMPUTED_VALUE"""),"JavaScript")</f>
        <v>JavaScript</v>
      </c>
      <c r="J348" s="1" t="str">
        <f>IFERROR(__xludf.DUMMYFUNCTION("""COMPUTED_VALUE"""),"Python")</f>
        <v>Python</v>
      </c>
      <c r="K348" s="1" t="str">
        <f>IFERROR(__xludf.DUMMYFUNCTION("""COMPUTED_VALUE"""),"SQL")</f>
        <v>SQL</v>
      </c>
    </row>
    <row r="349">
      <c r="B349" s="1" t="str">
        <f>IFERROR(__xludf.DUMMYFUNCTION("""COMPUTED_VALUE"""),"HTML/CSS;JavaScript;Ruby;TypeScript")</f>
        <v>HTML/CSS;JavaScript;Ruby;TypeScript</v>
      </c>
      <c r="E349" s="1" t="str">
        <f>IFERROR(__xludf.DUMMYFUNCTION("UNIQUE(SPLIT(B349,"";""))"),"HTML/CSS")</f>
        <v>HTML/CSS</v>
      </c>
      <c r="F349" s="1" t="str">
        <f>IFERROR(__xludf.DUMMYFUNCTION("""COMPUTED_VALUE"""),"JavaScript")</f>
        <v>JavaScript</v>
      </c>
      <c r="G349" s="1" t="str">
        <f>IFERROR(__xludf.DUMMYFUNCTION("""COMPUTED_VALUE"""),"Ruby")</f>
        <v>Ruby</v>
      </c>
      <c r="H349" s="1" t="str">
        <f>IFERROR(__xludf.DUMMYFUNCTION("""COMPUTED_VALUE"""),"TypeScript")</f>
        <v>TypeScript</v>
      </c>
    </row>
    <row r="350">
      <c r="B350" s="1" t="str">
        <f>IFERROR(__xludf.DUMMYFUNCTION("""COMPUTED_VALUE"""),"HTML/CSS;JavaScript;TypeScript")</f>
        <v>HTML/CSS;JavaScript;TypeScript</v>
      </c>
      <c r="E350" s="1" t="str">
        <f>IFERROR(__xludf.DUMMYFUNCTION("UNIQUE(SPLIT(B350,"";""))"),"HTML/CSS")</f>
        <v>HTML/CSS</v>
      </c>
      <c r="F350" s="1" t="str">
        <f>IFERROR(__xludf.DUMMYFUNCTION("""COMPUTED_VALUE"""),"JavaScript")</f>
        <v>JavaScript</v>
      </c>
      <c r="G350" s="1" t="str">
        <f>IFERROR(__xludf.DUMMYFUNCTION("""COMPUTED_VALUE"""),"TypeScript")</f>
        <v>TypeScript</v>
      </c>
    </row>
    <row r="351">
      <c r="B351" s="1" t="str">
        <f>IFERROR(__xludf.DUMMYFUNCTION("""COMPUTED_VALUE"""),"HTML/CSS;Java;JavaScript;Kotlin;TypeScript")</f>
        <v>HTML/CSS;Java;JavaScript;Kotlin;TypeScript</v>
      </c>
      <c r="E351" s="1" t="str">
        <f>IFERROR(__xludf.DUMMYFUNCTION("UNIQUE(SPLIT(B351,"";""))"),"HTML/CSS")</f>
        <v>HTML/CSS</v>
      </c>
      <c r="F351" s="1" t="str">
        <f>IFERROR(__xludf.DUMMYFUNCTION("""COMPUTED_VALUE"""),"Java")</f>
        <v>Java</v>
      </c>
      <c r="G351" s="1" t="str">
        <f>IFERROR(__xludf.DUMMYFUNCTION("""COMPUTED_VALUE"""),"JavaScript")</f>
        <v>JavaScript</v>
      </c>
      <c r="H351" s="1" t="str">
        <f>IFERROR(__xludf.DUMMYFUNCTION("""COMPUTED_VALUE"""),"Kotlin")</f>
        <v>Kotlin</v>
      </c>
      <c r="I351" s="1" t="str">
        <f>IFERROR(__xludf.DUMMYFUNCTION("""COMPUTED_VALUE"""),"TypeScript")</f>
        <v>TypeScript</v>
      </c>
    </row>
    <row r="352">
      <c r="B352" s="1" t="str">
        <f>IFERROR(__xludf.DUMMYFUNCTION("""COMPUTED_VALUE"""),"Bash/Shell/PowerShell;Go;HTML/CSS;Java;JavaScript;Kotlin;TypeScript")</f>
        <v>Bash/Shell/PowerShell;Go;HTML/CSS;Java;JavaScript;Kotlin;TypeScript</v>
      </c>
      <c r="E352" s="1" t="str">
        <f>IFERROR(__xludf.DUMMYFUNCTION("UNIQUE(SPLIT(B352,"";""))"),"Bash/Shell/PowerShell")</f>
        <v>Bash/Shell/PowerShell</v>
      </c>
      <c r="F352" s="1" t="str">
        <f>IFERROR(__xludf.DUMMYFUNCTION("""COMPUTED_VALUE"""),"Go")</f>
        <v>Go</v>
      </c>
      <c r="G352" s="1" t="str">
        <f>IFERROR(__xludf.DUMMYFUNCTION("""COMPUTED_VALUE"""),"HTML/CSS")</f>
        <v>HTML/CSS</v>
      </c>
      <c r="H352" s="1" t="str">
        <f>IFERROR(__xludf.DUMMYFUNCTION("""COMPUTED_VALUE"""),"Java")</f>
        <v>Java</v>
      </c>
      <c r="I352" s="1" t="str">
        <f>IFERROR(__xludf.DUMMYFUNCTION("""COMPUTED_VALUE"""),"JavaScript")</f>
        <v>JavaScript</v>
      </c>
      <c r="J352" s="1" t="str">
        <f>IFERROR(__xludf.DUMMYFUNCTION("""COMPUTED_VALUE"""),"Kotlin")</f>
        <v>Kotlin</v>
      </c>
      <c r="K352" s="1" t="str">
        <f>IFERROR(__xludf.DUMMYFUNCTION("""COMPUTED_VALUE"""),"TypeScript")</f>
        <v>TypeScript</v>
      </c>
    </row>
    <row r="353">
      <c r="B353" s="1" t="str">
        <f>IFERROR(__xludf.DUMMYFUNCTION("""COMPUTED_VALUE"""),"HTML/CSS;JavaScript;PHP;Python;SQL")</f>
        <v>HTML/CSS;JavaScript;PHP;Python;SQL</v>
      </c>
      <c r="E353" s="1" t="str">
        <f>IFERROR(__xludf.DUMMYFUNCTION("UNIQUE(SPLIT(B353,"";""))"),"HTML/CSS")</f>
        <v>HTML/CSS</v>
      </c>
      <c r="F353" s="1" t="str">
        <f>IFERROR(__xludf.DUMMYFUNCTION("""COMPUTED_VALUE"""),"JavaScript")</f>
        <v>JavaScript</v>
      </c>
      <c r="G353" s="1" t="str">
        <f>IFERROR(__xludf.DUMMYFUNCTION("""COMPUTED_VALUE"""),"PHP")</f>
        <v>PHP</v>
      </c>
      <c r="H353" s="1" t="str">
        <f>IFERROR(__xludf.DUMMYFUNCTION("""COMPUTED_VALUE"""),"Python")</f>
        <v>Python</v>
      </c>
      <c r="I353" s="1" t="str">
        <f>IFERROR(__xludf.DUMMYFUNCTION("""COMPUTED_VALUE"""),"SQL")</f>
        <v>SQL</v>
      </c>
    </row>
    <row r="354">
      <c r="B354" s="1" t="str">
        <f>IFERROR(__xludf.DUMMYFUNCTION("""COMPUTED_VALUE"""),"HTML/CSS;TypeScript")</f>
        <v>HTML/CSS;TypeScript</v>
      </c>
      <c r="E354" s="1" t="str">
        <f>IFERROR(__xludf.DUMMYFUNCTION("UNIQUE(SPLIT(B354,"";""))"),"HTML/CSS")</f>
        <v>HTML/CSS</v>
      </c>
      <c r="F354" s="1" t="str">
        <f>IFERROR(__xludf.DUMMYFUNCTION("""COMPUTED_VALUE"""),"TypeScript")</f>
        <v>TypeScript</v>
      </c>
    </row>
    <row r="355">
      <c r="B355" s="1" t="str">
        <f>IFERROR(__xludf.DUMMYFUNCTION("""COMPUTED_VALUE"""),"C;C++;C#;HTML/CSS;JavaScript;PHP;SQL;TypeScript")</f>
        <v>C;C++;C#;HTML/CSS;JavaScript;PHP;SQL;TypeScript</v>
      </c>
      <c r="E355" s="1" t="str">
        <f>IFERROR(__xludf.DUMMYFUNCTION("UNIQUE(SPLIT(B355,"";""))"),"C")</f>
        <v>C</v>
      </c>
      <c r="F355" s="1" t="str">
        <f>IFERROR(__xludf.DUMMYFUNCTION("""COMPUTED_VALUE"""),"C++")</f>
        <v>C++</v>
      </c>
      <c r="G355" s="1" t="str">
        <f>IFERROR(__xludf.DUMMYFUNCTION("""COMPUTED_VALUE"""),"C#")</f>
        <v>C#</v>
      </c>
      <c r="H355" s="1" t="str">
        <f>IFERROR(__xludf.DUMMYFUNCTION("""COMPUTED_VALUE"""),"HTML/CSS")</f>
        <v>HTML/CSS</v>
      </c>
      <c r="I355" s="1" t="str">
        <f>IFERROR(__xludf.DUMMYFUNCTION("""COMPUTED_VALUE"""),"JavaScript")</f>
        <v>JavaScript</v>
      </c>
      <c r="J355" s="1" t="str">
        <f>IFERROR(__xludf.DUMMYFUNCTION("""COMPUTED_VALUE"""),"PHP")</f>
        <v>PHP</v>
      </c>
      <c r="K355" s="1" t="str">
        <f>IFERROR(__xludf.DUMMYFUNCTION("""COMPUTED_VALUE"""),"SQL")</f>
        <v>SQL</v>
      </c>
      <c r="L355" s="1" t="str">
        <f>IFERROR(__xludf.DUMMYFUNCTION("""COMPUTED_VALUE"""),"TypeScript")</f>
        <v>TypeScript</v>
      </c>
    </row>
    <row r="356">
      <c r="B356" s="1" t="str">
        <f>IFERROR(__xludf.DUMMYFUNCTION("""COMPUTED_VALUE"""),"Java;JavaScript;Python")</f>
        <v>Java;JavaScript;Python</v>
      </c>
      <c r="E356" s="1" t="str">
        <f>IFERROR(__xludf.DUMMYFUNCTION("UNIQUE(SPLIT(B356,"";""))"),"Java")</f>
        <v>Java</v>
      </c>
      <c r="F356" s="1" t="str">
        <f>IFERROR(__xludf.DUMMYFUNCTION("""COMPUTED_VALUE"""),"JavaScript")</f>
        <v>JavaScript</v>
      </c>
      <c r="G356" s="1" t="str">
        <f>IFERROR(__xludf.DUMMYFUNCTION("""COMPUTED_VALUE"""),"Python")</f>
        <v>Python</v>
      </c>
    </row>
    <row r="357">
      <c r="B357" s="1" t="str">
        <f>IFERROR(__xludf.DUMMYFUNCTION("""COMPUTED_VALUE"""),"Bash/Shell/PowerShell;HTML/CSS;JavaScript;Python;TypeScript")</f>
        <v>Bash/Shell/PowerShell;HTML/CSS;JavaScript;Python;TypeScript</v>
      </c>
      <c r="E357" s="1" t="str">
        <f>IFERROR(__xludf.DUMMYFUNCTION("UNIQUE(SPLIT(B357,"";""))"),"Bash/Shell/PowerShell")</f>
        <v>Bash/Shell/PowerShell</v>
      </c>
      <c r="F357" s="1" t="str">
        <f>IFERROR(__xludf.DUMMYFUNCTION("""COMPUTED_VALUE"""),"HTML/CSS")</f>
        <v>HTML/CSS</v>
      </c>
      <c r="G357" s="1" t="str">
        <f>IFERROR(__xludf.DUMMYFUNCTION("""COMPUTED_VALUE"""),"JavaScript")</f>
        <v>JavaScript</v>
      </c>
      <c r="H357" s="1" t="str">
        <f>IFERROR(__xludf.DUMMYFUNCTION("""COMPUTED_VALUE"""),"Python")</f>
        <v>Python</v>
      </c>
      <c r="I357" s="1" t="str">
        <f>IFERROR(__xludf.DUMMYFUNCTION("""COMPUTED_VALUE"""),"TypeScript")</f>
        <v>TypeScript</v>
      </c>
    </row>
    <row r="358">
      <c r="B358" s="1" t="str">
        <f>IFERROR(__xludf.DUMMYFUNCTION("""COMPUTED_VALUE"""),"Elixir;Erlang;F#;Go;HTML/CSS;JavaScript;PHP;SQL")</f>
        <v>Elixir;Erlang;F#;Go;HTML/CSS;JavaScript;PHP;SQL</v>
      </c>
      <c r="E358" s="1" t="str">
        <f>IFERROR(__xludf.DUMMYFUNCTION("UNIQUE(SPLIT(B358,"";""))"),"Elixir")</f>
        <v>Elixir</v>
      </c>
      <c r="F358" s="1" t="str">
        <f>IFERROR(__xludf.DUMMYFUNCTION("""COMPUTED_VALUE"""),"Erlang")</f>
        <v>Erlang</v>
      </c>
      <c r="G358" s="1" t="str">
        <f>IFERROR(__xludf.DUMMYFUNCTION("""COMPUTED_VALUE"""),"F#")</f>
        <v>F#</v>
      </c>
      <c r="H358" s="1" t="str">
        <f>IFERROR(__xludf.DUMMYFUNCTION("""COMPUTED_VALUE"""),"Go")</f>
        <v>Go</v>
      </c>
      <c r="I358" s="1" t="str">
        <f>IFERROR(__xludf.DUMMYFUNCTION("""COMPUTED_VALUE"""),"HTML/CSS")</f>
        <v>HTML/CSS</v>
      </c>
      <c r="J358" s="1" t="str">
        <f>IFERROR(__xludf.DUMMYFUNCTION("""COMPUTED_VALUE"""),"JavaScript")</f>
        <v>JavaScript</v>
      </c>
      <c r="K358" s="1" t="str">
        <f>IFERROR(__xludf.DUMMYFUNCTION("""COMPUTED_VALUE"""),"PHP")</f>
        <v>PHP</v>
      </c>
      <c r="L358" s="1" t="str">
        <f>IFERROR(__xludf.DUMMYFUNCTION("""COMPUTED_VALUE"""),"SQL")</f>
        <v>SQL</v>
      </c>
    </row>
    <row r="359">
      <c r="B359" s="1" t="str">
        <f>IFERROR(__xludf.DUMMYFUNCTION("""COMPUTED_VALUE"""),"HTML/CSS;Java;JavaScript;SQL")</f>
        <v>HTML/CSS;Java;JavaScript;SQL</v>
      </c>
      <c r="E359" s="1" t="str">
        <f>IFERROR(__xludf.DUMMYFUNCTION("UNIQUE(SPLIT(B359,"";""))"),"HTML/CSS")</f>
        <v>HTML/CSS</v>
      </c>
      <c r="F359" s="1" t="str">
        <f>IFERROR(__xludf.DUMMYFUNCTION("""COMPUTED_VALUE"""),"Java")</f>
        <v>Java</v>
      </c>
      <c r="G359" s="1" t="str">
        <f>IFERROR(__xludf.DUMMYFUNCTION("""COMPUTED_VALUE"""),"JavaScript")</f>
        <v>JavaScript</v>
      </c>
      <c r="H359" s="1" t="str">
        <f>IFERROR(__xludf.DUMMYFUNCTION("""COMPUTED_VALUE"""),"SQL")</f>
        <v>SQL</v>
      </c>
    </row>
    <row r="360">
      <c r="B360" s="1" t="str">
        <f>IFERROR(__xludf.DUMMYFUNCTION("""COMPUTED_VALUE"""),"Bash/Shell/PowerShell;HTML/CSS;Java;JavaScript;Objective-C;Python;SQL;TypeScript")</f>
        <v>Bash/Shell/PowerShell;HTML/CSS;Java;JavaScript;Objective-C;Python;SQL;TypeScript</v>
      </c>
      <c r="E360" s="1" t="str">
        <f>IFERROR(__xludf.DUMMYFUNCTION("UNIQUE(SPLIT(B360,"";""))"),"Bash/Shell/PowerShell")</f>
        <v>Bash/Shell/PowerShell</v>
      </c>
      <c r="F360" s="1" t="str">
        <f>IFERROR(__xludf.DUMMYFUNCTION("""COMPUTED_VALUE"""),"HTML/CSS")</f>
        <v>HTML/CSS</v>
      </c>
      <c r="G360" s="1" t="str">
        <f>IFERROR(__xludf.DUMMYFUNCTION("""COMPUTED_VALUE"""),"Java")</f>
        <v>Java</v>
      </c>
      <c r="H360" s="1" t="str">
        <f>IFERROR(__xludf.DUMMYFUNCTION("""COMPUTED_VALUE"""),"JavaScript")</f>
        <v>JavaScript</v>
      </c>
      <c r="I360" s="1" t="str">
        <f>IFERROR(__xludf.DUMMYFUNCTION("""COMPUTED_VALUE"""),"Objective-C")</f>
        <v>Objective-C</v>
      </c>
      <c r="J360" s="1" t="str">
        <f>IFERROR(__xludf.DUMMYFUNCTION("""COMPUTED_VALUE"""),"Python")</f>
        <v>Python</v>
      </c>
      <c r="K360" s="1" t="str">
        <f>IFERROR(__xludf.DUMMYFUNCTION("""COMPUTED_VALUE"""),"SQL")</f>
        <v>SQL</v>
      </c>
      <c r="L360" s="1" t="str">
        <f>IFERROR(__xludf.DUMMYFUNCTION("""COMPUTED_VALUE"""),"TypeScript")</f>
        <v>TypeScript</v>
      </c>
    </row>
    <row r="361">
      <c r="B361" s="1" t="str">
        <f>IFERROR(__xludf.DUMMYFUNCTION("""COMPUTED_VALUE"""),"Bash/Shell/PowerShell;HTML/CSS;JavaScript;PHP;Python;SQL;TypeScript")</f>
        <v>Bash/Shell/PowerShell;HTML/CSS;JavaScript;PHP;Python;SQL;TypeScript</v>
      </c>
      <c r="E361" s="1" t="str">
        <f>IFERROR(__xludf.DUMMYFUNCTION("UNIQUE(SPLIT(B361,"";""))"),"Bash/Shell/PowerShell")</f>
        <v>Bash/Shell/PowerShell</v>
      </c>
      <c r="F361" s="1" t="str">
        <f>IFERROR(__xludf.DUMMYFUNCTION("""COMPUTED_VALUE"""),"HTML/CSS")</f>
        <v>HTML/CSS</v>
      </c>
      <c r="G361" s="1" t="str">
        <f>IFERROR(__xludf.DUMMYFUNCTION("""COMPUTED_VALUE"""),"JavaScript")</f>
        <v>JavaScript</v>
      </c>
      <c r="H361" s="1" t="str">
        <f>IFERROR(__xludf.DUMMYFUNCTION("""COMPUTED_VALUE"""),"PHP")</f>
        <v>PHP</v>
      </c>
      <c r="I361" s="1" t="str">
        <f>IFERROR(__xludf.DUMMYFUNCTION("""COMPUTED_VALUE"""),"Python")</f>
        <v>Python</v>
      </c>
      <c r="J361" s="1" t="str">
        <f>IFERROR(__xludf.DUMMYFUNCTION("""COMPUTED_VALUE"""),"SQL")</f>
        <v>SQL</v>
      </c>
      <c r="K361" s="1" t="str">
        <f>IFERROR(__xludf.DUMMYFUNCTION("""COMPUTED_VALUE"""),"TypeScript")</f>
        <v>TypeScript</v>
      </c>
    </row>
    <row r="362">
      <c r="B362" s="1" t="str">
        <f>IFERROR(__xludf.DUMMYFUNCTION("""COMPUTED_VALUE"""),"Java;SQL")</f>
        <v>Java;SQL</v>
      </c>
      <c r="E362" s="1" t="str">
        <f>IFERROR(__xludf.DUMMYFUNCTION("UNIQUE(SPLIT(B362,"";""))"),"Java")</f>
        <v>Java</v>
      </c>
      <c r="F362" s="1" t="str">
        <f>IFERROR(__xludf.DUMMYFUNCTION("""COMPUTED_VALUE"""),"SQL")</f>
        <v>SQL</v>
      </c>
    </row>
    <row r="363">
      <c r="B363" s="1" t="str">
        <f>IFERROR(__xludf.DUMMYFUNCTION("""COMPUTED_VALUE"""),"HTML/CSS;PHP;SQL")</f>
        <v>HTML/CSS;PHP;SQL</v>
      </c>
      <c r="E363" s="1" t="str">
        <f>IFERROR(__xludf.DUMMYFUNCTION("UNIQUE(SPLIT(B363,"";""))"),"HTML/CSS")</f>
        <v>HTML/CSS</v>
      </c>
      <c r="F363" s="1" t="str">
        <f>IFERROR(__xludf.DUMMYFUNCTION("""COMPUTED_VALUE"""),"PHP")</f>
        <v>PHP</v>
      </c>
      <c r="G363" s="1" t="str">
        <f>IFERROR(__xludf.DUMMYFUNCTION("""COMPUTED_VALUE"""),"SQL")</f>
        <v>SQL</v>
      </c>
    </row>
    <row r="364">
      <c r="B364" s="1" t="str">
        <f>IFERROR(__xludf.DUMMYFUNCTION("""COMPUTED_VALUE"""),"HTML/CSS;JavaScript")</f>
        <v>HTML/CSS;JavaScript</v>
      </c>
      <c r="E364" s="1" t="str">
        <f>IFERROR(__xludf.DUMMYFUNCTION("UNIQUE(SPLIT(B364,"";""))"),"HTML/CSS")</f>
        <v>HTML/CSS</v>
      </c>
      <c r="F364" s="1" t="str">
        <f>IFERROR(__xludf.DUMMYFUNCTION("""COMPUTED_VALUE"""),"JavaScript")</f>
        <v>JavaScript</v>
      </c>
    </row>
    <row r="365">
      <c r="B365" s="1" t="str">
        <f>IFERROR(__xludf.DUMMYFUNCTION("""COMPUTED_VALUE"""),"Go;HTML/CSS;JavaScript;PHP;Python;SQL;TypeScript")</f>
        <v>Go;HTML/CSS;JavaScript;PHP;Python;SQL;TypeScript</v>
      </c>
      <c r="E365" s="1" t="str">
        <f>IFERROR(__xludf.DUMMYFUNCTION("UNIQUE(SPLIT(B365,"";""))"),"Go")</f>
        <v>Go</v>
      </c>
      <c r="F365" s="1" t="str">
        <f>IFERROR(__xludf.DUMMYFUNCTION("""COMPUTED_VALUE"""),"HTML/CSS")</f>
        <v>HTML/CSS</v>
      </c>
      <c r="G365" s="1" t="str">
        <f>IFERROR(__xludf.DUMMYFUNCTION("""COMPUTED_VALUE"""),"JavaScript")</f>
        <v>JavaScript</v>
      </c>
      <c r="H365" s="1" t="str">
        <f>IFERROR(__xludf.DUMMYFUNCTION("""COMPUTED_VALUE"""),"PHP")</f>
        <v>PHP</v>
      </c>
      <c r="I365" s="1" t="str">
        <f>IFERROR(__xludf.DUMMYFUNCTION("""COMPUTED_VALUE"""),"Python")</f>
        <v>Python</v>
      </c>
      <c r="J365" s="1" t="str">
        <f>IFERROR(__xludf.DUMMYFUNCTION("""COMPUTED_VALUE"""),"SQL")</f>
        <v>SQL</v>
      </c>
      <c r="K365" s="1" t="str">
        <f>IFERROR(__xludf.DUMMYFUNCTION("""COMPUTED_VALUE"""),"TypeScript")</f>
        <v>TypeScript</v>
      </c>
    </row>
    <row r="366">
      <c r="B366" s="1" t="str">
        <f>IFERROR(__xludf.DUMMYFUNCTION("""COMPUTED_VALUE"""),"Python")</f>
        <v>Python</v>
      </c>
      <c r="E366" s="1" t="str">
        <f>IFERROR(__xludf.DUMMYFUNCTION("UNIQUE(SPLIT(B366,"";""))"),"Python")</f>
        <v>Python</v>
      </c>
    </row>
    <row r="367">
      <c r="B367" s="1" t="str">
        <f>IFERROR(__xludf.DUMMYFUNCTION("""COMPUTED_VALUE"""),"R;SQL")</f>
        <v>R;SQL</v>
      </c>
      <c r="E367" s="1" t="str">
        <f>IFERROR(__xludf.DUMMYFUNCTION("UNIQUE(SPLIT(B367,"";""))"),"R")</f>
        <v>R</v>
      </c>
      <c r="F367" s="1" t="str">
        <f>IFERROR(__xludf.DUMMYFUNCTION("""COMPUTED_VALUE"""),"SQL")</f>
        <v>SQL</v>
      </c>
    </row>
    <row r="368">
      <c r="B368" s="1" t="str">
        <f>IFERROR(__xludf.DUMMYFUNCTION("""COMPUTED_VALUE"""),"Bash/Shell/PowerShell;SQL")</f>
        <v>Bash/Shell/PowerShell;SQL</v>
      </c>
      <c r="E368" s="1" t="str">
        <f>IFERROR(__xludf.DUMMYFUNCTION("UNIQUE(SPLIT(B368,"";""))"),"Bash/Shell/PowerShell")</f>
        <v>Bash/Shell/PowerShell</v>
      </c>
      <c r="F368" s="1" t="str">
        <f>IFERROR(__xludf.DUMMYFUNCTION("""COMPUTED_VALUE"""),"SQL")</f>
        <v>SQL</v>
      </c>
    </row>
    <row r="369">
      <c r="B369" s="1" t="str">
        <f>IFERROR(__xludf.DUMMYFUNCTION("""COMPUTED_VALUE"""),"Bash/Shell/PowerShell;C#;HTML/CSS;Java;Python;SQL")</f>
        <v>Bash/Shell/PowerShell;C#;HTML/CSS;Java;Python;SQL</v>
      </c>
      <c r="E369" s="1" t="str">
        <f>IFERROR(__xludf.DUMMYFUNCTION("UNIQUE(SPLIT(B369,"";""))"),"Bash/Shell/PowerShell")</f>
        <v>Bash/Shell/PowerShell</v>
      </c>
      <c r="F369" s="1" t="str">
        <f>IFERROR(__xludf.DUMMYFUNCTION("""COMPUTED_VALUE"""),"C#")</f>
        <v>C#</v>
      </c>
      <c r="G369" s="1" t="str">
        <f>IFERROR(__xludf.DUMMYFUNCTION("""COMPUTED_VALUE"""),"HTML/CSS")</f>
        <v>HTML/CSS</v>
      </c>
      <c r="H369" s="1" t="str">
        <f>IFERROR(__xludf.DUMMYFUNCTION("""COMPUTED_VALUE"""),"Java")</f>
        <v>Java</v>
      </c>
      <c r="I369" s="1" t="str">
        <f>IFERROR(__xludf.DUMMYFUNCTION("""COMPUTED_VALUE"""),"Python")</f>
        <v>Python</v>
      </c>
      <c r="J369" s="1" t="str">
        <f>IFERROR(__xludf.DUMMYFUNCTION("""COMPUTED_VALUE"""),"SQL")</f>
        <v>SQL</v>
      </c>
    </row>
    <row r="370">
      <c r="B370" s="1" t="str">
        <f>IFERROR(__xludf.DUMMYFUNCTION("""COMPUTED_VALUE"""),"C#;HTML/CSS;Java;JavaScript;Python")</f>
        <v>C#;HTML/CSS;Java;JavaScript;Python</v>
      </c>
      <c r="E370" s="1" t="str">
        <f>IFERROR(__xludf.DUMMYFUNCTION("UNIQUE(SPLIT(B370,"";""))"),"C#")</f>
        <v>C#</v>
      </c>
      <c r="F370" s="1" t="str">
        <f>IFERROR(__xludf.DUMMYFUNCTION("""COMPUTED_VALUE"""),"HTML/CSS")</f>
        <v>HTML/CSS</v>
      </c>
      <c r="G370" s="1" t="str">
        <f>IFERROR(__xludf.DUMMYFUNCTION("""COMPUTED_VALUE"""),"Java")</f>
        <v>Java</v>
      </c>
      <c r="H370" s="1" t="str">
        <f>IFERROR(__xludf.DUMMYFUNCTION("""COMPUTED_VALUE"""),"JavaScript")</f>
        <v>JavaScript</v>
      </c>
      <c r="I370" s="1" t="str">
        <f>IFERROR(__xludf.DUMMYFUNCTION("""COMPUTED_VALUE"""),"Python")</f>
        <v>Python</v>
      </c>
    </row>
    <row r="371">
      <c r="B371" s="1" t="str">
        <f>IFERROR(__xludf.DUMMYFUNCTION("""COMPUTED_VALUE"""),"HTML/CSS;Python;SQL;TypeScript")</f>
        <v>HTML/CSS;Python;SQL;TypeScript</v>
      </c>
      <c r="E371" s="1" t="str">
        <f>IFERROR(__xludf.DUMMYFUNCTION("UNIQUE(SPLIT(B371,"";""))"),"HTML/CSS")</f>
        <v>HTML/CSS</v>
      </c>
      <c r="F371" s="1" t="str">
        <f>IFERROR(__xludf.DUMMYFUNCTION("""COMPUTED_VALUE"""),"Python")</f>
        <v>Python</v>
      </c>
      <c r="G371" s="1" t="str">
        <f>IFERROR(__xludf.DUMMYFUNCTION("""COMPUTED_VALUE"""),"SQL")</f>
        <v>SQL</v>
      </c>
      <c r="H371" s="1" t="str">
        <f>IFERROR(__xludf.DUMMYFUNCTION("""COMPUTED_VALUE"""),"TypeScript")</f>
        <v>TypeScript</v>
      </c>
    </row>
    <row r="372">
      <c r="B372" s="1" t="str">
        <f>IFERROR(__xludf.DUMMYFUNCTION("""COMPUTED_VALUE"""),"Bash/Shell/PowerShell;HTML/CSS;Java;JavaScript;Python;SQL")</f>
        <v>Bash/Shell/PowerShell;HTML/CSS;Java;JavaScript;Python;SQL</v>
      </c>
      <c r="E372" s="1" t="str">
        <f>IFERROR(__xludf.DUMMYFUNCTION("UNIQUE(SPLIT(B372,"";""))"),"Bash/Shell/PowerShell")</f>
        <v>Bash/Shell/PowerShell</v>
      </c>
      <c r="F372" s="1" t="str">
        <f>IFERROR(__xludf.DUMMYFUNCTION("""COMPUTED_VALUE"""),"HTML/CSS")</f>
        <v>HTML/CSS</v>
      </c>
      <c r="G372" s="1" t="str">
        <f>IFERROR(__xludf.DUMMYFUNCTION("""COMPUTED_VALUE"""),"Java")</f>
        <v>Java</v>
      </c>
      <c r="H372" s="1" t="str">
        <f>IFERROR(__xludf.DUMMYFUNCTION("""COMPUTED_VALUE"""),"JavaScript")</f>
        <v>JavaScript</v>
      </c>
      <c r="I372" s="1" t="str">
        <f>IFERROR(__xludf.DUMMYFUNCTION("""COMPUTED_VALUE"""),"Python")</f>
        <v>Python</v>
      </c>
      <c r="J372" s="1" t="str">
        <f>IFERROR(__xludf.DUMMYFUNCTION("""COMPUTED_VALUE"""),"SQL")</f>
        <v>SQL</v>
      </c>
    </row>
    <row r="373">
      <c r="B373" s="1" t="str">
        <f>IFERROR(__xludf.DUMMYFUNCTION("""COMPUTED_VALUE"""),"C++;Python")</f>
        <v>C++;Python</v>
      </c>
      <c r="E373" s="1" t="str">
        <f>IFERROR(__xludf.DUMMYFUNCTION("UNIQUE(SPLIT(B373,"";""))"),"C++")</f>
        <v>C++</v>
      </c>
      <c r="F373" s="1" t="str">
        <f>IFERROR(__xludf.DUMMYFUNCTION("""COMPUTED_VALUE"""),"Python")</f>
        <v>Python</v>
      </c>
    </row>
    <row r="374">
      <c r="B374" s="1" t="str">
        <f>IFERROR(__xludf.DUMMYFUNCTION("""COMPUTED_VALUE"""),"HTML/CSS;JavaScript;PHP;SQL")</f>
        <v>HTML/CSS;JavaScript;PHP;SQL</v>
      </c>
      <c r="E374" s="1" t="str">
        <f>IFERROR(__xludf.DUMMYFUNCTION("UNIQUE(SPLIT(B374,"";""))"),"HTML/CSS")</f>
        <v>HTML/CSS</v>
      </c>
      <c r="F374" s="1" t="str">
        <f>IFERROR(__xludf.DUMMYFUNCTION("""COMPUTED_VALUE"""),"JavaScript")</f>
        <v>JavaScript</v>
      </c>
      <c r="G374" s="1" t="str">
        <f>IFERROR(__xludf.DUMMYFUNCTION("""COMPUTED_VALUE"""),"PHP")</f>
        <v>PHP</v>
      </c>
      <c r="H374" s="1" t="str">
        <f>IFERROR(__xludf.DUMMYFUNCTION("""COMPUTED_VALUE"""),"SQL")</f>
        <v>SQL</v>
      </c>
    </row>
    <row r="375">
      <c r="B375" s="1" t="str">
        <f>IFERROR(__xludf.DUMMYFUNCTION("""COMPUTED_VALUE"""),"C#;HTML/CSS;JavaScript;SQL;TypeScript")</f>
        <v>C#;HTML/CSS;JavaScript;SQL;TypeScript</v>
      </c>
      <c r="E375" s="1" t="str">
        <f>IFERROR(__xludf.DUMMYFUNCTION("UNIQUE(SPLIT(B375,"";""))"),"C#")</f>
        <v>C#</v>
      </c>
      <c r="F375" s="1" t="str">
        <f>IFERROR(__xludf.DUMMYFUNCTION("""COMPUTED_VALUE"""),"HTML/CSS")</f>
        <v>HTML/CSS</v>
      </c>
      <c r="G375" s="1" t="str">
        <f>IFERROR(__xludf.DUMMYFUNCTION("""COMPUTED_VALUE"""),"JavaScript")</f>
        <v>JavaScript</v>
      </c>
      <c r="H375" s="1" t="str">
        <f>IFERROR(__xludf.DUMMYFUNCTION("""COMPUTED_VALUE"""),"SQL")</f>
        <v>SQL</v>
      </c>
      <c r="I375" s="1" t="str">
        <f>IFERROR(__xludf.DUMMYFUNCTION("""COMPUTED_VALUE"""),"TypeScript")</f>
        <v>TypeScript</v>
      </c>
    </row>
    <row r="376">
      <c r="B376" s="1" t="str">
        <f>IFERROR(__xludf.DUMMYFUNCTION("""COMPUTED_VALUE"""),"Bash/Shell/PowerShell;C;C#;Java;Python")</f>
        <v>Bash/Shell/PowerShell;C;C#;Java;Python</v>
      </c>
      <c r="E376" s="1" t="str">
        <f>IFERROR(__xludf.DUMMYFUNCTION("UNIQUE(SPLIT(B376,"";""))"),"Bash/Shell/PowerShell")</f>
        <v>Bash/Shell/PowerShell</v>
      </c>
      <c r="F376" s="1" t="str">
        <f>IFERROR(__xludf.DUMMYFUNCTION("""COMPUTED_VALUE"""),"C")</f>
        <v>C</v>
      </c>
      <c r="G376" s="1" t="str">
        <f>IFERROR(__xludf.DUMMYFUNCTION("""COMPUTED_VALUE"""),"C#")</f>
        <v>C#</v>
      </c>
      <c r="H376" s="1" t="str">
        <f>IFERROR(__xludf.DUMMYFUNCTION("""COMPUTED_VALUE"""),"Java")</f>
        <v>Java</v>
      </c>
      <c r="I376" s="1" t="str">
        <f>IFERROR(__xludf.DUMMYFUNCTION("""COMPUTED_VALUE"""),"Python")</f>
        <v>Python</v>
      </c>
    </row>
    <row r="377">
      <c r="B377" s="1" t="str">
        <f>IFERROR(__xludf.DUMMYFUNCTION("""COMPUTED_VALUE"""),"Bash/Shell/PowerShell;JavaScript;Python")</f>
        <v>Bash/Shell/PowerShell;JavaScript;Python</v>
      </c>
      <c r="E377" s="1" t="str">
        <f>IFERROR(__xludf.DUMMYFUNCTION("UNIQUE(SPLIT(B377,"";""))"),"Bash/Shell/PowerShell")</f>
        <v>Bash/Shell/PowerShell</v>
      </c>
      <c r="F377" s="1" t="str">
        <f>IFERROR(__xludf.DUMMYFUNCTION("""COMPUTED_VALUE"""),"JavaScript")</f>
        <v>JavaScript</v>
      </c>
      <c r="G377" s="1" t="str">
        <f>IFERROR(__xludf.DUMMYFUNCTION("""COMPUTED_VALUE"""),"Python")</f>
        <v>Python</v>
      </c>
    </row>
    <row r="378">
      <c r="B378" s="1" t="str">
        <f>IFERROR(__xludf.DUMMYFUNCTION("""COMPUTED_VALUE"""),"C#;Go;HTML/CSS;Java;JavaScript;Python;R;SQL")</f>
        <v>C#;Go;HTML/CSS;Java;JavaScript;Python;R;SQL</v>
      </c>
      <c r="E378" s="1" t="str">
        <f>IFERROR(__xludf.DUMMYFUNCTION("UNIQUE(SPLIT(B378,"";""))"),"C#")</f>
        <v>C#</v>
      </c>
      <c r="F378" s="1" t="str">
        <f>IFERROR(__xludf.DUMMYFUNCTION("""COMPUTED_VALUE"""),"Go")</f>
        <v>Go</v>
      </c>
      <c r="G378" s="1" t="str">
        <f>IFERROR(__xludf.DUMMYFUNCTION("""COMPUTED_VALUE"""),"HTML/CSS")</f>
        <v>HTML/CSS</v>
      </c>
      <c r="H378" s="1" t="str">
        <f>IFERROR(__xludf.DUMMYFUNCTION("""COMPUTED_VALUE"""),"Java")</f>
        <v>Java</v>
      </c>
      <c r="I378" s="1" t="str">
        <f>IFERROR(__xludf.DUMMYFUNCTION("""COMPUTED_VALUE"""),"JavaScript")</f>
        <v>JavaScript</v>
      </c>
      <c r="J378" s="1" t="str">
        <f>IFERROR(__xludf.DUMMYFUNCTION("""COMPUTED_VALUE"""),"Python")</f>
        <v>Python</v>
      </c>
      <c r="K378" s="1" t="str">
        <f>IFERROR(__xludf.DUMMYFUNCTION("""COMPUTED_VALUE"""),"R")</f>
        <v>R</v>
      </c>
      <c r="L378" s="1" t="str">
        <f>IFERROR(__xludf.DUMMYFUNCTION("""COMPUTED_VALUE"""),"SQL")</f>
        <v>SQL</v>
      </c>
    </row>
    <row r="379">
      <c r="B379" s="1" t="str">
        <f>IFERROR(__xludf.DUMMYFUNCTION("""COMPUTED_VALUE"""),"C#;HTML/CSS;Java;JavaScript;PHP;Python;SQL")</f>
        <v>C#;HTML/CSS;Java;JavaScript;PHP;Python;SQL</v>
      </c>
      <c r="E379" s="1" t="str">
        <f>IFERROR(__xludf.DUMMYFUNCTION("UNIQUE(SPLIT(B379,"";""))"),"C#")</f>
        <v>C#</v>
      </c>
      <c r="F379" s="1" t="str">
        <f>IFERROR(__xludf.DUMMYFUNCTION("""COMPUTED_VALUE"""),"HTML/CSS")</f>
        <v>HTML/CSS</v>
      </c>
      <c r="G379" s="1" t="str">
        <f>IFERROR(__xludf.DUMMYFUNCTION("""COMPUTED_VALUE"""),"Java")</f>
        <v>Java</v>
      </c>
      <c r="H379" s="1" t="str">
        <f>IFERROR(__xludf.DUMMYFUNCTION("""COMPUTED_VALUE"""),"JavaScript")</f>
        <v>JavaScript</v>
      </c>
      <c r="I379" s="1" t="str">
        <f>IFERROR(__xludf.DUMMYFUNCTION("""COMPUTED_VALUE"""),"PHP")</f>
        <v>PHP</v>
      </c>
      <c r="J379" s="1" t="str">
        <f>IFERROR(__xludf.DUMMYFUNCTION("""COMPUTED_VALUE"""),"Python")</f>
        <v>Python</v>
      </c>
      <c r="K379" s="1" t="str">
        <f>IFERROR(__xludf.DUMMYFUNCTION("""COMPUTED_VALUE"""),"SQL")</f>
        <v>SQL</v>
      </c>
    </row>
    <row r="380">
      <c r="B380" s="1" t="str">
        <f>IFERROR(__xludf.DUMMYFUNCTION("""COMPUTED_VALUE"""),"Bash/Shell/PowerShell")</f>
        <v>Bash/Shell/PowerShell</v>
      </c>
      <c r="E380" s="1" t="str">
        <f>IFERROR(__xludf.DUMMYFUNCTION("UNIQUE(SPLIT(B380,"";""))"),"Bash/Shell/PowerShell")</f>
        <v>Bash/Shell/PowerShell</v>
      </c>
    </row>
    <row r="381">
      <c r="B381" s="1" t="str">
        <f>IFERROR(__xludf.DUMMYFUNCTION("""COMPUTED_VALUE"""),"Bash/Shell/PowerShell;Go;SQL;TypeScript")</f>
        <v>Bash/Shell/PowerShell;Go;SQL;TypeScript</v>
      </c>
      <c r="E381" s="1" t="str">
        <f>IFERROR(__xludf.DUMMYFUNCTION("UNIQUE(SPLIT(B381,"";""))"),"Bash/Shell/PowerShell")</f>
        <v>Bash/Shell/PowerShell</v>
      </c>
      <c r="F381" s="1" t="str">
        <f>IFERROR(__xludf.DUMMYFUNCTION("""COMPUTED_VALUE"""),"Go")</f>
        <v>Go</v>
      </c>
      <c r="G381" s="1" t="str">
        <f>IFERROR(__xludf.DUMMYFUNCTION("""COMPUTED_VALUE"""),"SQL")</f>
        <v>SQL</v>
      </c>
      <c r="H381" s="1" t="str">
        <f>IFERROR(__xludf.DUMMYFUNCTION("""COMPUTED_VALUE"""),"TypeScript")</f>
        <v>TypeScript</v>
      </c>
    </row>
    <row r="382">
      <c r="B382" s="1" t="str">
        <f>IFERROR(__xludf.DUMMYFUNCTION("""COMPUTED_VALUE"""),"HTML/CSS;Java;JavaScript;Python;R;SQL;VBA")</f>
        <v>HTML/CSS;Java;JavaScript;Python;R;SQL;VBA</v>
      </c>
      <c r="E382" s="1" t="str">
        <f>IFERROR(__xludf.DUMMYFUNCTION("UNIQUE(SPLIT(B382,"";""))"),"HTML/CSS")</f>
        <v>HTML/CSS</v>
      </c>
      <c r="F382" s="1" t="str">
        <f>IFERROR(__xludf.DUMMYFUNCTION("""COMPUTED_VALUE"""),"Java")</f>
        <v>Java</v>
      </c>
      <c r="G382" s="1" t="str">
        <f>IFERROR(__xludf.DUMMYFUNCTION("""COMPUTED_VALUE"""),"JavaScript")</f>
        <v>JavaScript</v>
      </c>
      <c r="H382" s="1" t="str">
        <f>IFERROR(__xludf.DUMMYFUNCTION("""COMPUTED_VALUE"""),"Python")</f>
        <v>Python</v>
      </c>
      <c r="I382" s="1" t="str">
        <f>IFERROR(__xludf.DUMMYFUNCTION("""COMPUTED_VALUE"""),"R")</f>
        <v>R</v>
      </c>
      <c r="J382" s="1" t="str">
        <f>IFERROR(__xludf.DUMMYFUNCTION("""COMPUTED_VALUE"""),"SQL")</f>
        <v>SQL</v>
      </c>
      <c r="K382" s="1" t="str">
        <f>IFERROR(__xludf.DUMMYFUNCTION("""COMPUTED_VALUE"""),"VBA")</f>
        <v>VBA</v>
      </c>
    </row>
    <row r="383">
      <c r="B383" s="1" t="str">
        <f>IFERROR(__xludf.DUMMYFUNCTION("""COMPUTED_VALUE"""),"HTML/CSS;JavaScript;PHP")</f>
        <v>HTML/CSS;JavaScript;PHP</v>
      </c>
      <c r="E383" s="1" t="str">
        <f>IFERROR(__xludf.DUMMYFUNCTION("UNIQUE(SPLIT(B383,"";""))"),"HTML/CSS")</f>
        <v>HTML/CSS</v>
      </c>
      <c r="F383" s="1" t="str">
        <f>IFERROR(__xludf.DUMMYFUNCTION("""COMPUTED_VALUE"""),"JavaScript")</f>
        <v>JavaScript</v>
      </c>
      <c r="G383" s="1" t="str">
        <f>IFERROR(__xludf.DUMMYFUNCTION("""COMPUTED_VALUE"""),"PHP")</f>
        <v>PHP</v>
      </c>
    </row>
    <row r="384">
      <c r="B384" s="1" t="str">
        <f>IFERROR(__xludf.DUMMYFUNCTION("""COMPUTED_VALUE"""),"Java;Python")</f>
        <v>Java;Python</v>
      </c>
      <c r="E384" s="1" t="str">
        <f>IFERROR(__xludf.DUMMYFUNCTION("UNIQUE(SPLIT(B384,"";""))"),"Java")</f>
        <v>Java</v>
      </c>
      <c r="F384" s="1" t="str">
        <f>IFERROR(__xludf.DUMMYFUNCTION("""COMPUTED_VALUE"""),"Python")</f>
        <v>Python</v>
      </c>
    </row>
    <row r="385">
      <c r="B385" s="1" t="str">
        <f>IFERROR(__xludf.DUMMYFUNCTION("""COMPUTED_VALUE"""),"C;HTML/CSS;Java;JavaScript;PHP;SQL;TypeScript")</f>
        <v>C;HTML/CSS;Java;JavaScript;PHP;SQL;TypeScript</v>
      </c>
      <c r="E385" s="1" t="str">
        <f>IFERROR(__xludf.DUMMYFUNCTION("UNIQUE(SPLIT(B385,"";""))"),"C")</f>
        <v>C</v>
      </c>
      <c r="F385" s="1" t="str">
        <f>IFERROR(__xludf.DUMMYFUNCTION("""COMPUTED_VALUE"""),"HTML/CSS")</f>
        <v>HTML/CSS</v>
      </c>
      <c r="G385" s="1" t="str">
        <f>IFERROR(__xludf.DUMMYFUNCTION("""COMPUTED_VALUE"""),"Java")</f>
        <v>Java</v>
      </c>
      <c r="H385" s="1" t="str">
        <f>IFERROR(__xludf.DUMMYFUNCTION("""COMPUTED_VALUE"""),"JavaScript")</f>
        <v>JavaScript</v>
      </c>
      <c r="I385" s="1" t="str">
        <f>IFERROR(__xludf.DUMMYFUNCTION("""COMPUTED_VALUE"""),"PHP")</f>
        <v>PHP</v>
      </c>
      <c r="J385" s="1" t="str">
        <f>IFERROR(__xludf.DUMMYFUNCTION("""COMPUTED_VALUE"""),"SQL")</f>
        <v>SQL</v>
      </c>
      <c r="K385" s="1" t="str">
        <f>IFERROR(__xludf.DUMMYFUNCTION("""COMPUTED_VALUE"""),"TypeScript")</f>
        <v>TypeScript</v>
      </c>
    </row>
    <row r="386">
      <c r="B386" s="1" t="str">
        <f>IFERROR(__xludf.DUMMYFUNCTION("""COMPUTED_VALUE"""),"Bash/Shell/PowerShell;JavaScript;Objective-C;Ruby;Swift")</f>
        <v>Bash/Shell/PowerShell;JavaScript;Objective-C;Ruby;Swift</v>
      </c>
      <c r="E386" s="1" t="str">
        <f>IFERROR(__xludf.DUMMYFUNCTION("UNIQUE(SPLIT(B386,"";""))"),"Bash/Shell/PowerShell")</f>
        <v>Bash/Shell/PowerShell</v>
      </c>
      <c r="F386" s="1" t="str">
        <f>IFERROR(__xludf.DUMMYFUNCTION("""COMPUTED_VALUE"""),"JavaScript")</f>
        <v>JavaScript</v>
      </c>
      <c r="G386" s="1" t="str">
        <f>IFERROR(__xludf.DUMMYFUNCTION("""COMPUTED_VALUE"""),"Objective-C")</f>
        <v>Objective-C</v>
      </c>
      <c r="H386" s="1" t="str">
        <f>IFERROR(__xludf.DUMMYFUNCTION("""COMPUTED_VALUE"""),"Ruby")</f>
        <v>Ruby</v>
      </c>
      <c r="I386" s="1" t="str">
        <f>IFERROR(__xludf.DUMMYFUNCTION("""COMPUTED_VALUE"""),"Swift")</f>
        <v>Swift</v>
      </c>
    </row>
    <row r="387">
      <c r="B387" s="1" t="str">
        <f>IFERROR(__xludf.DUMMYFUNCTION("""COMPUTED_VALUE"""),"Bash/Shell/PowerShell;HTML/CSS;Java;Kotlin;Python;Scala")</f>
        <v>Bash/Shell/PowerShell;HTML/CSS;Java;Kotlin;Python;Scala</v>
      </c>
      <c r="E387" s="1" t="str">
        <f>IFERROR(__xludf.DUMMYFUNCTION("UNIQUE(SPLIT(B387,"";""))"),"Bash/Shell/PowerShell")</f>
        <v>Bash/Shell/PowerShell</v>
      </c>
      <c r="F387" s="1" t="str">
        <f>IFERROR(__xludf.DUMMYFUNCTION("""COMPUTED_VALUE"""),"HTML/CSS")</f>
        <v>HTML/CSS</v>
      </c>
      <c r="G387" s="1" t="str">
        <f>IFERROR(__xludf.DUMMYFUNCTION("""COMPUTED_VALUE"""),"Java")</f>
        <v>Java</v>
      </c>
      <c r="H387" s="1" t="str">
        <f>IFERROR(__xludf.DUMMYFUNCTION("""COMPUTED_VALUE"""),"Kotlin")</f>
        <v>Kotlin</v>
      </c>
      <c r="I387" s="1" t="str">
        <f>IFERROR(__xludf.DUMMYFUNCTION("""COMPUTED_VALUE"""),"Python")</f>
        <v>Python</v>
      </c>
      <c r="J387" s="1" t="str">
        <f>IFERROR(__xludf.DUMMYFUNCTION("""COMPUTED_VALUE"""),"Scala")</f>
        <v>Scala</v>
      </c>
    </row>
    <row r="388">
      <c r="B388" s="1" t="str">
        <f>IFERROR(__xludf.DUMMYFUNCTION("""COMPUTED_VALUE"""),"Bash/Shell/PowerShell;HTML/CSS;JavaScript;PHP;Python;SQL")</f>
        <v>Bash/Shell/PowerShell;HTML/CSS;JavaScript;PHP;Python;SQL</v>
      </c>
      <c r="E388" s="1" t="str">
        <f>IFERROR(__xludf.DUMMYFUNCTION("UNIQUE(SPLIT(B388,"";""))"),"Bash/Shell/PowerShell")</f>
        <v>Bash/Shell/PowerShell</v>
      </c>
      <c r="F388" s="1" t="str">
        <f>IFERROR(__xludf.DUMMYFUNCTION("""COMPUTED_VALUE"""),"HTML/CSS")</f>
        <v>HTML/CSS</v>
      </c>
      <c r="G388" s="1" t="str">
        <f>IFERROR(__xludf.DUMMYFUNCTION("""COMPUTED_VALUE"""),"JavaScript")</f>
        <v>JavaScript</v>
      </c>
      <c r="H388" s="1" t="str">
        <f>IFERROR(__xludf.DUMMYFUNCTION("""COMPUTED_VALUE"""),"PHP")</f>
        <v>PHP</v>
      </c>
      <c r="I388" s="1" t="str">
        <f>IFERROR(__xludf.DUMMYFUNCTION("""COMPUTED_VALUE"""),"Python")</f>
        <v>Python</v>
      </c>
      <c r="J388" s="1" t="str">
        <f>IFERROR(__xludf.DUMMYFUNCTION("""COMPUTED_VALUE"""),"SQL")</f>
        <v>SQL</v>
      </c>
    </row>
    <row r="389">
      <c r="B389" s="1" t="str">
        <f>IFERROR(__xludf.DUMMYFUNCTION("""COMPUTED_VALUE"""),"Bash/Shell/PowerShell;C#;HTML/CSS;JavaScript;Python;SQL;TypeScript;VBA")</f>
        <v>Bash/Shell/PowerShell;C#;HTML/CSS;JavaScript;Python;SQL;TypeScript;VBA</v>
      </c>
      <c r="E389" s="1" t="str">
        <f>IFERROR(__xludf.DUMMYFUNCTION("UNIQUE(SPLIT(B389,"";""))"),"Bash/Shell/PowerShell")</f>
        <v>Bash/Shell/PowerShell</v>
      </c>
      <c r="F389" s="1" t="str">
        <f>IFERROR(__xludf.DUMMYFUNCTION("""COMPUTED_VALUE"""),"C#")</f>
        <v>C#</v>
      </c>
      <c r="G389" s="1" t="str">
        <f>IFERROR(__xludf.DUMMYFUNCTION("""COMPUTED_VALUE"""),"HTML/CSS")</f>
        <v>HTML/CSS</v>
      </c>
      <c r="H389" s="1" t="str">
        <f>IFERROR(__xludf.DUMMYFUNCTION("""COMPUTED_VALUE"""),"JavaScript")</f>
        <v>JavaScript</v>
      </c>
      <c r="I389" s="1" t="str">
        <f>IFERROR(__xludf.DUMMYFUNCTION("""COMPUTED_VALUE"""),"Python")</f>
        <v>Python</v>
      </c>
      <c r="J389" s="1" t="str">
        <f>IFERROR(__xludf.DUMMYFUNCTION("""COMPUTED_VALUE"""),"SQL")</f>
        <v>SQL</v>
      </c>
      <c r="K389" s="1" t="str">
        <f>IFERROR(__xludf.DUMMYFUNCTION("""COMPUTED_VALUE"""),"TypeScript")</f>
        <v>TypeScript</v>
      </c>
      <c r="L389" s="1" t="str">
        <f>IFERROR(__xludf.DUMMYFUNCTION("""COMPUTED_VALUE"""),"VBA")</f>
        <v>VBA</v>
      </c>
    </row>
    <row r="390">
      <c r="B390" s="1" t="str">
        <f>IFERROR(__xludf.DUMMYFUNCTION("""COMPUTED_VALUE"""),"Java;Kotlin;PHP;SQL")</f>
        <v>Java;Kotlin;PHP;SQL</v>
      </c>
      <c r="E390" s="1" t="str">
        <f>IFERROR(__xludf.DUMMYFUNCTION("UNIQUE(SPLIT(B390,"";""))"),"Java")</f>
        <v>Java</v>
      </c>
      <c r="F390" s="1" t="str">
        <f>IFERROR(__xludf.DUMMYFUNCTION("""COMPUTED_VALUE"""),"Kotlin")</f>
        <v>Kotlin</v>
      </c>
      <c r="G390" s="1" t="str">
        <f>IFERROR(__xludf.DUMMYFUNCTION("""COMPUTED_VALUE"""),"PHP")</f>
        <v>PHP</v>
      </c>
      <c r="H390" s="1" t="str">
        <f>IFERROR(__xludf.DUMMYFUNCTION("""COMPUTED_VALUE"""),"SQL")</f>
        <v>SQL</v>
      </c>
    </row>
    <row r="391">
      <c r="B391" s="1" t="str">
        <f>IFERROR(__xludf.DUMMYFUNCTION("""COMPUTED_VALUE"""),"C#;HTML/CSS;TypeScript;Other(s):")</f>
        <v>C#;HTML/CSS;TypeScript;Other(s):</v>
      </c>
      <c r="E391" s="1" t="str">
        <f>IFERROR(__xludf.DUMMYFUNCTION("UNIQUE(SPLIT(B391,"";""))"),"C#")</f>
        <v>C#</v>
      </c>
      <c r="F391" s="1" t="str">
        <f>IFERROR(__xludf.DUMMYFUNCTION("""COMPUTED_VALUE"""),"HTML/CSS")</f>
        <v>HTML/CSS</v>
      </c>
      <c r="G391" s="1" t="str">
        <f>IFERROR(__xludf.DUMMYFUNCTION("""COMPUTED_VALUE"""),"TypeScript")</f>
        <v>TypeScript</v>
      </c>
      <c r="H391" s="1" t="str">
        <f>IFERROR(__xludf.DUMMYFUNCTION("""COMPUTED_VALUE"""),"Other(s):")</f>
        <v>Other(s):</v>
      </c>
    </row>
    <row r="392">
      <c r="B392" s="1" t="str">
        <f>IFERROR(__xludf.DUMMYFUNCTION("""COMPUTED_VALUE"""),"HTML/CSS;Java;JavaScript;SQL")</f>
        <v>HTML/CSS;Java;JavaScript;SQL</v>
      </c>
      <c r="E392" s="1" t="str">
        <f>IFERROR(__xludf.DUMMYFUNCTION("UNIQUE(SPLIT(B392,"";""))"),"HTML/CSS")</f>
        <v>HTML/CSS</v>
      </c>
      <c r="F392" s="1" t="str">
        <f>IFERROR(__xludf.DUMMYFUNCTION("""COMPUTED_VALUE"""),"Java")</f>
        <v>Java</v>
      </c>
      <c r="G392" s="1" t="str">
        <f>IFERROR(__xludf.DUMMYFUNCTION("""COMPUTED_VALUE"""),"JavaScript")</f>
        <v>JavaScript</v>
      </c>
      <c r="H392" s="1" t="str">
        <f>IFERROR(__xludf.DUMMYFUNCTION("""COMPUTED_VALUE"""),"SQL")</f>
        <v>SQL</v>
      </c>
    </row>
    <row r="393">
      <c r="B393" s="1" t="str">
        <f>IFERROR(__xludf.DUMMYFUNCTION("""COMPUTED_VALUE"""),"HTML/CSS;JavaScript")</f>
        <v>HTML/CSS;JavaScript</v>
      </c>
      <c r="E393" s="1" t="str">
        <f>IFERROR(__xludf.DUMMYFUNCTION("UNIQUE(SPLIT(B393,"";""))"),"HTML/CSS")</f>
        <v>HTML/CSS</v>
      </c>
      <c r="F393" s="1" t="str">
        <f>IFERROR(__xludf.DUMMYFUNCTION("""COMPUTED_VALUE"""),"JavaScript")</f>
        <v>JavaScript</v>
      </c>
    </row>
    <row r="394">
      <c r="B394" s="1" t="str">
        <f>IFERROR(__xludf.DUMMYFUNCTION("""COMPUTED_VALUE"""),"HTML/CSS;JavaScript;PHP;Ruby;Rust;SQL")</f>
        <v>HTML/CSS;JavaScript;PHP;Ruby;Rust;SQL</v>
      </c>
      <c r="E394" s="1" t="str">
        <f>IFERROR(__xludf.DUMMYFUNCTION("UNIQUE(SPLIT(B394,"";""))"),"HTML/CSS")</f>
        <v>HTML/CSS</v>
      </c>
      <c r="F394" s="1" t="str">
        <f>IFERROR(__xludf.DUMMYFUNCTION("""COMPUTED_VALUE"""),"JavaScript")</f>
        <v>JavaScript</v>
      </c>
      <c r="G394" s="1" t="str">
        <f>IFERROR(__xludf.DUMMYFUNCTION("""COMPUTED_VALUE"""),"PHP")</f>
        <v>PHP</v>
      </c>
      <c r="H394" s="1" t="str">
        <f>IFERROR(__xludf.DUMMYFUNCTION("""COMPUTED_VALUE"""),"Ruby")</f>
        <v>Ruby</v>
      </c>
      <c r="I394" s="1" t="str">
        <f>IFERROR(__xludf.DUMMYFUNCTION("""COMPUTED_VALUE"""),"Rust")</f>
        <v>Rust</v>
      </c>
      <c r="J394" s="1" t="str">
        <f>IFERROR(__xludf.DUMMYFUNCTION("""COMPUTED_VALUE"""),"SQL")</f>
        <v>SQL</v>
      </c>
    </row>
    <row r="395">
      <c r="B395" s="1" t="str">
        <f>IFERROR(__xludf.DUMMYFUNCTION("""COMPUTED_VALUE"""),"Bash/Shell/PowerShell;C;C++;HTML/CSS;Java;JavaScript;Python;SQL;VBA")</f>
        <v>Bash/Shell/PowerShell;C;C++;HTML/CSS;Java;JavaScript;Python;SQL;VBA</v>
      </c>
      <c r="E395" s="1" t="str">
        <f>IFERROR(__xludf.DUMMYFUNCTION("UNIQUE(SPLIT(B395,"";""))"),"Bash/Shell/PowerShell")</f>
        <v>Bash/Shell/PowerShell</v>
      </c>
      <c r="F395" s="1" t="str">
        <f>IFERROR(__xludf.DUMMYFUNCTION("""COMPUTED_VALUE"""),"C")</f>
        <v>C</v>
      </c>
      <c r="G395" s="1" t="str">
        <f>IFERROR(__xludf.DUMMYFUNCTION("""COMPUTED_VALUE"""),"C++")</f>
        <v>C++</v>
      </c>
      <c r="H395" s="1" t="str">
        <f>IFERROR(__xludf.DUMMYFUNCTION("""COMPUTED_VALUE"""),"HTML/CSS")</f>
        <v>HTML/CSS</v>
      </c>
      <c r="I395" s="1" t="str">
        <f>IFERROR(__xludf.DUMMYFUNCTION("""COMPUTED_VALUE"""),"Java")</f>
        <v>Java</v>
      </c>
      <c r="J395" s="1" t="str">
        <f>IFERROR(__xludf.DUMMYFUNCTION("""COMPUTED_VALUE"""),"JavaScript")</f>
        <v>JavaScript</v>
      </c>
      <c r="K395" s="1" t="str">
        <f>IFERROR(__xludf.DUMMYFUNCTION("""COMPUTED_VALUE"""),"Python")</f>
        <v>Python</v>
      </c>
      <c r="L395" s="1" t="str">
        <f>IFERROR(__xludf.DUMMYFUNCTION("""COMPUTED_VALUE"""),"SQL")</f>
        <v>SQL</v>
      </c>
      <c r="M395" s="1" t="str">
        <f>IFERROR(__xludf.DUMMYFUNCTION("""COMPUTED_VALUE"""),"VBA")</f>
        <v>VBA</v>
      </c>
    </row>
    <row r="396">
      <c r="B396" s="1" t="str">
        <f>IFERROR(__xludf.DUMMYFUNCTION("""COMPUTED_VALUE"""),"C++")</f>
        <v>C++</v>
      </c>
      <c r="E396" s="1" t="str">
        <f>IFERROR(__xludf.DUMMYFUNCTION("UNIQUE(SPLIT(B396,"";""))"),"C++")</f>
        <v>C++</v>
      </c>
    </row>
    <row r="397">
      <c r="B397" s="1" t="str">
        <f>IFERROR(__xludf.DUMMYFUNCTION("""COMPUTED_VALUE"""),"Bash/Shell/PowerShell;C++;Java;Kotlin;PHP")</f>
        <v>Bash/Shell/PowerShell;C++;Java;Kotlin;PHP</v>
      </c>
      <c r="E397" s="1" t="str">
        <f>IFERROR(__xludf.DUMMYFUNCTION("UNIQUE(SPLIT(B397,"";""))"),"Bash/Shell/PowerShell")</f>
        <v>Bash/Shell/PowerShell</v>
      </c>
      <c r="F397" s="1" t="str">
        <f>IFERROR(__xludf.DUMMYFUNCTION("""COMPUTED_VALUE"""),"C++")</f>
        <v>C++</v>
      </c>
      <c r="G397" s="1" t="str">
        <f>IFERROR(__xludf.DUMMYFUNCTION("""COMPUTED_VALUE"""),"Java")</f>
        <v>Java</v>
      </c>
      <c r="H397" s="1" t="str">
        <f>IFERROR(__xludf.DUMMYFUNCTION("""COMPUTED_VALUE"""),"Kotlin")</f>
        <v>Kotlin</v>
      </c>
      <c r="I397" s="1" t="str">
        <f>IFERROR(__xludf.DUMMYFUNCTION("""COMPUTED_VALUE"""),"PHP")</f>
        <v>PHP</v>
      </c>
    </row>
    <row r="398">
      <c r="B398" s="1" t="str">
        <f>IFERROR(__xludf.DUMMYFUNCTION("""COMPUTED_VALUE"""),"JavaScript;Python;Ruby;SQL;TypeScript")</f>
        <v>JavaScript;Python;Ruby;SQL;TypeScript</v>
      </c>
      <c r="E398" s="1" t="str">
        <f>IFERROR(__xludf.DUMMYFUNCTION("UNIQUE(SPLIT(B398,"";""))"),"JavaScript")</f>
        <v>JavaScript</v>
      </c>
      <c r="F398" s="1" t="str">
        <f>IFERROR(__xludf.DUMMYFUNCTION("""COMPUTED_VALUE"""),"Python")</f>
        <v>Python</v>
      </c>
      <c r="G398" s="1" t="str">
        <f>IFERROR(__xludf.DUMMYFUNCTION("""COMPUTED_VALUE"""),"Ruby")</f>
        <v>Ruby</v>
      </c>
      <c r="H398" s="1" t="str">
        <f>IFERROR(__xludf.DUMMYFUNCTION("""COMPUTED_VALUE"""),"SQL")</f>
        <v>SQL</v>
      </c>
      <c r="I398" s="1" t="str">
        <f>IFERROR(__xludf.DUMMYFUNCTION("""COMPUTED_VALUE"""),"TypeScript")</f>
        <v>TypeScript</v>
      </c>
    </row>
    <row r="399">
      <c r="B399" s="1" t="str">
        <f>IFERROR(__xludf.DUMMYFUNCTION("""COMPUTED_VALUE"""),"C#")</f>
        <v>C#</v>
      </c>
      <c r="E399" s="1" t="str">
        <f>IFERROR(__xludf.DUMMYFUNCTION("UNIQUE(SPLIT(B399,"";""))"),"C#")</f>
        <v>C#</v>
      </c>
    </row>
    <row r="400">
      <c r="B400" s="1" t="str">
        <f>IFERROR(__xludf.DUMMYFUNCTION("""COMPUTED_VALUE"""),"Bash/Shell/PowerShell;C;C#;F#;HTML/CSS;JavaScript;PHP;Python;SQL")</f>
        <v>Bash/Shell/PowerShell;C;C#;F#;HTML/CSS;JavaScript;PHP;Python;SQL</v>
      </c>
      <c r="E400" s="1" t="str">
        <f>IFERROR(__xludf.DUMMYFUNCTION("UNIQUE(SPLIT(B400,"";""))"),"Bash/Shell/PowerShell")</f>
        <v>Bash/Shell/PowerShell</v>
      </c>
      <c r="F400" s="1" t="str">
        <f>IFERROR(__xludf.DUMMYFUNCTION("""COMPUTED_VALUE"""),"C")</f>
        <v>C</v>
      </c>
      <c r="G400" s="1" t="str">
        <f>IFERROR(__xludf.DUMMYFUNCTION("""COMPUTED_VALUE"""),"C#")</f>
        <v>C#</v>
      </c>
      <c r="H400" s="1" t="str">
        <f>IFERROR(__xludf.DUMMYFUNCTION("""COMPUTED_VALUE"""),"F#")</f>
        <v>F#</v>
      </c>
      <c r="I400" s="1" t="str">
        <f>IFERROR(__xludf.DUMMYFUNCTION("""COMPUTED_VALUE"""),"HTML/CSS")</f>
        <v>HTML/CSS</v>
      </c>
      <c r="J400" s="1" t="str">
        <f>IFERROR(__xludf.DUMMYFUNCTION("""COMPUTED_VALUE"""),"JavaScript")</f>
        <v>JavaScript</v>
      </c>
      <c r="K400" s="1" t="str">
        <f>IFERROR(__xludf.DUMMYFUNCTION("""COMPUTED_VALUE"""),"PHP")</f>
        <v>PHP</v>
      </c>
      <c r="L400" s="1" t="str">
        <f>IFERROR(__xludf.DUMMYFUNCTION("""COMPUTED_VALUE"""),"Python")</f>
        <v>Python</v>
      </c>
      <c r="M400" s="1" t="str">
        <f>IFERROR(__xludf.DUMMYFUNCTION("""COMPUTED_VALUE"""),"SQL")</f>
        <v>SQL</v>
      </c>
    </row>
    <row r="401">
      <c r="B401" s="1" t="str">
        <f>IFERROR(__xludf.DUMMYFUNCTION("""COMPUTED_VALUE"""),"C#;SQL;TypeScript")</f>
        <v>C#;SQL;TypeScript</v>
      </c>
      <c r="E401" s="1" t="str">
        <f>IFERROR(__xludf.DUMMYFUNCTION("UNIQUE(SPLIT(B401,"";""))"),"C#")</f>
        <v>C#</v>
      </c>
      <c r="F401" s="1" t="str">
        <f>IFERROR(__xludf.DUMMYFUNCTION("""COMPUTED_VALUE"""),"SQL")</f>
        <v>SQL</v>
      </c>
      <c r="G401" s="1" t="str">
        <f>IFERROR(__xludf.DUMMYFUNCTION("""COMPUTED_VALUE"""),"TypeScript")</f>
        <v>TypeScript</v>
      </c>
    </row>
    <row r="402">
      <c r="B402" s="1" t="str">
        <f>IFERROR(__xludf.DUMMYFUNCTION("""COMPUTED_VALUE"""),"Java;JavaScript;TypeScript")</f>
        <v>Java;JavaScript;TypeScript</v>
      </c>
      <c r="E402" s="1" t="str">
        <f>IFERROR(__xludf.DUMMYFUNCTION("UNIQUE(SPLIT(B402,"";""))"),"Java")</f>
        <v>Java</v>
      </c>
      <c r="F402" s="1" t="str">
        <f>IFERROR(__xludf.DUMMYFUNCTION("""COMPUTED_VALUE"""),"JavaScript")</f>
        <v>JavaScript</v>
      </c>
      <c r="G402" s="1" t="str">
        <f>IFERROR(__xludf.DUMMYFUNCTION("""COMPUTED_VALUE"""),"TypeScript")</f>
        <v>TypeScript</v>
      </c>
    </row>
    <row r="403">
      <c r="B403" s="1" t="str">
        <f>IFERROR(__xludf.DUMMYFUNCTION("""COMPUTED_VALUE"""),"HTML/CSS;Java;JavaScript;PHP;SQL;TypeScript")</f>
        <v>HTML/CSS;Java;JavaScript;PHP;SQL;TypeScript</v>
      </c>
      <c r="E403" s="1" t="str">
        <f>IFERROR(__xludf.DUMMYFUNCTION("UNIQUE(SPLIT(B403,"";""))"),"HTML/CSS")</f>
        <v>HTML/CSS</v>
      </c>
      <c r="F403" s="1" t="str">
        <f>IFERROR(__xludf.DUMMYFUNCTION("""COMPUTED_VALUE"""),"Java")</f>
        <v>Java</v>
      </c>
      <c r="G403" s="1" t="str">
        <f>IFERROR(__xludf.DUMMYFUNCTION("""COMPUTED_VALUE"""),"JavaScript")</f>
        <v>JavaScript</v>
      </c>
      <c r="H403" s="1" t="str">
        <f>IFERROR(__xludf.DUMMYFUNCTION("""COMPUTED_VALUE"""),"PHP")</f>
        <v>PHP</v>
      </c>
      <c r="I403" s="1" t="str">
        <f>IFERROR(__xludf.DUMMYFUNCTION("""COMPUTED_VALUE"""),"SQL")</f>
        <v>SQL</v>
      </c>
      <c r="J403" s="1" t="str">
        <f>IFERROR(__xludf.DUMMYFUNCTION("""COMPUTED_VALUE"""),"TypeScript")</f>
        <v>TypeScript</v>
      </c>
    </row>
    <row r="404">
      <c r="B404" s="1" t="str">
        <f>IFERROR(__xludf.DUMMYFUNCTION("""COMPUTED_VALUE"""),"C;C++;HTML/CSS;Java;JavaScript;Python;SQL")</f>
        <v>C;C++;HTML/CSS;Java;JavaScript;Python;SQL</v>
      </c>
      <c r="E404" s="1" t="str">
        <f>IFERROR(__xludf.DUMMYFUNCTION("UNIQUE(SPLIT(B404,"";""))"),"C")</f>
        <v>C</v>
      </c>
      <c r="F404" s="1" t="str">
        <f>IFERROR(__xludf.DUMMYFUNCTION("""COMPUTED_VALUE"""),"C++")</f>
        <v>C++</v>
      </c>
      <c r="G404" s="1" t="str">
        <f>IFERROR(__xludf.DUMMYFUNCTION("""COMPUTED_VALUE"""),"HTML/CSS")</f>
        <v>HTML/CSS</v>
      </c>
      <c r="H404" s="1" t="str">
        <f>IFERROR(__xludf.DUMMYFUNCTION("""COMPUTED_VALUE"""),"Java")</f>
        <v>Java</v>
      </c>
      <c r="I404" s="1" t="str">
        <f>IFERROR(__xludf.DUMMYFUNCTION("""COMPUTED_VALUE"""),"JavaScript")</f>
        <v>JavaScript</v>
      </c>
      <c r="J404" s="1" t="str">
        <f>IFERROR(__xludf.DUMMYFUNCTION("""COMPUTED_VALUE"""),"Python")</f>
        <v>Python</v>
      </c>
      <c r="K404" s="1" t="str">
        <f>IFERROR(__xludf.DUMMYFUNCTION("""COMPUTED_VALUE"""),"SQL")</f>
        <v>SQL</v>
      </c>
    </row>
    <row r="405">
      <c r="B405" s="1" t="str">
        <f>IFERROR(__xludf.DUMMYFUNCTION("""COMPUTED_VALUE"""),"Assembly;Bash/Shell/PowerShell;C;C++;Go;HTML/CSS;Java;JavaScript;Python;R;Rust;SQL;TypeScript;WebAssembly")</f>
        <v>Assembly;Bash/Shell/PowerShell;C;C++;Go;HTML/CSS;Java;JavaScript;Python;R;Rust;SQL;TypeScript;WebAssembly</v>
      </c>
      <c r="E405" s="1" t="str">
        <f>IFERROR(__xludf.DUMMYFUNCTION("UNIQUE(SPLIT(B405,"";""))"),"Assembly")</f>
        <v>Assembly</v>
      </c>
      <c r="F405" s="1" t="str">
        <f>IFERROR(__xludf.DUMMYFUNCTION("""COMPUTED_VALUE"""),"Bash/Shell/PowerShell")</f>
        <v>Bash/Shell/PowerShell</v>
      </c>
      <c r="G405" s="1" t="str">
        <f>IFERROR(__xludf.DUMMYFUNCTION("""COMPUTED_VALUE"""),"C")</f>
        <v>C</v>
      </c>
      <c r="H405" s="1" t="str">
        <f>IFERROR(__xludf.DUMMYFUNCTION("""COMPUTED_VALUE"""),"C++")</f>
        <v>C++</v>
      </c>
      <c r="I405" s="1" t="str">
        <f>IFERROR(__xludf.DUMMYFUNCTION("""COMPUTED_VALUE"""),"Go")</f>
        <v>Go</v>
      </c>
      <c r="J405" s="1" t="str">
        <f>IFERROR(__xludf.DUMMYFUNCTION("""COMPUTED_VALUE"""),"HTML/CSS")</f>
        <v>HTML/CSS</v>
      </c>
      <c r="K405" s="1" t="str">
        <f>IFERROR(__xludf.DUMMYFUNCTION("""COMPUTED_VALUE"""),"Java")</f>
        <v>Java</v>
      </c>
      <c r="L405" s="1" t="str">
        <f>IFERROR(__xludf.DUMMYFUNCTION("""COMPUTED_VALUE"""),"JavaScript")</f>
        <v>JavaScript</v>
      </c>
      <c r="M405" s="1" t="str">
        <f>IFERROR(__xludf.DUMMYFUNCTION("""COMPUTED_VALUE"""),"Python")</f>
        <v>Python</v>
      </c>
      <c r="N405" s="1" t="str">
        <f>IFERROR(__xludf.DUMMYFUNCTION("""COMPUTED_VALUE"""),"R")</f>
        <v>R</v>
      </c>
      <c r="O405" s="1" t="str">
        <f>IFERROR(__xludf.DUMMYFUNCTION("""COMPUTED_VALUE"""),"Rust")</f>
        <v>Rust</v>
      </c>
      <c r="P405" s="1" t="str">
        <f>IFERROR(__xludf.DUMMYFUNCTION("""COMPUTED_VALUE"""),"SQL")</f>
        <v>SQL</v>
      </c>
      <c r="Q405" s="1" t="str">
        <f>IFERROR(__xludf.DUMMYFUNCTION("""COMPUTED_VALUE"""),"TypeScript")</f>
        <v>TypeScript</v>
      </c>
      <c r="R405" s="1" t="str">
        <f>IFERROR(__xludf.DUMMYFUNCTION("""COMPUTED_VALUE"""),"WebAssembly")</f>
        <v>WebAssembly</v>
      </c>
    </row>
    <row r="406">
      <c r="B406" s="1" t="str">
        <f>IFERROR(__xludf.DUMMYFUNCTION("""COMPUTED_VALUE"""),"Bash/Shell/PowerShell;C#;Go;HTML/CSS;JavaScript;PHP")</f>
        <v>Bash/Shell/PowerShell;C#;Go;HTML/CSS;JavaScript;PHP</v>
      </c>
      <c r="E406" s="1" t="str">
        <f>IFERROR(__xludf.DUMMYFUNCTION("UNIQUE(SPLIT(B406,"";""))"),"Bash/Shell/PowerShell")</f>
        <v>Bash/Shell/PowerShell</v>
      </c>
      <c r="F406" s="1" t="str">
        <f>IFERROR(__xludf.DUMMYFUNCTION("""COMPUTED_VALUE"""),"C#")</f>
        <v>C#</v>
      </c>
      <c r="G406" s="1" t="str">
        <f>IFERROR(__xludf.DUMMYFUNCTION("""COMPUTED_VALUE"""),"Go")</f>
        <v>Go</v>
      </c>
      <c r="H406" s="1" t="str">
        <f>IFERROR(__xludf.DUMMYFUNCTION("""COMPUTED_VALUE"""),"HTML/CSS")</f>
        <v>HTML/CSS</v>
      </c>
      <c r="I406" s="1" t="str">
        <f>IFERROR(__xludf.DUMMYFUNCTION("""COMPUTED_VALUE"""),"JavaScript")</f>
        <v>JavaScript</v>
      </c>
      <c r="J406" s="1" t="str">
        <f>IFERROR(__xludf.DUMMYFUNCTION("""COMPUTED_VALUE"""),"PHP")</f>
        <v>PHP</v>
      </c>
    </row>
    <row r="407">
      <c r="B407" s="1" t="str">
        <f>IFERROR(__xludf.DUMMYFUNCTION("""COMPUTED_VALUE"""),"Bash/Shell/PowerShell;C#;HTML/CSS;JavaScript;SQL")</f>
        <v>Bash/Shell/PowerShell;C#;HTML/CSS;JavaScript;SQL</v>
      </c>
      <c r="E407" s="1" t="str">
        <f>IFERROR(__xludf.DUMMYFUNCTION("UNIQUE(SPLIT(B407,"";""))"),"Bash/Shell/PowerShell")</f>
        <v>Bash/Shell/PowerShell</v>
      </c>
      <c r="F407" s="1" t="str">
        <f>IFERROR(__xludf.DUMMYFUNCTION("""COMPUTED_VALUE"""),"C#")</f>
        <v>C#</v>
      </c>
      <c r="G407" s="1" t="str">
        <f>IFERROR(__xludf.DUMMYFUNCTION("""COMPUTED_VALUE"""),"HTML/CSS")</f>
        <v>HTML/CSS</v>
      </c>
      <c r="H407" s="1" t="str">
        <f>IFERROR(__xludf.DUMMYFUNCTION("""COMPUTED_VALUE"""),"JavaScript")</f>
        <v>JavaScript</v>
      </c>
      <c r="I407" s="1" t="str">
        <f>IFERROR(__xludf.DUMMYFUNCTION("""COMPUTED_VALUE"""),"SQL")</f>
        <v>SQL</v>
      </c>
    </row>
    <row r="408">
      <c r="B408" s="1" t="str">
        <f>IFERROR(__xludf.DUMMYFUNCTION("""COMPUTED_VALUE"""),"C;C++;JavaScript;Python;R;SQL")</f>
        <v>C;C++;JavaScript;Python;R;SQL</v>
      </c>
      <c r="E408" s="1" t="str">
        <f>IFERROR(__xludf.DUMMYFUNCTION("UNIQUE(SPLIT(B408,"";""))"),"C")</f>
        <v>C</v>
      </c>
      <c r="F408" s="1" t="str">
        <f>IFERROR(__xludf.DUMMYFUNCTION("""COMPUTED_VALUE"""),"C++")</f>
        <v>C++</v>
      </c>
      <c r="G408" s="1" t="str">
        <f>IFERROR(__xludf.DUMMYFUNCTION("""COMPUTED_VALUE"""),"JavaScript")</f>
        <v>JavaScript</v>
      </c>
      <c r="H408" s="1" t="str">
        <f>IFERROR(__xludf.DUMMYFUNCTION("""COMPUTED_VALUE"""),"Python")</f>
        <v>Python</v>
      </c>
      <c r="I408" s="1" t="str">
        <f>IFERROR(__xludf.DUMMYFUNCTION("""COMPUTED_VALUE"""),"R")</f>
        <v>R</v>
      </c>
      <c r="J408" s="1" t="str">
        <f>IFERROR(__xludf.DUMMYFUNCTION("""COMPUTED_VALUE"""),"SQL")</f>
        <v>SQL</v>
      </c>
    </row>
    <row r="409">
      <c r="B409" s="1" t="str">
        <f>IFERROR(__xludf.DUMMYFUNCTION("""COMPUTED_VALUE"""),"HTML/CSS;JavaScript;PHP;Python;SQL")</f>
        <v>HTML/CSS;JavaScript;PHP;Python;SQL</v>
      </c>
      <c r="E409" s="1" t="str">
        <f>IFERROR(__xludf.DUMMYFUNCTION("UNIQUE(SPLIT(B409,"";""))"),"HTML/CSS")</f>
        <v>HTML/CSS</v>
      </c>
      <c r="F409" s="1" t="str">
        <f>IFERROR(__xludf.DUMMYFUNCTION("""COMPUTED_VALUE"""),"JavaScript")</f>
        <v>JavaScript</v>
      </c>
      <c r="G409" s="1" t="str">
        <f>IFERROR(__xludf.DUMMYFUNCTION("""COMPUTED_VALUE"""),"PHP")</f>
        <v>PHP</v>
      </c>
      <c r="H409" s="1" t="str">
        <f>IFERROR(__xludf.DUMMYFUNCTION("""COMPUTED_VALUE"""),"Python")</f>
        <v>Python</v>
      </c>
      <c r="I409" s="1" t="str">
        <f>IFERROR(__xludf.DUMMYFUNCTION("""COMPUTED_VALUE"""),"SQL")</f>
        <v>SQL</v>
      </c>
    </row>
    <row r="410">
      <c r="B410" s="1" t="str">
        <f>IFERROR(__xludf.DUMMYFUNCTION("""COMPUTED_VALUE"""),"Bash/Shell/PowerShell;HTML/CSS;JavaScript;PHP;SQL;TypeScript")</f>
        <v>Bash/Shell/PowerShell;HTML/CSS;JavaScript;PHP;SQL;TypeScript</v>
      </c>
      <c r="E410" s="1" t="str">
        <f>IFERROR(__xludf.DUMMYFUNCTION("UNIQUE(SPLIT(B410,"";""))"),"Bash/Shell/PowerShell")</f>
        <v>Bash/Shell/PowerShell</v>
      </c>
      <c r="F410" s="1" t="str">
        <f>IFERROR(__xludf.DUMMYFUNCTION("""COMPUTED_VALUE"""),"HTML/CSS")</f>
        <v>HTML/CSS</v>
      </c>
      <c r="G410" s="1" t="str">
        <f>IFERROR(__xludf.DUMMYFUNCTION("""COMPUTED_VALUE"""),"JavaScript")</f>
        <v>JavaScript</v>
      </c>
      <c r="H410" s="1" t="str">
        <f>IFERROR(__xludf.DUMMYFUNCTION("""COMPUTED_VALUE"""),"PHP")</f>
        <v>PHP</v>
      </c>
      <c r="I410" s="1" t="str">
        <f>IFERROR(__xludf.DUMMYFUNCTION("""COMPUTED_VALUE"""),"SQL")</f>
        <v>SQL</v>
      </c>
      <c r="J410" s="1" t="str">
        <f>IFERROR(__xludf.DUMMYFUNCTION("""COMPUTED_VALUE"""),"TypeScript")</f>
        <v>TypeScript</v>
      </c>
    </row>
    <row r="411">
      <c r="B411" s="1" t="str">
        <f>IFERROR(__xludf.DUMMYFUNCTION("""COMPUTED_VALUE"""),"Bash/Shell/PowerShell;JavaScript;Python;SQL")</f>
        <v>Bash/Shell/PowerShell;JavaScript;Python;SQL</v>
      </c>
      <c r="E411" s="1" t="str">
        <f>IFERROR(__xludf.DUMMYFUNCTION("UNIQUE(SPLIT(B411,"";""))"),"Bash/Shell/PowerShell")</f>
        <v>Bash/Shell/PowerShell</v>
      </c>
      <c r="F411" s="1" t="str">
        <f>IFERROR(__xludf.DUMMYFUNCTION("""COMPUTED_VALUE"""),"JavaScript")</f>
        <v>JavaScript</v>
      </c>
      <c r="G411" s="1" t="str">
        <f>IFERROR(__xludf.DUMMYFUNCTION("""COMPUTED_VALUE"""),"Python")</f>
        <v>Python</v>
      </c>
      <c r="H411" s="1" t="str">
        <f>IFERROR(__xludf.DUMMYFUNCTION("""COMPUTED_VALUE"""),"SQL")</f>
        <v>SQL</v>
      </c>
    </row>
    <row r="412">
      <c r="B412" s="1" t="str">
        <f>IFERROR(__xludf.DUMMYFUNCTION("""COMPUTED_VALUE"""),"HTML/CSS;JavaScript;Ruby")</f>
        <v>HTML/CSS;JavaScript;Ruby</v>
      </c>
      <c r="E412" s="1" t="str">
        <f>IFERROR(__xludf.DUMMYFUNCTION("UNIQUE(SPLIT(B412,"";""))"),"HTML/CSS")</f>
        <v>HTML/CSS</v>
      </c>
      <c r="F412" s="1" t="str">
        <f>IFERROR(__xludf.DUMMYFUNCTION("""COMPUTED_VALUE"""),"JavaScript")</f>
        <v>JavaScript</v>
      </c>
      <c r="G412" s="1" t="str">
        <f>IFERROR(__xludf.DUMMYFUNCTION("""COMPUTED_VALUE"""),"Ruby")</f>
        <v>Ruby</v>
      </c>
    </row>
    <row r="413">
      <c r="B413" s="1" t="str">
        <f>IFERROR(__xludf.DUMMYFUNCTION("""COMPUTED_VALUE"""),"C;C++;C#;HTML/CSS;JavaScript;SQL;TypeScript")</f>
        <v>C;C++;C#;HTML/CSS;JavaScript;SQL;TypeScript</v>
      </c>
      <c r="E413" s="1" t="str">
        <f>IFERROR(__xludf.DUMMYFUNCTION("UNIQUE(SPLIT(B413,"";""))"),"C")</f>
        <v>C</v>
      </c>
      <c r="F413" s="1" t="str">
        <f>IFERROR(__xludf.DUMMYFUNCTION("""COMPUTED_VALUE"""),"C++")</f>
        <v>C++</v>
      </c>
      <c r="G413" s="1" t="str">
        <f>IFERROR(__xludf.DUMMYFUNCTION("""COMPUTED_VALUE"""),"C#")</f>
        <v>C#</v>
      </c>
      <c r="H413" s="1" t="str">
        <f>IFERROR(__xludf.DUMMYFUNCTION("""COMPUTED_VALUE"""),"HTML/CSS")</f>
        <v>HTML/CSS</v>
      </c>
      <c r="I413" s="1" t="str">
        <f>IFERROR(__xludf.DUMMYFUNCTION("""COMPUTED_VALUE"""),"JavaScript")</f>
        <v>JavaScript</v>
      </c>
      <c r="J413" s="1" t="str">
        <f>IFERROR(__xludf.DUMMYFUNCTION("""COMPUTED_VALUE"""),"SQL")</f>
        <v>SQL</v>
      </c>
      <c r="K413" s="1" t="str">
        <f>IFERROR(__xludf.DUMMYFUNCTION("""COMPUTED_VALUE"""),"TypeScript")</f>
        <v>TypeScript</v>
      </c>
    </row>
    <row r="414">
      <c r="B414" s="1" t="str">
        <f>IFERROR(__xludf.DUMMYFUNCTION("""COMPUTED_VALUE"""),"HTML/CSS;JavaScript")</f>
        <v>HTML/CSS;JavaScript</v>
      </c>
      <c r="E414" s="1" t="str">
        <f>IFERROR(__xludf.DUMMYFUNCTION("UNIQUE(SPLIT(B414,"";""))"),"HTML/CSS")</f>
        <v>HTML/CSS</v>
      </c>
      <c r="F414" s="1" t="str">
        <f>IFERROR(__xludf.DUMMYFUNCTION("""COMPUTED_VALUE"""),"JavaScript")</f>
        <v>JavaScript</v>
      </c>
    </row>
    <row r="415">
      <c r="B415" s="1" t="str">
        <f>IFERROR(__xludf.DUMMYFUNCTION("""COMPUTED_VALUE"""),"HTML/CSS;JavaScript;SQL;VBA")</f>
        <v>HTML/CSS;JavaScript;SQL;VBA</v>
      </c>
      <c r="E415" s="1" t="str">
        <f>IFERROR(__xludf.DUMMYFUNCTION("UNIQUE(SPLIT(B415,"";""))"),"HTML/CSS")</f>
        <v>HTML/CSS</v>
      </c>
      <c r="F415" s="1" t="str">
        <f>IFERROR(__xludf.DUMMYFUNCTION("""COMPUTED_VALUE"""),"JavaScript")</f>
        <v>JavaScript</v>
      </c>
      <c r="G415" s="1" t="str">
        <f>IFERROR(__xludf.DUMMYFUNCTION("""COMPUTED_VALUE"""),"SQL")</f>
        <v>SQL</v>
      </c>
      <c r="H415" s="1" t="str">
        <f>IFERROR(__xludf.DUMMYFUNCTION("""COMPUTED_VALUE"""),"VBA")</f>
        <v>VBA</v>
      </c>
    </row>
    <row r="416">
      <c r="B416" s="1" t="str">
        <f>IFERROR(__xludf.DUMMYFUNCTION("""COMPUTED_VALUE"""),"C;C++;C#;HTML/CSS;Java;JavaScript;PHP;Python;R;SQL")</f>
        <v>C;C++;C#;HTML/CSS;Java;JavaScript;PHP;Python;R;SQL</v>
      </c>
      <c r="E416" s="1" t="str">
        <f>IFERROR(__xludf.DUMMYFUNCTION("UNIQUE(SPLIT(B416,"";""))"),"C")</f>
        <v>C</v>
      </c>
      <c r="F416" s="1" t="str">
        <f>IFERROR(__xludf.DUMMYFUNCTION("""COMPUTED_VALUE"""),"C++")</f>
        <v>C++</v>
      </c>
      <c r="G416" s="1" t="str">
        <f>IFERROR(__xludf.DUMMYFUNCTION("""COMPUTED_VALUE"""),"C#")</f>
        <v>C#</v>
      </c>
      <c r="H416" s="1" t="str">
        <f>IFERROR(__xludf.DUMMYFUNCTION("""COMPUTED_VALUE"""),"HTML/CSS")</f>
        <v>HTML/CSS</v>
      </c>
      <c r="I416" s="1" t="str">
        <f>IFERROR(__xludf.DUMMYFUNCTION("""COMPUTED_VALUE"""),"Java")</f>
        <v>Java</v>
      </c>
      <c r="J416" s="1" t="str">
        <f>IFERROR(__xludf.DUMMYFUNCTION("""COMPUTED_VALUE"""),"JavaScript")</f>
        <v>JavaScript</v>
      </c>
      <c r="K416" s="1" t="str">
        <f>IFERROR(__xludf.DUMMYFUNCTION("""COMPUTED_VALUE"""),"PHP")</f>
        <v>PHP</v>
      </c>
      <c r="L416" s="1" t="str">
        <f>IFERROR(__xludf.DUMMYFUNCTION("""COMPUTED_VALUE"""),"Python")</f>
        <v>Python</v>
      </c>
      <c r="M416" s="1" t="str">
        <f>IFERROR(__xludf.DUMMYFUNCTION("""COMPUTED_VALUE"""),"R")</f>
        <v>R</v>
      </c>
      <c r="N416" s="1" t="str">
        <f>IFERROR(__xludf.DUMMYFUNCTION("""COMPUTED_VALUE"""),"SQL")</f>
        <v>SQL</v>
      </c>
    </row>
    <row r="417">
      <c r="B417" s="1" t="str">
        <f>IFERROR(__xludf.DUMMYFUNCTION("""COMPUTED_VALUE"""),"HTML/CSS;JavaScript;Python")</f>
        <v>HTML/CSS;JavaScript;Python</v>
      </c>
      <c r="E417" s="1" t="str">
        <f>IFERROR(__xludf.DUMMYFUNCTION("UNIQUE(SPLIT(B417,"";""))"),"HTML/CSS")</f>
        <v>HTML/CSS</v>
      </c>
      <c r="F417" s="1" t="str">
        <f>IFERROR(__xludf.DUMMYFUNCTION("""COMPUTED_VALUE"""),"JavaScript")</f>
        <v>JavaScript</v>
      </c>
      <c r="G417" s="1" t="str">
        <f>IFERROR(__xludf.DUMMYFUNCTION("""COMPUTED_VALUE"""),"Python")</f>
        <v>Python</v>
      </c>
    </row>
    <row r="418">
      <c r="B418" s="1" t="str">
        <f>IFERROR(__xludf.DUMMYFUNCTION("""COMPUTED_VALUE"""),"Bash/Shell/PowerShell;HTML/CSS;JavaScript;TypeScript")</f>
        <v>Bash/Shell/PowerShell;HTML/CSS;JavaScript;TypeScript</v>
      </c>
      <c r="E418" s="1" t="str">
        <f>IFERROR(__xludf.DUMMYFUNCTION("UNIQUE(SPLIT(B418,"";""))"),"Bash/Shell/PowerShell")</f>
        <v>Bash/Shell/PowerShell</v>
      </c>
      <c r="F418" s="1" t="str">
        <f>IFERROR(__xludf.DUMMYFUNCTION("""COMPUTED_VALUE"""),"HTML/CSS")</f>
        <v>HTML/CSS</v>
      </c>
      <c r="G418" s="1" t="str">
        <f>IFERROR(__xludf.DUMMYFUNCTION("""COMPUTED_VALUE"""),"JavaScript")</f>
        <v>JavaScript</v>
      </c>
      <c r="H418" s="1" t="str">
        <f>IFERROR(__xludf.DUMMYFUNCTION("""COMPUTED_VALUE"""),"TypeScript")</f>
        <v>TypeScript</v>
      </c>
    </row>
    <row r="419">
      <c r="B419" s="1" t="str">
        <f>IFERROR(__xludf.DUMMYFUNCTION("""COMPUTED_VALUE"""),"Bash/Shell/PowerShell;C;C#;HTML/CSS;JavaScript;Python;Other(s):")</f>
        <v>Bash/Shell/PowerShell;C;C#;HTML/CSS;JavaScript;Python;Other(s):</v>
      </c>
      <c r="E419" s="1" t="str">
        <f>IFERROR(__xludf.DUMMYFUNCTION("UNIQUE(SPLIT(B419,"";""))"),"Bash/Shell/PowerShell")</f>
        <v>Bash/Shell/PowerShell</v>
      </c>
      <c r="F419" s="1" t="str">
        <f>IFERROR(__xludf.DUMMYFUNCTION("""COMPUTED_VALUE"""),"C")</f>
        <v>C</v>
      </c>
      <c r="G419" s="1" t="str">
        <f>IFERROR(__xludf.DUMMYFUNCTION("""COMPUTED_VALUE"""),"C#")</f>
        <v>C#</v>
      </c>
      <c r="H419" s="1" t="str">
        <f>IFERROR(__xludf.DUMMYFUNCTION("""COMPUTED_VALUE"""),"HTML/CSS")</f>
        <v>HTML/CSS</v>
      </c>
      <c r="I419" s="1" t="str">
        <f>IFERROR(__xludf.DUMMYFUNCTION("""COMPUTED_VALUE"""),"JavaScript")</f>
        <v>JavaScript</v>
      </c>
      <c r="J419" s="1" t="str">
        <f>IFERROR(__xludf.DUMMYFUNCTION("""COMPUTED_VALUE"""),"Python")</f>
        <v>Python</v>
      </c>
      <c r="K419" s="1" t="str">
        <f>IFERROR(__xludf.DUMMYFUNCTION("""COMPUTED_VALUE"""),"Other(s):")</f>
        <v>Other(s):</v>
      </c>
    </row>
    <row r="420">
      <c r="B420" s="1" t="str">
        <f>IFERROR(__xludf.DUMMYFUNCTION("""COMPUTED_VALUE"""),"C++;C#")</f>
        <v>C++;C#</v>
      </c>
      <c r="E420" s="1" t="str">
        <f>IFERROR(__xludf.DUMMYFUNCTION("UNIQUE(SPLIT(B420,"";""))"),"C++")</f>
        <v>C++</v>
      </c>
      <c r="F420" s="1" t="str">
        <f>IFERROR(__xludf.DUMMYFUNCTION("""COMPUTED_VALUE"""),"C#")</f>
        <v>C#</v>
      </c>
    </row>
    <row r="421">
      <c r="B421" s="1" t="str">
        <f>IFERROR(__xludf.DUMMYFUNCTION("""COMPUTED_VALUE"""),"C;C++")</f>
        <v>C;C++</v>
      </c>
      <c r="E421" s="1" t="str">
        <f>IFERROR(__xludf.DUMMYFUNCTION("UNIQUE(SPLIT(B421,"";""))"),"C")</f>
        <v>C</v>
      </c>
      <c r="F421" s="1" t="str">
        <f>IFERROR(__xludf.DUMMYFUNCTION("""COMPUTED_VALUE"""),"C++")</f>
        <v>C++</v>
      </c>
    </row>
    <row r="422">
      <c r="B422" s="1" t="str">
        <f>IFERROR(__xludf.DUMMYFUNCTION("""COMPUTED_VALUE"""),"Bash/Shell/PowerShell;C;HTML/CSS;JavaScript;PHP;SQL;VBA")</f>
        <v>Bash/Shell/PowerShell;C;HTML/CSS;JavaScript;PHP;SQL;VBA</v>
      </c>
      <c r="E422" s="1" t="str">
        <f>IFERROR(__xludf.DUMMYFUNCTION("UNIQUE(SPLIT(B422,"";""))"),"Bash/Shell/PowerShell")</f>
        <v>Bash/Shell/PowerShell</v>
      </c>
      <c r="F422" s="1" t="str">
        <f>IFERROR(__xludf.DUMMYFUNCTION("""COMPUTED_VALUE"""),"C")</f>
        <v>C</v>
      </c>
      <c r="G422" s="1" t="str">
        <f>IFERROR(__xludf.DUMMYFUNCTION("""COMPUTED_VALUE"""),"HTML/CSS")</f>
        <v>HTML/CSS</v>
      </c>
      <c r="H422" s="1" t="str">
        <f>IFERROR(__xludf.DUMMYFUNCTION("""COMPUTED_VALUE"""),"JavaScript")</f>
        <v>JavaScript</v>
      </c>
      <c r="I422" s="1" t="str">
        <f>IFERROR(__xludf.DUMMYFUNCTION("""COMPUTED_VALUE"""),"PHP")</f>
        <v>PHP</v>
      </c>
      <c r="J422" s="1" t="str">
        <f>IFERROR(__xludf.DUMMYFUNCTION("""COMPUTED_VALUE"""),"SQL")</f>
        <v>SQL</v>
      </c>
      <c r="K422" s="1" t="str">
        <f>IFERROR(__xludf.DUMMYFUNCTION("""COMPUTED_VALUE"""),"VBA")</f>
        <v>VBA</v>
      </c>
    </row>
    <row r="423">
      <c r="B423" s="1" t="str">
        <f>IFERROR(__xludf.DUMMYFUNCTION("""COMPUTED_VALUE"""),"Java")</f>
        <v>Java</v>
      </c>
      <c r="E423" s="1" t="str">
        <f>IFERROR(__xludf.DUMMYFUNCTION("UNIQUE(SPLIT(B423,"";""))"),"Java")</f>
        <v>Java</v>
      </c>
    </row>
    <row r="424">
      <c r="B424" s="1" t="str">
        <f>IFERROR(__xludf.DUMMYFUNCTION("""COMPUTED_VALUE"""),"C#;HTML/CSS;JavaScript;SQL;TypeScript")</f>
        <v>C#;HTML/CSS;JavaScript;SQL;TypeScript</v>
      </c>
      <c r="E424" s="1" t="str">
        <f>IFERROR(__xludf.DUMMYFUNCTION("UNIQUE(SPLIT(B424,"";""))"),"C#")</f>
        <v>C#</v>
      </c>
      <c r="F424" s="1" t="str">
        <f>IFERROR(__xludf.DUMMYFUNCTION("""COMPUTED_VALUE"""),"HTML/CSS")</f>
        <v>HTML/CSS</v>
      </c>
      <c r="G424" s="1" t="str">
        <f>IFERROR(__xludf.DUMMYFUNCTION("""COMPUTED_VALUE"""),"JavaScript")</f>
        <v>JavaScript</v>
      </c>
      <c r="H424" s="1" t="str">
        <f>IFERROR(__xludf.DUMMYFUNCTION("""COMPUTED_VALUE"""),"SQL")</f>
        <v>SQL</v>
      </c>
      <c r="I424" s="1" t="str">
        <f>IFERROR(__xludf.DUMMYFUNCTION("""COMPUTED_VALUE"""),"TypeScript")</f>
        <v>TypeScript</v>
      </c>
    </row>
    <row r="425">
      <c r="B425" s="1" t="str">
        <f>IFERROR(__xludf.DUMMYFUNCTION("""COMPUTED_VALUE"""),"Bash/Shell/PowerShell;Java;Python")</f>
        <v>Bash/Shell/PowerShell;Java;Python</v>
      </c>
      <c r="E425" s="1" t="str">
        <f>IFERROR(__xludf.DUMMYFUNCTION("UNIQUE(SPLIT(B425,"";""))"),"Bash/Shell/PowerShell")</f>
        <v>Bash/Shell/PowerShell</v>
      </c>
      <c r="F425" s="1" t="str">
        <f>IFERROR(__xludf.DUMMYFUNCTION("""COMPUTED_VALUE"""),"Java")</f>
        <v>Java</v>
      </c>
      <c r="G425" s="1" t="str">
        <f>IFERROR(__xludf.DUMMYFUNCTION("""COMPUTED_VALUE"""),"Python")</f>
        <v>Python</v>
      </c>
    </row>
    <row r="426">
      <c r="B426" s="1" t="str">
        <f>IFERROR(__xludf.DUMMYFUNCTION("""COMPUTED_VALUE"""),"C#")</f>
        <v>C#</v>
      </c>
      <c r="E426" s="1" t="str">
        <f>IFERROR(__xludf.DUMMYFUNCTION("UNIQUE(SPLIT(B426,"";""))"),"C#")</f>
        <v>C#</v>
      </c>
    </row>
    <row r="427">
      <c r="B427" s="1" t="str">
        <f>IFERROR(__xludf.DUMMYFUNCTION("""COMPUTED_VALUE"""),"Assembly;C++;C#;HTML/CSS;Java;JavaScript;Objective-C;PHP;SQL;Other(s):")</f>
        <v>Assembly;C++;C#;HTML/CSS;Java;JavaScript;Objective-C;PHP;SQL;Other(s):</v>
      </c>
      <c r="E427" s="1" t="str">
        <f>IFERROR(__xludf.DUMMYFUNCTION("UNIQUE(SPLIT(B427,"";""))"),"Assembly")</f>
        <v>Assembly</v>
      </c>
      <c r="F427" s="1" t="str">
        <f>IFERROR(__xludf.DUMMYFUNCTION("""COMPUTED_VALUE"""),"C++")</f>
        <v>C++</v>
      </c>
      <c r="G427" s="1" t="str">
        <f>IFERROR(__xludf.DUMMYFUNCTION("""COMPUTED_VALUE"""),"C#")</f>
        <v>C#</v>
      </c>
      <c r="H427" s="1" t="str">
        <f>IFERROR(__xludf.DUMMYFUNCTION("""COMPUTED_VALUE"""),"HTML/CSS")</f>
        <v>HTML/CSS</v>
      </c>
      <c r="I427" s="1" t="str">
        <f>IFERROR(__xludf.DUMMYFUNCTION("""COMPUTED_VALUE"""),"Java")</f>
        <v>Java</v>
      </c>
      <c r="J427" s="1" t="str">
        <f>IFERROR(__xludf.DUMMYFUNCTION("""COMPUTED_VALUE"""),"JavaScript")</f>
        <v>JavaScript</v>
      </c>
      <c r="K427" s="1" t="str">
        <f>IFERROR(__xludf.DUMMYFUNCTION("""COMPUTED_VALUE"""),"Objective-C")</f>
        <v>Objective-C</v>
      </c>
      <c r="L427" s="1" t="str">
        <f>IFERROR(__xludf.DUMMYFUNCTION("""COMPUTED_VALUE"""),"PHP")</f>
        <v>PHP</v>
      </c>
      <c r="M427" s="1" t="str">
        <f>IFERROR(__xludf.DUMMYFUNCTION("""COMPUTED_VALUE"""),"SQL")</f>
        <v>SQL</v>
      </c>
      <c r="N427" s="1" t="str">
        <f>IFERROR(__xludf.DUMMYFUNCTION("""COMPUTED_VALUE"""),"Other(s):")</f>
        <v>Other(s):</v>
      </c>
    </row>
    <row r="428">
      <c r="B428" s="1" t="str">
        <f>IFERROR(__xludf.DUMMYFUNCTION("""COMPUTED_VALUE"""),"VBA;Other(s):")</f>
        <v>VBA;Other(s):</v>
      </c>
      <c r="E428" s="1" t="str">
        <f>IFERROR(__xludf.DUMMYFUNCTION("UNIQUE(SPLIT(B428,"";""))"),"VBA")</f>
        <v>VBA</v>
      </c>
      <c r="F428" s="1" t="str">
        <f>IFERROR(__xludf.DUMMYFUNCTION("""COMPUTED_VALUE"""),"Other(s):")</f>
        <v>Other(s):</v>
      </c>
    </row>
    <row r="429">
      <c r="B429" s="1" t="str">
        <f>IFERROR(__xludf.DUMMYFUNCTION("""COMPUTED_VALUE"""),"HTML/CSS;Java;JavaScript;SQL;TypeScript;VBA;Other(s):")</f>
        <v>HTML/CSS;Java;JavaScript;SQL;TypeScript;VBA;Other(s):</v>
      </c>
      <c r="E429" s="1" t="str">
        <f>IFERROR(__xludf.DUMMYFUNCTION("UNIQUE(SPLIT(B429,"";""))"),"HTML/CSS")</f>
        <v>HTML/CSS</v>
      </c>
      <c r="F429" s="1" t="str">
        <f>IFERROR(__xludf.DUMMYFUNCTION("""COMPUTED_VALUE"""),"Java")</f>
        <v>Java</v>
      </c>
      <c r="G429" s="1" t="str">
        <f>IFERROR(__xludf.DUMMYFUNCTION("""COMPUTED_VALUE"""),"JavaScript")</f>
        <v>JavaScript</v>
      </c>
      <c r="H429" s="1" t="str">
        <f>IFERROR(__xludf.DUMMYFUNCTION("""COMPUTED_VALUE"""),"SQL")</f>
        <v>SQL</v>
      </c>
      <c r="I429" s="1" t="str">
        <f>IFERROR(__xludf.DUMMYFUNCTION("""COMPUTED_VALUE"""),"TypeScript")</f>
        <v>TypeScript</v>
      </c>
      <c r="J429" s="1" t="str">
        <f>IFERROR(__xludf.DUMMYFUNCTION("""COMPUTED_VALUE"""),"VBA")</f>
        <v>VBA</v>
      </c>
      <c r="K429" s="1" t="str">
        <f>IFERROR(__xludf.DUMMYFUNCTION("""COMPUTED_VALUE"""),"Other(s):")</f>
        <v>Other(s):</v>
      </c>
    </row>
    <row r="430">
      <c r="B430" s="1" t="str">
        <f>IFERROR(__xludf.DUMMYFUNCTION("""COMPUTED_VALUE"""),"Bash/Shell/PowerShell;C;C++;HTML/CSS;Java;JavaScript;Python")</f>
        <v>Bash/Shell/PowerShell;C;C++;HTML/CSS;Java;JavaScript;Python</v>
      </c>
      <c r="E430" s="1" t="str">
        <f>IFERROR(__xludf.DUMMYFUNCTION("UNIQUE(SPLIT(B430,"";""))"),"Bash/Shell/PowerShell")</f>
        <v>Bash/Shell/PowerShell</v>
      </c>
      <c r="F430" s="1" t="str">
        <f>IFERROR(__xludf.DUMMYFUNCTION("""COMPUTED_VALUE"""),"C")</f>
        <v>C</v>
      </c>
      <c r="G430" s="1" t="str">
        <f>IFERROR(__xludf.DUMMYFUNCTION("""COMPUTED_VALUE"""),"C++")</f>
        <v>C++</v>
      </c>
      <c r="H430" s="1" t="str">
        <f>IFERROR(__xludf.DUMMYFUNCTION("""COMPUTED_VALUE"""),"HTML/CSS")</f>
        <v>HTML/CSS</v>
      </c>
      <c r="I430" s="1" t="str">
        <f>IFERROR(__xludf.DUMMYFUNCTION("""COMPUTED_VALUE"""),"Java")</f>
        <v>Java</v>
      </c>
      <c r="J430" s="1" t="str">
        <f>IFERROR(__xludf.DUMMYFUNCTION("""COMPUTED_VALUE"""),"JavaScript")</f>
        <v>JavaScript</v>
      </c>
      <c r="K430" s="1" t="str">
        <f>IFERROR(__xludf.DUMMYFUNCTION("""COMPUTED_VALUE"""),"Python")</f>
        <v>Python</v>
      </c>
    </row>
    <row r="431">
      <c r="B431" s="1" t="str">
        <f>IFERROR(__xludf.DUMMYFUNCTION("""COMPUTED_VALUE"""),"Bash/Shell/PowerShell;C#;HTML/CSS;JavaScript;SQL")</f>
        <v>Bash/Shell/PowerShell;C#;HTML/CSS;JavaScript;SQL</v>
      </c>
      <c r="E431" s="1" t="str">
        <f>IFERROR(__xludf.DUMMYFUNCTION("UNIQUE(SPLIT(B431,"";""))"),"Bash/Shell/PowerShell")</f>
        <v>Bash/Shell/PowerShell</v>
      </c>
      <c r="F431" s="1" t="str">
        <f>IFERROR(__xludf.DUMMYFUNCTION("""COMPUTED_VALUE"""),"C#")</f>
        <v>C#</v>
      </c>
      <c r="G431" s="1" t="str">
        <f>IFERROR(__xludf.DUMMYFUNCTION("""COMPUTED_VALUE"""),"HTML/CSS")</f>
        <v>HTML/CSS</v>
      </c>
      <c r="H431" s="1" t="str">
        <f>IFERROR(__xludf.DUMMYFUNCTION("""COMPUTED_VALUE"""),"JavaScript")</f>
        <v>JavaScript</v>
      </c>
      <c r="I431" s="1" t="str">
        <f>IFERROR(__xludf.DUMMYFUNCTION("""COMPUTED_VALUE"""),"SQL")</f>
        <v>SQL</v>
      </c>
    </row>
    <row r="432">
      <c r="B432" s="1" t="str">
        <f>IFERROR(__xludf.DUMMYFUNCTION("""COMPUTED_VALUE"""),"Bash/Shell/PowerShell;C#;HTML/CSS;JavaScript;Python;SQL;Swift")</f>
        <v>Bash/Shell/PowerShell;C#;HTML/CSS;JavaScript;Python;SQL;Swift</v>
      </c>
      <c r="E432" s="1" t="str">
        <f>IFERROR(__xludf.DUMMYFUNCTION("UNIQUE(SPLIT(B432,"";""))"),"Bash/Shell/PowerShell")</f>
        <v>Bash/Shell/PowerShell</v>
      </c>
      <c r="F432" s="1" t="str">
        <f>IFERROR(__xludf.DUMMYFUNCTION("""COMPUTED_VALUE"""),"C#")</f>
        <v>C#</v>
      </c>
      <c r="G432" s="1" t="str">
        <f>IFERROR(__xludf.DUMMYFUNCTION("""COMPUTED_VALUE"""),"HTML/CSS")</f>
        <v>HTML/CSS</v>
      </c>
      <c r="H432" s="1" t="str">
        <f>IFERROR(__xludf.DUMMYFUNCTION("""COMPUTED_VALUE"""),"JavaScript")</f>
        <v>JavaScript</v>
      </c>
      <c r="I432" s="1" t="str">
        <f>IFERROR(__xludf.DUMMYFUNCTION("""COMPUTED_VALUE"""),"Python")</f>
        <v>Python</v>
      </c>
      <c r="J432" s="1" t="str">
        <f>IFERROR(__xludf.DUMMYFUNCTION("""COMPUTED_VALUE"""),"SQL")</f>
        <v>SQL</v>
      </c>
      <c r="K432" s="1" t="str">
        <f>IFERROR(__xludf.DUMMYFUNCTION("""COMPUTED_VALUE"""),"Swift")</f>
        <v>Swift</v>
      </c>
    </row>
    <row r="433">
      <c r="B433" s="1" t="str">
        <f>IFERROR(__xludf.DUMMYFUNCTION("""COMPUTED_VALUE"""),"Bash/Shell/PowerShell;HTML/CSS;Java;JavaScript;PHP;Python;SQL")</f>
        <v>Bash/Shell/PowerShell;HTML/CSS;Java;JavaScript;PHP;Python;SQL</v>
      </c>
      <c r="E433" s="1" t="str">
        <f>IFERROR(__xludf.DUMMYFUNCTION("UNIQUE(SPLIT(B433,"";""))"),"Bash/Shell/PowerShell")</f>
        <v>Bash/Shell/PowerShell</v>
      </c>
      <c r="F433" s="1" t="str">
        <f>IFERROR(__xludf.DUMMYFUNCTION("""COMPUTED_VALUE"""),"HTML/CSS")</f>
        <v>HTML/CSS</v>
      </c>
      <c r="G433" s="1" t="str">
        <f>IFERROR(__xludf.DUMMYFUNCTION("""COMPUTED_VALUE"""),"Java")</f>
        <v>Java</v>
      </c>
      <c r="H433" s="1" t="str">
        <f>IFERROR(__xludf.DUMMYFUNCTION("""COMPUTED_VALUE"""),"JavaScript")</f>
        <v>JavaScript</v>
      </c>
      <c r="I433" s="1" t="str">
        <f>IFERROR(__xludf.DUMMYFUNCTION("""COMPUTED_VALUE"""),"PHP")</f>
        <v>PHP</v>
      </c>
      <c r="J433" s="1" t="str">
        <f>IFERROR(__xludf.DUMMYFUNCTION("""COMPUTED_VALUE"""),"Python")</f>
        <v>Python</v>
      </c>
      <c r="K433" s="1" t="str">
        <f>IFERROR(__xludf.DUMMYFUNCTION("""COMPUTED_VALUE"""),"SQL")</f>
        <v>SQL</v>
      </c>
    </row>
    <row r="434">
      <c r="B434" s="1" t="str">
        <f>IFERROR(__xludf.DUMMYFUNCTION("""COMPUTED_VALUE"""),"Bash/Shell/PowerShell;C;C++;Go;HTML/CSS;JavaScript;R;SQL")</f>
        <v>Bash/Shell/PowerShell;C;C++;Go;HTML/CSS;JavaScript;R;SQL</v>
      </c>
      <c r="E434" s="1" t="str">
        <f>IFERROR(__xludf.DUMMYFUNCTION("UNIQUE(SPLIT(B434,"";""))"),"Bash/Shell/PowerShell")</f>
        <v>Bash/Shell/PowerShell</v>
      </c>
      <c r="F434" s="1" t="str">
        <f>IFERROR(__xludf.DUMMYFUNCTION("""COMPUTED_VALUE"""),"C")</f>
        <v>C</v>
      </c>
      <c r="G434" s="1" t="str">
        <f>IFERROR(__xludf.DUMMYFUNCTION("""COMPUTED_VALUE"""),"C++")</f>
        <v>C++</v>
      </c>
      <c r="H434" s="1" t="str">
        <f>IFERROR(__xludf.DUMMYFUNCTION("""COMPUTED_VALUE"""),"Go")</f>
        <v>Go</v>
      </c>
      <c r="I434" s="1" t="str">
        <f>IFERROR(__xludf.DUMMYFUNCTION("""COMPUTED_VALUE"""),"HTML/CSS")</f>
        <v>HTML/CSS</v>
      </c>
      <c r="J434" s="1" t="str">
        <f>IFERROR(__xludf.DUMMYFUNCTION("""COMPUTED_VALUE"""),"JavaScript")</f>
        <v>JavaScript</v>
      </c>
      <c r="K434" s="1" t="str">
        <f>IFERROR(__xludf.DUMMYFUNCTION("""COMPUTED_VALUE"""),"R")</f>
        <v>R</v>
      </c>
      <c r="L434" s="1" t="str">
        <f>IFERROR(__xludf.DUMMYFUNCTION("""COMPUTED_VALUE"""),"SQL")</f>
        <v>SQL</v>
      </c>
    </row>
    <row r="435">
      <c r="B435" s="1" t="str">
        <f>IFERROR(__xludf.DUMMYFUNCTION("""COMPUTED_VALUE"""),"Bash/Shell/PowerShell;C#;HTML/CSS;Java;JavaScript;PHP;Python;SQL;TypeScript")</f>
        <v>Bash/Shell/PowerShell;C#;HTML/CSS;Java;JavaScript;PHP;Python;SQL;TypeScript</v>
      </c>
      <c r="E435" s="1" t="str">
        <f>IFERROR(__xludf.DUMMYFUNCTION("UNIQUE(SPLIT(B435,"";""))"),"Bash/Shell/PowerShell")</f>
        <v>Bash/Shell/PowerShell</v>
      </c>
      <c r="F435" s="1" t="str">
        <f>IFERROR(__xludf.DUMMYFUNCTION("""COMPUTED_VALUE"""),"C#")</f>
        <v>C#</v>
      </c>
      <c r="G435" s="1" t="str">
        <f>IFERROR(__xludf.DUMMYFUNCTION("""COMPUTED_VALUE"""),"HTML/CSS")</f>
        <v>HTML/CSS</v>
      </c>
      <c r="H435" s="1" t="str">
        <f>IFERROR(__xludf.DUMMYFUNCTION("""COMPUTED_VALUE"""),"Java")</f>
        <v>Java</v>
      </c>
      <c r="I435" s="1" t="str">
        <f>IFERROR(__xludf.DUMMYFUNCTION("""COMPUTED_VALUE"""),"JavaScript")</f>
        <v>JavaScript</v>
      </c>
      <c r="J435" s="1" t="str">
        <f>IFERROR(__xludf.DUMMYFUNCTION("""COMPUTED_VALUE"""),"PHP")</f>
        <v>PHP</v>
      </c>
      <c r="K435" s="1" t="str">
        <f>IFERROR(__xludf.DUMMYFUNCTION("""COMPUTED_VALUE"""),"Python")</f>
        <v>Python</v>
      </c>
      <c r="L435" s="1" t="str">
        <f>IFERROR(__xludf.DUMMYFUNCTION("""COMPUTED_VALUE"""),"SQL")</f>
        <v>SQL</v>
      </c>
      <c r="M435" s="1" t="str">
        <f>IFERROR(__xludf.DUMMYFUNCTION("""COMPUTED_VALUE"""),"TypeScript")</f>
        <v>TypeScript</v>
      </c>
    </row>
    <row r="436">
      <c r="B436" s="1" t="str">
        <f>IFERROR(__xludf.DUMMYFUNCTION("""COMPUTED_VALUE"""),"Bash/Shell/PowerShell;C++;HTML/CSS;Java;PHP;SQL")</f>
        <v>Bash/Shell/PowerShell;C++;HTML/CSS;Java;PHP;SQL</v>
      </c>
      <c r="E436" s="1" t="str">
        <f>IFERROR(__xludf.DUMMYFUNCTION("UNIQUE(SPLIT(B436,"";""))"),"Bash/Shell/PowerShell")</f>
        <v>Bash/Shell/PowerShell</v>
      </c>
      <c r="F436" s="1" t="str">
        <f>IFERROR(__xludf.DUMMYFUNCTION("""COMPUTED_VALUE"""),"C++")</f>
        <v>C++</v>
      </c>
      <c r="G436" s="1" t="str">
        <f>IFERROR(__xludf.DUMMYFUNCTION("""COMPUTED_VALUE"""),"HTML/CSS")</f>
        <v>HTML/CSS</v>
      </c>
      <c r="H436" s="1" t="str">
        <f>IFERROR(__xludf.DUMMYFUNCTION("""COMPUTED_VALUE"""),"Java")</f>
        <v>Java</v>
      </c>
      <c r="I436" s="1" t="str">
        <f>IFERROR(__xludf.DUMMYFUNCTION("""COMPUTED_VALUE"""),"PHP")</f>
        <v>PHP</v>
      </c>
      <c r="J436" s="1" t="str">
        <f>IFERROR(__xludf.DUMMYFUNCTION("""COMPUTED_VALUE"""),"SQL")</f>
        <v>SQL</v>
      </c>
    </row>
    <row r="437">
      <c r="B437" s="1" t="str">
        <f>IFERROR(__xludf.DUMMYFUNCTION("""COMPUTED_VALUE"""),"C#;HTML/CSS;Java;JavaScript;PHP")</f>
        <v>C#;HTML/CSS;Java;JavaScript;PHP</v>
      </c>
      <c r="E437" s="1" t="str">
        <f>IFERROR(__xludf.DUMMYFUNCTION("UNIQUE(SPLIT(B437,"";""))"),"C#")</f>
        <v>C#</v>
      </c>
      <c r="F437" s="1" t="str">
        <f>IFERROR(__xludf.DUMMYFUNCTION("""COMPUTED_VALUE"""),"HTML/CSS")</f>
        <v>HTML/CSS</v>
      </c>
      <c r="G437" s="1" t="str">
        <f>IFERROR(__xludf.DUMMYFUNCTION("""COMPUTED_VALUE"""),"Java")</f>
        <v>Java</v>
      </c>
      <c r="H437" s="1" t="str">
        <f>IFERROR(__xludf.DUMMYFUNCTION("""COMPUTED_VALUE"""),"JavaScript")</f>
        <v>JavaScript</v>
      </c>
      <c r="I437" s="1" t="str">
        <f>IFERROR(__xludf.DUMMYFUNCTION("""COMPUTED_VALUE"""),"PHP")</f>
        <v>PHP</v>
      </c>
    </row>
    <row r="438">
      <c r="B438" s="1" t="str">
        <f>IFERROR(__xludf.DUMMYFUNCTION("""COMPUTED_VALUE"""),"HTML/CSS;JavaScript")</f>
        <v>HTML/CSS;JavaScript</v>
      </c>
      <c r="E438" s="1" t="str">
        <f>IFERROR(__xludf.DUMMYFUNCTION("UNIQUE(SPLIT(B438,"";""))"),"HTML/CSS")</f>
        <v>HTML/CSS</v>
      </c>
      <c r="F438" s="1" t="str">
        <f>IFERROR(__xludf.DUMMYFUNCTION("""COMPUTED_VALUE"""),"JavaScript")</f>
        <v>JavaScript</v>
      </c>
    </row>
    <row r="439">
      <c r="B439" s="1" t="str">
        <f>IFERROR(__xludf.DUMMYFUNCTION("""COMPUTED_VALUE"""),"HTML/CSS;JavaScript;TypeScript")</f>
        <v>HTML/CSS;JavaScript;TypeScript</v>
      </c>
      <c r="E439" s="1" t="str">
        <f>IFERROR(__xludf.DUMMYFUNCTION("UNIQUE(SPLIT(B439,"";""))"),"HTML/CSS")</f>
        <v>HTML/CSS</v>
      </c>
      <c r="F439" s="1" t="str">
        <f>IFERROR(__xludf.DUMMYFUNCTION("""COMPUTED_VALUE"""),"JavaScript")</f>
        <v>JavaScript</v>
      </c>
      <c r="G439" s="1" t="str">
        <f>IFERROR(__xludf.DUMMYFUNCTION("""COMPUTED_VALUE"""),"TypeScript")</f>
        <v>TypeScript</v>
      </c>
    </row>
    <row r="440">
      <c r="B440" s="1" t="str">
        <f>IFERROR(__xludf.DUMMYFUNCTION("""COMPUTED_VALUE"""),"Bash/Shell/PowerShell;C;C++;HTML/CSS;Python")</f>
        <v>Bash/Shell/PowerShell;C;C++;HTML/CSS;Python</v>
      </c>
      <c r="E440" s="1" t="str">
        <f>IFERROR(__xludf.DUMMYFUNCTION("UNIQUE(SPLIT(B440,"";""))"),"Bash/Shell/PowerShell")</f>
        <v>Bash/Shell/PowerShell</v>
      </c>
      <c r="F440" s="1" t="str">
        <f>IFERROR(__xludf.DUMMYFUNCTION("""COMPUTED_VALUE"""),"C")</f>
        <v>C</v>
      </c>
      <c r="G440" s="1" t="str">
        <f>IFERROR(__xludf.DUMMYFUNCTION("""COMPUTED_VALUE"""),"C++")</f>
        <v>C++</v>
      </c>
      <c r="H440" s="1" t="str">
        <f>IFERROR(__xludf.DUMMYFUNCTION("""COMPUTED_VALUE"""),"HTML/CSS")</f>
        <v>HTML/CSS</v>
      </c>
      <c r="I440" s="1" t="str">
        <f>IFERROR(__xludf.DUMMYFUNCTION("""COMPUTED_VALUE"""),"Python")</f>
        <v>Python</v>
      </c>
    </row>
    <row r="441">
      <c r="B441" s="1" t="str">
        <f>IFERROR(__xludf.DUMMYFUNCTION("""COMPUTED_VALUE"""),"C#;SQL")</f>
        <v>C#;SQL</v>
      </c>
      <c r="E441" s="1" t="str">
        <f>IFERROR(__xludf.DUMMYFUNCTION("UNIQUE(SPLIT(B441,"";""))"),"C#")</f>
        <v>C#</v>
      </c>
      <c r="F441" s="1" t="str">
        <f>IFERROR(__xludf.DUMMYFUNCTION("""COMPUTED_VALUE"""),"SQL")</f>
        <v>SQL</v>
      </c>
    </row>
    <row r="442">
      <c r="B442" s="1" t="str">
        <f>IFERROR(__xludf.DUMMYFUNCTION("""COMPUTED_VALUE"""),"Bash/Shell/PowerShell;HTML/CSS;Java;JavaScript;Python")</f>
        <v>Bash/Shell/PowerShell;HTML/CSS;Java;JavaScript;Python</v>
      </c>
      <c r="E442" s="1" t="str">
        <f>IFERROR(__xludf.DUMMYFUNCTION("UNIQUE(SPLIT(B442,"";""))"),"Bash/Shell/PowerShell")</f>
        <v>Bash/Shell/PowerShell</v>
      </c>
      <c r="F442" s="1" t="str">
        <f>IFERROR(__xludf.DUMMYFUNCTION("""COMPUTED_VALUE"""),"HTML/CSS")</f>
        <v>HTML/CSS</v>
      </c>
      <c r="G442" s="1" t="str">
        <f>IFERROR(__xludf.DUMMYFUNCTION("""COMPUTED_VALUE"""),"Java")</f>
        <v>Java</v>
      </c>
      <c r="H442" s="1" t="str">
        <f>IFERROR(__xludf.DUMMYFUNCTION("""COMPUTED_VALUE"""),"JavaScript")</f>
        <v>JavaScript</v>
      </c>
      <c r="I442" s="1" t="str">
        <f>IFERROR(__xludf.DUMMYFUNCTION("""COMPUTED_VALUE"""),"Python")</f>
        <v>Python</v>
      </c>
    </row>
    <row r="443">
      <c r="B443" s="1" t="str">
        <f>IFERROR(__xludf.DUMMYFUNCTION("""COMPUTED_VALUE"""),"Bash/Shell/PowerShell;Java;Python")</f>
        <v>Bash/Shell/PowerShell;Java;Python</v>
      </c>
      <c r="E443" s="1" t="str">
        <f>IFERROR(__xludf.DUMMYFUNCTION("UNIQUE(SPLIT(B443,"";""))"),"Bash/Shell/PowerShell")</f>
        <v>Bash/Shell/PowerShell</v>
      </c>
      <c r="F443" s="1" t="str">
        <f>IFERROR(__xludf.DUMMYFUNCTION("""COMPUTED_VALUE"""),"Java")</f>
        <v>Java</v>
      </c>
      <c r="G443" s="1" t="str">
        <f>IFERROR(__xludf.DUMMYFUNCTION("""COMPUTED_VALUE"""),"Python")</f>
        <v>Python</v>
      </c>
    </row>
    <row r="444">
      <c r="B444" s="1" t="str">
        <f>IFERROR(__xludf.DUMMYFUNCTION("""COMPUTED_VALUE"""),"Bash/Shell/PowerShell;Java;SQL;Other(s):")</f>
        <v>Bash/Shell/PowerShell;Java;SQL;Other(s):</v>
      </c>
      <c r="E444" s="1" t="str">
        <f>IFERROR(__xludf.DUMMYFUNCTION("UNIQUE(SPLIT(B444,"";""))"),"Bash/Shell/PowerShell")</f>
        <v>Bash/Shell/PowerShell</v>
      </c>
      <c r="F444" s="1" t="str">
        <f>IFERROR(__xludf.DUMMYFUNCTION("""COMPUTED_VALUE"""),"Java")</f>
        <v>Java</v>
      </c>
      <c r="G444" s="1" t="str">
        <f>IFERROR(__xludf.DUMMYFUNCTION("""COMPUTED_VALUE"""),"SQL")</f>
        <v>SQL</v>
      </c>
      <c r="H444" s="1" t="str">
        <f>IFERROR(__xludf.DUMMYFUNCTION("""COMPUTED_VALUE"""),"Other(s):")</f>
        <v>Other(s):</v>
      </c>
    </row>
    <row r="445">
      <c r="B445" s="1" t="str">
        <f>IFERROR(__xludf.DUMMYFUNCTION("""COMPUTED_VALUE"""),"Bash/Shell/PowerShell;C#;HTML/CSS;Java;JavaScript;TypeScript;Other(s):")</f>
        <v>Bash/Shell/PowerShell;C#;HTML/CSS;Java;JavaScript;TypeScript;Other(s):</v>
      </c>
      <c r="E445" s="1" t="str">
        <f>IFERROR(__xludf.DUMMYFUNCTION("UNIQUE(SPLIT(B445,"";""))"),"Bash/Shell/PowerShell")</f>
        <v>Bash/Shell/PowerShell</v>
      </c>
      <c r="F445" s="1" t="str">
        <f>IFERROR(__xludf.DUMMYFUNCTION("""COMPUTED_VALUE"""),"C#")</f>
        <v>C#</v>
      </c>
      <c r="G445" s="1" t="str">
        <f>IFERROR(__xludf.DUMMYFUNCTION("""COMPUTED_VALUE"""),"HTML/CSS")</f>
        <v>HTML/CSS</v>
      </c>
      <c r="H445" s="1" t="str">
        <f>IFERROR(__xludf.DUMMYFUNCTION("""COMPUTED_VALUE"""),"Java")</f>
        <v>Java</v>
      </c>
      <c r="I445" s="1" t="str">
        <f>IFERROR(__xludf.DUMMYFUNCTION("""COMPUTED_VALUE"""),"JavaScript")</f>
        <v>JavaScript</v>
      </c>
      <c r="J445" s="1" t="str">
        <f>IFERROR(__xludf.DUMMYFUNCTION("""COMPUTED_VALUE"""),"TypeScript")</f>
        <v>TypeScript</v>
      </c>
      <c r="K445" s="1" t="str">
        <f>IFERROR(__xludf.DUMMYFUNCTION("""COMPUTED_VALUE"""),"Other(s):")</f>
        <v>Other(s):</v>
      </c>
    </row>
    <row r="446">
      <c r="B446" s="1" t="str">
        <f>IFERROR(__xludf.DUMMYFUNCTION("""COMPUTED_VALUE"""),"C#;HTML/CSS;JavaScript;TypeScript")</f>
        <v>C#;HTML/CSS;JavaScript;TypeScript</v>
      </c>
      <c r="E446" s="1" t="str">
        <f>IFERROR(__xludf.DUMMYFUNCTION("UNIQUE(SPLIT(B446,"";""))"),"C#")</f>
        <v>C#</v>
      </c>
      <c r="F446" s="1" t="str">
        <f>IFERROR(__xludf.DUMMYFUNCTION("""COMPUTED_VALUE"""),"HTML/CSS")</f>
        <v>HTML/CSS</v>
      </c>
      <c r="G446" s="1" t="str">
        <f>IFERROR(__xludf.DUMMYFUNCTION("""COMPUTED_VALUE"""),"JavaScript")</f>
        <v>JavaScript</v>
      </c>
      <c r="H446" s="1" t="str">
        <f>IFERROR(__xludf.DUMMYFUNCTION("""COMPUTED_VALUE"""),"TypeScript")</f>
        <v>TypeScript</v>
      </c>
    </row>
    <row r="447">
      <c r="B447" s="1" t="str">
        <f>IFERROR(__xludf.DUMMYFUNCTION("""COMPUTED_VALUE"""),"Bash/Shell/PowerShell;C;C++;C#;Java;Python;Rust")</f>
        <v>Bash/Shell/PowerShell;C;C++;C#;Java;Python;Rust</v>
      </c>
      <c r="E447" s="1" t="str">
        <f>IFERROR(__xludf.DUMMYFUNCTION("UNIQUE(SPLIT(B447,"";""))"),"Bash/Shell/PowerShell")</f>
        <v>Bash/Shell/PowerShell</v>
      </c>
      <c r="F447" s="1" t="str">
        <f>IFERROR(__xludf.DUMMYFUNCTION("""COMPUTED_VALUE"""),"C")</f>
        <v>C</v>
      </c>
      <c r="G447" s="1" t="str">
        <f>IFERROR(__xludf.DUMMYFUNCTION("""COMPUTED_VALUE"""),"C++")</f>
        <v>C++</v>
      </c>
      <c r="H447" s="1" t="str">
        <f>IFERROR(__xludf.DUMMYFUNCTION("""COMPUTED_VALUE"""),"C#")</f>
        <v>C#</v>
      </c>
      <c r="I447" s="1" t="str">
        <f>IFERROR(__xludf.DUMMYFUNCTION("""COMPUTED_VALUE"""),"Java")</f>
        <v>Java</v>
      </c>
      <c r="J447" s="1" t="str">
        <f>IFERROR(__xludf.DUMMYFUNCTION("""COMPUTED_VALUE"""),"Python")</f>
        <v>Python</v>
      </c>
      <c r="K447" s="1" t="str">
        <f>IFERROR(__xludf.DUMMYFUNCTION("""COMPUTED_VALUE"""),"Rust")</f>
        <v>Rust</v>
      </c>
    </row>
    <row r="448">
      <c r="B448" s="1" t="str">
        <f>IFERROR(__xludf.DUMMYFUNCTION("""COMPUTED_VALUE"""),"SQL;VBA")</f>
        <v>SQL;VBA</v>
      </c>
      <c r="E448" s="1" t="str">
        <f>IFERROR(__xludf.DUMMYFUNCTION("UNIQUE(SPLIT(B448,"";""))"),"SQL")</f>
        <v>SQL</v>
      </c>
      <c r="F448" s="1" t="str">
        <f>IFERROR(__xludf.DUMMYFUNCTION("""COMPUTED_VALUE"""),"VBA")</f>
        <v>VBA</v>
      </c>
    </row>
    <row r="449">
      <c r="B449" s="1" t="str">
        <f>IFERROR(__xludf.DUMMYFUNCTION("""COMPUTED_VALUE"""),"C++;C#;SQL")</f>
        <v>C++;C#;SQL</v>
      </c>
      <c r="E449" s="1" t="str">
        <f>IFERROR(__xludf.DUMMYFUNCTION("UNIQUE(SPLIT(B449,"";""))"),"C++")</f>
        <v>C++</v>
      </c>
      <c r="F449" s="1" t="str">
        <f>IFERROR(__xludf.DUMMYFUNCTION("""COMPUTED_VALUE"""),"C#")</f>
        <v>C#</v>
      </c>
      <c r="G449" s="1" t="str">
        <f>IFERROR(__xludf.DUMMYFUNCTION("""COMPUTED_VALUE"""),"SQL")</f>
        <v>SQL</v>
      </c>
    </row>
    <row r="450">
      <c r="B450" s="1" t="str">
        <f>IFERROR(__xludf.DUMMYFUNCTION("""COMPUTED_VALUE"""),"Bash/Shell/PowerShell;Elixir;HTML/CSS;JavaScript;Ruby;SQL;Other(s):")</f>
        <v>Bash/Shell/PowerShell;Elixir;HTML/CSS;JavaScript;Ruby;SQL;Other(s):</v>
      </c>
      <c r="E450" s="1" t="str">
        <f>IFERROR(__xludf.DUMMYFUNCTION("UNIQUE(SPLIT(B450,"";""))"),"Bash/Shell/PowerShell")</f>
        <v>Bash/Shell/PowerShell</v>
      </c>
      <c r="F450" s="1" t="str">
        <f>IFERROR(__xludf.DUMMYFUNCTION("""COMPUTED_VALUE"""),"Elixir")</f>
        <v>Elixir</v>
      </c>
      <c r="G450" s="1" t="str">
        <f>IFERROR(__xludf.DUMMYFUNCTION("""COMPUTED_VALUE"""),"HTML/CSS")</f>
        <v>HTML/CSS</v>
      </c>
      <c r="H450" s="1" t="str">
        <f>IFERROR(__xludf.DUMMYFUNCTION("""COMPUTED_VALUE"""),"JavaScript")</f>
        <v>JavaScript</v>
      </c>
      <c r="I450" s="1" t="str">
        <f>IFERROR(__xludf.DUMMYFUNCTION("""COMPUTED_VALUE"""),"Ruby")</f>
        <v>Ruby</v>
      </c>
      <c r="J450" s="1" t="str">
        <f>IFERROR(__xludf.DUMMYFUNCTION("""COMPUTED_VALUE"""),"SQL")</f>
        <v>SQL</v>
      </c>
      <c r="K450" s="1" t="str">
        <f>IFERROR(__xludf.DUMMYFUNCTION("""COMPUTED_VALUE"""),"Other(s):")</f>
        <v>Other(s):</v>
      </c>
    </row>
    <row r="451">
      <c r="B451" s="1" t="str">
        <f>IFERROR(__xludf.DUMMYFUNCTION("""COMPUTED_VALUE"""),"C++;Python;Ruby")</f>
        <v>C++;Python;Ruby</v>
      </c>
      <c r="E451" s="1" t="str">
        <f>IFERROR(__xludf.DUMMYFUNCTION("UNIQUE(SPLIT(B451,"";""))"),"C++")</f>
        <v>C++</v>
      </c>
      <c r="F451" s="1" t="str">
        <f>IFERROR(__xludf.DUMMYFUNCTION("""COMPUTED_VALUE"""),"Python")</f>
        <v>Python</v>
      </c>
      <c r="G451" s="1" t="str">
        <f>IFERROR(__xludf.DUMMYFUNCTION("""COMPUTED_VALUE"""),"Ruby")</f>
        <v>Ruby</v>
      </c>
    </row>
    <row r="452">
      <c r="B452" s="1" t="str">
        <f>IFERROR(__xludf.DUMMYFUNCTION("""COMPUTED_VALUE"""),"Bash/Shell/PowerShell;JavaScript;Python;SQL")</f>
        <v>Bash/Shell/PowerShell;JavaScript;Python;SQL</v>
      </c>
      <c r="E452" s="1" t="str">
        <f>IFERROR(__xludf.DUMMYFUNCTION("UNIQUE(SPLIT(B452,"";""))"),"Bash/Shell/PowerShell")</f>
        <v>Bash/Shell/PowerShell</v>
      </c>
      <c r="F452" s="1" t="str">
        <f>IFERROR(__xludf.DUMMYFUNCTION("""COMPUTED_VALUE"""),"JavaScript")</f>
        <v>JavaScript</v>
      </c>
      <c r="G452" s="1" t="str">
        <f>IFERROR(__xludf.DUMMYFUNCTION("""COMPUTED_VALUE"""),"Python")</f>
        <v>Python</v>
      </c>
      <c r="H452" s="1" t="str">
        <f>IFERROR(__xludf.DUMMYFUNCTION("""COMPUTED_VALUE"""),"SQL")</f>
        <v>SQL</v>
      </c>
    </row>
    <row r="453">
      <c r="B453" s="1" t="str">
        <f>IFERROR(__xludf.DUMMYFUNCTION("""COMPUTED_VALUE"""),"HTML/CSS;JavaScript")</f>
        <v>HTML/CSS;JavaScript</v>
      </c>
      <c r="E453" s="1" t="str">
        <f>IFERROR(__xludf.DUMMYFUNCTION("UNIQUE(SPLIT(B453,"";""))"),"HTML/CSS")</f>
        <v>HTML/CSS</v>
      </c>
      <c r="F453" s="1" t="str">
        <f>IFERROR(__xludf.DUMMYFUNCTION("""COMPUTED_VALUE"""),"JavaScript")</f>
        <v>JavaScript</v>
      </c>
    </row>
    <row r="454">
      <c r="B454" s="1" t="str">
        <f>IFERROR(__xludf.DUMMYFUNCTION("""COMPUTED_VALUE"""),"Assembly;C;Python;Rust")</f>
        <v>Assembly;C;Python;Rust</v>
      </c>
      <c r="E454" s="1" t="str">
        <f>IFERROR(__xludf.DUMMYFUNCTION("UNIQUE(SPLIT(B454,"";""))"),"Assembly")</f>
        <v>Assembly</v>
      </c>
      <c r="F454" s="1" t="str">
        <f>IFERROR(__xludf.DUMMYFUNCTION("""COMPUTED_VALUE"""),"C")</f>
        <v>C</v>
      </c>
      <c r="G454" s="1" t="str">
        <f>IFERROR(__xludf.DUMMYFUNCTION("""COMPUTED_VALUE"""),"Python")</f>
        <v>Python</v>
      </c>
      <c r="H454" s="1" t="str">
        <f>IFERROR(__xludf.DUMMYFUNCTION("""COMPUTED_VALUE"""),"Rust")</f>
        <v>Rust</v>
      </c>
    </row>
    <row r="455">
      <c r="B455" s="1" t="str">
        <f>IFERROR(__xludf.DUMMYFUNCTION("""COMPUTED_VALUE"""),"C#;SQL")</f>
        <v>C#;SQL</v>
      </c>
      <c r="E455" s="1" t="str">
        <f>IFERROR(__xludf.DUMMYFUNCTION("UNIQUE(SPLIT(B455,"";""))"),"C#")</f>
        <v>C#</v>
      </c>
      <c r="F455" s="1" t="str">
        <f>IFERROR(__xludf.DUMMYFUNCTION("""COMPUTED_VALUE"""),"SQL")</f>
        <v>SQL</v>
      </c>
    </row>
    <row r="456">
      <c r="B456" s="1" t="str">
        <f>IFERROR(__xludf.DUMMYFUNCTION("""COMPUTED_VALUE"""),"Bash/Shell/PowerShell;C#;HTML/CSS;JavaScript;PHP;Python")</f>
        <v>Bash/Shell/PowerShell;C#;HTML/CSS;JavaScript;PHP;Python</v>
      </c>
      <c r="E456" s="1" t="str">
        <f>IFERROR(__xludf.DUMMYFUNCTION("UNIQUE(SPLIT(B456,"";""))"),"Bash/Shell/PowerShell")</f>
        <v>Bash/Shell/PowerShell</v>
      </c>
      <c r="F456" s="1" t="str">
        <f>IFERROR(__xludf.DUMMYFUNCTION("""COMPUTED_VALUE"""),"C#")</f>
        <v>C#</v>
      </c>
      <c r="G456" s="1" t="str">
        <f>IFERROR(__xludf.DUMMYFUNCTION("""COMPUTED_VALUE"""),"HTML/CSS")</f>
        <v>HTML/CSS</v>
      </c>
      <c r="H456" s="1" t="str">
        <f>IFERROR(__xludf.DUMMYFUNCTION("""COMPUTED_VALUE"""),"JavaScript")</f>
        <v>JavaScript</v>
      </c>
      <c r="I456" s="1" t="str">
        <f>IFERROR(__xludf.DUMMYFUNCTION("""COMPUTED_VALUE"""),"PHP")</f>
        <v>PHP</v>
      </c>
      <c r="J456" s="1" t="str">
        <f>IFERROR(__xludf.DUMMYFUNCTION("""COMPUTED_VALUE"""),"Python")</f>
        <v>Python</v>
      </c>
    </row>
    <row r="457">
      <c r="B457" s="1" t="str">
        <f>IFERROR(__xludf.DUMMYFUNCTION("""COMPUTED_VALUE"""),"HTML/CSS;JavaScript;PHP;SQL")</f>
        <v>HTML/CSS;JavaScript;PHP;SQL</v>
      </c>
      <c r="E457" s="1" t="str">
        <f>IFERROR(__xludf.DUMMYFUNCTION("UNIQUE(SPLIT(B457,"";""))"),"HTML/CSS")</f>
        <v>HTML/CSS</v>
      </c>
      <c r="F457" s="1" t="str">
        <f>IFERROR(__xludf.DUMMYFUNCTION("""COMPUTED_VALUE"""),"JavaScript")</f>
        <v>JavaScript</v>
      </c>
      <c r="G457" s="1" t="str">
        <f>IFERROR(__xludf.DUMMYFUNCTION("""COMPUTED_VALUE"""),"PHP")</f>
        <v>PHP</v>
      </c>
      <c r="H457" s="1" t="str">
        <f>IFERROR(__xludf.DUMMYFUNCTION("""COMPUTED_VALUE"""),"SQL")</f>
        <v>SQL</v>
      </c>
    </row>
    <row r="458">
      <c r="B458" s="1" t="str">
        <f>IFERROR(__xludf.DUMMYFUNCTION("""COMPUTED_VALUE"""),"Bash/Shell/PowerShell;C#;HTML/CSS;JavaScript;Python;SQL")</f>
        <v>Bash/Shell/PowerShell;C#;HTML/CSS;JavaScript;Python;SQL</v>
      </c>
      <c r="E458" s="1" t="str">
        <f>IFERROR(__xludf.DUMMYFUNCTION("UNIQUE(SPLIT(B458,"";""))"),"Bash/Shell/PowerShell")</f>
        <v>Bash/Shell/PowerShell</v>
      </c>
      <c r="F458" s="1" t="str">
        <f>IFERROR(__xludf.DUMMYFUNCTION("""COMPUTED_VALUE"""),"C#")</f>
        <v>C#</v>
      </c>
      <c r="G458" s="1" t="str">
        <f>IFERROR(__xludf.DUMMYFUNCTION("""COMPUTED_VALUE"""),"HTML/CSS")</f>
        <v>HTML/CSS</v>
      </c>
      <c r="H458" s="1" t="str">
        <f>IFERROR(__xludf.DUMMYFUNCTION("""COMPUTED_VALUE"""),"JavaScript")</f>
        <v>JavaScript</v>
      </c>
      <c r="I458" s="1" t="str">
        <f>IFERROR(__xludf.DUMMYFUNCTION("""COMPUTED_VALUE"""),"Python")</f>
        <v>Python</v>
      </c>
      <c r="J458" s="1" t="str">
        <f>IFERROR(__xludf.DUMMYFUNCTION("""COMPUTED_VALUE"""),"SQL")</f>
        <v>SQL</v>
      </c>
    </row>
    <row r="459">
      <c r="B459" s="1" t="str">
        <f>IFERROR(__xludf.DUMMYFUNCTION("""COMPUTED_VALUE"""),"HTML/CSS;Java;JavaScript;PHP;SQL;Other(s):")</f>
        <v>HTML/CSS;Java;JavaScript;PHP;SQL;Other(s):</v>
      </c>
      <c r="E459" s="1" t="str">
        <f>IFERROR(__xludf.DUMMYFUNCTION("UNIQUE(SPLIT(B459,"";""))"),"HTML/CSS")</f>
        <v>HTML/CSS</v>
      </c>
      <c r="F459" s="1" t="str">
        <f>IFERROR(__xludf.DUMMYFUNCTION("""COMPUTED_VALUE"""),"Java")</f>
        <v>Java</v>
      </c>
      <c r="G459" s="1" t="str">
        <f>IFERROR(__xludf.DUMMYFUNCTION("""COMPUTED_VALUE"""),"JavaScript")</f>
        <v>JavaScript</v>
      </c>
      <c r="H459" s="1" t="str">
        <f>IFERROR(__xludf.DUMMYFUNCTION("""COMPUTED_VALUE"""),"PHP")</f>
        <v>PHP</v>
      </c>
      <c r="I459" s="1" t="str">
        <f>IFERROR(__xludf.DUMMYFUNCTION("""COMPUTED_VALUE"""),"SQL")</f>
        <v>SQL</v>
      </c>
      <c r="J459" s="1" t="str">
        <f>IFERROR(__xludf.DUMMYFUNCTION("""COMPUTED_VALUE"""),"Other(s):")</f>
        <v>Other(s):</v>
      </c>
    </row>
    <row r="460">
      <c r="B460" s="1" t="str">
        <f>IFERROR(__xludf.DUMMYFUNCTION("""COMPUTED_VALUE"""),"C;Python")</f>
        <v>C;Python</v>
      </c>
      <c r="E460" s="1" t="str">
        <f>IFERROR(__xludf.DUMMYFUNCTION("UNIQUE(SPLIT(B460,"";""))"),"C")</f>
        <v>C</v>
      </c>
      <c r="F460" s="1" t="str">
        <f>IFERROR(__xludf.DUMMYFUNCTION("""COMPUTED_VALUE"""),"Python")</f>
        <v>Python</v>
      </c>
    </row>
    <row r="461">
      <c r="B461" s="1" t="str">
        <f>IFERROR(__xludf.DUMMYFUNCTION("""COMPUTED_VALUE"""),"Bash/Shell/PowerShell;C#;HTML/CSS;JavaScript;SQL;TypeScript")</f>
        <v>Bash/Shell/PowerShell;C#;HTML/CSS;JavaScript;SQL;TypeScript</v>
      </c>
      <c r="E461" s="1" t="str">
        <f>IFERROR(__xludf.DUMMYFUNCTION("UNIQUE(SPLIT(B461,"";""))"),"Bash/Shell/PowerShell")</f>
        <v>Bash/Shell/PowerShell</v>
      </c>
      <c r="F461" s="1" t="str">
        <f>IFERROR(__xludf.DUMMYFUNCTION("""COMPUTED_VALUE"""),"C#")</f>
        <v>C#</v>
      </c>
      <c r="G461" s="1" t="str">
        <f>IFERROR(__xludf.DUMMYFUNCTION("""COMPUTED_VALUE"""),"HTML/CSS")</f>
        <v>HTML/CSS</v>
      </c>
      <c r="H461" s="1" t="str">
        <f>IFERROR(__xludf.DUMMYFUNCTION("""COMPUTED_VALUE"""),"JavaScript")</f>
        <v>JavaScript</v>
      </c>
      <c r="I461" s="1" t="str">
        <f>IFERROR(__xludf.DUMMYFUNCTION("""COMPUTED_VALUE"""),"SQL")</f>
        <v>SQL</v>
      </c>
      <c r="J461" s="1" t="str">
        <f>IFERROR(__xludf.DUMMYFUNCTION("""COMPUTED_VALUE"""),"TypeScript")</f>
        <v>TypeScript</v>
      </c>
    </row>
    <row r="462">
      <c r="B462" s="1" t="str">
        <f>IFERROR(__xludf.DUMMYFUNCTION("""COMPUTED_VALUE"""),"HTML/CSS;JavaScript;TypeScript")</f>
        <v>HTML/CSS;JavaScript;TypeScript</v>
      </c>
      <c r="E462" s="1" t="str">
        <f>IFERROR(__xludf.DUMMYFUNCTION("UNIQUE(SPLIT(B462,"";""))"),"HTML/CSS")</f>
        <v>HTML/CSS</v>
      </c>
      <c r="F462" s="1" t="str">
        <f>IFERROR(__xludf.DUMMYFUNCTION("""COMPUTED_VALUE"""),"JavaScript")</f>
        <v>JavaScript</v>
      </c>
      <c r="G462" s="1" t="str">
        <f>IFERROR(__xludf.DUMMYFUNCTION("""COMPUTED_VALUE"""),"TypeScript")</f>
        <v>TypeScript</v>
      </c>
    </row>
    <row r="463">
      <c r="B463" s="1" t="str">
        <f>IFERROR(__xludf.DUMMYFUNCTION("""COMPUTED_VALUE"""),"Java;Kotlin;Python;SQL")</f>
        <v>Java;Kotlin;Python;SQL</v>
      </c>
      <c r="E463" s="1" t="str">
        <f>IFERROR(__xludf.DUMMYFUNCTION("UNIQUE(SPLIT(B463,"";""))"),"Java")</f>
        <v>Java</v>
      </c>
      <c r="F463" s="1" t="str">
        <f>IFERROR(__xludf.DUMMYFUNCTION("""COMPUTED_VALUE"""),"Kotlin")</f>
        <v>Kotlin</v>
      </c>
      <c r="G463" s="1" t="str">
        <f>IFERROR(__xludf.DUMMYFUNCTION("""COMPUTED_VALUE"""),"Python")</f>
        <v>Python</v>
      </c>
      <c r="H463" s="1" t="str">
        <f>IFERROR(__xludf.DUMMYFUNCTION("""COMPUTED_VALUE"""),"SQL")</f>
        <v>SQL</v>
      </c>
    </row>
    <row r="464">
      <c r="B464" s="1" t="str">
        <f>IFERROR(__xludf.DUMMYFUNCTION("""COMPUTED_VALUE"""),"Bash/Shell/PowerShell;C#;HTML/CSS;Java;JavaScript;Kotlin;SQL;Other(s):")</f>
        <v>Bash/Shell/PowerShell;C#;HTML/CSS;Java;JavaScript;Kotlin;SQL;Other(s):</v>
      </c>
      <c r="E464" s="1" t="str">
        <f>IFERROR(__xludf.DUMMYFUNCTION("UNIQUE(SPLIT(B464,"";""))"),"Bash/Shell/PowerShell")</f>
        <v>Bash/Shell/PowerShell</v>
      </c>
      <c r="F464" s="1" t="str">
        <f>IFERROR(__xludf.DUMMYFUNCTION("""COMPUTED_VALUE"""),"C#")</f>
        <v>C#</v>
      </c>
      <c r="G464" s="1" t="str">
        <f>IFERROR(__xludf.DUMMYFUNCTION("""COMPUTED_VALUE"""),"HTML/CSS")</f>
        <v>HTML/CSS</v>
      </c>
      <c r="H464" s="1" t="str">
        <f>IFERROR(__xludf.DUMMYFUNCTION("""COMPUTED_VALUE"""),"Java")</f>
        <v>Java</v>
      </c>
      <c r="I464" s="1" t="str">
        <f>IFERROR(__xludf.DUMMYFUNCTION("""COMPUTED_VALUE"""),"JavaScript")</f>
        <v>JavaScript</v>
      </c>
      <c r="J464" s="1" t="str">
        <f>IFERROR(__xludf.DUMMYFUNCTION("""COMPUTED_VALUE"""),"Kotlin")</f>
        <v>Kotlin</v>
      </c>
      <c r="K464" s="1" t="str">
        <f>IFERROR(__xludf.DUMMYFUNCTION("""COMPUTED_VALUE"""),"SQL")</f>
        <v>SQL</v>
      </c>
      <c r="L464" s="1" t="str">
        <f>IFERROR(__xludf.DUMMYFUNCTION("""COMPUTED_VALUE"""),"Other(s):")</f>
        <v>Other(s):</v>
      </c>
    </row>
    <row r="465">
      <c r="B465" s="1" t="str">
        <f>IFERROR(__xludf.DUMMYFUNCTION("""COMPUTED_VALUE"""),"Bash/Shell/PowerShell;JavaScript;PHP;SQL")</f>
        <v>Bash/Shell/PowerShell;JavaScript;PHP;SQL</v>
      </c>
      <c r="E465" s="1" t="str">
        <f>IFERROR(__xludf.DUMMYFUNCTION("UNIQUE(SPLIT(B465,"";""))"),"Bash/Shell/PowerShell")</f>
        <v>Bash/Shell/PowerShell</v>
      </c>
      <c r="F465" s="1" t="str">
        <f>IFERROR(__xludf.DUMMYFUNCTION("""COMPUTED_VALUE"""),"JavaScript")</f>
        <v>JavaScript</v>
      </c>
      <c r="G465" s="1" t="str">
        <f>IFERROR(__xludf.DUMMYFUNCTION("""COMPUTED_VALUE"""),"PHP")</f>
        <v>PHP</v>
      </c>
      <c r="H465" s="1" t="str">
        <f>IFERROR(__xludf.DUMMYFUNCTION("""COMPUTED_VALUE"""),"SQL")</f>
        <v>SQL</v>
      </c>
    </row>
    <row r="466">
      <c r="B466" s="1" t="str">
        <f>IFERROR(__xludf.DUMMYFUNCTION("""COMPUTED_VALUE"""),"HTML/CSS;Java;JavaScript;PHP;SQL;TypeScript;Other(s):")</f>
        <v>HTML/CSS;Java;JavaScript;PHP;SQL;TypeScript;Other(s):</v>
      </c>
      <c r="E466" s="1" t="str">
        <f>IFERROR(__xludf.DUMMYFUNCTION("UNIQUE(SPLIT(B466,"";""))"),"HTML/CSS")</f>
        <v>HTML/CSS</v>
      </c>
      <c r="F466" s="1" t="str">
        <f>IFERROR(__xludf.DUMMYFUNCTION("""COMPUTED_VALUE"""),"Java")</f>
        <v>Java</v>
      </c>
      <c r="G466" s="1" t="str">
        <f>IFERROR(__xludf.DUMMYFUNCTION("""COMPUTED_VALUE"""),"JavaScript")</f>
        <v>JavaScript</v>
      </c>
      <c r="H466" s="1" t="str">
        <f>IFERROR(__xludf.DUMMYFUNCTION("""COMPUTED_VALUE"""),"PHP")</f>
        <v>PHP</v>
      </c>
      <c r="I466" s="1" t="str">
        <f>IFERROR(__xludf.DUMMYFUNCTION("""COMPUTED_VALUE"""),"SQL")</f>
        <v>SQL</v>
      </c>
      <c r="J466" s="1" t="str">
        <f>IFERROR(__xludf.DUMMYFUNCTION("""COMPUTED_VALUE"""),"TypeScript")</f>
        <v>TypeScript</v>
      </c>
      <c r="K466" s="1" t="str">
        <f>IFERROR(__xludf.DUMMYFUNCTION("""COMPUTED_VALUE"""),"Other(s):")</f>
        <v>Other(s):</v>
      </c>
    </row>
    <row r="467">
      <c r="B467" s="1" t="str">
        <f>IFERROR(__xludf.DUMMYFUNCTION("""COMPUTED_VALUE"""),"Java;JavaScript")</f>
        <v>Java;JavaScript</v>
      </c>
      <c r="E467" s="1" t="str">
        <f>IFERROR(__xludf.DUMMYFUNCTION("UNIQUE(SPLIT(B467,"";""))"),"Java")</f>
        <v>Java</v>
      </c>
      <c r="F467" s="1" t="str">
        <f>IFERROR(__xludf.DUMMYFUNCTION("""COMPUTED_VALUE"""),"JavaScript")</f>
        <v>JavaScript</v>
      </c>
    </row>
    <row r="468">
      <c r="B468" s="1" t="str">
        <f>IFERROR(__xludf.DUMMYFUNCTION("""COMPUTED_VALUE"""),"HTML/CSS;JavaScript;PHP;Python;SQL")</f>
        <v>HTML/CSS;JavaScript;PHP;Python;SQL</v>
      </c>
      <c r="E468" s="1" t="str">
        <f>IFERROR(__xludf.DUMMYFUNCTION("UNIQUE(SPLIT(B468,"";""))"),"HTML/CSS")</f>
        <v>HTML/CSS</v>
      </c>
      <c r="F468" s="1" t="str">
        <f>IFERROR(__xludf.DUMMYFUNCTION("""COMPUTED_VALUE"""),"JavaScript")</f>
        <v>JavaScript</v>
      </c>
      <c r="G468" s="1" t="str">
        <f>IFERROR(__xludf.DUMMYFUNCTION("""COMPUTED_VALUE"""),"PHP")</f>
        <v>PHP</v>
      </c>
      <c r="H468" s="1" t="str">
        <f>IFERROR(__xludf.DUMMYFUNCTION("""COMPUTED_VALUE"""),"Python")</f>
        <v>Python</v>
      </c>
      <c r="I468" s="1" t="str">
        <f>IFERROR(__xludf.DUMMYFUNCTION("""COMPUTED_VALUE"""),"SQL")</f>
        <v>SQL</v>
      </c>
    </row>
    <row r="469">
      <c r="B469" s="1" t="str">
        <f>IFERROR(__xludf.DUMMYFUNCTION("""COMPUTED_VALUE"""),"C#;JavaScript")</f>
        <v>C#;JavaScript</v>
      </c>
      <c r="E469" s="1" t="str">
        <f>IFERROR(__xludf.DUMMYFUNCTION("UNIQUE(SPLIT(B469,"";""))"),"C#")</f>
        <v>C#</v>
      </c>
      <c r="F469" s="1" t="str">
        <f>IFERROR(__xludf.DUMMYFUNCTION("""COMPUTED_VALUE"""),"JavaScript")</f>
        <v>JavaScript</v>
      </c>
    </row>
    <row r="470">
      <c r="B470" s="1" t="str">
        <f>IFERROR(__xludf.DUMMYFUNCTION("""COMPUTED_VALUE"""),"Java;JavaScript;Other(s):")</f>
        <v>Java;JavaScript;Other(s):</v>
      </c>
      <c r="E470" s="1" t="str">
        <f>IFERROR(__xludf.DUMMYFUNCTION("UNIQUE(SPLIT(B470,"";""))"),"Java")</f>
        <v>Java</v>
      </c>
      <c r="F470" s="1" t="str">
        <f>IFERROR(__xludf.DUMMYFUNCTION("""COMPUTED_VALUE"""),"JavaScript")</f>
        <v>JavaScript</v>
      </c>
      <c r="G470" s="1" t="str">
        <f>IFERROR(__xludf.DUMMYFUNCTION("""COMPUTED_VALUE"""),"Other(s):")</f>
        <v>Other(s):</v>
      </c>
    </row>
    <row r="471">
      <c r="B471" s="1" t="str">
        <f>IFERROR(__xludf.DUMMYFUNCTION("""COMPUTED_VALUE"""),"C#;HTML/CSS;JavaScript;PHP;TypeScript")</f>
        <v>C#;HTML/CSS;JavaScript;PHP;TypeScript</v>
      </c>
      <c r="E471" s="1" t="str">
        <f>IFERROR(__xludf.DUMMYFUNCTION("UNIQUE(SPLIT(B471,"";""))"),"C#")</f>
        <v>C#</v>
      </c>
      <c r="F471" s="1" t="str">
        <f>IFERROR(__xludf.DUMMYFUNCTION("""COMPUTED_VALUE"""),"HTML/CSS")</f>
        <v>HTML/CSS</v>
      </c>
      <c r="G471" s="1" t="str">
        <f>IFERROR(__xludf.DUMMYFUNCTION("""COMPUTED_VALUE"""),"JavaScript")</f>
        <v>JavaScript</v>
      </c>
      <c r="H471" s="1" t="str">
        <f>IFERROR(__xludf.DUMMYFUNCTION("""COMPUTED_VALUE"""),"PHP")</f>
        <v>PHP</v>
      </c>
      <c r="I471" s="1" t="str">
        <f>IFERROR(__xludf.DUMMYFUNCTION("""COMPUTED_VALUE"""),"TypeScript")</f>
        <v>TypeScript</v>
      </c>
    </row>
    <row r="472">
      <c r="B472" s="1" t="str">
        <f>IFERROR(__xludf.DUMMYFUNCTION("""COMPUTED_VALUE"""),"HTML/CSS;JavaScript;PHP;Scala")</f>
        <v>HTML/CSS;JavaScript;PHP;Scala</v>
      </c>
      <c r="E472" s="1" t="str">
        <f>IFERROR(__xludf.DUMMYFUNCTION("UNIQUE(SPLIT(B472,"";""))"),"HTML/CSS")</f>
        <v>HTML/CSS</v>
      </c>
      <c r="F472" s="1" t="str">
        <f>IFERROR(__xludf.DUMMYFUNCTION("""COMPUTED_VALUE"""),"JavaScript")</f>
        <v>JavaScript</v>
      </c>
      <c r="G472" s="1" t="str">
        <f>IFERROR(__xludf.DUMMYFUNCTION("""COMPUTED_VALUE"""),"PHP")</f>
        <v>PHP</v>
      </c>
      <c r="H472" s="1" t="str">
        <f>IFERROR(__xludf.DUMMYFUNCTION("""COMPUTED_VALUE"""),"Scala")</f>
        <v>Scala</v>
      </c>
    </row>
    <row r="473">
      <c r="B473" s="1" t="str">
        <f>IFERROR(__xludf.DUMMYFUNCTION("""COMPUTED_VALUE"""),"Bash/Shell/PowerShell;HTML/CSS;JavaScript;PHP;SQL;TypeScript")</f>
        <v>Bash/Shell/PowerShell;HTML/CSS;JavaScript;PHP;SQL;TypeScript</v>
      </c>
      <c r="E473" s="1" t="str">
        <f>IFERROR(__xludf.DUMMYFUNCTION("UNIQUE(SPLIT(B473,"";""))"),"Bash/Shell/PowerShell")</f>
        <v>Bash/Shell/PowerShell</v>
      </c>
      <c r="F473" s="1" t="str">
        <f>IFERROR(__xludf.DUMMYFUNCTION("""COMPUTED_VALUE"""),"HTML/CSS")</f>
        <v>HTML/CSS</v>
      </c>
      <c r="G473" s="1" t="str">
        <f>IFERROR(__xludf.DUMMYFUNCTION("""COMPUTED_VALUE"""),"JavaScript")</f>
        <v>JavaScript</v>
      </c>
      <c r="H473" s="1" t="str">
        <f>IFERROR(__xludf.DUMMYFUNCTION("""COMPUTED_VALUE"""),"PHP")</f>
        <v>PHP</v>
      </c>
      <c r="I473" s="1" t="str">
        <f>IFERROR(__xludf.DUMMYFUNCTION("""COMPUTED_VALUE"""),"SQL")</f>
        <v>SQL</v>
      </c>
      <c r="J473" s="1" t="str">
        <f>IFERROR(__xludf.DUMMYFUNCTION("""COMPUTED_VALUE"""),"TypeScript")</f>
        <v>TypeScript</v>
      </c>
    </row>
    <row r="474">
      <c r="B474" s="1" t="str">
        <f>IFERROR(__xludf.DUMMYFUNCTION("""COMPUTED_VALUE"""),"C++;HTML/CSS;JavaScript;PHP;Python;Ruby;SQL")</f>
        <v>C++;HTML/CSS;JavaScript;PHP;Python;Ruby;SQL</v>
      </c>
      <c r="E474" s="1" t="str">
        <f>IFERROR(__xludf.DUMMYFUNCTION("UNIQUE(SPLIT(B474,"";""))"),"C++")</f>
        <v>C++</v>
      </c>
      <c r="F474" s="1" t="str">
        <f>IFERROR(__xludf.DUMMYFUNCTION("""COMPUTED_VALUE"""),"HTML/CSS")</f>
        <v>HTML/CSS</v>
      </c>
      <c r="G474" s="1" t="str">
        <f>IFERROR(__xludf.DUMMYFUNCTION("""COMPUTED_VALUE"""),"JavaScript")</f>
        <v>JavaScript</v>
      </c>
      <c r="H474" s="1" t="str">
        <f>IFERROR(__xludf.DUMMYFUNCTION("""COMPUTED_VALUE"""),"PHP")</f>
        <v>PHP</v>
      </c>
      <c r="I474" s="1" t="str">
        <f>IFERROR(__xludf.DUMMYFUNCTION("""COMPUTED_VALUE"""),"Python")</f>
        <v>Python</v>
      </c>
      <c r="J474" s="1" t="str">
        <f>IFERROR(__xludf.DUMMYFUNCTION("""COMPUTED_VALUE"""),"Ruby")</f>
        <v>Ruby</v>
      </c>
      <c r="K474" s="1" t="str">
        <f>IFERROR(__xludf.DUMMYFUNCTION("""COMPUTED_VALUE"""),"SQL")</f>
        <v>SQL</v>
      </c>
    </row>
    <row r="475">
      <c r="B475" s="1" t="str">
        <f>IFERROR(__xludf.DUMMYFUNCTION("""COMPUTED_VALUE"""),"C#;HTML/CSS;JavaScript;SQL;Other(s):")</f>
        <v>C#;HTML/CSS;JavaScript;SQL;Other(s):</v>
      </c>
      <c r="E475" s="1" t="str">
        <f>IFERROR(__xludf.DUMMYFUNCTION("UNIQUE(SPLIT(B475,"";""))"),"C#")</f>
        <v>C#</v>
      </c>
      <c r="F475" s="1" t="str">
        <f>IFERROR(__xludf.DUMMYFUNCTION("""COMPUTED_VALUE"""),"HTML/CSS")</f>
        <v>HTML/CSS</v>
      </c>
      <c r="G475" s="1" t="str">
        <f>IFERROR(__xludf.DUMMYFUNCTION("""COMPUTED_VALUE"""),"JavaScript")</f>
        <v>JavaScript</v>
      </c>
      <c r="H475" s="1" t="str">
        <f>IFERROR(__xludf.DUMMYFUNCTION("""COMPUTED_VALUE"""),"SQL")</f>
        <v>SQL</v>
      </c>
      <c r="I475" s="1" t="str">
        <f>IFERROR(__xludf.DUMMYFUNCTION("""COMPUTED_VALUE"""),"Other(s):")</f>
        <v>Other(s):</v>
      </c>
    </row>
    <row r="476">
      <c r="B476" s="1" t="str">
        <f>IFERROR(__xludf.DUMMYFUNCTION("""COMPUTED_VALUE"""),"C;C++;Dart;Java;Python")</f>
        <v>C;C++;Dart;Java;Python</v>
      </c>
      <c r="E476" s="1" t="str">
        <f>IFERROR(__xludf.DUMMYFUNCTION("UNIQUE(SPLIT(B476,"";""))"),"C")</f>
        <v>C</v>
      </c>
      <c r="F476" s="1" t="str">
        <f>IFERROR(__xludf.DUMMYFUNCTION("""COMPUTED_VALUE"""),"C++")</f>
        <v>C++</v>
      </c>
      <c r="G476" s="1" t="str">
        <f>IFERROR(__xludf.DUMMYFUNCTION("""COMPUTED_VALUE"""),"Dart")</f>
        <v>Dart</v>
      </c>
      <c r="H476" s="1" t="str">
        <f>IFERROR(__xludf.DUMMYFUNCTION("""COMPUTED_VALUE"""),"Java")</f>
        <v>Java</v>
      </c>
      <c r="I476" s="1" t="str">
        <f>IFERROR(__xludf.DUMMYFUNCTION("""COMPUTED_VALUE"""),"Python")</f>
        <v>Python</v>
      </c>
    </row>
    <row r="477">
      <c r="B477" s="1" t="str">
        <f>IFERROR(__xludf.DUMMYFUNCTION("""COMPUTED_VALUE"""),"Bash/Shell/PowerShell;Kotlin")</f>
        <v>Bash/Shell/PowerShell;Kotlin</v>
      </c>
      <c r="E477" s="1" t="str">
        <f>IFERROR(__xludf.DUMMYFUNCTION("UNIQUE(SPLIT(B477,"";""))"),"Bash/Shell/PowerShell")</f>
        <v>Bash/Shell/PowerShell</v>
      </c>
      <c r="F477" s="1" t="str">
        <f>IFERROR(__xludf.DUMMYFUNCTION("""COMPUTED_VALUE"""),"Kotlin")</f>
        <v>Kotlin</v>
      </c>
    </row>
    <row r="478">
      <c r="B478" s="1" t="str">
        <f>IFERROR(__xludf.DUMMYFUNCTION("""COMPUTED_VALUE"""),"Bash/Shell/PowerShell;HTML/CSS;PHP")</f>
        <v>Bash/Shell/PowerShell;HTML/CSS;PHP</v>
      </c>
      <c r="E478" s="1" t="str">
        <f>IFERROR(__xludf.DUMMYFUNCTION("UNIQUE(SPLIT(B478,"";""))"),"Bash/Shell/PowerShell")</f>
        <v>Bash/Shell/PowerShell</v>
      </c>
      <c r="F478" s="1" t="str">
        <f>IFERROR(__xludf.DUMMYFUNCTION("""COMPUTED_VALUE"""),"HTML/CSS")</f>
        <v>HTML/CSS</v>
      </c>
      <c r="G478" s="1" t="str">
        <f>IFERROR(__xludf.DUMMYFUNCTION("""COMPUTED_VALUE"""),"PHP")</f>
        <v>PHP</v>
      </c>
    </row>
    <row r="479">
      <c r="B479" s="1" t="str">
        <f>IFERROR(__xludf.DUMMYFUNCTION("""COMPUTED_VALUE"""),"Bash/Shell/PowerShell;C#;HTML/CSS;Java;JavaScript;PHP;Python;SQL")</f>
        <v>Bash/Shell/PowerShell;C#;HTML/CSS;Java;JavaScript;PHP;Python;SQL</v>
      </c>
      <c r="E479" s="1" t="str">
        <f>IFERROR(__xludf.DUMMYFUNCTION("UNIQUE(SPLIT(B479,"";""))"),"Bash/Shell/PowerShell")</f>
        <v>Bash/Shell/PowerShell</v>
      </c>
      <c r="F479" s="1" t="str">
        <f>IFERROR(__xludf.DUMMYFUNCTION("""COMPUTED_VALUE"""),"C#")</f>
        <v>C#</v>
      </c>
      <c r="G479" s="1" t="str">
        <f>IFERROR(__xludf.DUMMYFUNCTION("""COMPUTED_VALUE"""),"HTML/CSS")</f>
        <v>HTML/CSS</v>
      </c>
      <c r="H479" s="1" t="str">
        <f>IFERROR(__xludf.DUMMYFUNCTION("""COMPUTED_VALUE"""),"Java")</f>
        <v>Java</v>
      </c>
      <c r="I479" s="1" t="str">
        <f>IFERROR(__xludf.DUMMYFUNCTION("""COMPUTED_VALUE"""),"JavaScript")</f>
        <v>JavaScript</v>
      </c>
      <c r="J479" s="1" t="str">
        <f>IFERROR(__xludf.DUMMYFUNCTION("""COMPUTED_VALUE"""),"PHP")</f>
        <v>PHP</v>
      </c>
      <c r="K479" s="1" t="str">
        <f>IFERROR(__xludf.DUMMYFUNCTION("""COMPUTED_VALUE"""),"Python")</f>
        <v>Python</v>
      </c>
      <c r="L479" s="1" t="str">
        <f>IFERROR(__xludf.DUMMYFUNCTION("""COMPUTED_VALUE"""),"SQL")</f>
        <v>SQL</v>
      </c>
    </row>
    <row r="480">
      <c r="B480" s="1" t="str">
        <f>IFERROR(__xludf.DUMMYFUNCTION("""COMPUTED_VALUE"""),"HTML/CSS;Java;PHP;Python;SQL")</f>
        <v>HTML/CSS;Java;PHP;Python;SQL</v>
      </c>
      <c r="E480" s="1" t="str">
        <f>IFERROR(__xludf.DUMMYFUNCTION("UNIQUE(SPLIT(B480,"";""))"),"HTML/CSS")</f>
        <v>HTML/CSS</v>
      </c>
      <c r="F480" s="1" t="str">
        <f>IFERROR(__xludf.DUMMYFUNCTION("""COMPUTED_VALUE"""),"Java")</f>
        <v>Java</v>
      </c>
      <c r="G480" s="1" t="str">
        <f>IFERROR(__xludf.DUMMYFUNCTION("""COMPUTED_VALUE"""),"PHP")</f>
        <v>PHP</v>
      </c>
      <c r="H480" s="1" t="str">
        <f>IFERROR(__xludf.DUMMYFUNCTION("""COMPUTED_VALUE"""),"Python")</f>
        <v>Python</v>
      </c>
      <c r="I480" s="1" t="str">
        <f>IFERROR(__xludf.DUMMYFUNCTION("""COMPUTED_VALUE"""),"SQL")</f>
        <v>SQL</v>
      </c>
    </row>
    <row r="481">
      <c r="B481" s="1" t="str">
        <f>IFERROR(__xludf.DUMMYFUNCTION("""COMPUTED_VALUE"""),"Java;JavaScript;Scala")</f>
        <v>Java;JavaScript;Scala</v>
      </c>
      <c r="E481" s="1" t="str">
        <f>IFERROR(__xludf.DUMMYFUNCTION("UNIQUE(SPLIT(B481,"";""))"),"Java")</f>
        <v>Java</v>
      </c>
      <c r="F481" s="1" t="str">
        <f>IFERROR(__xludf.DUMMYFUNCTION("""COMPUTED_VALUE"""),"JavaScript")</f>
        <v>JavaScript</v>
      </c>
      <c r="G481" s="1" t="str">
        <f>IFERROR(__xludf.DUMMYFUNCTION("""COMPUTED_VALUE"""),"Scala")</f>
        <v>Scala</v>
      </c>
    </row>
    <row r="482">
      <c r="B482" s="1" t="str">
        <f>IFERROR(__xludf.DUMMYFUNCTION("""COMPUTED_VALUE"""),"Bash/Shell/PowerShell;HTML/CSS;JavaScript;TypeScript")</f>
        <v>Bash/Shell/PowerShell;HTML/CSS;JavaScript;TypeScript</v>
      </c>
      <c r="E482" s="1" t="str">
        <f>IFERROR(__xludf.DUMMYFUNCTION("UNIQUE(SPLIT(B482,"";""))"),"Bash/Shell/PowerShell")</f>
        <v>Bash/Shell/PowerShell</v>
      </c>
      <c r="F482" s="1" t="str">
        <f>IFERROR(__xludf.DUMMYFUNCTION("""COMPUTED_VALUE"""),"HTML/CSS")</f>
        <v>HTML/CSS</v>
      </c>
      <c r="G482" s="1" t="str">
        <f>IFERROR(__xludf.DUMMYFUNCTION("""COMPUTED_VALUE"""),"JavaScript")</f>
        <v>JavaScript</v>
      </c>
      <c r="H482" s="1" t="str">
        <f>IFERROR(__xludf.DUMMYFUNCTION("""COMPUTED_VALUE"""),"TypeScript")</f>
        <v>TypeScript</v>
      </c>
    </row>
    <row r="483">
      <c r="B483" s="1" t="str">
        <f>IFERROR(__xludf.DUMMYFUNCTION("""COMPUTED_VALUE"""),"Bash/Shell/PowerShell;C++;C#;HTML/CSS;JavaScript;PHP;SQL;TypeScript")</f>
        <v>Bash/Shell/PowerShell;C++;C#;HTML/CSS;JavaScript;PHP;SQL;TypeScript</v>
      </c>
      <c r="E483" s="1" t="str">
        <f>IFERROR(__xludf.DUMMYFUNCTION("UNIQUE(SPLIT(B483,"";""))"),"Bash/Shell/PowerShell")</f>
        <v>Bash/Shell/PowerShell</v>
      </c>
      <c r="F483" s="1" t="str">
        <f>IFERROR(__xludf.DUMMYFUNCTION("""COMPUTED_VALUE"""),"C++")</f>
        <v>C++</v>
      </c>
      <c r="G483" s="1" t="str">
        <f>IFERROR(__xludf.DUMMYFUNCTION("""COMPUTED_VALUE"""),"C#")</f>
        <v>C#</v>
      </c>
      <c r="H483" s="1" t="str">
        <f>IFERROR(__xludf.DUMMYFUNCTION("""COMPUTED_VALUE"""),"HTML/CSS")</f>
        <v>HTML/CSS</v>
      </c>
      <c r="I483" s="1" t="str">
        <f>IFERROR(__xludf.DUMMYFUNCTION("""COMPUTED_VALUE"""),"JavaScript")</f>
        <v>JavaScript</v>
      </c>
      <c r="J483" s="1" t="str">
        <f>IFERROR(__xludf.DUMMYFUNCTION("""COMPUTED_VALUE"""),"PHP")</f>
        <v>PHP</v>
      </c>
      <c r="K483" s="1" t="str">
        <f>IFERROR(__xludf.DUMMYFUNCTION("""COMPUTED_VALUE"""),"SQL")</f>
        <v>SQL</v>
      </c>
      <c r="L483" s="1" t="str">
        <f>IFERROR(__xludf.DUMMYFUNCTION("""COMPUTED_VALUE"""),"TypeScript")</f>
        <v>TypeScript</v>
      </c>
    </row>
    <row r="484">
      <c r="B484" s="1" t="str">
        <f>IFERROR(__xludf.DUMMYFUNCTION("""COMPUTED_VALUE"""),"C;C++;C#;Java")</f>
        <v>C;C++;C#;Java</v>
      </c>
      <c r="E484" s="1" t="str">
        <f>IFERROR(__xludf.DUMMYFUNCTION("UNIQUE(SPLIT(B484,"";""))"),"C")</f>
        <v>C</v>
      </c>
      <c r="F484" s="1" t="str">
        <f>IFERROR(__xludf.DUMMYFUNCTION("""COMPUTED_VALUE"""),"C++")</f>
        <v>C++</v>
      </c>
      <c r="G484" s="1" t="str">
        <f>IFERROR(__xludf.DUMMYFUNCTION("""COMPUTED_VALUE"""),"C#")</f>
        <v>C#</v>
      </c>
      <c r="H484" s="1" t="str">
        <f>IFERROR(__xludf.DUMMYFUNCTION("""COMPUTED_VALUE"""),"Java")</f>
        <v>Java</v>
      </c>
    </row>
    <row r="485">
      <c r="B485" s="1" t="str">
        <f>IFERROR(__xludf.DUMMYFUNCTION("""COMPUTED_VALUE"""),"C++;Python")</f>
        <v>C++;Python</v>
      </c>
      <c r="E485" s="1" t="str">
        <f>IFERROR(__xludf.DUMMYFUNCTION("UNIQUE(SPLIT(B485,"";""))"),"C++")</f>
        <v>C++</v>
      </c>
      <c r="F485" s="1" t="str">
        <f>IFERROR(__xludf.DUMMYFUNCTION("""COMPUTED_VALUE"""),"Python")</f>
        <v>Python</v>
      </c>
    </row>
    <row r="486">
      <c r="B486" s="1" t="str">
        <f>IFERROR(__xludf.DUMMYFUNCTION("""COMPUTED_VALUE"""),"HTML/CSS;JavaScript;Ruby")</f>
        <v>HTML/CSS;JavaScript;Ruby</v>
      </c>
      <c r="E486" s="1" t="str">
        <f>IFERROR(__xludf.DUMMYFUNCTION("UNIQUE(SPLIT(B486,"";""))"),"HTML/CSS")</f>
        <v>HTML/CSS</v>
      </c>
      <c r="F486" s="1" t="str">
        <f>IFERROR(__xludf.DUMMYFUNCTION("""COMPUTED_VALUE"""),"JavaScript")</f>
        <v>JavaScript</v>
      </c>
      <c r="G486" s="1" t="str">
        <f>IFERROR(__xludf.DUMMYFUNCTION("""COMPUTED_VALUE"""),"Ruby")</f>
        <v>Ruby</v>
      </c>
    </row>
    <row r="487">
      <c r="B487" s="1" t="str">
        <f>IFERROR(__xludf.DUMMYFUNCTION("""COMPUTED_VALUE"""),"Java;Objective-C")</f>
        <v>Java;Objective-C</v>
      </c>
      <c r="E487" s="1" t="str">
        <f>IFERROR(__xludf.DUMMYFUNCTION("UNIQUE(SPLIT(B487,"";""))"),"Java")</f>
        <v>Java</v>
      </c>
      <c r="F487" s="1" t="str">
        <f>IFERROR(__xludf.DUMMYFUNCTION("""COMPUTED_VALUE"""),"Objective-C")</f>
        <v>Objective-C</v>
      </c>
    </row>
    <row r="488">
      <c r="B488" s="1" t="str">
        <f>IFERROR(__xludf.DUMMYFUNCTION("""COMPUTED_VALUE"""),"Bash/Shell/PowerShell;Go;HTML/CSS;JavaScript")</f>
        <v>Bash/Shell/PowerShell;Go;HTML/CSS;JavaScript</v>
      </c>
      <c r="E488" s="1" t="str">
        <f>IFERROR(__xludf.DUMMYFUNCTION("UNIQUE(SPLIT(B488,"";""))"),"Bash/Shell/PowerShell")</f>
        <v>Bash/Shell/PowerShell</v>
      </c>
      <c r="F488" s="1" t="str">
        <f>IFERROR(__xludf.DUMMYFUNCTION("""COMPUTED_VALUE"""),"Go")</f>
        <v>Go</v>
      </c>
      <c r="G488" s="1" t="str">
        <f>IFERROR(__xludf.DUMMYFUNCTION("""COMPUTED_VALUE"""),"HTML/CSS")</f>
        <v>HTML/CSS</v>
      </c>
      <c r="H488" s="1" t="str">
        <f>IFERROR(__xludf.DUMMYFUNCTION("""COMPUTED_VALUE"""),"JavaScript")</f>
        <v>JavaScript</v>
      </c>
    </row>
    <row r="489">
      <c r="B489" s="1" t="str">
        <f>IFERROR(__xludf.DUMMYFUNCTION("""COMPUTED_VALUE"""),"C#;Java;SQL;Other(s):")</f>
        <v>C#;Java;SQL;Other(s):</v>
      </c>
      <c r="E489" s="1" t="str">
        <f>IFERROR(__xludf.DUMMYFUNCTION("UNIQUE(SPLIT(B489,"";""))"),"C#")</f>
        <v>C#</v>
      </c>
      <c r="F489" s="1" t="str">
        <f>IFERROR(__xludf.DUMMYFUNCTION("""COMPUTED_VALUE"""),"Java")</f>
        <v>Java</v>
      </c>
      <c r="G489" s="1" t="str">
        <f>IFERROR(__xludf.DUMMYFUNCTION("""COMPUTED_VALUE"""),"SQL")</f>
        <v>SQL</v>
      </c>
      <c r="H489" s="1" t="str">
        <f>IFERROR(__xludf.DUMMYFUNCTION("""COMPUTED_VALUE"""),"Other(s):")</f>
        <v>Other(s):</v>
      </c>
    </row>
    <row r="490">
      <c r="B490" s="1" t="str">
        <f>IFERROR(__xludf.DUMMYFUNCTION("""COMPUTED_VALUE"""),"Assembly;C;Erlang;HTML/CSS;Java;JavaScript;Python;SQL")</f>
        <v>Assembly;C;Erlang;HTML/CSS;Java;JavaScript;Python;SQL</v>
      </c>
      <c r="E490" s="1" t="str">
        <f>IFERROR(__xludf.DUMMYFUNCTION("UNIQUE(SPLIT(B490,"";""))"),"Assembly")</f>
        <v>Assembly</v>
      </c>
      <c r="F490" s="1" t="str">
        <f>IFERROR(__xludf.DUMMYFUNCTION("""COMPUTED_VALUE"""),"C")</f>
        <v>C</v>
      </c>
      <c r="G490" s="1" t="str">
        <f>IFERROR(__xludf.DUMMYFUNCTION("""COMPUTED_VALUE"""),"Erlang")</f>
        <v>Erlang</v>
      </c>
      <c r="H490" s="1" t="str">
        <f>IFERROR(__xludf.DUMMYFUNCTION("""COMPUTED_VALUE"""),"HTML/CSS")</f>
        <v>HTML/CSS</v>
      </c>
      <c r="I490" s="1" t="str">
        <f>IFERROR(__xludf.DUMMYFUNCTION("""COMPUTED_VALUE"""),"Java")</f>
        <v>Java</v>
      </c>
      <c r="J490" s="1" t="str">
        <f>IFERROR(__xludf.DUMMYFUNCTION("""COMPUTED_VALUE"""),"JavaScript")</f>
        <v>JavaScript</v>
      </c>
      <c r="K490" s="1" t="str">
        <f>IFERROR(__xludf.DUMMYFUNCTION("""COMPUTED_VALUE"""),"Python")</f>
        <v>Python</v>
      </c>
      <c r="L490" s="1" t="str">
        <f>IFERROR(__xludf.DUMMYFUNCTION("""COMPUTED_VALUE"""),"SQL")</f>
        <v>SQL</v>
      </c>
    </row>
    <row r="491">
      <c r="B491" s="1" t="str">
        <f>IFERROR(__xludf.DUMMYFUNCTION("""COMPUTED_VALUE"""),"R")</f>
        <v>R</v>
      </c>
      <c r="E491" s="1" t="str">
        <f>IFERROR(__xludf.DUMMYFUNCTION("UNIQUE(SPLIT(B491,"";""))"),"R")</f>
        <v>R</v>
      </c>
    </row>
    <row r="492">
      <c r="B492" s="1" t="str">
        <f>IFERROR(__xludf.DUMMYFUNCTION("""COMPUTED_VALUE"""),"Bash/Shell/PowerShell;Python;SQL")</f>
        <v>Bash/Shell/PowerShell;Python;SQL</v>
      </c>
      <c r="E492" s="1" t="str">
        <f>IFERROR(__xludf.DUMMYFUNCTION("UNIQUE(SPLIT(B492,"";""))"),"Bash/Shell/PowerShell")</f>
        <v>Bash/Shell/PowerShell</v>
      </c>
      <c r="F492" s="1" t="str">
        <f>IFERROR(__xludf.DUMMYFUNCTION("""COMPUTED_VALUE"""),"Python")</f>
        <v>Python</v>
      </c>
      <c r="G492" s="1" t="str">
        <f>IFERROR(__xludf.DUMMYFUNCTION("""COMPUTED_VALUE"""),"SQL")</f>
        <v>SQL</v>
      </c>
    </row>
    <row r="493">
      <c r="B493" s="1" t="str">
        <f>IFERROR(__xludf.DUMMYFUNCTION("""COMPUTED_VALUE"""),"Dart;JavaScript;Kotlin;PHP;SQL;Swift;TypeScript")</f>
        <v>Dart;JavaScript;Kotlin;PHP;SQL;Swift;TypeScript</v>
      </c>
      <c r="E493" s="1" t="str">
        <f>IFERROR(__xludf.DUMMYFUNCTION("UNIQUE(SPLIT(B493,"";""))"),"Dart")</f>
        <v>Dart</v>
      </c>
      <c r="F493" s="1" t="str">
        <f>IFERROR(__xludf.DUMMYFUNCTION("""COMPUTED_VALUE"""),"JavaScript")</f>
        <v>JavaScript</v>
      </c>
      <c r="G493" s="1" t="str">
        <f>IFERROR(__xludf.DUMMYFUNCTION("""COMPUTED_VALUE"""),"Kotlin")</f>
        <v>Kotlin</v>
      </c>
      <c r="H493" s="1" t="str">
        <f>IFERROR(__xludf.DUMMYFUNCTION("""COMPUTED_VALUE"""),"PHP")</f>
        <v>PHP</v>
      </c>
      <c r="I493" s="1" t="str">
        <f>IFERROR(__xludf.DUMMYFUNCTION("""COMPUTED_VALUE"""),"SQL")</f>
        <v>SQL</v>
      </c>
      <c r="J493" s="1" t="str">
        <f>IFERROR(__xludf.DUMMYFUNCTION("""COMPUTED_VALUE"""),"Swift")</f>
        <v>Swift</v>
      </c>
      <c r="K493" s="1" t="str">
        <f>IFERROR(__xludf.DUMMYFUNCTION("""COMPUTED_VALUE"""),"TypeScript")</f>
        <v>TypeScript</v>
      </c>
    </row>
    <row r="494">
      <c r="B494" s="1" t="str">
        <f>IFERROR(__xludf.DUMMYFUNCTION("""COMPUTED_VALUE"""),"C++;HTML/CSS;JavaScript;Python")</f>
        <v>C++;HTML/CSS;JavaScript;Python</v>
      </c>
      <c r="E494" s="1" t="str">
        <f>IFERROR(__xludf.DUMMYFUNCTION("UNIQUE(SPLIT(B494,"";""))"),"C++")</f>
        <v>C++</v>
      </c>
      <c r="F494" s="1" t="str">
        <f>IFERROR(__xludf.DUMMYFUNCTION("""COMPUTED_VALUE"""),"HTML/CSS")</f>
        <v>HTML/CSS</v>
      </c>
      <c r="G494" s="1" t="str">
        <f>IFERROR(__xludf.DUMMYFUNCTION("""COMPUTED_VALUE"""),"JavaScript")</f>
        <v>JavaScript</v>
      </c>
      <c r="H494" s="1" t="str">
        <f>IFERROR(__xludf.DUMMYFUNCTION("""COMPUTED_VALUE"""),"Python")</f>
        <v>Python</v>
      </c>
    </row>
    <row r="495">
      <c r="B495" s="1" t="str">
        <f>IFERROR(__xludf.DUMMYFUNCTION("""COMPUTED_VALUE"""),"Bash/Shell/PowerShell;HTML/CSS;Java;JavaScript;PHP;Ruby;SQL;VBA")</f>
        <v>Bash/Shell/PowerShell;HTML/CSS;Java;JavaScript;PHP;Ruby;SQL;VBA</v>
      </c>
      <c r="E495" s="1" t="str">
        <f>IFERROR(__xludf.DUMMYFUNCTION("UNIQUE(SPLIT(B495,"";""))"),"Bash/Shell/PowerShell")</f>
        <v>Bash/Shell/PowerShell</v>
      </c>
      <c r="F495" s="1" t="str">
        <f>IFERROR(__xludf.DUMMYFUNCTION("""COMPUTED_VALUE"""),"HTML/CSS")</f>
        <v>HTML/CSS</v>
      </c>
      <c r="G495" s="1" t="str">
        <f>IFERROR(__xludf.DUMMYFUNCTION("""COMPUTED_VALUE"""),"Java")</f>
        <v>Java</v>
      </c>
      <c r="H495" s="1" t="str">
        <f>IFERROR(__xludf.DUMMYFUNCTION("""COMPUTED_VALUE"""),"JavaScript")</f>
        <v>JavaScript</v>
      </c>
      <c r="I495" s="1" t="str">
        <f>IFERROR(__xludf.DUMMYFUNCTION("""COMPUTED_VALUE"""),"PHP")</f>
        <v>PHP</v>
      </c>
      <c r="J495" s="1" t="str">
        <f>IFERROR(__xludf.DUMMYFUNCTION("""COMPUTED_VALUE"""),"Ruby")</f>
        <v>Ruby</v>
      </c>
      <c r="K495" s="1" t="str">
        <f>IFERROR(__xludf.DUMMYFUNCTION("""COMPUTED_VALUE"""),"SQL")</f>
        <v>SQL</v>
      </c>
      <c r="L495" s="1" t="str">
        <f>IFERROR(__xludf.DUMMYFUNCTION("""COMPUTED_VALUE"""),"VBA")</f>
        <v>VBA</v>
      </c>
    </row>
    <row r="496">
      <c r="B496" s="1" t="str">
        <f>IFERROR(__xludf.DUMMYFUNCTION("""COMPUTED_VALUE"""),"C++;C#")</f>
        <v>C++;C#</v>
      </c>
      <c r="E496" s="1" t="str">
        <f>IFERROR(__xludf.DUMMYFUNCTION("UNIQUE(SPLIT(B496,"";""))"),"C++")</f>
        <v>C++</v>
      </c>
      <c r="F496" s="1" t="str">
        <f>IFERROR(__xludf.DUMMYFUNCTION("""COMPUTED_VALUE"""),"C#")</f>
        <v>C#</v>
      </c>
    </row>
    <row r="497">
      <c r="B497" s="1" t="str">
        <f>IFERROR(__xludf.DUMMYFUNCTION("""COMPUTED_VALUE"""),"HTML/CSS")</f>
        <v>HTML/CSS</v>
      </c>
      <c r="E497" s="1" t="str">
        <f>IFERROR(__xludf.DUMMYFUNCTION("UNIQUE(SPLIT(B497,"";""))"),"HTML/CSS")</f>
        <v>HTML/CSS</v>
      </c>
    </row>
    <row r="498">
      <c r="B498" s="1" t="str">
        <f>IFERROR(__xludf.DUMMYFUNCTION("""COMPUTED_VALUE"""),"C++;C#")</f>
        <v>C++;C#</v>
      </c>
      <c r="E498" s="1" t="str">
        <f>IFERROR(__xludf.DUMMYFUNCTION("UNIQUE(SPLIT(B498,"";""))"),"C++")</f>
        <v>C++</v>
      </c>
      <c r="F498" s="1" t="str">
        <f>IFERROR(__xludf.DUMMYFUNCTION("""COMPUTED_VALUE"""),"C#")</f>
        <v>C#</v>
      </c>
    </row>
    <row r="499">
      <c r="B499" s="1" t="str">
        <f>IFERROR(__xludf.DUMMYFUNCTION("""COMPUTED_VALUE"""),"Bash/Shell/PowerShell;HTML/CSS;JavaScript;PHP;SQL;TypeScript")</f>
        <v>Bash/Shell/PowerShell;HTML/CSS;JavaScript;PHP;SQL;TypeScript</v>
      </c>
      <c r="E499" s="1" t="str">
        <f>IFERROR(__xludf.DUMMYFUNCTION("UNIQUE(SPLIT(B499,"";""))"),"Bash/Shell/PowerShell")</f>
        <v>Bash/Shell/PowerShell</v>
      </c>
      <c r="F499" s="1" t="str">
        <f>IFERROR(__xludf.DUMMYFUNCTION("""COMPUTED_VALUE"""),"HTML/CSS")</f>
        <v>HTML/CSS</v>
      </c>
      <c r="G499" s="1" t="str">
        <f>IFERROR(__xludf.DUMMYFUNCTION("""COMPUTED_VALUE"""),"JavaScript")</f>
        <v>JavaScript</v>
      </c>
      <c r="H499" s="1" t="str">
        <f>IFERROR(__xludf.DUMMYFUNCTION("""COMPUTED_VALUE"""),"PHP")</f>
        <v>PHP</v>
      </c>
      <c r="I499" s="1" t="str">
        <f>IFERROR(__xludf.DUMMYFUNCTION("""COMPUTED_VALUE"""),"SQL")</f>
        <v>SQL</v>
      </c>
      <c r="J499" s="1" t="str">
        <f>IFERROR(__xludf.DUMMYFUNCTION("""COMPUTED_VALUE"""),"TypeScript")</f>
        <v>TypeScript</v>
      </c>
    </row>
    <row r="500">
      <c r="B500" s="1" t="str">
        <f>IFERROR(__xludf.DUMMYFUNCTION("""COMPUTED_VALUE"""),"Bash/Shell/PowerShell;Python;SQL")</f>
        <v>Bash/Shell/PowerShell;Python;SQL</v>
      </c>
      <c r="E500" s="1" t="str">
        <f>IFERROR(__xludf.DUMMYFUNCTION("UNIQUE(SPLIT(B500,"";""))"),"Bash/Shell/PowerShell")</f>
        <v>Bash/Shell/PowerShell</v>
      </c>
      <c r="F500" s="1" t="str">
        <f>IFERROR(__xludf.DUMMYFUNCTION("""COMPUTED_VALUE"""),"Python")</f>
        <v>Python</v>
      </c>
      <c r="G500" s="1" t="str">
        <f>IFERROR(__xludf.DUMMYFUNCTION("""COMPUTED_VALUE"""),"SQL")</f>
        <v>SQL</v>
      </c>
    </row>
    <row r="501">
      <c r="B501" s="1" t="str">
        <f>IFERROR(__xludf.DUMMYFUNCTION("""COMPUTED_VALUE"""),"C;C++;HTML/CSS;Java;SQL")</f>
        <v>C;C++;HTML/CSS;Java;SQL</v>
      </c>
      <c r="E501" s="1" t="str">
        <f>IFERROR(__xludf.DUMMYFUNCTION("UNIQUE(SPLIT(B501,"";""))"),"C")</f>
        <v>C</v>
      </c>
      <c r="F501" s="1" t="str">
        <f>IFERROR(__xludf.DUMMYFUNCTION("""COMPUTED_VALUE"""),"C++")</f>
        <v>C++</v>
      </c>
      <c r="G501" s="1" t="str">
        <f>IFERROR(__xludf.DUMMYFUNCTION("""COMPUTED_VALUE"""),"HTML/CSS")</f>
        <v>HTML/CSS</v>
      </c>
      <c r="H501" s="1" t="str">
        <f>IFERROR(__xludf.DUMMYFUNCTION("""COMPUTED_VALUE"""),"Java")</f>
        <v>Java</v>
      </c>
      <c r="I501" s="1" t="str">
        <f>IFERROR(__xludf.DUMMYFUNCTION("""COMPUTED_VALUE"""),"SQL")</f>
        <v>SQL</v>
      </c>
    </row>
    <row r="502">
      <c r="B502" s="1" t="str">
        <f>IFERROR(__xludf.DUMMYFUNCTION("""COMPUTED_VALUE"""),"Java")</f>
        <v>Java</v>
      </c>
      <c r="E502" s="1" t="str">
        <f>IFERROR(__xludf.DUMMYFUNCTION("UNIQUE(SPLIT(B502,"";""))"),"Java")</f>
        <v>Java</v>
      </c>
    </row>
    <row r="503">
      <c r="B503" s="1" t="str">
        <f>IFERROR(__xludf.DUMMYFUNCTION("""COMPUTED_VALUE"""),"Go;HTML/CSS;Java;JavaScript;PHP;Python;SQL;TypeScript")</f>
        <v>Go;HTML/CSS;Java;JavaScript;PHP;Python;SQL;TypeScript</v>
      </c>
      <c r="E503" s="1" t="str">
        <f>IFERROR(__xludf.DUMMYFUNCTION("UNIQUE(SPLIT(B503,"";""))"),"Go")</f>
        <v>Go</v>
      </c>
      <c r="F503" s="1" t="str">
        <f>IFERROR(__xludf.DUMMYFUNCTION("""COMPUTED_VALUE"""),"HTML/CSS")</f>
        <v>HTML/CSS</v>
      </c>
      <c r="G503" s="1" t="str">
        <f>IFERROR(__xludf.DUMMYFUNCTION("""COMPUTED_VALUE"""),"Java")</f>
        <v>Java</v>
      </c>
      <c r="H503" s="1" t="str">
        <f>IFERROR(__xludf.DUMMYFUNCTION("""COMPUTED_VALUE"""),"JavaScript")</f>
        <v>JavaScript</v>
      </c>
      <c r="I503" s="1" t="str">
        <f>IFERROR(__xludf.DUMMYFUNCTION("""COMPUTED_VALUE"""),"PHP")</f>
        <v>PHP</v>
      </c>
      <c r="J503" s="1" t="str">
        <f>IFERROR(__xludf.DUMMYFUNCTION("""COMPUTED_VALUE"""),"Python")</f>
        <v>Python</v>
      </c>
      <c r="K503" s="1" t="str">
        <f>IFERROR(__xludf.DUMMYFUNCTION("""COMPUTED_VALUE"""),"SQL")</f>
        <v>SQL</v>
      </c>
      <c r="L503" s="1" t="str">
        <f>IFERROR(__xludf.DUMMYFUNCTION("""COMPUTED_VALUE"""),"TypeScript")</f>
        <v>TypeScript</v>
      </c>
    </row>
    <row r="504">
      <c r="B504" s="1" t="str">
        <f>IFERROR(__xludf.DUMMYFUNCTION("""COMPUTED_VALUE"""),"C;C++;HTML/CSS;JavaScript")</f>
        <v>C;C++;HTML/CSS;JavaScript</v>
      </c>
      <c r="E504" s="1" t="str">
        <f>IFERROR(__xludf.DUMMYFUNCTION("UNIQUE(SPLIT(B504,"";""))"),"C")</f>
        <v>C</v>
      </c>
      <c r="F504" s="1" t="str">
        <f>IFERROR(__xludf.DUMMYFUNCTION("""COMPUTED_VALUE"""),"C++")</f>
        <v>C++</v>
      </c>
      <c r="G504" s="1" t="str">
        <f>IFERROR(__xludf.DUMMYFUNCTION("""COMPUTED_VALUE"""),"HTML/CSS")</f>
        <v>HTML/CSS</v>
      </c>
      <c r="H504" s="1" t="str">
        <f>IFERROR(__xludf.DUMMYFUNCTION("""COMPUTED_VALUE"""),"JavaScript")</f>
        <v>JavaScript</v>
      </c>
    </row>
    <row r="505">
      <c r="B505" s="1" t="str">
        <f>IFERROR(__xludf.DUMMYFUNCTION("""COMPUTED_VALUE"""),"Bash/Shell/PowerShell;HTML/CSS;JavaScript;PHP;Python;SQL")</f>
        <v>Bash/Shell/PowerShell;HTML/CSS;JavaScript;PHP;Python;SQL</v>
      </c>
      <c r="E505" s="1" t="str">
        <f>IFERROR(__xludf.DUMMYFUNCTION("UNIQUE(SPLIT(B505,"";""))"),"Bash/Shell/PowerShell")</f>
        <v>Bash/Shell/PowerShell</v>
      </c>
      <c r="F505" s="1" t="str">
        <f>IFERROR(__xludf.DUMMYFUNCTION("""COMPUTED_VALUE"""),"HTML/CSS")</f>
        <v>HTML/CSS</v>
      </c>
      <c r="G505" s="1" t="str">
        <f>IFERROR(__xludf.DUMMYFUNCTION("""COMPUTED_VALUE"""),"JavaScript")</f>
        <v>JavaScript</v>
      </c>
      <c r="H505" s="1" t="str">
        <f>IFERROR(__xludf.DUMMYFUNCTION("""COMPUTED_VALUE"""),"PHP")</f>
        <v>PHP</v>
      </c>
      <c r="I505" s="1" t="str">
        <f>IFERROR(__xludf.DUMMYFUNCTION("""COMPUTED_VALUE"""),"Python")</f>
        <v>Python</v>
      </c>
      <c r="J505" s="1" t="str">
        <f>IFERROR(__xludf.DUMMYFUNCTION("""COMPUTED_VALUE"""),"SQL")</f>
        <v>SQL</v>
      </c>
    </row>
    <row r="506">
      <c r="B506" s="1" t="str">
        <f>IFERROR(__xludf.DUMMYFUNCTION("""COMPUTED_VALUE"""),"Python")</f>
        <v>Python</v>
      </c>
      <c r="E506" s="1" t="str">
        <f>IFERROR(__xludf.DUMMYFUNCTION("UNIQUE(SPLIT(B506,"";""))"),"Python")</f>
        <v>Python</v>
      </c>
    </row>
    <row r="507">
      <c r="B507" s="1" t="str">
        <f>IFERROR(__xludf.DUMMYFUNCTION("""COMPUTED_VALUE"""),"HTML/CSS;JavaScript;Ruby;SQL;TypeScript")</f>
        <v>HTML/CSS;JavaScript;Ruby;SQL;TypeScript</v>
      </c>
      <c r="E507" s="1" t="str">
        <f>IFERROR(__xludf.DUMMYFUNCTION("UNIQUE(SPLIT(B507,"";""))"),"HTML/CSS")</f>
        <v>HTML/CSS</v>
      </c>
      <c r="F507" s="1" t="str">
        <f>IFERROR(__xludf.DUMMYFUNCTION("""COMPUTED_VALUE"""),"JavaScript")</f>
        <v>JavaScript</v>
      </c>
      <c r="G507" s="1" t="str">
        <f>IFERROR(__xludf.DUMMYFUNCTION("""COMPUTED_VALUE"""),"Ruby")</f>
        <v>Ruby</v>
      </c>
      <c r="H507" s="1" t="str">
        <f>IFERROR(__xludf.DUMMYFUNCTION("""COMPUTED_VALUE"""),"SQL")</f>
        <v>SQL</v>
      </c>
      <c r="I507" s="1" t="str">
        <f>IFERROR(__xludf.DUMMYFUNCTION("""COMPUTED_VALUE"""),"TypeScript")</f>
        <v>TypeScript</v>
      </c>
    </row>
    <row r="508">
      <c r="B508" s="1" t="str">
        <f>IFERROR(__xludf.DUMMYFUNCTION("""COMPUTED_VALUE"""),"Bash/Shell/PowerShell;Python;Other(s):")</f>
        <v>Bash/Shell/PowerShell;Python;Other(s):</v>
      </c>
      <c r="E508" s="1" t="str">
        <f>IFERROR(__xludf.DUMMYFUNCTION("UNIQUE(SPLIT(B508,"";""))"),"Bash/Shell/PowerShell")</f>
        <v>Bash/Shell/PowerShell</v>
      </c>
      <c r="F508" s="1" t="str">
        <f>IFERROR(__xludf.DUMMYFUNCTION("""COMPUTED_VALUE"""),"Python")</f>
        <v>Python</v>
      </c>
      <c r="G508" s="1" t="str">
        <f>IFERROR(__xludf.DUMMYFUNCTION("""COMPUTED_VALUE"""),"Other(s):")</f>
        <v>Other(s):</v>
      </c>
    </row>
    <row r="509">
      <c r="B509" s="1" t="str">
        <f>IFERROR(__xludf.DUMMYFUNCTION("""COMPUTED_VALUE"""),"C++;Rust")</f>
        <v>C++;Rust</v>
      </c>
      <c r="E509" s="1" t="str">
        <f>IFERROR(__xludf.DUMMYFUNCTION("UNIQUE(SPLIT(B509,"";""))"),"C++")</f>
        <v>C++</v>
      </c>
      <c r="F509" s="1" t="str">
        <f>IFERROR(__xludf.DUMMYFUNCTION("""COMPUTED_VALUE"""),"Rust")</f>
        <v>Rust</v>
      </c>
    </row>
    <row r="510">
      <c r="B510" s="1" t="str">
        <f>IFERROR(__xludf.DUMMYFUNCTION("""COMPUTED_VALUE"""),"HTML/CSS;JavaScript;Python;Ruby;TypeScript")</f>
        <v>HTML/CSS;JavaScript;Python;Ruby;TypeScript</v>
      </c>
      <c r="E510" s="1" t="str">
        <f>IFERROR(__xludf.DUMMYFUNCTION("UNIQUE(SPLIT(B510,"";""))"),"HTML/CSS")</f>
        <v>HTML/CSS</v>
      </c>
      <c r="F510" s="1" t="str">
        <f>IFERROR(__xludf.DUMMYFUNCTION("""COMPUTED_VALUE"""),"JavaScript")</f>
        <v>JavaScript</v>
      </c>
      <c r="G510" s="1" t="str">
        <f>IFERROR(__xludf.DUMMYFUNCTION("""COMPUTED_VALUE"""),"Python")</f>
        <v>Python</v>
      </c>
      <c r="H510" s="1" t="str">
        <f>IFERROR(__xludf.DUMMYFUNCTION("""COMPUTED_VALUE"""),"Ruby")</f>
        <v>Ruby</v>
      </c>
      <c r="I510" s="1" t="str">
        <f>IFERROR(__xludf.DUMMYFUNCTION("""COMPUTED_VALUE"""),"TypeScript")</f>
        <v>TypeScript</v>
      </c>
    </row>
    <row r="511">
      <c r="B511" s="1" t="str">
        <f>IFERROR(__xludf.DUMMYFUNCTION("""COMPUTED_VALUE"""),"C++;HTML/CSS;Java;JavaScript;PHP;Python;SQL")</f>
        <v>C++;HTML/CSS;Java;JavaScript;PHP;Python;SQL</v>
      </c>
      <c r="E511" s="1" t="str">
        <f>IFERROR(__xludf.DUMMYFUNCTION("UNIQUE(SPLIT(B511,"";""))"),"C++")</f>
        <v>C++</v>
      </c>
      <c r="F511" s="1" t="str">
        <f>IFERROR(__xludf.DUMMYFUNCTION("""COMPUTED_VALUE"""),"HTML/CSS")</f>
        <v>HTML/CSS</v>
      </c>
      <c r="G511" s="1" t="str">
        <f>IFERROR(__xludf.DUMMYFUNCTION("""COMPUTED_VALUE"""),"Java")</f>
        <v>Java</v>
      </c>
      <c r="H511" s="1" t="str">
        <f>IFERROR(__xludf.DUMMYFUNCTION("""COMPUTED_VALUE"""),"JavaScript")</f>
        <v>JavaScript</v>
      </c>
      <c r="I511" s="1" t="str">
        <f>IFERROR(__xludf.DUMMYFUNCTION("""COMPUTED_VALUE"""),"PHP")</f>
        <v>PHP</v>
      </c>
      <c r="J511" s="1" t="str">
        <f>IFERROR(__xludf.DUMMYFUNCTION("""COMPUTED_VALUE"""),"Python")</f>
        <v>Python</v>
      </c>
      <c r="K511" s="1" t="str">
        <f>IFERROR(__xludf.DUMMYFUNCTION("""COMPUTED_VALUE"""),"SQL")</f>
        <v>SQL</v>
      </c>
    </row>
    <row r="512">
      <c r="B512" s="1" t="str">
        <f>IFERROR(__xludf.DUMMYFUNCTION("""COMPUTED_VALUE"""),"Bash/Shell/PowerShell;C++;Python")</f>
        <v>Bash/Shell/PowerShell;C++;Python</v>
      </c>
      <c r="E512" s="1" t="str">
        <f>IFERROR(__xludf.DUMMYFUNCTION("UNIQUE(SPLIT(B512,"";""))"),"Bash/Shell/PowerShell")</f>
        <v>Bash/Shell/PowerShell</v>
      </c>
      <c r="F512" s="1" t="str">
        <f>IFERROR(__xludf.DUMMYFUNCTION("""COMPUTED_VALUE"""),"C++")</f>
        <v>C++</v>
      </c>
      <c r="G512" s="1" t="str">
        <f>IFERROR(__xludf.DUMMYFUNCTION("""COMPUTED_VALUE"""),"Python")</f>
        <v>Python</v>
      </c>
    </row>
    <row r="513">
      <c r="B513" s="1" t="str">
        <f>IFERROR(__xludf.DUMMYFUNCTION("""COMPUTED_VALUE"""),"Assembly;C++;F#;HTML/CSS;PHP;Python;R;Rust;TypeScript;Other(s):")</f>
        <v>Assembly;C++;F#;HTML/CSS;PHP;Python;R;Rust;TypeScript;Other(s):</v>
      </c>
      <c r="E513" s="1" t="str">
        <f>IFERROR(__xludf.DUMMYFUNCTION("UNIQUE(SPLIT(B513,"";""))"),"Assembly")</f>
        <v>Assembly</v>
      </c>
      <c r="F513" s="1" t="str">
        <f>IFERROR(__xludf.DUMMYFUNCTION("""COMPUTED_VALUE"""),"C++")</f>
        <v>C++</v>
      </c>
      <c r="G513" s="1" t="str">
        <f>IFERROR(__xludf.DUMMYFUNCTION("""COMPUTED_VALUE"""),"F#")</f>
        <v>F#</v>
      </c>
      <c r="H513" s="1" t="str">
        <f>IFERROR(__xludf.DUMMYFUNCTION("""COMPUTED_VALUE"""),"HTML/CSS")</f>
        <v>HTML/CSS</v>
      </c>
      <c r="I513" s="1" t="str">
        <f>IFERROR(__xludf.DUMMYFUNCTION("""COMPUTED_VALUE"""),"PHP")</f>
        <v>PHP</v>
      </c>
      <c r="J513" s="1" t="str">
        <f>IFERROR(__xludf.DUMMYFUNCTION("""COMPUTED_VALUE"""),"Python")</f>
        <v>Python</v>
      </c>
      <c r="K513" s="1" t="str">
        <f>IFERROR(__xludf.DUMMYFUNCTION("""COMPUTED_VALUE"""),"R")</f>
        <v>R</v>
      </c>
      <c r="L513" s="1" t="str">
        <f>IFERROR(__xludf.DUMMYFUNCTION("""COMPUTED_VALUE"""),"Rust")</f>
        <v>Rust</v>
      </c>
      <c r="M513" s="1" t="str">
        <f>IFERROR(__xludf.DUMMYFUNCTION("""COMPUTED_VALUE"""),"TypeScript")</f>
        <v>TypeScript</v>
      </c>
      <c r="N513" s="1" t="str">
        <f>IFERROR(__xludf.DUMMYFUNCTION("""COMPUTED_VALUE"""),"Other(s):")</f>
        <v>Other(s):</v>
      </c>
    </row>
    <row r="514">
      <c r="B514" s="1" t="str">
        <f>IFERROR(__xludf.DUMMYFUNCTION("""COMPUTED_VALUE"""),"C;HTML/CSS;Java;JavaScript;SQL")</f>
        <v>C;HTML/CSS;Java;JavaScript;SQL</v>
      </c>
      <c r="E514" s="1" t="str">
        <f>IFERROR(__xludf.DUMMYFUNCTION("UNIQUE(SPLIT(B514,"";""))"),"C")</f>
        <v>C</v>
      </c>
      <c r="F514" s="1" t="str">
        <f>IFERROR(__xludf.DUMMYFUNCTION("""COMPUTED_VALUE"""),"HTML/CSS")</f>
        <v>HTML/CSS</v>
      </c>
      <c r="G514" s="1" t="str">
        <f>IFERROR(__xludf.DUMMYFUNCTION("""COMPUTED_VALUE"""),"Java")</f>
        <v>Java</v>
      </c>
      <c r="H514" s="1" t="str">
        <f>IFERROR(__xludf.DUMMYFUNCTION("""COMPUTED_VALUE"""),"JavaScript")</f>
        <v>JavaScript</v>
      </c>
      <c r="I514" s="1" t="str">
        <f>IFERROR(__xludf.DUMMYFUNCTION("""COMPUTED_VALUE"""),"SQL")</f>
        <v>SQL</v>
      </c>
    </row>
    <row r="515">
      <c r="B515" s="1" t="str">
        <f>IFERROR(__xludf.DUMMYFUNCTION("""COMPUTED_VALUE"""),"HTML/CSS;PHP")</f>
        <v>HTML/CSS;PHP</v>
      </c>
      <c r="E515" s="1" t="str">
        <f>IFERROR(__xludf.DUMMYFUNCTION("UNIQUE(SPLIT(B515,"";""))"),"HTML/CSS")</f>
        <v>HTML/CSS</v>
      </c>
      <c r="F515" s="1" t="str">
        <f>IFERROR(__xludf.DUMMYFUNCTION("""COMPUTED_VALUE"""),"PHP")</f>
        <v>PHP</v>
      </c>
    </row>
    <row r="516">
      <c r="B516" s="1" t="str">
        <f>IFERROR(__xludf.DUMMYFUNCTION("""COMPUTED_VALUE"""),"HTML/CSS;Java;JavaScript;Python;SQL;TypeScript")</f>
        <v>HTML/CSS;Java;JavaScript;Python;SQL;TypeScript</v>
      </c>
      <c r="E516" s="1" t="str">
        <f>IFERROR(__xludf.DUMMYFUNCTION("UNIQUE(SPLIT(B516,"";""))"),"HTML/CSS")</f>
        <v>HTML/CSS</v>
      </c>
      <c r="F516" s="1" t="str">
        <f>IFERROR(__xludf.DUMMYFUNCTION("""COMPUTED_VALUE"""),"Java")</f>
        <v>Java</v>
      </c>
      <c r="G516" s="1" t="str">
        <f>IFERROR(__xludf.DUMMYFUNCTION("""COMPUTED_VALUE"""),"JavaScript")</f>
        <v>JavaScript</v>
      </c>
      <c r="H516" s="1" t="str">
        <f>IFERROR(__xludf.DUMMYFUNCTION("""COMPUTED_VALUE"""),"Python")</f>
        <v>Python</v>
      </c>
      <c r="I516" s="1" t="str">
        <f>IFERROR(__xludf.DUMMYFUNCTION("""COMPUTED_VALUE"""),"SQL")</f>
        <v>SQL</v>
      </c>
      <c r="J516" s="1" t="str">
        <f>IFERROR(__xludf.DUMMYFUNCTION("""COMPUTED_VALUE"""),"TypeScript")</f>
        <v>TypeScript</v>
      </c>
    </row>
    <row r="517">
      <c r="B517" s="1" t="str">
        <f>IFERROR(__xludf.DUMMYFUNCTION("""COMPUTED_VALUE"""),"HTML/CSS;JavaScript")</f>
        <v>HTML/CSS;JavaScript</v>
      </c>
      <c r="E517" s="1" t="str">
        <f>IFERROR(__xludf.DUMMYFUNCTION("UNIQUE(SPLIT(B517,"";""))"),"HTML/CSS")</f>
        <v>HTML/CSS</v>
      </c>
      <c r="F517" s="1" t="str">
        <f>IFERROR(__xludf.DUMMYFUNCTION("""COMPUTED_VALUE"""),"JavaScript")</f>
        <v>JavaScript</v>
      </c>
    </row>
    <row r="518">
      <c r="B518" s="1" t="str">
        <f>IFERROR(__xludf.DUMMYFUNCTION("""COMPUTED_VALUE"""),"HTML/CSS;Python")</f>
        <v>HTML/CSS;Python</v>
      </c>
      <c r="E518" s="1" t="str">
        <f>IFERROR(__xludf.DUMMYFUNCTION("UNIQUE(SPLIT(B518,"";""))"),"HTML/CSS")</f>
        <v>HTML/CSS</v>
      </c>
      <c r="F518" s="1" t="str">
        <f>IFERROR(__xludf.DUMMYFUNCTION("""COMPUTED_VALUE"""),"Python")</f>
        <v>Python</v>
      </c>
    </row>
    <row r="519">
      <c r="B519" s="1" t="str">
        <f>IFERROR(__xludf.DUMMYFUNCTION("""COMPUTED_VALUE"""),"Bash/Shell/PowerShell;HTML/CSS;JavaScript;Python;R")</f>
        <v>Bash/Shell/PowerShell;HTML/CSS;JavaScript;Python;R</v>
      </c>
      <c r="E519" s="1" t="str">
        <f>IFERROR(__xludf.DUMMYFUNCTION("UNIQUE(SPLIT(B519,"";""))"),"Bash/Shell/PowerShell")</f>
        <v>Bash/Shell/PowerShell</v>
      </c>
      <c r="F519" s="1" t="str">
        <f>IFERROR(__xludf.DUMMYFUNCTION("""COMPUTED_VALUE"""),"HTML/CSS")</f>
        <v>HTML/CSS</v>
      </c>
      <c r="G519" s="1" t="str">
        <f>IFERROR(__xludf.DUMMYFUNCTION("""COMPUTED_VALUE"""),"JavaScript")</f>
        <v>JavaScript</v>
      </c>
      <c r="H519" s="1" t="str">
        <f>IFERROR(__xludf.DUMMYFUNCTION("""COMPUTED_VALUE"""),"Python")</f>
        <v>Python</v>
      </c>
      <c r="I519" s="1" t="str">
        <f>IFERROR(__xludf.DUMMYFUNCTION("""COMPUTED_VALUE"""),"R")</f>
        <v>R</v>
      </c>
    </row>
    <row r="520">
      <c r="B520" s="1" t="str">
        <f>IFERROR(__xludf.DUMMYFUNCTION("""COMPUTED_VALUE"""),"Python;Other(s):")</f>
        <v>Python;Other(s):</v>
      </c>
      <c r="E520" s="1" t="str">
        <f>IFERROR(__xludf.DUMMYFUNCTION("UNIQUE(SPLIT(B520,"";""))"),"Python")</f>
        <v>Python</v>
      </c>
      <c r="F520" s="1" t="str">
        <f>IFERROR(__xludf.DUMMYFUNCTION("""COMPUTED_VALUE"""),"Other(s):")</f>
        <v>Other(s):</v>
      </c>
    </row>
    <row r="521">
      <c r="B521" s="1" t="str">
        <f>IFERROR(__xludf.DUMMYFUNCTION("""COMPUTED_VALUE"""),"C#;SQL;VBA")</f>
        <v>C#;SQL;VBA</v>
      </c>
      <c r="E521" s="1" t="str">
        <f>IFERROR(__xludf.DUMMYFUNCTION("UNIQUE(SPLIT(B521,"";""))"),"C#")</f>
        <v>C#</v>
      </c>
      <c r="F521" s="1" t="str">
        <f>IFERROR(__xludf.DUMMYFUNCTION("""COMPUTED_VALUE"""),"SQL")</f>
        <v>SQL</v>
      </c>
      <c r="G521" s="1" t="str">
        <f>IFERROR(__xludf.DUMMYFUNCTION("""COMPUTED_VALUE"""),"VBA")</f>
        <v>VBA</v>
      </c>
    </row>
    <row r="522">
      <c r="B522" s="1" t="str">
        <f>IFERROR(__xludf.DUMMYFUNCTION("""COMPUTED_VALUE"""),"Bash/Shell/PowerShell;C#;HTML/CSS;JavaScript;SQL")</f>
        <v>Bash/Shell/PowerShell;C#;HTML/CSS;JavaScript;SQL</v>
      </c>
      <c r="E522" s="1" t="str">
        <f>IFERROR(__xludf.DUMMYFUNCTION("UNIQUE(SPLIT(B522,"";""))"),"Bash/Shell/PowerShell")</f>
        <v>Bash/Shell/PowerShell</v>
      </c>
      <c r="F522" s="1" t="str">
        <f>IFERROR(__xludf.DUMMYFUNCTION("""COMPUTED_VALUE"""),"C#")</f>
        <v>C#</v>
      </c>
      <c r="G522" s="1" t="str">
        <f>IFERROR(__xludf.DUMMYFUNCTION("""COMPUTED_VALUE"""),"HTML/CSS")</f>
        <v>HTML/CSS</v>
      </c>
      <c r="H522" s="1" t="str">
        <f>IFERROR(__xludf.DUMMYFUNCTION("""COMPUTED_VALUE"""),"JavaScript")</f>
        <v>JavaScript</v>
      </c>
      <c r="I522" s="1" t="str">
        <f>IFERROR(__xludf.DUMMYFUNCTION("""COMPUTED_VALUE"""),"SQL")</f>
        <v>SQL</v>
      </c>
    </row>
    <row r="523">
      <c r="B523" s="1" t="str">
        <f>IFERROR(__xludf.DUMMYFUNCTION("""COMPUTED_VALUE"""),"HTML/CSS;JavaScript;Objective-C;Swift")</f>
        <v>HTML/CSS;JavaScript;Objective-C;Swift</v>
      </c>
      <c r="E523" s="1" t="str">
        <f>IFERROR(__xludf.DUMMYFUNCTION("UNIQUE(SPLIT(B523,"";""))"),"HTML/CSS")</f>
        <v>HTML/CSS</v>
      </c>
      <c r="F523" s="1" t="str">
        <f>IFERROR(__xludf.DUMMYFUNCTION("""COMPUTED_VALUE"""),"JavaScript")</f>
        <v>JavaScript</v>
      </c>
      <c r="G523" s="1" t="str">
        <f>IFERROR(__xludf.DUMMYFUNCTION("""COMPUTED_VALUE"""),"Objective-C")</f>
        <v>Objective-C</v>
      </c>
      <c r="H523" s="1" t="str">
        <f>IFERROR(__xludf.DUMMYFUNCTION("""COMPUTED_VALUE"""),"Swift")</f>
        <v>Swift</v>
      </c>
    </row>
    <row r="524">
      <c r="B524" s="1" t="str">
        <f>IFERROR(__xludf.DUMMYFUNCTION("""COMPUTED_VALUE"""),"Bash/Shell/PowerShell;Java;JavaScript;Python;SQL")</f>
        <v>Bash/Shell/PowerShell;Java;JavaScript;Python;SQL</v>
      </c>
      <c r="E524" s="1" t="str">
        <f>IFERROR(__xludf.DUMMYFUNCTION("UNIQUE(SPLIT(B524,"";""))"),"Bash/Shell/PowerShell")</f>
        <v>Bash/Shell/PowerShell</v>
      </c>
      <c r="F524" s="1" t="str">
        <f>IFERROR(__xludf.DUMMYFUNCTION("""COMPUTED_VALUE"""),"Java")</f>
        <v>Java</v>
      </c>
      <c r="G524" s="1" t="str">
        <f>IFERROR(__xludf.DUMMYFUNCTION("""COMPUTED_VALUE"""),"JavaScript")</f>
        <v>JavaScript</v>
      </c>
      <c r="H524" s="1" t="str">
        <f>IFERROR(__xludf.DUMMYFUNCTION("""COMPUTED_VALUE"""),"Python")</f>
        <v>Python</v>
      </c>
      <c r="I524" s="1" t="str">
        <f>IFERROR(__xludf.DUMMYFUNCTION("""COMPUTED_VALUE"""),"SQL")</f>
        <v>SQL</v>
      </c>
    </row>
    <row r="525">
      <c r="B525" s="1" t="str">
        <f>IFERROR(__xludf.DUMMYFUNCTION("""COMPUTED_VALUE"""),"Bash/Shell/PowerShell;HTML/CSS;Java;JavaScript;PHP;Python;SQL;TypeScript")</f>
        <v>Bash/Shell/PowerShell;HTML/CSS;Java;JavaScript;PHP;Python;SQL;TypeScript</v>
      </c>
      <c r="E525" s="1" t="str">
        <f>IFERROR(__xludf.DUMMYFUNCTION("UNIQUE(SPLIT(B525,"";""))"),"Bash/Shell/PowerShell")</f>
        <v>Bash/Shell/PowerShell</v>
      </c>
      <c r="F525" s="1" t="str">
        <f>IFERROR(__xludf.DUMMYFUNCTION("""COMPUTED_VALUE"""),"HTML/CSS")</f>
        <v>HTML/CSS</v>
      </c>
      <c r="G525" s="1" t="str">
        <f>IFERROR(__xludf.DUMMYFUNCTION("""COMPUTED_VALUE"""),"Java")</f>
        <v>Java</v>
      </c>
      <c r="H525" s="1" t="str">
        <f>IFERROR(__xludf.DUMMYFUNCTION("""COMPUTED_VALUE"""),"JavaScript")</f>
        <v>JavaScript</v>
      </c>
      <c r="I525" s="1" t="str">
        <f>IFERROR(__xludf.DUMMYFUNCTION("""COMPUTED_VALUE"""),"PHP")</f>
        <v>PHP</v>
      </c>
      <c r="J525" s="1" t="str">
        <f>IFERROR(__xludf.DUMMYFUNCTION("""COMPUTED_VALUE"""),"Python")</f>
        <v>Python</v>
      </c>
      <c r="K525" s="1" t="str">
        <f>IFERROR(__xludf.DUMMYFUNCTION("""COMPUTED_VALUE"""),"SQL")</f>
        <v>SQL</v>
      </c>
      <c r="L525" s="1" t="str">
        <f>IFERROR(__xludf.DUMMYFUNCTION("""COMPUTED_VALUE"""),"TypeScript")</f>
        <v>TypeScript</v>
      </c>
    </row>
    <row r="526">
      <c r="B526" s="1" t="str">
        <f>IFERROR(__xludf.DUMMYFUNCTION("""COMPUTED_VALUE"""),"C;C++;C#")</f>
        <v>C;C++;C#</v>
      </c>
      <c r="E526" s="1" t="str">
        <f>IFERROR(__xludf.DUMMYFUNCTION("UNIQUE(SPLIT(B526,"";""))"),"C")</f>
        <v>C</v>
      </c>
      <c r="F526" s="1" t="str">
        <f>IFERROR(__xludf.DUMMYFUNCTION("""COMPUTED_VALUE"""),"C++")</f>
        <v>C++</v>
      </c>
      <c r="G526" s="1" t="str">
        <f>IFERROR(__xludf.DUMMYFUNCTION("""COMPUTED_VALUE"""),"C#")</f>
        <v>C#</v>
      </c>
    </row>
    <row r="527">
      <c r="B527" s="1" t="str">
        <f>IFERROR(__xludf.DUMMYFUNCTION("""COMPUTED_VALUE"""),"C#")</f>
        <v>C#</v>
      </c>
      <c r="E527" s="1" t="str">
        <f>IFERROR(__xludf.DUMMYFUNCTION("UNIQUE(SPLIT(B527,"";""))"),"C#")</f>
        <v>C#</v>
      </c>
    </row>
    <row r="528">
      <c r="B528" s="1" t="str">
        <f>IFERROR(__xludf.DUMMYFUNCTION("""COMPUTED_VALUE"""),"Bash/Shell/PowerShell;C;C++;Java;Python")</f>
        <v>Bash/Shell/PowerShell;C;C++;Java;Python</v>
      </c>
      <c r="E528" s="1" t="str">
        <f>IFERROR(__xludf.DUMMYFUNCTION("UNIQUE(SPLIT(B528,"";""))"),"Bash/Shell/PowerShell")</f>
        <v>Bash/Shell/PowerShell</v>
      </c>
      <c r="F528" s="1" t="str">
        <f>IFERROR(__xludf.DUMMYFUNCTION("""COMPUTED_VALUE"""),"C")</f>
        <v>C</v>
      </c>
      <c r="G528" s="1" t="str">
        <f>IFERROR(__xludf.DUMMYFUNCTION("""COMPUTED_VALUE"""),"C++")</f>
        <v>C++</v>
      </c>
      <c r="H528" s="1" t="str">
        <f>IFERROR(__xludf.DUMMYFUNCTION("""COMPUTED_VALUE"""),"Java")</f>
        <v>Java</v>
      </c>
      <c r="I528" s="1" t="str">
        <f>IFERROR(__xludf.DUMMYFUNCTION("""COMPUTED_VALUE"""),"Python")</f>
        <v>Python</v>
      </c>
    </row>
    <row r="529">
      <c r="B529" s="1" t="str">
        <f>IFERROR(__xludf.DUMMYFUNCTION("""COMPUTED_VALUE"""),"C#;Java;JavaScript;SQL")</f>
        <v>C#;Java;JavaScript;SQL</v>
      </c>
      <c r="E529" s="1" t="str">
        <f>IFERROR(__xludf.DUMMYFUNCTION("UNIQUE(SPLIT(B529,"";""))"),"C#")</f>
        <v>C#</v>
      </c>
      <c r="F529" s="1" t="str">
        <f>IFERROR(__xludf.DUMMYFUNCTION("""COMPUTED_VALUE"""),"Java")</f>
        <v>Java</v>
      </c>
      <c r="G529" s="1" t="str">
        <f>IFERROR(__xludf.DUMMYFUNCTION("""COMPUTED_VALUE"""),"JavaScript")</f>
        <v>JavaScript</v>
      </c>
      <c r="H529" s="1" t="str">
        <f>IFERROR(__xludf.DUMMYFUNCTION("""COMPUTED_VALUE"""),"SQL")</f>
        <v>SQL</v>
      </c>
    </row>
    <row r="530">
      <c r="B530" s="1" t="str">
        <f>IFERROR(__xludf.DUMMYFUNCTION("""COMPUTED_VALUE"""),"Elixir;VBA")</f>
        <v>Elixir;VBA</v>
      </c>
      <c r="E530" s="1" t="str">
        <f>IFERROR(__xludf.DUMMYFUNCTION("UNIQUE(SPLIT(B530,"";""))"),"Elixir")</f>
        <v>Elixir</v>
      </c>
      <c r="F530" s="1" t="str">
        <f>IFERROR(__xludf.DUMMYFUNCTION("""COMPUTED_VALUE"""),"VBA")</f>
        <v>VBA</v>
      </c>
    </row>
    <row r="531">
      <c r="B531" s="1" t="str">
        <f>IFERROR(__xludf.DUMMYFUNCTION("""COMPUTED_VALUE"""),"C#;HTML/CSS;Java;JavaScript;PHP;Python;SQL")</f>
        <v>C#;HTML/CSS;Java;JavaScript;PHP;Python;SQL</v>
      </c>
      <c r="E531" s="1" t="str">
        <f>IFERROR(__xludf.DUMMYFUNCTION("UNIQUE(SPLIT(B531,"";""))"),"C#")</f>
        <v>C#</v>
      </c>
      <c r="F531" s="1" t="str">
        <f>IFERROR(__xludf.DUMMYFUNCTION("""COMPUTED_VALUE"""),"HTML/CSS")</f>
        <v>HTML/CSS</v>
      </c>
      <c r="G531" s="1" t="str">
        <f>IFERROR(__xludf.DUMMYFUNCTION("""COMPUTED_VALUE"""),"Java")</f>
        <v>Java</v>
      </c>
      <c r="H531" s="1" t="str">
        <f>IFERROR(__xludf.DUMMYFUNCTION("""COMPUTED_VALUE"""),"JavaScript")</f>
        <v>JavaScript</v>
      </c>
      <c r="I531" s="1" t="str">
        <f>IFERROR(__xludf.DUMMYFUNCTION("""COMPUTED_VALUE"""),"PHP")</f>
        <v>PHP</v>
      </c>
      <c r="J531" s="1" t="str">
        <f>IFERROR(__xludf.DUMMYFUNCTION("""COMPUTED_VALUE"""),"Python")</f>
        <v>Python</v>
      </c>
      <c r="K531" s="1" t="str">
        <f>IFERROR(__xludf.DUMMYFUNCTION("""COMPUTED_VALUE"""),"SQL")</f>
        <v>SQL</v>
      </c>
    </row>
    <row r="532">
      <c r="B532" s="1" t="str">
        <f>IFERROR(__xludf.DUMMYFUNCTION("""COMPUTED_VALUE"""),"C#;HTML/CSS;JavaScript;SQL;TypeScript;Other(s):")</f>
        <v>C#;HTML/CSS;JavaScript;SQL;TypeScript;Other(s):</v>
      </c>
      <c r="E532" s="1" t="str">
        <f>IFERROR(__xludf.DUMMYFUNCTION("UNIQUE(SPLIT(B532,"";""))"),"C#")</f>
        <v>C#</v>
      </c>
      <c r="F532" s="1" t="str">
        <f>IFERROR(__xludf.DUMMYFUNCTION("""COMPUTED_VALUE"""),"HTML/CSS")</f>
        <v>HTML/CSS</v>
      </c>
      <c r="G532" s="1" t="str">
        <f>IFERROR(__xludf.DUMMYFUNCTION("""COMPUTED_VALUE"""),"JavaScript")</f>
        <v>JavaScript</v>
      </c>
      <c r="H532" s="1" t="str">
        <f>IFERROR(__xludf.DUMMYFUNCTION("""COMPUTED_VALUE"""),"SQL")</f>
        <v>SQL</v>
      </c>
      <c r="I532" s="1" t="str">
        <f>IFERROR(__xludf.DUMMYFUNCTION("""COMPUTED_VALUE"""),"TypeScript")</f>
        <v>TypeScript</v>
      </c>
      <c r="J532" s="1" t="str">
        <f>IFERROR(__xludf.DUMMYFUNCTION("""COMPUTED_VALUE"""),"Other(s):")</f>
        <v>Other(s):</v>
      </c>
    </row>
    <row r="533">
      <c r="B533" s="1" t="str">
        <f>IFERROR(__xludf.DUMMYFUNCTION("""COMPUTED_VALUE"""),"HTML/CSS;Java;JavaScript;PHP;R;SQL;TypeScript")</f>
        <v>HTML/CSS;Java;JavaScript;PHP;R;SQL;TypeScript</v>
      </c>
      <c r="E533" s="1" t="str">
        <f>IFERROR(__xludf.DUMMYFUNCTION("UNIQUE(SPLIT(B533,"";""))"),"HTML/CSS")</f>
        <v>HTML/CSS</v>
      </c>
      <c r="F533" s="1" t="str">
        <f>IFERROR(__xludf.DUMMYFUNCTION("""COMPUTED_VALUE"""),"Java")</f>
        <v>Java</v>
      </c>
      <c r="G533" s="1" t="str">
        <f>IFERROR(__xludf.DUMMYFUNCTION("""COMPUTED_VALUE"""),"JavaScript")</f>
        <v>JavaScript</v>
      </c>
      <c r="H533" s="1" t="str">
        <f>IFERROR(__xludf.DUMMYFUNCTION("""COMPUTED_VALUE"""),"PHP")</f>
        <v>PHP</v>
      </c>
      <c r="I533" s="1" t="str">
        <f>IFERROR(__xludf.DUMMYFUNCTION("""COMPUTED_VALUE"""),"R")</f>
        <v>R</v>
      </c>
      <c r="J533" s="1" t="str">
        <f>IFERROR(__xludf.DUMMYFUNCTION("""COMPUTED_VALUE"""),"SQL")</f>
        <v>SQL</v>
      </c>
      <c r="K533" s="1" t="str">
        <f>IFERROR(__xludf.DUMMYFUNCTION("""COMPUTED_VALUE"""),"TypeScript")</f>
        <v>TypeScript</v>
      </c>
    </row>
    <row r="534">
      <c r="B534" s="1" t="str">
        <f>IFERROR(__xludf.DUMMYFUNCTION("""COMPUTED_VALUE"""),"Bash/Shell/PowerShell;JavaScript;Python;SQL")</f>
        <v>Bash/Shell/PowerShell;JavaScript;Python;SQL</v>
      </c>
      <c r="E534" s="1" t="str">
        <f>IFERROR(__xludf.DUMMYFUNCTION("UNIQUE(SPLIT(B534,"";""))"),"Bash/Shell/PowerShell")</f>
        <v>Bash/Shell/PowerShell</v>
      </c>
      <c r="F534" s="1" t="str">
        <f>IFERROR(__xludf.DUMMYFUNCTION("""COMPUTED_VALUE"""),"JavaScript")</f>
        <v>JavaScript</v>
      </c>
      <c r="G534" s="1" t="str">
        <f>IFERROR(__xludf.DUMMYFUNCTION("""COMPUTED_VALUE"""),"Python")</f>
        <v>Python</v>
      </c>
      <c r="H534" s="1" t="str">
        <f>IFERROR(__xludf.DUMMYFUNCTION("""COMPUTED_VALUE"""),"SQL")</f>
        <v>SQL</v>
      </c>
    </row>
    <row r="535">
      <c r="B535" s="1" t="str">
        <f>IFERROR(__xludf.DUMMYFUNCTION("""COMPUTED_VALUE"""),"JavaScript;Python")</f>
        <v>JavaScript;Python</v>
      </c>
      <c r="E535" s="1" t="str">
        <f>IFERROR(__xludf.DUMMYFUNCTION("UNIQUE(SPLIT(B535,"";""))"),"JavaScript")</f>
        <v>JavaScript</v>
      </c>
      <c r="F535" s="1" t="str">
        <f>IFERROR(__xludf.DUMMYFUNCTION("""COMPUTED_VALUE"""),"Python")</f>
        <v>Python</v>
      </c>
    </row>
    <row r="536">
      <c r="B536" s="1" t="str">
        <f>IFERROR(__xludf.DUMMYFUNCTION("""COMPUTED_VALUE"""),"Bash/Shell/PowerShell;C#;HTML/CSS;JavaScript;Python;SQL;TypeScript;Other(s):")</f>
        <v>Bash/Shell/PowerShell;C#;HTML/CSS;JavaScript;Python;SQL;TypeScript;Other(s):</v>
      </c>
      <c r="E536" s="1" t="str">
        <f>IFERROR(__xludf.DUMMYFUNCTION("UNIQUE(SPLIT(B536,"";""))"),"Bash/Shell/PowerShell")</f>
        <v>Bash/Shell/PowerShell</v>
      </c>
      <c r="F536" s="1" t="str">
        <f>IFERROR(__xludf.DUMMYFUNCTION("""COMPUTED_VALUE"""),"C#")</f>
        <v>C#</v>
      </c>
      <c r="G536" s="1" t="str">
        <f>IFERROR(__xludf.DUMMYFUNCTION("""COMPUTED_VALUE"""),"HTML/CSS")</f>
        <v>HTML/CSS</v>
      </c>
      <c r="H536" s="1" t="str">
        <f>IFERROR(__xludf.DUMMYFUNCTION("""COMPUTED_VALUE"""),"JavaScript")</f>
        <v>JavaScript</v>
      </c>
      <c r="I536" s="1" t="str">
        <f>IFERROR(__xludf.DUMMYFUNCTION("""COMPUTED_VALUE"""),"Python")</f>
        <v>Python</v>
      </c>
      <c r="J536" s="1" t="str">
        <f>IFERROR(__xludf.DUMMYFUNCTION("""COMPUTED_VALUE"""),"SQL")</f>
        <v>SQL</v>
      </c>
      <c r="K536" s="1" t="str">
        <f>IFERROR(__xludf.DUMMYFUNCTION("""COMPUTED_VALUE"""),"TypeScript")</f>
        <v>TypeScript</v>
      </c>
      <c r="L536" s="1" t="str">
        <f>IFERROR(__xludf.DUMMYFUNCTION("""COMPUTED_VALUE"""),"Other(s):")</f>
        <v>Other(s):</v>
      </c>
    </row>
    <row r="537">
      <c r="B537" s="1" t="str">
        <f>IFERROR(__xludf.DUMMYFUNCTION("""COMPUTED_VALUE"""),"Bash/Shell/PowerShell;C#;HTML/CSS;Java;JavaScript;Python;R;SQL")</f>
        <v>Bash/Shell/PowerShell;C#;HTML/CSS;Java;JavaScript;Python;R;SQL</v>
      </c>
      <c r="E537" s="1" t="str">
        <f>IFERROR(__xludf.DUMMYFUNCTION("UNIQUE(SPLIT(B537,"";""))"),"Bash/Shell/PowerShell")</f>
        <v>Bash/Shell/PowerShell</v>
      </c>
      <c r="F537" s="1" t="str">
        <f>IFERROR(__xludf.DUMMYFUNCTION("""COMPUTED_VALUE"""),"C#")</f>
        <v>C#</v>
      </c>
      <c r="G537" s="1" t="str">
        <f>IFERROR(__xludf.DUMMYFUNCTION("""COMPUTED_VALUE"""),"HTML/CSS")</f>
        <v>HTML/CSS</v>
      </c>
      <c r="H537" s="1" t="str">
        <f>IFERROR(__xludf.DUMMYFUNCTION("""COMPUTED_VALUE"""),"Java")</f>
        <v>Java</v>
      </c>
      <c r="I537" s="1" t="str">
        <f>IFERROR(__xludf.DUMMYFUNCTION("""COMPUTED_VALUE"""),"JavaScript")</f>
        <v>JavaScript</v>
      </c>
      <c r="J537" s="1" t="str">
        <f>IFERROR(__xludf.DUMMYFUNCTION("""COMPUTED_VALUE"""),"Python")</f>
        <v>Python</v>
      </c>
      <c r="K537" s="1" t="str">
        <f>IFERROR(__xludf.DUMMYFUNCTION("""COMPUTED_VALUE"""),"R")</f>
        <v>R</v>
      </c>
      <c r="L537" s="1" t="str">
        <f>IFERROR(__xludf.DUMMYFUNCTION("""COMPUTED_VALUE"""),"SQL")</f>
        <v>SQL</v>
      </c>
    </row>
    <row r="538">
      <c r="B538" s="1" t="str">
        <f>IFERROR(__xludf.DUMMYFUNCTION("""COMPUTED_VALUE"""),"C;C#;HTML/CSS;Java;JavaScript;Kotlin;PHP;TypeScript")</f>
        <v>C;C#;HTML/CSS;Java;JavaScript;Kotlin;PHP;TypeScript</v>
      </c>
      <c r="E538" s="1" t="str">
        <f>IFERROR(__xludf.DUMMYFUNCTION("UNIQUE(SPLIT(B538,"";""))"),"C")</f>
        <v>C</v>
      </c>
      <c r="F538" s="1" t="str">
        <f>IFERROR(__xludf.DUMMYFUNCTION("""COMPUTED_VALUE"""),"C#")</f>
        <v>C#</v>
      </c>
      <c r="G538" s="1" t="str">
        <f>IFERROR(__xludf.DUMMYFUNCTION("""COMPUTED_VALUE"""),"HTML/CSS")</f>
        <v>HTML/CSS</v>
      </c>
      <c r="H538" s="1" t="str">
        <f>IFERROR(__xludf.DUMMYFUNCTION("""COMPUTED_VALUE"""),"Java")</f>
        <v>Java</v>
      </c>
      <c r="I538" s="1" t="str">
        <f>IFERROR(__xludf.DUMMYFUNCTION("""COMPUTED_VALUE"""),"JavaScript")</f>
        <v>JavaScript</v>
      </c>
      <c r="J538" s="1" t="str">
        <f>IFERROR(__xludf.DUMMYFUNCTION("""COMPUTED_VALUE"""),"Kotlin")</f>
        <v>Kotlin</v>
      </c>
      <c r="K538" s="1" t="str">
        <f>IFERROR(__xludf.DUMMYFUNCTION("""COMPUTED_VALUE"""),"PHP")</f>
        <v>PHP</v>
      </c>
      <c r="L538" s="1" t="str">
        <f>IFERROR(__xludf.DUMMYFUNCTION("""COMPUTED_VALUE"""),"TypeScript")</f>
        <v>TypeScript</v>
      </c>
    </row>
    <row r="539">
      <c r="B539" s="1" t="str">
        <f>IFERROR(__xludf.DUMMYFUNCTION("""COMPUTED_VALUE"""),"Assembly;Bash/Shell/PowerShell;C;C++;Go;HTML/CSS;JavaScript;Objective-C;PHP;Python;SQL")</f>
        <v>Assembly;Bash/Shell/PowerShell;C;C++;Go;HTML/CSS;JavaScript;Objective-C;PHP;Python;SQL</v>
      </c>
      <c r="E539" s="1" t="str">
        <f>IFERROR(__xludf.DUMMYFUNCTION("UNIQUE(SPLIT(B539,"";""))"),"Assembly")</f>
        <v>Assembly</v>
      </c>
      <c r="F539" s="1" t="str">
        <f>IFERROR(__xludf.DUMMYFUNCTION("""COMPUTED_VALUE"""),"Bash/Shell/PowerShell")</f>
        <v>Bash/Shell/PowerShell</v>
      </c>
      <c r="G539" s="1" t="str">
        <f>IFERROR(__xludf.DUMMYFUNCTION("""COMPUTED_VALUE"""),"C")</f>
        <v>C</v>
      </c>
      <c r="H539" s="1" t="str">
        <f>IFERROR(__xludf.DUMMYFUNCTION("""COMPUTED_VALUE"""),"C++")</f>
        <v>C++</v>
      </c>
      <c r="I539" s="1" t="str">
        <f>IFERROR(__xludf.DUMMYFUNCTION("""COMPUTED_VALUE"""),"Go")</f>
        <v>Go</v>
      </c>
      <c r="J539" s="1" t="str">
        <f>IFERROR(__xludf.DUMMYFUNCTION("""COMPUTED_VALUE"""),"HTML/CSS")</f>
        <v>HTML/CSS</v>
      </c>
      <c r="K539" s="1" t="str">
        <f>IFERROR(__xludf.DUMMYFUNCTION("""COMPUTED_VALUE"""),"JavaScript")</f>
        <v>JavaScript</v>
      </c>
      <c r="L539" s="1" t="str">
        <f>IFERROR(__xludf.DUMMYFUNCTION("""COMPUTED_VALUE"""),"Objective-C")</f>
        <v>Objective-C</v>
      </c>
      <c r="M539" s="1" t="str">
        <f>IFERROR(__xludf.DUMMYFUNCTION("""COMPUTED_VALUE"""),"PHP")</f>
        <v>PHP</v>
      </c>
      <c r="N539" s="1" t="str">
        <f>IFERROR(__xludf.DUMMYFUNCTION("""COMPUTED_VALUE"""),"Python")</f>
        <v>Python</v>
      </c>
      <c r="O539" s="1" t="str">
        <f>IFERROR(__xludf.DUMMYFUNCTION("""COMPUTED_VALUE"""),"SQL")</f>
        <v>SQL</v>
      </c>
    </row>
    <row r="540">
      <c r="B540" s="1" t="str">
        <f>IFERROR(__xludf.DUMMYFUNCTION("""COMPUTED_VALUE"""),"Bash/Shell/PowerShell;C++;C#;Go;HTML/CSS;JavaScript;PHP;Python;SQL;TypeScript;Other(s):")</f>
        <v>Bash/Shell/PowerShell;C++;C#;Go;HTML/CSS;JavaScript;PHP;Python;SQL;TypeScript;Other(s):</v>
      </c>
      <c r="E540" s="1" t="str">
        <f>IFERROR(__xludf.DUMMYFUNCTION("UNIQUE(SPLIT(B540,"";""))"),"Bash/Shell/PowerShell")</f>
        <v>Bash/Shell/PowerShell</v>
      </c>
      <c r="F540" s="1" t="str">
        <f>IFERROR(__xludf.DUMMYFUNCTION("""COMPUTED_VALUE"""),"C++")</f>
        <v>C++</v>
      </c>
      <c r="G540" s="1" t="str">
        <f>IFERROR(__xludf.DUMMYFUNCTION("""COMPUTED_VALUE"""),"C#")</f>
        <v>C#</v>
      </c>
      <c r="H540" s="1" t="str">
        <f>IFERROR(__xludf.DUMMYFUNCTION("""COMPUTED_VALUE"""),"Go")</f>
        <v>Go</v>
      </c>
      <c r="I540" s="1" t="str">
        <f>IFERROR(__xludf.DUMMYFUNCTION("""COMPUTED_VALUE"""),"HTML/CSS")</f>
        <v>HTML/CSS</v>
      </c>
      <c r="J540" s="1" t="str">
        <f>IFERROR(__xludf.DUMMYFUNCTION("""COMPUTED_VALUE"""),"JavaScript")</f>
        <v>JavaScript</v>
      </c>
      <c r="K540" s="1" t="str">
        <f>IFERROR(__xludf.DUMMYFUNCTION("""COMPUTED_VALUE"""),"PHP")</f>
        <v>PHP</v>
      </c>
      <c r="L540" s="1" t="str">
        <f>IFERROR(__xludf.DUMMYFUNCTION("""COMPUTED_VALUE"""),"Python")</f>
        <v>Python</v>
      </c>
      <c r="M540" s="1" t="str">
        <f>IFERROR(__xludf.DUMMYFUNCTION("""COMPUTED_VALUE"""),"SQL")</f>
        <v>SQL</v>
      </c>
      <c r="N540" s="1" t="str">
        <f>IFERROR(__xludf.DUMMYFUNCTION("""COMPUTED_VALUE"""),"TypeScript")</f>
        <v>TypeScript</v>
      </c>
      <c r="O540" s="1" t="str">
        <f>IFERROR(__xludf.DUMMYFUNCTION("""COMPUTED_VALUE"""),"Other(s):")</f>
        <v>Other(s):</v>
      </c>
    </row>
    <row r="541">
      <c r="B541" s="1" t="str">
        <f>IFERROR(__xludf.DUMMYFUNCTION("""COMPUTED_VALUE"""),"C;Java;SQL")</f>
        <v>C;Java;SQL</v>
      </c>
      <c r="E541" s="1" t="str">
        <f>IFERROR(__xludf.DUMMYFUNCTION("UNIQUE(SPLIT(B541,"";""))"),"C")</f>
        <v>C</v>
      </c>
      <c r="F541" s="1" t="str">
        <f>IFERROR(__xludf.DUMMYFUNCTION("""COMPUTED_VALUE"""),"Java")</f>
        <v>Java</v>
      </c>
      <c r="G541" s="1" t="str">
        <f>IFERROR(__xludf.DUMMYFUNCTION("""COMPUTED_VALUE"""),"SQL")</f>
        <v>SQL</v>
      </c>
    </row>
    <row r="542">
      <c r="B542" s="1" t="str">
        <f>IFERROR(__xludf.DUMMYFUNCTION("""COMPUTED_VALUE"""),"C#;HTML/CSS;JavaScript;SQL")</f>
        <v>C#;HTML/CSS;JavaScript;SQL</v>
      </c>
      <c r="E542" s="1" t="str">
        <f>IFERROR(__xludf.DUMMYFUNCTION("UNIQUE(SPLIT(B542,"";""))"),"C#")</f>
        <v>C#</v>
      </c>
      <c r="F542" s="1" t="str">
        <f>IFERROR(__xludf.DUMMYFUNCTION("""COMPUTED_VALUE"""),"HTML/CSS")</f>
        <v>HTML/CSS</v>
      </c>
      <c r="G542" s="1" t="str">
        <f>IFERROR(__xludf.DUMMYFUNCTION("""COMPUTED_VALUE"""),"JavaScript")</f>
        <v>JavaScript</v>
      </c>
      <c r="H542" s="1" t="str">
        <f>IFERROR(__xludf.DUMMYFUNCTION("""COMPUTED_VALUE"""),"SQL")</f>
        <v>SQL</v>
      </c>
    </row>
    <row r="543">
      <c r="B543" s="1" t="str">
        <f>IFERROR(__xludf.DUMMYFUNCTION("""COMPUTED_VALUE"""),"Python;SQL;VBA")</f>
        <v>Python;SQL;VBA</v>
      </c>
      <c r="E543" s="1" t="str">
        <f>IFERROR(__xludf.DUMMYFUNCTION("UNIQUE(SPLIT(B543,"";""))"),"Python")</f>
        <v>Python</v>
      </c>
      <c r="F543" s="1" t="str">
        <f>IFERROR(__xludf.DUMMYFUNCTION("""COMPUTED_VALUE"""),"SQL")</f>
        <v>SQL</v>
      </c>
      <c r="G543" s="1" t="str">
        <f>IFERROR(__xludf.DUMMYFUNCTION("""COMPUTED_VALUE"""),"VBA")</f>
        <v>VBA</v>
      </c>
    </row>
    <row r="544">
      <c r="B544" s="1" t="str">
        <f>IFERROR(__xludf.DUMMYFUNCTION("""COMPUTED_VALUE"""),"C#;HTML/CSS;JavaScript;SQL")</f>
        <v>C#;HTML/CSS;JavaScript;SQL</v>
      </c>
      <c r="E544" s="1" t="str">
        <f>IFERROR(__xludf.DUMMYFUNCTION("UNIQUE(SPLIT(B544,"";""))"),"C#")</f>
        <v>C#</v>
      </c>
      <c r="F544" s="1" t="str">
        <f>IFERROR(__xludf.DUMMYFUNCTION("""COMPUTED_VALUE"""),"HTML/CSS")</f>
        <v>HTML/CSS</v>
      </c>
      <c r="G544" s="1" t="str">
        <f>IFERROR(__xludf.DUMMYFUNCTION("""COMPUTED_VALUE"""),"JavaScript")</f>
        <v>JavaScript</v>
      </c>
      <c r="H544" s="1" t="str">
        <f>IFERROR(__xludf.DUMMYFUNCTION("""COMPUTED_VALUE"""),"SQL")</f>
        <v>SQL</v>
      </c>
    </row>
    <row r="545">
      <c r="B545" s="1" t="str">
        <f>IFERROR(__xludf.DUMMYFUNCTION("""COMPUTED_VALUE"""),"Assembly;Bash/Shell/PowerShell;C;C++;HTML/CSS;Java;JavaScript;Python;R;Scala;SQL")</f>
        <v>Assembly;Bash/Shell/PowerShell;C;C++;HTML/CSS;Java;JavaScript;Python;R;Scala;SQL</v>
      </c>
      <c r="E545" s="1" t="str">
        <f>IFERROR(__xludf.DUMMYFUNCTION("UNIQUE(SPLIT(B545,"";""))"),"Assembly")</f>
        <v>Assembly</v>
      </c>
      <c r="F545" s="1" t="str">
        <f>IFERROR(__xludf.DUMMYFUNCTION("""COMPUTED_VALUE"""),"Bash/Shell/PowerShell")</f>
        <v>Bash/Shell/PowerShell</v>
      </c>
      <c r="G545" s="1" t="str">
        <f>IFERROR(__xludf.DUMMYFUNCTION("""COMPUTED_VALUE"""),"C")</f>
        <v>C</v>
      </c>
      <c r="H545" s="1" t="str">
        <f>IFERROR(__xludf.DUMMYFUNCTION("""COMPUTED_VALUE"""),"C++")</f>
        <v>C++</v>
      </c>
      <c r="I545" s="1" t="str">
        <f>IFERROR(__xludf.DUMMYFUNCTION("""COMPUTED_VALUE"""),"HTML/CSS")</f>
        <v>HTML/CSS</v>
      </c>
      <c r="J545" s="1" t="str">
        <f>IFERROR(__xludf.DUMMYFUNCTION("""COMPUTED_VALUE"""),"Java")</f>
        <v>Java</v>
      </c>
      <c r="K545" s="1" t="str">
        <f>IFERROR(__xludf.DUMMYFUNCTION("""COMPUTED_VALUE"""),"JavaScript")</f>
        <v>JavaScript</v>
      </c>
      <c r="L545" s="1" t="str">
        <f>IFERROR(__xludf.DUMMYFUNCTION("""COMPUTED_VALUE"""),"Python")</f>
        <v>Python</v>
      </c>
      <c r="M545" s="1" t="str">
        <f>IFERROR(__xludf.DUMMYFUNCTION("""COMPUTED_VALUE"""),"R")</f>
        <v>R</v>
      </c>
      <c r="N545" s="1" t="str">
        <f>IFERROR(__xludf.DUMMYFUNCTION("""COMPUTED_VALUE"""),"Scala")</f>
        <v>Scala</v>
      </c>
      <c r="O545" s="1" t="str">
        <f>IFERROR(__xludf.DUMMYFUNCTION("""COMPUTED_VALUE"""),"SQL")</f>
        <v>SQL</v>
      </c>
    </row>
    <row r="546">
      <c r="B546" s="1" t="str">
        <f>IFERROR(__xludf.DUMMYFUNCTION("""COMPUTED_VALUE"""),"HTML/CSS;Java;JavaScript;PHP")</f>
        <v>HTML/CSS;Java;JavaScript;PHP</v>
      </c>
      <c r="E546" s="1" t="str">
        <f>IFERROR(__xludf.DUMMYFUNCTION("UNIQUE(SPLIT(B546,"";""))"),"HTML/CSS")</f>
        <v>HTML/CSS</v>
      </c>
      <c r="F546" s="1" t="str">
        <f>IFERROR(__xludf.DUMMYFUNCTION("""COMPUTED_VALUE"""),"Java")</f>
        <v>Java</v>
      </c>
      <c r="G546" s="1" t="str">
        <f>IFERROR(__xludf.DUMMYFUNCTION("""COMPUTED_VALUE"""),"JavaScript")</f>
        <v>JavaScript</v>
      </c>
      <c r="H546" s="1" t="str">
        <f>IFERROR(__xludf.DUMMYFUNCTION("""COMPUTED_VALUE"""),"PHP")</f>
        <v>PHP</v>
      </c>
    </row>
    <row r="547">
      <c r="B547" s="1" t="str">
        <f>IFERROR(__xludf.DUMMYFUNCTION("""COMPUTED_VALUE"""),"C#;HTML/CSS;JavaScript;Python;SQL;TypeScript")</f>
        <v>C#;HTML/CSS;JavaScript;Python;SQL;TypeScript</v>
      </c>
      <c r="E547" s="1" t="str">
        <f>IFERROR(__xludf.DUMMYFUNCTION("UNIQUE(SPLIT(B547,"";""))"),"C#")</f>
        <v>C#</v>
      </c>
      <c r="F547" s="1" t="str">
        <f>IFERROR(__xludf.DUMMYFUNCTION("""COMPUTED_VALUE"""),"HTML/CSS")</f>
        <v>HTML/CSS</v>
      </c>
      <c r="G547" s="1" t="str">
        <f>IFERROR(__xludf.DUMMYFUNCTION("""COMPUTED_VALUE"""),"JavaScript")</f>
        <v>JavaScript</v>
      </c>
      <c r="H547" s="1" t="str">
        <f>IFERROR(__xludf.DUMMYFUNCTION("""COMPUTED_VALUE"""),"Python")</f>
        <v>Python</v>
      </c>
      <c r="I547" s="1" t="str">
        <f>IFERROR(__xludf.DUMMYFUNCTION("""COMPUTED_VALUE"""),"SQL")</f>
        <v>SQL</v>
      </c>
      <c r="J547" s="1" t="str">
        <f>IFERROR(__xludf.DUMMYFUNCTION("""COMPUTED_VALUE"""),"TypeScript")</f>
        <v>TypeScript</v>
      </c>
    </row>
    <row r="548">
      <c r="B548" s="1" t="str">
        <f>IFERROR(__xludf.DUMMYFUNCTION("""COMPUTED_VALUE"""),"Go;JavaScript;PHP;Ruby;SQL;TypeScript")</f>
        <v>Go;JavaScript;PHP;Ruby;SQL;TypeScript</v>
      </c>
      <c r="E548" s="1" t="str">
        <f>IFERROR(__xludf.DUMMYFUNCTION("UNIQUE(SPLIT(B548,"";""))"),"Go")</f>
        <v>Go</v>
      </c>
      <c r="F548" s="1" t="str">
        <f>IFERROR(__xludf.DUMMYFUNCTION("""COMPUTED_VALUE"""),"JavaScript")</f>
        <v>JavaScript</v>
      </c>
      <c r="G548" s="1" t="str">
        <f>IFERROR(__xludf.DUMMYFUNCTION("""COMPUTED_VALUE"""),"PHP")</f>
        <v>PHP</v>
      </c>
      <c r="H548" s="1" t="str">
        <f>IFERROR(__xludf.DUMMYFUNCTION("""COMPUTED_VALUE"""),"Ruby")</f>
        <v>Ruby</v>
      </c>
      <c r="I548" s="1" t="str">
        <f>IFERROR(__xludf.DUMMYFUNCTION("""COMPUTED_VALUE"""),"SQL")</f>
        <v>SQL</v>
      </c>
      <c r="J548" s="1" t="str">
        <f>IFERROR(__xludf.DUMMYFUNCTION("""COMPUTED_VALUE"""),"TypeScript")</f>
        <v>TypeScript</v>
      </c>
    </row>
    <row r="549">
      <c r="B549" s="1" t="str">
        <f>IFERROR(__xludf.DUMMYFUNCTION("""COMPUTED_VALUE"""),"C#;HTML/CSS;JavaScript;SQL")</f>
        <v>C#;HTML/CSS;JavaScript;SQL</v>
      </c>
      <c r="E549" s="1" t="str">
        <f>IFERROR(__xludf.DUMMYFUNCTION("UNIQUE(SPLIT(B549,"";""))"),"C#")</f>
        <v>C#</v>
      </c>
      <c r="F549" s="1" t="str">
        <f>IFERROR(__xludf.DUMMYFUNCTION("""COMPUTED_VALUE"""),"HTML/CSS")</f>
        <v>HTML/CSS</v>
      </c>
      <c r="G549" s="1" t="str">
        <f>IFERROR(__xludf.DUMMYFUNCTION("""COMPUTED_VALUE"""),"JavaScript")</f>
        <v>JavaScript</v>
      </c>
      <c r="H549" s="1" t="str">
        <f>IFERROR(__xludf.DUMMYFUNCTION("""COMPUTED_VALUE"""),"SQL")</f>
        <v>SQL</v>
      </c>
    </row>
    <row r="550">
      <c r="B550" s="1" t="str">
        <f>IFERROR(__xludf.DUMMYFUNCTION("""COMPUTED_VALUE"""),"Bash/Shell/PowerShell;HTML/CSS;Java;JavaScript;Python;SQL")</f>
        <v>Bash/Shell/PowerShell;HTML/CSS;Java;JavaScript;Python;SQL</v>
      </c>
      <c r="E550" s="1" t="str">
        <f>IFERROR(__xludf.DUMMYFUNCTION("UNIQUE(SPLIT(B550,"";""))"),"Bash/Shell/PowerShell")</f>
        <v>Bash/Shell/PowerShell</v>
      </c>
      <c r="F550" s="1" t="str">
        <f>IFERROR(__xludf.DUMMYFUNCTION("""COMPUTED_VALUE"""),"HTML/CSS")</f>
        <v>HTML/CSS</v>
      </c>
      <c r="G550" s="1" t="str">
        <f>IFERROR(__xludf.DUMMYFUNCTION("""COMPUTED_VALUE"""),"Java")</f>
        <v>Java</v>
      </c>
      <c r="H550" s="1" t="str">
        <f>IFERROR(__xludf.DUMMYFUNCTION("""COMPUTED_VALUE"""),"JavaScript")</f>
        <v>JavaScript</v>
      </c>
      <c r="I550" s="1" t="str">
        <f>IFERROR(__xludf.DUMMYFUNCTION("""COMPUTED_VALUE"""),"Python")</f>
        <v>Python</v>
      </c>
      <c r="J550" s="1" t="str">
        <f>IFERROR(__xludf.DUMMYFUNCTION("""COMPUTED_VALUE"""),"SQL")</f>
        <v>SQL</v>
      </c>
    </row>
    <row r="551">
      <c r="B551" s="1" t="str">
        <f>IFERROR(__xludf.DUMMYFUNCTION("""COMPUTED_VALUE"""),"C;C++;PHP;Python;SQL;VBA")</f>
        <v>C;C++;PHP;Python;SQL;VBA</v>
      </c>
      <c r="E551" s="1" t="str">
        <f>IFERROR(__xludf.DUMMYFUNCTION("UNIQUE(SPLIT(B551,"";""))"),"C")</f>
        <v>C</v>
      </c>
      <c r="F551" s="1" t="str">
        <f>IFERROR(__xludf.DUMMYFUNCTION("""COMPUTED_VALUE"""),"C++")</f>
        <v>C++</v>
      </c>
      <c r="G551" s="1" t="str">
        <f>IFERROR(__xludf.DUMMYFUNCTION("""COMPUTED_VALUE"""),"PHP")</f>
        <v>PHP</v>
      </c>
      <c r="H551" s="1" t="str">
        <f>IFERROR(__xludf.DUMMYFUNCTION("""COMPUTED_VALUE"""),"Python")</f>
        <v>Python</v>
      </c>
      <c r="I551" s="1" t="str">
        <f>IFERROR(__xludf.DUMMYFUNCTION("""COMPUTED_VALUE"""),"SQL")</f>
        <v>SQL</v>
      </c>
      <c r="J551" s="1" t="str">
        <f>IFERROR(__xludf.DUMMYFUNCTION("""COMPUTED_VALUE"""),"VBA")</f>
        <v>VBA</v>
      </c>
    </row>
    <row r="552">
      <c r="B552" s="1" t="str">
        <f>IFERROR(__xludf.DUMMYFUNCTION("""COMPUTED_VALUE"""),"Bash/Shell/PowerShell;C;HTML/CSS;Java;JavaScript;Kotlin;PHP;SQL;TypeScript")</f>
        <v>Bash/Shell/PowerShell;C;HTML/CSS;Java;JavaScript;Kotlin;PHP;SQL;TypeScript</v>
      </c>
      <c r="E552" s="1" t="str">
        <f>IFERROR(__xludf.DUMMYFUNCTION("UNIQUE(SPLIT(B552,"";""))"),"Bash/Shell/PowerShell")</f>
        <v>Bash/Shell/PowerShell</v>
      </c>
      <c r="F552" s="1" t="str">
        <f>IFERROR(__xludf.DUMMYFUNCTION("""COMPUTED_VALUE"""),"C")</f>
        <v>C</v>
      </c>
      <c r="G552" s="1" t="str">
        <f>IFERROR(__xludf.DUMMYFUNCTION("""COMPUTED_VALUE"""),"HTML/CSS")</f>
        <v>HTML/CSS</v>
      </c>
      <c r="H552" s="1" t="str">
        <f>IFERROR(__xludf.DUMMYFUNCTION("""COMPUTED_VALUE"""),"Java")</f>
        <v>Java</v>
      </c>
      <c r="I552" s="1" t="str">
        <f>IFERROR(__xludf.DUMMYFUNCTION("""COMPUTED_VALUE"""),"JavaScript")</f>
        <v>JavaScript</v>
      </c>
      <c r="J552" s="1" t="str">
        <f>IFERROR(__xludf.DUMMYFUNCTION("""COMPUTED_VALUE"""),"Kotlin")</f>
        <v>Kotlin</v>
      </c>
      <c r="K552" s="1" t="str">
        <f>IFERROR(__xludf.DUMMYFUNCTION("""COMPUTED_VALUE"""),"PHP")</f>
        <v>PHP</v>
      </c>
      <c r="L552" s="1" t="str">
        <f>IFERROR(__xludf.DUMMYFUNCTION("""COMPUTED_VALUE"""),"SQL")</f>
        <v>SQL</v>
      </c>
      <c r="M552" s="1" t="str">
        <f>IFERROR(__xludf.DUMMYFUNCTION("""COMPUTED_VALUE"""),"TypeScript")</f>
        <v>TypeScript</v>
      </c>
    </row>
    <row r="553">
      <c r="B553" s="1" t="str">
        <f>IFERROR(__xludf.DUMMYFUNCTION("""COMPUTED_VALUE"""),"Bash/Shell/PowerShell;C;C++;C#;HTML/CSS;Java;PHP;Python;SQL;VBA")</f>
        <v>Bash/Shell/PowerShell;C;C++;C#;HTML/CSS;Java;PHP;Python;SQL;VBA</v>
      </c>
      <c r="E553" s="1" t="str">
        <f>IFERROR(__xludf.DUMMYFUNCTION("UNIQUE(SPLIT(B553,"";""))"),"Bash/Shell/PowerShell")</f>
        <v>Bash/Shell/PowerShell</v>
      </c>
      <c r="F553" s="1" t="str">
        <f>IFERROR(__xludf.DUMMYFUNCTION("""COMPUTED_VALUE"""),"C")</f>
        <v>C</v>
      </c>
      <c r="G553" s="1" t="str">
        <f>IFERROR(__xludf.DUMMYFUNCTION("""COMPUTED_VALUE"""),"C++")</f>
        <v>C++</v>
      </c>
      <c r="H553" s="1" t="str">
        <f>IFERROR(__xludf.DUMMYFUNCTION("""COMPUTED_VALUE"""),"C#")</f>
        <v>C#</v>
      </c>
      <c r="I553" s="1" t="str">
        <f>IFERROR(__xludf.DUMMYFUNCTION("""COMPUTED_VALUE"""),"HTML/CSS")</f>
        <v>HTML/CSS</v>
      </c>
      <c r="J553" s="1" t="str">
        <f>IFERROR(__xludf.DUMMYFUNCTION("""COMPUTED_VALUE"""),"Java")</f>
        <v>Java</v>
      </c>
      <c r="K553" s="1" t="str">
        <f>IFERROR(__xludf.DUMMYFUNCTION("""COMPUTED_VALUE"""),"PHP")</f>
        <v>PHP</v>
      </c>
      <c r="L553" s="1" t="str">
        <f>IFERROR(__xludf.DUMMYFUNCTION("""COMPUTED_VALUE"""),"Python")</f>
        <v>Python</v>
      </c>
      <c r="M553" s="1" t="str">
        <f>IFERROR(__xludf.DUMMYFUNCTION("""COMPUTED_VALUE"""),"SQL")</f>
        <v>SQL</v>
      </c>
      <c r="N553" s="1" t="str">
        <f>IFERROR(__xludf.DUMMYFUNCTION("""COMPUTED_VALUE"""),"VBA")</f>
        <v>VBA</v>
      </c>
    </row>
    <row r="554">
      <c r="B554" s="1" t="str">
        <f>IFERROR(__xludf.DUMMYFUNCTION("""COMPUTED_VALUE"""),"Bash/Shell/PowerShell;C#;HTML/CSS;JavaScript;PHP;SQL")</f>
        <v>Bash/Shell/PowerShell;C#;HTML/CSS;JavaScript;PHP;SQL</v>
      </c>
      <c r="E554" s="1" t="str">
        <f>IFERROR(__xludf.DUMMYFUNCTION("UNIQUE(SPLIT(B554,"";""))"),"Bash/Shell/PowerShell")</f>
        <v>Bash/Shell/PowerShell</v>
      </c>
      <c r="F554" s="1" t="str">
        <f>IFERROR(__xludf.DUMMYFUNCTION("""COMPUTED_VALUE"""),"C#")</f>
        <v>C#</v>
      </c>
      <c r="G554" s="1" t="str">
        <f>IFERROR(__xludf.DUMMYFUNCTION("""COMPUTED_VALUE"""),"HTML/CSS")</f>
        <v>HTML/CSS</v>
      </c>
      <c r="H554" s="1" t="str">
        <f>IFERROR(__xludf.DUMMYFUNCTION("""COMPUTED_VALUE"""),"JavaScript")</f>
        <v>JavaScript</v>
      </c>
      <c r="I554" s="1" t="str">
        <f>IFERROR(__xludf.DUMMYFUNCTION("""COMPUTED_VALUE"""),"PHP")</f>
        <v>PHP</v>
      </c>
      <c r="J554" s="1" t="str">
        <f>IFERROR(__xludf.DUMMYFUNCTION("""COMPUTED_VALUE"""),"SQL")</f>
        <v>SQL</v>
      </c>
    </row>
    <row r="555">
      <c r="B555" s="1" t="str">
        <f>IFERROR(__xludf.DUMMYFUNCTION("""COMPUTED_VALUE"""),"HTML/CSS;Java;JavaScript;Python;Ruby;SQL")</f>
        <v>HTML/CSS;Java;JavaScript;Python;Ruby;SQL</v>
      </c>
      <c r="E555" s="1" t="str">
        <f>IFERROR(__xludf.DUMMYFUNCTION("UNIQUE(SPLIT(B555,"";""))"),"HTML/CSS")</f>
        <v>HTML/CSS</v>
      </c>
      <c r="F555" s="1" t="str">
        <f>IFERROR(__xludf.DUMMYFUNCTION("""COMPUTED_VALUE"""),"Java")</f>
        <v>Java</v>
      </c>
      <c r="G555" s="1" t="str">
        <f>IFERROR(__xludf.DUMMYFUNCTION("""COMPUTED_VALUE"""),"JavaScript")</f>
        <v>JavaScript</v>
      </c>
      <c r="H555" s="1" t="str">
        <f>IFERROR(__xludf.DUMMYFUNCTION("""COMPUTED_VALUE"""),"Python")</f>
        <v>Python</v>
      </c>
      <c r="I555" s="1" t="str">
        <f>IFERROR(__xludf.DUMMYFUNCTION("""COMPUTED_VALUE"""),"Ruby")</f>
        <v>Ruby</v>
      </c>
      <c r="J555" s="1" t="str">
        <f>IFERROR(__xludf.DUMMYFUNCTION("""COMPUTED_VALUE"""),"SQL")</f>
        <v>SQL</v>
      </c>
    </row>
    <row r="556">
      <c r="B556" s="1" t="str">
        <f>IFERROR(__xludf.DUMMYFUNCTION("""COMPUTED_VALUE"""),"C#;JavaScript;SQL")</f>
        <v>C#;JavaScript;SQL</v>
      </c>
      <c r="E556" s="1" t="str">
        <f>IFERROR(__xludf.DUMMYFUNCTION("UNIQUE(SPLIT(B556,"";""))"),"C#")</f>
        <v>C#</v>
      </c>
      <c r="F556" s="1" t="str">
        <f>IFERROR(__xludf.DUMMYFUNCTION("""COMPUTED_VALUE"""),"JavaScript")</f>
        <v>JavaScript</v>
      </c>
      <c r="G556" s="1" t="str">
        <f>IFERROR(__xludf.DUMMYFUNCTION("""COMPUTED_VALUE"""),"SQL")</f>
        <v>SQL</v>
      </c>
    </row>
    <row r="557">
      <c r="B557" s="1" t="str">
        <f>IFERROR(__xludf.DUMMYFUNCTION("""COMPUTED_VALUE"""),"Assembly;Bash/Shell/PowerShell;C;C++;Python;SQL")</f>
        <v>Assembly;Bash/Shell/PowerShell;C;C++;Python;SQL</v>
      </c>
      <c r="E557" s="1" t="str">
        <f>IFERROR(__xludf.DUMMYFUNCTION("UNIQUE(SPLIT(B557,"";""))"),"Assembly")</f>
        <v>Assembly</v>
      </c>
      <c r="F557" s="1" t="str">
        <f>IFERROR(__xludf.DUMMYFUNCTION("""COMPUTED_VALUE"""),"Bash/Shell/PowerShell")</f>
        <v>Bash/Shell/PowerShell</v>
      </c>
      <c r="G557" s="1" t="str">
        <f>IFERROR(__xludf.DUMMYFUNCTION("""COMPUTED_VALUE"""),"C")</f>
        <v>C</v>
      </c>
      <c r="H557" s="1" t="str">
        <f>IFERROR(__xludf.DUMMYFUNCTION("""COMPUTED_VALUE"""),"C++")</f>
        <v>C++</v>
      </c>
      <c r="I557" s="1" t="str">
        <f>IFERROR(__xludf.DUMMYFUNCTION("""COMPUTED_VALUE"""),"Python")</f>
        <v>Python</v>
      </c>
      <c r="J557" s="1" t="str">
        <f>IFERROR(__xludf.DUMMYFUNCTION("""COMPUTED_VALUE"""),"SQL")</f>
        <v>SQL</v>
      </c>
    </row>
    <row r="558">
      <c r="B558" s="1" t="str">
        <f>IFERROR(__xludf.DUMMYFUNCTION("""COMPUTED_VALUE"""),"C;C++;Python;R;SQL;Other(s):")</f>
        <v>C;C++;Python;R;SQL;Other(s):</v>
      </c>
      <c r="E558" s="1" t="str">
        <f>IFERROR(__xludf.DUMMYFUNCTION("UNIQUE(SPLIT(B558,"";""))"),"C")</f>
        <v>C</v>
      </c>
      <c r="F558" s="1" t="str">
        <f>IFERROR(__xludf.DUMMYFUNCTION("""COMPUTED_VALUE"""),"C++")</f>
        <v>C++</v>
      </c>
      <c r="G558" s="1" t="str">
        <f>IFERROR(__xludf.DUMMYFUNCTION("""COMPUTED_VALUE"""),"Python")</f>
        <v>Python</v>
      </c>
      <c r="H558" s="1" t="str">
        <f>IFERROR(__xludf.DUMMYFUNCTION("""COMPUTED_VALUE"""),"R")</f>
        <v>R</v>
      </c>
      <c r="I558" s="1" t="str">
        <f>IFERROR(__xludf.DUMMYFUNCTION("""COMPUTED_VALUE"""),"SQL")</f>
        <v>SQL</v>
      </c>
      <c r="J558" s="1" t="str">
        <f>IFERROR(__xludf.DUMMYFUNCTION("""COMPUTED_VALUE"""),"Other(s):")</f>
        <v>Other(s):</v>
      </c>
    </row>
    <row r="559">
      <c r="B559" s="1" t="str">
        <f>IFERROR(__xludf.DUMMYFUNCTION("""COMPUTED_VALUE"""),"Bash/Shell/PowerShell;HTML/CSS;JavaScript;PHP;SQL")</f>
        <v>Bash/Shell/PowerShell;HTML/CSS;JavaScript;PHP;SQL</v>
      </c>
      <c r="E559" s="1" t="str">
        <f>IFERROR(__xludf.DUMMYFUNCTION("UNIQUE(SPLIT(B559,"";""))"),"Bash/Shell/PowerShell")</f>
        <v>Bash/Shell/PowerShell</v>
      </c>
      <c r="F559" s="1" t="str">
        <f>IFERROR(__xludf.DUMMYFUNCTION("""COMPUTED_VALUE"""),"HTML/CSS")</f>
        <v>HTML/CSS</v>
      </c>
      <c r="G559" s="1" t="str">
        <f>IFERROR(__xludf.DUMMYFUNCTION("""COMPUTED_VALUE"""),"JavaScript")</f>
        <v>JavaScript</v>
      </c>
      <c r="H559" s="1" t="str">
        <f>IFERROR(__xludf.DUMMYFUNCTION("""COMPUTED_VALUE"""),"PHP")</f>
        <v>PHP</v>
      </c>
      <c r="I559" s="1" t="str">
        <f>IFERROR(__xludf.DUMMYFUNCTION("""COMPUTED_VALUE"""),"SQL")</f>
        <v>SQL</v>
      </c>
    </row>
    <row r="560">
      <c r="B560" s="1" t="str">
        <f>IFERROR(__xludf.DUMMYFUNCTION("""COMPUTED_VALUE"""),"Bash/Shell/PowerShell;C#;HTML/CSS;JavaScript")</f>
        <v>Bash/Shell/PowerShell;C#;HTML/CSS;JavaScript</v>
      </c>
      <c r="E560" s="1" t="str">
        <f>IFERROR(__xludf.DUMMYFUNCTION("UNIQUE(SPLIT(B560,"";""))"),"Bash/Shell/PowerShell")</f>
        <v>Bash/Shell/PowerShell</v>
      </c>
      <c r="F560" s="1" t="str">
        <f>IFERROR(__xludf.DUMMYFUNCTION("""COMPUTED_VALUE"""),"C#")</f>
        <v>C#</v>
      </c>
      <c r="G560" s="1" t="str">
        <f>IFERROR(__xludf.DUMMYFUNCTION("""COMPUTED_VALUE"""),"HTML/CSS")</f>
        <v>HTML/CSS</v>
      </c>
      <c r="H560" s="1" t="str">
        <f>IFERROR(__xludf.DUMMYFUNCTION("""COMPUTED_VALUE"""),"JavaScript")</f>
        <v>JavaScript</v>
      </c>
    </row>
    <row r="561">
      <c r="B561" s="1" t="str">
        <f>IFERROR(__xludf.DUMMYFUNCTION("""COMPUTED_VALUE"""),"Bash/Shell/PowerShell;C;Java;JavaScript;Objective-C;Rust;Swift;Other(s):")</f>
        <v>Bash/Shell/PowerShell;C;Java;JavaScript;Objective-C;Rust;Swift;Other(s):</v>
      </c>
      <c r="E561" s="1" t="str">
        <f>IFERROR(__xludf.DUMMYFUNCTION("UNIQUE(SPLIT(B561,"";""))"),"Bash/Shell/PowerShell")</f>
        <v>Bash/Shell/PowerShell</v>
      </c>
      <c r="F561" s="1" t="str">
        <f>IFERROR(__xludf.DUMMYFUNCTION("""COMPUTED_VALUE"""),"C")</f>
        <v>C</v>
      </c>
      <c r="G561" s="1" t="str">
        <f>IFERROR(__xludf.DUMMYFUNCTION("""COMPUTED_VALUE"""),"Java")</f>
        <v>Java</v>
      </c>
      <c r="H561" s="1" t="str">
        <f>IFERROR(__xludf.DUMMYFUNCTION("""COMPUTED_VALUE"""),"JavaScript")</f>
        <v>JavaScript</v>
      </c>
      <c r="I561" s="1" t="str">
        <f>IFERROR(__xludf.DUMMYFUNCTION("""COMPUTED_VALUE"""),"Objective-C")</f>
        <v>Objective-C</v>
      </c>
      <c r="J561" s="1" t="str">
        <f>IFERROR(__xludf.DUMMYFUNCTION("""COMPUTED_VALUE"""),"Rust")</f>
        <v>Rust</v>
      </c>
      <c r="K561" s="1" t="str">
        <f>IFERROR(__xludf.DUMMYFUNCTION("""COMPUTED_VALUE"""),"Swift")</f>
        <v>Swift</v>
      </c>
      <c r="L561" s="1" t="str">
        <f>IFERROR(__xludf.DUMMYFUNCTION("""COMPUTED_VALUE"""),"Other(s):")</f>
        <v>Other(s):</v>
      </c>
    </row>
    <row r="562">
      <c r="B562" s="1" t="str">
        <f>IFERROR(__xludf.DUMMYFUNCTION("""COMPUTED_VALUE"""),"C++;C#;Clojure;HTML/CSS;JavaScript;Python;SQL")</f>
        <v>C++;C#;Clojure;HTML/CSS;JavaScript;Python;SQL</v>
      </c>
      <c r="E562" s="1" t="str">
        <f>IFERROR(__xludf.DUMMYFUNCTION("UNIQUE(SPLIT(B562,"";""))"),"C++")</f>
        <v>C++</v>
      </c>
      <c r="F562" s="1" t="str">
        <f>IFERROR(__xludf.DUMMYFUNCTION("""COMPUTED_VALUE"""),"C#")</f>
        <v>C#</v>
      </c>
      <c r="G562" s="1" t="str">
        <f>IFERROR(__xludf.DUMMYFUNCTION("""COMPUTED_VALUE"""),"Clojure")</f>
        <v>Clojure</v>
      </c>
      <c r="H562" s="1" t="str">
        <f>IFERROR(__xludf.DUMMYFUNCTION("""COMPUTED_VALUE"""),"HTML/CSS")</f>
        <v>HTML/CSS</v>
      </c>
      <c r="I562" s="1" t="str">
        <f>IFERROR(__xludf.DUMMYFUNCTION("""COMPUTED_VALUE"""),"JavaScript")</f>
        <v>JavaScript</v>
      </c>
      <c r="J562" s="1" t="str">
        <f>IFERROR(__xludf.DUMMYFUNCTION("""COMPUTED_VALUE"""),"Python")</f>
        <v>Python</v>
      </c>
      <c r="K562" s="1" t="str">
        <f>IFERROR(__xludf.DUMMYFUNCTION("""COMPUTED_VALUE"""),"SQL")</f>
        <v>SQL</v>
      </c>
    </row>
    <row r="563">
      <c r="B563" s="1" t="str">
        <f>IFERROR(__xludf.DUMMYFUNCTION("""COMPUTED_VALUE"""),"Bash/Shell/PowerShell;HTML/CSS;JavaScript;Python")</f>
        <v>Bash/Shell/PowerShell;HTML/CSS;JavaScript;Python</v>
      </c>
      <c r="E563" s="1" t="str">
        <f>IFERROR(__xludf.DUMMYFUNCTION("UNIQUE(SPLIT(B563,"";""))"),"Bash/Shell/PowerShell")</f>
        <v>Bash/Shell/PowerShell</v>
      </c>
      <c r="F563" s="1" t="str">
        <f>IFERROR(__xludf.DUMMYFUNCTION("""COMPUTED_VALUE"""),"HTML/CSS")</f>
        <v>HTML/CSS</v>
      </c>
      <c r="G563" s="1" t="str">
        <f>IFERROR(__xludf.DUMMYFUNCTION("""COMPUTED_VALUE"""),"JavaScript")</f>
        <v>JavaScript</v>
      </c>
      <c r="H563" s="1" t="str">
        <f>IFERROR(__xludf.DUMMYFUNCTION("""COMPUTED_VALUE"""),"Python")</f>
        <v>Python</v>
      </c>
    </row>
    <row r="564">
      <c r="B564" s="1" t="str">
        <f>IFERROR(__xludf.DUMMYFUNCTION("""COMPUTED_VALUE"""),"Assembly;Bash/Shell/PowerShell;C;C++;Erlang;R;Rust;Scala")</f>
        <v>Assembly;Bash/Shell/PowerShell;C;C++;Erlang;R;Rust;Scala</v>
      </c>
      <c r="E564" s="1" t="str">
        <f>IFERROR(__xludf.DUMMYFUNCTION("UNIQUE(SPLIT(B564,"";""))"),"Assembly")</f>
        <v>Assembly</v>
      </c>
      <c r="F564" s="1" t="str">
        <f>IFERROR(__xludf.DUMMYFUNCTION("""COMPUTED_VALUE"""),"Bash/Shell/PowerShell")</f>
        <v>Bash/Shell/PowerShell</v>
      </c>
      <c r="G564" s="1" t="str">
        <f>IFERROR(__xludf.DUMMYFUNCTION("""COMPUTED_VALUE"""),"C")</f>
        <v>C</v>
      </c>
      <c r="H564" s="1" t="str">
        <f>IFERROR(__xludf.DUMMYFUNCTION("""COMPUTED_VALUE"""),"C++")</f>
        <v>C++</v>
      </c>
      <c r="I564" s="1" t="str">
        <f>IFERROR(__xludf.DUMMYFUNCTION("""COMPUTED_VALUE"""),"Erlang")</f>
        <v>Erlang</v>
      </c>
      <c r="J564" s="1" t="str">
        <f>IFERROR(__xludf.DUMMYFUNCTION("""COMPUTED_VALUE"""),"R")</f>
        <v>R</v>
      </c>
      <c r="K564" s="1" t="str">
        <f>IFERROR(__xludf.DUMMYFUNCTION("""COMPUTED_VALUE"""),"Rust")</f>
        <v>Rust</v>
      </c>
      <c r="L564" s="1" t="str">
        <f>IFERROR(__xludf.DUMMYFUNCTION("""COMPUTED_VALUE"""),"Scala")</f>
        <v>Scala</v>
      </c>
    </row>
    <row r="565">
      <c r="B565" s="1" t="str">
        <f>IFERROR(__xludf.DUMMYFUNCTION("""COMPUTED_VALUE"""),"Assembly;C;C++;Java;JavaScript;Kotlin;PHP;Python;Rust;SQL;TypeScript")</f>
        <v>Assembly;C;C++;Java;JavaScript;Kotlin;PHP;Python;Rust;SQL;TypeScript</v>
      </c>
      <c r="E565" s="1" t="str">
        <f>IFERROR(__xludf.DUMMYFUNCTION("UNIQUE(SPLIT(B565,"";""))"),"Assembly")</f>
        <v>Assembly</v>
      </c>
      <c r="F565" s="1" t="str">
        <f>IFERROR(__xludf.DUMMYFUNCTION("""COMPUTED_VALUE"""),"C")</f>
        <v>C</v>
      </c>
      <c r="G565" s="1" t="str">
        <f>IFERROR(__xludf.DUMMYFUNCTION("""COMPUTED_VALUE"""),"C++")</f>
        <v>C++</v>
      </c>
      <c r="H565" s="1" t="str">
        <f>IFERROR(__xludf.DUMMYFUNCTION("""COMPUTED_VALUE"""),"Java")</f>
        <v>Java</v>
      </c>
      <c r="I565" s="1" t="str">
        <f>IFERROR(__xludf.DUMMYFUNCTION("""COMPUTED_VALUE"""),"JavaScript")</f>
        <v>JavaScript</v>
      </c>
      <c r="J565" s="1" t="str">
        <f>IFERROR(__xludf.DUMMYFUNCTION("""COMPUTED_VALUE"""),"Kotlin")</f>
        <v>Kotlin</v>
      </c>
      <c r="K565" s="1" t="str">
        <f>IFERROR(__xludf.DUMMYFUNCTION("""COMPUTED_VALUE"""),"PHP")</f>
        <v>PHP</v>
      </c>
      <c r="L565" s="1" t="str">
        <f>IFERROR(__xludf.DUMMYFUNCTION("""COMPUTED_VALUE"""),"Python")</f>
        <v>Python</v>
      </c>
      <c r="M565" s="1" t="str">
        <f>IFERROR(__xludf.DUMMYFUNCTION("""COMPUTED_VALUE"""),"Rust")</f>
        <v>Rust</v>
      </c>
      <c r="N565" s="1" t="str">
        <f>IFERROR(__xludf.DUMMYFUNCTION("""COMPUTED_VALUE"""),"SQL")</f>
        <v>SQL</v>
      </c>
      <c r="O565" s="1" t="str">
        <f>IFERROR(__xludf.DUMMYFUNCTION("""COMPUTED_VALUE"""),"TypeScript")</f>
        <v>TypeScript</v>
      </c>
    </row>
    <row r="566">
      <c r="B566" s="1" t="str">
        <f>IFERROR(__xludf.DUMMYFUNCTION("""COMPUTED_VALUE"""),"Assembly;Bash/Shell/PowerShell;C;HTML/CSS;PHP;Python;SQL")</f>
        <v>Assembly;Bash/Shell/PowerShell;C;HTML/CSS;PHP;Python;SQL</v>
      </c>
      <c r="E566" s="1" t="str">
        <f>IFERROR(__xludf.DUMMYFUNCTION("UNIQUE(SPLIT(B566,"";""))"),"Assembly")</f>
        <v>Assembly</v>
      </c>
      <c r="F566" s="1" t="str">
        <f>IFERROR(__xludf.DUMMYFUNCTION("""COMPUTED_VALUE"""),"Bash/Shell/PowerShell")</f>
        <v>Bash/Shell/PowerShell</v>
      </c>
      <c r="G566" s="1" t="str">
        <f>IFERROR(__xludf.DUMMYFUNCTION("""COMPUTED_VALUE"""),"C")</f>
        <v>C</v>
      </c>
      <c r="H566" s="1" t="str">
        <f>IFERROR(__xludf.DUMMYFUNCTION("""COMPUTED_VALUE"""),"HTML/CSS")</f>
        <v>HTML/CSS</v>
      </c>
      <c r="I566" s="1" t="str">
        <f>IFERROR(__xludf.DUMMYFUNCTION("""COMPUTED_VALUE"""),"PHP")</f>
        <v>PHP</v>
      </c>
      <c r="J566" s="1" t="str">
        <f>IFERROR(__xludf.DUMMYFUNCTION("""COMPUTED_VALUE"""),"Python")</f>
        <v>Python</v>
      </c>
      <c r="K566" s="1" t="str">
        <f>IFERROR(__xludf.DUMMYFUNCTION("""COMPUTED_VALUE"""),"SQL")</f>
        <v>SQL</v>
      </c>
    </row>
    <row r="567">
      <c r="B567" s="1" t="str">
        <f>IFERROR(__xludf.DUMMYFUNCTION("""COMPUTED_VALUE"""),"Bash/Shell/PowerShell;HTML/CSS;JavaScript;PHP;Python;Ruby")</f>
        <v>Bash/Shell/PowerShell;HTML/CSS;JavaScript;PHP;Python;Ruby</v>
      </c>
      <c r="E567" s="1" t="str">
        <f>IFERROR(__xludf.DUMMYFUNCTION("UNIQUE(SPLIT(B567,"";""))"),"Bash/Shell/PowerShell")</f>
        <v>Bash/Shell/PowerShell</v>
      </c>
      <c r="F567" s="1" t="str">
        <f>IFERROR(__xludf.DUMMYFUNCTION("""COMPUTED_VALUE"""),"HTML/CSS")</f>
        <v>HTML/CSS</v>
      </c>
      <c r="G567" s="1" t="str">
        <f>IFERROR(__xludf.DUMMYFUNCTION("""COMPUTED_VALUE"""),"JavaScript")</f>
        <v>JavaScript</v>
      </c>
      <c r="H567" s="1" t="str">
        <f>IFERROR(__xludf.DUMMYFUNCTION("""COMPUTED_VALUE"""),"PHP")</f>
        <v>PHP</v>
      </c>
      <c r="I567" s="1" t="str">
        <f>IFERROR(__xludf.DUMMYFUNCTION("""COMPUTED_VALUE"""),"Python")</f>
        <v>Python</v>
      </c>
      <c r="J567" s="1" t="str">
        <f>IFERROR(__xludf.DUMMYFUNCTION("""COMPUTED_VALUE"""),"Ruby")</f>
        <v>Ruby</v>
      </c>
    </row>
    <row r="568">
      <c r="B568" s="1" t="str">
        <f>IFERROR(__xludf.DUMMYFUNCTION("""COMPUTED_VALUE"""),"Bash/Shell/PowerShell;Go;Python;SQL")</f>
        <v>Bash/Shell/PowerShell;Go;Python;SQL</v>
      </c>
      <c r="E568" s="1" t="str">
        <f>IFERROR(__xludf.DUMMYFUNCTION("UNIQUE(SPLIT(B568,"";""))"),"Bash/Shell/PowerShell")</f>
        <v>Bash/Shell/PowerShell</v>
      </c>
      <c r="F568" s="1" t="str">
        <f>IFERROR(__xludf.DUMMYFUNCTION("""COMPUTED_VALUE"""),"Go")</f>
        <v>Go</v>
      </c>
      <c r="G568" s="1" t="str">
        <f>IFERROR(__xludf.DUMMYFUNCTION("""COMPUTED_VALUE"""),"Python")</f>
        <v>Python</v>
      </c>
      <c r="H568" s="1" t="str">
        <f>IFERROR(__xludf.DUMMYFUNCTION("""COMPUTED_VALUE"""),"SQL")</f>
        <v>SQL</v>
      </c>
    </row>
    <row r="569">
      <c r="B569" s="1" t="str">
        <f>IFERROR(__xludf.DUMMYFUNCTION("""COMPUTED_VALUE"""),"C#;HTML/CSS;JavaScript;Ruby;SQL;TypeScript")</f>
        <v>C#;HTML/CSS;JavaScript;Ruby;SQL;TypeScript</v>
      </c>
      <c r="E569" s="1" t="str">
        <f>IFERROR(__xludf.DUMMYFUNCTION("UNIQUE(SPLIT(B569,"";""))"),"C#")</f>
        <v>C#</v>
      </c>
      <c r="F569" s="1" t="str">
        <f>IFERROR(__xludf.DUMMYFUNCTION("""COMPUTED_VALUE"""),"HTML/CSS")</f>
        <v>HTML/CSS</v>
      </c>
      <c r="G569" s="1" t="str">
        <f>IFERROR(__xludf.DUMMYFUNCTION("""COMPUTED_VALUE"""),"JavaScript")</f>
        <v>JavaScript</v>
      </c>
      <c r="H569" s="1" t="str">
        <f>IFERROR(__xludf.DUMMYFUNCTION("""COMPUTED_VALUE"""),"Ruby")</f>
        <v>Ruby</v>
      </c>
      <c r="I569" s="1" t="str">
        <f>IFERROR(__xludf.DUMMYFUNCTION("""COMPUTED_VALUE"""),"SQL")</f>
        <v>SQL</v>
      </c>
      <c r="J569" s="1" t="str">
        <f>IFERROR(__xludf.DUMMYFUNCTION("""COMPUTED_VALUE"""),"TypeScript")</f>
        <v>TypeScript</v>
      </c>
    </row>
    <row r="570">
      <c r="B570" s="1" t="str">
        <f>IFERROR(__xludf.DUMMYFUNCTION("""COMPUTED_VALUE"""),"Bash/Shell/PowerShell;Python;Other(s):")</f>
        <v>Bash/Shell/PowerShell;Python;Other(s):</v>
      </c>
      <c r="E570" s="1" t="str">
        <f>IFERROR(__xludf.DUMMYFUNCTION("UNIQUE(SPLIT(B570,"";""))"),"Bash/Shell/PowerShell")</f>
        <v>Bash/Shell/PowerShell</v>
      </c>
      <c r="F570" s="1" t="str">
        <f>IFERROR(__xludf.DUMMYFUNCTION("""COMPUTED_VALUE"""),"Python")</f>
        <v>Python</v>
      </c>
      <c r="G570" s="1" t="str">
        <f>IFERROR(__xludf.DUMMYFUNCTION("""COMPUTED_VALUE"""),"Other(s):")</f>
        <v>Other(s):</v>
      </c>
    </row>
    <row r="571">
      <c r="B571" s="1" t="str">
        <f>IFERROR(__xludf.DUMMYFUNCTION("""COMPUTED_VALUE"""),"Bash/Shell/PowerShell;HTML/CSS;Java;JavaScript;SQL;Swift")</f>
        <v>Bash/Shell/PowerShell;HTML/CSS;Java;JavaScript;SQL;Swift</v>
      </c>
      <c r="E571" s="1" t="str">
        <f>IFERROR(__xludf.DUMMYFUNCTION("UNIQUE(SPLIT(B571,"";""))"),"Bash/Shell/PowerShell")</f>
        <v>Bash/Shell/PowerShell</v>
      </c>
      <c r="F571" s="1" t="str">
        <f>IFERROR(__xludf.DUMMYFUNCTION("""COMPUTED_VALUE"""),"HTML/CSS")</f>
        <v>HTML/CSS</v>
      </c>
      <c r="G571" s="1" t="str">
        <f>IFERROR(__xludf.DUMMYFUNCTION("""COMPUTED_VALUE"""),"Java")</f>
        <v>Java</v>
      </c>
      <c r="H571" s="1" t="str">
        <f>IFERROR(__xludf.DUMMYFUNCTION("""COMPUTED_VALUE"""),"JavaScript")</f>
        <v>JavaScript</v>
      </c>
      <c r="I571" s="1" t="str">
        <f>IFERROR(__xludf.DUMMYFUNCTION("""COMPUTED_VALUE"""),"SQL")</f>
        <v>SQL</v>
      </c>
      <c r="J571" s="1" t="str">
        <f>IFERROR(__xludf.DUMMYFUNCTION("""COMPUTED_VALUE"""),"Swift")</f>
        <v>Swift</v>
      </c>
    </row>
    <row r="572">
      <c r="B572" s="1" t="str">
        <f>IFERROR(__xludf.DUMMYFUNCTION("""COMPUTED_VALUE"""),"Bash/Shell/PowerShell;C++;C#;HTML/CSS;Java;JavaScript;Python")</f>
        <v>Bash/Shell/PowerShell;C++;C#;HTML/CSS;Java;JavaScript;Python</v>
      </c>
      <c r="E572" s="1" t="str">
        <f>IFERROR(__xludf.DUMMYFUNCTION("UNIQUE(SPLIT(B572,"";""))"),"Bash/Shell/PowerShell")</f>
        <v>Bash/Shell/PowerShell</v>
      </c>
      <c r="F572" s="1" t="str">
        <f>IFERROR(__xludf.DUMMYFUNCTION("""COMPUTED_VALUE"""),"C++")</f>
        <v>C++</v>
      </c>
      <c r="G572" s="1" t="str">
        <f>IFERROR(__xludf.DUMMYFUNCTION("""COMPUTED_VALUE"""),"C#")</f>
        <v>C#</v>
      </c>
      <c r="H572" s="1" t="str">
        <f>IFERROR(__xludf.DUMMYFUNCTION("""COMPUTED_VALUE"""),"HTML/CSS")</f>
        <v>HTML/CSS</v>
      </c>
      <c r="I572" s="1" t="str">
        <f>IFERROR(__xludf.DUMMYFUNCTION("""COMPUTED_VALUE"""),"Java")</f>
        <v>Java</v>
      </c>
      <c r="J572" s="1" t="str">
        <f>IFERROR(__xludf.DUMMYFUNCTION("""COMPUTED_VALUE"""),"JavaScript")</f>
        <v>JavaScript</v>
      </c>
      <c r="K572" s="1" t="str">
        <f>IFERROR(__xludf.DUMMYFUNCTION("""COMPUTED_VALUE"""),"Python")</f>
        <v>Python</v>
      </c>
    </row>
    <row r="573">
      <c r="B573" s="1" t="str">
        <f>IFERROR(__xludf.DUMMYFUNCTION("""COMPUTED_VALUE"""),"Bash/Shell/PowerShell;HTML/CSS;Java;JavaScript;Python;Scala;SQL")</f>
        <v>Bash/Shell/PowerShell;HTML/CSS;Java;JavaScript;Python;Scala;SQL</v>
      </c>
      <c r="E573" s="1" t="str">
        <f>IFERROR(__xludf.DUMMYFUNCTION("UNIQUE(SPLIT(B573,"";""))"),"Bash/Shell/PowerShell")</f>
        <v>Bash/Shell/PowerShell</v>
      </c>
      <c r="F573" s="1" t="str">
        <f>IFERROR(__xludf.DUMMYFUNCTION("""COMPUTED_VALUE"""),"HTML/CSS")</f>
        <v>HTML/CSS</v>
      </c>
      <c r="G573" s="1" t="str">
        <f>IFERROR(__xludf.DUMMYFUNCTION("""COMPUTED_VALUE"""),"Java")</f>
        <v>Java</v>
      </c>
      <c r="H573" s="1" t="str">
        <f>IFERROR(__xludf.DUMMYFUNCTION("""COMPUTED_VALUE"""),"JavaScript")</f>
        <v>JavaScript</v>
      </c>
      <c r="I573" s="1" t="str">
        <f>IFERROR(__xludf.DUMMYFUNCTION("""COMPUTED_VALUE"""),"Python")</f>
        <v>Python</v>
      </c>
      <c r="J573" s="1" t="str">
        <f>IFERROR(__xludf.DUMMYFUNCTION("""COMPUTED_VALUE"""),"Scala")</f>
        <v>Scala</v>
      </c>
      <c r="K573" s="1" t="str">
        <f>IFERROR(__xludf.DUMMYFUNCTION("""COMPUTED_VALUE"""),"SQL")</f>
        <v>SQL</v>
      </c>
    </row>
    <row r="574">
      <c r="B574" s="1" t="str">
        <f>IFERROR(__xludf.DUMMYFUNCTION("""COMPUTED_VALUE"""),"Bash/Shell/PowerShell;HTML/CSS;JavaScript;PHP;TypeScript")</f>
        <v>Bash/Shell/PowerShell;HTML/CSS;JavaScript;PHP;TypeScript</v>
      </c>
      <c r="E574" s="1" t="str">
        <f>IFERROR(__xludf.DUMMYFUNCTION("UNIQUE(SPLIT(B574,"";""))"),"Bash/Shell/PowerShell")</f>
        <v>Bash/Shell/PowerShell</v>
      </c>
      <c r="F574" s="1" t="str">
        <f>IFERROR(__xludf.DUMMYFUNCTION("""COMPUTED_VALUE"""),"HTML/CSS")</f>
        <v>HTML/CSS</v>
      </c>
      <c r="G574" s="1" t="str">
        <f>IFERROR(__xludf.DUMMYFUNCTION("""COMPUTED_VALUE"""),"JavaScript")</f>
        <v>JavaScript</v>
      </c>
      <c r="H574" s="1" t="str">
        <f>IFERROR(__xludf.DUMMYFUNCTION("""COMPUTED_VALUE"""),"PHP")</f>
        <v>PHP</v>
      </c>
      <c r="I574" s="1" t="str">
        <f>IFERROR(__xludf.DUMMYFUNCTION("""COMPUTED_VALUE"""),"TypeScript")</f>
        <v>TypeScript</v>
      </c>
    </row>
    <row r="575">
      <c r="B575" s="1" t="str">
        <f>IFERROR(__xludf.DUMMYFUNCTION("""COMPUTED_VALUE"""),"C;C++;C#;HTML/CSS;Java;JavaScript;PHP;Python;SQL")</f>
        <v>C;C++;C#;HTML/CSS;Java;JavaScript;PHP;Python;SQL</v>
      </c>
      <c r="E575" s="1" t="str">
        <f>IFERROR(__xludf.DUMMYFUNCTION("UNIQUE(SPLIT(B575,"";""))"),"C")</f>
        <v>C</v>
      </c>
      <c r="F575" s="1" t="str">
        <f>IFERROR(__xludf.DUMMYFUNCTION("""COMPUTED_VALUE"""),"C++")</f>
        <v>C++</v>
      </c>
      <c r="G575" s="1" t="str">
        <f>IFERROR(__xludf.DUMMYFUNCTION("""COMPUTED_VALUE"""),"C#")</f>
        <v>C#</v>
      </c>
      <c r="H575" s="1" t="str">
        <f>IFERROR(__xludf.DUMMYFUNCTION("""COMPUTED_VALUE"""),"HTML/CSS")</f>
        <v>HTML/CSS</v>
      </c>
      <c r="I575" s="1" t="str">
        <f>IFERROR(__xludf.DUMMYFUNCTION("""COMPUTED_VALUE"""),"Java")</f>
        <v>Java</v>
      </c>
      <c r="J575" s="1" t="str">
        <f>IFERROR(__xludf.DUMMYFUNCTION("""COMPUTED_VALUE"""),"JavaScript")</f>
        <v>JavaScript</v>
      </c>
      <c r="K575" s="1" t="str">
        <f>IFERROR(__xludf.DUMMYFUNCTION("""COMPUTED_VALUE"""),"PHP")</f>
        <v>PHP</v>
      </c>
      <c r="L575" s="1" t="str">
        <f>IFERROR(__xludf.DUMMYFUNCTION("""COMPUTED_VALUE"""),"Python")</f>
        <v>Python</v>
      </c>
      <c r="M575" s="1" t="str">
        <f>IFERROR(__xludf.DUMMYFUNCTION("""COMPUTED_VALUE"""),"SQL")</f>
        <v>SQL</v>
      </c>
    </row>
    <row r="576">
      <c r="B576" s="1" t="str">
        <f>IFERROR(__xludf.DUMMYFUNCTION("""COMPUTED_VALUE"""),"Java;Ruby;Scala;SQL;Other(s):")</f>
        <v>Java;Ruby;Scala;SQL;Other(s):</v>
      </c>
      <c r="E576" s="1" t="str">
        <f>IFERROR(__xludf.DUMMYFUNCTION("UNIQUE(SPLIT(B576,"";""))"),"Java")</f>
        <v>Java</v>
      </c>
      <c r="F576" s="1" t="str">
        <f>IFERROR(__xludf.DUMMYFUNCTION("""COMPUTED_VALUE"""),"Ruby")</f>
        <v>Ruby</v>
      </c>
      <c r="G576" s="1" t="str">
        <f>IFERROR(__xludf.DUMMYFUNCTION("""COMPUTED_VALUE"""),"Scala")</f>
        <v>Scala</v>
      </c>
      <c r="H576" s="1" t="str">
        <f>IFERROR(__xludf.DUMMYFUNCTION("""COMPUTED_VALUE"""),"SQL")</f>
        <v>SQL</v>
      </c>
      <c r="I576" s="1" t="str">
        <f>IFERROR(__xludf.DUMMYFUNCTION("""COMPUTED_VALUE"""),"Other(s):")</f>
        <v>Other(s):</v>
      </c>
    </row>
    <row r="577">
      <c r="B577" s="1" t="str">
        <f>IFERROR(__xludf.DUMMYFUNCTION("""COMPUTED_VALUE"""),"Java;Python")</f>
        <v>Java;Python</v>
      </c>
      <c r="E577" s="1" t="str">
        <f>IFERROR(__xludf.DUMMYFUNCTION("UNIQUE(SPLIT(B577,"";""))"),"Java")</f>
        <v>Java</v>
      </c>
      <c r="F577" s="1" t="str">
        <f>IFERROR(__xludf.DUMMYFUNCTION("""COMPUTED_VALUE"""),"Python")</f>
        <v>Python</v>
      </c>
    </row>
    <row r="578">
      <c r="B578" s="1" t="str">
        <f>IFERROR(__xludf.DUMMYFUNCTION("""COMPUTED_VALUE"""),"C#;Java;Python;R;VBA")</f>
        <v>C#;Java;Python;R;VBA</v>
      </c>
      <c r="E578" s="1" t="str">
        <f>IFERROR(__xludf.DUMMYFUNCTION("UNIQUE(SPLIT(B578,"";""))"),"C#")</f>
        <v>C#</v>
      </c>
      <c r="F578" s="1" t="str">
        <f>IFERROR(__xludf.DUMMYFUNCTION("""COMPUTED_VALUE"""),"Java")</f>
        <v>Java</v>
      </c>
      <c r="G578" s="1" t="str">
        <f>IFERROR(__xludf.DUMMYFUNCTION("""COMPUTED_VALUE"""),"Python")</f>
        <v>Python</v>
      </c>
      <c r="H578" s="1" t="str">
        <f>IFERROR(__xludf.DUMMYFUNCTION("""COMPUTED_VALUE"""),"R")</f>
        <v>R</v>
      </c>
      <c r="I578" s="1" t="str">
        <f>IFERROR(__xludf.DUMMYFUNCTION("""COMPUTED_VALUE"""),"VBA")</f>
        <v>VBA</v>
      </c>
    </row>
    <row r="579">
      <c r="B579" s="1" t="str">
        <f>IFERROR(__xludf.DUMMYFUNCTION("""COMPUTED_VALUE"""),"Java;Python;Ruby")</f>
        <v>Java;Python;Ruby</v>
      </c>
      <c r="E579" s="1" t="str">
        <f>IFERROR(__xludf.DUMMYFUNCTION("UNIQUE(SPLIT(B579,"";""))"),"Java")</f>
        <v>Java</v>
      </c>
      <c r="F579" s="1" t="str">
        <f>IFERROR(__xludf.DUMMYFUNCTION("""COMPUTED_VALUE"""),"Python")</f>
        <v>Python</v>
      </c>
      <c r="G579" s="1" t="str">
        <f>IFERROR(__xludf.DUMMYFUNCTION("""COMPUTED_VALUE"""),"Ruby")</f>
        <v>Ruby</v>
      </c>
    </row>
    <row r="580">
      <c r="B580" s="1" t="str">
        <f>IFERROR(__xludf.DUMMYFUNCTION("""COMPUTED_VALUE"""),"Bash/Shell/PowerShell;C#;Java;Other(s):")</f>
        <v>Bash/Shell/PowerShell;C#;Java;Other(s):</v>
      </c>
      <c r="E580" s="1" t="str">
        <f>IFERROR(__xludf.DUMMYFUNCTION("UNIQUE(SPLIT(B580,"";""))"),"Bash/Shell/PowerShell")</f>
        <v>Bash/Shell/PowerShell</v>
      </c>
      <c r="F580" s="1" t="str">
        <f>IFERROR(__xludf.DUMMYFUNCTION("""COMPUTED_VALUE"""),"C#")</f>
        <v>C#</v>
      </c>
      <c r="G580" s="1" t="str">
        <f>IFERROR(__xludf.DUMMYFUNCTION("""COMPUTED_VALUE"""),"Java")</f>
        <v>Java</v>
      </c>
      <c r="H580" s="1" t="str">
        <f>IFERROR(__xludf.DUMMYFUNCTION("""COMPUTED_VALUE"""),"Other(s):")</f>
        <v>Other(s):</v>
      </c>
    </row>
    <row r="581">
      <c r="B581" s="1" t="str">
        <f>IFERROR(__xludf.DUMMYFUNCTION("""COMPUTED_VALUE"""),"C#")</f>
        <v>C#</v>
      </c>
      <c r="E581" s="1" t="str">
        <f>IFERROR(__xludf.DUMMYFUNCTION("UNIQUE(SPLIT(B581,"";""))"),"C#")</f>
        <v>C#</v>
      </c>
    </row>
    <row r="582">
      <c r="B582" s="1" t="str">
        <f>IFERROR(__xludf.DUMMYFUNCTION("""COMPUTED_VALUE"""),"C#;HTML/CSS;JavaScript;SQL;VBA")</f>
        <v>C#;HTML/CSS;JavaScript;SQL;VBA</v>
      </c>
      <c r="E582" s="1" t="str">
        <f>IFERROR(__xludf.DUMMYFUNCTION("UNIQUE(SPLIT(B582,"";""))"),"C#")</f>
        <v>C#</v>
      </c>
      <c r="F582" s="1" t="str">
        <f>IFERROR(__xludf.DUMMYFUNCTION("""COMPUTED_VALUE"""),"HTML/CSS")</f>
        <v>HTML/CSS</v>
      </c>
      <c r="G582" s="1" t="str">
        <f>IFERROR(__xludf.DUMMYFUNCTION("""COMPUTED_VALUE"""),"JavaScript")</f>
        <v>JavaScript</v>
      </c>
      <c r="H582" s="1" t="str">
        <f>IFERROR(__xludf.DUMMYFUNCTION("""COMPUTED_VALUE"""),"SQL")</f>
        <v>SQL</v>
      </c>
      <c r="I582" s="1" t="str">
        <f>IFERROR(__xludf.DUMMYFUNCTION("""COMPUTED_VALUE"""),"VBA")</f>
        <v>VBA</v>
      </c>
    </row>
    <row r="583">
      <c r="B583" s="1" t="str">
        <f>IFERROR(__xludf.DUMMYFUNCTION("""COMPUTED_VALUE"""),"C#;SQL")</f>
        <v>C#;SQL</v>
      </c>
      <c r="E583" s="1" t="str">
        <f>IFERROR(__xludf.DUMMYFUNCTION("UNIQUE(SPLIT(B583,"";""))"),"C#")</f>
        <v>C#</v>
      </c>
      <c r="F583" s="1" t="str">
        <f>IFERROR(__xludf.DUMMYFUNCTION("""COMPUTED_VALUE"""),"SQL")</f>
        <v>SQL</v>
      </c>
    </row>
    <row r="584">
      <c r="B584" s="1" t="str">
        <f>IFERROR(__xludf.DUMMYFUNCTION("""COMPUTED_VALUE"""),"C#;JavaScript")</f>
        <v>C#;JavaScript</v>
      </c>
      <c r="E584" s="1" t="str">
        <f>IFERROR(__xludf.DUMMYFUNCTION("UNIQUE(SPLIT(B584,"";""))"),"C#")</f>
        <v>C#</v>
      </c>
      <c r="F584" s="1" t="str">
        <f>IFERROR(__xludf.DUMMYFUNCTION("""COMPUTED_VALUE"""),"JavaScript")</f>
        <v>JavaScript</v>
      </c>
    </row>
    <row r="585">
      <c r="B585" s="1" t="str">
        <f>IFERROR(__xludf.DUMMYFUNCTION("""COMPUTED_VALUE"""),"C;C++;HTML/CSS;PHP;Python;SQL")</f>
        <v>C;C++;HTML/CSS;PHP;Python;SQL</v>
      </c>
      <c r="E585" s="1" t="str">
        <f>IFERROR(__xludf.DUMMYFUNCTION("UNIQUE(SPLIT(B585,"";""))"),"C")</f>
        <v>C</v>
      </c>
      <c r="F585" s="1" t="str">
        <f>IFERROR(__xludf.DUMMYFUNCTION("""COMPUTED_VALUE"""),"C++")</f>
        <v>C++</v>
      </c>
      <c r="G585" s="1" t="str">
        <f>IFERROR(__xludf.DUMMYFUNCTION("""COMPUTED_VALUE"""),"HTML/CSS")</f>
        <v>HTML/CSS</v>
      </c>
      <c r="H585" s="1" t="str">
        <f>IFERROR(__xludf.DUMMYFUNCTION("""COMPUTED_VALUE"""),"PHP")</f>
        <v>PHP</v>
      </c>
      <c r="I585" s="1" t="str">
        <f>IFERROR(__xludf.DUMMYFUNCTION("""COMPUTED_VALUE"""),"Python")</f>
        <v>Python</v>
      </c>
      <c r="J585" s="1" t="str">
        <f>IFERROR(__xludf.DUMMYFUNCTION("""COMPUTED_VALUE"""),"SQL")</f>
        <v>SQL</v>
      </c>
    </row>
    <row r="586">
      <c r="B586" s="1" t="str">
        <f>IFERROR(__xludf.DUMMYFUNCTION("""COMPUTED_VALUE"""),"HTML/CSS;Java;JavaScript;Kotlin;PHP")</f>
        <v>HTML/CSS;Java;JavaScript;Kotlin;PHP</v>
      </c>
      <c r="E586" s="1" t="str">
        <f>IFERROR(__xludf.DUMMYFUNCTION("UNIQUE(SPLIT(B586,"";""))"),"HTML/CSS")</f>
        <v>HTML/CSS</v>
      </c>
      <c r="F586" s="1" t="str">
        <f>IFERROR(__xludf.DUMMYFUNCTION("""COMPUTED_VALUE"""),"Java")</f>
        <v>Java</v>
      </c>
      <c r="G586" s="1" t="str">
        <f>IFERROR(__xludf.DUMMYFUNCTION("""COMPUTED_VALUE"""),"JavaScript")</f>
        <v>JavaScript</v>
      </c>
      <c r="H586" s="1" t="str">
        <f>IFERROR(__xludf.DUMMYFUNCTION("""COMPUTED_VALUE"""),"Kotlin")</f>
        <v>Kotlin</v>
      </c>
      <c r="I586" s="1" t="str">
        <f>IFERROR(__xludf.DUMMYFUNCTION("""COMPUTED_VALUE"""),"PHP")</f>
        <v>PHP</v>
      </c>
    </row>
    <row r="587">
      <c r="B587" s="1" t="str">
        <f>IFERROR(__xludf.DUMMYFUNCTION("""COMPUTED_VALUE"""),"C#;HTML/CSS;JavaScript;SQL;TypeScript")</f>
        <v>C#;HTML/CSS;JavaScript;SQL;TypeScript</v>
      </c>
      <c r="E587" s="1" t="str">
        <f>IFERROR(__xludf.DUMMYFUNCTION("UNIQUE(SPLIT(B587,"";""))"),"C#")</f>
        <v>C#</v>
      </c>
      <c r="F587" s="1" t="str">
        <f>IFERROR(__xludf.DUMMYFUNCTION("""COMPUTED_VALUE"""),"HTML/CSS")</f>
        <v>HTML/CSS</v>
      </c>
      <c r="G587" s="1" t="str">
        <f>IFERROR(__xludf.DUMMYFUNCTION("""COMPUTED_VALUE"""),"JavaScript")</f>
        <v>JavaScript</v>
      </c>
      <c r="H587" s="1" t="str">
        <f>IFERROR(__xludf.DUMMYFUNCTION("""COMPUTED_VALUE"""),"SQL")</f>
        <v>SQL</v>
      </c>
      <c r="I587" s="1" t="str">
        <f>IFERROR(__xludf.DUMMYFUNCTION("""COMPUTED_VALUE"""),"TypeScript")</f>
        <v>TypeScript</v>
      </c>
    </row>
    <row r="588">
      <c r="B588" s="1" t="str">
        <f>IFERROR(__xludf.DUMMYFUNCTION("""COMPUTED_VALUE"""),"Bash/Shell/PowerShell;C;C++;HTML/CSS;Java;JavaScript;Python;SQL;TypeScript")</f>
        <v>Bash/Shell/PowerShell;C;C++;HTML/CSS;Java;JavaScript;Python;SQL;TypeScript</v>
      </c>
      <c r="E588" s="1" t="str">
        <f>IFERROR(__xludf.DUMMYFUNCTION("UNIQUE(SPLIT(B588,"";""))"),"Bash/Shell/PowerShell")</f>
        <v>Bash/Shell/PowerShell</v>
      </c>
      <c r="F588" s="1" t="str">
        <f>IFERROR(__xludf.DUMMYFUNCTION("""COMPUTED_VALUE"""),"C")</f>
        <v>C</v>
      </c>
      <c r="G588" s="1" t="str">
        <f>IFERROR(__xludf.DUMMYFUNCTION("""COMPUTED_VALUE"""),"C++")</f>
        <v>C++</v>
      </c>
      <c r="H588" s="1" t="str">
        <f>IFERROR(__xludf.DUMMYFUNCTION("""COMPUTED_VALUE"""),"HTML/CSS")</f>
        <v>HTML/CSS</v>
      </c>
      <c r="I588" s="1" t="str">
        <f>IFERROR(__xludf.DUMMYFUNCTION("""COMPUTED_VALUE"""),"Java")</f>
        <v>Java</v>
      </c>
      <c r="J588" s="1" t="str">
        <f>IFERROR(__xludf.DUMMYFUNCTION("""COMPUTED_VALUE"""),"JavaScript")</f>
        <v>JavaScript</v>
      </c>
      <c r="K588" s="1" t="str">
        <f>IFERROR(__xludf.DUMMYFUNCTION("""COMPUTED_VALUE"""),"Python")</f>
        <v>Python</v>
      </c>
      <c r="L588" s="1" t="str">
        <f>IFERROR(__xludf.DUMMYFUNCTION("""COMPUTED_VALUE"""),"SQL")</f>
        <v>SQL</v>
      </c>
      <c r="M588" s="1" t="str">
        <f>IFERROR(__xludf.DUMMYFUNCTION("""COMPUTED_VALUE"""),"TypeScript")</f>
        <v>TypeScript</v>
      </c>
    </row>
    <row r="589">
      <c r="B589" s="1" t="str">
        <f>IFERROR(__xludf.DUMMYFUNCTION("""COMPUTED_VALUE"""),"Java;JavaScript;PHP;Python;SQL")</f>
        <v>Java;JavaScript;PHP;Python;SQL</v>
      </c>
      <c r="E589" s="1" t="str">
        <f>IFERROR(__xludf.DUMMYFUNCTION("UNIQUE(SPLIT(B589,"";""))"),"Java")</f>
        <v>Java</v>
      </c>
      <c r="F589" s="1" t="str">
        <f>IFERROR(__xludf.DUMMYFUNCTION("""COMPUTED_VALUE"""),"JavaScript")</f>
        <v>JavaScript</v>
      </c>
      <c r="G589" s="1" t="str">
        <f>IFERROR(__xludf.DUMMYFUNCTION("""COMPUTED_VALUE"""),"PHP")</f>
        <v>PHP</v>
      </c>
      <c r="H589" s="1" t="str">
        <f>IFERROR(__xludf.DUMMYFUNCTION("""COMPUTED_VALUE"""),"Python")</f>
        <v>Python</v>
      </c>
      <c r="I589" s="1" t="str">
        <f>IFERROR(__xludf.DUMMYFUNCTION("""COMPUTED_VALUE"""),"SQL")</f>
        <v>SQL</v>
      </c>
    </row>
    <row r="590">
      <c r="B590" s="1" t="str">
        <f>IFERROR(__xludf.DUMMYFUNCTION("""COMPUTED_VALUE"""),"Assembly;Bash/Shell/PowerShell;C;C++;C#;HTML/CSS;JavaScript;PHP;Python;SQL")</f>
        <v>Assembly;Bash/Shell/PowerShell;C;C++;C#;HTML/CSS;JavaScript;PHP;Python;SQL</v>
      </c>
      <c r="E590" s="1" t="str">
        <f>IFERROR(__xludf.DUMMYFUNCTION("UNIQUE(SPLIT(B590,"";""))"),"Assembly")</f>
        <v>Assembly</v>
      </c>
      <c r="F590" s="1" t="str">
        <f>IFERROR(__xludf.DUMMYFUNCTION("""COMPUTED_VALUE"""),"Bash/Shell/PowerShell")</f>
        <v>Bash/Shell/PowerShell</v>
      </c>
      <c r="G590" s="1" t="str">
        <f>IFERROR(__xludf.DUMMYFUNCTION("""COMPUTED_VALUE"""),"C")</f>
        <v>C</v>
      </c>
      <c r="H590" s="1" t="str">
        <f>IFERROR(__xludf.DUMMYFUNCTION("""COMPUTED_VALUE"""),"C++")</f>
        <v>C++</v>
      </c>
      <c r="I590" s="1" t="str">
        <f>IFERROR(__xludf.DUMMYFUNCTION("""COMPUTED_VALUE"""),"C#")</f>
        <v>C#</v>
      </c>
      <c r="J590" s="1" t="str">
        <f>IFERROR(__xludf.DUMMYFUNCTION("""COMPUTED_VALUE"""),"HTML/CSS")</f>
        <v>HTML/CSS</v>
      </c>
      <c r="K590" s="1" t="str">
        <f>IFERROR(__xludf.DUMMYFUNCTION("""COMPUTED_VALUE"""),"JavaScript")</f>
        <v>JavaScript</v>
      </c>
      <c r="L590" s="1" t="str">
        <f>IFERROR(__xludf.DUMMYFUNCTION("""COMPUTED_VALUE"""),"PHP")</f>
        <v>PHP</v>
      </c>
      <c r="M590" s="1" t="str">
        <f>IFERROR(__xludf.DUMMYFUNCTION("""COMPUTED_VALUE"""),"Python")</f>
        <v>Python</v>
      </c>
      <c r="N590" s="1" t="str">
        <f>IFERROR(__xludf.DUMMYFUNCTION("""COMPUTED_VALUE"""),"SQL")</f>
        <v>SQL</v>
      </c>
    </row>
    <row r="591">
      <c r="B591" s="1" t="str">
        <f>IFERROR(__xludf.DUMMYFUNCTION("""COMPUTED_VALUE"""),"Bash/Shell/PowerShell;HTML/CSS;JavaScript;PHP;Ruby;SQL")</f>
        <v>Bash/Shell/PowerShell;HTML/CSS;JavaScript;PHP;Ruby;SQL</v>
      </c>
      <c r="E591" s="1" t="str">
        <f>IFERROR(__xludf.DUMMYFUNCTION("UNIQUE(SPLIT(B591,"";""))"),"Bash/Shell/PowerShell")</f>
        <v>Bash/Shell/PowerShell</v>
      </c>
      <c r="F591" s="1" t="str">
        <f>IFERROR(__xludf.DUMMYFUNCTION("""COMPUTED_VALUE"""),"HTML/CSS")</f>
        <v>HTML/CSS</v>
      </c>
      <c r="G591" s="1" t="str">
        <f>IFERROR(__xludf.DUMMYFUNCTION("""COMPUTED_VALUE"""),"JavaScript")</f>
        <v>JavaScript</v>
      </c>
      <c r="H591" s="1" t="str">
        <f>IFERROR(__xludf.DUMMYFUNCTION("""COMPUTED_VALUE"""),"PHP")</f>
        <v>PHP</v>
      </c>
      <c r="I591" s="1" t="str">
        <f>IFERROR(__xludf.DUMMYFUNCTION("""COMPUTED_VALUE"""),"Ruby")</f>
        <v>Ruby</v>
      </c>
      <c r="J591" s="1" t="str">
        <f>IFERROR(__xludf.DUMMYFUNCTION("""COMPUTED_VALUE"""),"SQL")</f>
        <v>SQL</v>
      </c>
    </row>
    <row r="592">
      <c r="B592" s="1" t="str">
        <f>IFERROR(__xludf.DUMMYFUNCTION("""COMPUTED_VALUE"""),"Bash/Shell/PowerShell;HTML/CSS;Java;PHP;Python;SQL")</f>
        <v>Bash/Shell/PowerShell;HTML/CSS;Java;PHP;Python;SQL</v>
      </c>
      <c r="E592" s="1" t="str">
        <f>IFERROR(__xludf.DUMMYFUNCTION("UNIQUE(SPLIT(B592,"";""))"),"Bash/Shell/PowerShell")</f>
        <v>Bash/Shell/PowerShell</v>
      </c>
      <c r="F592" s="1" t="str">
        <f>IFERROR(__xludf.DUMMYFUNCTION("""COMPUTED_VALUE"""),"HTML/CSS")</f>
        <v>HTML/CSS</v>
      </c>
      <c r="G592" s="1" t="str">
        <f>IFERROR(__xludf.DUMMYFUNCTION("""COMPUTED_VALUE"""),"Java")</f>
        <v>Java</v>
      </c>
      <c r="H592" s="1" t="str">
        <f>IFERROR(__xludf.DUMMYFUNCTION("""COMPUTED_VALUE"""),"PHP")</f>
        <v>PHP</v>
      </c>
      <c r="I592" s="1" t="str">
        <f>IFERROR(__xludf.DUMMYFUNCTION("""COMPUTED_VALUE"""),"Python")</f>
        <v>Python</v>
      </c>
      <c r="J592" s="1" t="str">
        <f>IFERROR(__xludf.DUMMYFUNCTION("""COMPUTED_VALUE"""),"SQL")</f>
        <v>SQL</v>
      </c>
    </row>
    <row r="593">
      <c r="B593" s="1" t="str">
        <f>IFERROR(__xludf.DUMMYFUNCTION("""COMPUTED_VALUE"""),"HTML/CSS;PHP;SQL")</f>
        <v>HTML/CSS;PHP;SQL</v>
      </c>
      <c r="E593" s="1" t="str">
        <f>IFERROR(__xludf.DUMMYFUNCTION("UNIQUE(SPLIT(B593,"";""))"),"HTML/CSS")</f>
        <v>HTML/CSS</v>
      </c>
      <c r="F593" s="1" t="str">
        <f>IFERROR(__xludf.DUMMYFUNCTION("""COMPUTED_VALUE"""),"PHP")</f>
        <v>PHP</v>
      </c>
      <c r="G593" s="1" t="str">
        <f>IFERROR(__xludf.DUMMYFUNCTION("""COMPUTED_VALUE"""),"SQL")</f>
        <v>SQL</v>
      </c>
    </row>
    <row r="594">
      <c r="B594" s="1" t="str">
        <f>IFERROR(__xludf.DUMMYFUNCTION("""COMPUTED_VALUE"""),"C++;C#;HTML/CSS;Java;JavaScript;PHP;Python;SQL;Swift;TypeScript")</f>
        <v>C++;C#;HTML/CSS;Java;JavaScript;PHP;Python;SQL;Swift;TypeScript</v>
      </c>
      <c r="E594" s="1" t="str">
        <f>IFERROR(__xludf.DUMMYFUNCTION("UNIQUE(SPLIT(B594,"";""))"),"C++")</f>
        <v>C++</v>
      </c>
      <c r="F594" s="1" t="str">
        <f>IFERROR(__xludf.DUMMYFUNCTION("""COMPUTED_VALUE"""),"C#")</f>
        <v>C#</v>
      </c>
      <c r="G594" s="1" t="str">
        <f>IFERROR(__xludf.DUMMYFUNCTION("""COMPUTED_VALUE"""),"HTML/CSS")</f>
        <v>HTML/CSS</v>
      </c>
      <c r="H594" s="1" t="str">
        <f>IFERROR(__xludf.DUMMYFUNCTION("""COMPUTED_VALUE"""),"Java")</f>
        <v>Java</v>
      </c>
      <c r="I594" s="1" t="str">
        <f>IFERROR(__xludf.DUMMYFUNCTION("""COMPUTED_VALUE"""),"JavaScript")</f>
        <v>JavaScript</v>
      </c>
      <c r="J594" s="1" t="str">
        <f>IFERROR(__xludf.DUMMYFUNCTION("""COMPUTED_VALUE"""),"PHP")</f>
        <v>PHP</v>
      </c>
      <c r="K594" s="1" t="str">
        <f>IFERROR(__xludf.DUMMYFUNCTION("""COMPUTED_VALUE"""),"Python")</f>
        <v>Python</v>
      </c>
      <c r="L594" s="1" t="str">
        <f>IFERROR(__xludf.DUMMYFUNCTION("""COMPUTED_VALUE"""),"SQL")</f>
        <v>SQL</v>
      </c>
      <c r="M594" s="1" t="str">
        <f>IFERROR(__xludf.DUMMYFUNCTION("""COMPUTED_VALUE"""),"Swift")</f>
        <v>Swift</v>
      </c>
      <c r="N594" s="1" t="str">
        <f>IFERROR(__xludf.DUMMYFUNCTION("""COMPUTED_VALUE"""),"TypeScript")</f>
        <v>TypeScript</v>
      </c>
    </row>
    <row r="595">
      <c r="B595" s="1" t="str">
        <f>IFERROR(__xludf.DUMMYFUNCTION("""COMPUTED_VALUE"""),"Bash/Shell/PowerShell;HTML/CSS;Java;JavaScript")</f>
        <v>Bash/Shell/PowerShell;HTML/CSS;Java;JavaScript</v>
      </c>
      <c r="E595" s="1" t="str">
        <f>IFERROR(__xludf.DUMMYFUNCTION("UNIQUE(SPLIT(B595,"";""))"),"Bash/Shell/PowerShell")</f>
        <v>Bash/Shell/PowerShell</v>
      </c>
      <c r="F595" s="1" t="str">
        <f>IFERROR(__xludf.DUMMYFUNCTION("""COMPUTED_VALUE"""),"HTML/CSS")</f>
        <v>HTML/CSS</v>
      </c>
      <c r="G595" s="1" t="str">
        <f>IFERROR(__xludf.DUMMYFUNCTION("""COMPUTED_VALUE"""),"Java")</f>
        <v>Java</v>
      </c>
      <c r="H595" s="1" t="str">
        <f>IFERROR(__xludf.DUMMYFUNCTION("""COMPUTED_VALUE"""),"JavaScript")</f>
        <v>JavaScript</v>
      </c>
    </row>
    <row r="596">
      <c r="B596" s="1" t="str">
        <f>IFERROR(__xludf.DUMMYFUNCTION("""COMPUTED_VALUE"""),"Bash/Shell/PowerShell;C#;HTML/CSS;JavaScript;PHP;SQL;TypeScript")</f>
        <v>Bash/Shell/PowerShell;C#;HTML/CSS;JavaScript;PHP;SQL;TypeScript</v>
      </c>
      <c r="E596" s="1" t="str">
        <f>IFERROR(__xludf.DUMMYFUNCTION("UNIQUE(SPLIT(B596,"";""))"),"Bash/Shell/PowerShell")</f>
        <v>Bash/Shell/PowerShell</v>
      </c>
      <c r="F596" s="1" t="str">
        <f>IFERROR(__xludf.DUMMYFUNCTION("""COMPUTED_VALUE"""),"C#")</f>
        <v>C#</v>
      </c>
      <c r="G596" s="1" t="str">
        <f>IFERROR(__xludf.DUMMYFUNCTION("""COMPUTED_VALUE"""),"HTML/CSS")</f>
        <v>HTML/CSS</v>
      </c>
      <c r="H596" s="1" t="str">
        <f>IFERROR(__xludf.DUMMYFUNCTION("""COMPUTED_VALUE"""),"JavaScript")</f>
        <v>JavaScript</v>
      </c>
      <c r="I596" s="1" t="str">
        <f>IFERROR(__xludf.DUMMYFUNCTION("""COMPUTED_VALUE"""),"PHP")</f>
        <v>PHP</v>
      </c>
      <c r="J596" s="1" t="str">
        <f>IFERROR(__xludf.DUMMYFUNCTION("""COMPUTED_VALUE"""),"SQL")</f>
        <v>SQL</v>
      </c>
      <c r="K596" s="1" t="str">
        <f>IFERROR(__xludf.DUMMYFUNCTION("""COMPUTED_VALUE"""),"TypeScript")</f>
        <v>TypeScript</v>
      </c>
    </row>
    <row r="597">
      <c r="B597" s="1" t="str">
        <f>IFERROR(__xludf.DUMMYFUNCTION("""COMPUTED_VALUE"""),"Java;Kotlin")</f>
        <v>Java;Kotlin</v>
      </c>
      <c r="E597" s="1" t="str">
        <f>IFERROR(__xludf.DUMMYFUNCTION("UNIQUE(SPLIT(B597,"";""))"),"Java")</f>
        <v>Java</v>
      </c>
      <c r="F597" s="1" t="str">
        <f>IFERROR(__xludf.DUMMYFUNCTION("""COMPUTED_VALUE"""),"Kotlin")</f>
        <v>Kotlin</v>
      </c>
    </row>
    <row r="598">
      <c r="B598" s="1" t="str">
        <f>IFERROR(__xludf.DUMMYFUNCTION("""COMPUTED_VALUE"""),"Bash/Shell/PowerShell;Clojure;HTML/CSS;Java;JavaScript;PHP;Python;Ruby;TypeScript")</f>
        <v>Bash/Shell/PowerShell;Clojure;HTML/CSS;Java;JavaScript;PHP;Python;Ruby;TypeScript</v>
      </c>
      <c r="E598" s="1" t="str">
        <f>IFERROR(__xludf.DUMMYFUNCTION("UNIQUE(SPLIT(B598,"";""))"),"Bash/Shell/PowerShell")</f>
        <v>Bash/Shell/PowerShell</v>
      </c>
      <c r="F598" s="1" t="str">
        <f>IFERROR(__xludf.DUMMYFUNCTION("""COMPUTED_VALUE"""),"Clojure")</f>
        <v>Clojure</v>
      </c>
      <c r="G598" s="1" t="str">
        <f>IFERROR(__xludf.DUMMYFUNCTION("""COMPUTED_VALUE"""),"HTML/CSS")</f>
        <v>HTML/CSS</v>
      </c>
      <c r="H598" s="1" t="str">
        <f>IFERROR(__xludf.DUMMYFUNCTION("""COMPUTED_VALUE"""),"Java")</f>
        <v>Java</v>
      </c>
      <c r="I598" s="1" t="str">
        <f>IFERROR(__xludf.DUMMYFUNCTION("""COMPUTED_VALUE"""),"JavaScript")</f>
        <v>JavaScript</v>
      </c>
      <c r="J598" s="1" t="str">
        <f>IFERROR(__xludf.DUMMYFUNCTION("""COMPUTED_VALUE"""),"PHP")</f>
        <v>PHP</v>
      </c>
      <c r="K598" s="1" t="str">
        <f>IFERROR(__xludf.DUMMYFUNCTION("""COMPUTED_VALUE"""),"Python")</f>
        <v>Python</v>
      </c>
      <c r="L598" s="1" t="str">
        <f>IFERROR(__xludf.DUMMYFUNCTION("""COMPUTED_VALUE"""),"Ruby")</f>
        <v>Ruby</v>
      </c>
      <c r="M598" s="1" t="str">
        <f>IFERROR(__xludf.DUMMYFUNCTION("""COMPUTED_VALUE"""),"TypeScript")</f>
        <v>TypeScript</v>
      </c>
    </row>
    <row r="599">
      <c r="B599" s="1" t="str">
        <f>IFERROR(__xludf.DUMMYFUNCTION("""COMPUTED_VALUE"""),"C#;JavaScript;SQL")</f>
        <v>C#;JavaScript;SQL</v>
      </c>
      <c r="E599" s="1" t="str">
        <f>IFERROR(__xludf.DUMMYFUNCTION("UNIQUE(SPLIT(B599,"";""))"),"C#")</f>
        <v>C#</v>
      </c>
      <c r="F599" s="1" t="str">
        <f>IFERROR(__xludf.DUMMYFUNCTION("""COMPUTED_VALUE"""),"JavaScript")</f>
        <v>JavaScript</v>
      </c>
      <c r="G599" s="1" t="str">
        <f>IFERROR(__xludf.DUMMYFUNCTION("""COMPUTED_VALUE"""),"SQL")</f>
        <v>SQL</v>
      </c>
    </row>
    <row r="600">
      <c r="B600" s="1" t="str">
        <f>IFERROR(__xludf.DUMMYFUNCTION("""COMPUTED_VALUE"""),"Bash/Shell/PowerShell;C;C++;Erlang;Go;HTML/CSS;Java;Python;SQL")</f>
        <v>Bash/Shell/PowerShell;C;C++;Erlang;Go;HTML/CSS;Java;Python;SQL</v>
      </c>
      <c r="E600" s="1" t="str">
        <f>IFERROR(__xludf.DUMMYFUNCTION("UNIQUE(SPLIT(B600,"";""))"),"Bash/Shell/PowerShell")</f>
        <v>Bash/Shell/PowerShell</v>
      </c>
      <c r="F600" s="1" t="str">
        <f>IFERROR(__xludf.DUMMYFUNCTION("""COMPUTED_VALUE"""),"C")</f>
        <v>C</v>
      </c>
      <c r="G600" s="1" t="str">
        <f>IFERROR(__xludf.DUMMYFUNCTION("""COMPUTED_VALUE"""),"C++")</f>
        <v>C++</v>
      </c>
      <c r="H600" s="1" t="str">
        <f>IFERROR(__xludf.DUMMYFUNCTION("""COMPUTED_VALUE"""),"Erlang")</f>
        <v>Erlang</v>
      </c>
      <c r="I600" s="1" t="str">
        <f>IFERROR(__xludf.DUMMYFUNCTION("""COMPUTED_VALUE"""),"Go")</f>
        <v>Go</v>
      </c>
      <c r="J600" s="1" t="str">
        <f>IFERROR(__xludf.DUMMYFUNCTION("""COMPUTED_VALUE"""),"HTML/CSS")</f>
        <v>HTML/CSS</v>
      </c>
      <c r="K600" s="1" t="str">
        <f>IFERROR(__xludf.DUMMYFUNCTION("""COMPUTED_VALUE"""),"Java")</f>
        <v>Java</v>
      </c>
      <c r="L600" s="1" t="str">
        <f>IFERROR(__xludf.DUMMYFUNCTION("""COMPUTED_VALUE"""),"Python")</f>
        <v>Python</v>
      </c>
      <c r="M600" s="1" t="str">
        <f>IFERROR(__xludf.DUMMYFUNCTION("""COMPUTED_VALUE"""),"SQL")</f>
        <v>SQL</v>
      </c>
    </row>
    <row r="601">
      <c r="B601" s="1" t="str">
        <f>IFERROR(__xludf.DUMMYFUNCTION("""COMPUTED_VALUE"""),"HTML/CSS;JavaScript;Python")</f>
        <v>HTML/CSS;JavaScript;Python</v>
      </c>
      <c r="E601" s="1" t="str">
        <f>IFERROR(__xludf.DUMMYFUNCTION("UNIQUE(SPLIT(B601,"";""))"),"HTML/CSS")</f>
        <v>HTML/CSS</v>
      </c>
      <c r="F601" s="1" t="str">
        <f>IFERROR(__xludf.DUMMYFUNCTION("""COMPUTED_VALUE"""),"JavaScript")</f>
        <v>JavaScript</v>
      </c>
      <c r="G601" s="1" t="str">
        <f>IFERROR(__xludf.DUMMYFUNCTION("""COMPUTED_VALUE"""),"Python")</f>
        <v>Python</v>
      </c>
    </row>
    <row r="602">
      <c r="B602" s="1" t="str">
        <f>IFERROR(__xludf.DUMMYFUNCTION("""COMPUTED_VALUE"""),"Bash/Shell/PowerShell;C;C++;Go;HTML/CSS;Java;JavaScript;PHP;Python;Rust;SQL;TypeScript;Other(s):")</f>
        <v>Bash/Shell/PowerShell;C;C++;Go;HTML/CSS;Java;JavaScript;PHP;Python;Rust;SQL;TypeScript;Other(s):</v>
      </c>
      <c r="E602" s="1" t="str">
        <f>IFERROR(__xludf.DUMMYFUNCTION("UNIQUE(SPLIT(B602,"";""))"),"Bash/Shell/PowerShell")</f>
        <v>Bash/Shell/PowerShell</v>
      </c>
      <c r="F602" s="1" t="str">
        <f>IFERROR(__xludf.DUMMYFUNCTION("""COMPUTED_VALUE"""),"C")</f>
        <v>C</v>
      </c>
      <c r="G602" s="1" t="str">
        <f>IFERROR(__xludf.DUMMYFUNCTION("""COMPUTED_VALUE"""),"C++")</f>
        <v>C++</v>
      </c>
      <c r="H602" s="1" t="str">
        <f>IFERROR(__xludf.DUMMYFUNCTION("""COMPUTED_VALUE"""),"Go")</f>
        <v>Go</v>
      </c>
      <c r="I602" s="1" t="str">
        <f>IFERROR(__xludf.DUMMYFUNCTION("""COMPUTED_VALUE"""),"HTML/CSS")</f>
        <v>HTML/CSS</v>
      </c>
      <c r="J602" s="1" t="str">
        <f>IFERROR(__xludf.DUMMYFUNCTION("""COMPUTED_VALUE"""),"Java")</f>
        <v>Java</v>
      </c>
      <c r="K602" s="1" t="str">
        <f>IFERROR(__xludf.DUMMYFUNCTION("""COMPUTED_VALUE"""),"JavaScript")</f>
        <v>JavaScript</v>
      </c>
      <c r="L602" s="1" t="str">
        <f>IFERROR(__xludf.DUMMYFUNCTION("""COMPUTED_VALUE"""),"PHP")</f>
        <v>PHP</v>
      </c>
      <c r="M602" s="1" t="str">
        <f>IFERROR(__xludf.DUMMYFUNCTION("""COMPUTED_VALUE"""),"Python")</f>
        <v>Python</v>
      </c>
      <c r="N602" s="1" t="str">
        <f>IFERROR(__xludf.DUMMYFUNCTION("""COMPUTED_VALUE"""),"Rust")</f>
        <v>Rust</v>
      </c>
      <c r="O602" s="1" t="str">
        <f>IFERROR(__xludf.DUMMYFUNCTION("""COMPUTED_VALUE"""),"SQL")</f>
        <v>SQL</v>
      </c>
      <c r="P602" s="1" t="str">
        <f>IFERROR(__xludf.DUMMYFUNCTION("""COMPUTED_VALUE"""),"TypeScript")</f>
        <v>TypeScript</v>
      </c>
      <c r="Q602" s="1" t="str">
        <f>IFERROR(__xludf.DUMMYFUNCTION("""COMPUTED_VALUE"""),"Other(s):")</f>
        <v>Other(s):</v>
      </c>
    </row>
    <row r="603">
      <c r="B603" s="1" t="str">
        <f>IFERROR(__xludf.DUMMYFUNCTION("""COMPUTED_VALUE"""),"Bash/Shell/PowerShell;HTML/CSS;JavaScript;PHP;SQL")</f>
        <v>Bash/Shell/PowerShell;HTML/CSS;JavaScript;PHP;SQL</v>
      </c>
      <c r="E603" s="1" t="str">
        <f>IFERROR(__xludf.DUMMYFUNCTION("UNIQUE(SPLIT(B603,"";""))"),"Bash/Shell/PowerShell")</f>
        <v>Bash/Shell/PowerShell</v>
      </c>
      <c r="F603" s="1" t="str">
        <f>IFERROR(__xludf.DUMMYFUNCTION("""COMPUTED_VALUE"""),"HTML/CSS")</f>
        <v>HTML/CSS</v>
      </c>
      <c r="G603" s="1" t="str">
        <f>IFERROR(__xludf.DUMMYFUNCTION("""COMPUTED_VALUE"""),"JavaScript")</f>
        <v>JavaScript</v>
      </c>
      <c r="H603" s="1" t="str">
        <f>IFERROR(__xludf.DUMMYFUNCTION("""COMPUTED_VALUE"""),"PHP")</f>
        <v>PHP</v>
      </c>
      <c r="I603" s="1" t="str">
        <f>IFERROR(__xludf.DUMMYFUNCTION("""COMPUTED_VALUE"""),"SQL")</f>
        <v>SQL</v>
      </c>
    </row>
    <row r="604">
      <c r="B604" s="1" t="str">
        <f>IFERROR(__xludf.DUMMYFUNCTION("""COMPUTED_VALUE"""),"Python;Other(s):")</f>
        <v>Python;Other(s):</v>
      </c>
      <c r="E604" s="1" t="str">
        <f>IFERROR(__xludf.DUMMYFUNCTION("UNIQUE(SPLIT(B604,"";""))"),"Python")</f>
        <v>Python</v>
      </c>
      <c r="F604" s="1" t="str">
        <f>IFERROR(__xludf.DUMMYFUNCTION("""COMPUTED_VALUE"""),"Other(s):")</f>
        <v>Other(s):</v>
      </c>
    </row>
    <row r="605">
      <c r="B605" s="1" t="str">
        <f>IFERROR(__xludf.DUMMYFUNCTION("""COMPUTED_VALUE"""),"Assembly;Bash/Shell/PowerShell;C;C++;C#;F#;HTML/CSS;JavaScript;Python;TypeScript")</f>
        <v>Assembly;Bash/Shell/PowerShell;C;C++;C#;F#;HTML/CSS;JavaScript;Python;TypeScript</v>
      </c>
      <c r="E605" s="1" t="str">
        <f>IFERROR(__xludf.DUMMYFUNCTION("UNIQUE(SPLIT(B605,"";""))"),"Assembly")</f>
        <v>Assembly</v>
      </c>
      <c r="F605" s="1" t="str">
        <f>IFERROR(__xludf.DUMMYFUNCTION("""COMPUTED_VALUE"""),"Bash/Shell/PowerShell")</f>
        <v>Bash/Shell/PowerShell</v>
      </c>
      <c r="G605" s="1" t="str">
        <f>IFERROR(__xludf.DUMMYFUNCTION("""COMPUTED_VALUE"""),"C")</f>
        <v>C</v>
      </c>
      <c r="H605" s="1" t="str">
        <f>IFERROR(__xludf.DUMMYFUNCTION("""COMPUTED_VALUE"""),"C++")</f>
        <v>C++</v>
      </c>
      <c r="I605" s="1" t="str">
        <f>IFERROR(__xludf.DUMMYFUNCTION("""COMPUTED_VALUE"""),"C#")</f>
        <v>C#</v>
      </c>
      <c r="J605" s="1" t="str">
        <f>IFERROR(__xludf.DUMMYFUNCTION("""COMPUTED_VALUE"""),"F#")</f>
        <v>F#</v>
      </c>
      <c r="K605" s="1" t="str">
        <f>IFERROR(__xludf.DUMMYFUNCTION("""COMPUTED_VALUE"""),"HTML/CSS")</f>
        <v>HTML/CSS</v>
      </c>
      <c r="L605" s="1" t="str">
        <f>IFERROR(__xludf.DUMMYFUNCTION("""COMPUTED_VALUE"""),"JavaScript")</f>
        <v>JavaScript</v>
      </c>
      <c r="M605" s="1" t="str">
        <f>IFERROR(__xludf.DUMMYFUNCTION("""COMPUTED_VALUE"""),"Python")</f>
        <v>Python</v>
      </c>
      <c r="N605" s="1" t="str">
        <f>IFERROR(__xludf.DUMMYFUNCTION("""COMPUTED_VALUE"""),"TypeScript")</f>
        <v>TypeScript</v>
      </c>
    </row>
    <row r="606">
      <c r="B606" s="1" t="str">
        <f>IFERROR(__xludf.DUMMYFUNCTION("""COMPUTED_VALUE"""),"Bash/Shell/PowerShell;C;C++;C#;HTML/CSS;Java;Python;SQL;TypeScript")</f>
        <v>Bash/Shell/PowerShell;C;C++;C#;HTML/CSS;Java;Python;SQL;TypeScript</v>
      </c>
      <c r="E606" s="1" t="str">
        <f>IFERROR(__xludf.DUMMYFUNCTION("UNIQUE(SPLIT(B606,"";""))"),"Bash/Shell/PowerShell")</f>
        <v>Bash/Shell/PowerShell</v>
      </c>
      <c r="F606" s="1" t="str">
        <f>IFERROR(__xludf.DUMMYFUNCTION("""COMPUTED_VALUE"""),"C")</f>
        <v>C</v>
      </c>
      <c r="G606" s="1" t="str">
        <f>IFERROR(__xludf.DUMMYFUNCTION("""COMPUTED_VALUE"""),"C++")</f>
        <v>C++</v>
      </c>
      <c r="H606" s="1" t="str">
        <f>IFERROR(__xludf.DUMMYFUNCTION("""COMPUTED_VALUE"""),"C#")</f>
        <v>C#</v>
      </c>
      <c r="I606" s="1" t="str">
        <f>IFERROR(__xludf.DUMMYFUNCTION("""COMPUTED_VALUE"""),"HTML/CSS")</f>
        <v>HTML/CSS</v>
      </c>
      <c r="J606" s="1" t="str">
        <f>IFERROR(__xludf.DUMMYFUNCTION("""COMPUTED_VALUE"""),"Java")</f>
        <v>Java</v>
      </c>
      <c r="K606" s="1" t="str">
        <f>IFERROR(__xludf.DUMMYFUNCTION("""COMPUTED_VALUE"""),"Python")</f>
        <v>Python</v>
      </c>
      <c r="L606" s="1" t="str">
        <f>IFERROR(__xludf.DUMMYFUNCTION("""COMPUTED_VALUE"""),"SQL")</f>
        <v>SQL</v>
      </c>
      <c r="M606" s="1" t="str">
        <f>IFERROR(__xludf.DUMMYFUNCTION("""COMPUTED_VALUE"""),"TypeScript")</f>
        <v>TypeScript</v>
      </c>
    </row>
    <row r="607">
      <c r="B607" s="1" t="str">
        <f>IFERROR(__xludf.DUMMYFUNCTION("""COMPUTED_VALUE"""),"C#;HTML/CSS;JavaScript;Python;SQL;TypeScript;VBA")</f>
        <v>C#;HTML/CSS;JavaScript;Python;SQL;TypeScript;VBA</v>
      </c>
      <c r="E607" s="1" t="str">
        <f>IFERROR(__xludf.DUMMYFUNCTION("UNIQUE(SPLIT(B607,"";""))"),"C#")</f>
        <v>C#</v>
      </c>
      <c r="F607" s="1" t="str">
        <f>IFERROR(__xludf.DUMMYFUNCTION("""COMPUTED_VALUE"""),"HTML/CSS")</f>
        <v>HTML/CSS</v>
      </c>
      <c r="G607" s="1" t="str">
        <f>IFERROR(__xludf.DUMMYFUNCTION("""COMPUTED_VALUE"""),"JavaScript")</f>
        <v>JavaScript</v>
      </c>
      <c r="H607" s="1" t="str">
        <f>IFERROR(__xludf.DUMMYFUNCTION("""COMPUTED_VALUE"""),"Python")</f>
        <v>Python</v>
      </c>
      <c r="I607" s="1" t="str">
        <f>IFERROR(__xludf.DUMMYFUNCTION("""COMPUTED_VALUE"""),"SQL")</f>
        <v>SQL</v>
      </c>
      <c r="J607" s="1" t="str">
        <f>IFERROR(__xludf.DUMMYFUNCTION("""COMPUTED_VALUE"""),"TypeScript")</f>
        <v>TypeScript</v>
      </c>
      <c r="K607" s="1" t="str">
        <f>IFERROR(__xludf.DUMMYFUNCTION("""COMPUTED_VALUE"""),"VBA")</f>
        <v>VBA</v>
      </c>
    </row>
    <row r="608">
      <c r="B608" s="1" t="str">
        <f>IFERROR(__xludf.DUMMYFUNCTION("""COMPUTED_VALUE"""),"Ruby;SQL")</f>
        <v>Ruby;SQL</v>
      </c>
      <c r="E608" s="1" t="str">
        <f>IFERROR(__xludf.DUMMYFUNCTION("UNIQUE(SPLIT(B608,"";""))"),"Ruby")</f>
        <v>Ruby</v>
      </c>
      <c r="F608" s="1" t="str">
        <f>IFERROR(__xludf.DUMMYFUNCTION("""COMPUTED_VALUE"""),"SQL")</f>
        <v>SQL</v>
      </c>
    </row>
    <row r="609">
      <c r="B609" s="1" t="str">
        <f>IFERROR(__xludf.DUMMYFUNCTION("""COMPUTED_VALUE"""),"Bash/Shell/PowerShell;C#;HTML/CSS;Java;JavaScript;SQL")</f>
        <v>Bash/Shell/PowerShell;C#;HTML/CSS;Java;JavaScript;SQL</v>
      </c>
      <c r="E609" s="1" t="str">
        <f>IFERROR(__xludf.DUMMYFUNCTION("UNIQUE(SPLIT(B609,"";""))"),"Bash/Shell/PowerShell")</f>
        <v>Bash/Shell/PowerShell</v>
      </c>
      <c r="F609" s="1" t="str">
        <f>IFERROR(__xludf.DUMMYFUNCTION("""COMPUTED_VALUE"""),"C#")</f>
        <v>C#</v>
      </c>
      <c r="G609" s="1" t="str">
        <f>IFERROR(__xludf.DUMMYFUNCTION("""COMPUTED_VALUE"""),"HTML/CSS")</f>
        <v>HTML/CSS</v>
      </c>
      <c r="H609" s="1" t="str">
        <f>IFERROR(__xludf.DUMMYFUNCTION("""COMPUTED_VALUE"""),"Java")</f>
        <v>Java</v>
      </c>
      <c r="I609" s="1" t="str">
        <f>IFERROR(__xludf.DUMMYFUNCTION("""COMPUTED_VALUE"""),"JavaScript")</f>
        <v>JavaScript</v>
      </c>
      <c r="J609" s="1" t="str">
        <f>IFERROR(__xludf.DUMMYFUNCTION("""COMPUTED_VALUE"""),"SQL")</f>
        <v>SQL</v>
      </c>
    </row>
    <row r="610">
      <c r="B610" s="1" t="str">
        <f>IFERROR(__xludf.DUMMYFUNCTION("""COMPUTED_VALUE"""),"C;C++;C#;Java;PHP;SQL")</f>
        <v>C;C++;C#;Java;PHP;SQL</v>
      </c>
      <c r="E610" s="1" t="str">
        <f>IFERROR(__xludf.DUMMYFUNCTION("UNIQUE(SPLIT(B610,"";""))"),"C")</f>
        <v>C</v>
      </c>
      <c r="F610" s="1" t="str">
        <f>IFERROR(__xludf.DUMMYFUNCTION("""COMPUTED_VALUE"""),"C++")</f>
        <v>C++</v>
      </c>
      <c r="G610" s="1" t="str">
        <f>IFERROR(__xludf.DUMMYFUNCTION("""COMPUTED_VALUE"""),"C#")</f>
        <v>C#</v>
      </c>
      <c r="H610" s="1" t="str">
        <f>IFERROR(__xludf.DUMMYFUNCTION("""COMPUTED_VALUE"""),"Java")</f>
        <v>Java</v>
      </c>
      <c r="I610" s="1" t="str">
        <f>IFERROR(__xludf.DUMMYFUNCTION("""COMPUTED_VALUE"""),"PHP")</f>
        <v>PHP</v>
      </c>
      <c r="J610" s="1" t="str">
        <f>IFERROR(__xludf.DUMMYFUNCTION("""COMPUTED_VALUE"""),"SQL")</f>
        <v>SQL</v>
      </c>
    </row>
    <row r="611">
      <c r="B611" s="1" t="str">
        <f>IFERROR(__xludf.DUMMYFUNCTION("""COMPUTED_VALUE"""),"Assembly;Bash/Shell/PowerShell;C;C++;C#;HTML/CSS;Java;JavaScript;PHP;SQL")</f>
        <v>Assembly;Bash/Shell/PowerShell;C;C++;C#;HTML/CSS;Java;JavaScript;PHP;SQL</v>
      </c>
      <c r="E611" s="1" t="str">
        <f>IFERROR(__xludf.DUMMYFUNCTION("UNIQUE(SPLIT(B611,"";""))"),"Assembly")</f>
        <v>Assembly</v>
      </c>
      <c r="F611" s="1" t="str">
        <f>IFERROR(__xludf.DUMMYFUNCTION("""COMPUTED_VALUE"""),"Bash/Shell/PowerShell")</f>
        <v>Bash/Shell/PowerShell</v>
      </c>
      <c r="G611" s="1" t="str">
        <f>IFERROR(__xludf.DUMMYFUNCTION("""COMPUTED_VALUE"""),"C")</f>
        <v>C</v>
      </c>
      <c r="H611" s="1" t="str">
        <f>IFERROR(__xludf.DUMMYFUNCTION("""COMPUTED_VALUE"""),"C++")</f>
        <v>C++</v>
      </c>
      <c r="I611" s="1" t="str">
        <f>IFERROR(__xludf.DUMMYFUNCTION("""COMPUTED_VALUE"""),"C#")</f>
        <v>C#</v>
      </c>
      <c r="J611" s="1" t="str">
        <f>IFERROR(__xludf.DUMMYFUNCTION("""COMPUTED_VALUE"""),"HTML/CSS")</f>
        <v>HTML/CSS</v>
      </c>
      <c r="K611" s="1" t="str">
        <f>IFERROR(__xludf.DUMMYFUNCTION("""COMPUTED_VALUE"""),"Java")</f>
        <v>Java</v>
      </c>
      <c r="L611" s="1" t="str">
        <f>IFERROR(__xludf.DUMMYFUNCTION("""COMPUTED_VALUE"""),"JavaScript")</f>
        <v>JavaScript</v>
      </c>
      <c r="M611" s="1" t="str">
        <f>IFERROR(__xludf.DUMMYFUNCTION("""COMPUTED_VALUE"""),"PHP")</f>
        <v>PHP</v>
      </c>
      <c r="N611" s="1" t="str">
        <f>IFERROR(__xludf.DUMMYFUNCTION("""COMPUTED_VALUE"""),"SQL")</f>
        <v>SQL</v>
      </c>
    </row>
    <row r="612">
      <c r="B612" s="1" t="str">
        <f>IFERROR(__xludf.DUMMYFUNCTION("""COMPUTED_VALUE"""),"HTML/CSS;Java;JavaScript;SQL;TypeScript;WebAssembly")</f>
        <v>HTML/CSS;Java;JavaScript;SQL;TypeScript;WebAssembly</v>
      </c>
      <c r="E612" s="1" t="str">
        <f>IFERROR(__xludf.DUMMYFUNCTION("UNIQUE(SPLIT(B612,"";""))"),"HTML/CSS")</f>
        <v>HTML/CSS</v>
      </c>
      <c r="F612" s="1" t="str">
        <f>IFERROR(__xludf.DUMMYFUNCTION("""COMPUTED_VALUE"""),"Java")</f>
        <v>Java</v>
      </c>
      <c r="G612" s="1" t="str">
        <f>IFERROR(__xludf.DUMMYFUNCTION("""COMPUTED_VALUE"""),"JavaScript")</f>
        <v>JavaScript</v>
      </c>
      <c r="H612" s="1" t="str">
        <f>IFERROR(__xludf.DUMMYFUNCTION("""COMPUTED_VALUE"""),"SQL")</f>
        <v>SQL</v>
      </c>
      <c r="I612" s="1" t="str">
        <f>IFERROR(__xludf.DUMMYFUNCTION("""COMPUTED_VALUE"""),"TypeScript")</f>
        <v>TypeScript</v>
      </c>
      <c r="J612" s="1" t="str">
        <f>IFERROR(__xludf.DUMMYFUNCTION("""COMPUTED_VALUE"""),"WebAssembly")</f>
        <v>WebAssembly</v>
      </c>
    </row>
    <row r="613">
      <c r="B613" s="1" t="str">
        <f>IFERROR(__xludf.DUMMYFUNCTION("""COMPUTED_VALUE"""),"Bash/Shell/PowerShell;SQL;Other(s):")</f>
        <v>Bash/Shell/PowerShell;SQL;Other(s):</v>
      </c>
      <c r="E613" s="1" t="str">
        <f>IFERROR(__xludf.DUMMYFUNCTION("UNIQUE(SPLIT(B613,"";""))"),"Bash/Shell/PowerShell")</f>
        <v>Bash/Shell/PowerShell</v>
      </c>
      <c r="F613" s="1" t="str">
        <f>IFERROR(__xludf.DUMMYFUNCTION("""COMPUTED_VALUE"""),"SQL")</f>
        <v>SQL</v>
      </c>
      <c r="G613" s="1" t="str">
        <f>IFERROR(__xludf.DUMMYFUNCTION("""COMPUTED_VALUE"""),"Other(s):")</f>
        <v>Other(s):</v>
      </c>
    </row>
    <row r="614">
      <c r="B614" s="1" t="str">
        <f>IFERROR(__xludf.DUMMYFUNCTION("""COMPUTED_VALUE"""),"Java;Objective-C;SQL;Swift")</f>
        <v>Java;Objective-C;SQL;Swift</v>
      </c>
      <c r="E614" s="1" t="str">
        <f>IFERROR(__xludf.DUMMYFUNCTION("UNIQUE(SPLIT(B614,"";""))"),"Java")</f>
        <v>Java</v>
      </c>
      <c r="F614" s="1" t="str">
        <f>IFERROR(__xludf.DUMMYFUNCTION("""COMPUTED_VALUE"""),"Objective-C")</f>
        <v>Objective-C</v>
      </c>
      <c r="G614" s="1" t="str">
        <f>IFERROR(__xludf.DUMMYFUNCTION("""COMPUTED_VALUE"""),"SQL")</f>
        <v>SQL</v>
      </c>
      <c r="H614" s="1" t="str">
        <f>IFERROR(__xludf.DUMMYFUNCTION("""COMPUTED_VALUE"""),"Swift")</f>
        <v>Swift</v>
      </c>
    </row>
    <row r="615">
      <c r="B615" s="1" t="str">
        <f>IFERROR(__xludf.DUMMYFUNCTION("""COMPUTED_VALUE"""),"Objective-C;Swift")</f>
        <v>Objective-C;Swift</v>
      </c>
      <c r="E615" s="1" t="str">
        <f>IFERROR(__xludf.DUMMYFUNCTION("UNIQUE(SPLIT(B615,"";""))"),"Objective-C")</f>
        <v>Objective-C</v>
      </c>
      <c r="F615" s="1" t="str">
        <f>IFERROR(__xludf.DUMMYFUNCTION("""COMPUTED_VALUE"""),"Swift")</f>
        <v>Swift</v>
      </c>
    </row>
    <row r="616">
      <c r="B616" s="1" t="str">
        <f>IFERROR(__xludf.DUMMYFUNCTION("""COMPUTED_VALUE"""),"C++;HTML/CSS;JavaScript;PHP;Python")</f>
        <v>C++;HTML/CSS;JavaScript;PHP;Python</v>
      </c>
      <c r="E616" s="1" t="str">
        <f>IFERROR(__xludf.DUMMYFUNCTION("UNIQUE(SPLIT(B616,"";""))"),"C++")</f>
        <v>C++</v>
      </c>
      <c r="F616" s="1" t="str">
        <f>IFERROR(__xludf.DUMMYFUNCTION("""COMPUTED_VALUE"""),"HTML/CSS")</f>
        <v>HTML/CSS</v>
      </c>
      <c r="G616" s="1" t="str">
        <f>IFERROR(__xludf.DUMMYFUNCTION("""COMPUTED_VALUE"""),"JavaScript")</f>
        <v>JavaScript</v>
      </c>
      <c r="H616" s="1" t="str">
        <f>IFERROR(__xludf.DUMMYFUNCTION("""COMPUTED_VALUE"""),"PHP")</f>
        <v>PHP</v>
      </c>
      <c r="I616" s="1" t="str">
        <f>IFERROR(__xludf.DUMMYFUNCTION("""COMPUTED_VALUE"""),"Python")</f>
        <v>Python</v>
      </c>
    </row>
    <row r="617">
      <c r="B617" s="1" t="str">
        <f>IFERROR(__xludf.DUMMYFUNCTION("""COMPUTED_VALUE"""),"Bash/Shell/PowerShell;HTML/CSS;JavaScript;Ruby;TypeScript")</f>
        <v>Bash/Shell/PowerShell;HTML/CSS;JavaScript;Ruby;TypeScript</v>
      </c>
      <c r="E617" s="1" t="str">
        <f>IFERROR(__xludf.DUMMYFUNCTION("UNIQUE(SPLIT(B617,"";""))"),"Bash/Shell/PowerShell")</f>
        <v>Bash/Shell/PowerShell</v>
      </c>
      <c r="F617" s="1" t="str">
        <f>IFERROR(__xludf.DUMMYFUNCTION("""COMPUTED_VALUE"""),"HTML/CSS")</f>
        <v>HTML/CSS</v>
      </c>
      <c r="G617" s="1" t="str">
        <f>IFERROR(__xludf.DUMMYFUNCTION("""COMPUTED_VALUE"""),"JavaScript")</f>
        <v>JavaScript</v>
      </c>
      <c r="H617" s="1" t="str">
        <f>IFERROR(__xludf.DUMMYFUNCTION("""COMPUTED_VALUE"""),"Ruby")</f>
        <v>Ruby</v>
      </c>
      <c r="I617" s="1" t="str">
        <f>IFERROR(__xludf.DUMMYFUNCTION("""COMPUTED_VALUE"""),"TypeScript")</f>
        <v>TypeScript</v>
      </c>
    </row>
    <row r="618">
      <c r="B618" s="1" t="str">
        <f>IFERROR(__xludf.DUMMYFUNCTION("""COMPUTED_VALUE"""),"HTML/CSS;Java;JavaScript;SQL")</f>
        <v>HTML/CSS;Java;JavaScript;SQL</v>
      </c>
      <c r="E618" s="1" t="str">
        <f>IFERROR(__xludf.DUMMYFUNCTION("UNIQUE(SPLIT(B618,"";""))"),"HTML/CSS")</f>
        <v>HTML/CSS</v>
      </c>
      <c r="F618" s="1" t="str">
        <f>IFERROR(__xludf.DUMMYFUNCTION("""COMPUTED_VALUE"""),"Java")</f>
        <v>Java</v>
      </c>
      <c r="G618" s="1" t="str">
        <f>IFERROR(__xludf.DUMMYFUNCTION("""COMPUTED_VALUE"""),"JavaScript")</f>
        <v>JavaScript</v>
      </c>
      <c r="H618" s="1" t="str">
        <f>IFERROR(__xludf.DUMMYFUNCTION("""COMPUTED_VALUE"""),"SQL")</f>
        <v>SQL</v>
      </c>
    </row>
    <row r="619">
      <c r="B619" s="1" t="str">
        <f>IFERROR(__xludf.DUMMYFUNCTION("""COMPUTED_VALUE"""),"Assembly;Bash/Shell/PowerShell;C++;C#;Go;HTML/CSS;JavaScript;Objective-C;PHP;Python;Ruby;SQL;Swift")</f>
        <v>Assembly;Bash/Shell/PowerShell;C++;C#;Go;HTML/CSS;JavaScript;Objective-C;PHP;Python;Ruby;SQL;Swift</v>
      </c>
      <c r="E619" s="1" t="str">
        <f>IFERROR(__xludf.DUMMYFUNCTION("UNIQUE(SPLIT(B619,"";""))"),"Assembly")</f>
        <v>Assembly</v>
      </c>
      <c r="F619" s="1" t="str">
        <f>IFERROR(__xludf.DUMMYFUNCTION("""COMPUTED_VALUE"""),"Bash/Shell/PowerShell")</f>
        <v>Bash/Shell/PowerShell</v>
      </c>
      <c r="G619" s="1" t="str">
        <f>IFERROR(__xludf.DUMMYFUNCTION("""COMPUTED_VALUE"""),"C++")</f>
        <v>C++</v>
      </c>
      <c r="H619" s="1" t="str">
        <f>IFERROR(__xludf.DUMMYFUNCTION("""COMPUTED_VALUE"""),"C#")</f>
        <v>C#</v>
      </c>
      <c r="I619" s="1" t="str">
        <f>IFERROR(__xludf.DUMMYFUNCTION("""COMPUTED_VALUE"""),"Go")</f>
        <v>Go</v>
      </c>
      <c r="J619" s="1" t="str">
        <f>IFERROR(__xludf.DUMMYFUNCTION("""COMPUTED_VALUE"""),"HTML/CSS")</f>
        <v>HTML/CSS</v>
      </c>
      <c r="K619" s="1" t="str">
        <f>IFERROR(__xludf.DUMMYFUNCTION("""COMPUTED_VALUE"""),"JavaScript")</f>
        <v>JavaScript</v>
      </c>
      <c r="L619" s="1" t="str">
        <f>IFERROR(__xludf.DUMMYFUNCTION("""COMPUTED_VALUE"""),"Objective-C")</f>
        <v>Objective-C</v>
      </c>
      <c r="M619" s="1" t="str">
        <f>IFERROR(__xludf.DUMMYFUNCTION("""COMPUTED_VALUE"""),"PHP")</f>
        <v>PHP</v>
      </c>
      <c r="N619" s="1" t="str">
        <f>IFERROR(__xludf.DUMMYFUNCTION("""COMPUTED_VALUE"""),"Python")</f>
        <v>Python</v>
      </c>
      <c r="O619" s="1" t="str">
        <f>IFERROR(__xludf.DUMMYFUNCTION("""COMPUTED_VALUE"""),"Ruby")</f>
        <v>Ruby</v>
      </c>
      <c r="P619" s="1" t="str">
        <f>IFERROR(__xludf.DUMMYFUNCTION("""COMPUTED_VALUE"""),"SQL")</f>
        <v>SQL</v>
      </c>
      <c r="Q619" s="1" t="str">
        <f>IFERROR(__xludf.DUMMYFUNCTION("""COMPUTED_VALUE"""),"Swift")</f>
        <v>Swift</v>
      </c>
    </row>
    <row r="620">
      <c r="B620" s="1" t="str">
        <f>IFERROR(__xludf.DUMMYFUNCTION("""COMPUTED_VALUE"""),"Bash/Shell/PowerShell;JavaScript;SQL;TypeScript")</f>
        <v>Bash/Shell/PowerShell;JavaScript;SQL;TypeScript</v>
      </c>
      <c r="E620" s="1" t="str">
        <f>IFERROR(__xludf.DUMMYFUNCTION("UNIQUE(SPLIT(B620,"";""))"),"Bash/Shell/PowerShell")</f>
        <v>Bash/Shell/PowerShell</v>
      </c>
      <c r="F620" s="1" t="str">
        <f>IFERROR(__xludf.DUMMYFUNCTION("""COMPUTED_VALUE"""),"JavaScript")</f>
        <v>JavaScript</v>
      </c>
      <c r="G620" s="1" t="str">
        <f>IFERROR(__xludf.DUMMYFUNCTION("""COMPUTED_VALUE"""),"SQL")</f>
        <v>SQL</v>
      </c>
      <c r="H620" s="1" t="str">
        <f>IFERROR(__xludf.DUMMYFUNCTION("""COMPUTED_VALUE"""),"TypeScript")</f>
        <v>TypeScript</v>
      </c>
    </row>
    <row r="621">
      <c r="B621" s="1" t="str">
        <f>IFERROR(__xludf.DUMMYFUNCTION("""COMPUTED_VALUE"""),"Assembly;Bash/Shell/PowerShell;C;C++;C#;HTML/CSS;Java;Objective-C;SQL")</f>
        <v>Assembly;Bash/Shell/PowerShell;C;C++;C#;HTML/CSS;Java;Objective-C;SQL</v>
      </c>
      <c r="E621" s="1" t="str">
        <f>IFERROR(__xludf.DUMMYFUNCTION("UNIQUE(SPLIT(B621,"";""))"),"Assembly")</f>
        <v>Assembly</v>
      </c>
      <c r="F621" s="1" t="str">
        <f>IFERROR(__xludf.DUMMYFUNCTION("""COMPUTED_VALUE"""),"Bash/Shell/PowerShell")</f>
        <v>Bash/Shell/PowerShell</v>
      </c>
      <c r="G621" s="1" t="str">
        <f>IFERROR(__xludf.DUMMYFUNCTION("""COMPUTED_VALUE"""),"C")</f>
        <v>C</v>
      </c>
      <c r="H621" s="1" t="str">
        <f>IFERROR(__xludf.DUMMYFUNCTION("""COMPUTED_VALUE"""),"C++")</f>
        <v>C++</v>
      </c>
      <c r="I621" s="1" t="str">
        <f>IFERROR(__xludf.DUMMYFUNCTION("""COMPUTED_VALUE"""),"C#")</f>
        <v>C#</v>
      </c>
      <c r="J621" s="1" t="str">
        <f>IFERROR(__xludf.DUMMYFUNCTION("""COMPUTED_VALUE"""),"HTML/CSS")</f>
        <v>HTML/CSS</v>
      </c>
      <c r="K621" s="1" t="str">
        <f>IFERROR(__xludf.DUMMYFUNCTION("""COMPUTED_VALUE"""),"Java")</f>
        <v>Java</v>
      </c>
      <c r="L621" s="1" t="str">
        <f>IFERROR(__xludf.DUMMYFUNCTION("""COMPUTED_VALUE"""),"Objective-C")</f>
        <v>Objective-C</v>
      </c>
      <c r="M621" s="1" t="str">
        <f>IFERROR(__xludf.DUMMYFUNCTION("""COMPUTED_VALUE"""),"SQL")</f>
        <v>SQL</v>
      </c>
    </row>
    <row r="622">
      <c r="B622" s="1" t="str">
        <f>IFERROR(__xludf.DUMMYFUNCTION("""COMPUTED_VALUE"""),"C#;HTML/CSS;JavaScript;SQL;TypeScript")</f>
        <v>C#;HTML/CSS;JavaScript;SQL;TypeScript</v>
      </c>
      <c r="E622" s="1" t="str">
        <f>IFERROR(__xludf.DUMMYFUNCTION("UNIQUE(SPLIT(B622,"";""))"),"C#")</f>
        <v>C#</v>
      </c>
      <c r="F622" s="1" t="str">
        <f>IFERROR(__xludf.DUMMYFUNCTION("""COMPUTED_VALUE"""),"HTML/CSS")</f>
        <v>HTML/CSS</v>
      </c>
      <c r="G622" s="1" t="str">
        <f>IFERROR(__xludf.DUMMYFUNCTION("""COMPUTED_VALUE"""),"JavaScript")</f>
        <v>JavaScript</v>
      </c>
      <c r="H622" s="1" t="str">
        <f>IFERROR(__xludf.DUMMYFUNCTION("""COMPUTED_VALUE"""),"SQL")</f>
        <v>SQL</v>
      </c>
      <c r="I622" s="1" t="str">
        <f>IFERROR(__xludf.DUMMYFUNCTION("""COMPUTED_VALUE"""),"TypeScript")</f>
        <v>TypeScript</v>
      </c>
    </row>
    <row r="623">
      <c r="B623" s="1" t="str">
        <f>IFERROR(__xludf.DUMMYFUNCTION("""COMPUTED_VALUE"""),"Bash/Shell/PowerShell;Go;HTML/CSS;JavaScript;Python;SQL")</f>
        <v>Bash/Shell/PowerShell;Go;HTML/CSS;JavaScript;Python;SQL</v>
      </c>
      <c r="E623" s="1" t="str">
        <f>IFERROR(__xludf.DUMMYFUNCTION("UNIQUE(SPLIT(B623,"";""))"),"Bash/Shell/PowerShell")</f>
        <v>Bash/Shell/PowerShell</v>
      </c>
      <c r="F623" s="1" t="str">
        <f>IFERROR(__xludf.DUMMYFUNCTION("""COMPUTED_VALUE"""),"Go")</f>
        <v>Go</v>
      </c>
      <c r="G623" s="1" t="str">
        <f>IFERROR(__xludf.DUMMYFUNCTION("""COMPUTED_VALUE"""),"HTML/CSS")</f>
        <v>HTML/CSS</v>
      </c>
      <c r="H623" s="1" t="str">
        <f>IFERROR(__xludf.DUMMYFUNCTION("""COMPUTED_VALUE"""),"JavaScript")</f>
        <v>JavaScript</v>
      </c>
      <c r="I623" s="1" t="str">
        <f>IFERROR(__xludf.DUMMYFUNCTION("""COMPUTED_VALUE"""),"Python")</f>
        <v>Python</v>
      </c>
      <c r="J623" s="1" t="str">
        <f>IFERROR(__xludf.DUMMYFUNCTION("""COMPUTED_VALUE"""),"SQL")</f>
        <v>SQL</v>
      </c>
    </row>
    <row r="624">
      <c r="B624" s="1" t="str">
        <f>IFERROR(__xludf.DUMMYFUNCTION("""COMPUTED_VALUE"""),"C#;HTML/CSS;JavaScript;SQL")</f>
        <v>C#;HTML/CSS;JavaScript;SQL</v>
      </c>
      <c r="E624" s="1" t="str">
        <f>IFERROR(__xludf.DUMMYFUNCTION("UNIQUE(SPLIT(B624,"";""))"),"C#")</f>
        <v>C#</v>
      </c>
      <c r="F624" s="1" t="str">
        <f>IFERROR(__xludf.DUMMYFUNCTION("""COMPUTED_VALUE"""),"HTML/CSS")</f>
        <v>HTML/CSS</v>
      </c>
      <c r="G624" s="1" t="str">
        <f>IFERROR(__xludf.DUMMYFUNCTION("""COMPUTED_VALUE"""),"JavaScript")</f>
        <v>JavaScript</v>
      </c>
      <c r="H624" s="1" t="str">
        <f>IFERROR(__xludf.DUMMYFUNCTION("""COMPUTED_VALUE"""),"SQL")</f>
        <v>SQL</v>
      </c>
    </row>
    <row r="625">
      <c r="B625" s="1" t="str">
        <f>IFERROR(__xludf.DUMMYFUNCTION("""COMPUTED_VALUE"""),"C;C++;Python;Rust")</f>
        <v>C;C++;Python;Rust</v>
      </c>
      <c r="E625" s="1" t="str">
        <f>IFERROR(__xludf.DUMMYFUNCTION("UNIQUE(SPLIT(B625,"";""))"),"C")</f>
        <v>C</v>
      </c>
      <c r="F625" s="1" t="str">
        <f>IFERROR(__xludf.DUMMYFUNCTION("""COMPUTED_VALUE"""),"C++")</f>
        <v>C++</v>
      </c>
      <c r="G625" s="1" t="str">
        <f>IFERROR(__xludf.DUMMYFUNCTION("""COMPUTED_VALUE"""),"Python")</f>
        <v>Python</v>
      </c>
      <c r="H625" s="1" t="str">
        <f>IFERROR(__xludf.DUMMYFUNCTION("""COMPUTED_VALUE"""),"Rust")</f>
        <v>Rust</v>
      </c>
    </row>
    <row r="626">
      <c r="B626" s="1" t="str">
        <f>IFERROR(__xludf.DUMMYFUNCTION("""COMPUTED_VALUE"""),"C;C++;C#;HTML/CSS;Java;JavaScript;Objective-C;Scala;SQL;Swift;TypeScript")</f>
        <v>C;C++;C#;HTML/CSS;Java;JavaScript;Objective-C;Scala;SQL;Swift;TypeScript</v>
      </c>
      <c r="E626" s="1" t="str">
        <f>IFERROR(__xludf.DUMMYFUNCTION("UNIQUE(SPLIT(B626,"";""))"),"C")</f>
        <v>C</v>
      </c>
      <c r="F626" s="1" t="str">
        <f>IFERROR(__xludf.DUMMYFUNCTION("""COMPUTED_VALUE"""),"C++")</f>
        <v>C++</v>
      </c>
      <c r="G626" s="1" t="str">
        <f>IFERROR(__xludf.DUMMYFUNCTION("""COMPUTED_VALUE"""),"C#")</f>
        <v>C#</v>
      </c>
      <c r="H626" s="1" t="str">
        <f>IFERROR(__xludf.DUMMYFUNCTION("""COMPUTED_VALUE"""),"HTML/CSS")</f>
        <v>HTML/CSS</v>
      </c>
      <c r="I626" s="1" t="str">
        <f>IFERROR(__xludf.DUMMYFUNCTION("""COMPUTED_VALUE"""),"Java")</f>
        <v>Java</v>
      </c>
      <c r="J626" s="1" t="str">
        <f>IFERROR(__xludf.DUMMYFUNCTION("""COMPUTED_VALUE"""),"JavaScript")</f>
        <v>JavaScript</v>
      </c>
      <c r="K626" s="1" t="str">
        <f>IFERROR(__xludf.DUMMYFUNCTION("""COMPUTED_VALUE"""),"Objective-C")</f>
        <v>Objective-C</v>
      </c>
      <c r="L626" s="1" t="str">
        <f>IFERROR(__xludf.DUMMYFUNCTION("""COMPUTED_VALUE"""),"Scala")</f>
        <v>Scala</v>
      </c>
      <c r="M626" s="1" t="str">
        <f>IFERROR(__xludf.DUMMYFUNCTION("""COMPUTED_VALUE"""),"SQL")</f>
        <v>SQL</v>
      </c>
      <c r="N626" s="1" t="str">
        <f>IFERROR(__xludf.DUMMYFUNCTION("""COMPUTED_VALUE"""),"Swift")</f>
        <v>Swift</v>
      </c>
      <c r="O626" s="1" t="str">
        <f>IFERROR(__xludf.DUMMYFUNCTION("""COMPUTED_VALUE"""),"TypeScript")</f>
        <v>TypeScript</v>
      </c>
    </row>
    <row r="627">
      <c r="B627" s="1" t="str">
        <f>IFERROR(__xludf.DUMMYFUNCTION("""COMPUTED_VALUE"""),"Bash/Shell/PowerShell;JavaScript;Python")</f>
        <v>Bash/Shell/PowerShell;JavaScript;Python</v>
      </c>
      <c r="E627" s="1" t="str">
        <f>IFERROR(__xludf.DUMMYFUNCTION("UNIQUE(SPLIT(B627,"";""))"),"Bash/Shell/PowerShell")</f>
        <v>Bash/Shell/PowerShell</v>
      </c>
      <c r="F627" s="1" t="str">
        <f>IFERROR(__xludf.DUMMYFUNCTION("""COMPUTED_VALUE"""),"JavaScript")</f>
        <v>JavaScript</v>
      </c>
      <c r="G627" s="1" t="str">
        <f>IFERROR(__xludf.DUMMYFUNCTION("""COMPUTED_VALUE"""),"Python")</f>
        <v>Python</v>
      </c>
    </row>
    <row r="628">
      <c r="B628" s="1" t="str">
        <f>IFERROR(__xludf.DUMMYFUNCTION("""COMPUTED_VALUE"""),"Bash/Shell/PowerShell;C;C++;Go;Java")</f>
        <v>Bash/Shell/PowerShell;C;C++;Go;Java</v>
      </c>
      <c r="E628" s="1" t="str">
        <f>IFERROR(__xludf.DUMMYFUNCTION("UNIQUE(SPLIT(B628,"";""))"),"Bash/Shell/PowerShell")</f>
        <v>Bash/Shell/PowerShell</v>
      </c>
      <c r="F628" s="1" t="str">
        <f>IFERROR(__xludf.DUMMYFUNCTION("""COMPUTED_VALUE"""),"C")</f>
        <v>C</v>
      </c>
      <c r="G628" s="1" t="str">
        <f>IFERROR(__xludf.DUMMYFUNCTION("""COMPUTED_VALUE"""),"C++")</f>
        <v>C++</v>
      </c>
      <c r="H628" s="1" t="str">
        <f>IFERROR(__xludf.DUMMYFUNCTION("""COMPUTED_VALUE"""),"Go")</f>
        <v>Go</v>
      </c>
      <c r="I628" s="1" t="str">
        <f>IFERROR(__xludf.DUMMYFUNCTION("""COMPUTED_VALUE"""),"Java")</f>
        <v>Java</v>
      </c>
    </row>
    <row r="629">
      <c r="B629" s="1" t="str">
        <f>IFERROR(__xludf.DUMMYFUNCTION("""COMPUTED_VALUE"""),"C++;C#;HTML/CSS;Java;JavaScript;SQL")</f>
        <v>C++;C#;HTML/CSS;Java;JavaScript;SQL</v>
      </c>
      <c r="E629" s="1" t="str">
        <f>IFERROR(__xludf.DUMMYFUNCTION("UNIQUE(SPLIT(B629,"";""))"),"C++")</f>
        <v>C++</v>
      </c>
      <c r="F629" s="1" t="str">
        <f>IFERROR(__xludf.DUMMYFUNCTION("""COMPUTED_VALUE"""),"C#")</f>
        <v>C#</v>
      </c>
      <c r="G629" s="1" t="str">
        <f>IFERROR(__xludf.DUMMYFUNCTION("""COMPUTED_VALUE"""),"HTML/CSS")</f>
        <v>HTML/CSS</v>
      </c>
      <c r="H629" s="1" t="str">
        <f>IFERROR(__xludf.DUMMYFUNCTION("""COMPUTED_VALUE"""),"Java")</f>
        <v>Java</v>
      </c>
      <c r="I629" s="1" t="str">
        <f>IFERROR(__xludf.DUMMYFUNCTION("""COMPUTED_VALUE"""),"JavaScript")</f>
        <v>JavaScript</v>
      </c>
      <c r="J629" s="1" t="str">
        <f>IFERROR(__xludf.DUMMYFUNCTION("""COMPUTED_VALUE"""),"SQL")</f>
        <v>SQL</v>
      </c>
    </row>
    <row r="630">
      <c r="B630" s="1" t="str">
        <f>IFERROR(__xludf.DUMMYFUNCTION("""COMPUTED_VALUE"""),"Bash/Shell/PowerShell;C#;HTML/CSS;JavaScript;Rust")</f>
        <v>Bash/Shell/PowerShell;C#;HTML/CSS;JavaScript;Rust</v>
      </c>
      <c r="E630" s="1" t="str">
        <f>IFERROR(__xludf.DUMMYFUNCTION("UNIQUE(SPLIT(B630,"";""))"),"Bash/Shell/PowerShell")</f>
        <v>Bash/Shell/PowerShell</v>
      </c>
      <c r="F630" s="1" t="str">
        <f>IFERROR(__xludf.DUMMYFUNCTION("""COMPUTED_VALUE"""),"C#")</f>
        <v>C#</v>
      </c>
      <c r="G630" s="1" t="str">
        <f>IFERROR(__xludf.DUMMYFUNCTION("""COMPUTED_VALUE"""),"HTML/CSS")</f>
        <v>HTML/CSS</v>
      </c>
      <c r="H630" s="1" t="str">
        <f>IFERROR(__xludf.DUMMYFUNCTION("""COMPUTED_VALUE"""),"JavaScript")</f>
        <v>JavaScript</v>
      </c>
      <c r="I630" s="1" t="str">
        <f>IFERROR(__xludf.DUMMYFUNCTION("""COMPUTED_VALUE"""),"Rust")</f>
        <v>Rust</v>
      </c>
    </row>
    <row r="631">
      <c r="B631" s="1" t="str">
        <f>IFERROR(__xludf.DUMMYFUNCTION("""COMPUTED_VALUE"""),"HTML/CSS;JavaScript;Kotlin;SQL;Swift")</f>
        <v>HTML/CSS;JavaScript;Kotlin;SQL;Swift</v>
      </c>
      <c r="E631" s="1" t="str">
        <f>IFERROR(__xludf.DUMMYFUNCTION("UNIQUE(SPLIT(B631,"";""))"),"HTML/CSS")</f>
        <v>HTML/CSS</v>
      </c>
      <c r="F631" s="1" t="str">
        <f>IFERROR(__xludf.DUMMYFUNCTION("""COMPUTED_VALUE"""),"JavaScript")</f>
        <v>JavaScript</v>
      </c>
      <c r="G631" s="1" t="str">
        <f>IFERROR(__xludf.DUMMYFUNCTION("""COMPUTED_VALUE"""),"Kotlin")</f>
        <v>Kotlin</v>
      </c>
      <c r="H631" s="1" t="str">
        <f>IFERROR(__xludf.DUMMYFUNCTION("""COMPUTED_VALUE"""),"SQL")</f>
        <v>SQL</v>
      </c>
      <c r="I631" s="1" t="str">
        <f>IFERROR(__xludf.DUMMYFUNCTION("""COMPUTED_VALUE"""),"Swift")</f>
        <v>Swift</v>
      </c>
    </row>
    <row r="632">
      <c r="B632" s="1" t="str">
        <f>IFERROR(__xludf.DUMMYFUNCTION("""COMPUTED_VALUE"""),"HTML/CSS;JavaScript;SQL")</f>
        <v>HTML/CSS;JavaScript;SQL</v>
      </c>
      <c r="E632" s="1" t="str">
        <f>IFERROR(__xludf.DUMMYFUNCTION("UNIQUE(SPLIT(B632,"";""))"),"HTML/CSS")</f>
        <v>HTML/CSS</v>
      </c>
      <c r="F632" s="1" t="str">
        <f>IFERROR(__xludf.DUMMYFUNCTION("""COMPUTED_VALUE"""),"JavaScript")</f>
        <v>JavaScript</v>
      </c>
      <c r="G632" s="1" t="str">
        <f>IFERROR(__xludf.DUMMYFUNCTION("""COMPUTED_VALUE"""),"SQL")</f>
        <v>SQL</v>
      </c>
    </row>
    <row r="633">
      <c r="B633" s="1" t="str">
        <f>IFERROR(__xludf.DUMMYFUNCTION("""COMPUTED_VALUE"""),"C#;HTML/CSS;Java;JavaScript;Kotlin;PHP;SQL;Swift")</f>
        <v>C#;HTML/CSS;Java;JavaScript;Kotlin;PHP;SQL;Swift</v>
      </c>
      <c r="E633" s="1" t="str">
        <f>IFERROR(__xludf.DUMMYFUNCTION("UNIQUE(SPLIT(B633,"";""))"),"C#")</f>
        <v>C#</v>
      </c>
      <c r="F633" s="1" t="str">
        <f>IFERROR(__xludf.DUMMYFUNCTION("""COMPUTED_VALUE"""),"HTML/CSS")</f>
        <v>HTML/CSS</v>
      </c>
      <c r="G633" s="1" t="str">
        <f>IFERROR(__xludf.DUMMYFUNCTION("""COMPUTED_VALUE"""),"Java")</f>
        <v>Java</v>
      </c>
      <c r="H633" s="1" t="str">
        <f>IFERROR(__xludf.DUMMYFUNCTION("""COMPUTED_VALUE"""),"JavaScript")</f>
        <v>JavaScript</v>
      </c>
      <c r="I633" s="1" t="str">
        <f>IFERROR(__xludf.DUMMYFUNCTION("""COMPUTED_VALUE"""),"Kotlin")</f>
        <v>Kotlin</v>
      </c>
      <c r="J633" s="1" t="str">
        <f>IFERROR(__xludf.DUMMYFUNCTION("""COMPUTED_VALUE"""),"PHP")</f>
        <v>PHP</v>
      </c>
      <c r="K633" s="1" t="str">
        <f>IFERROR(__xludf.DUMMYFUNCTION("""COMPUTED_VALUE"""),"SQL")</f>
        <v>SQL</v>
      </c>
      <c r="L633" s="1" t="str">
        <f>IFERROR(__xludf.DUMMYFUNCTION("""COMPUTED_VALUE"""),"Swift")</f>
        <v>Swift</v>
      </c>
    </row>
    <row r="634">
      <c r="B634" s="1" t="str">
        <f>IFERROR(__xludf.DUMMYFUNCTION("""COMPUTED_VALUE"""),"Bash/Shell/PowerShell;C++;HTML/CSS;JavaScript;TypeScript")</f>
        <v>Bash/Shell/PowerShell;C++;HTML/CSS;JavaScript;TypeScript</v>
      </c>
      <c r="E634" s="1" t="str">
        <f>IFERROR(__xludf.DUMMYFUNCTION("UNIQUE(SPLIT(B634,"";""))"),"Bash/Shell/PowerShell")</f>
        <v>Bash/Shell/PowerShell</v>
      </c>
      <c r="F634" s="1" t="str">
        <f>IFERROR(__xludf.DUMMYFUNCTION("""COMPUTED_VALUE"""),"C++")</f>
        <v>C++</v>
      </c>
      <c r="G634" s="1" t="str">
        <f>IFERROR(__xludf.DUMMYFUNCTION("""COMPUTED_VALUE"""),"HTML/CSS")</f>
        <v>HTML/CSS</v>
      </c>
      <c r="H634" s="1" t="str">
        <f>IFERROR(__xludf.DUMMYFUNCTION("""COMPUTED_VALUE"""),"JavaScript")</f>
        <v>JavaScript</v>
      </c>
      <c r="I634" s="1" t="str">
        <f>IFERROR(__xludf.DUMMYFUNCTION("""COMPUTED_VALUE"""),"TypeScript")</f>
        <v>TypeScript</v>
      </c>
    </row>
    <row r="635">
      <c r="B635" s="1" t="str">
        <f>IFERROR(__xludf.DUMMYFUNCTION("""COMPUTED_VALUE"""),"Bash/Shell/PowerShell;HTML/CSS;Java;JavaScript;PHP;Ruby;SQL")</f>
        <v>Bash/Shell/PowerShell;HTML/CSS;Java;JavaScript;PHP;Ruby;SQL</v>
      </c>
      <c r="E635" s="1" t="str">
        <f>IFERROR(__xludf.DUMMYFUNCTION("UNIQUE(SPLIT(B635,"";""))"),"Bash/Shell/PowerShell")</f>
        <v>Bash/Shell/PowerShell</v>
      </c>
      <c r="F635" s="1" t="str">
        <f>IFERROR(__xludf.DUMMYFUNCTION("""COMPUTED_VALUE"""),"HTML/CSS")</f>
        <v>HTML/CSS</v>
      </c>
      <c r="G635" s="1" t="str">
        <f>IFERROR(__xludf.DUMMYFUNCTION("""COMPUTED_VALUE"""),"Java")</f>
        <v>Java</v>
      </c>
      <c r="H635" s="1" t="str">
        <f>IFERROR(__xludf.DUMMYFUNCTION("""COMPUTED_VALUE"""),"JavaScript")</f>
        <v>JavaScript</v>
      </c>
      <c r="I635" s="1" t="str">
        <f>IFERROR(__xludf.DUMMYFUNCTION("""COMPUTED_VALUE"""),"PHP")</f>
        <v>PHP</v>
      </c>
      <c r="J635" s="1" t="str">
        <f>IFERROR(__xludf.DUMMYFUNCTION("""COMPUTED_VALUE"""),"Ruby")</f>
        <v>Ruby</v>
      </c>
      <c r="K635" s="1" t="str">
        <f>IFERROR(__xludf.DUMMYFUNCTION("""COMPUTED_VALUE"""),"SQL")</f>
        <v>SQL</v>
      </c>
    </row>
    <row r="636">
      <c r="B636" s="1" t="str">
        <f>IFERROR(__xludf.DUMMYFUNCTION("""COMPUTED_VALUE"""),"C++;C#;HTML/CSS;SQL")</f>
        <v>C++;C#;HTML/CSS;SQL</v>
      </c>
      <c r="E636" s="1" t="str">
        <f>IFERROR(__xludf.DUMMYFUNCTION("UNIQUE(SPLIT(B636,"";""))"),"C++")</f>
        <v>C++</v>
      </c>
      <c r="F636" s="1" t="str">
        <f>IFERROR(__xludf.DUMMYFUNCTION("""COMPUTED_VALUE"""),"C#")</f>
        <v>C#</v>
      </c>
      <c r="G636" s="1" t="str">
        <f>IFERROR(__xludf.DUMMYFUNCTION("""COMPUTED_VALUE"""),"HTML/CSS")</f>
        <v>HTML/CSS</v>
      </c>
      <c r="H636" s="1" t="str">
        <f>IFERROR(__xludf.DUMMYFUNCTION("""COMPUTED_VALUE"""),"SQL")</f>
        <v>SQL</v>
      </c>
    </row>
    <row r="637">
      <c r="B637" s="1" t="str">
        <f>IFERROR(__xludf.DUMMYFUNCTION("""COMPUTED_VALUE"""),"JavaScript;PHP;Python;SQL;VBA")</f>
        <v>JavaScript;PHP;Python;SQL;VBA</v>
      </c>
      <c r="E637" s="1" t="str">
        <f>IFERROR(__xludf.DUMMYFUNCTION("UNIQUE(SPLIT(B637,"";""))"),"JavaScript")</f>
        <v>JavaScript</v>
      </c>
      <c r="F637" s="1" t="str">
        <f>IFERROR(__xludf.DUMMYFUNCTION("""COMPUTED_VALUE"""),"PHP")</f>
        <v>PHP</v>
      </c>
      <c r="G637" s="1" t="str">
        <f>IFERROR(__xludf.DUMMYFUNCTION("""COMPUTED_VALUE"""),"Python")</f>
        <v>Python</v>
      </c>
      <c r="H637" s="1" t="str">
        <f>IFERROR(__xludf.DUMMYFUNCTION("""COMPUTED_VALUE"""),"SQL")</f>
        <v>SQL</v>
      </c>
      <c r="I637" s="1" t="str">
        <f>IFERROR(__xludf.DUMMYFUNCTION("""COMPUTED_VALUE"""),"VBA")</f>
        <v>VBA</v>
      </c>
    </row>
    <row r="638">
      <c r="B638" s="1" t="str">
        <f>IFERROR(__xludf.DUMMYFUNCTION("""COMPUTED_VALUE"""),"Assembly;Bash/Shell/PowerShell;C;C++;C#;HTML/CSS;Rust;SQL;TypeScript")</f>
        <v>Assembly;Bash/Shell/PowerShell;C;C++;C#;HTML/CSS;Rust;SQL;TypeScript</v>
      </c>
      <c r="E638" s="1" t="str">
        <f>IFERROR(__xludf.DUMMYFUNCTION("UNIQUE(SPLIT(B638,"";""))"),"Assembly")</f>
        <v>Assembly</v>
      </c>
      <c r="F638" s="1" t="str">
        <f>IFERROR(__xludf.DUMMYFUNCTION("""COMPUTED_VALUE"""),"Bash/Shell/PowerShell")</f>
        <v>Bash/Shell/PowerShell</v>
      </c>
      <c r="G638" s="1" t="str">
        <f>IFERROR(__xludf.DUMMYFUNCTION("""COMPUTED_VALUE"""),"C")</f>
        <v>C</v>
      </c>
      <c r="H638" s="1" t="str">
        <f>IFERROR(__xludf.DUMMYFUNCTION("""COMPUTED_VALUE"""),"C++")</f>
        <v>C++</v>
      </c>
      <c r="I638" s="1" t="str">
        <f>IFERROR(__xludf.DUMMYFUNCTION("""COMPUTED_VALUE"""),"C#")</f>
        <v>C#</v>
      </c>
      <c r="J638" s="1" t="str">
        <f>IFERROR(__xludf.DUMMYFUNCTION("""COMPUTED_VALUE"""),"HTML/CSS")</f>
        <v>HTML/CSS</v>
      </c>
      <c r="K638" s="1" t="str">
        <f>IFERROR(__xludf.DUMMYFUNCTION("""COMPUTED_VALUE"""),"Rust")</f>
        <v>Rust</v>
      </c>
      <c r="L638" s="1" t="str">
        <f>IFERROR(__xludf.DUMMYFUNCTION("""COMPUTED_VALUE"""),"SQL")</f>
        <v>SQL</v>
      </c>
      <c r="M638" s="1" t="str">
        <f>IFERROR(__xludf.DUMMYFUNCTION("""COMPUTED_VALUE"""),"TypeScript")</f>
        <v>TypeScript</v>
      </c>
    </row>
    <row r="639">
      <c r="B639" s="1" t="str">
        <f>IFERROR(__xludf.DUMMYFUNCTION("""COMPUTED_VALUE"""),"C#;HTML/CSS;JavaScript;SQL;VBA")</f>
        <v>C#;HTML/CSS;JavaScript;SQL;VBA</v>
      </c>
      <c r="E639" s="1" t="str">
        <f>IFERROR(__xludf.DUMMYFUNCTION("UNIQUE(SPLIT(B639,"";""))"),"C#")</f>
        <v>C#</v>
      </c>
      <c r="F639" s="1" t="str">
        <f>IFERROR(__xludf.DUMMYFUNCTION("""COMPUTED_VALUE"""),"HTML/CSS")</f>
        <v>HTML/CSS</v>
      </c>
      <c r="G639" s="1" t="str">
        <f>IFERROR(__xludf.DUMMYFUNCTION("""COMPUTED_VALUE"""),"JavaScript")</f>
        <v>JavaScript</v>
      </c>
      <c r="H639" s="1" t="str">
        <f>IFERROR(__xludf.DUMMYFUNCTION("""COMPUTED_VALUE"""),"SQL")</f>
        <v>SQL</v>
      </c>
      <c r="I639" s="1" t="str">
        <f>IFERROR(__xludf.DUMMYFUNCTION("""COMPUTED_VALUE"""),"VBA")</f>
        <v>VBA</v>
      </c>
    </row>
    <row r="640">
      <c r="B640" s="1" t="str">
        <f>IFERROR(__xludf.DUMMYFUNCTION("""COMPUTED_VALUE"""),"Java;JavaScript;Python;SQL")</f>
        <v>Java;JavaScript;Python;SQL</v>
      </c>
      <c r="E640" s="1" t="str">
        <f>IFERROR(__xludf.DUMMYFUNCTION("UNIQUE(SPLIT(B640,"";""))"),"Java")</f>
        <v>Java</v>
      </c>
      <c r="F640" s="1" t="str">
        <f>IFERROR(__xludf.DUMMYFUNCTION("""COMPUTED_VALUE"""),"JavaScript")</f>
        <v>JavaScript</v>
      </c>
      <c r="G640" s="1" t="str">
        <f>IFERROR(__xludf.DUMMYFUNCTION("""COMPUTED_VALUE"""),"Python")</f>
        <v>Python</v>
      </c>
      <c r="H640" s="1" t="str">
        <f>IFERROR(__xludf.DUMMYFUNCTION("""COMPUTED_VALUE"""),"SQL")</f>
        <v>SQL</v>
      </c>
    </row>
    <row r="641">
      <c r="B641" s="1" t="str">
        <f>IFERROR(__xludf.DUMMYFUNCTION("""COMPUTED_VALUE"""),"Bash/Shell/PowerShell;C++;JavaScript;Python")</f>
        <v>Bash/Shell/PowerShell;C++;JavaScript;Python</v>
      </c>
      <c r="E641" s="1" t="str">
        <f>IFERROR(__xludf.DUMMYFUNCTION("UNIQUE(SPLIT(B641,"";""))"),"Bash/Shell/PowerShell")</f>
        <v>Bash/Shell/PowerShell</v>
      </c>
      <c r="F641" s="1" t="str">
        <f>IFERROR(__xludf.DUMMYFUNCTION("""COMPUTED_VALUE"""),"C++")</f>
        <v>C++</v>
      </c>
      <c r="G641" s="1" t="str">
        <f>IFERROR(__xludf.DUMMYFUNCTION("""COMPUTED_VALUE"""),"JavaScript")</f>
        <v>JavaScript</v>
      </c>
      <c r="H641" s="1" t="str">
        <f>IFERROR(__xludf.DUMMYFUNCTION("""COMPUTED_VALUE"""),"Python")</f>
        <v>Python</v>
      </c>
    </row>
    <row r="642">
      <c r="B642" s="1" t="str">
        <f>IFERROR(__xludf.DUMMYFUNCTION("""COMPUTED_VALUE"""),"Python")</f>
        <v>Python</v>
      </c>
      <c r="E642" s="1" t="str">
        <f>IFERROR(__xludf.DUMMYFUNCTION("UNIQUE(SPLIT(B642,"";""))"),"Python")</f>
        <v>Python</v>
      </c>
    </row>
    <row r="643">
      <c r="B643" s="1" t="str">
        <f>IFERROR(__xludf.DUMMYFUNCTION("""COMPUTED_VALUE"""),"HTML/CSS;Java")</f>
        <v>HTML/CSS;Java</v>
      </c>
      <c r="E643" s="1" t="str">
        <f>IFERROR(__xludf.DUMMYFUNCTION("UNIQUE(SPLIT(B643,"";""))"),"HTML/CSS")</f>
        <v>HTML/CSS</v>
      </c>
      <c r="F643" s="1" t="str">
        <f>IFERROR(__xludf.DUMMYFUNCTION("""COMPUTED_VALUE"""),"Java")</f>
        <v>Java</v>
      </c>
    </row>
    <row r="644">
      <c r="B644" s="1" t="str">
        <f>IFERROR(__xludf.DUMMYFUNCTION("""COMPUTED_VALUE"""),"C#;HTML/CSS;JavaScript;Kotlin;Objective-C;PHP;SQL;Swift")</f>
        <v>C#;HTML/CSS;JavaScript;Kotlin;Objective-C;PHP;SQL;Swift</v>
      </c>
      <c r="E644" s="1" t="str">
        <f>IFERROR(__xludf.DUMMYFUNCTION("UNIQUE(SPLIT(B644,"";""))"),"C#")</f>
        <v>C#</v>
      </c>
      <c r="F644" s="1" t="str">
        <f>IFERROR(__xludf.DUMMYFUNCTION("""COMPUTED_VALUE"""),"HTML/CSS")</f>
        <v>HTML/CSS</v>
      </c>
      <c r="G644" s="1" t="str">
        <f>IFERROR(__xludf.DUMMYFUNCTION("""COMPUTED_VALUE"""),"JavaScript")</f>
        <v>JavaScript</v>
      </c>
      <c r="H644" s="1" t="str">
        <f>IFERROR(__xludf.DUMMYFUNCTION("""COMPUTED_VALUE"""),"Kotlin")</f>
        <v>Kotlin</v>
      </c>
      <c r="I644" s="1" t="str">
        <f>IFERROR(__xludf.DUMMYFUNCTION("""COMPUTED_VALUE"""),"Objective-C")</f>
        <v>Objective-C</v>
      </c>
      <c r="J644" s="1" t="str">
        <f>IFERROR(__xludf.DUMMYFUNCTION("""COMPUTED_VALUE"""),"PHP")</f>
        <v>PHP</v>
      </c>
      <c r="K644" s="1" t="str">
        <f>IFERROR(__xludf.DUMMYFUNCTION("""COMPUTED_VALUE"""),"SQL")</f>
        <v>SQL</v>
      </c>
      <c r="L644" s="1" t="str">
        <f>IFERROR(__xludf.DUMMYFUNCTION("""COMPUTED_VALUE"""),"Swift")</f>
        <v>Swift</v>
      </c>
    </row>
    <row r="645">
      <c r="B645" s="1" t="str">
        <f>IFERROR(__xludf.DUMMYFUNCTION("""COMPUTED_VALUE"""),"Clojure;HTML/CSS;Java;JavaScript")</f>
        <v>Clojure;HTML/CSS;Java;JavaScript</v>
      </c>
      <c r="E645" s="1" t="str">
        <f>IFERROR(__xludf.DUMMYFUNCTION("UNIQUE(SPLIT(B645,"";""))"),"Clojure")</f>
        <v>Clojure</v>
      </c>
      <c r="F645" s="1" t="str">
        <f>IFERROR(__xludf.DUMMYFUNCTION("""COMPUTED_VALUE"""),"HTML/CSS")</f>
        <v>HTML/CSS</v>
      </c>
      <c r="G645" s="1" t="str">
        <f>IFERROR(__xludf.DUMMYFUNCTION("""COMPUTED_VALUE"""),"Java")</f>
        <v>Java</v>
      </c>
      <c r="H645" s="1" t="str">
        <f>IFERROR(__xludf.DUMMYFUNCTION("""COMPUTED_VALUE"""),"JavaScript")</f>
        <v>JavaScript</v>
      </c>
    </row>
    <row r="646">
      <c r="B646" s="1" t="str">
        <f>IFERROR(__xludf.DUMMYFUNCTION("""COMPUTED_VALUE"""),"Assembly;C++;C#;Java;Scala;Other(s):")</f>
        <v>Assembly;C++;C#;Java;Scala;Other(s):</v>
      </c>
      <c r="E646" s="1" t="str">
        <f>IFERROR(__xludf.DUMMYFUNCTION("UNIQUE(SPLIT(B646,"";""))"),"Assembly")</f>
        <v>Assembly</v>
      </c>
      <c r="F646" s="1" t="str">
        <f>IFERROR(__xludf.DUMMYFUNCTION("""COMPUTED_VALUE"""),"C++")</f>
        <v>C++</v>
      </c>
      <c r="G646" s="1" t="str">
        <f>IFERROR(__xludf.DUMMYFUNCTION("""COMPUTED_VALUE"""),"C#")</f>
        <v>C#</v>
      </c>
      <c r="H646" s="1" t="str">
        <f>IFERROR(__xludf.DUMMYFUNCTION("""COMPUTED_VALUE"""),"Java")</f>
        <v>Java</v>
      </c>
      <c r="I646" s="1" t="str">
        <f>IFERROR(__xludf.DUMMYFUNCTION("""COMPUTED_VALUE"""),"Scala")</f>
        <v>Scala</v>
      </c>
      <c r="J646" s="1" t="str">
        <f>IFERROR(__xludf.DUMMYFUNCTION("""COMPUTED_VALUE"""),"Other(s):")</f>
        <v>Other(s):</v>
      </c>
    </row>
    <row r="647">
      <c r="B647" s="1" t="str">
        <f>IFERROR(__xludf.DUMMYFUNCTION("""COMPUTED_VALUE"""),"C++;Python;R;Other(s):")</f>
        <v>C++;Python;R;Other(s):</v>
      </c>
      <c r="E647" s="1" t="str">
        <f>IFERROR(__xludf.DUMMYFUNCTION("UNIQUE(SPLIT(B647,"";""))"),"C++")</f>
        <v>C++</v>
      </c>
      <c r="F647" s="1" t="str">
        <f>IFERROR(__xludf.DUMMYFUNCTION("""COMPUTED_VALUE"""),"Python")</f>
        <v>Python</v>
      </c>
      <c r="G647" s="1" t="str">
        <f>IFERROR(__xludf.DUMMYFUNCTION("""COMPUTED_VALUE"""),"R")</f>
        <v>R</v>
      </c>
      <c r="H647" s="1" t="str">
        <f>IFERROR(__xludf.DUMMYFUNCTION("""COMPUTED_VALUE"""),"Other(s):")</f>
        <v>Other(s):</v>
      </c>
    </row>
    <row r="648">
      <c r="B648" s="1" t="str">
        <f>IFERROR(__xludf.DUMMYFUNCTION("""COMPUTED_VALUE"""),"Bash/Shell/PowerShell;HTML/CSS;Java;JavaScript;SQL")</f>
        <v>Bash/Shell/PowerShell;HTML/CSS;Java;JavaScript;SQL</v>
      </c>
      <c r="E648" s="1" t="str">
        <f>IFERROR(__xludf.DUMMYFUNCTION("UNIQUE(SPLIT(B648,"";""))"),"Bash/Shell/PowerShell")</f>
        <v>Bash/Shell/PowerShell</v>
      </c>
      <c r="F648" s="1" t="str">
        <f>IFERROR(__xludf.DUMMYFUNCTION("""COMPUTED_VALUE"""),"HTML/CSS")</f>
        <v>HTML/CSS</v>
      </c>
      <c r="G648" s="1" t="str">
        <f>IFERROR(__xludf.DUMMYFUNCTION("""COMPUTED_VALUE"""),"Java")</f>
        <v>Java</v>
      </c>
      <c r="H648" s="1" t="str">
        <f>IFERROR(__xludf.DUMMYFUNCTION("""COMPUTED_VALUE"""),"JavaScript")</f>
        <v>JavaScript</v>
      </c>
      <c r="I648" s="1" t="str">
        <f>IFERROR(__xludf.DUMMYFUNCTION("""COMPUTED_VALUE"""),"SQL")</f>
        <v>SQL</v>
      </c>
    </row>
    <row r="649">
      <c r="B649" s="1" t="str">
        <f>IFERROR(__xludf.DUMMYFUNCTION("""COMPUTED_VALUE"""),"C++;HTML/CSS;Java;JavaScript;TypeScript")</f>
        <v>C++;HTML/CSS;Java;JavaScript;TypeScript</v>
      </c>
      <c r="E649" s="1" t="str">
        <f>IFERROR(__xludf.DUMMYFUNCTION("UNIQUE(SPLIT(B649,"";""))"),"C++")</f>
        <v>C++</v>
      </c>
      <c r="F649" s="1" t="str">
        <f>IFERROR(__xludf.DUMMYFUNCTION("""COMPUTED_VALUE"""),"HTML/CSS")</f>
        <v>HTML/CSS</v>
      </c>
      <c r="G649" s="1" t="str">
        <f>IFERROR(__xludf.DUMMYFUNCTION("""COMPUTED_VALUE"""),"Java")</f>
        <v>Java</v>
      </c>
      <c r="H649" s="1" t="str">
        <f>IFERROR(__xludf.DUMMYFUNCTION("""COMPUTED_VALUE"""),"JavaScript")</f>
        <v>JavaScript</v>
      </c>
      <c r="I649" s="1" t="str">
        <f>IFERROR(__xludf.DUMMYFUNCTION("""COMPUTED_VALUE"""),"TypeScript")</f>
        <v>TypeScript</v>
      </c>
    </row>
    <row r="650">
      <c r="B650" s="1" t="str">
        <f>IFERROR(__xludf.DUMMYFUNCTION("""COMPUTED_VALUE"""),"Python")</f>
        <v>Python</v>
      </c>
      <c r="E650" s="1" t="str">
        <f>IFERROR(__xludf.DUMMYFUNCTION("UNIQUE(SPLIT(B650,"";""))"),"Python")</f>
        <v>Python</v>
      </c>
    </row>
    <row r="651">
      <c r="B651" s="1" t="str">
        <f>IFERROR(__xludf.DUMMYFUNCTION("""COMPUTED_VALUE"""),"HTML/CSS;Java;JavaScript;Python;SQL;TypeScript")</f>
        <v>HTML/CSS;Java;JavaScript;Python;SQL;TypeScript</v>
      </c>
      <c r="E651" s="1" t="str">
        <f>IFERROR(__xludf.DUMMYFUNCTION("UNIQUE(SPLIT(B651,"";""))"),"HTML/CSS")</f>
        <v>HTML/CSS</v>
      </c>
      <c r="F651" s="1" t="str">
        <f>IFERROR(__xludf.DUMMYFUNCTION("""COMPUTED_VALUE"""),"Java")</f>
        <v>Java</v>
      </c>
      <c r="G651" s="1" t="str">
        <f>IFERROR(__xludf.DUMMYFUNCTION("""COMPUTED_VALUE"""),"JavaScript")</f>
        <v>JavaScript</v>
      </c>
      <c r="H651" s="1" t="str">
        <f>IFERROR(__xludf.DUMMYFUNCTION("""COMPUTED_VALUE"""),"Python")</f>
        <v>Python</v>
      </c>
      <c r="I651" s="1" t="str">
        <f>IFERROR(__xludf.DUMMYFUNCTION("""COMPUTED_VALUE"""),"SQL")</f>
        <v>SQL</v>
      </c>
      <c r="J651" s="1" t="str">
        <f>IFERROR(__xludf.DUMMYFUNCTION("""COMPUTED_VALUE"""),"TypeScript")</f>
        <v>TypeScript</v>
      </c>
    </row>
    <row r="652">
      <c r="B652" s="1" t="str">
        <f>IFERROR(__xludf.DUMMYFUNCTION("""COMPUTED_VALUE"""),"Bash/Shell/PowerShell;HTML/CSS;JavaScript;PHP;Python;SQL")</f>
        <v>Bash/Shell/PowerShell;HTML/CSS;JavaScript;PHP;Python;SQL</v>
      </c>
      <c r="E652" s="1" t="str">
        <f>IFERROR(__xludf.DUMMYFUNCTION("UNIQUE(SPLIT(B652,"";""))"),"Bash/Shell/PowerShell")</f>
        <v>Bash/Shell/PowerShell</v>
      </c>
      <c r="F652" s="1" t="str">
        <f>IFERROR(__xludf.DUMMYFUNCTION("""COMPUTED_VALUE"""),"HTML/CSS")</f>
        <v>HTML/CSS</v>
      </c>
      <c r="G652" s="1" t="str">
        <f>IFERROR(__xludf.DUMMYFUNCTION("""COMPUTED_VALUE"""),"JavaScript")</f>
        <v>JavaScript</v>
      </c>
      <c r="H652" s="1" t="str">
        <f>IFERROR(__xludf.DUMMYFUNCTION("""COMPUTED_VALUE"""),"PHP")</f>
        <v>PHP</v>
      </c>
      <c r="I652" s="1" t="str">
        <f>IFERROR(__xludf.DUMMYFUNCTION("""COMPUTED_VALUE"""),"Python")</f>
        <v>Python</v>
      </c>
      <c r="J652" s="1" t="str">
        <f>IFERROR(__xludf.DUMMYFUNCTION("""COMPUTED_VALUE"""),"SQL")</f>
        <v>SQL</v>
      </c>
    </row>
    <row r="653">
      <c r="B653" s="1" t="str">
        <f>IFERROR(__xludf.DUMMYFUNCTION("""COMPUTED_VALUE"""),"Python;SQL;VBA")</f>
        <v>Python;SQL;VBA</v>
      </c>
      <c r="E653" s="1" t="str">
        <f>IFERROR(__xludf.DUMMYFUNCTION("UNIQUE(SPLIT(B653,"";""))"),"Python")</f>
        <v>Python</v>
      </c>
      <c r="F653" s="1" t="str">
        <f>IFERROR(__xludf.DUMMYFUNCTION("""COMPUTED_VALUE"""),"SQL")</f>
        <v>SQL</v>
      </c>
      <c r="G653" s="1" t="str">
        <f>IFERROR(__xludf.DUMMYFUNCTION("""COMPUTED_VALUE"""),"VBA")</f>
        <v>VBA</v>
      </c>
    </row>
    <row r="654">
      <c r="B654" s="1" t="str">
        <f>IFERROR(__xludf.DUMMYFUNCTION("""COMPUTED_VALUE"""),"HTML/CSS;JavaScript;Python;SQL")</f>
        <v>HTML/CSS;JavaScript;Python;SQL</v>
      </c>
      <c r="E654" s="1" t="str">
        <f>IFERROR(__xludf.DUMMYFUNCTION("UNIQUE(SPLIT(B654,"";""))"),"HTML/CSS")</f>
        <v>HTML/CSS</v>
      </c>
      <c r="F654" s="1" t="str">
        <f>IFERROR(__xludf.DUMMYFUNCTION("""COMPUTED_VALUE"""),"JavaScript")</f>
        <v>JavaScript</v>
      </c>
      <c r="G654" s="1" t="str">
        <f>IFERROR(__xludf.DUMMYFUNCTION("""COMPUTED_VALUE"""),"Python")</f>
        <v>Python</v>
      </c>
      <c r="H654" s="1" t="str">
        <f>IFERROR(__xludf.DUMMYFUNCTION("""COMPUTED_VALUE"""),"SQL")</f>
        <v>SQL</v>
      </c>
    </row>
    <row r="655">
      <c r="B655" s="1" t="str">
        <f>IFERROR(__xludf.DUMMYFUNCTION("""COMPUTED_VALUE"""),"HTML/CSS;Java;JavaScript;PHP")</f>
        <v>HTML/CSS;Java;JavaScript;PHP</v>
      </c>
      <c r="E655" s="1" t="str">
        <f>IFERROR(__xludf.DUMMYFUNCTION("UNIQUE(SPLIT(B655,"";""))"),"HTML/CSS")</f>
        <v>HTML/CSS</v>
      </c>
      <c r="F655" s="1" t="str">
        <f>IFERROR(__xludf.DUMMYFUNCTION("""COMPUTED_VALUE"""),"Java")</f>
        <v>Java</v>
      </c>
      <c r="G655" s="1" t="str">
        <f>IFERROR(__xludf.DUMMYFUNCTION("""COMPUTED_VALUE"""),"JavaScript")</f>
        <v>JavaScript</v>
      </c>
      <c r="H655" s="1" t="str">
        <f>IFERROR(__xludf.DUMMYFUNCTION("""COMPUTED_VALUE"""),"PHP")</f>
        <v>PHP</v>
      </c>
    </row>
    <row r="656">
      <c r="B656" s="1" t="str">
        <f>IFERROR(__xludf.DUMMYFUNCTION("""COMPUTED_VALUE"""),"Ruby;SQL")</f>
        <v>Ruby;SQL</v>
      </c>
      <c r="E656" s="1" t="str">
        <f>IFERROR(__xludf.DUMMYFUNCTION("UNIQUE(SPLIT(B656,"";""))"),"Ruby")</f>
        <v>Ruby</v>
      </c>
      <c r="F656" s="1" t="str">
        <f>IFERROR(__xludf.DUMMYFUNCTION("""COMPUTED_VALUE"""),"SQL")</f>
        <v>SQL</v>
      </c>
    </row>
    <row r="657">
      <c r="B657" s="1" t="str">
        <f>IFERROR(__xludf.DUMMYFUNCTION("""COMPUTED_VALUE"""),"Bash/Shell/PowerShell;HTML/CSS;JavaScript;Python;SQL")</f>
        <v>Bash/Shell/PowerShell;HTML/CSS;JavaScript;Python;SQL</v>
      </c>
      <c r="E657" s="1" t="str">
        <f>IFERROR(__xludf.DUMMYFUNCTION("UNIQUE(SPLIT(B657,"";""))"),"Bash/Shell/PowerShell")</f>
        <v>Bash/Shell/PowerShell</v>
      </c>
      <c r="F657" s="1" t="str">
        <f>IFERROR(__xludf.DUMMYFUNCTION("""COMPUTED_VALUE"""),"HTML/CSS")</f>
        <v>HTML/CSS</v>
      </c>
      <c r="G657" s="1" t="str">
        <f>IFERROR(__xludf.DUMMYFUNCTION("""COMPUTED_VALUE"""),"JavaScript")</f>
        <v>JavaScript</v>
      </c>
      <c r="H657" s="1" t="str">
        <f>IFERROR(__xludf.DUMMYFUNCTION("""COMPUTED_VALUE"""),"Python")</f>
        <v>Python</v>
      </c>
      <c r="I657" s="1" t="str">
        <f>IFERROR(__xludf.DUMMYFUNCTION("""COMPUTED_VALUE"""),"SQL")</f>
        <v>SQL</v>
      </c>
    </row>
    <row r="658">
      <c r="B658" s="1" t="str">
        <f>IFERROR(__xludf.DUMMYFUNCTION("""COMPUTED_VALUE"""),"HTML/CSS;JavaScript")</f>
        <v>HTML/CSS;JavaScript</v>
      </c>
      <c r="E658" s="1" t="str">
        <f>IFERROR(__xludf.DUMMYFUNCTION("UNIQUE(SPLIT(B658,"";""))"),"HTML/CSS")</f>
        <v>HTML/CSS</v>
      </c>
      <c r="F658" s="1" t="str">
        <f>IFERROR(__xludf.DUMMYFUNCTION("""COMPUTED_VALUE"""),"JavaScript")</f>
        <v>JavaScript</v>
      </c>
    </row>
    <row r="659">
      <c r="B659" s="1" t="str">
        <f>IFERROR(__xludf.DUMMYFUNCTION("""COMPUTED_VALUE"""),"Bash/Shell/PowerShell;HTML/CSS;JavaScript;Python;SQL")</f>
        <v>Bash/Shell/PowerShell;HTML/CSS;JavaScript;Python;SQL</v>
      </c>
      <c r="E659" s="1" t="str">
        <f>IFERROR(__xludf.DUMMYFUNCTION("UNIQUE(SPLIT(B659,"";""))"),"Bash/Shell/PowerShell")</f>
        <v>Bash/Shell/PowerShell</v>
      </c>
      <c r="F659" s="1" t="str">
        <f>IFERROR(__xludf.DUMMYFUNCTION("""COMPUTED_VALUE"""),"HTML/CSS")</f>
        <v>HTML/CSS</v>
      </c>
      <c r="G659" s="1" t="str">
        <f>IFERROR(__xludf.DUMMYFUNCTION("""COMPUTED_VALUE"""),"JavaScript")</f>
        <v>JavaScript</v>
      </c>
      <c r="H659" s="1" t="str">
        <f>IFERROR(__xludf.DUMMYFUNCTION("""COMPUTED_VALUE"""),"Python")</f>
        <v>Python</v>
      </c>
      <c r="I659" s="1" t="str">
        <f>IFERROR(__xludf.DUMMYFUNCTION("""COMPUTED_VALUE"""),"SQL")</f>
        <v>SQL</v>
      </c>
    </row>
    <row r="660">
      <c r="B660" s="1" t="str">
        <f>IFERROR(__xludf.DUMMYFUNCTION("""COMPUTED_VALUE"""),"Bash/Shell/PowerShell;C;Python;Rust;SQL")</f>
        <v>Bash/Shell/PowerShell;C;Python;Rust;SQL</v>
      </c>
      <c r="E660" s="1" t="str">
        <f>IFERROR(__xludf.DUMMYFUNCTION("UNIQUE(SPLIT(B660,"";""))"),"Bash/Shell/PowerShell")</f>
        <v>Bash/Shell/PowerShell</v>
      </c>
      <c r="F660" s="1" t="str">
        <f>IFERROR(__xludf.DUMMYFUNCTION("""COMPUTED_VALUE"""),"C")</f>
        <v>C</v>
      </c>
      <c r="G660" s="1" t="str">
        <f>IFERROR(__xludf.DUMMYFUNCTION("""COMPUTED_VALUE"""),"Python")</f>
        <v>Python</v>
      </c>
      <c r="H660" s="1" t="str">
        <f>IFERROR(__xludf.DUMMYFUNCTION("""COMPUTED_VALUE"""),"Rust")</f>
        <v>Rust</v>
      </c>
      <c r="I660" s="1" t="str">
        <f>IFERROR(__xludf.DUMMYFUNCTION("""COMPUTED_VALUE"""),"SQL")</f>
        <v>SQL</v>
      </c>
    </row>
    <row r="661">
      <c r="B661" s="1" t="str">
        <f>IFERROR(__xludf.DUMMYFUNCTION("""COMPUTED_VALUE"""),"C#;HTML/CSS;JavaScript;SQL;Swift")</f>
        <v>C#;HTML/CSS;JavaScript;SQL;Swift</v>
      </c>
      <c r="E661" s="1" t="str">
        <f>IFERROR(__xludf.DUMMYFUNCTION("UNIQUE(SPLIT(B661,"";""))"),"C#")</f>
        <v>C#</v>
      </c>
      <c r="F661" s="1" t="str">
        <f>IFERROR(__xludf.DUMMYFUNCTION("""COMPUTED_VALUE"""),"HTML/CSS")</f>
        <v>HTML/CSS</v>
      </c>
      <c r="G661" s="1" t="str">
        <f>IFERROR(__xludf.DUMMYFUNCTION("""COMPUTED_VALUE"""),"JavaScript")</f>
        <v>JavaScript</v>
      </c>
      <c r="H661" s="1" t="str">
        <f>IFERROR(__xludf.DUMMYFUNCTION("""COMPUTED_VALUE"""),"SQL")</f>
        <v>SQL</v>
      </c>
      <c r="I661" s="1" t="str">
        <f>IFERROR(__xludf.DUMMYFUNCTION("""COMPUTED_VALUE"""),"Swift")</f>
        <v>Swift</v>
      </c>
    </row>
    <row r="662">
      <c r="B662" s="1" t="str">
        <f>IFERROR(__xludf.DUMMYFUNCTION("""COMPUTED_VALUE"""),"Bash/Shell/PowerShell;HTML/CSS;Java;JavaScript;Kotlin;PHP;Python")</f>
        <v>Bash/Shell/PowerShell;HTML/CSS;Java;JavaScript;Kotlin;PHP;Python</v>
      </c>
      <c r="E662" s="1" t="str">
        <f>IFERROR(__xludf.DUMMYFUNCTION("UNIQUE(SPLIT(B662,"";""))"),"Bash/Shell/PowerShell")</f>
        <v>Bash/Shell/PowerShell</v>
      </c>
      <c r="F662" s="1" t="str">
        <f>IFERROR(__xludf.DUMMYFUNCTION("""COMPUTED_VALUE"""),"HTML/CSS")</f>
        <v>HTML/CSS</v>
      </c>
      <c r="G662" s="1" t="str">
        <f>IFERROR(__xludf.DUMMYFUNCTION("""COMPUTED_VALUE"""),"Java")</f>
        <v>Java</v>
      </c>
      <c r="H662" s="1" t="str">
        <f>IFERROR(__xludf.DUMMYFUNCTION("""COMPUTED_VALUE"""),"JavaScript")</f>
        <v>JavaScript</v>
      </c>
      <c r="I662" s="1" t="str">
        <f>IFERROR(__xludf.DUMMYFUNCTION("""COMPUTED_VALUE"""),"Kotlin")</f>
        <v>Kotlin</v>
      </c>
      <c r="J662" s="1" t="str">
        <f>IFERROR(__xludf.DUMMYFUNCTION("""COMPUTED_VALUE"""),"PHP")</f>
        <v>PHP</v>
      </c>
      <c r="K662" s="1" t="str">
        <f>IFERROR(__xludf.DUMMYFUNCTION("""COMPUTED_VALUE"""),"Python")</f>
        <v>Python</v>
      </c>
    </row>
    <row r="663">
      <c r="B663" s="1" t="str">
        <f>IFERROR(__xludf.DUMMYFUNCTION("""COMPUTED_VALUE"""),"C;C++;HTML/CSS;Java;JavaScript;PHP;SQL")</f>
        <v>C;C++;HTML/CSS;Java;JavaScript;PHP;SQL</v>
      </c>
      <c r="E663" s="1" t="str">
        <f>IFERROR(__xludf.DUMMYFUNCTION("UNIQUE(SPLIT(B663,"";""))"),"C")</f>
        <v>C</v>
      </c>
      <c r="F663" s="1" t="str">
        <f>IFERROR(__xludf.DUMMYFUNCTION("""COMPUTED_VALUE"""),"C++")</f>
        <v>C++</v>
      </c>
      <c r="G663" s="1" t="str">
        <f>IFERROR(__xludf.DUMMYFUNCTION("""COMPUTED_VALUE"""),"HTML/CSS")</f>
        <v>HTML/CSS</v>
      </c>
      <c r="H663" s="1" t="str">
        <f>IFERROR(__xludf.DUMMYFUNCTION("""COMPUTED_VALUE"""),"Java")</f>
        <v>Java</v>
      </c>
      <c r="I663" s="1" t="str">
        <f>IFERROR(__xludf.DUMMYFUNCTION("""COMPUTED_VALUE"""),"JavaScript")</f>
        <v>JavaScript</v>
      </c>
      <c r="J663" s="1" t="str">
        <f>IFERROR(__xludf.DUMMYFUNCTION("""COMPUTED_VALUE"""),"PHP")</f>
        <v>PHP</v>
      </c>
      <c r="K663" s="1" t="str">
        <f>IFERROR(__xludf.DUMMYFUNCTION("""COMPUTED_VALUE"""),"SQL")</f>
        <v>SQL</v>
      </c>
    </row>
    <row r="664">
      <c r="B664" s="1" t="str">
        <f>IFERROR(__xludf.DUMMYFUNCTION("""COMPUTED_VALUE"""),"C;C++;C#;HTML/CSS;JavaScript;PHP;SQL")</f>
        <v>C;C++;C#;HTML/CSS;JavaScript;PHP;SQL</v>
      </c>
      <c r="E664" s="1" t="str">
        <f>IFERROR(__xludf.DUMMYFUNCTION("UNIQUE(SPLIT(B664,"";""))"),"C")</f>
        <v>C</v>
      </c>
      <c r="F664" s="1" t="str">
        <f>IFERROR(__xludf.DUMMYFUNCTION("""COMPUTED_VALUE"""),"C++")</f>
        <v>C++</v>
      </c>
      <c r="G664" s="1" t="str">
        <f>IFERROR(__xludf.DUMMYFUNCTION("""COMPUTED_VALUE"""),"C#")</f>
        <v>C#</v>
      </c>
      <c r="H664" s="1" t="str">
        <f>IFERROR(__xludf.DUMMYFUNCTION("""COMPUTED_VALUE"""),"HTML/CSS")</f>
        <v>HTML/CSS</v>
      </c>
      <c r="I664" s="1" t="str">
        <f>IFERROR(__xludf.DUMMYFUNCTION("""COMPUTED_VALUE"""),"JavaScript")</f>
        <v>JavaScript</v>
      </c>
      <c r="J664" s="1" t="str">
        <f>IFERROR(__xludf.DUMMYFUNCTION("""COMPUTED_VALUE"""),"PHP")</f>
        <v>PHP</v>
      </c>
      <c r="K664" s="1" t="str">
        <f>IFERROR(__xludf.DUMMYFUNCTION("""COMPUTED_VALUE"""),"SQL")</f>
        <v>SQL</v>
      </c>
    </row>
    <row r="665">
      <c r="B665" s="1" t="str">
        <f>IFERROR(__xludf.DUMMYFUNCTION("""COMPUTED_VALUE"""),"C#;HTML/CSS;JavaScript;Python")</f>
        <v>C#;HTML/CSS;JavaScript;Python</v>
      </c>
      <c r="E665" s="1" t="str">
        <f>IFERROR(__xludf.DUMMYFUNCTION("UNIQUE(SPLIT(B665,"";""))"),"C#")</f>
        <v>C#</v>
      </c>
      <c r="F665" s="1" t="str">
        <f>IFERROR(__xludf.DUMMYFUNCTION("""COMPUTED_VALUE"""),"HTML/CSS")</f>
        <v>HTML/CSS</v>
      </c>
      <c r="G665" s="1" t="str">
        <f>IFERROR(__xludf.DUMMYFUNCTION("""COMPUTED_VALUE"""),"JavaScript")</f>
        <v>JavaScript</v>
      </c>
      <c r="H665" s="1" t="str">
        <f>IFERROR(__xludf.DUMMYFUNCTION("""COMPUTED_VALUE"""),"Python")</f>
        <v>Python</v>
      </c>
    </row>
    <row r="666">
      <c r="B666" s="1" t="str">
        <f>IFERROR(__xludf.DUMMYFUNCTION("""COMPUTED_VALUE"""),"C#;HTML/CSS;Java;JavaScript;SQL;VBA;Other(s):")</f>
        <v>C#;HTML/CSS;Java;JavaScript;SQL;VBA;Other(s):</v>
      </c>
      <c r="E666" s="1" t="str">
        <f>IFERROR(__xludf.DUMMYFUNCTION("UNIQUE(SPLIT(B666,"";""))"),"C#")</f>
        <v>C#</v>
      </c>
      <c r="F666" s="1" t="str">
        <f>IFERROR(__xludf.DUMMYFUNCTION("""COMPUTED_VALUE"""),"HTML/CSS")</f>
        <v>HTML/CSS</v>
      </c>
      <c r="G666" s="1" t="str">
        <f>IFERROR(__xludf.DUMMYFUNCTION("""COMPUTED_VALUE"""),"Java")</f>
        <v>Java</v>
      </c>
      <c r="H666" s="1" t="str">
        <f>IFERROR(__xludf.DUMMYFUNCTION("""COMPUTED_VALUE"""),"JavaScript")</f>
        <v>JavaScript</v>
      </c>
      <c r="I666" s="1" t="str">
        <f>IFERROR(__xludf.DUMMYFUNCTION("""COMPUTED_VALUE"""),"SQL")</f>
        <v>SQL</v>
      </c>
      <c r="J666" s="1" t="str">
        <f>IFERROR(__xludf.DUMMYFUNCTION("""COMPUTED_VALUE"""),"VBA")</f>
        <v>VBA</v>
      </c>
      <c r="K666" s="1" t="str">
        <f>IFERROR(__xludf.DUMMYFUNCTION("""COMPUTED_VALUE"""),"Other(s):")</f>
        <v>Other(s):</v>
      </c>
    </row>
    <row r="667">
      <c r="B667" s="1" t="str">
        <f>IFERROR(__xludf.DUMMYFUNCTION("""COMPUTED_VALUE"""),"Bash/Shell/PowerShell;Objective-C;Ruby;Swift")</f>
        <v>Bash/Shell/PowerShell;Objective-C;Ruby;Swift</v>
      </c>
      <c r="E667" s="1" t="str">
        <f>IFERROR(__xludf.DUMMYFUNCTION("UNIQUE(SPLIT(B667,"";""))"),"Bash/Shell/PowerShell")</f>
        <v>Bash/Shell/PowerShell</v>
      </c>
      <c r="F667" s="1" t="str">
        <f>IFERROR(__xludf.DUMMYFUNCTION("""COMPUTED_VALUE"""),"Objective-C")</f>
        <v>Objective-C</v>
      </c>
      <c r="G667" s="1" t="str">
        <f>IFERROR(__xludf.DUMMYFUNCTION("""COMPUTED_VALUE"""),"Ruby")</f>
        <v>Ruby</v>
      </c>
      <c r="H667" s="1" t="str">
        <f>IFERROR(__xludf.DUMMYFUNCTION("""COMPUTED_VALUE"""),"Swift")</f>
        <v>Swift</v>
      </c>
    </row>
    <row r="668">
      <c r="B668" s="1" t="str">
        <f>IFERROR(__xludf.DUMMYFUNCTION("""COMPUTED_VALUE"""),"Other(s):")</f>
        <v>Other(s):</v>
      </c>
      <c r="E668" s="1" t="str">
        <f>IFERROR(__xludf.DUMMYFUNCTION("UNIQUE(SPLIT(B668,"";""))"),"Other(s):")</f>
        <v>Other(s):</v>
      </c>
    </row>
    <row r="669">
      <c r="B669" s="1" t="str">
        <f>IFERROR(__xludf.DUMMYFUNCTION("""COMPUTED_VALUE"""),"Java;JavaScript;Scala;SQL")</f>
        <v>Java;JavaScript;Scala;SQL</v>
      </c>
      <c r="E669" s="1" t="str">
        <f>IFERROR(__xludf.DUMMYFUNCTION("UNIQUE(SPLIT(B669,"";""))"),"Java")</f>
        <v>Java</v>
      </c>
      <c r="F669" s="1" t="str">
        <f>IFERROR(__xludf.DUMMYFUNCTION("""COMPUTED_VALUE"""),"JavaScript")</f>
        <v>JavaScript</v>
      </c>
      <c r="G669" s="1" t="str">
        <f>IFERROR(__xludf.DUMMYFUNCTION("""COMPUTED_VALUE"""),"Scala")</f>
        <v>Scala</v>
      </c>
      <c r="H669" s="1" t="str">
        <f>IFERROR(__xludf.DUMMYFUNCTION("""COMPUTED_VALUE"""),"SQL")</f>
        <v>SQL</v>
      </c>
    </row>
    <row r="670">
      <c r="B670" s="1" t="str">
        <f>IFERROR(__xludf.DUMMYFUNCTION("""COMPUTED_VALUE"""),"C#;HTML/CSS;Python;SQL")</f>
        <v>C#;HTML/CSS;Python;SQL</v>
      </c>
      <c r="E670" s="1" t="str">
        <f>IFERROR(__xludf.DUMMYFUNCTION("UNIQUE(SPLIT(B670,"";""))"),"C#")</f>
        <v>C#</v>
      </c>
      <c r="F670" s="1" t="str">
        <f>IFERROR(__xludf.DUMMYFUNCTION("""COMPUTED_VALUE"""),"HTML/CSS")</f>
        <v>HTML/CSS</v>
      </c>
      <c r="G670" s="1" t="str">
        <f>IFERROR(__xludf.DUMMYFUNCTION("""COMPUTED_VALUE"""),"Python")</f>
        <v>Python</v>
      </c>
      <c r="H670" s="1" t="str">
        <f>IFERROR(__xludf.DUMMYFUNCTION("""COMPUTED_VALUE"""),"SQL")</f>
        <v>SQL</v>
      </c>
    </row>
    <row r="671">
      <c r="B671" s="1" t="str">
        <f>IFERROR(__xludf.DUMMYFUNCTION("""COMPUTED_VALUE"""),"C#;HTML/CSS;JavaScript;SQL")</f>
        <v>C#;HTML/CSS;JavaScript;SQL</v>
      </c>
      <c r="E671" s="1" t="str">
        <f>IFERROR(__xludf.DUMMYFUNCTION("UNIQUE(SPLIT(B671,"";""))"),"C#")</f>
        <v>C#</v>
      </c>
      <c r="F671" s="1" t="str">
        <f>IFERROR(__xludf.DUMMYFUNCTION("""COMPUTED_VALUE"""),"HTML/CSS")</f>
        <v>HTML/CSS</v>
      </c>
      <c r="G671" s="1" t="str">
        <f>IFERROR(__xludf.DUMMYFUNCTION("""COMPUTED_VALUE"""),"JavaScript")</f>
        <v>JavaScript</v>
      </c>
      <c r="H671" s="1" t="str">
        <f>IFERROR(__xludf.DUMMYFUNCTION("""COMPUTED_VALUE"""),"SQL")</f>
        <v>SQL</v>
      </c>
    </row>
    <row r="672">
      <c r="B672" s="1" t="str">
        <f>IFERROR(__xludf.DUMMYFUNCTION("""COMPUTED_VALUE"""),"Bash/Shell/PowerShell;C;C++;C#;F#;HTML/CSS;Java;JavaScript;Python;R;Ruby;Scala;SQL")</f>
        <v>Bash/Shell/PowerShell;C;C++;C#;F#;HTML/CSS;Java;JavaScript;Python;R;Ruby;Scala;SQL</v>
      </c>
      <c r="E672" s="1" t="str">
        <f>IFERROR(__xludf.DUMMYFUNCTION("UNIQUE(SPLIT(B672,"";""))"),"Bash/Shell/PowerShell")</f>
        <v>Bash/Shell/PowerShell</v>
      </c>
      <c r="F672" s="1" t="str">
        <f>IFERROR(__xludf.DUMMYFUNCTION("""COMPUTED_VALUE"""),"C")</f>
        <v>C</v>
      </c>
      <c r="G672" s="1" t="str">
        <f>IFERROR(__xludf.DUMMYFUNCTION("""COMPUTED_VALUE"""),"C++")</f>
        <v>C++</v>
      </c>
      <c r="H672" s="1" t="str">
        <f>IFERROR(__xludf.DUMMYFUNCTION("""COMPUTED_VALUE"""),"C#")</f>
        <v>C#</v>
      </c>
      <c r="I672" s="1" t="str">
        <f>IFERROR(__xludf.DUMMYFUNCTION("""COMPUTED_VALUE"""),"F#")</f>
        <v>F#</v>
      </c>
      <c r="J672" s="1" t="str">
        <f>IFERROR(__xludf.DUMMYFUNCTION("""COMPUTED_VALUE"""),"HTML/CSS")</f>
        <v>HTML/CSS</v>
      </c>
      <c r="K672" s="1" t="str">
        <f>IFERROR(__xludf.DUMMYFUNCTION("""COMPUTED_VALUE"""),"Java")</f>
        <v>Java</v>
      </c>
      <c r="L672" s="1" t="str">
        <f>IFERROR(__xludf.DUMMYFUNCTION("""COMPUTED_VALUE"""),"JavaScript")</f>
        <v>JavaScript</v>
      </c>
      <c r="M672" s="1" t="str">
        <f>IFERROR(__xludf.DUMMYFUNCTION("""COMPUTED_VALUE"""),"Python")</f>
        <v>Python</v>
      </c>
      <c r="N672" s="1" t="str">
        <f>IFERROR(__xludf.DUMMYFUNCTION("""COMPUTED_VALUE"""),"R")</f>
        <v>R</v>
      </c>
      <c r="O672" s="1" t="str">
        <f>IFERROR(__xludf.DUMMYFUNCTION("""COMPUTED_VALUE"""),"Ruby")</f>
        <v>Ruby</v>
      </c>
      <c r="P672" s="1" t="str">
        <f>IFERROR(__xludf.DUMMYFUNCTION("""COMPUTED_VALUE"""),"Scala")</f>
        <v>Scala</v>
      </c>
      <c r="Q672" s="1" t="str">
        <f>IFERROR(__xludf.DUMMYFUNCTION("""COMPUTED_VALUE"""),"SQL")</f>
        <v>SQL</v>
      </c>
    </row>
    <row r="673">
      <c r="B673" s="1" t="str">
        <f>IFERROR(__xludf.DUMMYFUNCTION("""COMPUTED_VALUE"""),"HTML/CSS;Objective-C;Swift")</f>
        <v>HTML/CSS;Objective-C;Swift</v>
      </c>
      <c r="E673" s="1" t="str">
        <f>IFERROR(__xludf.DUMMYFUNCTION("UNIQUE(SPLIT(B673,"";""))"),"HTML/CSS")</f>
        <v>HTML/CSS</v>
      </c>
      <c r="F673" s="1" t="str">
        <f>IFERROR(__xludf.DUMMYFUNCTION("""COMPUTED_VALUE"""),"Objective-C")</f>
        <v>Objective-C</v>
      </c>
      <c r="G673" s="1" t="str">
        <f>IFERROR(__xludf.DUMMYFUNCTION("""COMPUTED_VALUE"""),"Swift")</f>
        <v>Swift</v>
      </c>
    </row>
    <row r="674">
      <c r="B674" s="1" t="str">
        <f>IFERROR(__xludf.DUMMYFUNCTION("""COMPUTED_VALUE"""),"HTML/CSS;JavaScript;PHP;Python;SQL")</f>
        <v>HTML/CSS;JavaScript;PHP;Python;SQL</v>
      </c>
      <c r="E674" s="1" t="str">
        <f>IFERROR(__xludf.DUMMYFUNCTION("UNIQUE(SPLIT(B674,"";""))"),"HTML/CSS")</f>
        <v>HTML/CSS</v>
      </c>
      <c r="F674" s="1" t="str">
        <f>IFERROR(__xludf.DUMMYFUNCTION("""COMPUTED_VALUE"""),"JavaScript")</f>
        <v>JavaScript</v>
      </c>
      <c r="G674" s="1" t="str">
        <f>IFERROR(__xludf.DUMMYFUNCTION("""COMPUTED_VALUE"""),"PHP")</f>
        <v>PHP</v>
      </c>
      <c r="H674" s="1" t="str">
        <f>IFERROR(__xludf.DUMMYFUNCTION("""COMPUTED_VALUE"""),"Python")</f>
        <v>Python</v>
      </c>
      <c r="I674" s="1" t="str">
        <f>IFERROR(__xludf.DUMMYFUNCTION("""COMPUTED_VALUE"""),"SQL")</f>
        <v>SQL</v>
      </c>
    </row>
    <row r="675">
      <c r="B675" s="1" t="str">
        <f>IFERROR(__xludf.DUMMYFUNCTION("""COMPUTED_VALUE"""),"C#;HTML/CSS;JavaScript;TypeScript")</f>
        <v>C#;HTML/CSS;JavaScript;TypeScript</v>
      </c>
      <c r="E675" s="1" t="str">
        <f>IFERROR(__xludf.DUMMYFUNCTION("UNIQUE(SPLIT(B675,"";""))"),"C#")</f>
        <v>C#</v>
      </c>
      <c r="F675" s="1" t="str">
        <f>IFERROR(__xludf.DUMMYFUNCTION("""COMPUTED_VALUE"""),"HTML/CSS")</f>
        <v>HTML/CSS</v>
      </c>
      <c r="G675" s="1" t="str">
        <f>IFERROR(__xludf.DUMMYFUNCTION("""COMPUTED_VALUE"""),"JavaScript")</f>
        <v>JavaScript</v>
      </c>
      <c r="H675" s="1" t="str">
        <f>IFERROR(__xludf.DUMMYFUNCTION("""COMPUTED_VALUE"""),"TypeScript")</f>
        <v>TypeScript</v>
      </c>
    </row>
    <row r="676">
      <c r="B676" s="1" t="str">
        <f>IFERROR(__xludf.DUMMYFUNCTION("""COMPUTED_VALUE"""),"C#;HTML/CSS;Java;SQL")</f>
        <v>C#;HTML/CSS;Java;SQL</v>
      </c>
      <c r="E676" s="1" t="str">
        <f>IFERROR(__xludf.DUMMYFUNCTION("UNIQUE(SPLIT(B676,"";""))"),"C#")</f>
        <v>C#</v>
      </c>
      <c r="F676" s="1" t="str">
        <f>IFERROR(__xludf.DUMMYFUNCTION("""COMPUTED_VALUE"""),"HTML/CSS")</f>
        <v>HTML/CSS</v>
      </c>
      <c r="G676" s="1" t="str">
        <f>IFERROR(__xludf.DUMMYFUNCTION("""COMPUTED_VALUE"""),"Java")</f>
        <v>Java</v>
      </c>
      <c r="H676" s="1" t="str">
        <f>IFERROR(__xludf.DUMMYFUNCTION("""COMPUTED_VALUE"""),"SQL")</f>
        <v>SQL</v>
      </c>
    </row>
    <row r="677">
      <c r="B677" s="1" t="str">
        <f>IFERROR(__xludf.DUMMYFUNCTION("""COMPUTED_VALUE"""),"C#;SQL")</f>
        <v>C#;SQL</v>
      </c>
      <c r="E677" s="1" t="str">
        <f>IFERROR(__xludf.DUMMYFUNCTION("UNIQUE(SPLIT(B677,"";""))"),"C#")</f>
        <v>C#</v>
      </c>
      <c r="F677" s="1" t="str">
        <f>IFERROR(__xludf.DUMMYFUNCTION("""COMPUTED_VALUE"""),"SQL")</f>
        <v>SQL</v>
      </c>
    </row>
    <row r="678">
      <c r="B678" s="1" t="str">
        <f>IFERROR(__xludf.DUMMYFUNCTION("""COMPUTED_VALUE"""),"C;C++;Java;Python;SQL;Other(s):")</f>
        <v>C;C++;Java;Python;SQL;Other(s):</v>
      </c>
      <c r="E678" s="1" t="str">
        <f>IFERROR(__xludf.DUMMYFUNCTION("UNIQUE(SPLIT(B678,"";""))"),"C")</f>
        <v>C</v>
      </c>
      <c r="F678" s="1" t="str">
        <f>IFERROR(__xludf.DUMMYFUNCTION("""COMPUTED_VALUE"""),"C++")</f>
        <v>C++</v>
      </c>
      <c r="G678" s="1" t="str">
        <f>IFERROR(__xludf.DUMMYFUNCTION("""COMPUTED_VALUE"""),"Java")</f>
        <v>Java</v>
      </c>
      <c r="H678" s="1" t="str">
        <f>IFERROR(__xludf.DUMMYFUNCTION("""COMPUTED_VALUE"""),"Python")</f>
        <v>Python</v>
      </c>
      <c r="I678" s="1" t="str">
        <f>IFERROR(__xludf.DUMMYFUNCTION("""COMPUTED_VALUE"""),"SQL")</f>
        <v>SQL</v>
      </c>
      <c r="J678" s="1" t="str">
        <f>IFERROR(__xludf.DUMMYFUNCTION("""COMPUTED_VALUE"""),"Other(s):")</f>
        <v>Other(s):</v>
      </c>
    </row>
    <row r="679">
      <c r="B679" s="1" t="str">
        <f>IFERROR(__xludf.DUMMYFUNCTION("""COMPUTED_VALUE"""),"HTML/CSS;JavaScript;PHP;Python;SQL")</f>
        <v>HTML/CSS;JavaScript;PHP;Python;SQL</v>
      </c>
      <c r="E679" s="1" t="str">
        <f>IFERROR(__xludf.DUMMYFUNCTION("UNIQUE(SPLIT(B679,"";""))"),"HTML/CSS")</f>
        <v>HTML/CSS</v>
      </c>
      <c r="F679" s="1" t="str">
        <f>IFERROR(__xludf.DUMMYFUNCTION("""COMPUTED_VALUE"""),"JavaScript")</f>
        <v>JavaScript</v>
      </c>
      <c r="G679" s="1" t="str">
        <f>IFERROR(__xludf.DUMMYFUNCTION("""COMPUTED_VALUE"""),"PHP")</f>
        <v>PHP</v>
      </c>
      <c r="H679" s="1" t="str">
        <f>IFERROR(__xludf.DUMMYFUNCTION("""COMPUTED_VALUE"""),"Python")</f>
        <v>Python</v>
      </c>
      <c r="I679" s="1" t="str">
        <f>IFERROR(__xludf.DUMMYFUNCTION("""COMPUTED_VALUE"""),"SQL")</f>
        <v>SQL</v>
      </c>
    </row>
    <row r="680">
      <c r="B680" s="1" t="str">
        <f>IFERROR(__xludf.DUMMYFUNCTION("""COMPUTED_VALUE"""),"C++;C#;HTML/CSS;Java;JavaScript;Other(s):")</f>
        <v>C++;C#;HTML/CSS;Java;JavaScript;Other(s):</v>
      </c>
      <c r="E680" s="1" t="str">
        <f>IFERROR(__xludf.DUMMYFUNCTION("UNIQUE(SPLIT(B680,"";""))"),"C++")</f>
        <v>C++</v>
      </c>
      <c r="F680" s="1" t="str">
        <f>IFERROR(__xludf.DUMMYFUNCTION("""COMPUTED_VALUE"""),"C#")</f>
        <v>C#</v>
      </c>
      <c r="G680" s="1" t="str">
        <f>IFERROR(__xludf.DUMMYFUNCTION("""COMPUTED_VALUE"""),"HTML/CSS")</f>
        <v>HTML/CSS</v>
      </c>
      <c r="H680" s="1" t="str">
        <f>IFERROR(__xludf.DUMMYFUNCTION("""COMPUTED_VALUE"""),"Java")</f>
        <v>Java</v>
      </c>
      <c r="I680" s="1" t="str">
        <f>IFERROR(__xludf.DUMMYFUNCTION("""COMPUTED_VALUE"""),"JavaScript")</f>
        <v>JavaScript</v>
      </c>
      <c r="J680" s="1" t="str">
        <f>IFERROR(__xludf.DUMMYFUNCTION("""COMPUTED_VALUE"""),"Other(s):")</f>
        <v>Other(s):</v>
      </c>
    </row>
    <row r="681">
      <c r="B681" s="1" t="str">
        <f>IFERROR(__xludf.DUMMYFUNCTION("""COMPUTED_VALUE"""),"Assembly")</f>
        <v>Assembly</v>
      </c>
      <c r="E681" s="1" t="str">
        <f>IFERROR(__xludf.DUMMYFUNCTION("UNIQUE(SPLIT(B681,"";""))"),"Assembly")</f>
        <v>Assembly</v>
      </c>
    </row>
    <row r="682">
      <c r="B682" s="1" t="str">
        <f>IFERROR(__xludf.DUMMYFUNCTION("""COMPUTED_VALUE"""),"HTML/CSS;JavaScript;PHP;SQL")</f>
        <v>HTML/CSS;JavaScript;PHP;SQL</v>
      </c>
      <c r="E682" s="1" t="str">
        <f>IFERROR(__xludf.DUMMYFUNCTION("UNIQUE(SPLIT(B682,"";""))"),"HTML/CSS")</f>
        <v>HTML/CSS</v>
      </c>
      <c r="F682" s="1" t="str">
        <f>IFERROR(__xludf.DUMMYFUNCTION("""COMPUTED_VALUE"""),"JavaScript")</f>
        <v>JavaScript</v>
      </c>
      <c r="G682" s="1" t="str">
        <f>IFERROR(__xludf.DUMMYFUNCTION("""COMPUTED_VALUE"""),"PHP")</f>
        <v>PHP</v>
      </c>
      <c r="H682" s="1" t="str">
        <f>IFERROR(__xludf.DUMMYFUNCTION("""COMPUTED_VALUE"""),"SQL")</f>
        <v>SQL</v>
      </c>
    </row>
    <row r="683">
      <c r="B683" s="1" t="str">
        <f>IFERROR(__xludf.DUMMYFUNCTION("""COMPUTED_VALUE"""),"HTML/CSS;Java;JavaScript;SQL")</f>
        <v>HTML/CSS;Java;JavaScript;SQL</v>
      </c>
      <c r="E683" s="1" t="str">
        <f>IFERROR(__xludf.DUMMYFUNCTION("UNIQUE(SPLIT(B683,"";""))"),"HTML/CSS")</f>
        <v>HTML/CSS</v>
      </c>
      <c r="F683" s="1" t="str">
        <f>IFERROR(__xludf.DUMMYFUNCTION("""COMPUTED_VALUE"""),"Java")</f>
        <v>Java</v>
      </c>
      <c r="G683" s="1" t="str">
        <f>IFERROR(__xludf.DUMMYFUNCTION("""COMPUTED_VALUE"""),"JavaScript")</f>
        <v>JavaScript</v>
      </c>
      <c r="H683" s="1" t="str">
        <f>IFERROR(__xludf.DUMMYFUNCTION("""COMPUTED_VALUE"""),"SQL")</f>
        <v>SQL</v>
      </c>
    </row>
    <row r="684">
      <c r="B684" s="1" t="str">
        <f>IFERROR(__xludf.DUMMYFUNCTION("""COMPUTED_VALUE"""),"Bash/Shell/PowerShell;HTML/CSS;JavaScript;PHP;Python;SQL")</f>
        <v>Bash/Shell/PowerShell;HTML/CSS;JavaScript;PHP;Python;SQL</v>
      </c>
      <c r="E684" s="1" t="str">
        <f>IFERROR(__xludf.DUMMYFUNCTION("UNIQUE(SPLIT(B684,"";""))"),"Bash/Shell/PowerShell")</f>
        <v>Bash/Shell/PowerShell</v>
      </c>
      <c r="F684" s="1" t="str">
        <f>IFERROR(__xludf.DUMMYFUNCTION("""COMPUTED_VALUE"""),"HTML/CSS")</f>
        <v>HTML/CSS</v>
      </c>
      <c r="G684" s="1" t="str">
        <f>IFERROR(__xludf.DUMMYFUNCTION("""COMPUTED_VALUE"""),"JavaScript")</f>
        <v>JavaScript</v>
      </c>
      <c r="H684" s="1" t="str">
        <f>IFERROR(__xludf.DUMMYFUNCTION("""COMPUTED_VALUE"""),"PHP")</f>
        <v>PHP</v>
      </c>
      <c r="I684" s="1" t="str">
        <f>IFERROR(__xludf.DUMMYFUNCTION("""COMPUTED_VALUE"""),"Python")</f>
        <v>Python</v>
      </c>
      <c r="J684" s="1" t="str">
        <f>IFERROR(__xludf.DUMMYFUNCTION("""COMPUTED_VALUE"""),"SQL")</f>
        <v>SQL</v>
      </c>
    </row>
    <row r="685">
      <c r="B685" s="1" t="str">
        <f>IFERROR(__xludf.DUMMYFUNCTION("""COMPUTED_VALUE"""),"C#;Go;HTML/CSS;Java;JavaScript;PHP;Python;SQL;VBA")</f>
        <v>C#;Go;HTML/CSS;Java;JavaScript;PHP;Python;SQL;VBA</v>
      </c>
      <c r="E685" s="1" t="str">
        <f>IFERROR(__xludf.DUMMYFUNCTION("UNIQUE(SPLIT(B685,"";""))"),"C#")</f>
        <v>C#</v>
      </c>
      <c r="F685" s="1" t="str">
        <f>IFERROR(__xludf.DUMMYFUNCTION("""COMPUTED_VALUE"""),"Go")</f>
        <v>Go</v>
      </c>
      <c r="G685" s="1" t="str">
        <f>IFERROR(__xludf.DUMMYFUNCTION("""COMPUTED_VALUE"""),"HTML/CSS")</f>
        <v>HTML/CSS</v>
      </c>
      <c r="H685" s="1" t="str">
        <f>IFERROR(__xludf.DUMMYFUNCTION("""COMPUTED_VALUE"""),"Java")</f>
        <v>Java</v>
      </c>
      <c r="I685" s="1" t="str">
        <f>IFERROR(__xludf.DUMMYFUNCTION("""COMPUTED_VALUE"""),"JavaScript")</f>
        <v>JavaScript</v>
      </c>
      <c r="J685" s="1" t="str">
        <f>IFERROR(__xludf.DUMMYFUNCTION("""COMPUTED_VALUE"""),"PHP")</f>
        <v>PHP</v>
      </c>
      <c r="K685" s="1" t="str">
        <f>IFERROR(__xludf.DUMMYFUNCTION("""COMPUTED_VALUE"""),"Python")</f>
        <v>Python</v>
      </c>
      <c r="L685" s="1" t="str">
        <f>IFERROR(__xludf.DUMMYFUNCTION("""COMPUTED_VALUE"""),"SQL")</f>
        <v>SQL</v>
      </c>
      <c r="M685" s="1" t="str">
        <f>IFERROR(__xludf.DUMMYFUNCTION("""COMPUTED_VALUE"""),"VBA")</f>
        <v>VBA</v>
      </c>
    </row>
    <row r="686">
      <c r="B686" s="1" t="str">
        <f>IFERROR(__xludf.DUMMYFUNCTION("""COMPUTED_VALUE"""),"C#;HTML/CSS;JavaScript;TypeScript")</f>
        <v>C#;HTML/CSS;JavaScript;TypeScript</v>
      </c>
      <c r="E686" s="1" t="str">
        <f>IFERROR(__xludf.DUMMYFUNCTION("UNIQUE(SPLIT(B686,"";""))"),"C#")</f>
        <v>C#</v>
      </c>
      <c r="F686" s="1" t="str">
        <f>IFERROR(__xludf.DUMMYFUNCTION("""COMPUTED_VALUE"""),"HTML/CSS")</f>
        <v>HTML/CSS</v>
      </c>
      <c r="G686" s="1" t="str">
        <f>IFERROR(__xludf.DUMMYFUNCTION("""COMPUTED_VALUE"""),"JavaScript")</f>
        <v>JavaScript</v>
      </c>
      <c r="H686" s="1" t="str">
        <f>IFERROR(__xludf.DUMMYFUNCTION("""COMPUTED_VALUE"""),"TypeScript")</f>
        <v>TypeScript</v>
      </c>
    </row>
    <row r="687">
      <c r="B687" s="1" t="str">
        <f>IFERROR(__xludf.DUMMYFUNCTION("""COMPUTED_VALUE"""),"C#;SQL")</f>
        <v>C#;SQL</v>
      </c>
      <c r="E687" s="1" t="str">
        <f>IFERROR(__xludf.DUMMYFUNCTION("UNIQUE(SPLIT(B687,"";""))"),"C#")</f>
        <v>C#</v>
      </c>
      <c r="F687" s="1" t="str">
        <f>IFERROR(__xludf.DUMMYFUNCTION("""COMPUTED_VALUE"""),"SQL")</f>
        <v>SQL</v>
      </c>
    </row>
    <row r="688">
      <c r="B688" s="1" t="str">
        <f>IFERROR(__xludf.DUMMYFUNCTION("""COMPUTED_VALUE"""),"Bash/Shell/PowerShell;HTML/CSS;JavaScript;Python")</f>
        <v>Bash/Shell/PowerShell;HTML/CSS;JavaScript;Python</v>
      </c>
      <c r="E688" s="1" t="str">
        <f>IFERROR(__xludf.DUMMYFUNCTION("UNIQUE(SPLIT(B688,"";""))"),"Bash/Shell/PowerShell")</f>
        <v>Bash/Shell/PowerShell</v>
      </c>
      <c r="F688" s="1" t="str">
        <f>IFERROR(__xludf.DUMMYFUNCTION("""COMPUTED_VALUE"""),"HTML/CSS")</f>
        <v>HTML/CSS</v>
      </c>
      <c r="G688" s="1" t="str">
        <f>IFERROR(__xludf.DUMMYFUNCTION("""COMPUTED_VALUE"""),"JavaScript")</f>
        <v>JavaScript</v>
      </c>
      <c r="H688" s="1" t="str">
        <f>IFERROR(__xludf.DUMMYFUNCTION("""COMPUTED_VALUE"""),"Python")</f>
        <v>Python</v>
      </c>
    </row>
    <row r="689">
      <c r="B689" s="1" t="str">
        <f>IFERROR(__xludf.DUMMYFUNCTION("""COMPUTED_VALUE"""),"HTML/CSS;Java;JavaScript;Python")</f>
        <v>HTML/CSS;Java;JavaScript;Python</v>
      </c>
      <c r="E689" s="1" t="str">
        <f>IFERROR(__xludf.DUMMYFUNCTION("UNIQUE(SPLIT(B689,"";""))"),"HTML/CSS")</f>
        <v>HTML/CSS</v>
      </c>
      <c r="F689" s="1" t="str">
        <f>IFERROR(__xludf.DUMMYFUNCTION("""COMPUTED_VALUE"""),"Java")</f>
        <v>Java</v>
      </c>
      <c r="G689" s="1" t="str">
        <f>IFERROR(__xludf.DUMMYFUNCTION("""COMPUTED_VALUE"""),"JavaScript")</f>
        <v>JavaScript</v>
      </c>
      <c r="H689" s="1" t="str">
        <f>IFERROR(__xludf.DUMMYFUNCTION("""COMPUTED_VALUE"""),"Python")</f>
        <v>Python</v>
      </c>
    </row>
    <row r="690">
      <c r="B690" s="1" t="str">
        <f>IFERROR(__xludf.DUMMYFUNCTION("""COMPUTED_VALUE"""),"Bash/Shell/PowerShell;C;C++;C#;HTML/CSS;JavaScript;SQL")</f>
        <v>Bash/Shell/PowerShell;C;C++;C#;HTML/CSS;JavaScript;SQL</v>
      </c>
      <c r="E690" s="1" t="str">
        <f>IFERROR(__xludf.DUMMYFUNCTION("UNIQUE(SPLIT(B690,"";""))"),"Bash/Shell/PowerShell")</f>
        <v>Bash/Shell/PowerShell</v>
      </c>
      <c r="F690" s="1" t="str">
        <f>IFERROR(__xludf.DUMMYFUNCTION("""COMPUTED_VALUE"""),"C")</f>
        <v>C</v>
      </c>
      <c r="G690" s="1" t="str">
        <f>IFERROR(__xludf.DUMMYFUNCTION("""COMPUTED_VALUE"""),"C++")</f>
        <v>C++</v>
      </c>
      <c r="H690" s="1" t="str">
        <f>IFERROR(__xludf.DUMMYFUNCTION("""COMPUTED_VALUE"""),"C#")</f>
        <v>C#</v>
      </c>
      <c r="I690" s="1" t="str">
        <f>IFERROR(__xludf.DUMMYFUNCTION("""COMPUTED_VALUE"""),"HTML/CSS")</f>
        <v>HTML/CSS</v>
      </c>
      <c r="J690" s="1" t="str">
        <f>IFERROR(__xludf.DUMMYFUNCTION("""COMPUTED_VALUE"""),"JavaScript")</f>
        <v>JavaScript</v>
      </c>
      <c r="K690" s="1" t="str">
        <f>IFERROR(__xludf.DUMMYFUNCTION("""COMPUTED_VALUE"""),"SQL")</f>
        <v>SQL</v>
      </c>
    </row>
    <row r="691">
      <c r="B691" s="1" t="str">
        <f>IFERROR(__xludf.DUMMYFUNCTION("""COMPUTED_VALUE"""),"HTML/CSS;JavaScript;Python;SQL;TypeScript")</f>
        <v>HTML/CSS;JavaScript;Python;SQL;TypeScript</v>
      </c>
      <c r="E691" s="1" t="str">
        <f>IFERROR(__xludf.DUMMYFUNCTION("UNIQUE(SPLIT(B691,"";""))"),"HTML/CSS")</f>
        <v>HTML/CSS</v>
      </c>
      <c r="F691" s="1" t="str">
        <f>IFERROR(__xludf.DUMMYFUNCTION("""COMPUTED_VALUE"""),"JavaScript")</f>
        <v>JavaScript</v>
      </c>
      <c r="G691" s="1" t="str">
        <f>IFERROR(__xludf.DUMMYFUNCTION("""COMPUTED_VALUE"""),"Python")</f>
        <v>Python</v>
      </c>
      <c r="H691" s="1" t="str">
        <f>IFERROR(__xludf.DUMMYFUNCTION("""COMPUTED_VALUE"""),"SQL")</f>
        <v>SQL</v>
      </c>
      <c r="I691" s="1" t="str">
        <f>IFERROR(__xludf.DUMMYFUNCTION("""COMPUTED_VALUE"""),"TypeScript")</f>
        <v>TypeScript</v>
      </c>
    </row>
    <row r="692">
      <c r="B692" s="1" t="str">
        <f>IFERROR(__xludf.DUMMYFUNCTION("""COMPUTED_VALUE"""),"Bash/Shell/PowerShell;C;C++;HTML/CSS;Java;JavaScript;Rust;SQL")</f>
        <v>Bash/Shell/PowerShell;C;C++;HTML/CSS;Java;JavaScript;Rust;SQL</v>
      </c>
      <c r="E692" s="1" t="str">
        <f>IFERROR(__xludf.DUMMYFUNCTION("UNIQUE(SPLIT(B692,"";""))"),"Bash/Shell/PowerShell")</f>
        <v>Bash/Shell/PowerShell</v>
      </c>
      <c r="F692" s="1" t="str">
        <f>IFERROR(__xludf.DUMMYFUNCTION("""COMPUTED_VALUE"""),"C")</f>
        <v>C</v>
      </c>
      <c r="G692" s="1" t="str">
        <f>IFERROR(__xludf.DUMMYFUNCTION("""COMPUTED_VALUE"""),"C++")</f>
        <v>C++</v>
      </c>
      <c r="H692" s="1" t="str">
        <f>IFERROR(__xludf.DUMMYFUNCTION("""COMPUTED_VALUE"""),"HTML/CSS")</f>
        <v>HTML/CSS</v>
      </c>
      <c r="I692" s="1" t="str">
        <f>IFERROR(__xludf.DUMMYFUNCTION("""COMPUTED_VALUE"""),"Java")</f>
        <v>Java</v>
      </c>
      <c r="J692" s="1" t="str">
        <f>IFERROR(__xludf.DUMMYFUNCTION("""COMPUTED_VALUE"""),"JavaScript")</f>
        <v>JavaScript</v>
      </c>
      <c r="K692" s="1" t="str">
        <f>IFERROR(__xludf.DUMMYFUNCTION("""COMPUTED_VALUE"""),"Rust")</f>
        <v>Rust</v>
      </c>
      <c r="L692" s="1" t="str">
        <f>IFERROR(__xludf.DUMMYFUNCTION("""COMPUTED_VALUE"""),"SQL")</f>
        <v>SQL</v>
      </c>
    </row>
    <row r="693">
      <c r="B693" s="1" t="str">
        <f>IFERROR(__xludf.DUMMYFUNCTION("""COMPUTED_VALUE"""),"C;C++;HTML/CSS;JavaScript;PHP;Python;SQL")</f>
        <v>C;C++;HTML/CSS;JavaScript;PHP;Python;SQL</v>
      </c>
      <c r="E693" s="1" t="str">
        <f>IFERROR(__xludf.DUMMYFUNCTION("UNIQUE(SPLIT(B693,"";""))"),"C")</f>
        <v>C</v>
      </c>
      <c r="F693" s="1" t="str">
        <f>IFERROR(__xludf.DUMMYFUNCTION("""COMPUTED_VALUE"""),"C++")</f>
        <v>C++</v>
      </c>
      <c r="G693" s="1" t="str">
        <f>IFERROR(__xludf.DUMMYFUNCTION("""COMPUTED_VALUE"""),"HTML/CSS")</f>
        <v>HTML/CSS</v>
      </c>
      <c r="H693" s="1" t="str">
        <f>IFERROR(__xludf.DUMMYFUNCTION("""COMPUTED_VALUE"""),"JavaScript")</f>
        <v>JavaScript</v>
      </c>
      <c r="I693" s="1" t="str">
        <f>IFERROR(__xludf.DUMMYFUNCTION("""COMPUTED_VALUE"""),"PHP")</f>
        <v>PHP</v>
      </c>
      <c r="J693" s="1" t="str">
        <f>IFERROR(__xludf.DUMMYFUNCTION("""COMPUTED_VALUE"""),"Python")</f>
        <v>Python</v>
      </c>
      <c r="K693" s="1" t="str">
        <f>IFERROR(__xludf.DUMMYFUNCTION("""COMPUTED_VALUE"""),"SQL")</f>
        <v>SQL</v>
      </c>
    </row>
    <row r="694">
      <c r="B694" s="1" t="str">
        <f>IFERROR(__xludf.DUMMYFUNCTION("""COMPUTED_VALUE"""),"Bash/Shell/PowerShell;C#;HTML/CSS;JavaScript;SQL")</f>
        <v>Bash/Shell/PowerShell;C#;HTML/CSS;JavaScript;SQL</v>
      </c>
      <c r="E694" s="1" t="str">
        <f>IFERROR(__xludf.DUMMYFUNCTION("UNIQUE(SPLIT(B694,"";""))"),"Bash/Shell/PowerShell")</f>
        <v>Bash/Shell/PowerShell</v>
      </c>
      <c r="F694" s="1" t="str">
        <f>IFERROR(__xludf.DUMMYFUNCTION("""COMPUTED_VALUE"""),"C#")</f>
        <v>C#</v>
      </c>
      <c r="G694" s="1" t="str">
        <f>IFERROR(__xludf.DUMMYFUNCTION("""COMPUTED_VALUE"""),"HTML/CSS")</f>
        <v>HTML/CSS</v>
      </c>
      <c r="H694" s="1" t="str">
        <f>IFERROR(__xludf.DUMMYFUNCTION("""COMPUTED_VALUE"""),"JavaScript")</f>
        <v>JavaScript</v>
      </c>
      <c r="I694" s="1" t="str">
        <f>IFERROR(__xludf.DUMMYFUNCTION("""COMPUTED_VALUE"""),"SQL")</f>
        <v>SQL</v>
      </c>
    </row>
    <row r="695">
      <c r="B695" s="1" t="str">
        <f>IFERROR(__xludf.DUMMYFUNCTION("""COMPUTED_VALUE"""),"Dart;HTML/CSS;Java;PHP;SQL")</f>
        <v>Dart;HTML/CSS;Java;PHP;SQL</v>
      </c>
      <c r="E695" s="1" t="str">
        <f>IFERROR(__xludf.DUMMYFUNCTION("UNIQUE(SPLIT(B695,"";""))"),"Dart")</f>
        <v>Dart</v>
      </c>
      <c r="F695" s="1" t="str">
        <f>IFERROR(__xludf.DUMMYFUNCTION("""COMPUTED_VALUE"""),"HTML/CSS")</f>
        <v>HTML/CSS</v>
      </c>
      <c r="G695" s="1" t="str">
        <f>IFERROR(__xludf.DUMMYFUNCTION("""COMPUTED_VALUE"""),"Java")</f>
        <v>Java</v>
      </c>
      <c r="H695" s="1" t="str">
        <f>IFERROR(__xludf.DUMMYFUNCTION("""COMPUTED_VALUE"""),"PHP")</f>
        <v>PHP</v>
      </c>
      <c r="I695" s="1" t="str">
        <f>IFERROR(__xludf.DUMMYFUNCTION("""COMPUTED_VALUE"""),"SQL")</f>
        <v>SQL</v>
      </c>
    </row>
    <row r="696">
      <c r="B696" s="1" t="str">
        <f>IFERROR(__xludf.DUMMYFUNCTION("""COMPUTED_VALUE"""),"Go;JavaScript")</f>
        <v>Go;JavaScript</v>
      </c>
      <c r="E696" s="1" t="str">
        <f>IFERROR(__xludf.DUMMYFUNCTION("UNIQUE(SPLIT(B696,"";""))"),"Go")</f>
        <v>Go</v>
      </c>
      <c r="F696" s="1" t="str">
        <f>IFERROR(__xludf.DUMMYFUNCTION("""COMPUTED_VALUE"""),"JavaScript")</f>
        <v>JavaScript</v>
      </c>
    </row>
    <row r="697">
      <c r="B697" s="1" t="str">
        <f>IFERROR(__xludf.DUMMYFUNCTION("""COMPUTED_VALUE"""),"Java;Python;Scala;SQL")</f>
        <v>Java;Python;Scala;SQL</v>
      </c>
      <c r="E697" s="1" t="str">
        <f>IFERROR(__xludf.DUMMYFUNCTION("UNIQUE(SPLIT(B697,"";""))"),"Java")</f>
        <v>Java</v>
      </c>
      <c r="F697" s="1" t="str">
        <f>IFERROR(__xludf.DUMMYFUNCTION("""COMPUTED_VALUE"""),"Python")</f>
        <v>Python</v>
      </c>
      <c r="G697" s="1" t="str">
        <f>IFERROR(__xludf.DUMMYFUNCTION("""COMPUTED_VALUE"""),"Scala")</f>
        <v>Scala</v>
      </c>
      <c r="H697" s="1" t="str">
        <f>IFERROR(__xludf.DUMMYFUNCTION("""COMPUTED_VALUE"""),"SQL")</f>
        <v>SQL</v>
      </c>
    </row>
    <row r="698">
      <c r="B698" s="1" t="str">
        <f>IFERROR(__xludf.DUMMYFUNCTION("""COMPUTED_VALUE"""),"C#;HTML/CSS;JavaScript;Objective-C;PHP;Ruby;SQL")</f>
        <v>C#;HTML/CSS;JavaScript;Objective-C;PHP;Ruby;SQL</v>
      </c>
      <c r="E698" s="1" t="str">
        <f>IFERROR(__xludf.DUMMYFUNCTION("UNIQUE(SPLIT(B698,"";""))"),"C#")</f>
        <v>C#</v>
      </c>
      <c r="F698" s="1" t="str">
        <f>IFERROR(__xludf.DUMMYFUNCTION("""COMPUTED_VALUE"""),"HTML/CSS")</f>
        <v>HTML/CSS</v>
      </c>
      <c r="G698" s="1" t="str">
        <f>IFERROR(__xludf.DUMMYFUNCTION("""COMPUTED_VALUE"""),"JavaScript")</f>
        <v>JavaScript</v>
      </c>
      <c r="H698" s="1" t="str">
        <f>IFERROR(__xludf.DUMMYFUNCTION("""COMPUTED_VALUE"""),"Objective-C")</f>
        <v>Objective-C</v>
      </c>
      <c r="I698" s="1" t="str">
        <f>IFERROR(__xludf.DUMMYFUNCTION("""COMPUTED_VALUE"""),"PHP")</f>
        <v>PHP</v>
      </c>
      <c r="J698" s="1" t="str">
        <f>IFERROR(__xludf.DUMMYFUNCTION("""COMPUTED_VALUE"""),"Ruby")</f>
        <v>Ruby</v>
      </c>
      <c r="K698" s="1" t="str">
        <f>IFERROR(__xludf.DUMMYFUNCTION("""COMPUTED_VALUE"""),"SQL")</f>
        <v>SQL</v>
      </c>
    </row>
    <row r="699">
      <c r="B699" s="1" t="str">
        <f>IFERROR(__xludf.DUMMYFUNCTION("""COMPUTED_VALUE"""),"Bash/Shell/PowerShell;C++;Go;JavaScript;Python;SQL")</f>
        <v>Bash/Shell/PowerShell;C++;Go;JavaScript;Python;SQL</v>
      </c>
      <c r="E699" s="1" t="str">
        <f>IFERROR(__xludf.DUMMYFUNCTION("UNIQUE(SPLIT(B699,"";""))"),"Bash/Shell/PowerShell")</f>
        <v>Bash/Shell/PowerShell</v>
      </c>
      <c r="F699" s="1" t="str">
        <f>IFERROR(__xludf.DUMMYFUNCTION("""COMPUTED_VALUE"""),"C++")</f>
        <v>C++</v>
      </c>
      <c r="G699" s="1" t="str">
        <f>IFERROR(__xludf.DUMMYFUNCTION("""COMPUTED_VALUE"""),"Go")</f>
        <v>Go</v>
      </c>
      <c r="H699" s="1" t="str">
        <f>IFERROR(__xludf.DUMMYFUNCTION("""COMPUTED_VALUE"""),"JavaScript")</f>
        <v>JavaScript</v>
      </c>
      <c r="I699" s="1" t="str">
        <f>IFERROR(__xludf.DUMMYFUNCTION("""COMPUTED_VALUE"""),"Python")</f>
        <v>Python</v>
      </c>
      <c r="J699" s="1" t="str">
        <f>IFERROR(__xludf.DUMMYFUNCTION("""COMPUTED_VALUE"""),"SQL")</f>
        <v>SQL</v>
      </c>
    </row>
    <row r="700">
      <c r="B700" s="1" t="str">
        <f>IFERROR(__xludf.DUMMYFUNCTION("""COMPUTED_VALUE"""),"JavaScript;TypeScript")</f>
        <v>JavaScript;TypeScript</v>
      </c>
      <c r="E700" s="1" t="str">
        <f>IFERROR(__xludf.DUMMYFUNCTION("UNIQUE(SPLIT(B700,"";""))"),"JavaScript")</f>
        <v>JavaScript</v>
      </c>
      <c r="F700" s="1" t="str">
        <f>IFERROR(__xludf.DUMMYFUNCTION("""COMPUTED_VALUE"""),"TypeScript")</f>
        <v>TypeScript</v>
      </c>
    </row>
    <row r="701">
      <c r="B701" s="1" t="str">
        <f>IFERROR(__xludf.DUMMYFUNCTION("""COMPUTED_VALUE"""),"Assembly;C;HTML/CSS;Java;JavaScript;Python;R")</f>
        <v>Assembly;C;HTML/CSS;Java;JavaScript;Python;R</v>
      </c>
      <c r="E701" s="1" t="str">
        <f>IFERROR(__xludf.DUMMYFUNCTION("UNIQUE(SPLIT(B701,"";""))"),"Assembly")</f>
        <v>Assembly</v>
      </c>
      <c r="F701" s="1" t="str">
        <f>IFERROR(__xludf.DUMMYFUNCTION("""COMPUTED_VALUE"""),"C")</f>
        <v>C</v>
      </c>
      <c r="G701" s="1" t="str">
        <f>IFERROR(__xludf.DUMMYFUNCTION("""COMPUTED_VALUE"""),"HTML/CSS")</f>
        <v>HTML/CSS</v>
      </c>
      <c r="H701" s="1" t="str">
        <f>IFERROR(__xludf.DUMMYFUNCTION("""COMPUTED_VALUE"""),"Java")</f>
        <v>Java</v>
      </c>
      <c r="I701" s="1" t="str">
        <f>IFERROR(__xludf.DUMMYFUNCTION("""COMPUTED_VALUE"""),"JavaScript")</f>
        <v>JavaScript</v>
      </c>
      <c r="J701" s="1" t="str">
        <f>IFERROR(__xludf.DUMMYFUNCTION("""COMPUTED_VALUE"""),"Python")</f>
        <v>Python</v>
      </c>
      <c r="K701" s="1" t="str">
        <f>IFERROR(__xludf.DUMMYFUNCTION("""COMPUTED_VALUE"""),"R")</f>
        <v>R</v>
      </c>
    </row>
    <row r="702">
      <c r="B702" s="1" t="str">
        <f>IFERROR(__xludf.DUMMYFUNCTION("""COMPUTED_VALUE"""),"Java")</f>
        <v>Java</v>
      </c>
      <c r="E702" s="1" t="str">
        <f>IFERROR(__xludf.DUMMYFUNCTION("UNIQUE(SPLIT(B702,"";""))"),"Java")</f>
        <v>Java</v>
      </c>
    </row>
    <row r="703">
      <c r="B703" s="1" t="str">
        <f>IFERROR(__xludf.DUMMYFUNCTION("""COMPUTED_VALUE"""),"HTML/CSS;JavaScript")</f>
        <v>HTML/CSS;JavaScript</v>
      </c>
      <c r="E703" s="1" t="str">
        <f>IFERROR(__xludf.DUMMYFUNCTION("UNIQUE(SPLIT(B703,"";""))"),"HTML/CSS")</f>
        <v>HTML/CSS</v>
      </c>
      <c r="F703" s="1" t="str">
        <f>IFERROR(__xludf.DUMMYFUNCTION("""COMPUTED_VALUE"""),"JavaScript")</f>
        <v>JavaScript</v>
      </c>
    </row>
    <row r="704">
      <c r="B704" s="1" t="str">
        <f>IFERROR(__xludf.DUMMYFUNCTION("""COMPUTED_VALUE"""),"HTML/CSS;JavaScript;PHP;SQL")</f>
        <v>HTML/CSS;JavaScript;PHP;SQL</v>
      </c>
      <c r="E704" s="1" t="str">
        <f>IFERROR(__xludf.DUMMYFUNCTION("UNIQUE(SPLIT(B704,"";""))"),"HTML/CSS")</f>
        <v>HTML/CSS</v>
      </c>
      <c r="F704" s="1" t="str">
        <f>IFERROR(__xludf.DUMMYFUNCTION("""COMPUTED_VALUE"""),"JavaScript")</f>
        <v>JavaScript</v>
      </c>
      <c r="G704" s="1" t="str">
        <f>IFERROR(__xludf.DUMMYFUNCTION("""COMPUTED_VALUE"""),"PHP")</f>
        <v>PHP</v>
      </c>
      <c r="H704" s="1" t="str">
        <f>IFERROR(__xludf.DUMMYFUNCTION("""COMPUTED_VALUE"""),"SQL")</f>
        <v>SQL</v>
      </c>
    </row>
    <row r="705">
      <c r="B705" s="1" t="str">
        <f>IFERROR(__xludf.DUMMYFUNCTION("""COMPUTED_VALUE"""),"Bash/Shell/PowerShell;HTML/CSS;JavaScript;PHP;SQL;VBA")</f>
        <v>Bash/Shell/PowerShell;HTML/CSS;JavaScript;PHP;SQL;VBA</v>
      </c>
      <c r="E705" s="1" t="str">
        <f>IFERROR(__xludf.DUMMYFUNCTION("UNIQUE(SPLIT(B705,"";""))"),"Bash/Shell/PowerShell")</f>
        <v>Bash/Shell/PowerShell</v>
      </c>
      <c r="F705" s="1" t="str">
        <f>IFERROR(__xludf.DUMMYFUNCTION("""COMPUTED_VALUE"""),"HTML/CSS")</f>
        <v>HTML/CSS</v>
      </c>
      <c r="G705" s="1" t="str">
        <f>IFERROR(__xludf.DUMMYFUNCTION("""COMPUTED_VALUE"""),"JavaScript")</f>
        <v>JavaScript</v>
      </c>
      <c r="H705" s="1" t="str">
        <f>IFERROR(__xludf.DUMMYFUNCTION("""COMPUTED_VALUE"""),"PHP")</f>
        <v>PHP</v>
      </c>
      <c r="I705" s="1" t="str">
        <f>IFERROR(__xludf.DUMMYFUNCTION("""COMPUTED_VALUE"""),"SQL")</f>
        <v>SQL</v>
      </c>
      <c r="J705" s="1" t="str">
        <f>IFERROR(__xludf.DUMMYFUNCTION("""COMPUTED_VALUE"""),"VBA")</f>
        <v>VBA</v>
      </c>
    </row>
    <row r="706">
      <c r="B706" s="1" t="str">
        <f>IFERROR(__xludf.DUMMYFUNCTION("""COMPUTED_VALUE"""),"HTML/CSS;JavaScript;PHP;SQL")</f>
        <v>HTML/CSS;JavaScript;PHP;SQL</v>
      </c>
      <c r="E706" s="1" t="str">
        <f>IFERROR(__xludf.DUMMYFUNCTION("UNIQUE(SPLIT(B706,"";""))"),"HTML/CSS")</f>
        <v>HTML/CSS</v>
      </c>
      <c r="F706" s="1" t="str">
        <f>IFERROR(__xludf.DUMMYFUNCTION("""COMPUTED_VALUE"""),"JavaScript")</f>
        <v>JavaScript</v>
      </c>
      <c r="G706" s="1" t="str">
        <f>IFERROR(__xludf.DUMMYFUNCTION("""COMPUTED_VALUE"""),"PHP")</f>
        <v>PHP</v>
      </c>
      <c r="H706" s="1" t="str">
        <f>IFERROR(__xludf.DUMMYFUNCTION("""COMPUTED_VALUE"""),"SQL")</f>
        <v>SQL</v>
      </c>
    </row>
    <row r="707">
      <c r="B707" s="1" t="str">
        <f>IFERROR(__xludf.DUMMYFUNCTION("""COMPUTED_VALUE"""),"HTML/CSS;JavaScript;PHP;Other(s):")</f>
        <v>HTML/CSS;JavaScript;PHP;Other(s):</v>
      </c>
      <c r="E707" s="1" t="str">
        <f>IFERROR(__xludf.DUMMYFUNCTION("UNIQUE(SPLIT(B707,"";""))"),"HTML/CSS")</f>
        <v>HTML/CSS</v>
      </c>
      <c r="F707" s="1" t="str">
        <f>IFERROR(__xludf.DUMMYFUNCTION("""COMPUTED_VALUE"""),"JavaScript")</f>
        <v>JavaScript</v>
      </c>
      <c r="G707" s="1" t="str">
        <f>IFERROR(__xludf.DUMMYFUNCTION("""COMPUTED_VALUE"""),"PHP")</f>
        <v>PHP</v>
      </c>
      <c r="H707" s="1" t="str">
        <f>IFERROR(__xludf.DUMMYFUNCTION("""COMPUTED_VALUE"""),"Other(s):")</f>
        <v>Other(s):</v>
      </c>
    </row>
    <row r="708">
      <c r="B708" s="1" t="str">
        <f>IFERROR(__xludf.DUMMYFUNCTION("""COMPUTED_VALUE"""),"C#;HTML/CSS;Java;PHP;SQL")</f>
        <v>C#;HTML/CSS;Java;PHP;SQL</v>
      </c>
      <c r="E708" s="1" t="str">
        <f>IFERROR(__xludf.DUMMYFUNCTION("UNIQUE(SPLIT(B708,"";""))"),"C#")</f>
        <v>C#</v>
      </c>
      <c r="F708" s="1" t="str">
        <f>IFERROR(__xludf.DUMMYFUNCTION("""COMPUTED_VALUE"""),"HTML/CSS")</f>
        <v>HTML/CSS</v>
      </c>
      <c r="G708" s="1" t="str">
        <f>IFERROR(__xludf.DUMMYFUNCTION("""COMPUTED_VALUE"""),"Java")</f>
        <v>Java</v>
      </c>
      <c r="H708" s="1" t="str">
        <f>IFERROR(__xludf.DUMMYFUNCTION("""COMPUTED_VALUE"""),"PHP")</f>
        <v>PHP</v>
      </c>
      <c r="I708" s="1" t="str">
        <f>IFERROR(__xludf.DUMMYFUNCTION("""COMPUTED_VALUE"""),"SQL")</f>
        <v>SQL</v>
      </c>
    </row>
    <row r="709">
      <c r="B709" s="1" t="str">
        <f>IFERROR(__xludf.DUMMYFUNCTION("""COMPUTED_VALUE"""),"C#;HTML/CSS;JavaScript;SQL;TypeScript")</f>
        <v>C#;HTML/CSS;JavaScript;SQL;TypeScript</v>
      </c>
      <c r="E709" s="1" t="str">
        <f>IFERROR(__xludf.DUMMYFUNCTION("UNIQUE(SPLIT(B709,"";""))"),"C#")</f>
        <v>C#</v>
      </c>
      <c r="F709" s="1" t="str">
        <f>IFERROR(__xludf.DUMMYFUNCTION("""COMPUTED_VALUE"""),"HTML/CSS")</f>
        <v>HTML/CSS</v>
      </c>
      <c r="G709" s="1" t="str">
        <f>IFERROR(__xludf.DUMMYFUNCTION("""COMPUTED_VALUE"""),"JavaScript")</f>
        <v>JavaScript</v>
      </c>
      <c r="H709" s="1" t="str">
        <f>IFERROR(__xludf.DUMMYFUNCTION("""COMPUTED_VALUE"""),"SQL")</f>
        <v>SQL</v>
      </c>
      <c r="I709" s="1" t="str">
        <f>IFERROR(__xludf.DUMMYFUNCTION("""COMPUTED_VALUE"""),"TypeScript")</f>
        <v>TypeScript</v>
      </c>
    </row>
    <row r="710">
      <c r="B710" s="1" t="str">
        <f>IFERROR(__xludf.DUMMYFUNCTION("""COMPUTED_VALUE"""),"Bash/Shell/PowerShell;C++;C#;HTML/CSS;Java;JavaScript;Objective-C;PHP;Python;SQL;Swift")</f>
        <v>Bash/Shell/PowerShell;C++;C#;HTML/CSS;Java;JavaScript;Objective-C;PHP;Python;SQL;Swift</v>
      </c>
      <c r="E710" s="1" t="str">
        <f>IFERROR(__xludf.DUMMYFUNCTION("UNIQUE(SPLIT(B710,"";""))"),"Bash/Shell/PowerShell")</f>
        <v>Bash/Shell/PowerShell</v>
      </c>
      <c r="F710" s="1" t="str">
        <f>IFERROR(__xludf.DUMMYFUNCTION("""COMPUTED_VALUE"""),"C++")</f>
        <v>C++</v>
      </c>
      <c r="G710" s="1" t="str">
        <f>IFERROR(__xludf.DUMMYFUNCTION("""COMPUTED_VALUE"""),"C#")</f>
        <v>C#</v>
      </c>
      <c r="H710" s="1" t="str">
        <f>IFERROR(__xludf.DUMMYFUNCTION("""COMPUTED_VALUE"""),"HTML/CSS")</f>
        <v>HTML/CSS</v>
      </c>
      <c r="I710" s="1" t="str">
        <f>IFERROR(__xludf.DUMMYFUNCTION("""COMPUTED_VALUE"""),"Java")</f>
        <v>Java</v>
      </c>
      <c r="J710" s="1" t="str">
        <f>IFERROR(__xludf.DUMMYFUNCTION("""COMPUTED_VALUE"""),"JavaScript")</f>
        <v>JavaScript</v>
      </c>
      <c r="K710" s="1" t="str">
        <f>IFERROR(__xludf.DUMMYFUNCTION("""COMPUTED_VALUE"""),"Objective-C")</f>
        <v>Objective-C</v>
      </c>
      <c r="L710" s="1" t="str">
        <f>IFERROR(__xludf.DUMMYFUNCTION("""COMPUTED_VALUE"""),"PHP")</f>
        <v>PHP</v>
      </c>
      <c r="M710" s="1" t="str">
        <f>IFERROR(__xludf.DUMMYFUNCTION("""COMPUTED_VALUE"""),"Python")</f>
        <v>Python</v>
      </c>
      <c r="N710" s="1" t="str">
        <f>IFERROR(__xludf.DUMMYFUNCTION("""COMPUTED_VALUE"""),"SQL")</f>
        <v>SQL</v>
      </c>
      <c r="O710" s="1" t="str">
        <f>IFERROR(__xludf.DUMMYFUNCTION("""COMPUTED_VALUE"""),"Swift")</f>
        <v>Swift</v>
      </c>
    </row>
    <row r="711">
      <c r="B711" s="1" t="str">
        <f>IFERROR(__xludf.DUMMYFUNCTION("""COMPUTED_VALUE"""),"C#;HTML/CSS;JavaScript;PHP;SQL;TypeScript")</f>
        <v>C#;HTML/CSS;JavaScript;PHP;SQL;TypeScript</v>
      </c>
      <c r="E711" s="1" t="str">
        <f>IFERROR(__xludf.DUMMYFUNCTION("UNIQUE(SPLIT(B711,"";""))"),"C#")</f>
        <v>C#</v>
      </c>
      <c r="F711" s="1" t="str">
        <f>IFERROR(__xludf.DUMMYFUNCTION("""COMPUTED_VALUE"""),"HTML/CSS")</f>
        <v>HTML/CSS</v>
      </c>
      <c r="G711" s="1" t="str">
        <f>IFERROR(__xludf.DUMMYFUNCTION("""COMPUTED_VALUE"""),"JavaScript")</f>
        <v>JavaScript</v>
      </c>
      <c r="H711" s="1" t="str">
        <f>IFERROR(__xludf.DUMMYFUNCTION("""COMPUTED_VALUE"""),"PHP")</f>
        <v>PHP</v>
      </c>
      <c r="I711" s="1" t="str">
        <f>IFERROR(__xludf.DUMMYFUNCTION("""COMPUTED_VALUE"""),"SQL")</f>
        <v>SQL</v>
      </c>
      <c r="J711" s="1" t="str">
        <f>IFERROR(__xludf.DUMMYFUNCTION("""COMPUTED_VALUE"""),"TypeScript")</f>
        <v>TypeScript</v>
      </c>
    </row>
    <row r="712">
      <c r="B712" s="1" t="str">
        <f>IFERROR(__xludf.DUMMYFUNCTION("""COMPUTED_VALUE"""),"Bash/Shell/PowerShell;Go;SQL;TypeScript")</f>
        <v>Bash/Shell/PowerShell;Go;SQL;TypeScript</v>
      </c>
      <c r="E712" s="1" t="str">
        <f>IFERROR(__xludf.DUMMYFUNCTION("UNIQUE(SPLIT(B712,"";""))"),"Bash/Shell/PowerShell")</f>
        <v>Bash/Shell/PowerShell</v>
      </c>
      <c r="F712" s="1" t="str">
        <f>IFERROR(__xludf.DUMMYFUNCTION("""COMPUTED_VALUE"""),"Go")</f>
        <v>Go</v>
      </c>
      <c r="G712" s="1" t="str">
        <f>IFERROR(__xludf.DUMMYFUNCTION("""COMPUTED_VALUE"""),"SQL")</f>
        <v>SQL</v>
      </c>
      <c r="H712" s="1" t="str">
        <f>IFERROR(__xludf.DUMMYFUNCTION("""COMPUTED_VALUE"""),"TypeScript")</f>
        <v>TypeScript</v>
      </c>
    </row>
    <row r="713">
      <c r="B713" s="1" t="str">
        <f>IFERROR(__xludf.DUMMYFUNCTION("""COMPUTED_VALUE"""),"JavaScript;Python;R;Other(s):")</f>
        <v>JavaScript;Python;R;Other(s):</v>
      </c>
      <c r="E713" s="1" t="str">
        <f>IFERROR(__xludf.DUMMYFUNCTION("UNIQUE(SPLIT(B713,"";""))"),"JavaScript")</f>
        <v>JavaScript</v>
      </c>
      <c r="F713" s="1" t="str">
        <f>IFERROR(__xludf.DUMMYFUNCTION("""COMPUTED_VALUE"""),"Python")</f>
        <v>Python</v>
      </c>
      <c r="G713" s="1" t="str">
        <f>IFERROR(__xludf.DUMMYFUNCTION("""COMPUTED_VALUE"""),"R")</f>
        <v>R</v>
      </c>
      <c r="H713" s="1" t="str">
        <f>IFERROR(__xludf.DUMMYFUNCTION("""COMPUTED_VALUE"""),"Other(s):")</f>
        <v>Other(s):</v>
      </c>
    </row>
    <row r="714">
      <c r="B714" s="1" t="str">
        <f>IFERROR(__xludf.DUMMYFUNCTION("""COMPUTED_VALUE"""),"Bash/Shell/PowerShell;C;C++;C#;HTML/CSS;Java;JavaScript;Python")</f>
        <v>Bash/Shell/PowerShell;C;C++;C#;HTML/CSS;Java;JavaScript;Python</v>
      </c>
      <c r="E714" s="1" t="str">
        <f>IFERROR(__xludf.DUMMYFUNCTION("UNIQUE(SPLIT(B714,"";""))"),"Bash/Shell/PowerShell")</f>
        <v>Bash/Shell/PowerShell</v>
      </c>
      <c r="F714" s="1" t="str">
        <f>IFERROR(__xludf.DUMMYFUNCTION("""COMPUTED_VALUE"""),"C")</f>
        <v>C</v>
      </c>
      <c r="G714" s="1" t="str">
        <f>IFERROR(__xludf.DUMMYFUNCTION("""COMPUTED_VALUE"""),"C++")</f>
        <v>C++</v>
      </c>
      <c r="H714" s="1" t="str">
        <f>IFERROR(__xludf.DUMMYFUNCTION("""COMPUTED_VALUE"""),"C#")</f>
        <v>C#</v>
      </c>
      <c r="I714" s="1" t="str">
        <f>IFERROR(__xludf.DUMMYFUNCTION("""COMPUTED_VALUE"""),"HTML/CSS")</f>
        <v>HTML/CSS</v>
      </c>
      <c r="J714" s="1" t="str">
        <f>IFERROR(__xludf.DUMMYFUNCTION("""COMPUTED_VALUE"""),"Java")</f>
        <v>Java</v>
      </c>
      <c r="K714" s="1" t="str">
        <f>IFERROR(__xludf.DUMMYFUNCTION("""COMPUTED_VALUE"""),"JavaScript")</f>
        <v>JavaScript</v>
      </c>
      <c r="L714" s="1" t="str">
        <f>IFERROR(__xludf.DUMMYFUNCTION("""COMPUTED_VALUE"""),"Python")</f>
        <v>Python</v>
      </c>
    </row>
    <row r="715">
      <c r="B715" s="1" t="str">
        <f>IFERROR(__xludf.DUMMYFUNCTION("""COMPUTED_VALUE"""),"C#;HTML/CSS;JavaScript;SQL")</f>
        <v>C#;HTML/CSS;JavaScript;SQL</v>
      </c>
      <c r="E715" s="1" t="str">
        <f>IFERROR(__xludf.DUMMYFUNCTION("UNIQUE(SPLIT(B715,"";""))"),"C#")</f>
        <v>C#</v>
      </c>
      <c r="F715" s="1" t="str">
        <f>IFERROR(__xludf.DUMMYFUNCTION("""COMPUTED_VALUE"""),"HTML/CSS")</f>
        <v>HTML/CSS</v>
      </c>
      <c r="G715" s="1" t="str">
        <f>IFERROR(__xludf.DUMMYFUNCTION("""COMPUTED_VALUE"""),"JavaScript")</f>
        <v>JavaScript</v>
      </c>
      <c r="H715" s="1" t="str">
        <f>IFERROR(__xludf.DUMMYFUNCTION("""COMPUTED_VALUE"""),"SQL")</f>
        <v>SQL</v>
      </c>
    </row>
    <row r="716">
      <c r="B716" s="1" t="str">
        <f>IFERROR(__xludf.DUMMYFUNCTION("""COMPUTED_VALUE"""),"HTML/CSS;JavaScript;PHP;SQL;TypeScript")</f>
        <v>HTML/CSS;JavaScript;PHP;SQL;TypeScript</v>
      </c>
      <c r="E716" s="1" t="str">
        <f>IFERROR(__xludf.DUMMYFUNCTION("UNIQUE(SPLIT(B716,"";""))"),"HTML/CSS")</f>
        <v>HTML/CSS</v>
      </c>
      <c r="F716" s="1" t="str">
        <f>IFERROR(__xludf.DUMMYFUNCTION("""COMPUTED_VALUE"""),"JavaScript")</f>
        <v>JavaScript</v>
      </c>
      <c r="G716" s="1" t="str">
        <f>IFERROR(__xludf.DUMMYFUNCTION("""COMPUTED_VALUE"""),"PHP")</f>
        <v>PHP</v>
      </c>
      <c r="H716" s="1" t="str">
        <f>IFERROR(__xludf.DUMMYFUNCTION("""COMPUTED_VALUE"""),"SQL")</f>
        <v>SQL</v>
      </c>
      <c r="I716" s="1" t="str">
        <f>IFERROR(__xludf.DUMMYFUNCTION("""COMPUTED_VALUE"""),"TypeScript")</f>
        <v>TypeScript</v>
      </c>
    </row>
    <row r="717">
      <c r="B717" s="1" t="str">
        <f>IFERROR(__xludf.DUMMYFUNCTION("""COMPUTED_VALUE"""),"Bash/Shell/PowerShell;C;C++;HTML/CSS;JavaScript;Python;SQL")</f>
        <v>Bash/Shell/PowerShell;C;C++;HTML/CSS;JavaScript;Python;SQL</v>
      </c>
      <c r="E717" s="1" t="str">
        <f>IFERROR(__xludf.DUMMYFUNCTION("UNIQUE(SPLIT(B717,"";""))"),"Bash/Shell/PowerShell")</f>
        <v>Bash/Shell/PowerShell</v>
      </c>
      <c r="F717" s="1" t="str">
        <f>IFERROR(__xludf.DUMMYFUNCTION("""COMPUTED_VALUE"""),"C")</f>
        <v>C</v>
      </c>
      <c r="G717" s="1" t="str">
        <f>IFERROR(__xludf.DUMMYFUNCTION("""COMPUTED_VALUE"""),"C++")</f>
        <v>C++</v>
      </c>
      <c r="H717" s="1" t="str">
        <f>IFERROR(__xludf.DUMMYFUNCTION("""COMPUTED_VALUE"""),"HTML/CSS")</f>
        <v>HTML/CSS</v>
      </c>
      <c r="I717" s="1" t="str">
        <f>IFERROR(__xludf.DUMMYFUNCTION("""COMPUTED_VALUE"""),"JavaScript")</f>
        <v>JavaScript</v>
      </c>
      <c r="J717" s="1" t="str">
        <f>IFERROR(__xludf.DUMMYFUNCTION("""COMPUTED_VALUE"""),"Python")</f>
        <v>Python</v>
      </c>
      <c r="K717" s="1" t="str">
        <f>IFERROR(__xludf.DUMMYFUNCTION("""COMPUTED_VALUE"""),"SQL")</f>
        <v>SQL</v>
      </c>
    </row>
    <row r="718">
      <c r="B718" s="1" t="str">
        <f>IFERROR(__xludf.DUMMYFUNCTION("""COMPUTED_VALUE"""),"Python")</f>
        <v>Python</v>
      </c>
      <c r="E718" s="1" t="str">
        <f>IFERROR(__xludf.DUMMYFUNCTION("UNIQUE(SPLIT(B718,"";""))"),"Python")</f>
        <v>Python</v>
      </c>
    </row>
    <row r="719">
      <c r="B719" s="1" t="str">
        <f>IFERROR(__xludf.DUMMYFUNCTION("""COMPUTED_VALUE"""),"Bash/Shell/PowerShell;Go;HTML/CSS;JavaScript;Python;SQL")</f>
        <v>Bash/Shell/PowerShell;Go;HTML/CSS;JavaScript;Python;SQL</v>
      </c>
      <c r="E719" s="1" t="str">
        <f>IFERROR(__xludf.DUMMYFUNCTION("UNIQUE(SPLIT(B719,"";""))"),"Bash/Shell/PowerShell")</f>
        <v>Bash/Shell/PowerShell</v>
      </c>
      <c r="F719" s="1" t="str">
        <f>IFERROR(__xludf.DUMMYFUNCTION("""COMPUTED_VALUE"""),"Go")</f>
        <v>Go</v>
      </c>
      <c r="G719" s="1" t="str">
        <f>IFERROR(__xludf.DUMMYFUNCTION("""COMPUTED_VALUE"""),"HTML/CSS")</f>
        <v>HTML/CSS</v>
      </c>
      <c r="H719" s="1" t="str">
        <f>IFERROR(__xludf.DUMMYFUNCTION("""COMPUTED_VALUE"""),"JavaScript")</f>
        <v>JavaScript</v>
      </c>
      <c r="I719" s="1" t="str">
        <f>IFERROR(__xludf.DUMMYFUNCTION("""COMPUTED_VALUE"""),"Python")</f>
        <v>Python</v>
      </c>
      <c r="J719" s="1" t="str">
        <f>IFERROR(__xludf.DUMMYFUNCTION("""COMPUTED_VALUE"""),"SQL")</f>
        <v>SQL</v>
      </c>
    </row>
    <row r="720">
      <c r="B720" s="1" t="str">
        <f>IFERROR(__xludf.DUMMYFUNCTION("""COMPUTED_VALUE"""),"C;HTML/CSS;JavaScript;PHP;SQL")</f>
        <v>C;HTML/CSS;JavaScript;PHP;SQL</v>
      </c>
      <c r="E720" s="1" t="str">
        <f>IFERROR(__xludf.DUMMYFUNCTION("UNIQUE(SPLIT(B720,"";""))"),"C")</f>
        <v>C</v>
      </c>
      <c r="F720" s="1" t="str">
        <f>IFERROR(__xludf.DUMMYFUNCTION("""COMPUTED_VALUE"""),"HTML/CSS")</f>
        <v>HTML/CSS</v>
      </c>
      <c r="G720" s="1" t="str">
        <f>IFERROR(__xludf.DUMMYFUNCTION("""COMPUTED_VALUE"""),"JavaScript")</f>
        <v>JavaScript</v>
      </c>
      <c r="H720" s="1" t="str">
        <f>IFERROR(__xludf.DUMMYFUNCTION("""COMPUTED_VALUE"""),"PHP")</f>
        <v>PHP</v>
      </c>
      <c r="I720" s="1" t="str">
        <f>IFERROR(__xludf.DUMMYFUNCTION("""COMPUTED_VALUE"""),"SQL")</f>
        <v>SQL</v>
      </c>
    </row>
    <row r="721">
      <c r="B721" s="1" t="str">
        <f>IFERROR(__xludf.DUMMYFUNCTION("""COMPUTED_VALUE"""),"C;C++;HTML/CSS;JavaScript;PHP;SQL")</f>
        <v>C;C++;HTML/CSS;JavaScript;PHP;SQL</v>
      </c>
      <c r="E721" s="1" t="str">
        <f>IFERROR(__xludf.DUMMYFUNCTION("UNIQUE(SPLIT(B721,"";""))"),"C")</f>
        <v>C</v>
      </c>
      <c r="F721" s="1" t="str">
        <f>IFERROR(__xludf.DUMMYFUNCTION("""COMPUTED_VALUE"""),"C++")</f>
        <v>C++</v>
      </c>
      <c r="G721" s="1" t="str">
        <f>IFERROR(__xludf.DUMMYFUNCTION("""COMPUTED_VALUE"""),"HTML/CSS")</f>
        <v>HTML/CSS</v>
      </c>
      <c r="H721" s="1" t="str">
        <f>IFERROR(__xludf.DUMMYFUNCTION("""COMPUTED_VALUE"""),"JavaScript")</f>
        <v>JavaScript</v>
      </c>
      <c r="I721" s="1" t="str">
        <f>IFERROR(__xludf.DUMMYFUNCTION("""COMPUTED_VALUE"""),"PHP")</f>
        <v>PHP</v>
      </c>
      <c r="J721" s="1" t="str">
        <f>IFERROR(__xludf.DUMMYFUNCTION("""COMPUTED_VALUE"""),"SQL")</f>
        <v>SQL</v>
      </c>
    </row>
    <row r="722">
      <c r="B722" s="1" t="str">
        <f>IFERROR(__xludf.DUMMYFUNCTION("""COMPUTED_VALUE"""),"Bash/Shell/PowerShell;C#;F#;HTML/CSS;JavaScript;SQL;TypeScript")</f>
        <v>Bash/Shell/PowerShell;C#;F#;HTML/CSS;JavaScript;SQL;TypeScript</v>
      </c>
      <c r="E722" s="1" t="str">
        <f>IFERROR(__xludf.DUMMYFUNCTION("UNIQUE(SPLIT(B722,"";""))"),"Bash/Shell/PowerShell")</f>
        <v>Bash/Shell/PowerShell</v>
      </c>
      <c r="F722" s="1" t="str">
        <f>IFERROR(__xludf.DUMMYFUNCTION("""COMPUTED_VALUE"""),"C#")</f>
        <v>C#</v>
      </c>
      <c r="G722" s="1" t="str">
        <f>IFERROR(__xludf.DUMMYFUNCTION("""COMPUTED_VALUE"""),"F#")</f>
        <v>F#</v>
      </c>
      <c r="H722" s="1" t="str">
        <f>IFERROR(__xludf.DUMMYFUNCTION("""COMPUTED_VALUE"""),"HTML/CSS")</f>
        <v>HTML/CSS</v>
      </c>
      <c r="I722" s="1" t="str">
        <f>IFERROR(__xludf.DUMMYFUNCTION("""COMPUTED_VALUE"""),"JavaScript")</f>
        <v>JavaScript</v>
      </c>
      <c r="J722" s="1" t="str">
        <f>IFERROR(__xludf.DUMMYFUNCTION("""COMPUTED_VALUE"""),"SQL")</f>
        <v>SQL</v>
      </c>
      <c r="K722" s="1" t="str">
        <f>IFERROR(__xludf.DUMMYFUNCTION("""COMPUTED_VALUE"""),"TypeScript")</f>
        <v>TypeScript</v>
      </c>
    </row>
    <row r="723">
      <c r="B723" s="1" t="str">
        <f>IFERROR(__xludf.DUMMYFUNCTION("""COMPUTED_VALUE"""),"C#;HTML/CSS;JavaScript;SQL")</f>
        <v>C#;HTML/CSS;JavaScript;SQL</v>
      </c>
      <c r="E723" s="1" t="str">
        <f>IFERROR(__xludf.DUMMYFUNCTION("UNIQUE(SPLIT(B723,"";""))"),"C#")</f>
        <v>C#</v>
      </c>
      <c r="F723" s="1" t="str">
        <f>IFERROR(__xludf.DUMMYFUNCTION("""COMPUTED_VALUE"""),"HTML/CSS")</f>
        <v>HTML/CSS</v>
      </c>
      <c r="G723" s="1" t="str">
        <f>IFERROR(__xludf.DUMMYFUNCTION("""COMPUTED_VALUE"""),"JavaScript")</f>
        <v>JavaScript</v>
      </c>
      <c r="H723" s="1" t="str">
        <f>IFERROR(__xludf.DUMMYFUNCTION("""COMPUTED_VALUE"""),"SQL")</f>
        <v>SQL</v>
      </c>
    </row>
    <row r="724">
      <c r="B724" s="1" t="str">
        <f>IFERROR(__xludf.DUMMYFUNCTION("""COMPUTED_VALUE"""),"C#;SQL")</f>
        <v>C#;SQL</v>
      </c>
      <c r="E724" s="1" t="str">
        <f>IFERROR(__xludf.DUMMYFUNCTION("UNIQUE(SPLIT(B724,"";""))"),"C#")</f>
        <v>C#</v>
      </c>
      <c r="F724" s="1" t="str">
        <f>IFERROR(__xludf.DUMMYFUNCTION("""COMPUTED_VALUE"""),"SQL")</f>
        <v>SQL</v>
      </c>
    </row>
    <row r="725">
      <c r="B725" s="1" t="str">
        <f>IFERROR(__xludf.DUMMYFUNCTION("""COMPUTED_VALUE"""),"Bash/Shell/PowerShell;Java;JavaScript;Kotlin;Python")</f>
        <v>Bash/Shell/PowerShell;Java;JavaScript;Kotlin;Python</v>
      </c>
      <c r="E725" s="1" t="str">
        <f>IFERROR(__xludf.DUMMYFUNCTION("UNIQUE(SPLIT(B725,"";""))"),"Bash/Shell/PowerShell")</f>
        <v>Bash/Shell/PowerShell</v>
      </c>
      <c r="F725" s="1" t="str">
        <f>IFERROR(__xludf.DUMMYFUNCTION("""COMPUTED_VALUE"""),"Java")</f>
        <v>Java</v>
      </c>
      <c r="G725" s="1" t="str">
        <f>IFERROR(__xludf.DUMMYFUNCTION("""COMPUTED_VALUE"""),"JavaScript")</f>
        <v>JavaScript</v>
      </c>
      <c r="H725" s="1" t="str">
        <f>IFERROR(__xludf.DUMMYFUNCTION("""COMPUTED_VALUE"""),"Kotlin")</f>
        <v>Kotlin</v>
      </c>
      <c r="I725" s="1" t="str">
        <f>IFERROR(__xludf.DUMMYFUNCTION("""COMPUTED_VALUE"""),"Python")</f>
        <v>Python</v>
      </c>
    </row>
    <row r="726">
      <c r="B726" s="1" t="str">
        <f>IFERROR(__xludf.DUMMYFUNCTION("""COMPUTED_VALUE"""),"C#;HTML/CSS;Java;JavaScript;Objective-C;SQL;TypeScript")</f>
        <v>C#;HTML/CSS;Java;JavaScript;Objective-C;SQL;TypeScript</v>
      </c>
      <c r="E726" s="1" t="str">
        <f>IFERROR(__xludf.DUMMYFUNCTION("UNIQUE(SPLIT(B726,"";""))"),"C#")</f>
        <v>C#</v>
      </c>
      <c r="F726" s="1" t="str">
        <f>IFERROR(__xludf.DUMMYFUNCTION("""COMPUTED_VALUE"""),"HTML/CSS")</f>
        <v>HTML/CSS</v>
      </c>
      <c r="G726" s="1" t="str">
        <f>IFERROR(__xludf.DUMMYFUNCTION("""COMPUTED_VALUE"""),"Java")</f>
        <v>Java</v>
      </c>
      <c r="H726" s="1" t="str">
        <f>IFERROR(__xludf.DUMMYFUNCTION("""COMPUTED_VALUE"""),"JavaScript")</f>
        <v>JavaScript</v>
      </c>
      <c r="I726" s="1" t="str">
        <f>IFERROR(__xludf.DUMMYFUNCTION("""COMPUTED_VALUE"""),"Objective-C")</f>
        <v>Objective-C</v>
      </c>
      <c r="J726" s="1" t="str">
        <f>IFERROR(__xludf.DUMMYFUNCTION("""COMPUTED_VALUE"""),"SQL")</f>
        <v>SQL</v>
      </c>
      <c r="K726" s="1" t="str">
        <f>IFERROR(__xludf.DUMMYFUNCTION("""COMPUTED_VALUE"""),"TypeScript")</f>
        <v>TypeScript</v>
      </c>
    </row>
    <row r="727">
      <c r="B727" s="1" t="str">
        <f>IFERROR(__xludf.DUMMYFUNCTION("""COMPUTED_VALUE"""),"C;C++;Python")</f>
        <v>C;C++;Python</v>
      </c>
      <c r="E727" s="1" t="str">
        <f>IFERROR(__xludf.DUMMYFUNCTION("UNIQUE(SPLIT(B727,"";""))"),"C")</f>
        <v>C</v>
      </c>
      <c r="F727" s="1" t="str">
        <f>IFERROR(__xludf.DUMMYFUNCTION("""COMPUTED_VALUE"""),"C++")</f>
        <v>C++</v>
      </c>
      <c r="G727" s="1" t="str">
        <f>IFERROR(__xludf.DUMMYFUNCTION("""COMPUTED_VALUE"""),"Python")</f>
        <v>Python</v>
      </c>
    </row>
    <row r="728">
      <c r="B728" s="1" t="str">
        <f>IFERROR(__xludf.DUMMYFUNCTION("""COMPUTED_VALUE"""),"Bash/Shell/PowerShell;C;C++;HTML/CSS;Java;Python;R;SQL")</f>
        <v>Bash/Shell/PowerShell;C;C++;HTML/CSS;Java;Python;R;SQL</v>
      </c>
      <c r="E728" s="1" t="str">
        <f>IFERROR(__xludf.DUMMYFUNCTION("UNIQUE(SPLIT(B728,"";""))"),"Bash/Shell/PowerShell")</f>
        <v>Bash/Shell/PowerShell</v>
      </c>
      <c r="F728" s="1" t="str">
        <f>IFERROR(__xludf.DUMMYFUNCTION("""COMPUTED_VALUE"""),"C")</f>
        <v>C</v>
      </c>
      <c r="G728" s="1" t="str">
        <f>IFERROR(__xludf.DUMMYFUNCTION("""COMPUTED_VALUE"""),"C++")</f>
        <v>C++</v>
      </c>
      <c r="H728" s="1" t="str">
        <f>IFERROR(__xludf.DUMMYFUNCTION("""COMPUTED_VALUE"""),"HTML/CSS")</f>
        <v>HTML/CSS</v>
      </c>
      <c r="I728" s="1" t="str">
        <f>IFERROR(__xludf.DUMMYFUNCTION("""COMPUTED_VALUE"""),"Java")</f>
        <v>Java</v>
      </c>
      <c r="J728" s="1" t="str">
        <f>IFERROR(__xludf.DUMMYFUNCTION("""COMPUTED_VALUE"""),"Python")</f>
        <v>Python</v>
      </c>
      <c r="K728" s="1" t="str">
        <f>IFERROR(__xludf.DUMMYFUNCTION("""COMPUTED_VALUE"""),"R")</f>
        <v>R</v>
      </c>
      <c r="L728" s="1" t="str">
        <f>IFERROR(__xludf.DUMMYFUNCTION("""COMPUTED_VALUE"""),"SQL")</f>
        <v>SQL</v>
      </c>
    </row>
    <row r="729">
      <c r="B729" s="1" t="str">
        <f>IFERROR(__xludf.DUMMYFUNCTION("""COMPUTED_VALUE"""),"Bash/Shell/PowerShell;Java;JavaScript;Swift")</f>
        <v>Bash/Shell/PowerShell;Java;JavaScript;Swift</v>
      </c>
      <c r="E729" s="1" t="str">
        <f>IFERROR(__xludf.DUMMYFUNCTION("UNIQUE(SPLIT(B729,"";""))"),"Bash/Shell/PowerShell")</f>
        <v>Bash/Shell/PowerShell</v>
      </c>
      <c r="F729" s="1" t="str">
        <f>IFERROR(__xludf.DUMMYFUNCTION("""COMPUTED_VALUE"""),"Java")</f>
        <v>Java</v>
      </c>
      <c r="G729" s="1" t="str">
        <f>IFERROR(__xludf.DUMMYFUNCTION("""COMPUTED_VALUE"""),"JavaScript")</f>
        <v>JavaScript</v>
      </c>
      <c r="H729" s="1" t="str">
        <f>IFERROR(__xludf.DUMMYFUNCTION("""COMPUTED_VALUE"""),"Swift")</f>
        <v>Swift</v>
      </c>
    </row>
    <row r="730">
      <c r="B730" s="1" t="str">
        <f>IFERROR(__xludf.DUMMYFUNCTION("""COMPUTED_VALUE"""),"Bash/Shell/PowerShell;Java;PHP;Python")</f>
        <v>Bash/Shell/PowerShell;Java;PHP;Python</v>
      </c>
      <c r="E730" s="1" t="str">
        <f>IFERROR(__xludf.DUMMYFUNCTION("UNIQUE(SPLIT(B730,"";""))"),"Bash/Shell/PowerShell")</f>
        <v>Bash/Shell/PowerShell</v>
      </c>
      <c r="F730" s="1" t="str">
        <f>IFERROR(__xludf.DUMMYFUNCTION("""COMPUTED_VALUE"""),"Java")</f>
        <v>Java</v>
      </c>
      <c r="G730" s="1" t="str">
        <f>IFERROR(__xludf.DUMMYFUNCTION("""COMPUTED_VALUE"""),"PHP")</f>
        <v>PHP</v>
      </c>
      <c r="H730" s="1" t="str">
        <f>IFERROR(__xludf.DUMMYFUNCTION("""COMPUTED_VALUE"""),"Python")</f>
        <v>Python</v>
      </c>
    </row>
    <row r="731">
      <c r="B731" s="1" t="str">
        <f>IFERROR(__xludf.DUMMYFUNCTION("""COMPUTED_VALUE"""),"C++;C#;HTML/CSS;Java;JavaScript;PHP;Python;SQL;TypeScript")</f>
        <v>C++;C#;HTML/CSS;Java;JavaScript;PHP;Python;SQL;TypeScript</v>
      </c>
      <c r="E731" s="1" t="str">
        <f>IFERROR(__xludf.DUMMYFUNCTION("UNIQUE(SPLIT(B731,"";""))"),"C++")</f>
        <v>C++</v>
      </c>
      <c r="F731" s="1" t="str">
        <f>IFERROR(__xludf.DUMMYFUNCTION("""COMPUTED_VALUE"""),"C#")</f>
        <v>C#</v>
      </c>
      <c r="G731" s="1" t="str">
        <f>IFERROR(__xludf.DUMMYFUNCTION("""COMPUTED_VALUE"""),"HTML/CSS")</f>
        <v>HTML/CSS</v>
      </c>
      <c r="H731" s="1" t="str">
        <f>IFERROR(__xludf.DUMMYFUNCTION("""COMPUTED_VALUE"""),"Java")</f>
        <v>Java</v>
      </c>
      <c r="I731" s="1" t="str">
        <f>IFERROR(__xludf.DUMMYFUNCTION("""COMPUTED_VALUE"""),"JavaScript")</f>
        <v>JavaScript</v>
      </c>
      <c r="J731" s="1" t="str">
        <f>IFERROR(__xludf.DUMMYFUNCTION("""COMPUTED_VALUE"""),"PHP")</f>
        <v>PHP</v>
      </c>
      <c r="K731" s="1" t="str">
        <f>IFERROR(__xludf.DUMMYFUNCTION("""COMPUTED_VALUE"""),"Python")</f>
        <v>Python</v>
      </c>
      <c r="L731" s="1" t="str">
        <f>IFERROR(__xludf.DUMMYFUNCTION("""COMPUTED_VALUE"""),"SQL")</f>
        <v>SQL</v>
      </c>
      <c r="M731" s="1" t="str">
        <f>IFERROR(__xludf.DUMMYFUNCTION("""COMPUTED_VALUE"""),"TypeScript")</f>
        <v>TypeScript</v>
      </c>
    </row>
    <row r="732">
      <c r="B732" s="1" t="str">
        <f>IFERROR(__xludf.DUMMYFUNCTION("""COMPUTED_VALUE"""),"Go;JavaScript;Python;SQL;TypeScript")</f>
        <v>Go;JavaScript;Python;SQL;TypeScript</v>
      </c>
      <c r="E732" s="1" t="str">
        <f>IFERROR(__xludf.DUMMYFUNCTION("UNIQUE(SPLIT(B732,"";""))"),"Go")</f>
        <v>Go</v>
      </c>
      <c r="F732" s="1" t="str">
        <f>IFERROR(__xludf.DUMMYFUNCTION("""COMPUTED_VALUE"""),"JavaScript")</f>
        <v>JavaScript</v>
      </c>
      <c r="G732" s="1" t="str">
        <f>IFERROR(__xludf.DUMMYFUNCTION("""COMPUTED_VALUE"""),"Python")</f>
        <v>Python</v>
      </c>
      <c r="H732" s="1" t="str">
        <f>IFERROR(__xludf.DUMMYFUNCTION("""COMPUTED_VALUE"""),"SQL")</f>
        <v>SQL</v>
      </c>
      <c r="I732" s="1" t="str">
        <f>IFERROR(__xludf.DUMMYFUNCTION("""COMPUTED_VALUE"""),"TypeScript")</f>
        <v>TypeScript</v>
      </c>
    </row>
    <row r="733">
      <c r="B733" s="1" t="str">
        <f>IFERROR(__xludf.DUMMYFUNCTION("""COMPUTED_VALUE"""),"HTML/CSS;JavaScript;PHP;Ruby")</f>
        <v>HTML/CSS;JavaScript;PHP;Ruby</v>
      </c>
      <c r="E733" s="1" t="str">
        <f>IFERROR(__xludf.DUMMYFUNCTION("UNIQUE(SPLIT(B733,"";""))"),"HTML/CSS")</f>
        <v>HTML/CSS</v>
      </c>
      <c r="F733" s="1" t="str">
        <f>IFERROR(__xludf.DUMMYFUNCTION("""COMPUTED_VALUE"""),"JavaScript")</f>
        <v>JavaScript</v>
      </c>
      <c r="G733" s="1" t="str">
        <f>IFERROR(__xludf.DUMMYFUNCTION("""COMPUTED_VALUE"""),"PHP")</f>
        <v>PHP</v>
      </c>
      <c r="H733" s="1" t="str">
        <f>IFERROR(__xludf.DUMMYFUNCTION("""COMPUTED_VALUE"""),"Ruby")</f>
        <v>Ruby</v>
      </c>
    </row>
    <row r="734">
      <c r="B734" s="1" t="str">
        <f>IFERROR(__xludf.DUMMYFUNCTION("""COMPUTED_VALUE"""),"C;C++;C#;HTML/CSS;JavaScript;Kotlin;Swift")</f>
        <v>C;C++;C#;HTML/CSS;JavaScript;Kotlin;Swift</v>
      </c>
      <c r="E734" s="1" t="str">
        <f>IFERROR(__xludf.DUMMYFUNCTION("UNIQUE(SPLIT(B734,"";""))"),"C")</f>
        <v>C</v>
      </c>
      <c r="F734" s="1" t="str">
        <f>IFERROR(__xludf.DUMMYFUNCTION("""COMPUTED_VALUE"""),"C++")</f>
        <v>C++</v>
      </c>
      <c r="G734" s="1" t="str">
        <f>IFERROR(__xludf.DUMMYFUNCTION("""COMPUTED_VALUE"""),"C#")</f>
        <v>C#</v>
      </c>
      <c r="H734" s="1" t="str">
        <f>IFERROR(__xludf.DUMMYFUNCTION("""COMPUTED_VALUE"""),"HTML/CSS")</f>
        <v>HTML/CSS</v>
      </c>
      <c r="I734" s="1" t="str">
        <f>IFERROR(__xludf.DUMMYFUNCTION("""COMPUTED_VALUE"""),"JavaScript")</f>
        <v>JavaScript</v>
      </c>
      <c r="J734" s="1" t="str">
        <f>IFERROR(__xludf.DUMMYFUNCTION("""COMPUTED_VALUE"""),"Kotlin")</f>
        <v>Kotlin</v>
      </c>
      <c r="K734" s="1" t="str">
        <f>IFERROR(__xludf.DUMMYFUNCTION("""COMPUTED_VALUE"""),"Swift")</f>
        <v>Swift</v>
      </c>
    </row>
    <row r="735">
      <c r="B735" s="1" t="str">
        <f>IFERROR(__xludf.DUMMYFUNCTION("""COMPUTED_VALUE"""),"Bash/Shell/PowerShell;HTML/CSS;Java;JavaScript;Kotlin;PHP;SQL;TypeScript")</f>
        <v>Bash/Shell/PowerShell;HTML/CSS;Java;JavaScript;Kotlin;PHP;SQL;TypeScript</v>
      </c>
      <c r="E735" s="1" t="str">
        <f>IFERROR(__xludf.DUMMYFUNCTION("UNIQUE(SPLIT(B735,"";""))"),"Bash/Shell/PowerShell")</f>
        <v>Bash/Shell/PowerShell</v>
      </c>
      <c r="F735" s="1" t="str">
        <f>IFERROR(__xludf.DUMMYFUNCTION("""COMPUTED_VALUE"""),"HTML/CSS")</f>
        <v>HTML/CSS</v>
      </c>
      <c r="G735" s="1" t="str">
        <f>IFERROR(__xludf.DUMMYFUNCTION("""COMPUTED_VALUE"""),"Java")</f>
        <v>Java</v>
      </c>
      <c r="H735" s="1" t="str">
        <f>IFERROR(__xludf.DUMMYFUNCTION("""COMPUTED_VALUE"""),"JavaScript")</f>
        <v>JavaScript</v>
      </c>
      <c r="I735" s="1" t="str">
        <f>IFERROR(__xludf.DUMMYFUNCTION("""COMPUTED_VALUE"""),"Kotlin")</f>
        <v>Kotlin</v>
      </c>
      <c r="J735" s="1" t="str">
        <f>IFERROR(__xludf.DUMMYFUNCTION("""COMPUTED_VALUE"""),"PHP")</f>
        <v>PHP</v>
      </c>
      <c r="K735" s="1" t="str">
        <f>IFERROR(__xludf.DUMMYFUNCTION("""COMPUTED_VALUE"""),"SQL")</f>
        <v>SQL</v>
      </c>
      <c r="L735" s="1" t="str">
        <f>IFERROR(__xludf.DUMMYFUNCTION("""COMPUTED_VALUE"""),"TypeScript")</f>
        <v>TypeScript</v>
      </c>
    </row>
    <row r="736">
      <c r="B736" s="1" t="str">
        <f>IFERROR(__xludf.DUMMYFUNCTION("""COMPUTED_VALUE"""),"Go;HTML/CSS;Python")</f>
        <v>Go;HTML/CSS;Python</v>
      </c>
      <c r="E736" s="1" t="str">
        <f>IFERROR(__xludf.DUMMYFUNCTION("UNIQUE(SPLIT(B736,"";""))"),"Go")</f>
        <v>Go</v>
      </c>
      <c r="F736" s="1" t="str">
        <f>IFERROR(__xludf.DUMMYFUNCTION("""COMPUTED_VALUE"""),"HTML/CSS")</f>
        <v>HTML/CSS</v>
      </c>
      <c r="G736" s="1" t="str">
        <f>IFERROR(__xludf.DUMMYFUNCTION("""COMPUTED_VALUE"""),"Python")</f>
        <v>Python</v>
      </c>
    </row>
    <row r="737">
      <c r="B737" s="1" t="str">
        <f>IFERROR(__xludf.DUMMYFUNCTION("""COMPUTED_VALUE"""),"Bash/Shell/PowerShell;C#;HTML/CSS;Java;JavaScript;Python;R;Ruby;SQL;TypeScript")</f>
        <v>Bash/Shell/PowerShell;C#;HTML/CSS;Java;JavaScript;Python;R;Ruby;SQL;TypeScript</v>
      </c>
      <c r="E737" s="1" t="str">
        <f>IFERROR(__xludf.DUMMYFUNCTION("UNIQUE(SPLIT(B737,"";""))"),"Bash/Shell/PowerShell")</f>
        <v>Bash/Shell/PowerShell</v>
      </c>
      <c r="F737" s="1" t="str">
        <f>IFERROR(__xludf.DUMMYFUNCTION("""COMPUTED_VALUE"""),"C#")</f>
        <v>C#</v>
      </c>
      <c r="G737" s="1" t="str">
        <f>IFERROR(__xludf.DUMMYFUNCTION("""COMPUTED_VALUE"""),"HTML/CSS")</f>
        <v>HTML/CSS</v>
      </c>
      <c r="H737" s="1" t="str">
        <f>IFERROR(__xludf.DUMMYFUNCTION("""COMPUTED_VALUE"""),"Java")</f>
        <v>Java</v>
      </c>
      <c r="I737" s="1" t="str">
        <f>IFERROR(__xludf.DUMMYFUNCTION("""COMPUTED_VALUE"""),"JavaScript")</f>
        <v>JavaScript</v>
      </c>
      <c r="J737" s="1" t="str">
        <f>IFERROR(__xludf.DUMMYFUNCTION("""COMPUTED_VALUE"""),"Python")</f>
        <v>Python</v>
      </c>
      <c r="K737" s="1" t="str">
        <f>IFERROR(__xludf.DUMMYFUNCTION("""COMPUTED_VALUE"""),"R")</f>
        <v>R</v>
      </c>
      <c r="L737" s="1" t="str">
        <f>IFERROR(__xludf.DUMMYFUNCTION("""COMPUTED_VALUE"""),"Ruby")</f>
        <v>Ruby</v>
      </c>
      <c r="M737" s="1" t="str">
        <f>IFERROR(__xludf.DUMMYFUNCTION("""COMPUTED_VALUE"""),"SQL")</f>
        <v>SQL</v>
      </c>
      <c r="N737" s="1" t="str">
        <f>IFERROR(__xludf.DUMMYFUNCTION("""COMPUTED_VALUE"""),"TypeScript")</f>
        <v>TypeScript</v>
      </c>
    </row>
    <row r="738">
      <c r="B738" s="1" t="str">
        <f>IFERROR(__xludf.DUMMYFUNCTION("""COMPUTED_VALUE"""),"Java;JavaScript")</f>
        <v>Java;JavaScript</v>
      </c>
      <c r="E738" s="1" t="str">
        <f>IFERROR(__xludf.DUMMYFUNCTION("UNIQUE(SPLIT(B738,"";""))"),"Java")</f>
        <v>Java</v>
      </c>
      <c r="F738" s="1" t="str">
        <f>IFERROR(__xludf.DUMMYFUNCTION("""COMPUTED_VALUE"""),"JavaScript")</f>
        <v>JavaScript</v>
      </c>
    </row>
    <row r="739">
      <c r="B739" s="1" t="str">
        <f>IFERROR(__xludf.DUMMYFUNCTION("""COMPUTED_VALUE"""),"C#;HTML/CSS;JavaScript;SQL")</f>
        <v>C#;HTML/CSS;JavaScript;SQL</v>
      </c>
      <c r="E739" s="1" t="str">
        <f>IFERROR(__xludf.DUMMYFUNCTION("UNIQUE(SPLIT(B739,"";""))"),"C#")</f>
        <v>C#</v>
      </c>
      <c r="F739" s="1" t="str">
        <f>IFERROR(__xludf.DUMMYFUNCTION("""COMPUTED_VALUE"""),"HTML/CSS")</f>
        <v>HTML/CSS</v>
      </c>
      <c r="G739" s="1" t="str">
        <f>IFERROR(__xludf.DUMMYFUNCTION("""COMPUTED_VALUE"""),"JavaScript")</f>
        <v>JavaScript</v>
      </c>
      <c r="H739" s="1" t="str">
        <f>IFERROR(__xludf.DUMMYFUNCTION("""COMPUTED_VALUE"""),"SQL")</f>
        <v>SQL</v>
      </c>
    </row>
    <row r="740">
      <c r="B740" s="1" t="str">
        <f>IFERROR(__xludf.DUMMYFUNCTION("""COMPUTED_VALUE"""),"Dart;HTML/CSS;Java;Kotlin;Python")</f>
        <v>Dart;HTML/CSS;Java;Kotlin;Python</v>
      </c>
      <c r="E740" s="1" t="str">
        <f>IFERROR(__xludf.DUMMYFUNCTION("UNIQUE(SPLIT(B740,"";""))"),"Dart")</f>
        <v>Dart</v>
      </c>
      <c r="F740" s="1" t="str">
        <f>IFERROR(__xludf.DUMMYFUNCTION("""COMPUTED_VALUE"""),"HTML/CSS")</f>
        <v>HTML/CSS</v>
      </c>
      <c r="G740" s="1" t="str">
        <f>IFERROR(__xludf.DUMMYFUNCTION("""COMPUTED_VALUE"""),"Java")</f>
        <v>Java</v>
      </c>
      <c r="H740" s="1" t="str">
        <f>IFERROR(__xludf.DUMMYFUNCTION("""COMPUTED_VALUE"""),"Kotlin")</f>
        <v>Kotlin</v>
      </c>
      <c r="I740" s="1" t="str">
        <f>IFERROR(__xludf.DUMMYFUNCTION("""COMPUTED_VALUE"""),"Python")</f>
        <v>Python</v>
      </c>
    </row>
    <row r="741">
      <c r="B741" s="1" t="str">
        <f>IFERROR(__xludf.DUMMYFUNCTION("""COMPUTED_VALUE"""),"HTML/CSS;JavaScript;PHP;Python;SQL")</f>
        <v>HTML/CSS;JavaScript;PHP;Python;SQL</v>
      </c>
      <c r="E741" s="1" t="str">
        <f>IFERROR(__xludf.DUMMYFUNCTION("UNIQUE(SPLIT(B741,"";""))"),"HTML/CSS")</f>
        <v>HTML/CSS</v>
      </c>
      <c r="F741" s="1" t="str">
        <f>IFERROR(__xludf.DUMMYFUNCTION("""COMPUTED_VALUE"""),"JavaScript")</f>
        <v>JavaScript</v>
      </c>
      <c r="G741" s="1" t="str">
        <f>IFERROR(__xludf.DUMMYFUNCTION("""COMPUTED_VALUE"""),"PHP")</f>
        <v>PHP</v>
      </c>
      <c r="H741" s="1" t="str">
        <f>IFERROR(__xludf.DUMMYFUNCTION("""COMPUTED_VALUE"""),"Python")</f>
        <v>Python</v>
      </c>
      <c r="I741" s="1" t="str">
        <f>IFERROR(__xludf.DUMMYFUNCTION("""COMPUTED_VALUE"""),"SQL")</f>
        <v>SQL</v>
      </c>
    </row>
    <row r="742">
      <c r="B742" s="1" t="str">
        <f>IFERROR(__xludf.DUMMYFUNCTION("""COMPUTED_VALUE"""),"C#")</f>
        <v>C#</v>
      </c>
      <c r="E742" s="1" t="str">
        <f>IFERROR(__xludf.DUMMYFUNCTION("UNIQUE(SPLIT(B742,"";""))"),"C#")</f>
        <v>C#</v>
      </c>
    </row>
    <row r="743">
      <c r="B743" s="1" t="str">
        <f>IFERROR(__xludf.DUMMYFUNCTION("""COMPUTED_VALUE"""),"C#;HTML/CSS;JavaScript;TypeScript")</f>
        <v>C#;HTML/CSS;JavaScript;TypeScript</v>
      </c>
      <c r="E743" s="1" t="str">
        <f>IFERROR(__xludf.DUMMYFUNCTION("UNIQUE(SPLIT(B743,"";""))"),"C#")</f>
        <v>C#</v>
      </c>
      <c r="F743" s="1" t="str">
        <f>IFERROR(__xludf.DUMMYFUNCTION("""COMPUTED_VALUE"""),"HTML/CSS")</f>
        <v>HTML/CSS</v>
      </c>
      <c r="G743" s="1" t="str">
        <f>IFERROR(__xludf.DUMMYFUNCTION("""COMPUTED_VALUE"""),"JavaScript")</f>
        <v>JavaScript</v>
      </c>
      <c r="H743" s="1" t="str">
        <f>IFERROR(__xludf.DUMMYFUNCTION("""COMPUTED_VALUE"""),"TypeScript")</f>
        <v>TypeScript</v>
      </c>
    </row>
    <row r="744">
      <c r="B744" s="1" t="str">
        <f>IFERROR(__xludf.DUMMYFUNCTION("""COMPUTED_VALUE"""),"Bash/Shell/PowerShell;HTML/CSS;JavaScript;PHP;Other(s):")</f>
        <v>Bash/Shell/PowerShell;HTML/CSS;JavaScript;PHP;Other(s):</v>
      </c>
      <c r="E744" s="1" t="str">
        <f>IFERROR(__xludf.DUMMYFUNCTION("UNIQUE(SPLIT(B744,"";""))"),"Bash/Shell/PowerShell")</f>
        <v>Bash/Shell/PowerShell</v>
      </c>
      <c r="F744" s="1" t="str">
        <f>IFERROR(__xludf.DUMMYFUNCTION("""COMPUTED_VALUE"""),"HTML/CSS")</f>
        <v>HTML/CSS</v>
      </c>
      <c r="G744" s="1" t="str">
        <f>IFERROR(__xludf.DUMMYFUNCTION("""COMPUTED_VALUE"""),"JavaScript")</f>
        <v>JavaScript</v>
      </c>
      <c r="H744" s="1" t="str">
        <f>IFERROR(__xludf.DUMMYFUNCTION("""COMPUTED_VALUE"""),"PHP")</f>
        <v>PHP</v>
      </c>
      <c r="I744" s="1" t="str">
        <f>IFERROR(__xludf.DUMMYFUNCTION("""COMPUTED_VALUE"""),"Other(s):")</f>
        <v>Other(s):</v>
      </c>
    </row>
    <row r="745">
      <c r="B745" s="1" t="str">
        <f>IFERROR(__xludf.DUMMYFUNCTION("""COMPUTED_VALUE"""),"Bash/Shell/PowerShell;C++;HTML/CSS;Java;JavaScript;Python;SQL")</f>
        <v>Bash/Shell/PowerShell;C++;HTML/CSS;Java;JavaScript;Python;SQL</v>
      </c>
      <c r="E745" s="1" t="str">
        <f>IFERROR(__xludf.DUMMYFUNCTION("UNIQUE(SPLIT(B745,"";""))"),"Bash/Shell/PowerShell")</f>
        <v>Bash/Shell/PowerShell</v>
      </c>
      <c r="F745" s="1" t="str">
        <f>IFERROR(__xludf.DUMMYFUNCTION("""COMPUTED_VALUE"""),"C++")</f>
        <v>C++</v>
      </c>
      <c r="G745" s="1" t="str">
        <f>IFERROR(__xludf.DUMMYFUNCTION("""COMPUTED_VALUE"""),"HTML/CSS")</f>
        <v>HTML/CSS</v>
      </c>
      <c r="H745" s="1" t="str">
        <f>IFERROR(__xludf.DUMMYFUNCTION("""COMPUTED_VALUE"""),"Java")</f>
        <v>Java</v>
      </c>
      <c r="I745" s="1" t="str">
        <f>IFERROR(__xludf.DUMMYFUNCTION("""COMPUTED_VALUE"""),"JavaScript")</f>
        <v>JavaScript</v>
      </c>
      <c r="J745" s="1" t="str">
        <f>IFERROR(__xludf.DUMMYFUNCTION("""COMPUTED_VALUE"""),"Python")</f>
        <v>Python</v>
      </c>
      <c r="K745" s="1" t="str">
        <f>IFERROR(__xludf.DUMMYFUNCTION("""COMPUTED_VALUE"""),"SQL")</f>
        <v>SQL</v>
      </c>
    </row>
    <row r="746">
      <c r="B746" s="1" t="str">
        <f>IFERROR(__xludf.DUMMYFUNCTION("""COMPUTED_VALUE"""),"Bash/Shell/PowerShell;C;C++;HTML/CSS;Java;JavaScript;Kotlin;PHP;Python;SQL;Other(s):")</f>
        <v>Bash/Shell/PowerShell;C;C++;HTML/CSS;Java;JavaScript;Kotlin;PHP;Python;SQL;Other(s):</v>
      </c>
      <c r="E746" s="1" t="str">
        <f>IFERROR(__xludf.DUMMYFUNCTION("UNIQUE(SPLIT(B746,"";""))"),"Bash/Shell/PowerShell")</f>
        <v>Bash/Shell/PowerShell</v>
      </c>
      <c r="F746" s="1" t="str">
        <f>IFERROR(__xludf.DUMMYFUNCTION("""COMPUTED_VALUE"""),"C")</f>
        <v>C</v>
      </c>
      <c r="G746" s="1" t="str">
        <f>IFERROR(__xludf.DUMMYFUNCTION("""COMPUTED_VALUE"""),"C++")</f>
        <v>C++</v>
      </c>
      <c r="H746" s="1" t="str">
        <f>IFERROR(__xludf.DUMMYFUNCTION("""COMPUTED_VALUE"""),"HTML/CSS")</f>
        <v>HTML/CSS</v>
      </c>
      <c r="I746" s="1" t="str">
        <f>IFERROR(__xludf.DUMMYFUNCTION("""COMPUTED_VALUE"""),"Java")</f>
        <v>Java</v>
      </c>
      <c r="J746" s="1" t="str">
        <f>IFERROR(__xludf.DUMMYFUNCTION("""COMPUTED_VALUE"""),"JavaScript")</f>
        <v>JavaScript</v>
      </c>
      <c r="K746" s="1" t="str">
        <f>IFERROR(__xludf.DUMMYFUNCTION("""COMPUTED_VALUE"""),"Kotlin")</f>
        <v>Kotlin</v>
      </c>
      <c r="L746" s="1" t="str">
        <f>IFERROR(__xludf.DUMMYFUNCTION("""COMPUTED_VALUE"""),"PHP")</f>
        <v>PHP</v>
      </c>
      <c r="M746" s="1" t="str">
        <f>IFERROR(__xludf.DUMMYFUNCTION("""COMPUTED_VALUE"""),"Python")</f>
        <v>Python</v>
      </c>
      <c r="N746" s="1" t="str">
        <f>IFERROR(__xludf.DUMMYFUNCTION("""COMPUTED_VALUE"""),"SQL")</f>
        <v>SQL</v>
      </c>
      <c r="O746" s="1" t="str">
        <f>IFERROR(__xludf.DUMMYFUNCTION("""COMPUTED_VALUE"""),"Other(s):")</f>
        <v>Other(s):</v>
      </c>
    </row>
    <row r="747">
      <c r="B747" s="1" t="str">
        <f>IFERROR(__xludf.DUMMYFUNCTION("""COMPUTED_VALUE"""),"C;SQL")</f>
        <v>C;SQL</v>
      </c>
      <c r="E747" s="1" t="str">
        <f>IFERROR(__xludf.DUMMYFUNCTION("UNIQUE(SPLIT(B747,"";""))"),"C")</f>
        <v>C</v>
      </c>
      <c r="F747" s="1" t="str">
        <f>IFERROR(__xludf.DUMMYFUNCTION("""COMPUTED_VALUE"""),"SQL")</f>
        <v>SQL</v>
      </c>
    </row>
    <row r="748">
      <c r="B748" s="1" t="str">
        <f>IFERROR(__xludf.DUMMYFUNCTION("""COMPUTED_VALUE"""),"Java;Python")</f>
        <v>Java;Python</v>
      </c>
      <c r="E748" s="1" t="str">
        <f>IFERROR(__xludf.DUMMYFUNCTION("UNIQUE(SPLIT(B748,"";""))"),"Java")</f>
        <v>Java</v>
      </c>
      <c r="F748" s="1" t="str">
        <f>IFERROR(__xludf.DUMMYFUNCTION("""COMPUTED_VALUE"""),"Python")</f>
        <v>Python</v>
      </c>
    </row>
    <row r="749">
      <c r="B749" s="1" t="str">
        <f>IFERROR(__xludf.DUMMYFUNCTION("""COMPUTED_VALUE"""),"Bash/Shell/PowerShell;Java;Python;Scala")</f>
        <v>Bash/Shell/PowerShell;Java;Python;Scala</v>
      </c>
      <c r="E749" s="1" t="str">
        <f>IFERROR(__xludf.DUMMYFUNCTION("UNIQUE(SPLIT(B749,"";""))"),"Bash/Shell/PowerShell")</f>
        <v>Bash/Shell/PowerShell</v>
      </c>
      <c r="F749" s="1" t="str">
        <f>IFERROR(__xludf.DUMMYFUNCTION("""COMPUTED_VALUE"""),"Java")</f>
        <v>Java</v>
      </c>
      <c r="G749" s="1" t="str">
        <f>IFERROR(__xludf.DUMMYFUNCTION("""COMPUTED_VALUE"""),"Python")</f>
        <v>Python</v>
      </c>
      <c r="H749" s="1" t="str">
        <f>IFERROR(__xludf.DUMMYFUNCTION("""COMPUTED_VALUE"""),"Scala")</f>
        <v>Scala</v>
      </c>
    </row>
    <row r="750">
      <c r="B750" s="1" t="str">
        <f>IFERROR(__xludf.DUMMYFUNCTION("""COMPUTED_VALUE"""),"C#;JavaScript;SQL;TypeScript")</f>
        <v>C#;JavaScript;SQL;TypeScript</v>
      </c>
      <c r="E750" s="1" t="str">
        <f>IFERROR(__xludf.DUMMYFUNCTION("UNIQUE(SPLIT(B750,"";""))"),"C#")</f>
        <v>C#</v>
      </c>
      <c r="F750" s="1" t="str">
        <f>IFERROR(__xludf.DUMMYFUNCTION("""COMPUTED_VALUE"""),"JavaScript")</f>
        <v>JavaScript</v>
      </c>
      <c r="G750" s="1" t="str">
        <f>IFERROR(__xludf.DUMMYFUNCTION("""COMPUTED_VALUE"""),"SQL")</f>
        <v>SQL</v>
      </c>
      <c r="H750" s="1" t="str">
        <f>IFERROR(__xludf.DUMMYFUNCTION("""COMPUTED_VALUE"""),"TypeScript")</f>
        <v>TypeScript</v>
      </c>
    </row>
    <row r="751">
      <c r="B751" s="1" t="str">
        <f>IFERROR(__xludf.DUMMYFUNCTION("""COMPUTED_VALUE"""),"C#;HTML/CSS;Java;JavaScript;PHP;Python;SQL;TypeScript;VBA")</f>
        <v>C#;HTML/CSS;Java;JavaScript;PHP;Python;SQL;TypeScript;VBA</v>
      </c>
      <c r="E751" s="1" t="str">
        <f>IFERROR(__xludf.DUMMYFUNCTION("UNIQUE(SPLIT(B751,"";""))"),"C#")</f>
        <v>C#</v>
      </c>
      <c r="F751" s="1" t="str">
        <f>IFERROR(__xludf.DUMMYFUNCTION("""COMPUTED_VALUE"""),"HTML/CSS")</f>
        <v>HTML/CSS</v>
      </c>
      <c r="G751" s="1" t="str">
        <f>IFERROR(__xludf.DUMMYFUNCTION("""COMPUTED_VALUE"""),"Java")</f>
        <v>Java</v>
      </c>
      <c r="H751" s="1" t="str">
        <f>IFERROR(__xludf.DUMMYFUNCTION("""COMPUTED_VALUE"""),"JavaScript")</f>
        <v>JavaScript</v>
      </c>
      <c r="I751" s="1" t="str">
        <f>IFERROR(__xludf.DUMMYFUNCTION("""COMPUTED_VALUE"""),"PHP")</f>
        <v>PHP</v>
      </c>
      <c r="J751" s="1" t="str">
        <f>IFERROR(__xludf.DUMMYFUNCTION("""COMPUTED_VALUE"""),"Python")</f>
        <v>Python</v>
      </c>
      <c r="K751" s="1" t="str">
        <f>IFERROR(__xludf.DUMMYFUNCTION("""COMPUTED_VALUE"""),"SQL")</f>
        <v>SQL</v>
      </c>
      <c r="L751" s="1" t="str">
        <f>IFERROR(__xludf.DUMMYFUNCTION("""COMPUTED_VALUE"""),"TypeScript")</f>
        <v>TypeScript</v>
      </c>
      <c r="M751" s="1" t="str">
        <f>IFERROR(__xludf.DUMMYFUNCTION("""COMPUTED_VALUE"""),"VBA")</f>
        <v>VBA</v>
      </c>
    </row>
    <row r="752">
      <c r="B752" s="1" t="str">
        <f>IFERROR(__xludf.DUMMYFUNCTION("""COMPUTED_VALUE"""),"C#;HTML/CSS;JavaScript;SQL")</f>
        <v>C#;HTML/CSS;JavaScript;SQL</v>
      </c>
      <c r="E752" s="1" t="str">
        <f>IFERROR(__xludf.DUMMYFUNCTION("UNIQUE(SPLIT(B752,"";""))"),"C#")</f>
        <v>C#</v>
      </c>
      <c r="F752" s="1" t="str">
        <f>IFERROR(__xludf.DUMMYFUNCTION("""COMPUTED_VALUE"""),"HTML/CSS")</f>
        <v>HTML/CSS</v>
      </c>
      <c r="G752" s="1" t="str">
        <f>IFERROR(__xludf.DUMMYFUNCTION("""COMPUTED_VALUE"""),"JavaScript")</f>
        <v>JavaScript</v>
      </c>
      <c r="H752" s="1" t="str">
        <f>IFERROR(__xludf.DUMMYFUNCTION("""COMPUTED_VALUE"""),"SQL")</f>
        <v>SQL</v>
      </c>
    </row>
    <row r="753">
      <c r="B753" s="1" t="str">
        <f>IFERROR(__xludf.DUMMYFUNCTION("""COMPUTED_VALUE"""),"Python;Rust;TypeScript")</f>
        <v>Python;Rust;TypeScript</v>
      </c>
      <c r="E753" s="1" t="str">
        <f>IFERROR(__xludf.DUMMYFUNCTION("UNIQUE(SPLIT(B753,"";""))"),"Python")</f>
        <v>Python</v>
      </c>
      <c r="F753" s="1" t="str">
        <f>IFERROR(__xludf.DUMMYFUNCTION("""COMPUTED_VALUE"""),"Rust")</f>
        <v>Rust</v>
      </c>
      <c r="G753" s="1" t="str">
        <f>IFERROR(__xludf.DUMMYFUNCTION("""COMPUTED_VALUE"""),"TypeScript")</f>
        <v>TypeScript</v>
      </c>
    </row>
    <row r="754">
      <c r="B754" s="1" t="str">
        <f>IFERROR(__xludf.DUMMYFUNCTION("""COMPUTED_VALUE"""),"C#;HTML/CSS;JavaScript;SQL")</f>
        <v>C#;HTML/CSS;JavaScript;SQL</v>
      </c>
      <c r="E754" s="1" t="str">
        <f>IFERROR(__xludf.DUMMYFUNCTION("UNIQUE(SPLIT(B754,"";""))"),"C#")</f>
        <v>C#</v>
      </c>
      <c r="F754" s="1" t="str">
        <f>IFERROR(__xludf.DUMMYFUNCTION("""COMPUTED_VALUE"""),"HTML/CSS")</f>
        <v>HTML/CSS</v>
      </c>
      <c r="G754" s="1" t="str">
        <f>IFERROR(__xludf.DUMMYFUNCTION("""COMPUTED_VALUE"""),"JavaScript")</f>
        <v>JavaScript</v>
      </c>
      <c r="H754" s="1" t="str">
        <f>IFERROR(__xludf.DUMMYFUNCTION("""COMPUTED_VALUE"""),"SQL")</f>
        <v>SQL</v>
      </c>
    </row>
    <row r="755">
      <c r="B755" s="1" t="str">
        <f>IFERROR(__xludf.DUMMYFUNCTION("""COMPUTED_VALUE"""),"Java;JavaScript;Ruby")</f>
        <v>Java;JavaScript;Ruby</v>
      </c>
      <c r="E755" s="1" t="str">
        <f>IFERROR(__xludf.DUMMYFUNCTION("UNIQUE(SPLIT(B755,"";""))"),"Java")</f>
        <v>Java</v>
      </c>
      <c r="F755" s="1" t="str">
        <f>IFERROR(__xludf.DUMMYFUNCTION("""COMPUTED_VALUE"""),"JavaScript")</f>
        <v>JavaScript</v>
      </c>
      <c r="G755" s="1" t="str">
        <f>IFERROR(__xludf.DUMMYFUNCTION("""COMPUTED_VALUE"""),"Ruby")</f>
        <v>Ruby</v>
      </c>
    </row>
    <row r="756">
      <c r="B756" s="1" t="str">
        <f>IFERROR(__xludf.DUMMYFUNCTION("""COMPUTED_VALUE"""),"HTML/CSS;JavaScript;PHP")</f>
        <v>HTML/CSS;JavaScript;PHP</v>
      </c>
      <c r="E756" s="1" t="str">
        <f>IFERROR(__xludf.DUMMYFUNCTION("UNIQUE(SPLIT(B756,"";""))"),"HTML/CSS")</f>
        <v>HTML/CSS</v>
      </c>
      <c r="F756" s="1" t="str">
        <f>IFERROR(__xludf.DUMMYFUNCTION("""COMPUTED_VALUE"""),"JavaScript")</f>
        <v>JavaScript</v>
      </c>
      <c r="G756" s="1" t="str">
        <f>IFERROR(__xludf.DUMMYFUNCTION("""COMPUTED_VALUE"""),"PHP")</f>
        <v>PHP</v>
      </c>
    </row>
    <row r="757">
      <c r="B757" s="1" t="str">
        <f>IFERROR(__xludf.DUMMYFUNCTION("""COMPUTED_VALUE"""),"HTML/CSS;JavaScript;PHP;SQL")</f>
        <v>HTML/CSS;JavaScript;PHP;SQL</v>
      </c>
      <c r="E757" s="1" t="str">
        <f>IFERROR(__xludf.DUMMYFUNCTION("UNIQUE(SPLIT(B757,"";""))"),"HTML/CSS")</f>
        <v>HTML/CSS</v>
      </c>
      <c r="F757" s="1" t="str">
        <f>IFERROR(__xludf.DUMMYFUNCTION("""COMPUTED_VALUE"""),"JavaScript")</f>
        <v>JavaScript</v>
      </c>
      <c r="G757" s="1" t="str">
        <f>IFERROR(__xludf.DUMMYFUNCTION("""COMPUTED_VALUE"""),"PHP")</f>
        <v>PHP</v>
      </c>
      <c r="H757" s="1" t="str">
        <f>IFERROR(__xludf.DUMMYFUNCTION("""COMPUTED_VALUE"""),"SQL")</f>
        <v>SQL</v>
      </c>
    </row>
    <row r="758">
      <c r="B758" s="1" t="str">
        <f>IFERROR(__xludf.DUMMYFUNCTION("""COMPUTED_VALUE"""),"Bash/Shell/PowerShell;C#;Go;HTML/CSS;JavaScript;Python;SQL")</f>
        <v>Bash/Shell/PowerShell;C#;Go;HTML/CSS;JavaScript;Python;SQL</v>
      </c>
      <c r="E758" s="1" t="str">
        <f>IFERROR(__xludf.DUMMYFUNCTION("UNIQUE(SPLIT(B758,"";""))"),"Bash/Shell/PowerShell")</f>
        <v>Bash/Shell/PowerShell</v>
      </c>
      <c r="F758" s="1" t="str">
        <f>IFERROR(__xludf.DUMMYFUNCTION("""COMPUTED_VALUE"""),"C#")</f>
        <v>C#</v>
      </c>
      <c r="G758" s="1" t="str">
        <f>IFERROR(__xludf.DUMMYFUNCTION("""COMPUTED_VALUE"""),"Go")</f>
        <v>Go</v>
      </c>
      <c r="H758" s="1" t="str">
        <f>IFERROR(__xludf.DUMMYFUNCTION("""COMPUTED_VALUE"""),"HTML/CSS")</f>
        <v>HTML/CSS</v>
      </c>
      <c r="I758" s="1" t="str">
        <f>IFERROR(__xludf.DUMMYFUNCTION("""COMPUTED_VALUE"""),"JavaScript")</f>
        <v>JavaScript</v>
      </c>
      <c r="J758" s="1" t="str">
        <f>IFERROR(__xludf.DUMMYFUNCTION("""COMPUTED_VALUE"""),"Python")</f>
        <v>Python</v>
      </c>
      <c r="K758" s="1" t="str">
        <f>IFERROR(__xludf.DUMMYFUNCTION("""COMPUTED_VALUE"""),"SQL")</f>
        <v>SQL</v>
      </c>
    </row>
    <row r="759">
      <c r="B759" s="1" t="str">
        <f>IFERROR(__xludf.DUMMYFUNCTION("""COMPUTED_VALUE"""),"Bash/Shell/PowerShell;C++;Dart;Go;HTML/CSS;Java;JavaScript;PHP;Python;R;Ruby;SQL;TypeScript")</f>
        <v>Bash/Shell/PowerShell;C++;Dart;Go;HTML/CSS;Java;JavaScript;PHP;Python;R;Ruby;SQL;TypeScript</v>
      </c>
      <c r="E759" s="1" t="str">
        <f>IFERROR(__xludf.DUMMYFUNCTION("UNIQUE(SPLIT(B759,"";""))"),"Bash/Shell/PowerShell")</f>
        <v>Bash/Shell/PowerShell</v>
      </c>
      <c r="F759" s="1" t="str">
        <f>IFERROR(__xludf.DUMMYFUNCTION("""COMPUTED_VALUE"""),"C++")</f>
        <v>C++</v>
      </c>
      <c r="G759" s="1" t="str">
        <f>IFERROR(__xludf.DUMMYFUNCTION("""COMPUTED_VALUE"""),"Dart")</f>
        <v>Dart</v>
      </c>
      <c r="H759" s="1" t="str">
        <f>IFERROR(__xludf.DUMMYFUNCTION("""COMPUTED_VALUE"""),"Go")</f>
        <v>Go</v>
      </c>
      <c r="I759" s="1" t="str">
        <f>IFERROR(__xludf.DUMMYFUNCTION("""COMPUTED_VALUE"""),"HTML/CSS")</f>
        <v>HTML/CSS</v>
      </c>
      <c r="J759" s="1" t="str">
        <f>IFERROR(__xludf.DUMMYFUNCTION("""COMPUTED_VALUE"""),"Java")</f>
        <v>Java</v>
      </c>
      <c r="K759" s="1" t="str">
        <f>IFERROR(__xludf.DUMMYFUNCTION("""COMPUTED_VALUE"""),"JavaScript")</f>
        <v>JavaScript</v>
      </c>
      <c r="L759" s="1" t="str">
        <f>IFERROR(__xludf.DUMMYFUNCTION("""COMPUTED_VALUE"""),"PHP")</f>
        <v>PHP</v>
      </c>
      <c r="M759" s="1" t="str">
        <f>IFERROR(__xludf.DUMMYFUNCTION("""COMPUTED_VALUE"""),"Python")</f>
        <v>Python</v>
      </c>
      <c r="N759" s="1" t="str">
        <f>IFERROR(__xludf.DUMMYFUNCTION("""COMPUTED_VALUE"""),"R")</f>
        <v>R</v>
      </c>
      <c r="O759" s="1" t="str">
        <f>IFERROR(__xludf.DUMMYFUNCTION("""COMPUTED_VALUE"""),"Ruby")</f>
        <v>Ruby</v>
      </c>
      <c r="P759" s="1" t="str">
        <f>IFERROR(__xludf.DUMMYFUNCTION("""COMPUTED_VALUE"""),"SQL")</f>
        <v>SQL</v>
      </c>
      <c r="Q759" s="1" t="str">
        <f>IFERROR(__xludf.DUMMYFUNCTION("""COMPUTED_VALUE"""),"TypeScript")</f>
        <v>TypeScript</v>
      </c>
    </row>
    <row r="760">
      <c r="B760" s="1" t="str">
        <f>IFERROR(__xludf.DUMMYFUNCTION("""COMPUTED_VALUE"""),"Go;HTML/CSS;JavaScript;Python;Ruby;SQL")</f>
        <v>Go;HTML/CSS;JavaScript;Python;Ruby;SQL</v>
      </c>
      <c r="E760" s="1" t="str">
        <f>IFERROR(__xludf.DUMMYFUNCTION("UNIQUE(SPLIT(B760,"";""))"),"Go")</f>
        <v>Go</v>
      </c>
      <c r="F760" s="1" t="str">
        <f>IFERROR(__xludf.DUMMYFUNCTION("""COMPUTED_VALUE"""),"HTML/CSS")</f>
        <v>HTML/CSS</v>
      </c>
      <c r="G760" s="1" t="str">
        <f>IFERROR(__xludf.DUMMYFUNCTION("""COMPUTED_VALUE"""),"JavaScript")</f>
        <v>JavaScript</v>
      </c>
      <c r="H760" s="1" t="str">
        <f>IFERROR(__xludf.DUMMYFUNCTION("""COMPUTED_VALUE"""),"Python")</f>
        <v>Python</v>
      </c>
      <c r="I760" s="1" t="str">
        <f>IFERROR(__xludf.DUMMYFUNCTION("""COMPUTED_VALUE"""),"Ruby")</f>
        <v>Ruby</v>
      </c>
      <c r="J760" s="1" t="str">
        <f>IFERROR(__xludf.DUMMYFUNCTION("""COMPUTED_VALUE"""),"SQL")</f>
        <v>SQL</v>
      </c>
    </row>
    <row r="761">
      <c r="B761" s="1" t="str">
        <f>IFERROR(__xludf.DUMMYFUNCTION("""COMPUTED_VALUE"""),"Bash/Shell/PowerShell;Go;Java;SQL")</f>
        <v>Bash/Shell/PowerShell;Go;Java;SQL</v>
      </c>
      <c r="E761" s="1" t="str">
        <f>IFERROR(__xludf.DUMMYFUNCTION("UNIQUE(SPLIT(B761,"";""))"),"Bash/Shell/PowerShell")</f>
        <v>Bash/Shell/PowerShell</v>
      </c>
      <c r="F761" s="1" t="str">
        <f>IFERROR(__xludf.DUMMYFUNCTION("""COMPUTED_VALUE"""),"Go")</f>
        <v>Go</v>
      </c>
      <c r="G761" s="1" t="str">
        <f>IFERROR(__xludf.DUMMYFUNCTION("""COMPUTED_VALUE"""),"Java")</f>
        <v>Java</v>
      </c>
      <c r="H761" s="1" t="str">
        <f>IFERROR(__xludf.DUMMYFUNCTION("""COMPUTED_VALUE"""),"SQL")</f>
        <v>SQL</v>
      </c>
    </row>
    <row r="762">
      <c r="B762" s="1" t="str">
        <f>IFERROR(__xludf.DUMMYFUNCTION("""COMPUTED_VALUE"""),"C;C++;C#;TypeScript")</f>
        <v>C;C++;C#;TypeScript</v>
      </c>
      <c r="E762" s="1" t="str">
        <f>IFERROR(__xludf.DUMMYFUNCTION("UNIQUE(SPLIT(B762,"";""))"),"C")</f>
        <v>C</v>
      </c>
      <c r="F762" s="1" t="str">
        <f>IFERROR(__xludf.DUMMYFUNCTION("""COMPUTED_VALUE"""),"C++")</f>
        <v>C++</v>
      </c>
      <c r="G762" s="1" t="str">
        <f>IFERROR(__xludf.DUMMYFUNCTION("""COMPUTED_VALUE"""),"C#")</f>
        <v>C#</v>
      </c>
      <c r="H762" s="1" t="str">
        <f>IFERROR(__xludf.DUMMYFUNCTION("""COMPUTED_VALUE"""),"TypeScript")</f>
        <v>TypeScript</v>
      </c>
    </row>
    <row r="763">
      <c r="B763" s="1" t="str">
        <f>IFERROR(__xludf.DUMMYFUNCTION("""COMPUTED_VALUE"""),"Bash/Shell/PowerShell;C;C++;Go;HTML/CSS;Java;JavaScript;PHP;Python;SQL;TypeScript")</f>
        <v>Bash/Shell/PowerShell;C;C++;Go;HTML/CSS;Java;JavaScript;PHP;Python;SQL;TypeScript</v>
      </c>
      <c r="E763" s="1" t="str">
        <f>IFERROR(__xludf.DUMMYFUNCTION("UNIQUE(SPLIT(B763,"";""))"),"Bash/Shell/PowerShell")</f>
        <v>Bash/Shell/PowerShell</v>
      </c>
      <c r="F763" s="1" t="str">
        <f>IFERROR(__xludf.DUMMYFUNCTION("""COMPUTED_VALUE"""),"C")</f>
        <v>C</v>
      </c>
      <c r="G763" s="1" t="str">
        <f>IFERROR(__xludf.DUMMYFUNCTION("""COMPUTED_VALUE"""),"C++")</f>
        <v>C++</v>
      </c>
      <c r="H763" s="1" t="str">
        <f>IFERROR(__xludf.DUMMYFUNCTION("""COMPUTED_VALUE"""),"Go")</f>
        <v>Go</v>
      </c>
      <c r="I763" s="1" t="str">
        <f>IFERROR(__xludf.DUMMYFUNCTION("""COMPUTED_VALUE"""),"HTML/CSS")</f>
        <v>HTML/CSS</v>
      </c>
      <c r="J763" s="1" t="str">
        <f>IFERROR(__xludf.DUMMYFUNCTION("""COMPUTED_VALUE"""),"Java")</f>
        <v>Java</v>
      </c>
      <c r="K763" s="1" t="str">
        <f>IFERROR(__xludf.DUMMYFUNCTION("""COMPUTED_VALUE"""),"JavaScript")</f>
        <v>JavaScript</v>
      </c>
      <c r="L763" s="1" t="str">
        <f>IFERROR(__xludf.DUMMYFUNCTION("""COMPUTED_VALUE"""),"PHP")</f>
        <v>PHP</v>
      </c>
      <c r="M763" s="1" t="str">
        <f>IFERROR(__xludf.DUMMYFUNCTION("""COMPUTED_VALUE"""),"Python")</f>
        <v>Python</v>
      </c>
      <c r="N763" s="1" t="str">
        <f>IFERROR(__xludf.DUMMYFUNCTION("""COMPUTED_VALUE"""),"SQL")</f>
        <v>SQL</v>
      </c>
      <c r="O763" s="1" t="str">
        <f>IFERROR(__xludf.DUMMYFUNCTION("""COMPUTED_VALUE"""),"TypeScript")</f>
        <v>TypeScript</v>
      </c>
    </row>
    <row r="764">
      <c r="B764" s="1" t="str">
        <f>IFERROR(__xludf.DUMMYFUNCTION("""COMPUTED_VALUE"""),"Ruby;Scala;SQL;Other(s):")</f>
        <v>Ruby;Scala;SQL;Other(s):</v>
      </c>
      <c r="E764" s="1" t="str">
        <f>IFERROR(__xludf.DUMMYFUNCTION("UNIQUE(SPLIT(B764,"";""))"),"Ruby")</f>
        <v>Ruby</v>
      </c>
      <c r="F764" s="1" t="str">
        <f>IFERROR(__xludf.DUMMYFUNCTION("""COMPUTED_VALUE"""),"Scala")</f>
        <v>Scala</v>
      </c>
      <c r="G764" s="1" t="str">
        <f>IFERROR(__xludf.DUMMYFUNCTION("""COMPUTED_VALUE"""),"SQL")</f>
        <v>SQL</v>
      </c>
      <c r="H764" s="1" t="str">
        <f>IFERROR(__xludf.DUMMYFUNCTION("""COMPUTED_VALUE"""),"Other(s):")</f>
        <v>Other(s):</v>
      </c>
    </row>
    <row r="765">
      <c r="B765" s="1" t="str">
        <f>IFERROR(__xludf.DUMMYFUNCTION("""COMPUTED_VALUE"""),"Java")</f>
        <v>Java</v>
      </c>
      <c r="E765" s="1" t="str">
        <f>IFERROR(__xludf.DUMMYFUNCTION("UNIQUE(SPLIT(B765,"";""))"),"Java")</f>
        <v>Java</v>
      </c>
    </row>
    <row r="766">
      <c r="B766" s="1" t="str">
        <f>IFERROR(__xludf.DUMMYFUNCTION("""COMPUTED_VALUE"""),"HTML/CSS;JavaScript;Python;SQL")</f>
        <v>HTML/CSS;JavaScript;Python;SQL</v>
      </c>
      <c r="E766" s="1" t="str">
        <f>IFERROR(__xludf.DUMMYFUNCTION("UNIQUE(SPLIT(B766,"";""))"),"HTML/CSS")</f>
        <v>HTML/CSS</v>
      </c>
      <c r="F766" s="1" t="str">
        <f>IFERROR(__xludf.DUMMYFUNCTION("""COMPUTED_VALUE"""),"JavaScript")</f>
        <v>JavaScript</v>
      </c>
      <c r="G766" s="1" t="str">
        <f>IFERROR(__xludf.DUMMYFUNCTION("""COMPUTED_VALUE"""),"Python")</f>
        <v>Python</v>
      </c>
      <c r="H766" s="1" t="str">
        <f>IFERROR(__xludf.DUMMYFUNCTION("""COMPUTED_VALUE"""),"SQL")</f>
        <v>SQL</v>
      </c>
    </row>
    <row r="767">
      <c r="B767" s="1" t="str">
        <f>IFERROR(__xludf.DUMMYFUNCTION("""COMPUTED_VALUE"""),"Bash/Shell/PowerShell;C;C++;HTML/CSS;Python;SQL")</f>
        <v>Bash/Shell/PowerShell;C;C++;HTML/CSS;Python;SQL</v>
      </c>
      <c r="E767" s="1" t="str">
        <f>IFERROR(__xludf.DUMMYFUNCTION("UNIQUE(SPLIT(B767,"";""))"),"Bash/Shell/PowerShell")</f>
        <v>Bash/Shell/PowerShell</v>
      </c>
      <c r="F767" s="1" t="str">
        <f>IFERROR(__xludf.DUMMYFUNCTION("""COMPUTED_VALUE"""),"C")</f>
        <v>C</v>
      </c>
      <c r="G767" s="1" t="str">
        <f>IFERROR(__xludf.DUMMYFUNCTION("""COMPUTED_VALUE"""),"C++")</f>
        <v>C++</v>
      </c>
      <c r="H767" s="1" t="str">
        <f>IFERROR(__xludf.DUMMYFUNCTION("""COMPUTED_VALUE"""),"HTML/CSS")</f>
        <v>HTML/CSS</v>
      </c>
      <c r="I767" s="1" t="str">
        <f>IFERROR(__xludf.DUMMYFUNCTION("""COMPUTED_VALUE"""),"Python")</f>
        <v>Python</v>
      </c>
      <c r="J767" s="1" t="str">
        <f>IFERROR(__xludf.DUMMYFUNCTION("""COMPUTED_VALUE"""),"SQL")</f>
        <v>SQL</v>
      </c>
    </row>
    <row r="768">
      <c r="B768" s="1" t="str">
        <f>IFERROR(__xludf.DUMMYFUNCTION("""COMPUTED_VALUE"""),"Assembly;C++;Java;JavaScript;VBA")</f>
        <v>Assembly;C++;Java;JavaScript;VBA</v>
      </c>
      <c r="E768" s="1" t="str">
        <f>IFERROR(__xludf.DUMMYFUNCTION("UNIQUE(SPLIT(B768,"";""))"),"Assembly")</f>
        <v>Assembly</v>
      </c>
      <c r="F768" s="1" t="str">
        <f>IFERROR(__xludf.DUMMYFUNCTION("""COMPUTED_VALUE"""),"C++")</f>
        <v>C++</v>
      </c>
      <c r="G768" s="1" t="str">
        <f>IFERROR(__xludf.DUMMYFUNCTION("""COMPUTED_VALUE"""),"Java")</f>
        <v>Java</v>
      </c>
      <c r="H768" s="1" t="str">
        <f>IFERROR(__xludf.DUMMYFUNCTION("""COMPUTED_VALUE"""),"JavaScript")</f>
        <v>JavaScript</v>
      </c>
      <c r="I768" s="1" t="str">
        <f>IFERROR(__xludf.DUMMYFUNCTION("""COMPUTED_VALUE"""),"VBA")</f>
        <v>VBA</v>
      </c>
    </row>
    <row r="769">
      <c r="B769" s="1" t="str">
        <f>IFERROR(__xludf.DUMMYFUNCTION("""COMPUTED_VALUE"""),"C;Python;SQL")</f>
        <v>C;Python;SQL</v>
      </c>
      <c r="E769" s="1" t="str">
        <f>IFERROR(__xludf.DUMMYFUNCTION("UNIQUE(SPLIT(B769,"";""))"),"C")</f>
        <v>C</v>
      </c>
      <c r="F769" s="1" t="str">
        <f>IFERROR(__xludf.DUMMYFUNCTION("""COMPUTED_VALUE"""),"Python")</f>
        <v>Python</v>
      </c>
      <c r="G769" s="1" t="str">
        <f>IFERROR(__xludf.DUMMYFUNCTION("""COMPUTED_VALUE"""),"SQL")</f>
        <v>SQL</v>
      </c>
    </row>
    <row r="770">
      <c r="B770" s="1" t="str">
        <f>IFERROR(__xludf.DUMMYFUNCTION("""COMPUTED_VALUE"""),"HTML/CSS;JavaScript;TypeScript")</f>
        <v>HTML/CSS;JavaScript;TypeScript</v>
      </c>
      <c r="E770" s="1" t="str">
        <f>IFERROR(__xludf.DUMMYFUNCTION("UNIQUE(SPLIT(B770,"";""))"),"HTML/CSS")</f>
        <v>HTML/CSS</v>
      </c>
      <c r="F770" s="1" t="str">
        <f>IFERROR(__xludf.DUMMYFUNCTION("""COMPUTED_VALUE"""),"JavaScript")</f>
        <v>JavaScript</v>
      </c>
      <c r="G770" s="1" t="str">
        <f>IFERROR(__xludf.DUMMYFUNCTION("""COMPUTED_VALUE"""),"TypeScript")</f>
        <v>TypeScript</v>
      </c>
    </row>
    <row r="771">
      <c r="B771" s="1" t="str">
        <f>IFERROR(__xludf.DUMMYFUNCTION("""COMPUTED_VALUE"""),"HTML/CSS;Java;JavaScript;SQL;TypeScript")</f>
        <v>HTML/CSS;Java;JavaScript;SQL;TypeScript</v>
      </c>
      <c r="E771" s="1" t="str">
        <f>IFERROR(__xludf.DUMMYFUNCTION("UNIQUE(SPLIT(B771,"";""))"),"HTML/CSS")</f>
        <v>HTML/CSS</v>
      </c>
      <c r="F771" s="1" t="str">
        <f>IFERROR(__xludf.DUMMYFUNCTION("""COMPUTED_VALUE"""),"Java")</f>
        <v>Java</v>
      </c>
      <c r="G771" s="1" t="str">
        <f>IFERROR(__xludf.DUMMYFUNCTION("""COMPUTED_VALUE"""),"JavaScript")</f>
        <v>JavaScript</v>
      </c>
      <c r="H771" s="1" t="str">
        <f>IFERROR(__xludf.DUMMYFUNCTION("""COMPUTED_VALUE"""),"SQL")</f>
        <v>SQL</v>
      </c>
      <c r="I771" s="1" t="str">
        <f>IFERROR(__xludf.DUMMYFUNCTION("""COMPUTED_VALUE"""),"TypeScript")</f>
        <v>TypeScript</v>
      </c>
    </row>
    <row r="772">
      <c r="B772" s="1" t="str">
        <f>IFERROR(__xludf.DUMMYFUNCTION("""COMPUTED_VALUE"""),"HTML/CSS;JavaScript;SQL;VBA")</f>
        <v>HTML/CSS;JavaScript;SQL;VBA</v>
      </c>
      <c r="E772" s="1" t="str">
        <f>IFERROR(__xludf.DUMMYFUNCTION("UNIQUE(SPLIT(B772,"";""))"),"HTML/CSS")</f>
        <v>HTML/CSS</v>
      </c>
      <c r="F772" s="1" t="str">
        <f>IFERROR(__xludf.DUMMYFUNCTION("""COMPUTED_VALUE"""),"JavaScript")</f>
        <v>JavaScript</v>
      </c>
      <c r="G772" s="1" t="str">
        <f>IFERROR(__xludf.DUMMYFUNCTION("""COMPUTED_VALUE"""),"SQL")</f>
        <v>SQL</v>
      </c>
      <c r="H772" s="1" t="str">
        <f>IFERROR(__xludf.DUMMYFUNCTION("""COMPUTED_VALUE"""),"VBA")</f>
        <v>VBA</v>
      </c>
    </row>
    <row r="773">
      <c r="B773" s="1" t="str">
        <f>IFERROR(__xludf.DUMMYFUNCTION("""COMPUTED_VALUE"""),"Assembly;Bash/Shell/PowerShell;C++;HTML/CSS;JavaScript;Python")</f>
        <v>Assembly;Bash/Shell/PowerShell;C++;HTML/CSS;JavaScript;Python</v>
      </c>
      <c r="E773" s="1" t="str">
        <f>IFERROR(__xludf.DUMMYFUNCTION("UNIQUE(SPLIT(B773,"";""))"),"Assembly")</f>
        <v>Assembly</v>
      </c>
      <c r="F773" s="1" t="str">
        <f>IFERROR(__xludf.DUMMYFUNCTION("""COMPUTED_VALUE"""),"Bash/Shell/PowerShell")</f>
        <v>Bash/Shell/PowerShell</v>
      </c>
      <c r="G773" s="1" t="str">
        <f>IFERROR(__xludf.DUMMYFUNCTION("""COMPUTED_VALUE"""),"C++")</f>
        <v>C++</v>
      </c>
      <c r="H773" s="1" t="str">
        <f>IFERROR(__xludf.DUMMYFUNCTION("""COMPUTED_VALUE"""),"HTML/CSS")</f>
        <v>HTML/CSS</v>
      </c>
      <c r="I773" s="1" t="str">
        <f>IFERROR(__xludf.DUMMYFUNCTION("""COMPUTED_VALUE"""),"JavaScript")</f>
        <v>JavaScript</v>
      </c>
      <c r="J773" s="1" t="str">
        <f>IFERROR(__xludf.DUMMYFUNCTION("""COMPUTED_VALUE"""),"Python")</f>
        <v>Python</v>
      </c>
    </row>
    <row r="774">
      <c r="B774" s="1" t="str">
        <f>IFERROR(__xludf.DUMMYFUNCTION("""COMPUTED_VALUE"""),"HTML/CSS")</f>
        <v>HTML/CSS</v>
      </c>
      <c r="E774" s="1" t="str">
        <f>IFERROR(__xludf.DUMMYFUNCTION("UNIQUE(SPLIT(B774,"";""))"),"HTML/CSS")</f>
        <v>HTML/CSS</v>
      </c>
    </row>
    <row r="775">
      <c r="B775" s="1" t="str">
        <f>IFERROR(__xludf.DUMMYFUNCTION("""COMPUTED_VALUE"""),"HTML/CSS;JavaScript;PHP;SQL")</f>
        <v>HTML/CSS;JavaScript;PHP;SQL</v>
      </c>
      <c r="E775" s="1" t="str">
        <f>IFERROR(__xludf.DUMMYFUNCTION("UNIQUE(SPLIT(B775,"";""))"),"HTML/CSS")</f>
        <v>HTML/CSS</v>
      </c>
      <c r="F775" s="1" t="str">
        <f>IFERROR(__xludf.DUMMYFUNCTION("""COMPUTED_VALUE"""),"JavaScript")</f>
        <v>JavaScript</v>
      </c>
      <c r="G775" s="1" t="str">
        <f>IFERROR(__xludf.DUMMYFUNCTION("""COMPUTED_VALUE"""),"PHP")</f>
        <v>PHP</v>
      </c>
      <c r="H775" s="1" t="str">
        <f>IFERROR(__xludf.DUMMYFUNCTION("""COMPUTED_VALUE"""),"SQL")</f>
        <v>SQL</v>
      </c>
    </row>
    <row r="776">
      <c r="B776" s="1" t="str">
        <f>IFERROR(__xludf.DUMMYFUNCTION("""COMPUTED_VALUE"""),"Java;JavaScript;Ruby")</f>
        <v>Java;JavaScript;Ruby</v>
      </c>
      <c r="E776" s="1" t="str">
        <f>IFERROR(__xludf.DUMMYFUNCTION("UNIQUE(SPLIT(B776,"";""))"),"Java")</f>
        <v>Java</v>
      </c>
      <c r="F776" s="1" t="str">
        <f>IFERROR(__xludf.DUMMYFUNCTION("""COMPUTED_VALUE"""),"JavaScript")</f>
        <v>JavaScript</v>
      </c>
      <c r="G776" s="1" t="str">
        <f>IFERROR(__xludf.DUMMYFUNCTION("""COMPUTED_VALUE"""),"Ruby")</f>
        <v>Ruby</v>
      </c>
    </row>
    <row r="777">
      <c r="B777" s="1" t="str">
        <f>IFERROR(__xludf.DUMMYFUNCTION("""COMPUTED_VALUE"""),"C#;SQL;TypeScript")</f>
        <v>C#;SQL;TypeScript</v>
      </c>
      <c r="E777" s="1" t="str">
        <f>IFERROR(__xludf.DUMMYFUNCTION("UNIQUE(SPLIT(B777,"";""))"),"C#")</f>
        <v>C#</v>
      </c>
      <c r="F777" s="1" t="str">
        <f>IFERROR(__xludf.DUMMYFUNCTION("""COMPUTED_VALUE"""),"SQL")</f>
        <v>SQL</v>
      </c>
      <c r="G777" s="1" t="str">
        <f>IFERROR(__xludf.DUMMYFUNCTION("""COMPUTED_VALUE"""),"TypeScript")</f>
        <v>TypeScript</v>
      </c>
    </row>
    <row r="778">
      <c r="B778" s="1" t="str">
        <f>IFERROR(__xludf.DUMMYFUNCTION("""COMPUTED_VALUE"""),"C++;HTML/CSS;JavaScript;Python;TypeScript;WebAssembly")</f>
        <v>C++;HTML/CSS;JavaScript;Python;TypeScript;WebAssembly</v>
      </c>
      <c r="E778" s="1" t="str">
        <f>IFERROR(__xludf.DUMMYFUNCTION("UNIQUE(SPLIT(B778,"";""))"),"C++")</f>
        <v>C++</v>
      </c>
      <c r="F778" s="1" t="str">
        <f>IFERROR(__xludf.DUMMYFUNCTION("""COMPUTED_VALUE"""),"HTML/CSS")</f>
        <v>HTML/CSS</v>
      </c>
      <c r="G778" s="1" t="str">
        <f>IFERROR(__xludf.DUMMYFUNCTION("""COMPUTED_VALUE"""),"JavaScript")</f>
        <v>JavaScript</v>
      </c>
      <c r="H778" s="1" t="str">
        <f>IFERROR(__xludf.DUMMYFUNCTION("""COMPUTED_VALUE"""),"Python")</f>
        <v>Python</v>
      </c>
      <c r="I778" s="1" t="str">
        <f>IFERROR(__xludf.DUMMYFUNCTION("""COMPUTED_VALUE"""),"TypeScript")</f>
        <v>TypeScript</v>
      </c>
      <c r="J778" s="1" t="str">
        <f>IFERROR(__xludf.DUMMYFUNCTION("""COMPUTED_VALUE"""),"WebAssembly")</f>
        <v>WebAssembly</v>
      </c>
    </row>
    <row r="779">
      <c r="B779" s="1" t="str">
        <f>IFERROR(__xludf.DUMMYFUNCTION("""COMPUTED_VALUE"""),"C#;F#;Python")</f>
        <v>C#;F#;Python</v>
      </c>
      <c r="E779" s="1" t="str">
        <f>IFERROR(__xludf.DUMMYFUNCTION("UNIQUE(SPLIT(B779,"";""))"),"C#")</f>
        <v>C#</v>
      </c>
      <c r="F779" s="1" t="str">
        <f>IFERROR(__xludf.DUMMYFUNCTION("""COMPUTED_VALUE"""),"F#")</f>
        <v>F#</v>
      </c>
      <c r="G779" s="1" t="str">
        <f>IFERROR(__xludf.DUMMYFUNCTION("""COMPUTED_VALUE"""),"Python")</f>
        <v>Python</v>
      </c>
    </row>
    <row r="780">
      <c r="B780" s="1" t="str">
        <f>IFERROR(__xludf.DUMMYFUNCTION("""COMPUTED_VALUE"""),"Bash/Shell/PowerShell;HTML/CSS;JavaScript;PHP")</f>
        <v>Bash/Shell/PowerShell;HTML/CSS;JavaScript;PHP</v>
      </c>
      <c r="E780" s="1" t="str">
        <f>IFERROR(__xludf.DUMMYFUNCTION("UNIQUE(SPLIT(B780,"";""))"),"Bash/Shell/PowerShell")</f>
        <v>Bash/Shell/PowerShell</v>
      </c>
      <c r="F780" s="1" t="str">
        <f>IFERROR(__xludf.DUMMYFUNCTION("""COMPUTED_VALUE"""),"HTML/CSS")</f>
        <v>HTML/CSS</v>
      </c>
      <c r="G780" s="1" t="str">
        <f>IFERROR(__xludf.DUMMYFUNCTION("""COMPUTED_VALUE"""),"JavaScript")</f>
        <v>JavaScript</v>
      </c>
      <c r="H780" s="1" t="str">
        <f>IFERROR(__xludf.DUMMYFUNCTION("""COMPUTED_VALUE"""),"PHP")</f>
        <v>PHP</v>
      </c>
    </row>
    <row r="781">
      <c r="B781" s="1" t="str">
        <f>IFERROR(__xludf.DUMMYFUNCTION("""COMPUTED_VALUE"""),"Bash/Shell/PowerShell;C#;Clojure;HTML/CSS;JavaScript;Python;SQL;TypeScript")</f>
        <v>Bash/Shell/PowerShell;C#;Clojure;HTML/CSS;JavaScript;Python;SQL;TypeScript</v>
      </c>
      <c r="E781" s="1" t="str">
        <f>IFERROR(__xludf.DUMMYFUNCTION("UNIQUE(SPLIT(B781,"";""))"),"Bash/Shell/PowerShell")</f>
        <v>Bash/Shell/PowerShell</v>
      </c>
      <c r="F781" s="1" t="str">
        <f>IFERROR(__xludf.DUMMYFUNCTION("""COMPUTED_VALUE"""),"C#")</f>
        <v>C#</v>
      </c>
      <c r="G781" s="1" t="str">
        <f>IFERROR(__xludf.DUMMYFUNCTION("""COMPUTED_VALUE"""),"Clojure")</f>
        <v>Clojure</v>
      </c>
      <c r="H781" s="1" t="str">
        <f>IFERROR(__xludf.DUMMYFUNCTION("""COMPUTED_VALUE"""),"HTML/CSS")</f>
        <v>HTML/CSS</v>
      </c>
      <c r="I781" s="1" t="str">
        <f>IFERROR(__xludf.DUMMYFUNCTION("""COMPUTED_VALUE"""),"JavaScript")</f>
        <v>JavaScript</v>
      </c>
      <c r="J781" s="1" t="str">
        <f>IFERROR(__xludf.DUMMYFUNCTION("""COMPUTED_VALUE"""),"Python")</f>
        <v>Python</v>
      </c>
      <c r="K781" s="1" t="str">
        <f>IFERROR(__xludf.DUMMYFUNCTION("""COMPUTED_VALUE"""),"SQL")</f>
        <v>SQL</v>
      </c>
      <c r="L781" s="1" t="str">
        <f>IFERROR(__xludf.DUMMYFUNCTION("""COMPUTED_VALUE"""),"TypeScript")</f>
        <v>TypeScript</v>
      </c>
    </row>
    <row r="782">
      <c r="B782" s="1" t="str">
        <f>IFERROR(__xludf.DUMMYFUNCTION("""COMPUTED_VALUE"""),"C;C#;Dart;JavaScript;PHP;Python;Rust;SQL;TypeScript")</f>
        <v>C;C#;Dart;JavaScript;PHP;Python;Rust;SQL;TypeScript</v>
      </c>
      <c r="E782" s="1" t="str">
        <f>IFERROR(__xludf.DUMMYFUNCTION("UNIQUE(SPLIT(B782,"";""))"),"C")</f>
        <v>C</v>
      </c>
      <c r="F782" s="1" t="str">
        <f>IFERROR(__xludf.DUMMYFUNCTION("""COMPUTED_VALUE"""),"C#")</f>
        <v>C#</v>
      </c>
      <c r="G782" s="1" t="str">
        <f>IFERROR(__xludf.DUMMYFUNCTION("""COMPUTED_VALUE"""),"Dart")</f>
        <v>Dart</v>
      </c>
      <c r="H782" s="1" t="str">
        <f>IFERROR(__xludf.DUMMYFUNCTION("""COMPUTED_VALUE"""),"JavaScript")</f>
        <v>JavaScript</v>
      </c>
      <c r="I782" s="1" t="str">
        <f>IFERROR(__xludf.DUMMYFUNCTION("""COMPUTED_VALUE"""),"PHP")</f>
        <v>PHP</v>
      </c>
      <c r="J782" s="1" t="str">
        <f>IFERROR(__xludf.DUMMYFUNCTION("""COMPUTED_VALUE"""),"Python")</f>
        <v>Python</v>
      </c>
      <c r="K782" s="1" t="str">
        <f>IFERROR(__xludf.DUMMYFUNCTION("""COMPUTED_VALUE"""),"Rust")</f>
        <v>Rust</v>
      </c>
      <c r="L782" s="1" t="str">
        <f>IFERROR(__xludf.DUMMYFUNCTION("""COMPUTED_VALUE"""),"SQL")</f>
        <v>SQL</v>
      </c>
      <c r="M782" s="1" t="str">
        <f>IFERROR(__xludf.DUMMYFUNCTION("""COMPUTED_VALUE"""),"TypeScript")</f>
        <v>TypeScript</v>
      </c>
    </row>
    <row r="783">
      <c r="B783" s="1" t="str">
        <f>IFERROR(__xludf.DUMMYFUNCTION("""COMPUTED_VALUE"""),"Bash/Shell/PowerShell;C;HTML/CSS;JavaScript;Python;R;Ruby;Other(s):")</f>
        <v>Bash/Shell/PowerShell;C;HTML/CSS;JavaScript;Python;R;Ruby;Other(s):</v>
      </c>
      <c r="E783" s="1" t="str">
        <f>IFERROR(__xludf.DUMMYFUNCTION("UNIQUE(SPLIT(B783,"";""))"),"Bash/Shell/PowerShell")</f>
        <v>Bash/Shell/PowerShell</v>
      </c>
      <c r="F783" s="1" t="str">
        <f>IFERROR(__xludf.DUMMYFUNCTION("""COMPUTED_VALUE"""),"C")</f>
        <v>C</v>
      </c>
      <c r="G783" s="1" t="str">
        <f>IFERROR(__xludf.DUMMYFUNCTION("""COMPUTED_VALUE"""),"HTML/CSS")</f>
        <v>HTML/CSS</v>
      </c>
      <c r="H783" s="1" t="str">
        <f>IFERROR(__xludf.DUMMYFUNCTION("""COMPUTED_VALUE"""),"JavaScript")</f>
        <v>JavaScript</v>
      </c>
      <c r="I783" s="1" t="str">
        <f>IFERROR(__xludf.DUMMYFUNCTION("""COMPUTED_VALUE"""),"Python")</f>
        <v>Python</v>
      </c>
      <c r="J783" s="1" t="str">
        <f>IFERROR(__xludf.DUMMYFUNCTION("""COMPUTED_VALUE"""),"R")</f>
        <v>R</v>
      </c>
      <c r="K783" s="1" t="str">
        <f>IFERROR(__xludf.DUMMYFUNCTION("""COMPUTED_VALUE"""),"Ruby")</f>
        <v>Ruby</v>
      </c>
      <c r="L783" s="1" t="str">
        <f>IFERROR(__xludf.DUMMYFUNCTION("""COMPUTED_VALUE"""),"Other(s):")</f>
        <v>Other(s):</v>
      </c>
    </row>
    <row r="784">
      <c r="B784" s="1" t="str">
        <f>IFERROR(__xludf.DUMMYFUNCTION("""COMPUTED_VALUE"""),"SQL;VBA;Other(s):")</f>
        <v>SQL;VBA;Other(s):</v>
      </c>
      <c r="E784" s="1" t="str">
        <f>IFERROR(__xludf.DUMMYFUNCTION("UNIQUE(SPLIT(B784,"";""))"),"SQL")</f>
        <v>SQL</v>
      </c>
      <c r="F784" s="1" t="str">
        <f>IFERROR(__xludf.DUMMYFUNCTION("""COMPUTED_VALUE"""),"VBA")</f>
        <v>VBA</v>
      </c>
      <c r="G784" s="1" t="str">
        <f>IFERROR(__xludf.DUMMYFUNCTION("""COMPUTED_VALUE"""),"Other(s):")</f>
        <v>Other(s):</v>
      </c>
    </row>
    <row r="785">
      <c r="B785" s="1" t="str">
        <f>IFERROR(__xludf.DUMMYFUNCTION("""COMPUTED_VALUE"""),"C#;HTML/CSS;JavaScript;Python;R;SQL")</f>
        <v>C#;HTML/CSS;JavaScript;Python;R;SQL</v>
      </c>
      <c r="E785" s="1" t="str">
        <f>IFERROR(__xludf.DUMMYFUNCTION("UNIQUE(SPLIT(B785,"";""))"),"C#")</f>
        <v>C#</v>
      </c>
      <c r="F785" s="1" t="str">
        <f>IFERROR(__xludf.DUMMYFUNCTION("""COMPUTED_VALUE"""),"HTML/CSS")</f>
        <v>HTML/CSS</v>
      </c>
      <c r="G785" s="1" t="str">
        <f>IFERROR(__xludf.DUMMYFUNCTION("""COMPUTED_VALUE"""),"JavaScript")</f>
        <v>JavaScript</v>
      </c>
      <c r="H785" s="1" t="str">
        <f>IFERROR(__xludf.DUMMYFUNCTION("""COMPUTED_VALUE"""),"Python")</f>
        <v>Python</v>
      </c>
      <c r="I785" s="1" t="str">
        <f>IFERROR(__xludf.DUMMYFUNCTION("""COMPUTED_VALUE"""),"R")</f>
        <v>R</v>
      </c>
      <c r="J785" s="1" t="str">
        <f>IFERROR(__xludf.DUMMYFUNCTION("""COMPUTED_VALUE"""),"SQL")</f>
        <v>SQL</v>
      </c>
    </row>
    <row r="786">
      <c r="B786" s="1" t="str">
        <f>IFERROR(__xludf.DUMMYFUNCTION("""COMPUTED_VALUE"""),"C#;HTML/CSS;JavaScript;SQL")</f>
        <v>C#;HTML/CSS;JavaScript;SQL</v>
      </c>
      <c r="E786" s="1" t="str">
        <f>IFERROR(__xludf.DUMMYFUNCTION("UNIQUE(SPLIT(B786,"";""))"),"C#")</f>
        <v>C#</v>
      </c>
      <c r="F786" s="1" t="str">
        <f>IFERROR(__xludf.DUMMYFUNCTION("""COMPUTED_VALUE"""),"HTML/CSS")</f>
        <v>HTML/CSS</v>
      </c>
      <c r="G786" s="1" t="str">
        <f>IFERROR(__xludf.DUMMYFUNCTION("""COMPUTED_VALUE"""),"JavaScript")</f>
        <v>JavaScript</v>
      </c>
      <c r="H786" s="1" t="str">
        <f>IFERROR(__xludf.DUMMYFUNCTION("""COMPUTED_VALUE"""),"SQL")</f>
        <v>SQL</v>
      </c>
    </row>
    <row r="787">
      <c r="B787" s="1" t="str">
        <f>IFERROR(__xludf.DUMMYFUNCTION("""COMPUTED_VALUE"""),"HTML/CSS;JavaScript")</f>
        <v>HTML/CSS;JavaScript</v>
      </c>
      <c r="E787" s="1" t="str">
        <f>IFERROR(__xludf.DUMMYFUNCTION("UNIQUE(SPLIT(B787,"";""))"),"HTML/CSS")</f>
        <v>HTML/CSS</v>
      </c>
      <c r="F787" s="1" t="str">
        <f>IFERROR(__xludf.DUMMYFUNCTION("""COMPUTED_VALUE"""),"JavaScript")</f>
        <v>JavaScript</v>
      </c>
    </row>
    <row r="788">
      <c r="B788" s="1" t="str">
        <f>IFERROR(__xludf.DUMMYFUNCTION("""COMPUTED_VALUE"""),"Java")</f>
        <v>Java</v>
      </c>
      <c r="E788" s="1" t="str">
        <f>IFERROR(__xludf.DUMMYFUNCTION("UNIQUE(SPLIT(B788,"";""))"),"Java")</f>
        <v>Java</v>
      </c>
    </row>
    <row r="789">
      <c r="B789" s="1" t="str">
        <f>IFERROR(__xludf.DUMMYFUNCTION("""COMPUTED_VALUE"""),"C;C++;Python")</f>
        <v>C;C++;Python</v>
      </c>
      <c r="E789" s="1" t="str">
        <f>IFERROR(__xludf.DUMMYFUNCTION("UNIQUE(SPLIT(B789,"";""))"),"C")</f>
        <v>C</v>
      </c>
      <c r="F789" s="1" t="str">
        <f>IFERROR(__xludf.DUMMYFUNCTION("""COMPUTED_VALUE"""),"C++")</f>
        <v>C++</v>
      </c>
      <c r="G789" s="1" t="str">
        <f>IFERROR(__xludf.DUMMYFUNCTION("""COMPUTED_VALUE"""),"Python")</f>
        <v>Python</v>
      </c>
    </row>
    <row r="790">
      <c r="B790" s="1" t="str">
        <f>IFERROR(__xludf.DUMMYFUNCTION("""COMPUTED_VALUE"""),"JavaScript;PHP;SQL")</f>
        <v>JavaScript;PHP;SQL</v>
      </c>
      <c r="E790" s="1" t="str">
        <f>IFERROR(__xludf.DUMMYFUNCTION("UNIQUE(SPLIT(B790,"";""))"),"JavaScript")</f>
        <v>JavaScript</v>
      </c>
      <c r="F790" s="1" t="str">
        <f>IFERROR(__xludf.DUMMYFUNCTION("""COMPUTED_VALUE"""),"PHP")</f>
        <v>PHP</v>
      </c>
      <c r="G790" s="1" t="str">
        <f>IFERROR(__xludf.DUMMYFUNCTION("""COMPUTED_VALUE"""),"SQL")</f>
        <v>SQL</v>
      </c>
    </row>
    <row r="791">
      <c r="B791" s="1" t="str">
        <f>IFERROR(__xludf.DUMMYFUNCTION("""COMPUTED_VALUE"""),"HTML/CSS;Java;JavaScript;SQL")</f>
        <v>HTML/CSS;Java;JavaScript;SQL</v>
      </c>
      <c r="E791" s="1" t="str">
        <f>IFERROR(__xludf.DUMMYFUNCTION("UNIQUE(SPLIT(B791,"";""))"),"HTML/CSS")</f>
        <v>HTML/CSS</v>
      </c>
      <c r="F791" s="1" t="str">
        <f>IFERROR(__xludf.DUMMYFUNCTION("""COMPUTED_VALUE"""),"Java")</f>
        <v>Java</v>
      </c>
      <c r="G791" s="1" t="str">
        <f>IFERROR(__xludf.DUMMYFUNCTION("""COMPUTED_VALUE"""),"JavaScript")</f>
        <v>JavaScript</v>
      </c>
      <c r="H791" s="1" t="str">
        <f>IFERROR(__xludf.DUMMYFUNCTION("""COMPUTED_VALUE"""),"SQL")</f>
        <v>SQL</v>
      </c>
    </row>
    <row r="792">
      <c r="B792" s="1" t="str">
        <f>IFERROR(__xludf.DUMMYFUNCTION("""COMPUTED_VALUE"""),"Bash/Shell/PowerShell;C#;HTML/CSS;JavaScript;PHP;SQL")</f>
        <v>Bash/Shell/PowerShell;C#;HTML/CSS;JavaScript;PHP;SQL</v>
      </c>
      <c r="E792" s="1" t="str">
        <f>IFERROR(__xludf.DUMMYFUNCTION("UNIQUE(SPLIT(B792,"";""))"),"Bash/Shell/PowerShell")</f>
        <v>Bash/Shell/PowerShell</v>
      </c>
      <c r="F792" s="1" t="str">
        <f>IFERROR(__xludf.DUMMYFUNCTION("""COMPUTED_VALUE"""),"C#")</f>
        <v>C#</v>
      </c>
      <c r="G792" s="1" t="str">
        <f>IFERROR(__xludf.DUMMYFUNCTION("""COMPUTED_VALUE"""),"HTML/CSS")</f>
        <v>HTML/CSS</v>
      </c>
      <c r="H792" s="1" t="str">
        <f>IFERROR(__xludf.DUMMYFUNCTION("""COMPUTED_VALUE"""),"JavaScript")</f>
        <v>JavaScript</v>
      </c>
      <c r="I792" s="1" t="str">
        <f>IFERROR(__xludf.DUMMYFUNCTION("""COMPUTED_VALUE"""),"PHP")</f>
        <v>PHP</v>
      </c>
      <c r="J792" s="1" t="str">
        <f>IFERROR(__xludf.DUMMYFUNCTION("""COMPUTED_VALUE"""),"SQL")</f>
        <v>SQL</v>
      </c>
    </row>
    <row r="793">
      <c r="B793" s="1" t="str">
        <f>IFERROR(__xludf.DUMMYFUNCTION("""COMPUTED_VALUE"""),"Assembly;Bash/Shell/PowerShell;C;C++;Java;JavaScript;Python;SQL")</f>
        <v>Assembly;Bash/Shell/PowerShell;C;C++;Java;JavaScript;Python;SQL</v>
      </c>
      <c r="E793" s="1" t="str">
        <f>IFERROR(__xludf.DUMMYFUNCTION("UNIQUE(SPLIT(B793,"";""))"),"Assembly")</f>
        <v>Assembly</v>
      </c>
      <c r="F793" s="1" t="str">
        <f>IFERROR(__xludf.DUMMYFUNCTION("""COMPUTED_VALUE"""),"Bash/Shell/PowerShell")</f>
        <v>Bash/Shell/PowerShell</v>
      </c>
      <c r="G793" s="1" t="str">
        <f>IFERROR(__xludf.DUMMYFUNCTION("""COMPUTED_VALUE"""),"C")</f>
        <v>C</v>
      </c>
      <c r="H793" s="1" t="str">
        <f>IFERROR(__xludf.DUMMYFUNCTION("""COMPUTED_VALUE"""),"C++")</f>
        <v>C++</v>
      </c>
      <c r="I793" s="1" t="str">
        <f>IFERROR(__xludf.DUMMYFUNCTION("""COMPUTED_VALUE"""),"Java")</f>
        <v>Java</v>
      </c>
      <c r="J793" s="1" t="str">
        <f>IFERROR(__xludf.DUMMYFUNCTION("""COMPUTED_VALUE"""),"JavaScript")</f>
        <v>JavaScript</v>
      </c>
      <c r="K793" s="1" t="str">
        <f>IFERROR(__xludf.DUMMYFUNCTION("""COMPUTED_VALUE"""),"Python")</f>
        <v>Python</v>
      </c>
      <c r="L793" s="1" t="str">
        <f>IFERROR(__xludf.DUMMYFUNCTION("""COMPUTED_VALUE"""),"SQL")</f>
        <v>SQL</v>
      </c>
    </row>
    <row r="794">
      <c r="B794" s="1" t="str">
        <f>IFERROR(__xludf.DUMMYFUNCTION("""COMPUTED_VALUE"""),"Bash/Shell/PowerShell;HTML/CSS;JavaScript;PHP")</f>
        <v>Bash/Shell/PowerShell;HTML/CSS;JavaScript;PHP</v>
      </c>
      <c r="E794" s="1" t="str">
        <f>IFERROR(__xludf.DUMMYFUNCTION("UNIQUE(SPLIT(B794,"";""))"),"Bash/Shell/PowerShell")</f>
        <v>Bash/Shell/PowerShell</v>
      </c>
      <c r="F794" s="1" t="str">
        <f>IFERROR(__xludf.DUMMYFUNCTION("""COMPUTED_VALUE"""),"HTML/CSS")</f>
        <v>HTML/CSS</v>
      </c>
      <c r="G794" s="1" t="str">
        <f>IFERROR(__xludf.DUMMYFUNCTION("""COMPUTED_VALUE"""),"JavaScript")</f>
        <v>JavaScript</v>
      </c>
      <c r="H794" s="1" t="str">
        <f>IFERROR(__xludf.DUMMYFUNCTION("""COMPUTED_VALUE"""),"PHP")</f>
        <v>PHP</v>
      </c>
    </row>
    <row r="795">
      <c r="B795" s="1" t="str">
        <f>IFERROR(__xludf.DUMMYFUNCTION("""COMPUTED_VALUE"""),"Java;JavaScript")</f>
        <v>Java;JavaScript</v>
      </c>
      <c r="E795" s="1" t="str">
        <f>IFERROR(__xludf.DUMMYFUNCTION("UNIQUE(SPLIT(B795,"";""))"),"Java")</f>
        <v>Java</v>
      </c>
      <c r="F795" s="1" t="str">
        <f>IFERROR(__xludf.DUMMYFUNCTION("""COMPUTED_VALUE"""),"JavaScript")</f>
        <v>JavaScript</v>
      </c>
    </row>
    <row r="796">
      <c r="B796" s="1" t="str">
        <f>IFERROR(__xludf.DUMMYFUNCTION("""COMPUTED_VALUE"""),"Python;SQL")</f>
        <v>Python;SQL</v>
      </c>
      <c r="E796" s="1" t="str">
        <f>IFERROR(__xludf.DUMMYFUNCTION("UNIQUE(SPLIT(B796,"";""))"),"Python")</f>
        <v>Python</v>
      </c>
      <c r="F796" s="1" t="str">
        <f>IFERROR(__xludf.DUMMYFUNCTION("""COMPUTED_VALUE"""),"SQL")</f>
        <v>SQL</v>
      </c>
    </row>
    <row r="797">
      <c r="B797" s="1" t="str">
        <f>IFERROR(__xludf.DUMMYFUNCTION("""COMPUTED_VALUE"""),"Bash/Shell/PowerShell;C++;JavaScript")</f>
        <v>Bash/Shell/PowerShell;C++;JavaScript</v>
      </c>
      <c r="E797" s="1" t="str">
        <f>IFERROR(__xludf.DUMMYFUNCTION("UNIQUE(SPLIT(B797,"";""))"),"Bash/Shell/PowerShell")</f>
        <v>Bash/Shell/PowerShell</v>
      </c>
      <c r="F797" s="1" t="str">
        <f>IFERROR(__xludf.DUMMYFUNCTION("""COMPUTED_VALUE"""),"C++")</f>
        <v>C++</v>
      </c>
      <c r="G797" s="1" t="str">
        <f>IFERROR(__xludf.DUMMYFUNCTION("""COMPUTED_VALUE"""),"JavaScript")</f>
        <v>JavaScript</v>
      </c>
    </row>
    <row r="798">
      <c r="B798" s="1" t="str">
        <f>IFERROR(__xludf.DUMMYFUNCTION("""COMPUTED_VALUE"""),"HTML/CSS;Java;JavaScript;SQL")</f>
        <v>HTML/CSS;Java;JavaScript;SQL</v>
      </c>
      <c r="E798" s="1" t="str">
        <f>IFERROR(__xludf.DUMMYFUNCTION("UNIQUE(SPLIT(B798,"";""))"),"HTML/CSS")</f>
        <v>HTML/CSS</v>
      </c>
      <c r="F798" s="1" t="str">
        <f>IFERROR(__xludf.DUMMYFUNCTION("""COMPUTED_VALUE"""),"Java")</f>
        <v>Java</v>
      </c>
      <c r="G798" s="1" t="str">
        <f>IFERROR(__xludf.DUMMYFUNCTION("""COMPUTED_VALUE"""),"JavaScript")</f>
        <v>JavaScript</v>
      </c>
      <c r="H798" s="1" t="str">
        <f>IFERROR(__xludf.DUMMYFUNCTION("""COMPUTED_VALUE"""),"SQL")</f>
        <v>SQL</v>
      </c>
    </row>
    <row r="799">
      <c r="B799" s="1" t="str">
        <f>IFERROR(__xludf.DUMMYFUNCTION("""COMPUTED_VALUE"""),"HTML/CSS;Java;JavaScript;Kotlin;Python")</f>
        <v>HTML/CSS;Java;JavaScript;Kotlin;Python</v>
      </c>
      <c r="E799" s="1" t="str">
        <f>IFERROR(__xludf.DUMMYFUNCTION("UNIQUE(SPLIT(B799,"";""))"),"HTML/CSS")</f>
        <v>HTML/CSS</v>
      </c>
      <c r="F799" s="1" t="str">
        <f>IFERROR(__xludf.DUMMYFUNCTION("""COMPUTED_VALUE"""),"Java")</f>
        <v>Java</v>
      </c>
      <c r="G799" s="1" t="str">
        <f>IFERROR(__xludf.DUMMYFUNCTION("""COMPUTED_VALUE"""),"JavaScript")</f>
        <v>JavaScript</v>
      </c>
      <c r="H799" s="1" t="str">
        <f>IFERROR(__xludf.DUMMYFUNCTION("""COMPUTED_VALUE"""),"Kotlin")</f>
        <v>Kotlin</v>
      </c>
      <c r="I799" s="1" t="str">
        <f>IFERROR(__xludf.DUMMYFUNCTION("""COMPUTED_VALUE"""),"Python")</f>
        <v>Python</v>
      </c>
    </row>
    <row r="800">
      <c r="B800" s="1" t="str">
        <f>IFERROR(__xludf.DUMMYFUNCTION("""COMPUTED_VALUE"""),"Bash/Shell/PowerShell;C;C++;C#;JavaScript")</f>
        <v>Bash/Shell/PowerShell;C;C++;C#;JavaScript</v>
      </c>
      <c r="E800" s="1" t="str">
        <f>IFERROR(__xludf.DUMMYFUNCTION("UNIQUE(SPLIT(B800,"";""))"),"Bash/Shell/PowerShell")</f>
        <v>Bash/Shell/PowerShell</v>
      </c>
      <c r="F800" s="1" t="str">
        <f>IFERROR(__xludf.DUMMYFUNCTION("""COMPUTED_VALUE"""),"C")</f>
        <v>C</v>
      </c>
      <c r="G800" s="1" t="str">
        <f>IFERROR(__xludf.DUMMYFUNCTION("""COMPUTED_VALUE"""),"C++")</f>
        <v>C++</v>
      </c>
      <c r="H800" s="1" t="str">
        <f>IFERROR(__xludf.DUMMYFUNCTION("""COMPUTED_VALUE"""),"C#")</f>
        <v>C#</v>
      </c>
      <c r="I800" s="1" t="str">
        <f>IFERROR(__xludf.DUMMYFUNCTION("""COMPUTED_VALUE"""),"JavaScript")</f>
        <v>JavaScript</v>
      </c>
    </row>
    <row r="801">
      <c r="B801" s="1" t="str">
        <f>IFERROR(__xludf.DUMMYFUNCTION("""COMPUTED_VALUE"""),"C#;HTML/CSS;JavaScript;SQL;TypeScript")</f>
        <v>C#;HTML/CSS;JavaScript;SQL;TypeScript</v>
      </c>
      <c r="E801" s="1" t="str">
        <f>IFERROR(__xludf.DUMMYFUNCTION("UNIQUE(SPLIT(B801,"";""))"),"C#")</f>
        <v>C#</v>
      </c>
      <c r="F801" s="1" t="str">
        <f>IFERROR(__xludf.DUMMYFUNCTION("""COMPUTED_VALUE"""),"HTML/CSS")</f>
        <v>HTML/CSS</v>
      </c>
      <c r="G801" s="1" t="str">
        <f>IFERROR(__xludf.DUMMYFUNCTION("""COMPUTED_VALUE"""),"JavaScript")</f>
        <v>JavaScript</v>
      </c>
      <c r="H801" s="1" t="str">
        <f>IFERROR(__xludf.DUMMYFUNCTION("""COMPUTED_VALUE"""),"SQL")</f>
        <v>SQL</v>
      </c>
      <c r="I801" s="1" t="str">
        <f>IFERROR(__xludf.DUMMYFUNCTION("""COMPUTED_VALUE"""),"TypeScript")</f>
        <v>TypeScript</v>
      </c>
    </row>
    <row r="802">
      <c r="B802" s="1" t="str">
        <f>IFERROR(__xludf.DUMMYFUNCTION("""COMPUTED_VALUE"""),"HTML/CSS;Java")</f>
        <v>HTML/CSS;Java</v>
      </c>
      <c r="E802" s="1" t="str">
        <f>IFERROR(__xludf.DUMMYFUNCTION("UNIQUE(SPLIT(B802,"";""))"),"HTML/CSS")</f>
        <v>HTML/CSS</v>
      </c>
      <c r="F802" s="1" t="str">
        <f>IFERROR(__xludf.DUMMYFUNCTION("""COMPUTED_VALUE"""),"Java")</f>
        <v>Java</v>
      </c>
    </row>
    <row r="803">
      <c r="B803" s="1" t="str">
        <f>IFERROR(__xludf.DUMMYFUNCTION("""COMPUTED_VALUE"""),"Bash/Shell/PowerShell;C#;JavaScript;SQL;Other(s):")</f>
        <v>Bash/Shell/PowerShell;C#;JavaScript;SQL;Other(s):</v>
      </c>
      <c r="E803" s="1" t="str">
        <f>IFERROR(__xludf.DUMMYFUNCTION("UNIQUE(SPLIT(B803,"";""))"),"Bash/Shell/PowerShell")</f>
        <v>Bash/Shell/PowerShell</v>
      </c>
      <c r="F803" s="1" t="str">
        <f>IFERROR(__xludf.DUMMYFUNCTION("""COMPUTED_VALUE"""),"C#")</f>
        <v>C#</v>
      </c>
      <c r="G803" s="1" t="str">
        <f>IFERROR(__xludf.DUMMYFUNCTION("""COMPUTED_VALUE"""),"JavaScript")</f>
        <v>JavaScript</v>
      </c>
      <c r="H803" s="1" t="str">
        <f>IFERROR(__xludf.DUMMYFUNCTION("""COMPUTED_VALUE"""),"SQL")</f>
        <v>SQL</v>
      </c>
      <c r="I803" s="1" t="str">
        <f>IFERROR(__xludf.DUMMYFUNCTION("""COMPUTED_VALUE"""),"Other(s):")</f>
        <v>Other(s):</v>
      </c>
    </row>
    <row r="804">
      <c r="B804" s="1" t="str">
        <f>IFERROR(__xludf.DUMMYFUNCTION("""COMPUTED_VALUE"""),"HTML/CSS;Objective-C")</f>
        <v>HTML/CSS;Objective-C</v>
      </c>
      <c r="E804" s="1" t="str">
        <f>IFERROR(__xludf.DUMMYFUNCTION("UNIQUE(SPLIT(B804,"";""))"),"HTML/CSS")</f>
        <v>HTML/CSS</v>
      </c>
      <c r="F804" s="1" t="str">
        <f>IFERROR(__xludf.DUMMYFUNCTION("""COMPUTED_VALUE"""),"Objective-C")</f>
        <v>Objective-C</v>
      </c>
    </row>
    <row r="805">
      <c r="B805" s="1" t="str">
        <f>IFERROR(__xludf.DUMMYFUNCTION("""COMPUTED_VALUE"""),"HTML/CSS;JavaScript;PHP;SQL;Swift")</f>
        <v>HTML/CSS;JavaScript;PHP;SQL;Swift</v>
      </c>
      <c r="E805" s="1" t="str">
        <f>IFERROR(__xludf.DUMMYFUNCTION("UNIQUE(SPLIT(B805,"";""))"),"HTML/CSS")</f>
        <v>HTML/CSS</v>
      </c>
      <c r="F805" s="1" t="str">
        <f>IFERROR(__xludf.DUMMYFUNCTION("""COMPUTED_VALUE"""),"JavaScript")</f>
        <v>JavaScript</v>
      </c>
      <c r="G805" s="1" t="str">
        <f>IFERROR(__xludf.DUMMYFUNCTION("""COMPUTED_VALUE"""),"PHP")</f>
        <v>PHP</v>
      </c>
      <c r="H805" s="1" t="str">
        <f>IFERROR(__xludf.DUMMYFUNCTION("""COMPUTED_VALUE"""),"SQL")</f>
        <v>SQL</v>
      </c>
      <c r="I805" s="1" t="str">
        <f>IFERROR(__xludf.DUMMYFUNCTION("""COMPUTED_VALUE"""),"Swift")</f>
        <v>Swift</v>
      </c>
    </row>
    <row r="806">
      <c r="B806" s="1" t="str">
        <f>IFERROR(__xludf.DUMMYFUNCTION("""COMPUTED_VALUE"""),"Assembly;Bash/Shell/PowerShell;C;C++;C#;Erlang;Go;HTML/CSS;Java;JavaScript;Python;Ruby;Rust;SQL")</f>
        <v>Assembly;Bash/Shell/PowerShell;C;C++;C#;Erlang;Go;HTML/CSS;Java;JavaScript;Python;Ruby;Rust;SQL</v>
      </c>
      <c r="E806" s="1" t="str">
        <f>IFERROR(__xludf.DUMMYFUNCTION("UNIQUE(SPLIT(B806,"";""))"),"Assembly")</f>
        <v>Assembly</v>
      </c>
      <c r="F806" s="1" t="str">
        <f>IFERROR(__xludf.DUMMYFUNCTION("""COMPUTED_VALUE"""),"Bash/Shell/PowerShell")</f>
        <v>Bash/Shell/PowerShell</v>
      </c>
      <c r="G806" s="1" t="str">
        <f>IFERROR(__xludf.DUMMYFUNCTION("""COMPUTED_VALUE"""),"C")</f>
        <v>C</v>
      </c>
      <c r="H806" s="1" t="str">
        <f>IFERROR(__xludf.DUMMYFUNCTION("""COMPUTED_VALUE"""),"C++")</f>
        <v>C++</v>
      </c>
      <c r="I806" s="1" t="str">
        <f>IFERROR(__xludf.DUMMYFUNCTION("""COMPUTED_VALUE"""),"C#")</f>
        <v>C#</v>
      </c>
      <c r="J806" s="1" t="str">
        <f>IFERROR(__xludf.DUMMYFUNCTION("""COMPUTED_VALUE"""),"Erlang")</f>
        <v>Erlang</v>
      </c>
      <c r="K806" s="1" t="str">
        <f>IFERROR(__xludf.DUMMYFUNCTION("""COMPUTED_VALUE"""),"Go")</f>
        <v>Go</v>
      </c>
      <c r="L806" s="1" t="str">
        <f>IFERROR(__xludf.DUMMYFUNCTION("""COMPUTED_VALUE"""),"HTML/CSS")</f>
        <v>HTML/CSS</v>
      </c>
      <c r="M806" s="1" t="str">
        <f>IFERROR(__xludf.DUMMYFUNCTION("""COMPUTED_VALUE"""),"Java")</f>
        <v>Java</v>
      </c>
      <c r="N806" s="1" t="str">
        <f>IFERROR(__xludf.DUMMYFUNCTION("""COMPUTED_VALUE"""),"JavaScript")</f>
        <v>JavaScript</v>
      </c>
      <c r="O806" s="1" t="str">
        <f>IFERROR(__xludf.DUMMYFUNCTION("""COMPUTED_VALUE"""),"Python")</f>
        <v>Python</v>
      </c>
      <c r="P806" s="1" t="str">
        <f>IFERROR(__xludf.DUMMYFUNCTION("""COMPUTED_VALUE"""),"Ruby")</f>
        <v>Ruby</v>
      </c>
      <c r="Q806" s="1" t="str">
        <f>IFERROR(__xludf.DUMMYFUNCTION("""COMPUTED_VALUE"""),"Rust")</f>
        <v>Rust</v>
      </c>
      <c r="R806" s="1" t="str">
        <f>IFERROR(__xludf.DUMMYFUNCTION("""COMPUTED_VALUE"""),"SQL")</f>
        <v>SQL</v>
      </c>
    </row>
    <row r="807">
      <c r="B807" s="1" t="str">
        <f>IFERROR(__xludf.DUMMYFUNCTION("""COMPUTED_VALUE"""),"Bash/Shell/PowerShell;C;C++;HTML/CSS;Java;JavaScript;Kotlin;Python;SQL;TypeScript")</f>
        <v>Bash/Shell/PowerShell;C;C++;HTML/CSS;Java;JavaScript;Kotlin;Python;SQL;TypeScript</v>
      </c>
      <c r="E807" s="1" t="str">
        <f>IFERROR(__xludf.DUMMYFUNCTION("UNIQUE(SPLIT(B807,"";""))"),"Bash/Shell/PowerShell")</f>
        <v>Bash/Shell/PowerShell</v>
      </c>
      <c r="F807" s="1" t="str">
        <f>IFERROR(__xludf.DUMMYFUNCTION("""COMPUTED_VALUE"""),"C")</f>
        <v>C</v>
      </c>
      <c r="G807" s="1" t="str">
        <f>IFERROR(__xludf.DUMMYFUNCTION("""COMPUTED_VALUE"""),"C++")</f>
        <v>C++</v>
      </c>
      <c r="H807" s="1" t="str">
        <f>IFERROR(__xludf.DUMMYFUNCTION("""COMPUTED_VALUE"""),"HTML/CSS")</f>
        <v>HTML/CSS</v>
      </c>
      <c r="I807" s="1" t="str">
        <f>IFERROR(__xludf.DUMMYFUNCTION("""COMPUTED_VALUE"""),"Java")</f>
        <v>Java</v>
      </c>
      <c r="J807" s="1" t="str">
        <f>IFERROR(__xludf.DUMMYFUNCTION("""COMPUTED_VALUE"""),"JavaScript")</f>
        <v>JavaScript</v>
      </c>
      <c r="K807" s="1" t="str">
        <f>IFERROR(__xludf.DUMMYFUNCTION("""COMPUTED_VALUE"""),"Kotlin")</f>
        <v>Kotlin</v>
      </c>
      <c r="L807" s="1" t="str">
        <f>IFERROR(__xludf.DUMMYFUNCTION("""COMPUTED_VALUE"""),"Python")</f>
        <v>Python</v>
      </c>
      <c r="M807" s="1" t="str">
        <f>IFERROR(__xludf.DUMMYFUNCTION("""COMPUTED_VALUE"""),"SQL")</f>
        <v>SQL</v>
      </c>
      <c r="N807" s="1" t="str">
        <f>IFERROR(__xludf.DUMMYFUNCTION("""COMPUTED_VALUE"""),"TypeScript")</f>
        <v>TypeScript</v>
      </c>
    </row>
    <row r="808">
      <c r="B808" s="1" t="str">
        <f>IFERROR(__xludf.DUMMYFUNCTION("""COMPUTED_VALUE"""),"Assembly;C;C++;C#;HTML/CSS;Python;TypeScript;Other(s):")</f>
        <v>Assembly;C;C++;C#;HTML/CSS;Python;TypeScript;Other(s):</v>
      </c>
      <c r="E808" s="1" t="str">
        <f>IFERROR(__xludf.DUMMYFUNCTION("UNIQUE(SPLIT(B808,"";""))"),"Assembly")</f>
        <v>Assembly</v>
      </c>
      <c r="F808" s="1" t="str">
        <f>IFERROR(__xludf.DUMMYFUNCTION("""COMPUTED_VALUE"""),"C")</f>
        <v>C</v>
      </c>
      <c r="G808" s="1" t="str">
        <f>IFERROR(__xludf.DUMMYFUNCTION("""COMPUTED_VALUE"""),"C++")</f>
        <v>C++</v>
      </c>
      <c r="H808" s="1" t="str">
        <f>IFERROR(__xludf.DUMMYFUNCTION("""COMPUTED_VALUE"""),"C#")</f>
        <v>C#</v>
      </c>
      <c r="I808" s="1" t="str">
        <f>IFERROR(__xludf.DUMMYFUNCTION("""COMPUTED_VALUE"""),"HTML/CSS")</f>
        <v>HTML/CSS</v>
      </c>
      <c r="J808" s="1" t="str">
        <f>IFERROR(__xludf.DUMMYFUNCTION("""COMPUTED_VALUE"""),"Python")</f>
        <v>Python</v>
      </c>
      <c r="K808" s="1" t="str">
        <f>IFERROR(__xludf.DUMMYFUNCTION("""COMPUTED_VALUE"""),"TypeScript")</f>
        <v>TypeScript</v>
      </c>
      <c r="L808" s="1" t="str">
        <f>IFERROR(__xludf.DUMMYFUNCTION("""COMPUTED_VALUE"""),"Other(s):")</f>
        <v>Other(s):</v>
      </c>
    </row>
    <row r="809">
      <c r="B809" s="1" t="str">
        <f>IFERROR(__xludf.DUMMYFUNCTION("""COMPUTED_VALUE"""),"Assembly;C++;HTML/CSS;JavaScript;Python")</f>
        <v>Assembly;C++;HTML/CSS;JavaScript;Python</v>
      </c>
      <c r="E809" s="1" t="str">
        <f>IFERROR(__xludf.DUMMYFUNCTION("UNIQUE(SPLIT(B809,"";""))"),"Assembly")</f>
        <v>Assembly</v>
      </c>
      <c r="F809" s="1" t="str">
        <f>IFERROR(__xludf.DUMMYFUNCTION("""COMPUTED_VALUE"""),"C++")</f>
        <v>C++</v>
      </c>
      <c r="G809" s="1" t="str">
        <f>IFERROR(__xludf.DUMMYFUNCTION("""COMPUTED_VALUE"""),"HTML/CSS")</f>
        <v>HTML/CSS</v>
      </c>
      <c r="H809" s="1" t="str">
        <f>IFERROR(__xludf.DUMMYFUNCTION("""COMPUTED_VALUE"""),"JavaScript")</f>
        <v>JavaScript</v>
      </c>
      <c r="I809" s="1" t="str">
        <f>IFERROR(__xludf.DUMMYFUNCTION("""COMPUTED_VALUE"""),"Python")</f>
        <v>Python</v>
      </c>
    </row>
    <row r="810">
      <c r="B810" s="1" t="str">
        <f>IFERROR(__xludf.DUMMYFUNCTION("""COMPUTED_VALUE"""),"C#")</f>
        <v>C#</v>
      </c>
      <c r="E810" s="1" t="str">
        <f>IFERROR(__xludf.DUMMYFUNCTION("UNIQUE(SPLIT(B810,"";""))"),"C#")</f>
        <v>C#</v>
      </c>
    </row>
    <row r="811">
      <c r="B811" s="1" t="str">
        <f>IFERROR(__xludf.DUMMYFUNCTION("""COMPUTED_VALUE"""),"Bash/Shell/PowerShell;HTML/CSS;JavaScript;PHP;Python;SQL")</f>
        <v>Bash/Shell/PowerShell;HTML/CSS;JavaScript;PHP;Python;SQL</v>
      </c>
      <c r="E811" s="1" t="str">
        <f>IFERROR(__xludf.DUMMYFUNCTION("UNIQUE(SPLIT(B811,"";""))"),"Bash/Shell/PowerShell")</f>
        <v>Bash/Shell/PowerShell</v>
      </c>
      <c r="F811" s="1" t="str">
        <f>IFERROR(__xludf.DUMMYFUNCTION("""COMPUTED_VALUE"""),"HTML/CSS")</f>
        <v>HTML/CSS</v>
      </c>
      <c r="G811" s="1" t="str">
        <f>IFERROR(__xludf.DUMMYFUNCTION("""COMPUTED_VALUE"""),"JavaScript")</f>
        <v>JavaScript</v>
      </c>
      <c r="H811" s="1" t="str">
        <f>IFERROR(__xludf.DUMMYFUNCTION("""COMPUTED_VALUE"""),"PHP")</f>
        <v>PHP</v>
      </c>
      <c r="I811" s="1" t="str">
        <f>IFERROR(__xludf.DUMMYFUNCTION("""COMPUTED_VALUE"""),"Python")</f>
        <v>Python</v>
      </c>
      <c r="J811" s="1" t="str">
        <f>IFERROR(__xludf.DUMMYFUNCTION("""COMPUTED_VALUE"""),"SQL")</f>
        <v>SQL</v>
      </c>
    </row>
    <row r="812">
      <c r="B812" s="1" t="str">
        <f>IFERROR(__xludf.DUMMYFUNCTION("""COMPUTED_VALUE"""),"C#;HTML/CSS;Java;JavaScript;Objective-C;SQL")</f>
        <v>C#;HTML/CSS;Java;JavaScript;Objective-C;SQL</v>
      </c>
      <c r="E812" s="1" t="str">
        <f>IFERROR(__xludf.DUMMYFUNCTION("UNIQUE(SPLIT(B812,"";""))"),"C#")</f>
        <v>C#</v>
      </c>
      <c r="F812" s="1" t="str">
        <f>IFERROR(__xludf.DUMMYFUNCTION("""COMPUTED_VALUE"""),"HTML/CSS")</f>
        <v>HTML/CSS</v>
      </c>
      <c r="G812" s="1" t="str">
        <f>IFERROR(__xludf.DUMMYFUNCTION("""COMPUTED_VALUE"""),"Java")</f>
        <v>Java</v>
      </c>
      <c r="H812" s="1" t="str">
        <f>IFERROR(__xludf.DUMMYFUNCTION("""COMPUTED_VALUE"""),"JavaScript")</f>
        <v>JavaScript</v>
      </c>
      <c r="I812" s="1" t="str">
        <f>IFERROR(__xludf.DUMMYFUNCTION("""COMPUTED_VALUE"""),"Objective-C")</f>
        <v>Objective-C</v>
      </c>
      <c r="J812" s="1" t="str">
        <f>IFERROR(__xludf.DUMMYFUNCTION("""COMPUTED_VALUE"""),"SQL")</f>
        <v>SQL</v>
      </c>
    </row>
    <row r="813">
      <c r="B813" s="1" t="str">
        <f>IFERROR(__xludf.DUMMYFUNCTION("""COMPUTED_VALUE"""),"Python")</f>
        <v>Python</v>
      </c>
      <c r="E813" s="1" t="str">
        <f>IFERROR(__xludf.DUMMYFUNCTION("UNIQUE(SPLIT(B813,"";""))"),"Python")</f>
        <v>Python</v>
      </c>
    </row>
    <row r="814">
      <c r="B814" s="1" t="str">
        <f>IFERROR(__xludf.DUMMYFUNCTION("""COMPUTED_VALUE"""),"Bash/Shell/PowerShell;C++;Go;JavaScript;Python;Ruby;SQL;TypeScript;Other(s):")</f>
        <v>Bash/Shell/PowerShell;C++;Go;JavaScript;Python;Ruby;SQL;TypeScript;Other(s):</v>
      </c>
      <c r="E814" s="1" t="str">
        <f>IFERROR(__xludf.DUMMYFUNCTION("UNIQUE(SPLIT(B814,"";""))"),"Bash/Shell/PowerShell")</f>
        <v>Bash/Shell/PowerShell</v>
      </c>
      <c r="F814" s="1" t="str">
        <f>IFERROR(__xludf.DUMMYFUNCTION("""COMPUTED_VALUE"""),"C++")</f>
        <v>C++</v>
      </c>
      <c r="G814" s="1" t="str">
        <f>IFERROR(__xludf.DUMMYFUNCTION("""COMPUTED_VALUE"""),"Go")</f>
        <v>Go</v>
      </c>
      <c r="H814" s="1" t="str">
        <f>IFERROR(__xludf.DUMMYFUNCTION("""COMPUTED_VALUE"""),"JavaScript")</f>
        <v>JavaScript</v>
      </c>
      <c r="I814" s="1" t="str">
        <f>IFERROR(__xludf.DUMMYFUNCTION("""COMPUTED_VALUE"""),"Python")</f>
        <v>Python</v>
      </c>
      <c r="J814" s="1" t="str">
        <f>IFERROR(__xludf.DUMMYFUNCTION("""COMPUTED_VALUE"""),"Ruby")</f>
        <v>Ruby</v>
      </c>
      <c r="K814" s="1" t="str">
        <f>IFERROR(__xludf.DUMMYFUNCTION("""COMPUTED_VALUE"""),"SQL")</f>
        <v>SQL</v>
      </c>
      <c r="L814" s="1" t="str">
        <f>IFERROR(__xludf.DUMMYFUNCTION("""COMPUTED_VALUE"""),"TypeScript")</f>
        <v>TypeScript</v>
      </c>
      <c r="M814" s="1" t="str">
        <f>IFERROR(__xludf.DUMMYFUNCTION("""COMPUTED_VALUE"""),"Other(s):")</f>
        <v>Other(s):</v>
      </c>
    </row>
    <row r="815">
      <c r="B815" s="1" t="str">
        <f>IFERROR(__xludf.DUMMYFUNCTION("""COMPUTED_VALUE"""),"Java;Python;R")</f>
        <v>Java;Python;R</v>
      </c>
      <c r="E815" s="1" t="str">
        <f>IFERROR(__xludf.DUMMYFUNCTION("UNIQUE(SPLIT(B815,"";""))"),"Java")</f>
        <v>Java</v>
      </c>
      <c r="F815" s="1" t="str">
        <f>IFERROR(__xludf.DUMMYFUNCTION("""COMPUTED_VALUE"""),"Python")</f>
        <v>Python</v>
      </c>
      <c r="G815" s="1" t="str">
        <f>IFERROR(__xludf.DUMMYFUNCTION("""COMPUTED_VALUE"""),"R")</f>
        <v>R</v>
      </c>
    </row>
    <row r="816">
      <c r="B816" s="1" t="str">
        <f>IFERROR(__xludf.DUMMYFUNCTION("""COMPUTED_VALUE"""),"C;HTML/CSS;Java;JavaScript;PHP;SQL")</f>
        <v>C;HTML/CSS;Java;JavaScript;PHP;SQL</v>
      </c>
      <c r="E816" s="1" t="str">
        <f>IFERROR(__xludf.DUMMYFUNCTION("UNIQUE(SPLIT(B816,"";""))"),"C")</f>
        <v>C</v>
      </c>
      <c r="F816" s="1" t="str">
        <f>IFERROR(__xludf.DUMMYFUNCTION("""COMPUTED_VALUE"""),"HTML/CSS")</f>
        <v>HTML/CSS</v>
      </c>
      <c r="G816" s="1" t="str">
        <f>IFERROR(__xludf.DUMMYFUNCTION("""COMPUTED_VALUE"""),"Java")</f>
        <v>Java</v>
      </c>
      <c r="H816" s="1" t="str">
        <f>IFERROR(__xludf.DUMMYFUNCTION("""COMPUTED_VALUE"""),"JavaScript")</f>
        <v>JavaScript</v>
      </c>
      <c r="I816" s="1" t="str">
        <f>IFERROR(__xludf.DUMMYFUNCTION("""COMPUTED_VALUE"""),"PHP")</f>
        <v>PHP</v>
      </c>
      <c r="J816" s="1" t="str">
        <f>IFERROR(__xludf.DUMMYFUNCTION("""COMPUTED_VALUE"""),"SQL")</f>
        <v>SQL</v>
      </c>
    </row>
    <row r="817">
      <c r="B817" s="1" t="str">
        <f>IFERROR(__xludf.DUMMYFUNCTION("""COMPUTED_VALUE"""),"Bash/Shell/PowerShell;C#;SQL")</f>
        <v>Bash/Shell/PowerShell;C#;SQL</v>
      </c>
      <c r="E817" s="1" t="str">
        <f>IFERROR(__xludf.DUMMYFUNCTION("UNIQUE(SPLIT(B817,"";""))"),"Bash/Shell/PowerShell")</f>
        <v>Bash/Shell/PowerShell</v>
      </c>
      <c r="F817" s="1" t="str">
        <f>IFERROR(__xludf.DUMMYFUNCTION("""COMPUTED_VALUE"""),"C#")</f>
        <v>C#</v>
      </c>
      <c r="G817" s="1" t="str">
        <f>IFERROR(__xludf.DUMMYFUNCTION("""COMPUTED_VALUE"""),"SQL")</f>
        <v>SQL</v>
      </c>
    </row>
    <row r="818">
      <c r="B818" s="1" t="str">
        <f>IFERROR(__xludf.DUMMYFUNCTION("""COMPUTED_VALUE"""),"Java;JavaScript")</f>
        <v>Java;JavaScript</v>
      </c>
      <c r="E818" s="1" t="str">
        <f>IFERROR(__xludf.DUMMYFUNCTION("UNIQUE(SPLIT(B818,"";""))"),"Java")</f>
        <v>Java</v>
      </c>
      <c r="F818" s="1" t="str">
        <f>IFERROR(__xludf.DUMMYFUNCTION("""COMPUTED_VALUE"""),"JavaScript")</f>
        <v>JavaScript</v>
      </c>
    </row>
    <row r="819">
      <c r="B819" s="1" t="str">
        <f>IFERROR(__xludf.DUMMYFUNCTION("""COMPUTED_VALUE"""),"C#;HTML/CSS;Java;JavaScript;PHP;Scala")</f>
        <v>C#;HTML/CSS;Java;JavaScript;PHP;Scala</v>
      </c>
      <c r="E819" s="1" t="str">
        <f>IFERROR(__xludf.DUMMYFUNCTION("UNIQUE(SPLIT(B819,"";""))"),"C#")</f>
        <v>C#</v>
      </c>
      <c r="F819" s="1" t="str">
        <f>IFERROR(__xludf.DUMMYFUNCTION("""COMPUTED_VALUE"""),"HTML/CSS")</f>
        <v>HTML/CSS</v>
      </c>
      <c r="G819" s="1" t="str">
        <f>IFERROR(__xludf.DUMMYFUNCTION("""COMPUTED_VALUE"""),"Java")</f>
        <v>Java</v>
      </c>
      <c r="H819" s="1" t="str">
        <f>IFERROR(__xludf.DUMMYFUNCTION("""COMPUTED_VALUE"""),"JavaScript")</f>
        <v>JavaScript</v>
      </c>
      <c r="I819" s="1" t="str">
        <f>IFERROR(__xludf.DUMMYFUNCTION("""COMPUTED_VALUE"""),"PHP")</f>
        <v>PHP</v>
      </c>
      <c r="J819" s="1" t="str">
        <f>IFERROR(__xludf.DUMMYFUNCTION("""COMPUTED_VALUE"""),"Scala")</f>
        <v>Scala</v>
      </c>
    </row>
    <row r="820">
      <c r="B820" s="1" t="str">
        <f>IFERROR(__xludf.DUMMYFUNCTION("""COMPUTED_VALUE"""),"C;C++;JavaScript")</f>
        <v>C;C++;JavaScript</v>
      </c>
      <c r="E820" s="1" t="str">
        <f>IFERROR(__xludf.DUMMYFUNCTION("UNIQUE(SPLIT(B820,"";""))"),"C")</f>
        <v>C</v>
      </c>
      <c r="F820" s="1" t="str">
        <f>IFERROR(__xludf.DUMMYFUNCTION("""COMPUTED_VALUE"""),"C++")</f>
        <v>C++</v>
      </c>
      <c r="G820" s="1" t="str">
        <f>IFERROR(__xludf.DUMMYFUNCTION("""COMPUTED_VALUE"""),"JavaScript")</f>
        <v>JavaScript</v>
      </c>
    </row>
    <row r="821">
      <c r="B821" s="1" t="str">
        <f>IFERROR(__xludf.DUMMYFUNCTION("""COMPUTED_VALUE"""),"C;C#;Java;Kotlin;PHP;Python;SQL")</f>
        <v>C;C#;Java;Kotlin;PHP;Python;SQL</v>
      </c>
      <c r="E821" s="1" t="str">
        <f>IFERROR(__xludf.DUMMYFUNCTION("UNIQUE(SPLIT(B821,"";""))"),"C")</f>
        <v>C</v>
      </c>
      <c r="F821" s="1" t="str">
        <f>IFERROR(__xludf.DUMMYFUNCTION("""COMPUTED_VALUE"""),"C#")</f>
        <v>C#</v>
      </c>
      <c r="G821" s="1" t="str">
        <f>IFERROR(__xludf.DUMMYFUNCTION("""COMPUTED_VALUE"""),"Java")</f>
        <v>Java</v>
      </c>
      <c r="H821" s="1" t="str">
        <f>IFERROR(__xludf.DUMMYFUNCTION("""COMPUTED_VALUE"""),"Kotlin")</f>
        <v>Kotlin</v>
      </c>
      <c r="I821" s="1" t="str">
        <f>IFERROR(__xludf.DUMMYFUNCTION("""COMPUTED_VALUE"""),"PHP")</f>
        <v>PHP</v>
      </c>
      <c r="J821" s="1" t="str">
        <f>IFERROR(__xludf.DUMMYFUNCTION("""COMPUTED_VALUE"""),"Python")</f>
        <v>Python</v>
      </c>
      <c r="K821" s="1" t="str">
        <f>IFERROR(__xludf.DUMMYFUNCTION("""COMPUTED_VALUE"""),"SQL")</f>
        <v>SQL</v>
      </c>
    </row>
    <row r="822">
      <c r="B822" s="1" t="str">
        <f>IFERROR(__xludf.DUMMYFUNCTION("""COMPUTED_VALUE"""),"Other(s):")</f>
        <v>Other(s):</v>
      </c>
      <c r="E822" s="1" t="str">
        <f>IFERROR(__xludf.DUMMYFUNCTION("UNIQUE(SPLIT(B822,"";""))"),"Other(s):")</f>
        <v>Other(s):</v>
      </c>
    </row>
    <row r="823">
      <c r="B823" s="1" t="str">
        <f>IFERROR(__xludf.DUMMYFUNCTION("""COMPUTED_VALUE"""),"HTML/CSS;JavaScript;PHP;SQL")</f>
        <v>HTML/CSS;JavaScript;PHP;SQL</v>
      </c>
      <c r="E823" s="1" t="str">
        <f>IFERROR(__xludf.DUMMYFUNCTION("UNIQUE(SPLIT(B823,"";""))"),"HTML/CSS")</f>
        <v>HTML/CSS</v>
      </c>
      <c r="F823" s="1" t="str">
        <f>IFERROR(__xludf.DUMMYFUNCTION("""COMPUTED_VALUE"""),"JavaScript")</f>
        <v>JavaScript</v>
      </c>
      <c r="G823" s="1" t="str">
        <f>IFERROR(__xludf.DUMMYFUNCTION("""COMPUTED_VALUE"""),"PHP")</f>
        <v>PHP</v>
      </c>
      <c r="H823" s="1" t="str">
        <f>IFERROR(__xludf.DUMMYFUNCTION("""COMPUTED_VALUE"""),"SQL")</f>
        <v>SQL</v>
      </c>
    </row>
    <row r="824">
      <c r="B824" s="1" t="str">
        <f>IFERROR(__xludf.DUMMYFUNCTION("""COMPUTED_VALUE"""),"Bash/Shell/PowerShell;Java;Python;Ruby;SQL")</f>
        <v>Bash/Shell/PowerShell;Java;Python;Ruby;SQL</v>
      </c>
      <c r="E824" s="1" t="str">
        <f>IFERROR(__xludf.DUMMYFUNCTION("UNIQUE(SPLIT(B824,"";""))"),"Bash/Shell/PowerShell")</f>
        <v>Bash/Shell/PowerShell</v>
      </c>
      <c r="F824" s="1" t="str">
        <f>IFERROR(__xludf.DUMMYFUNCTION("""COMPUTED_VALUE"""),"Java")</f>
        <v>Java</v>
      </c>
      <c r="G824" s="1" t="str">
        <f>IFERROR(__xludf.DUMMYFUNCTION("""COMPUTED_VALUE"""),"Python")</f>
        <v>Python</v>
      </c>
      <c r="H824" s="1" t="str">
        <f>IFERROR(__xludf.DUMMYFUNCTION("""COMPUTED_VALUE"""),"Ruby")</f>
        <v>Ruby</v>
      </c>
      <c r="I824" s="1" t="str">
        <f>IFERROR(__xludf.DUMMYFUNCTION("""COMPUTED_VALUE"""),"SQL")</f>
        <v>SQL</v>
      </c>
    </row>
    <row r="825">
      <c r="B825" s="1" t="str">
        <f>IFERROR(__xludf.DUMMYFUNCTION("""COMPUTED_VALUE"""),"Bash/Shell/PowerShell;HTML/CSS;Java;JavaScript;TypeScript")</f>
        <v>Bash/Shell/PowerShell;HTML/CSS;Java;JavaScript;TypeScript</v>
      </c>
      <c r="E825" s="1" t="str">
        <f>IFERROR(__xludf.DUMMYFUNCTION("UNIQUE(SPLIT(B825,"";""))"),"Bash/Shell/PowerShell")</f>
        <v>Bash/Shell/PowerShell</v>
      </c>
      <c r="F825" s="1" t="str">
        <f>IFERROR(__xludf.DUMMYFUNCTION("""COMPUTED_VALUE"""),"HTML/CSS")</f>
        <v>HTML/CSS</v>
      </c>
      <c r="G825" s="1" t="str">
        <f>IFERROR(__xludf.DUMMYFUNCTION("""COMPUTED_VALUE"""),"Java")</f>
        <v>Java</v>
      </c>
      <c r="H825" s="1" t="str">
        <f>IFERROR(__xludf.DUMMYFUNCTION("""COMPUTED_VALUE"""),"JavaScript")</f>
        <v>JavaScript</v>
      </c>
      <c r="I825" s="1" t="str">
        <f>IFERROR(__xludf.DUMMYFUNCTION("""COMPUTED_VALUE"""),"TypeScript")</f>
        <v>TypeScript</v>
      </c>
    </row>
    <row r="826">
      <c r="B826" s="1" t="str">
        <f>IFERROR(__xludf.DUMMYFUNCTION("""COMPUTED_VALUE"""),"Java;PHP")</f>
        <v>Java;PHP</v>
      </c>
      <c r="E826" s="1" t="str">
        <f>IFERROR(__xludf.DUMMYFUNCTION("UNIQUE(SPLIT(B826,"";""))"),"Java")</f>
        <v>Java</v>
      </c>
      <c r="F826" s="1" t="str">
        <f>IFERROR(__xludf.DUMMYFUNCTION("""COMPUTED_VALUE"""),"PHP")</f>
        <v>PHP</v>
      </c>
    </row>
    <row r="827">
      <c r="B827" s="1" t="str">
        <f>IFERROR(__xludf.DUMMYFUNCTION("""COMPUTED_VALUE"""),"Java;Python")</f>
        <v>Java;Python</v>
      </c>
      <c r="E827" s="1" t="str">
        <f>IFERROR(__xludf.DUMMYFUNCTION("UNIQUE(SPLIT(B827,"";""))"),"Java")</f>
        <v>Java</v>
      </c>
      <c r="F827" s="1" t="str">
        <f>IFERROR(__xludf.DUMMYFUNCTION("""COMPUTED_VALUE"""),"Python")</f>
        <v>Python</v>
      </c>
    </row>
    <row r="828">
      <c r="B828" s="1" t="str">
        <f>IFERROR(__xludf.DUMMYFUNCTION("""COMPUTED_VALUE"""),"C")</f>
        <v>C</v>
      </c>
      <c r="E828" s="1" t="str">
        <f>IFERROR(__xludf.DUMMYFUNCTION("UNIQUE(SPLIT(B828,"";""))"),"C")</f>
        <v>C</v>
      </c>
    </row>
    <row r="829">
      <c r="B829" s="1" t="str">
        <f>IFERROR(__xludf.DUMMYFUNCTION("""COMPUTED_VALUE"""),"Go;HTML/CSS;JavaScript;Ruby;SQL;TypeScript")</f>
        <v>Go;HTML/CSS;JavaScript;Ruby;SQL;TypeScript</v>
      </c>
      <c r="E829" s="1" t="str">
        <f>IFERROR(__xludf.DUMMYFUNCTION("UNIQUE(SPLIT(B829,"";""))"),"Go")</f>
        <v>Go</v>
      </c>
      <c r="F829" s="1" t="str">
        <f>IFERROR(__xludf.DUMMYFUNCTION("""COMPUTED_VALUE"""),"HTML/CSS")</f>
        <v>HTML/CSS</v>
      </c>
      <c r="G829" s="1" t="str">
        <f>IFERROR(__xludf.DUMMYFUNCTION("""COMPUTED_VALUE"""),"JavaScript")</f>
        <v>JavaScript</v>
      </c>
      <c r="H829" s="1" t="str">
        <f>IFERROR(__xludf.DUMMYFUNCTION("""COMPUTED_VALUE"""),"Ruby")</f>
        <v>Ruby</v>
      </c>
      <c r="I829" s="1" t="str">
        <f>IFERROR(__xludf.DUMMYFUNCTION("""COMPUTED_VALUE"""),"SQL")</f>
        <v>SQL</v>
      </c>
      <c r="J829" s="1" t="str">
        <f>IFERROR(__xludf.DUMMYFUNCTION("""COMPUTED_VALUE"""),"TypeScript")</f>
        <v>TypeScript</v>
      </c>
    </row>
    <row r="830">
      <c r="B830" s="1" t="str">
        <f>IFERROR(__xludf.DUMMYFUNCTION("""COMPUTED_VALUE"""),"Bash/Shell/PowerShell;Go;HTML/CSS;Java;JavaScript;Python")</f>
        <v>Bash/Shell/PowerShell;Go;HTML/CSS;Java;JavaScript;Python</v>
      </c>
      <c r="E830" s="1" t="str">
        <f>IFERROR(__xludf.DUMMYFUNCTION("UNIQUE(SPLIT(B830,"";""))"),"Bash/Shell/PowerShell")</f>
        <v>Bash/Shell/PowerShell</v>
      </c>
      <c r="F830" s="1" t="str">
        <f>IFERROR(__xludf.DUMMYFUNCTION("""COMPUTED_VALUE"""),"Go")</f>
        <v>Go</v>
      </c>
      <c r="G830" s="1" t="str">
        <f>IFERROR(__xludf.DUMMYFUNCTION("""COMPUTED_VALUE"""),"HTML/CSS")</f>
        <v>HTML/CSS</v>
      </c>
      <c r="H830" s="1" t="str">
        <f>IFERROR(__xludf.DUMMYFUNCTION("""COMPUTED_VALUE"""),"Java")</f>
        <v>Java</v>
      </c>
      <c r="I830" s="1" t="str">
        <f>IFERROR(__xludf.DUMMYFUNCTION("""COMPUTED_VALUE"""),"JavaScript")</f>
        <v>JavaScript</v>
      </c>
      <c r="J830" s="1" t="str">
        <f>IFERROR(__xludf.DUMMYFUNCTION("""COMPUTED_VALUE"""),"Python")</f>
        <v>Python</v>
      </c>
    </row>
    <row r="831">
      <c r="B831" s="1" t="str">
        <f>IFERROR(__xludf.DUMMYFUNCTION("""COMPUTED_VALUE"""),"Bash/Shell/PowerShell;C#;HTML/CSS;JavaScript;PHP;SQL")</f>
        <v>Bash/Shell/PowerShell;C#;HTML/CSS;JavaScript;PHP;SQL</v>
      </c>
      <c r="E831" s="1" t="str">
        <f>IFERROR(__xludf.DUMMYFUNCTION("UNIQUE(SPLIT(B831,"";""))"),"Bash/Shell/PowerShell")</f>
        <v>Bash/Shell/PowerShell</v>
      </c>
      <c r="F831" s="1" t="str">
        <f>IFERROR(__xludf.DUMMYFUNCTION("""COMPUTED_VALUE"""),"C#")</f>
        <v>C#</v>
      </c>
      <c r="G831" s="1" t="str">
        <f>IFERROR(__xludf.DUMMYFUNCTION("""COMPUTED_VALUE"""),"HTML/CSS")</f>
        <v>HTML/CSS</v>
      </c>
      <c r="H831" s="1" t="str">
        <f>IFERROR(__xludf.DUMMYFUNCTION("""COMPUTED_VALUE"""),"JavaScript")</f>
        <v>JavaScript</v>
      </c>
      <c r="I831" s="1" t="str">
        <f>IFERROR(__xludf.DUMMYFUNCTION("""COMPUTED_VALUE"""),"PHP")</f>
        <v>PHP</v>
      </c>
      <c r="J831" s="1" t="str">
        <f>IFERROR(__xludf.DUMMYFUNCTION("""COMPUTED_VALUE"""),"SQL")</f>
        <v>SQL</v>
      </c>
    </row>
    <row r="832">
      <c r="B832" s="1" t="str">
        <f>IFERROR(__xludf.DUMMYFUNCTION("""COMPUTED_VALUE"""),"HTML/CSS;Java;JavaScript;Ruby")</f>
        <v>HTML/CSS;Java;JavaScript;Ruby</v>
      </c>
      <c r="E832" s="1" t="str">
        <f>IFERROR(__xludf.DUMMYFUNCTION("UNIQUE(SPLIT(B832,"";""))"),"HTML/CSS")</f>
        <v>HTML/CSS</v>
      </c>
      <c r="F832" s="1" t="str">
        <f>IFERROR(__xludf.DUMMYFUNCTION("""COMPUTED_VALUE"""),"Java")</f>
        <v>Java</v>
      </c>
      <c r="G832" s="1" t="str">
        <f>IFERROR(__xludf.DUMMYFUNCTION("""COMPUTED_VALUE"""),"JavaScript")</f>
        <v>JavaScript</v>
      </c>
      <c r="H832" s="1" t="str">
        <f>IFERROR(__xludf.DUMMYFUNCTION("""COMPUTED_VALUE"""),"Ruby")</f>
        <v>Ruby</v>
      </c>
    </row>
    <row r="833">
      <c r="B833" s="1" t="str">
        <f>IFERROR(__xludf.DUMMYFUNCTION("""COMPUTED_VALUE"""),"Bash/Shell/PowerShell;C#;HTML/CSS;JavaScript")</f>
        <v>Bash/Shell/PowerShell;C#;HTML/CSS;JavaScript</v>
      </c>
      <c r="E833" s="1" t="str">
        <f>IFERROR(__xludf.DUMMYFUNCTION("UNIQUE(SPLIT(B833,"";""))"),"Bash/Shell/PowerShell")</f>
        <v>Bash/Shell/PowerShell</v>
      </c>
      <c r="F833" s="1" t="str">
        <f>IFERROR(__xludf.DUMMYFUNCTION("""COMPUTED_VALUE"""),"C#")</f>
        <v>C#</v>
      </c>
      <c r="G833" s="1" t="str">
        <f>IFERROR(__xludf.DUMMYFUNCTION("""COMPUTED_VALUE"""),"HTML/CSS")</f>
        <v>HTML/CSS</v>
      </c>
      <c r="H833" s="1" t="str">
        <f>IFERROR(__xludf.DUMMYFUNCTION("""COMPUTED_VALUE"""),"JavaScript")</f>
        <v>JavaScript</v>
      </c>
    </row>
    <row r="834">
      <c r="B834" s="1" t="str">
        <f>IFERROR(__xludf.DUMMYFUNCTION("""COMPUTED_VALUE"""),"Bash/Shell/PowerShell;C++;HTML/CSS;JavaScript;Python")</f>
        <v>Bash/Shell/PowerShell;C++;HTML/CSS;JavaScript;Python</v>
      </c>
      <c r="E834" s="1" t="str">
        <f>IFERROR(__xludf.DUMMYFUNCTION("UNIQUE(SPLIT(B834,"";""))"),"Bash/Shell/PowerShell")</f>
        <v>Bash/Shell/PowerShell</v>
      </c>
      <c r="F834" s="1" t="str">
        <f>IFERROR(__xludf.DUMMYFUNCTION("""COMPUTED_VALUE"""),"C++")</f>
        <v>C++</v>
      </c>
      <c r="G834" s="1" t="str">
        <f>IFERROR(__xludf.DUMMYFUNCTION("""COMPUTED_VALUE"""),"HTML/CSS")</f>
        <v>HTML/CSS</v>
      </c>
      <c r="H834" s="1" t="str">
        <f>IFERROR(__xludf.DUMMYFUNCTION("""COMPUTED_VALUE"""),"JavaScript")</f>
        <v>JavaScript</v>
      </c>
      <c r="I834" s="1" t="str">
        <f>IFERROR(__xludf.DUMMYFUNCTION("""COMPUTED_VALUE"""),"Python")</f>
        <v>Python</v>
      </c>
    </row>
    <row r="835">
      <c r="B835" s="1" t="str">
        <f>IFERROR(__xludf.DUMMYFUNCTION("""COMPUTED_VALUE"""),"C;Java;Python;SQL")</f>
        <v>C;Java;Python;SQL</v>
      </c>
      <c r="E835" s="1" t="str">
        <f>IFERROR(__xludf.DUMMYFUNCTION("UNIQUE(SPLIT(B835,"";""))"),"C")</f>
        <v>C</v>
      </c>
      <c r="F835" s="1" t="str">
        <f>IFERROR(__xludf.DUMMYFUNCTION("""COMPUTED_VALUE"""),"Java")</f>
        <v>Java</v>
      </c>
      <c r="G835" s="1" t="str">
        <f>IFERROR(__xludf.DUMMYFUNCTION("""COMPUTED_VALUE"""),"Python")</f>
        <v>Python</v>
      </c>
      <c r="H835" s="1" t="str">
        <f>IFERROR(__xludf.DUMMYFUNCTION("""COMPUTED_VALUE"""),"SQL")</f>
        <v>SQL</v>
      </c>
    </row>
    <row r="836">
      <c r="B836" s="1" t="str">
        <f>IFERROR(__xludf.DUMMYFUNCTION("""COMPUTED_VALUE"""),"HTML/CSS;JavaScript;PHP;SQL")</f>
        <v>HTML/CSS;JavaScript;PHP;SQL</v>
      </c>
      <c r="E836" s="1" t="str">
        <f>IFERROR(__xludf.DUMMYFUNCTION("UNIQUE(SPLIT(B836,"";""))"),"HTML/CSS")</f>
        <v>HTML/CSS</v>
      </c>
      <c r="F836" s="1" t="str">
        <f>IFERROR(__xludf.DUMMYFUNCTION("""COMPUTED_VALUE"""),"JavaScript")</f>
        <v>JavaScript</v>
      </c>
      <c r="G836" s="1" t="str">
        <f>IFERROR(__xludf.DUMMYFUNCTION("""COMPUTED_VALUE"""),"PHP")</f>
        <v>PHP</v>
      </c>
      <c r="H836" s="1" t="str">
        <f>IFERROR(__xludf.DUMMYFUNCTION("""COMPUTED_VALUE"""),"SQL")</f>
        <v>SQL</v>
      </c>
    </row>
    <row r="837">
      <c r="B837" s="1" t="str">
        <f>IFERROR(__xludf.DUMMYFUNCTION("""COMPUTED_VALUE"""),"Bash/Shell/PowerShell;C;HTML/CSS;JavaScript")</f>
        <v>Bash/Shell/PowerShell;C;HTML/CSS;JavaScript</v>
      </c>
      <c r="E837" s="1" t="str">
        <f>IFERROR(__xludf.DUMMYFUNCTION("UNIQUE(SPLIT(B837,"";""))"),"Bash/Shell/PowerShell")</f>
        <v>Bash/Shell/PowerShell</v>
      </c>
      <c r="F837" s="1" t="str">
        <f>IFERROR(__xludf.DUMMYFUNCTION("""COMPUTED_VALUE"""),"C")</f>
        <v>C</v>
      </c>
      <c r="G837" s="1" t="str">
        <f>IFERROR(__xludf.DUMMYFUNCTION("""COMPUTED_VALUE"""),"HTML/CSS")</f>
        <v>HTML/CSS</v>
      </c>
      <c r="H837" s="1" t="str">
        <f>IFERROR(__xludf.DUMMYFUNCTION("""COMPUTED_VALUE"""),"JavaScript")</f>
        <v>JavaScript</v>
      </c>
    </row>
    <row r="838">
      <c r="B838" s="1" t="str">
        <f>IFERROR(__xludf.DUMMYFUNCTION("""COMPUTED_VALUE"""),"Bash/Shell/PowerShell;Java;JavaScript;Python;TypeScript")</f>
        <v>Bash/Shell/PowerShell;Java;JavaScript;Python;TypeScript</v>
      </c>
      <c r="E838" s="1" t="str">
        <f>IFERROR(__xludf.DUMMYFUNCTION("UNIQUE(SPLIT(B838,"";""))"),"Bash/Shell/PowerShell")</f>
        <v>Bash/Shell/PowerShell</v>
      </c>
      <c r="F838" s="1" t="str">
        <f>IFERROR(__xludf.DUMMYFUNCTION("""COMPUTED_VALUE"""),"Java")</f>
        <v>Java</v>
      </c>
      <c r="G838" s="1" t="str">
        <f>IFERROR(__xludf.DUMMYFUNCTION("""COMPUTED_VALUE"""),"JavaScript")</f>
        <v>JavaScript</v>
      </c>
      <c r="H838" s="1" t="str">
        <f>IFERROR(__xludf.DUMMYFUNCTION("""COMPUTED_VALUE"""),"Python")</f>
        <v>Python</v>
      </c>
      <c r="I838" s="1" t="str">
        <f>IFERROR(__xludf.DUMMYFUNCTION("""COMPUTED_VALUE"""),"TypeScript")</f>
        <v>TypeScript</v>
      </c>
    </row>
    <row r="839">
      <c r="B839" s="1" t="str">
        <f>IFERROR(__xludf.DUMMYFUNCTION("""COMPUTED_VALUE"""),"Python;R;Other(s):")</f>
        <v>Python;R;Other(s):</v>
      </c>
      <c r="E839" s="1" t="str">
        <f>IFERROR(__xludf.DUMMYFUNCTION("UNIQUE(SPLIT(B839,"";""))"),"Python")</f>
        <v>Python</v>
      </c>
      <c r="F839" s="1" t="str">
        <f>IFERROR(__xludf.DUMMYFUNCTION("""COMPUTED_VALUE"""),"R")</f>
        <v>R</v>
      </c>
      <c r="G839" s="1" t="str">
        <f>IFERROR(__xludf.DUMMYFUNCTION("""COMPUTED_VALUE"""),"Other(s):")</f>
        <v>Other(s):</v>
      </c>
    </row>
    <row r="840">
      <c r="B840" s="1" t="str">
        <f>IFERROR(__xludf.DUMMYFUNCTION("""COMPUTED_VALUE"""),"Java;Python;SQL")</f>
        <v>Java;Python;SQL</v>
      </c>
      <c r="E840" s="1" t="str">
        <f>IFERROR(__xludf.DUMMYFUNCTION("UNIQUE(SPLIT(B840,"";""))"),"Java")</f>
        <v>Java</v>
      </c>
      <c r="F840" s="1" t="str">
        <f>IFERROR(__xludf.DUMMYFUNCTION("""COMPUTED_VALUE"""),"Python")</f>
        <v>Python</v>
      </c>
      <c r="G840" s="1" t="str">
        <f>IFERROR(__xludf.DUMMYFUNCTION("""COMPUTED_VALUE"""),"SQL")</f>
        <v>SQL</v>
      </c>
    </row>
    <row r="841">
      <c r="B841" s="1" t="str">
        <f>IFERROR(__xludf.DUMMYFUNCTION("""COMPUTED_VALUE"""),"HTML/CSS;JavaScript;TypeScript")</f>
        <v>HTML/CSS;JavaScript;TypeScript</v>
      </c>
      <c r="E841" s="1" t="str">
        <f>IFERROR(__xludf.DUMMYFUNCTION("UNIQUE(SPLIT(B841,"";""))"),"HTML/CSS")</f>
        <v>HTML/CSS</v>
      </c>
      <c r="F841" s="1" t="str">
        <f>IFERROR(__xludf.DUMMYFUNCTION("""COMPUTED_VALUE"""),"JavaScript")</f>
        <v>JavaScript</v>
      </c>
      <c r="G841" s="1" t="str">
        <f>IFERROR(__xludf.DUMMYFUNCTION("""COMPUTED_VALUE"""),"TypeScript")</f>
        <v>TypeScript</v>
      </c>
    </row>
    <row r="842">
      <c r="B842" s="1" t="str">
        <f>IFERROR(__xludf.DUMMYFUNCTION("""COMPUTED_VALUE"""),"C#;HTML/CSS;Java;JavaScript;Python;R")</f>
        <v>C#;HTML/CSS;Java;JavaScript;Python;R</v>
      </c>
      <c r="E842" s="1" t="str">
        <f>IFERROR(__xludf.DUMMYFUNCTION("UNIQUE(SPLIT(B842,"";""))"),"C#")</f>
        <v>C#</v>
      </c>
      <c r="F842" s="1" t="str">
        <f>IFERROR(__xludf.DUMMYFUNCTION("""COMPUTED_VALUE"""),"HTML/CSS")</f>
        <v>HTML/CSS</v>
      </c>
      <c r="G842" s="1" t="str">
        <f>IFERROR(__xludf.DUMMYFUNCTION("""COMPUTED_VALUE"""),"Java")</f>
        <v>Java</v>
      </c>
      <c r="H842" s="1" t="str">
        <f>IFERROR(__xludf.DUMMYFUNCTION("""COMPUTED_VALUE"""),"JavaScript")</f>
        <v>JavaScript</v>
      </c>
      <c r="I842" s="1" t="str">
        <f>IFERROR(__xludf.DUMMYFUNCTION("""COMPUTED_VALUE"""),"Python")</f>
        <v>Python</v>
      </c>
      <c r="J842" s="1" t="str">
        <f>IFERROR(__xludf.DUMMYFUNCTION("""COMPUTED_VALUE"""),"R")</f>
        <v>R</v>
      </c>
    </row>
    <row r="843">
      <c r="B843" s="1" t="str">
        <f>IFERROR(__xludf.DUMMYFUNCTION("""COMPUTED_VALUE"""),"HTML/CSS;JavaScript;PHP;SQL")</f>
        <v>HTML/CSS;JavaScript;PHP;SQL</v>
      </c>
      <c r="E843" s="1" t="str">
        <f>IFERROR(__xludf.DUMMYFUNCTION("UNIQUE(SPLIT(B843,"";""))"),"HTML/CSS")</f>
        <v>HTML/CSS</v>
      </c>
      <c r="F843" s="1" t="str">
        <f>IFERROR(__xludf.DUMMYFUNCTION("""COMPUTED_VALUE"""),"JavaScript")</f>
        <v>JavaScript</v>
      </c>
      <c r="G843" s="1" t="str">
        <f>IFERROR(__xludf.DUMMYFUNCTION("""COMPUTED_VALUE"""),"PHP")</f>
        <v>PHP</v>
      </c>
      <c r="H843" s="1" t="str">
        <f>IFERROR(__xludf.DUMMYFUNCTION("""COMPUTED_VALUE"""),"SQL")</f>
        <v>SQL</v>
      </c>
    </row>
    <row r="844">
      <c r="B844" s="1" t="str">
        <f>IFERROR(__xludf.DUMMYFUNCTION("""COMPUTED_VALUE"""),"C#;Java;SQL")</f>
        <v>C#;Java;SQL</v>
      </c>
      <c r="E844" s="1" t="str">
        <f>IFERROR(__xludf.DUMMYFUNCTION("UNIQUE(SPLIT(B844,"";""))"),"C#")</f>
        <v>C#</v>
      </c>
      <c r="F844" s="1" t="str">
        <f>IFERROR(__xludf.DUMMYFUNCTION("""COMPUTED_VALUE"""),"Java")</f>
        <v>Java</v>
      </c>
      <c r="G844" s="1" t="str">
        <f>IFERROR(__xludf.DUMMYFUNCTION("""COMPUTED_VALUE"""),"SQL")</f>
        <v>SQL</v>
      </c>
    </row>
    <row r="845">
      <c r="B845" s="1" t="str">
        <f>IFERROR(__xludf.DUMMYFUNCTION("""COMPUTED_VALUE"""),"C#;Java;JavaScript;Python")</f>
        <v>C#;Java;JavaScript;Python</v>
      </c>
      <c r="E845" s="1" t="str">
        <f>IFERROR(__xludf.DUMMYFUNCTION("UNIQUE(SPLIT(B845,"";""))"),"C#")</f>
        <v>C#</v>
      </c>
      <c r="F845" s="1" t="str">
        <f>IFERROR(__xludf.DUMMYFUNCTION("""COMPUTED_VALUE"""),"Java")</f>
        <v>Java</v>
      </c>
      <c r="G845" s="1" t="str">
        <f>IFERROR(__xludf.DUMMYFUNCTION("""COMPUTED_VALUE"""),"JavaScript")</f>
        <v>JavaScript</v>
      </c>
      <c r="H845" s="1" t="str">
        <f>IFERROR(__xludf.DUMMYFUNCTION("""COMPUTED_VALUE"""),"Python")</f>
        <v>Python</v>
      </c>
    </row>
    <row r="846">
      <c r="B846" s="1" t="str">
        <f>IFERROR(__xludf.DUMMYFUNCTION("""COMPUTED_VALUE"""),"C;HTML/CSS;Java;JavaScript;Python;SQL")</f>
        <v>C;HTML/CSS;Java;JavaScript;Python;SQL</v>
      </c>
      <c r="E846" s="1" t="str">
        <f>IFERROR(__xludf.DUMMYFUNCTION("UNIQUE(SPLIT(B846,"";""))"),"C")</f>
        <v>C</v>
      </c>
      <c r="F846" s="1" t="str">
        <f>IFERROR(__xludf.DUMMYFUNCTION("""COMPUTED_VALUE"""),"HTML/CSS")</f>
        <v>HTML/CSS</v>
      </c>
      <c r="G846" s="1" t="str">
        <f>IFERROR(__xludf.DUMMYFUNCTION("""COMPUTED_VALUE"""),"Java")</f>
        <v>Java</v>
      </c>
      <c r="H846" s="1" t="str">
        <f>IFERROR(__xludf.DUMMYFUNCTION("""COMPUTED_VALUE"""),"JavaScript")</f>
        <v>JavaScript</v>
      </c>
      <c r="I846" s="1" t="str">
        <f>IFERROR(__xludf.DUMMYFUNCTION("""COMPUTED_VALUE"""),"Python")</f>
        <v>Python</v>
      </c>
      <c r="J846" s="1" t="str">
        <f>IFERROR(__xludf.DUMMYFUNCTION("""COMPUTED_VALUE"""),"SQL")</f>
        <v>SQL</v>
      </c>
    </row>
    <row r="847">
      <c r="B847" s="1" t="str">
        <f>IFERROR(__xludf.DUMMYFUNCTION("""COMPUTED_VALUE"""),"C#;F#;HTML/CSS;Java;JavaScript;PHP;SQL;VBA")</f>
        <v>C#;F#;HTML/CSS;Java;JavaScript;PHP;SQL;VBA</v>
      </c>
      <c r="E847" s="1" t="str">
        <f>IFERROR(__xludf.DUMMYFUNCTION("UNIQUE(SPLIT(B847,"";""))"),"C#")</f>
        <v>C#</v>
      </c>
      <c r="F847" s="1" t="str">
        <f>IFERROR(__xludf.DUMMYFUNCTION("""COMPUTED_VALUE"""),"F#")</f>
        <v>F#</v>
      </c>
      <c r="G847" s="1" t="str">
        <f>IFERROR(__xludf.DUMMYFUNCTION("""COMPUTED_VALUE"""),"HTML/CSS")</f>
        <v>HTML/CSS</v>
      </c>
      <c r="H847" s="1" t="str">
        <f>IFERROR(__xludf.DUMMYFUNCTION("""COMPUTED_VALUE"""),"Java")</f>
        <v>Java</v>
      </c>
      <c r="I847" s="1" t="str">
        <f>IFERROR(__xludf.DUMMYFUNCTION("""COMPUTED_VALUE"""),"JavaScript")</f>
        <v>JavaScript</v>
      </c>
      <c r="J847" s="1" t="str">
        <f>IFERROR(__xludf.DUMMYFUNCTION("""COMPUTED_VALUE"""),"PHP")</f>
        <v>PHP</v>
      </c>
      <c r="K847" s="1" t="str">
        <f>IFERROR(__xludf.DUMMYFUNCTION("""COMPUTED_VALUE"""),"SQL")</f>
        <v>SQL</v>
      </c>
      <c r="L847" s="1" t="str">
        <f>IFERROR(__xludf.DUMMYFUNCTION("""COMPUTED_VALUE"""),"VBA")</f>
        <v>VBA</v>
      </c>
    </row>
    <row r="848">
      <c r="B848" s="1" t="str">
        <f>IFERROR(__xludf.DUMMYFUNCTION("""COMPUTED_VALUE"""),"Bash/Shell/PowerShell;C#;HTML/CSS;JavaScript;Swift")</f>
        <v>Bash/Shell/PowerShell;C#;HTML/CSS;JavaScript;Swift</v>
      </c>
      <c r="E848" s="1" t="str">
        <f>IFERROR(__xludf.DUMMYFUNCTION("UNIQUE(SPLIT(B848,"";""))"),"Bash/Shell/PowerShell")</f>
        <v>Bash/Shell/PowerShell</v>
      </c>
      <c r="F848" s="1" t="str">
        <f>IFERROR(__xludf.DUMMYFUNCTION("""COMPUTED_VALUE"""),"C#")</f>
        <v>C#</v>
      </c>
      <c r="G848" s="1" t="str">
        <f>IFERROR(__xludf.DUMMYFUNCTION("""COMPUTED_VALUE"""),"HTML/CSS")</f>
        <v>HTML/CSS</v>
      </c>
      <c r="H848" s="1" t="str">
        <f>IFERROR(__xludf.DUMMYFUNCTION("""COMPUTED_VALUE"""),"JavaScript")</f>
        <v>JavaScript</v>
      </c>
      <c r="I848" s="1" t="str">
        <f>IFERROR(__xludf.DUMMYFUNCTION("""COMPUTED_VALUE"""),"Swift")</f>
        <v>Swift</v>
      </c>
    </row>
    <row r="849">
      <c r="B849" s="1" t="str">
        <f>IFERROR(__xludf.DUMMYFUNCTION("""COMPUTED_VALUE"""),"C#;HTML/CSS;JavaScript;Python;SQL")</f>
        <v>C#;HTML/CSS;JavaScript;Python;SQL</v>
      </c>
      <c r="E849" s="1" t="str">
        <f>IFERROR(__xludf.DUMMYFUNCTION("UNIQUE(SPLIT(B849,"";""))"),"C#")</f>
        <v>C#</v>
      </c>
      <c r="F849" s="1" t="str">
        <f>IFERROR(__xludf.DUMMYFUNCTION("""COMPUTED_VALUE"""),"HTML/CSS")</f>
        <v>HTML/CSS</v>
      </c>
      <c r="G849" s="1" t="str">
        <f>IFERROR(__xludf.DUMMYFUNCTION("""COMPUTED_VALUE"""),"JavaScript")</f>
        <v>JavaScript</v>
      </c>
      <c r="H849" s="1" t="str">
        <f>IFERROR(__xludf.DUMMYFUNCTION("""COMPUTED_VALUE"""),"Python")</f>
        <v>Python</v>
      </c>
      <c r="I849" s="1" t="str">
        <f>IFERROR(__xludf.DUMMYFUNCTION("""COMPUTED_VALUE"""),"SQL")</f>
        <v>SQL</v>
      </c>
    </row>
    <row r="850">
      <c r="B850" s="1" t="str">
        <f>IFERROR(__xludf.DUMMYFUNCTION("""COMPUTED_VALUE"""),"Bash/Shell/PowerShell;C++;C#")</f>
        <v>Bash/Shell/PowerShell;C++;C#</v>
      </c>
      <c r="E850" s="1" t="str">
        <f>IFERROR(__xludf.DUMMYFUNCTION("UNIQUE(SPLIT(B850,"";""))"),"Bash/Shell/PowerShell")</f>
        <v>Bash/Shell/PowerShell</v>
      </c>
      <c r="F850" s="1" t="str">
        <f>IFERROR(__xludf.DUMMYFUNCTION("""COMPUTED_VALUE"""),"C++")</f>
        <v>C++</v>
      </c>
      <c r="G850" s="1" t="str">
        <f>IFERROR(__xludf.DUMMYFUNCTION("""COMPUTED_VALUE"""),"C#")</f>
        <v>C#</v>
      </c>
    </row>
    <row r="851">
      <c r="B851" s="1" t="str">
        <f>IFERROR(__xludf.DUMMYFUNCTION("""COMPUTED_VALUE"""),"HTML/CSS;PHP;VBA")</f>
        <v>HTML/CSS;PHP;VBA</v>
      </c>
      <c r="E851" s="1" t="str">
        <f>IFERROR(__xludf.DUMMYFUNCTION("UNIQUE(SPLIT(B851,"";""))"),"HTML/CSS")</f>
        <v>HTML/CSS</v>
      </c>
      <c r="F851" s="1" t="str">
        <f>IFERROR(__xludf.DUMMYFUNCTION("""COMPUTED_VALUE"""),"PHP")</f>
        <v>PHP</v>
      </c>
      <c r="G851" s="1" t="str">
        <f>IFERROR(__xludf.DUMMYFUNCTION("""COMPUTED_VALUE"""),"VBA")</f>
        <v>VBA</v>
      </c>
    </row>
    <row r="852">
      <c r="B852" s="1" t="str">
        <f>IFERROR(__xludf.DUMMYFUNCTION("""COMPUTED_VALUE"""),"Bash/Shell/PowerShell;Dart;Go;HTML/CSS;Java;JavaScript;Python;TypeScript")</f>
        <v>Bash/Shell/PowerShell;Dart;Go;HTML/CSS;Java;JavaScript;Python;TypeScript</v>
      </c>
      <c r="E852" s="1" t="str">
        <f>IFERROR(__xludf.DUMMYFUNCTION("UNIQUE(SPLIT(B852,"";""))"),"Bash/Shell/PowerShell")</f>
        <v>Bash/Shell/PowerShell</v>
      </c>
      <c r="F852" s="1" t="str">
        <f>IFERROR(__xludf.DUMMYFUNCTION("""COMPUTED_VALUE"""),"Dart")</f>
        <v>Dart</v>
      </c>
      <c r="G852" s="1" t="str">
        <f>IFERROR(__xludf.DUMMYFUNCTION("""COMPUTED_VALUE"""),"Go")</f>
        <v>Go</v>
      </c>
      <c r="H852" s="1" t="str">
        <f>IFERROR(__xludf.DUMMYFUNCTION("""COMPUTED_VALUE"""),"HTML/CSS")</f>
        <v>HTML/CSS</v>
      </c>
      <c r="I852" s="1" t="str">
        <f>IFERROR(__xludf.DUMMYFUNCTION("""COMPUTED_VALUE"""),"Java")</f>
        <v>Java</v>
      </c>
      <c r="J852" s="1" t="str">
        <f>IFERROR(__xludf.DUMMYFUNCTION("""COMPUTED_VALUE"""),"JavaScript")</f>
        <v>JavaScript</v>
      </c>
      <c r="K852" s="1" t="str">
        <f>IFERROR(__xludf.DUMMYFUNCTION("""COMPUTED_VALUE"""),"Python")</f>
        <v>Python</v>
      </c>
      <c r="L852" s="1" t="str">
        <f>IFERROR(__xludf.DUMMYFUNCTION("""COMPUTED_VALUE"""),"TypeScript")</f>
        <v>TypeScript</v>
      </c>
    </row>
    <row r="853">
      <c r="B853" s="1" t="str">
        <f>IFERROR(__xludf.DUMMYFUNCTION("""COMPUTED_VALUE"""),"C#;Java;JavaScript;TypeScript")</f>
        <v>C#;Java;JavaScript;TypeScript</v>
      </c>
      <c r="E853" s="1" t="str">
        <f>IFERROR(__xludf.DUMMYFUNCTION("UNIQUE(SPLIT(B853,"";""))"),"C#")</f>
        <v>C#</v>
      </c>
      <c r="F853" s="1" t="str">
        <f>IFERROR(__xludf.DUMMYFUNCTION("""COMPUTED_VALUE"""),"Java")</f>
        <v>Java</v>
      </c>
      <c r="G853" s="1" t="str">
        <f>IFERROR(__xludf.DUMMYFUNCTION("""COMPUTED_VALUE"""),"JavaScript")</f>
        <v>JavaScript</v>
      </c>
      <c r="H853" s="1" t="str">
        <f>IFERROR(__xludf.DUMMYFUNCTION("""COMPUTED_VALUE"""),"TypeScript")</f>
        <v>TypeScript</v>
      </c>
    </row>
    <row r="854">
      <c r="B854" s="1" t="str">
        <f>IFERROR(__xludf.DUMMYFUNCTION("""COMPUTED_VALUE"""),"C++;Python;Scala")</f>
        <v>C++;Python;Scala</v>
      </c>
      <c r="E854" s="1" t="str">
        <f>IFERROR(__xludf.DUMMYFUNCTION("UNIQUE(SPLIT(B854,"";""))"),"C++")</f>
        <v>C++</v>
      </c>
      <c r="F854" s="1" t="str">
        <f>IFERROR(__xludf.DUMMYFUNCTION("""COMPUTED_VALUE"""),"Python")</f>
        <v>Python</v>
      </c>
      <c r="G854" s="1" t="str">
        <f>IFERROR(__xludf.DUMMYFUNCTION("""COMPUTED_VALUE"""),"Scala")</f>
        <v>Scala</v>
      </c>
    </row>
    <row r="855">
      <c r="B855" s="1" t="str">
        <f>IFERROR(__xludf.DUMMYFUNCTION("""COMPUTED_VALUE"""),"C#;HTML/CSS;JavaScript")</f>
        <v>C#;HTML/CSS;JavaScript</v>
      </c>
      <c r="E855" s="1" t="str">
        <f>IFERROR(__xludf.DUMMYFUNCTION("UNIQUE(SPLIT(B855,"";""))"),"C#")</f>
        <v>C#</v>
      </c>
      <c r="F855" s="1" t="str">
        <f>IFERROR(__xludf.DUMMYFUNCTION("""COMPUTED_VALUE"""),"HTML/CSS")</f>
        <v>HTML/CSS</v>
      </c>
      <c r="G855" s="1" t="str">
        <f>IFERROR(__xludf.DUMMYFUNCTION("""COMPUTED_VALUE"""),"JavaScript")</f>
        <v>JavaScript</v>
      </c>
    </row>
    <row r="856">
      <c r="B856" s="1" t="str">
        <f>IFERROR(__xludf.DUMMYFUNCTION("""COMPUTED_VALUE"""),"Assembly;Bash/Shell/PowerShell;HTML/CSS;Java;JavaScript;PHP;Python;TypeScript")</f>
        <v>Assembly;Bash/Shell/PowerShell;HTML/CSS;Java;JavaScript;PHP;Python;TypeScript</v>
      </c>
      <c r="E856" s="1" t="str">
        <f>IFERROR(__xludf.DUMMYFUNCTION("UNIQUE(SPLIT(B856,"";""))"),"Assembly")</f>
        <v>Assembly</v>
      </c>
      <c r="F856" s="1" t="str">
        <f>IFERROR(__xludf.DUMMYFUNCTION("""COMPUTED_VALUE"""),"Bash/Shell/PowerShell")</f>
        <v>Bash/Shell/PowerShell</v>
      </c>
      <c r="G856" s="1" t="str">
        <f>IFERROR(__xludf.DUMMYFUNCTION("""COMPUTED_VALUE"""),"HTML/CSS")</f>
        <v>HTML/CSS</v>
      </c>
      <c r="H856" s="1" t="str">
        <f>IFERROR(__xludf.DUMMYFUNCTION("""COMPUTED_VALUE"""),"Java")</f>
        <v>Java</v>
      </c>
      <c r="I856" s="1" t="str">
        <f>IFERROR(__xludf.DUMMYFUNCTION("""COMPUTED_VALUE"""),"JavaScript")</f>
        <v>JavaScript</v>
      </c>
      <c r="J856" s="1" t="str">
        <f>IFERROR(__xludf.DUMMYFUNCTION("""COMPUTED_VALUE"""),"PHP")</f>
        <v>PHP</v>
      </c>
      <c r="K856" s="1" t="str">
        <f>IFERROR(__xludf.DUMMYFUNCTION("""COMPUTED_VALUE"""),"Python")</f>
        <v>Python</v>
      </c>
      <c r="L856" s="1" t="str">
        <f>IFERROR(__xludf.DUMMYFUNCTION("""COMPUTED_VALUE"""),"TypeScript")</f>
        <v>TypeScript</v>
      </c>
    </row>
    <row r="857">
      <c r="B857" s="1" t="str">
        <f>IFERROR(__xludf.DUMMYFUNCTION("""COMPUTED_VALUE"""),"Java;JavaScript;Kotlin")</f>
        <v>Java;JavaScript;Kotlin</v>
      </c>
      <c r="E857" s="1" t="str">
        <f>IFERROR(__xludf.DUMMYFUNCTION("UNIQUE(SPLIT(B857,"";""))"),"Java")</f>
        <v>Java</v>
      </c>
      <c r="F857" s="1" t="str">
        <f>IFERROR(__xludf.DUMMYFUNCTION("""COMPUTED_VALUE"""),"JavaScript")</f>
        <v>JavaScript</v>
      </c>
      <c r="G857" s="1" t="str">
        <f>IFERROR(__xludf.DUMMYFUNCTION("""COMPUTED_VALUE"""),"Kotlin")</f>
        <v>Kotlin</v>
      </c>
    </row>
    <row r="858">
      <c r="B858" s="1" t="str">
        <f>IFERROR(__xludf.DUMMYFUNCTION("""COMPUTED_VALUE"""),"Python;SQL")</f>
        <v>Python;SQL</v>
      </c>
      <c r="E858" s="1" t="str">
        <f>IFERROR(__xludf.DUMMYFUNCTION("UNIQUE(SPLIT(B858,"";""))"),"Python")</f>
        <v>Python</v>
      </c>
      <c r="F858" s="1" t="str">
        <f>IFERROR(__xludf.DUMMYFUNCTION("""COMPUTED_VALUE"""),"SQL")</f>
        <v>SQL</v>
      </c>
    </row>
    <row r="859">
      <c r="B859" s="1" t="str">
        <f>IFERROR(__xludf.DUMMYFUNCTION("""COMPUTED_VALUE"""),"Assembly;Bash/Shell/PowerShell;C;C++;HTML/CSS;Java;JavaScript;PHP;Python;Ruby;SQL")</f>
        <v>Assembly;Bash/Shell/PowerShell;C;C++;HTML/CSS;Java;JavaScript;PHP;Python;Ruby;SQL</v>
      </c>
      <c r="E859" s="1" t="str">
        <f>IFERROR(__xludf.DUMMYFUNCTION("UNIQUE(SPLIT(B859,"";""))"),"Assembly")</f>
        <v>Assembly</v>
      </c>
      <c r="F859" s="1" t="str">
        <f>IFERROR(__xludf.DUMMYFUNCTION("""COMPUTED_VALUE"""),"Bash/Shell/PowerShell")</f>
        <v>Bash/Shell/PowerShell</v>
      </c>
      <c r="G859" s="1" t="str">
        <f>IFERROR(__xludf.DUMMYFUNCTION("""COMPUTED_VALUE"""),"C")</f>
        <v>C</v>
      </c>
      <c r="H859" s="1" t="str">
        <f>IFERROR(__xludf.DUMMYFUNCTION("""COMPUTED_VALUE"""),"C++")</f>
        <v>C++</v>
      </c>
      <c r="I859" s="1" t="str">
        <f>IFERROR(__xludf.DUMMYFUNCTION("""COMPUTED_VALUE"""),"HTML/CSS")</f>
        <v>HTML/CSS</v>
      </c>
      <c r="J859" s="1" t="str">
        <f>IFERROR(__xludf.DUMMYFUNCTION("""COMPUTED_VALUE"""),"Java")</f>
        <v>Java</v>
      </c>
      <c r="K859" s="1" t="str">
        <f>IFERROR(__xludf.DUMMYFUNCTION("""COMPUTED_VALUE"""),"JavaScript")</f>
        <v>JavaScript</v>
      </c>
      <c r="L859" s="1" t="str">
        <f>IFERROR(__xludf.DUMMYFUNCTION("""COMPUTED_VALUE"""),"PHP")</f>
        <v>PHP</v>
      </c>
      <c r="M859" s="1" t="str">
        <f>IFERROR(__xludf.DUMMYFUNCTION("""COMPUTED_VALUE"""),"Python")</f>
        <v>Python</v>
      </c>
      <c r="N859" s="1" t="str">
        <f>IFERROR(__xludf.DUMMYFUNCTION("""COMPUTED_VALUE"""),"Ruby")</f>
        <v>Ruby</v>
      </c>
      <c r="O859" s="1" t="str">
        <f>IFERROR(__xludf.DUMMYFUNCTION("""COMPUTED_VALUE"""),"SQL")</f>
        <v>SQL</v>
      </c>
    </row>
    <row r="860">
      <c r="B860" s="1" t="str">
        <f>IFERROR(__xludf.DUMMYFUNCTION("""COMPUTED_VALUE"""),"Bash/Shell/PowerShell;C;HTML/CSS;JavaScript;Python;Ruby;SQL;TypeScript")</f>
        <v>Bash/Shell/PowerShell;C;HTML/CSS;JavaScript;Python;Ruby;SQL;TypeScript</v>
      </c>
      <c r="E860" s="1" t="str">
        <f>IFERROR(__xludf.DUMMYFUNCTION("UNIQUE(SPLIT(B860,"";""))"),"Bash/Shell/PowerShell")</f>
        <v>Bash/Shell/PowerShell</v>
      </c>
      <c r="F860" s="1" t="str">
        <f>IFERROR(__xludf.DUMMYFUNCTION("""COMPUTED_VALUE"""),"C")</f>
        <v>C</v>
      </c>
      <c r="G860" s="1" t="str">
        <f>IFERROR(__xludf.DUMMYFUNCTION("""COMPUTED_VALUE"""),"HTML/CSS")</f>
        <v>HTML/CSS</v>
      </c>
      <c r="H860" s="1" t="str">
        <f>IFERROR(__xludf.DUMMYFUNCTION("""COMPUTED_VALUE"""),"JavaScript")</f>
        <v>JavaScript</v>
      </c>
      <c r="I860" s="1" t="str">
        <f>IFERROR(__xludf.DUMMYFUNCTION("""COMPUTED_VALUE"""),"Python")</f>
        <v>Python</v>
      </c>
      <c r="J860" s="1" t="str">
        <f>IFERROR(__xludf.DUMMYFUNCTION("""COMPUTED_VALUE"""),"Ruby")</f>
        <v>Ruby</v>
      </c>
      <c r="K860" s="1" t="str">
        <f>IFERROR(__xludf.DUMMYFUNCTION("""COMPUTED_VALUE"""),"SQL")</f>
        <v>SQL</v>
      </c>
      <c r="L860" s="1" t="str">
        <f>IFERROR(__xludf.DUMMYFUNCTION("""COMPUTED_VALUE"""),"TypeScript")</f>
        <v>TypeScript</v>
      </c>
    </row>
    <row r="861">
      <c r="B861" s="1" t="str">
        <f>IFERROR(__xludf.DUMMYFUNCTION("""COMPUTED_VALUE"""),"C++;C#")</f>
        <v>C++;C#</v>
      </c>
      <c r="E861" s="1" t="str">
        <f>IFERROR(__xludf.DUMMYFUNCTION("UNIQUE(SPLIT(B861,"";""))"),"C++")</f>
        <v>C++</v>
      </c>
      <c r="F861" s="1" t="str">
        <f>IFERROR(__xludf.DUMMYFUNCTION("""COMPUTED_VALUE"""),"C#")</f>
        <v>C#</v>
      </c>
    </row>
    <row r="862">
      <c r="B862" s="1" t="str">
        <f>IFERROR(__xludf.DUMMYFUNCTION("""COMPUTED_VALUE"""),"Bash/Shell/PowerShell;Go;JavaScript;Python;Rust;SQL")</f>
        <v>Bash/Shell/PowerShell;Go;JavaScript;Python;Rust;SQL</v>
      </c>
      <c r="E862" s="1" t="str">
        <f>IFERROR(__xludf.DUMMYFUNCTION("UNIQUE(SPLIT(B862,"";""))"),"Bash/Shell/PowerShell")</f>
        <v>Bash/Shell/PowerShell</v>
      </c>
      <c r="F862" s="1" t="str">
        <f>IFERROR(__xludf.DUMMYFUNCTION("""COMPUTED_VALUE"""),"Go")</f>
        <v>Go</v>
      </c>
      <c r="G862" s="1" t="str">
        <f>IFERROR(__xludf.DUMMYFUNCTION("""COMPUTED_VALUE"""),"JavaScript")</f>
        <v>JavaScript</v>
      </c>
      <c r="H862" s="1" t="str">
        <f>IFERROR(__xludf.DUMMYFUNCTION("""COMPUTED_VALUE"""),"Python")</f>
        <v>Python</v>
      </c>
      <c r="I862" s="1" t="str">
        <f>IFERROR(__xludf.DUMMYFUNCTION("""COMPUTED_VALUE"""),"Rust")</f>
        <v>Rust</v>
      </c>
      <c r="J862" s="1" t="str">
        <f>IFERROR(__xludf.DUMMYFUNCTION("""COMPUTED_VALUE"""),"SQL")</f>
        <v>SQL</v>
      </c>
    </row>
    <row r="863">
      <c r="B863" s="1" t="str">
        <f>IFERROR(__xludf.DUMMYFUNCTION("""COMPUTED_VALUE"""),"Dart;HTML/CSS;JavaScript;Kotlin;Rust")</f>
        <v>Dart;HTML/CSS;JavaScript;Kotlin;Rust</v>
      </c>
      <c r="E863" s="1" t="str">
        <f>IFERROR(__xludf.DUMMYFUNCTION("UNIQUE(SPLIT(B863,"";""))"),"Dart")</f>
        <v>Dart</v>
      </c>
      <c r="F863" s="1" t="str">
        <f>IFERROR(__xludf.DUMMYFUNCTION("""COMPUTED_VALUE"""),"HTML/CSS")</f>
        <v>HTML/CSS</v>
      </c>
      <c r="G863" s="1" t="str">
        <f>IFERROR(__xludf.DUMMYFUNCTION("""COMPUTED_VALUE"""),"JavaScript")</f>
        <v>JavaScript</v>
      </c>
      <c r="H863" s="1" t="str">
        <f>IFERROR(__xludf.DUMMYFUNCTION("""COMPUTED_VALUE"""),"Kotlin")</f>
        <v>Kotlin</v>
      </c>
      <c r="I863" s="1" t="str">
        <f>IFERROR(__xludf.DUMMYFUNCTION("""COMPUTED_VALUE"""),"Rust")</f>
        <v>Rust</v>
      </c>
    </row>
    <row r="864">
      <c r="B864" s="1" t="str">
        <f>IFERROR(__xludf.DUMMYFUNCTION("""COMPUTED_VALUE"""),"Java;SQL;Other(s):")</f>
        <v>Java;SQL;Other(s):</v>
      </c>
      <c r="E864" s="1" t="str">
        <f>IFERROR(__xludf.DUMMYFUNCTION("UNIQUE(SPLIT(B864,"";""))"),"Java")</f>
        <v>Java</v>
      </c>
      <c r="F864" s="1" t="str">
        <f>IFERROR(__xludf.DUMMYFUNCTION("""COMPUTED_VALUE"""),"SQL")</f>
        <v>SQL</v>
      </c>
      <c r="G864" s="1" t="str">
        <f>IFERROR(__xludf.DUMMYFUNCTION("""COMPUTED_VALUE"""),"Other(s):")</f>
        <v>Other(s):</v>
      </c>
    </row>
    <row r="865">
      <c r="B865" s="1" t="str">
        <f>IFERROR(__xludf.DUMMYFUNCTION("""COMPUTED_VALUE"""),"Bash/Shell/PowerShell;C#;HTML/CSS;Java;JavaScript;SQL;Other(s):")</f>
        <v>Bash/Shell/PowerShell;C#;HTML/CSS;Java;JavaScript;SQL;Other(s):</v>
      </c>
      <c r="E865" s="1" t="str">
        <f>IFERROR(__xludf.DUMMYFUNCTION("UNIQUE(SPLIT(B865,"";""))"),"Bash/Shell/PowerShell")</f>
        <v>Bash/Shell/PowerShell</v>
      </c>
      <c r="F865" s="1" t="str">
        <f>IFERROR(__xludf.DUMMYFUNCTION("""COMPUTED_VALUE"""),"C#")</f>
        <v>C#</v>
      </c>
      <c r="G865" s="1" t="str">
        <f>IFERROR(__xludf.DUMMYFUNCTION("""COMPUTED_VALUE"""),"HTML/CSS")</f>
        <v>HTML/CSS</v>
      </c>
      <c r="H865" s="1" t="str">
        <f>IFERROR(__xludf.DUMMYFUNCTION("""COMPUTED_VALUE"""),"Java")</f>
        <v>Java</v>
      </c>
      <c r="I865" s="1" t="str">
        <f>IFERROR(__xludf.DUMMYFUNCTION("""COMPUTED_VALUE"""),"JavaScript")</f>
        <v>JavaScript</v>
      </c>
      <c r="J865" s="1" t="str">
        <f>IFERROR(__xludf.DUMMYFUNCTION("""COMPUTED_VALUE"""),"SQL")</f>
        <v>SQL</v>
      </c>
      <c r="K865" s="1" t="str">
        <f>IFERROR(__xludf.DUMMYFUNCTION("""COMPUTED_VALUE"""),"Other(s):")</f>
        <v>Other(s):</v>
      </c>
    </row>
    <row r="866">
      <c r="B866" s="1" t="str">
        <f>IFERROR(__xludf.DUMMYFUNCTION("""COMPUTED_VALUE"""),"HTML/CSS;JavaScript;Python;TypeScript")</f>
        <v>HTML/CSS;JavaScript;Python;TypeScript</v>
      </c>
      <c r="E866" s="1" t="str">
        <f>IFERROR(__xludf.DUMMYFUNCTION("UNIQUE(SPLIT(B866,"";""))"),"HTML/CSS")</f>
        <v>HTML/CSS</v>
      </c>
      <c r="F866" s="1" t="str">
        <f>IFERROR(__xludf.DUMMYFUNCTION("""COMPUTED_VALUE"""),"JavaScript")</f>
        <v>JavaScript</v>
      </c>
      <c r="G866" s="1" t="str">
        <f>IFERROR(__xludf.DUMMYFUNCTION("""COMPUTED_VALUE"""),"Python")</f>
        <v>Python</v>
      </c>
      <c r="H866" s="1" t="str">
        <f>IFERROR(__xludf.DUMMYFUNCTION("""COMPUTED_VALUE"""),"TypeScript")</f>
        <v>TypeScript</v>
      </c>
    </row>
    <row r="867">
      <c r="B867" s="1" t="str">
        <f>IFERROR(__xludf.DUMMYFUNCTION("""COMPUTED_VALUE"""),"C;C++")</f>
        <v>C;C++</v>
      </c>
      <c r="E867" s="1" t="str">
        <f>IFERROR(__xludf.DUMMYFUNCTION("UNIQUE(SPLIT(B867,"";""))"),"C")</f>
        <v>C</v>
      </c>
      <c r="F867" s="1" t="str">
        <f>IFERROR(__xludf.DUMMYFUNCTION("""COMPUTED_VALUE"""),"C++")</f>
        <v>C++</v>
      </c>
    </row>
    <row r="868">
      <c r="B868" s="1" t="str">
        <f>IFERROR(__xludf.DUMMYFUNCTION("""COMPUTED_VALUE"""),"Bash/Shell/PowerShell;HTML/CSS;JavaScript;PHP;Python;SQL")</f>
        <v>Bash/Shell/PowerShell;HTML/CSS;JavaScript;PHP;Python;SQL</v>
      </c>
      <c r="E868" s="1" t="str">
        <f>IFERROR(__xludf.DUMMYFUNCTION("UNIQUE(SPLIT(B868,"";""))"),"Bash/Shell/PowerShell")</f>
        <v>Bash/Shell/PowerShell</v>
      </c>
      <c r="F868" s="1" t="str">
        <f>IFERROR(__xludf.DUMMYFUNCTION("""COMPUTED_VALUE"""),"HTML/CSS")</f>
        <v>HTML/CSS</v>
      </c>
      <c r="G868" s="1" t="str">
        <f>IFERROR(__xludf.DUMMYFUNCTION("""COMPUTED_VALUE"""),"JavaScript")</f>
        <v>JavaScript</v>
      </c>
      <c r="H868" s="1" t="str">
        <f>IFERROR(__xludf.DUMMYFUNCTION("""COMPUTED_VALUE"""),"PHP")</f>
        <v>PHP</v>
      </c>
      <c r="I868" s="1" t="str">
        <f>IFERROR(__xludf.DUMMYFUNCTION("""COMPUTED_VALUE"""),"Python")</f>
        <v>Python</v>
      </c>
      <c r="J868" s="1" t="str">
        <f>IFERROR(__xludf.DUMMYFUNCTION("""COMPUTED_VALUE"""),"SQL")</f>
        <v>SQL</v>
      </c>
    </row>
    <row r="869">
      <c r="B869" s="1" t="str">
        <f>IFERROR(__xludf.DUMMYFUNCTION("""COMPUTED_VALUE"""),"C;HTML/CSS;JavaScript;Python;SQL;TypeScript")</f>
        <v>C;HTML/CSS;JavaScript;Python;SQL;TypeScript</v>
      </c>
      <c r="E869" s="1" t="str">
        <f>IFERROR(__xludf.DUMMYFUNCTION("UNIQUE(SPLIT(B869,"";""))"),"C")</f>
        <v>C</v>
      </c>
      <c r="F869" s="1" t="str">
        <f>IFERROR(__xludf.DUMMYFUNCTION("""COMPUTED_VALUE"""),"HTML/CSS")</f>
        <v>HTML/CSS</v>
      </c>
      <c r="G869" s="1" t="str">
        <f>IFERROR(__xludf.DUMMYFUNCTION("""COMPUTED_VALUE"""),"JavaScript")</f>
        <v>JavaScript</v>
      </c>
      <c r="H869" s="1" t="str">
        <f>IFERROR(__xludf.DUMMYFUNCTION("""COMPUTED_VALUE"""),"Python")</f>
        <v>Python</v>
      </c>
      <c r="I869" s="1" t="str">
        <f>IFERROR(__xludf.DUMMYFUNCTION("""COMPUTED_VALUE"""),"SQL")</f>
        <v>SQL</v>
      </c>
      <c r="J869" s="1" t="str">
        <f>IFERROR(__xludf.DUMMYFUNCTION("""COMPUTED_VALUE"""),"TypeScript")</f>
        <v>TypeScript</v>
      </c>
    </row>
    <row r="870">
      <c r="B870" s="1" t="str">
        <f>IFERROR(__xludf.DUMMYFUNCTION("""COMPUTED_VALUE"""),"C++;HTML/CSS;JavaScript;Rust;SQL;TypeScript;Other(s):")</f>
        <v>C++;HTML/CSS;JavaScript;Rust;SQL;TypeScript;Other(s):</v>
      </c>
      <c r="E870" s="1" t="str">
        <f>IFERROR(__xludf.DUMMYFUNCTION("UNIQUE(SPLIT(B870,"";""))"),"C++")</f>
        <v>C++</v>
      </c>
      <c r="F870" s="1" t="str">
        <f>IFERROR(__xludf.DUMMYFUNCTION("""COMPUTED_VALUE"""),"HTML/CSS")</f>
        <v>HTML/CSS</v>
      </c>
      <c r="G870" s="1" t="str">
        <f>IFERROR(__xludf.DUMMYFUNCTION("""COMPUTED_VALUE"""),"JavaScript")</f>
        <v>JavaScript</v>
      </c>
      <c r="H870" s="1" t="str">
        <f>IFERROR(__xludf.DUMMYFUNCTION("""COMPUTED_VALUE"""),"Rust")</f>
        <v>Rust</v>
      </c>
      <c r="I870" s="1" t="str">
        <f>IFERROR(__xludf.DUMMYFUNCTION("""COMPUTED_VALUE"""),"SQL")</f>
        <v>SQL</v>
      </c>
      <c r="J870" s="1" t="str">
        <f>IFERROR(__xludf.DUMMYFUNCTION("""COMPUTED_VALUE"""),"TypeScript")</f>
        <v>TypeScript</v>
      </c>
      <c r="K870" s="1" t="str">
        <f>IFERROR(__xludf.DUMMYFUNCTION("""COMPUTED_VALUE"""),"Other(s):")</f>
        <v>Other(s):</v>
      </c>
    </row>
    <row r="871">
      <c r="B871" s="1" t="str">
        <f>IFERROR(__xludf.DUMMYFUNCTION("""COMPUTED_VALUE"""),"Bash/Shell/PowerShell;Objective-C;Ruby;Swift")</f>
        <v>Bash/Shell/PowerShell;Objective-C;Ruby;Swift</v>
      </c>
      <c r="E871" s="1" t="str">
        <f>IFERROR(__xludf.DUMMYFUNCTION("UNIQUE(SPLIT(B871,"";""))"),"Bash/Shell/PowerShell")</f>
        <v>Bash/Shell/PowerShell</v>
      </c>
      <c r="F871" s="1" t="str">
        <f>IFERROR(__xludf.DUMMYFUNCTION("""COMPUTED_VALUE"""),"Objective-C")</f>
        <v>Objective-C</v>
      </c>
      <c r="G871" s="1" t="str">
        <f>IFERROR(__xludf.DUMMYFUNCTION("""COMPUTED_VALUE"""),"Ruby")</f>
        <v>Ruby</v>
      </c>
      <c r="H871" s="1" t="str">
        <f>IFERROR(__xludf.DUMMYFUNCTION("""COMPUTED_VALUE"""),"Swift")</f>
        <v>Swift</v>
      </c>
    </row>
    <row r="872">
      <c r="B872" s="1" t="str">
        <f>IFERROR(__xludf.DUMMYFUNCTION("""COMPUTED_VALUE"""),"C;Go;JavaScript;SQL;TypeScript")</f>
        <v>C;Go;JavaScript;SQL;TypeScript</v>
      </c>
      <c r="E872" s="1" t="str">
        <f>IFERROR(__xludf.DUMMYFUNCTION("UNIQUE(SPLIT(B872,"";""))"),"C")</f>
        <v>C</v>
      </c>
      <c r="F872" s="1" t="str">
        <f>IFERROR(__xludf.DUMMYFUNCTION("""COMPUTED_VALUE"""),"Go")</f>
        <v>Go</v>
      </c>
      <c r="G872" s="1" t="str">
        <f>IFERROR(__xludf.DUMMYFUNCTION("""COMPUTED_VALUE"""),"JavaScript")</f>
        <v>JavaScript</v>
      </c>
      <c r="H872" s="1" t="str">
        <f>IFERROR(__xludf.DUMMYFUNCTION("""COMPUTED_VALUE"""),"SQL")</f>
        <v>SQL</v>
      </c>
      <c r="I872" s="1" t="str">
        <f>IFERROR(__xludf.DUMMYFUNCTION("""COMPUTED_VALUE"""),"TypeScript")</f>
        <v>TypeScript</v>
      </c>
    </row>
    <row r="873">
      <c r="B873" s="1" t="str">
        <f>IFERROR(__xludf.DUMMYFUNCTION("""COMPUTED_VALUE"""),"Java;JavaScript;PHP;Python")</f>
        <v>Java;JavaScript;PHP;Python</v>
      </c>
      <c r="E873" s="1" t="str">
        <f>IFERROR(__xludf.DUMMYFUNCTION("UNIQUE(SPLIT(B873,"";""))"),"Java")</f>
        <v>Java</v>
      </c>
      <c r="F873" s="1" t="str">
        <f>IFERROR(__xludf.DUMMYFUNCTION("""COMPUTED_VALUE"""),"JavaScript")</f>
        <v>JavaScript</v>
      </c>
      <c r="G873" s="1" t="str">
        <f>IFERROR(__xludf.DUMMYFUNCTION("""COMPUTED_VALUE"""),"PHP")</f>
        <v>PHP</v>
      </c>
      <c r="H873" s="1" t="str">
        <f>IFERROR(__xludf.DUMMYFUNCTION("""COMPUTED_VALUE"""),"Python")</f>
        <v>Python</v>
      </c>
    </row>
    <row r="874">
      <c r="B874" s="1" t="str">
        <f>IFERROR(__xludf.DUMMYFUNCTION("""COMPUTED_VALUE"""),"C++;Java;SQL;Swift")</f>
        <v>C++;Java;SQL;Swift</v>
      </c>
      <c r="E874" s="1" t="str">
        <f>IFERROR(__xludf.DUMMYFUNCTION("UNIQUE(SPLIT(B874,"";""))"),"C++")</f>
        <v>C++</v>
      </c>
      <c r="F874" s="1" t="str">
        <f>IFERROR(__xludf.DUMMYFUNCTION("""COMPUTED_VALUE"""),"Java")</f>
        <v>Java</v>
      </c>
      <c r="G874" s="1" t="str">
        <f>IFERROR(__xludf.DUMMYFUNCTION("""COMPUTED_VALUE"""),"SQL")</f>
        <v>SQL</v>
      </c>
      <c r="H874" s="1" t="str">
        <f>IFERROR(__xludf.DUMMYFUNCTION("""COMPUTED_VALUE"""),"Swift")</f>
        <v>Swift</v>
      </c>
    </row>
    <row r="875">
      <c r="B875" s="1" t="str">
        <f>IFERROR(__xludf.DUMMYFUNCTION("""COMPUTED_VALUE"""),"C#;HTML/CSS;JavaScript;SQL")</f>
        <v>C#;HTML/CSS;JavaScript;SQL</v>
      </c>
      <c r="E875" s="1" t="str">
        <f>IFERROR(__xludf.DUMMYFUNCTION("UNIQUE(SPLIT(B875,"";""))"),"C#")</f>
        <v>C#</v>
      </c>
      <c r="F875" s="1" t="str">
        <f>IFERROR(__xludf.DUMMYFUNCTION("""COMPUTED_VALUE"""),"HTML/CSS")</f>
        <v>HTML/CSS</v>
      </c>
      <c r="G875" s="1" t="str">
        <f>IFERROR(__xludf.DUMMYFUNCTION("""COMPUTED_VALUE"""),"JavaScript")</f>
        <v>JavaScript</v>
      </c>
      <c r="H875" s="1" t="str">
        <f>IFERROR(__xludf.DUMMYFUNCTION("""COMPUTED_VALUE"""),"SQL")</f>
        <v>SQL</v>
      </c>
    </row>
    <row r="876">
      <c r="B876" s="1" t="str">
        <f>IFERROR(__xludf.DUMMYFUNCTION("""COMPUTED_VALUE"""),"HTML/CSS;Java;PHP;SQL")</f>
        <v>HTML/CSS;Java;PHP;SQL</v>
      </c>
      <c r="E876" s="1" t="str">
        <f>IFERROR(__xludf.DUMMYFUNCTION("UNIQUE(SPLIT(B876,"";""))"),"HTML/CSS")</f>
        <v>HTML/CSS</v>
      </c>
      <c r="F876" s="1" t="str">
        <f>IFERROR(__xludf.DUMMYFUNCTION("""COMPUTED_VALUE"""),"Java")</f>
        <v>Java</v>
      </c>
      <c r="G876" s="1" t="str">
        <f>IFERROR(__xludf.DUMMYFUNCTION("""COMPUTED_VALUE"""),"PHP")</f>
        <v>PHP</v>
      </c>
      <c r="H876" s="1" t="str">
        <f>IFERROR(__xludf.DUMMYFUNCTION("""COMPUTED_VALUE"""),"SQL")</f>
        <v>SQL</v>
      </c>
    </row>
    <row r="877">
      <c r="B877" s="1" t="str">
        <f>IFERROR(__xludf.DUMMYFUNCTION("""COMPUTED_VALUE"""),"C#;Clojure;JavaScript;PHP;Python;R;SQL")</f>
        <v>C#;Clojure;JavaScript;PHP;Python;R;SQL</v>
      </c>
      <c r="E877" s="1" t="str">
        <f>IFERROR(__xludf.DUMMYFUNCTION("UNIQUE(SPLIT(B877,"";""))"),"C#")</f>
        <v>C#</v>
      </c>
      <c r="F877" s="1" t="str">
        <f>IFERROR(__xludf.DUMMYFUNCTION("""COMPUTED_VALUE"""),"Clojure")</f>
        <v>Clojure</v>
      </c>
      <c r="G877" s="1" t="str">
        <f>IFERROR(__xludf.DUMMYFUNCTION("""COMPUTED_VALUE"""),"JavaScript")</f>
        <v>JavaScript</v>
      </c>
      <c r="H877" s="1" t="str">
        <f>IFERROR(__xludf.DUMMYFUNCTION("""COMPUTED_VALUE"""),"PHP")</f>
        <v>PHP</v>
      </c>
      <c r="I877" s="1" t="str">
        <f>IFERROR(__xludf.DUMMYFUNCTION("""COMPUTED_VALUE"""),"Python")</f>
        <v>Python</v>
      </c>
      <c r="J877" s="1" t="str">
        <f>IFERROR(__xludf.DUMMYFUNCTION("""COMPUTED_VALUE"""),"R")</f>
        <v>R</v>
      </c>
      <c r="K877" s="1" t="str">
        <f>IFERROR(__xludf.DUMMYFUNCTION("""COMPUTED_VALUE"""),"SQL")</f>
        <v>SQL</v>
      </c>
    </row>
    <row r="878">
      <c r="B878" s="1" t="str">
        <f>IFERROR(__xludf.DUMMYFUNCTION("""COMPUTED_VALUE"""),"C#;Java;JavaScript;SQL")</f>
        <v>C#;Java;JavaScript;SQL</v>
      </c>
      <c r="E878" s="1" t="str">
        <f>IFERROR(__xludf.DUMMYFUNCTION("UNIQUE(SPLIT(B878,"";""))"),"C#")</f>
        <v>C#</v>
      </c>
      <c r="F878" s="1" t="str">
        <f>IFERROR(__xludf.DUMMYFUNCTION("""COMPUTED_VALUE"""),"Java")</f>
        <v>Java</v>
      </c>
      <c r="G878" s="1" t="str">
        <f>IFERROR(__xludf.DUMMYFUNCTION("""COMPUTED_VALUE"""),"JavaScript")</f>
        <v>JavaScript</v>
      </c>
      <c r="H878" s="1" t="str">
        <f>IFERROR(__xludf.DUMMYFUNCTION("""COMPUTED_VALUE"""),"SQL")</f>
        <v>SQL</v>
      </c>
    </row>
    <row r="879">
      <c r="B879" s="1" t="str">
        <f>IFERROR(__xludf.DUMMYFUNCTION("""COMPUTED_VALUE"""),"Bash/Shell/PowerShell;C;C#;HTML/CSS;JavaScript;PHP;Python")</f>
        <v>Bash/Shell/PowerShell;C;C#;HTML/CSS;JavaScript;PHP;Python</v>
      </c>
      <c r="E879" s="1" t="str">
        <f>IFERROR(__xludf.DUMMYFUNCTION("UNIQUE(SPLIT(B879,"";""))"),"Bash/Shell/PowerShell")</f>
        <v>Bash/Shell/PowerShell</v>
      </c>
      <c r="F879" s="1" t="str">
        <f>IFERROR(__xludf.DUMMYFUNCTION("""COMPUTED_VALUE"""),"C")</f>
        <v>C</v>
      </c>
      <c r="G879" s="1" t="str">
        <f>IFERROR(__xludf.DUMMYFUNCTION("""COMPUTED_VALUE"""),"C#")</f>
        <v>C#</v>
      </c>
      <c r="H879" s="1" t="str">
        <f>IFERROR(__xludf.DUMMYFUNCTION("""COMPUTED_VALUE"""),"HTML/CSS")</f>
        <v>HTML/CSS</v>
      </c>
      <c r="I879" s="1" t="str">
        <f>IFERROR(__xludf.DUMMYFUNCTION("""COMPUTED_VALUE"""),"JavaScript")</f>
        <v>JavaScript</v>
      </c>
      <c r="J879" s="1" t="str">
        <f>IFERROR(__xludf.DUMMYFUNCTION("""COMPUTED_VALUE"""),"PHP")</f>
        <v>PHP</v>
      </c>
      <c r="K879" s="1" t="str">
        <f>IFERROR(__xludf.DUMMYFUNCTION("""COMPUTED_VALUE"""),"Python")</f>
        <v>Python</v>
      </c>
    </row>
    <row r="880">
      <c r="B880" s="1" t="str">
        <f>IFERROR(__xludf.DUMMYFUNCTION("""COMPUTED_VALUE"""),"Bash/Shell/PowerShell;Java;SQL")</f>
        <v>Bash/Shell/PowerShell;Java;SQL</v>
      </c>
      <c r="E880" s="1" t="str">
        <f>IFERROR(__xludf.DUMMYFUNCTION("UNIQUE(SPLIT(B880,"";""))"),"Bash/Shell/PowerShell")</f>
        <v>Bash/Shell/PowerShell</v>
      </c>
      <c r="F880" s="1" t="str">
        <f>IFERROR(__xludf.DUMMYFUNCTION("""COMPUTED_VALUE"""),"Java")</f>
        <v>Java</v>
      </c>
      <c r="G880" s="1" t="str">
        <f>IFERROR(__xludf.DUMMYFUNCTION("""COMPUTED_VALUE"""),"SQL")</f>
        <v>SQL</v>
      </c>
    </row>
    <row r="881">
      <c r="B881" s="1" t="str">
        <f>IFERROR(__xludf.DUMMYFUNCTION("""COMPUTED_VALUE"""),"Java")</f>
        <v>Java</v>
      </c>
      <c r="E881" s="1" t="str">
        <f>IFERROR(__xludf.DUMMYFUNCTION("UNIQUE(SPLIT(B881,"";""))"),"Java")</f>
        <v>Java</v>
      </c>
    </row>
    <row r="882">
      <c r="B882" s="1" t="str">
        <f>IFERROR(__xludf.DUMMYFUNCTION("""COMPUTED_VALUE"""),"C#;Clojure;JavaScript;TypeScript")</f>
        <v>C#;Clojure;JavaScript;TypeScript</v>
      </c>
      <c r="E882" s="1" t="str">
        <f>IFERROR(__xludf.DUMMYFUNCTION("UNIQUE(SPLIT(B882,"";""))"),"C#")</f>
        <v>C#</v>
      </c>
      <c r="F882" s="1" t="str">
        <f>IFERROR(__xludf.DUMMYFUNCTION("""COMPUTED_VALUE"""),"Clojure")</f>
        <v>Clojure</v>
      </c>
      <c r="G882" s="1" t="str">
        <f>IFERROR(__xludf.DUMMYFUNCTION("""COMPUTED_VALUE"""),"JavaScript")</f>
        <v>JavaScript</v>
      </c>
      <c r="H882" s="1" t="str">
        <f>IFERROR(__xludf.DUMMYFUNCTION("""COMPUTED_VALUE"""),"TypeScript")</f>
        <v>TypeScript</v>
      </c>
    </row>
    <row r="883">
      <c r="B883" s="1" t="str">
        <f>IFERROR(__xludf.DUMMYFUNCTION("""COMPUTED_VALUE"""),"Go;HTML/CSS;JavaScript;Python;SQL;TypeScript")</f>
        <v>Go;HTML/CSS;JavaScript;Python;SQL;TypeScript</v>
      </c>
      <c r="E883" s="1" t="str">
        <f>IFERROR(__xludf.DUMMYFUNCTION("UNIQUE(SPLIT(B883,"";""))"),"Go")</f>
        <v>Go</v>
      </c>
      <c r="F883" s="1" t="str">
        <f>IFERROR(__xludf.DUMMYFUNCTION("""COMPUTED_VALUE"""),"HTML/CSS")</f>
        <v>HTML/CSS</v>
      </c>
      <c r="G883" s="1" t="str">
        <f>IFERROR(__xludf.DUMMYFUNCTION("""COMPUTED_VALUE"""),"JavaScript")</f>
        <v>JavaScript</v>
      </c>
      <c r="H883" s="1" t="str">
        <f>IFERROR(__xludf.DUMMYFUNCTION("""COMPUTED_VALUE"""),"Python")</f>
        <v>Python</v>
      </c>
      <c r="I883" s="1" t="str">
        <f>IFERROR(__xludf.DUMMYFUNCTION("""COMPUTED_VALUE"""),"SQL")</f>
        <v>SQL</v>
      </c>
      <c r="J883" s="1" t="str">
        <f>IFERROR(__xludf.DUMMYFUNCTION("""COMPUTED_VALUE"""),"TypeScript")</f>
        <v>TypeScript</v>
      </c>
    </row>
    <row r="884">
      <c r="B884" s="1" t="str">
        <f>IFERROR(__xludf.DUMMYFUNCTION("""COMPUTED_VALUE"""),"C#;HTML/CSS;Java;JavaScript;SQL")</f>
        <v>C#;HTML/CSS;Java;JavaScript;SQL</v>
      </c>
      <c r="E884" s="1" t="str">
        <f>IFERROR(__xludf.DUMMYFUNCTION("UNIQUE(SPLIT(B884,"";""))"),"C#")</f>
        <v>C#</v>
      </c>
      <c r="F884" s="1" t="str">
        <f>IFERROR(__xludf.DUMMYFUNCTION("""COMPUTED_VALUE"""),"HTML/CSS")</f>
        <v>HTML/CSS</v>
      </c>
      <c r="G884" s="1" t="str">
        <f>IFERROR(__xludf.DUMMYFUNCTION("""COMPUTED_VALUE"""),"Java")</f>
        <v>Java</v>
      </c>
      <c r="H884" s="1" t="str">
        <f>IFERROR(__xludf.DUMMYFUNCTION("""COMPUTED_VALUE"""),"JavaScript")</f>
        <v>JavaScript</v>
      </c>
      <c r="I884" s="1" t="str">
        <f>IFERROR(__xludf.DUMMYFUNCTION("""COMPUTED_VALUE"""),"SQL")</f>
        <v>SQL</v>
      </c>
    </row>
    <row r="885">
      <c r="B885" s="1" t="str">
        <f>IFERROR(__xludf.DUMMYFUNCTION("""COMPUTED_VALUE"""),"Bash/Shell/PowerShell;C;C++;Python")</f>
        <v>Bash/Shell/PowerShell;C;C++;Python</v>
      </c>
      <c r="E885" s="1" t="str">
        <f>IFERROR(__xludf.DUMMYFUNCTION("UNIQUE(SPLIT(B885,"";""))"),"Bash/Shell/PowerShell")</f>
        <v>Bash/Shell/PowerShell</v>
      </c>
      <c r="F885" s="1" t="str">
        <f>IFERROR(__xludf.DUMMYFUNCTION("""COMPUTED_VALUE"""),"C")</f>
        <v>C</v>
      </c>
      <c r="G885" s="1" t="str">
        <f>IFERROR(__xludf.DUMMYFUNCTION("""COMPUTED_VALUE"""),"C++")</f>
        <v>C++</v>
      </c>
      <c r="H885" s="1" t="str">
        <f>IFERROR(__xludf.DUMMYFUNCTION("""COMPUTED_VALUE"""),"Python")</f>
        <v>Python</v>
      </c>
    </row>
    <row r="886">
      <c r="B886" s="1" t="str">
        <f>IFERROR(__xludf.DUMMYFUNCTION("""COMPUTED_VALUE"""),"Bash/Shell/PowerShell;C;C++;C#;HTML/CSS;Java;JavaScript;PHP;Python")</f>
        <v>Bash/Shell/PowerShell;C;C++;C#;HTML/CSS;Java;JavaScript;PHP;Python</v>
      </c>
      <c r="E886" s="1" t="str">
        <f>IFERROR(__xludf.DUMMYFUNCTION("UNIQUE(SPLIT(B886,"";""))"),"Bash/Shell/PowerShell")</f>
        <v>Bash/Shell/PowerShell</v>
      </c>
      <c r="F886" s="1" t="str">
        <f>IFERROR(__xludf.DUMMYFUNCTION("""COMPUTED_VALUE"""),"C")</f>
        <v>C</v>
      </c>
      <c r="G886" s="1" t="str">
        <f>IFERROR(__xludf.DUMMYFUNCTION("""COMPUTED_VALUE"""),"C++")</f>
        <v>C++</v>
      </c>
      <c r="H886" s="1" t="str">
        <f>IFERROR(__xludf.DUMMYFUNCTION("""COMPUTED_VALUE"""),"C#")</f>
        <v>C#</v>
      </c>
      <c r="I886" s="1" t="str">
        <f>IFERROR(__xludf.DUMMYFUNCTION("""COMPUTED_VALUE"""),"HTML/CSS")</f>
        <v>HTML/CSS</v>
      </c>
      <c r="J886" s="1" t="str">
        <f>IFERROR(__xludf.DUMMYFUNCTION("""COMPUTED_VALUE"""),"Java")</f>
        <v>Java</v>
      </c>
      <c r="K886" s="1" t="str">
        <f>IFERROR(__xludf.DUMMYFUNCTION("""COMPUTED_VALUE"""),"JavaScript")</f>
        <v>JavaScript</v>
      </c>
      <c r="L886" s="1" t="str">
        <f>IFERROR(__xludf.DUMMYFUNCTION("""COMPUTED_VALUE"""),"PHP")</f>
        <v>PHP</v>
      </c>
      <c r="M886" s="1" t="str">
        <f>IFERROR(__xludf.DUMMYFUNCTION("""COMPUTED_VALUE"""),"Python")</f>
        <v>Python</v>
      </c>
    </row>
    <row r="887">
      <c r="B887" s="1" t="str">
        <f>IFERROR(__xludf.DUMMYFUNCTION("""COMPUTED_VALUE"""),"Bash/Shell/PowerShell;C++;C#;HTML/CSS;JavaScript;Python")</f>
        <v>Bash/Shell/PowerShell;C++;C#;HTML/CSS;JavaScript;Python</v>
      </c>
      <c r="E887" s="1" t="str">
        <f>IFERROR(__xludf.DUMMYFUNCTION("UNIQUE(SPLIT(B887,"";""))"),"Bash/Shell/PowerShell")</f>
        <v>Bash/Shell/PowerShell</v>
      </c>
      <c r="F887" s="1" t="str">
        <f>IFERROR(__xludf.DUMMYFUNCTION("""COMPUTED_VALUE"""),"C++")</f>
        <v>C++</v>
      </c>
      <c r="G887" s="1" t="str">
        <f>IFERROR(__xludf.DUMMYFUNCTION("""COMPUTED_VALUE"""),"C#")</f>
        <v>C#</v>
      </c>
      <c r="H887" s="1" t="str">
        <f>IFERROR(__xludf.DUMMYFUNCTION("""COMPUTED_VALUE"""),"HTML/CSS")</f>
        <v>HTML/CSS</v>
      </c>
      <c r="I887" s="1" t="str">
        <f>IFERROR(__xludf.DUMMYFUNCTION("""COMPUTED_VALUE"""),"JavaScript")</f>
        <v>JavaScript</v>
      </c>
      <c r="J887" s="1" t="str">
        <f>IFERROR(__xludf.DUMMYFUNCTION("""COMPUTED_VALUE"""),"Python")</f>
        <v>Python</v>
      </c>
    </row>
    <row r="888">
      <c r="B888" s="1" t="str">
        <f>IFERROR(__xludf.DUMMYFUNCTION("""COMPUTED_VALUE"""),"Bash/Shell/PowerShell;C#;HTML/CSS;Java;JavaScript;Python;SQL")</f>
        <v>Bash/Shell/PowerShell;C#;HTML/CSS;Java;JavaScript;Python;SQL</v>
      </c>
      <c r="E888" s="1" t="str">
        <f>IFERROR(__xludf.DUMMYFUNCTION("UNIQUE(SPLIT(B888,"";""))"),"Bash/Shell/PowerShell")</f>
        <v>Bash/Shell/PowerShell</v>
      </c>
      <c r="F888" s="1" t="str">
        <f>IFERROR(__xludf.DUMMYFUNCTION("""COMPUTED_VALUE"""),"C#")</f>
        <v>C#</v>
      </c>
      <c r="G888" s="1" t="str">
        <f>IFERROR(__xludf.DUMMYFUNCTION("""COMPUTED_VALUE"""),"HTML/CSS")</f>
        <v>HTML/CSS</v>
      </c>
      <c r="H888" s="1" t="str">
        <f>IFERROR(__xludf.DUMMYFUNCTION("""COMPUTED_VALUE"""),"Java")</f>
        <v>Java</v>
      </c>
      <c r="I888" s="1" t="str">
        <f>IFERROR(__xludf.DUMMYFUNCTION("""COMPUTED_VALUE"""),"JavaScript")</f>
        <v>JavaScript</v>
      </c>
      <c r="J888" s="1" t="str">
        <f>IFERROR(__xludf.DUMMYFUNCTION("""COMPUTED_VALUE"""),"Python")</f>
        <v>Python</v>
      </c>
      <c r="K888" s="1" t="str">
        <f>IFERROR(__xludf.DUMMYFUNCTION("""COMPUTED_VALUE"""),"SQL")</f>
        <v>SQL</v>
      </c>
    </row>
    <row r="889">
      <c r="B889" s="1" t="str">
        <f>IFERROR(__xludf.DUMMYFUNCTION("""COMPUTED_VALUE"""),"Bash/Shell/PowerShell;C#;HTML/CSS;JavaScript;Python;SQL")</f>
        <v>Bash/Shell/PowerShell;C#;HTML/CSS;JavaScript;Python;SQL</v>
      </c>
      <c r="E889" s="1" t="str">
        <f>IFERROR(__xludf.DUMMYFUNCTION("UNIQUE(SPLIT(B889,"";""))"),"Bash/Shell/PowerShell")</f>
        <v>Bash/Shell/PowerShell</v>
      </c>
      <c r="F889" s="1" t="str">
        <f>IFERROR(__xludf.DUMMYFUNCTION("""COMPUTED_VALUE"""),"C#")</f>
        <v>C#</v>
      </c>
      <c r="G889" s="1" t="str">
        <f>IFERROR(__xludf.DUMMYFUNCTION("""COMPUTED_VALUE"""),"HTML/CSS")</f>
        <v>HTML/CSS</v>
      </c>
      <c r="H889" s="1" t="str">
        <f>IFERROR(__xludf.DUMMYFUNCTION("""COMPUTED_VALUE"""),"JavaScript")</f>
        <v>JavaScript</v>
      </c>
      <c r="I889" s="1" t="str">
        <f>IFERROR(__xludf.DUMMYFUNCTION("""COMPUTED_VALUE"""),"Python")</f>
        <v>Python</v>
      </c>
      <c r="J889" s="1" t="str">
        <f>IFERROR(__xludf.DUMMYFUNCTION("""COMPUTED_VALUE"""),"SQL")</f>
        <v>SQL</v>
      </c>
    </row>
    <row r="890">
      <c r="B890" s="1" t="str">
        <f>IFERROR(__xludf.DUMMYFUNCTION("""COMPUTED_VALUE"""),"C;C++;C#;HTML/CSS")</f>
        <v>C;C++;C#;HTML/CSS</v>
      </c>
      <c r="E890" s="1" t="str">
        <f>IFERROR(__xludf.DUMMYFUNCTION("UNIQUE(SPLIT(B890,"";""))"),"C")</f>
        <v>C</v>
      </c>
      <c r="F890" s="1" t="str">
        <f>IFERROR(__xludf.DUMMYFUNCTION("""COMPUTED_VALUE"""),"C++")</f>
        <v>C++</v>
      </c>
      <c r="G890" s="1" t="str">
        <f>IFERROR(__xludf.DUMMYFUNCTION("""COMPUTED_VALUE"""),"C#")</f>
        <v>C#</v>
      </c>
      <c r="H890" s="1" t="str">
        <f>IFERROR(__xludf.DUMMYFUNCTION("""COMPUTED_VALUE"""),"HTML/CSS")</f>
        <v>HTML/CSS</v>
      </c>
    </row>
    <row r="891">
      <c r="B891" s="1" t="str">
        <f>IFERROR(__xludf.DUMMYFUNCTION("""COMPUTED_VALUE"""),"Assembly;Bash/Shell/PowerShell;C;C++;HTML/CSS;Java;JavaScript;PHP;Python;SQL;TypeScript")</f>
        <v>Assembly;Bash/Shell/PowerShell;C;C++;HTML/CSS;Java;JavaScript;PHP;Python;SQL;TypeScript</v>
      </c>
      <c r="E891" s="1" t="str">
        <f>IFERROR(__xludf.DUMMYFUNCTION("UNIQUE(SPLIT(B891,"";""))"),"Assembly")</f>
        <v>Assembly</v>
      </c>
      <c r="F891" s="1" t="str">
        <f>IFERROR(__xludf.DUMMYFUNCTION("""COMPUTED_VALUE"""),"Bash/Shell/PowerShell")</f>
        <v>Bash/Shell/PowerShell</v>
      </c>
      <c r="G891" s="1" t="str">
        <f>IFERROR(__xludf.DUMMYFUNCTION("""COMPUTED_VALUE"""),"C")</f>
        <v>C</v>
      </c>
      <c r="H891" s="1" t="str">
        <f>IFERROR(__xludf.DUMMYFUNCTION("""COMPUTED_VALUE"""),"C++")</f>
        <v>C++</v>
      </c>
      <c r="I891" s="1" t="str">
        <f>IFERROR(__xludf.DUMMYFUNCTION("""COMPUTED_VALUE"""),"HTML/CSS")</f>
        <v>HTML/CSS</v>
      </c>
      <c r="J891" s="1" t="str">
        <f>IFERROR(__xludf.DUMMYFUNCTION("""COMPUTED_VALUE"""),"Java")</f>
        <v>Java</v>
      </c>
      <c r="K891" s="1" t="str">
        <f>IFERROR(__xludf.DUMMYFUNCTION("""COMPUTED_VALUE"""),"JavaScript")</f>
        <v>JavaScript</v>
      </c>
      <c r="L891" s="1" t="str">
        <f>IFERROR(__xludf.DUMMYFUNCTION("""COMPUTED_VALUE"""),"PHP")</f>
        <v>PHP</v>
      </c>
      <c r="M891" s="1" t="str">
        <f>IFERROR(__xludf.DUMMYFUNCTION("""COMPUTED_VALUE"""),"Python")</f>
        <v>Python</v>
      </c>
      <c r="N891" s="1" t="str">
        <f>IFERROR(__xludf.DUMMYFUNCTION("""COMPUTED_VALUE"""),"SQL")</f>
        <v>SQL</v>
      </c>
      <c r="O891" s="1" t="str">
        <f>IFERROR(__xludf.DUMMYFUNCTION("""COMPUTED_VALUE"""),"TypeScript")</f>
        <v>TypeScript</v>
      </c>
    </row>
    <row r="892">
      <c r="B892" s="1" t="str">
        <f>IFERROR(__xludf.DUMMYFUNCTION("""COMPUTED_VALUE"""),"Bash/Shell/PowerShell;C++;R;Other(s):")</f>
        <v>Bash/Shell/PowerShell;C++;R;Other(s):</v>
      </c>
      <c r="E892" s="1" t="str">
        <f>IFERROR(__xludf.DUMMYFUNCTION("UNIQUE(SPLIT(B892,"";""))"),"Bash/Shell/PowerShell")</f>
        <v>Bash/Shell/PowerShell</v>
      </c>
      <c r="F892" s="1" t="str">
        <f>IFERROR(__xludf.DUMMYFUNCTION("""COMPUTED_VALUE"""),"C++")</f>
        <v>C++</v>
      </c>
      <c r="G892" s="1" t="str">
        <f>IFERROR(__xludf.DUMMYFUNCTION("""COMPUTED_VALUE"""),"R")</f>
        <v>R</v>
      </c>
      <c r="H892" s="1" t="str">
        <f>IFERROR(__xludf.DUMMYFUNCTION("""COMPUTED_VALUE"""),"Other(s):")</f>
        <v>Other(s):</v>
      </c>
    </row>
    <row r="893">
      <c r="B893" s="1" t="str">
        <f>IFERROR(__xludf.DUMMYFUNCTION("""COMPUTED_VALUE"""),"HTML/CSS;Java;JavaScript;Objective-C;SQL;Swift")</f>
        <v>HTML/CSS;Java;JavaScript;Objective-C;SQL;Swift</v>
      </c>
      <c r="E893" s="1" t="str">
        <f>IFERROR(__xludf.DUMMYFUNCTION("UNIQUE(SPLIT(B893,"";""))"),"HTML/CSS")</f>
        <v>HTML/CSS</v>
      </c>
      <c r="F893" s="1" t="str">
        <f>IFERROR(__xludf.DUMMYFUNCTION("""COMPUTED_VALUE"""),"Java")</f>
        <v>Java</v>
      </c>
      <c r="G893" s="1" t="str">
        <f>IFERROR(__xludf.DUMMYFUNCTION("""COMPUTED_VALUE"""),"JavaScript")</f>
        <v>JavaScript</v>
      </c>
      <c r="H893" s="1" t="str">
        <f>IFERROR(__xludf.DUMMYFUNCTION("""COMPUTED_VALUE"""),"Objective-C")</f>
        <v>Objective-C</v>
      </c>
      <c r="I893" s="1" t="str">
        <f>IFERROR(__xludf.DUMMYFUNCTION("""COMPUTED_VALUE"""),"SQL")</f>
        <v>SQL</v>
      </c>
      <c r="J893" s="1" t="str">
        <f>IFERROR(__xludf.DUMMYFUNCTION("""COMPUTED_VALUE"""),"Swift")</f>
        <v>Swift</v>
      </c>
    </row>
    <row r="894">
      <c r="B894" s="1" t="str">
        <f>IFERROR(__xludf.DUMMYFUNCTION("""COMPUTED_VALUE"""),"Bash/Shell/PowerShell;Python;R;Other(s):")</f>
        <v>Bash/Shell/PowerShell;Python;R;Other(s):</v>
      </c>
      <c r="E894" s="1" t="str">
        <f>IFERROR(__xludf.DUMMYFUNCTION("UNIQUE(SPLIT(B894,"";""))"),"Bash/Shell/PowerShell")</f>
        <v>Bash/Shell/PowerShell</v>
      </c>
      <c r="F894" s="1" t="str">
        <f>IFERROR(__xludf.DUMMYFUNCTION("""COMPUTED_VALUE"""),"Python")</f>
        <v>Python</v>
      </c>
      <c r="G894" s="1" t="str">
        <f>IFERROR(__xludf.DUMMYFUNCTION("""COMPUTED_VALUE"""),"R")</f>
        <v>R</v>
      </c>
      <c r="H894" s="1" t="str">
        <f>IFERROR(__xludf.DUMMYFUNCTION("""COMPUTED_VALUE"""),"Other(s):")</f>
        <v>Other(s):</v>
      </c>
    </row>
    <row r="895">
      <c r="B895" s="1" t="str">
        <f>IFERROR(__xludf.DUMMYFUNCTION("""COMPUTED_VALUE"""),"Dart;Java;JavaScript;Kotlin;Swift")</f>
        <v>Dart;Java;JavaScript;Kotlin;Swift</v>
      </c>
      <c r="E895" s="1" t="str">
        <f>IFERROR(__xludf.DUMMYFUNCTION("UNIQUE(SPLIT(B895,"";""))"),"Dart")</f>
        <v>Dart</v>
      </c>
      <c r="F895" s="1" t="str">
        <f>IFERROR(__xludf.DUMMYFUNCTION("""COMPUTED_VALUE"""),"Java")</f>
        <v>Java</v>
      </c>
      <c r="G895" s="1" t="str">
        <f>IFERROR(__xludf.DUMMYFUNCTION("""COMPUTED_VALUE"""),"JavaScript")</f>
        <v>JavaScript</v>
      </c>
      <c r="H895" s="1" t="str">
        <f>IFERROR(__xludf.DUMMYFUNCTION("""COMPUTED_VALUE"""),"Kotlin")</f>
        <v>Kotlin</v>
      </c>
      <c r="I895" s="1" t="str">
        <f>IFERROR(__xludf.DUMMYFUNCTION("""COMPUTED_VALUE"""),"Swift")</f>
        <v>Swift</v>
      </c>
    </row>
    <row r="896">
      <c r="B896" s="1" t="str">
        <f>IFERROR(__xludf.DUMMYFUNCTION("""COMPUTED_VALUE"""),"C++;C#;HTML/CSS;JavaScript;SQL;TypeScript")</f>
        <v>C++;C#;HTML/CSS;JavaScript;SQL;TypeScript</v>
      </c>
      <c r="E896" s="1" t="str">
        <f>IFERROR(__xludf.DUMMYFUNCTION("UNIQUE(SPLIT(B896,"";""))"),"C++")</f>
        <v>C++</v>
      </c>
      <c r="F896" s="1" t="str">
        <f>IFERROR(__xludf.DUMMYFUNCTION("""COMPUTED_VALUE"""),"C#")</f>
        <v>C#</v>
      </c>
      <c r="G896" s="1" t="str">
        <f>IFERROR(__xludf.DUMMYFUNCTION("""COMPUTED_VALUE"""),"HTML/CSS")</f>
        <v>HTML/CSS</v>
      </c>
      <c r="H896" s="1" t="str">
        <f>IFERROR(__xludf.DUMMYFUNCTION("""COMPUTED_VALUE"""),"JavaScript")</f>
        <v>JavaScript</v>
      </c>
      <c r="I896" s="1" t="str">
        <f>IFERROR(__xludf.DUMMYFUNCTION("""COMPUTED_VALUE"""),"SQL")</f>
        <v>SQL</v>
      </c>
      <c r="J896" s="1" t="str">
        <f>IFERROR(__xludf.DUMMYFUNCTION("""COMPUTED_VALUE"""),"TypeScript")</f>
        <v>TypeScript</v>
      </c>
    </row>
    <row r="897">
      <c r="B897" s="1" t="str">
        <f>IFERROR(__xludf.DUMMYFUNCTION("""COMPUTED_VALUE"""),"Elixir;HTML/CSS;JavaScript;Python;Ruby;SQL")</f>
        <v>Elixir;HTML/CSS;JavaScript;Python;Ruby;SQL</v>
      </c>
      <c r="E897" s="1" t="str">
        <f>IFERROR(__xludf.DUMMYFUNCTION("UNIQUE(SPLIT(B897,"";""))"),"Elixir")</f>
        <v>Elixir</v>
      </c>
      <c r="F897" s="1" t="str">
        <f>IFERROR(__xludf.DUMMYFUNCTION("""COMPUTED_VALUE"""),"HTML/CSS")</f>
        <v>HTML/CSS</v>
      </c>
      <c r="G897" s="1" t="str">
        <f>IFERROR(__xludf.DUMMYFUNCTION("""COMPUTED_VALUE"""),"JavaScript")</f>
        <v>JavaScript</v>
      </c>
      <c r="H897" s="1" t="str">
        <f>IFERROR(__xludf.DUMMYFUNCTION("""COMPUTED_VALUE"""),"Python")</f>
        <v>Python</v>
      </c>
      <c r="I897" s="1" t="str">
        <f>IFERROR(__xludf.DUMMYFUNCTION("""COMPUTED_VALUE"""),"Ruby")</f>
        <v>Ruby</v>
      </c>
      <c r="J897" s="1" t="str">
        <f>IFERROR(__xludf.DUMMYFUNCTION("""COMPUTED_VALUE"""),"SQL")</f>
        <v>SQL</v>
      </c>
    </row>
    <row r="898">
      <c r="B898" s="1" t="str">
        <f>IFERROR(__xludf.DUMMYFUNCTION("""COMPUTED_VALUE"""),"C#;Java;SQL")</f>
        <v>C#;Java;SQL</v>
      </c>
      <c r="E898" s="1" t="str">
        <f>IFERROR(__xludf.DUMMYFUNCTION("UNIQUE(SPLIT(B898,"";""))"),"C#")</f>
        <v>C#</v>
      </c>
      <c r="F898" s="1" t="str">
        <f>IFERROR(__xludf.DUMMYFUNCTION("""COMPUTED_VALUE"""),"Java")</f>
        <v>Java</v>
      </c>
      <c r="G898" s="1" t="str">
        <f>IFERROR(__xludf.DUMMYFUNCTION("""COMPUTED_VALUE"""),"SQL")</f>
        <v>SQL</v>
      </c>
    </row>
    <row r="899">
      <c r="B899" s="1" t="str">
        <f>IFERROR(__xludf.DUMMYFUNCTION("""COMPUTED_VALUE"""),"HTML/CSS;JavaScript")</f>
        <v>HTML/CSS;JavaScript</v>
      </c>
      <c r="E899" s="1" t="str">
        <f>IFERROR(__xludf.DUMMYFUNCTION("UNIQUE(SPLIT(B899,"";""))"),"HTML/CSS")</f>
        <v>HTML/CSS</v>
      </c>
      <c r="F899" s="1" t="str">
        <f>IFERROR(__xludf.DUMMYFUNCTION("""COMPUTED_VALUE"""),"JavaScript")</f>
        <v>JavaScript</v>
      </c>
    </row>
    <row r="900">
      <c r="B900" s="1" t="str">
        <f>IFERROR(__xludf.DUMMYFUNCTION("""COMPUTED_VALUE"""),"Bash/Shell/PowerShell;Go;HTML/CSS;Java;JavaScript;PHP")</f>
        <v>Bash/Shell/PowerShell;Go;HTML/CSS;Java;JavaScript;PHP</v>
      </c>
      <c r="E900" s="1" t="str">
        <f>IFERROR(__xludf.DUMMYFUNCTION("UNIQUE(SPLIT(B900,"";""))"),"Bash/Shell/PowerShell")</f>
        <v>Bash/Shell/PowerShell</v>
      </c>
      <c r="F900" s="1" t="str">
        <f>IFERROR(__xludf.DUMMYFUNCTION("""COMPUTED_VALUE"""),"Go")</f>
        <v>Go</v>
      </c>
      <c r="G900" s="1" t="str">
        <f>IFERROR(__xludf.DUMMYFUNCTION("""COMPUTED_VALUE"""),"HTML/CSS")</f>
        <v>HTML/CSS</v>
      </c>
      <c r="H900" s="1" t="str">
        <f>IFERROR(__xludf.DUMMYFUNCTION("""COMPUTED_VALUE"""),"Java")</f>
        <v>Java</v>
      </c>
      <c r="I900" s="1" t="str">
        <f>IFERROR(__xludf.DUMMYFUNCTION("""COMPUTED_VALUE"""),"JavaScript")</f>
        <v>JavaScript</v>
      </c>
      <c r="J900" s="1" t="str">
        <f>IFERROR(__xludf.DUMMYFUNCTION("""COMPUTED_VALUE"""),"PHP")</f>
        <v>PHP</v>
      </c>
    </row>
    <row r="901">
      <c r="B901" s="1" t="str">
        <f>IFERROR(__xludf.DUMMYFUNCTION("""COMPUTED_VALUE"""),"C#;HTML/CSS;JavaScript;SQL")</f>
        <v>C#;HTML/CSS;JavaScript;SQL</v>
      </c>
      <c r="E901" s="1" t="str">
        <f>IFERROR(__xludf.DUMMYFUNCTION("UNIQUE(SPLIT(B901,"";""))"),"C#")</f>
        <v>C#</v>
      </c>
      <c r="F901" s="1" t="str">
        <f>IFERROR(__xludf.DUMMYFUNCTION("""COMPUTED_VALUE"""),"HTML/CSS")</f>
        <v>HTML/CSS</v>
      </c>
      <c r="G901" s="1" t="str">
        <f>IFERROR(__xludf.DUMMYFUNCTION("""COMPUTED_VALUE"""),"JavaScript")</f>
        <v>JavaScript</v>
      </c>
      <c r="H901" s="1" t="str">
        <f>IFERROR(__xludf.DUMMYFUNCTION("""COMPUTED_VALUE"""),"SQL")</f>
        <v>SQL</v>
      </c>
    </row>
    <row r="902">
      <c r="B902" s="1" t="str">
        <f>IFERROR(__xludf.DUMMYFUNCTION("""COMPUTED_VALUE"""),"Bash/Shell/PowerShell;C#;F#;Java;Kotlin;Scala;SQL;TypeScript")</f>
        <v>Bash/Shell/PowerShell;C#;F#;Java;Kotlin;Scala;SQL;TypeScript</v>
      </c>
      <c r="E902" s="1" t="str">
        <f>IFERROR(__xludf.DUMMYFUNCTION("UNIQUE(SPLIT(B902,"";""))"),"Bash/Shell/PowerShell")</f>
        <v>Bash/Shell/PowerShell</v>
      </c>
      <c r="F902" s="1" t="str">
        <f>IFERROR(__xludf.DUMMYFUNCTION("""COMPUTED_VALUE"""),"C#")</f>
        <v>C#</v>
      </c>
      <c r="G902" s="1" t="str">
        <f>IFERROR(__xludf.DUMMYFUNCTION("""COMPUTED_VALUE"""),"F#")</f>
        <v>F#</v>
      </c>
      <c r="H902" s="1" t="str">
        <f>IFERROR(__xludf.DUMMYFUNCTION("""COMPUTED_VALUE"""),"Java")</f>
        <v>Java</v>
      </c>
      <c r="I902" s="1" t="str">
        <f>IFERROR(__xludf.DUMMYFUNCTION("""COMPUTED_VALUE"""),"Kotlin")</f>
        <v>Kotlin</v>
      </c>
      <c r="J902" s="1" t="str">
        <f>IFERROR(__xludf.DUMMYFUNCTION("""COMPUTED_VALUE"""),"Scala")</f>
        <v>Scala</v>
      </c>
      <c r="K902" s="1" t="str">
        <f>IFERROR(__xludf.DUMMYFUNCTION("""COMPUTED_VALUE"""),"SQL")</f>
        <v>SQL</v>
      </c>
      <c r="L902" s="1" t="str">
        <f>IFERROR(__xludf.DUMMYFUNCTION("""COMPUTED_VALUE"""),"TypeScript")</f>
        <v>TypeScript</v>
      </c>
    </row>
    <row r="903">
      <c r="B903" s="1" t="str">
        <f>IFERROR(__xludf.DUMMYFUNCTION("""COMPUTED_VALUE"""),"C#")</f>
        <v>C#</v>
      </c>
      <c r="E903" s="1" t="str">
        <f>IFERROR(__xludf.DUMMYFUNCTION("UNIQUE(SPLIT(B903,"";""))"),"C#")</f>
        <v>C#</v>
      </c>
    </row>
    <row r="904">
      <c r="B904" s="1" t="str">
        <f>IFERROR(__xludf.DUMMYFUNCTION("""COMPUTED_VALUE"""),"Bash/Shell/PowerShell;C++;C#;HTML/CSS;JavaScript;PHP;Python;SQL;TypeScript")</f>
        <v>Bash/Shell/PowerShell;C++;C#;HTML/CSS;JavaScript;PHP;Python;SQL;TypeScript</v>
      </c>
      <c r="E904" s="1" t="str">
        <f>IFERROR(__xludf.DUMMYFUNCTION("UNIQUE(SPLIT(B904,"";""))"),"Bash/Shell/PowerShell")</f>
        <v>Bash/Shell/PowerShell</v>
      </c>
      <c r="F904" s="1" t="str">
        <f>IFERROR(__xludf.DUMMYFUNCTION("""COMPUTED_VALUE"""),"C++")</f>
        <v>C++</v>
      </c>
      <c r="G904" s="1" t="str">
        <f>IFERROR(__xludf.DUMMYFUNCTION("""COMPUTED_VALUE"""),"C#")</f>
        <v>C#</v>
      </c>
      <c r="H904" s="1" t="str">
        <f>IFERROR(__xludf.DUMMYFUNCTION("""COMPUTED_VALUE"""),"HTML/CSS")</f>
        <v>HTML/CSS</v>
      </c>
      <c r="I904" s="1" t="str">
        <f>IFERROR(__xludf.DUMMYFUNCTION("""COMPUTED_VALUE"""),"JavaScript")</f>
        <v>JavaScript</v>
      </c>
      <c r="J904" s="1" t="str">
        <f>IFERROR(__xludf.DUMMYFUNCTION("""COMPUTED_VALUE"""),"PHP")</f>
        <v>PHP</v>
      </c>
      <c r="K904" s="1" t="str">
        <f>IFERROR(__xludf.DUMMYFUNCTION("""COMPUTED_VALUE"""),"Python")</f>
        <v>Python</v>
      </c>
      <c r="L904" s="1" t="str">
        <f>IFERROR(__xludf.DUMMYFUNCTION("""COMPUTED_VALUE"""),"SQL")</f>
        <v>SQL</v>
      </c>
      <c r="M904" s="1" t="str">
        <f>IFERROR(__xludf.DUMMYFUNCTION("""COMPUTED_VALUE"""),"TypeScript")</f>
        <v>TypeScript</v>
      </c>
    </row>
    <row r="905">
      <c r="B905" s="1" t="str">
        <f>IFERROR(__xludf.DUMMYFUNCTION("""COMPUTED_VALUE"""),"HTML/CSS;JavaScript;PHP;SQL;TypeScript")</f>
        <v>HTML/CSS;JavaScript;PHP;SQL;TypeScript</v>
      </c>
      <c r="E905" s="1" t="str">
        <f>IFERROR(__xludf.DUMMYFUNCTION("UNIQUE(SPLIT(B905,"";""))"),"HTML/CSS")</f>
        <v>HTML/CSS</v>
      </c>
      <c r="F905" s="1" t="str">
        <f>IFERROR(__xludf.DUMMYFUNCTION("""COMPUTED_VALUE"""),"JavaScript")</f>
        <v>JavaScript</v>
      </c>
      <c r="G905" s="1" t="str">
        <f>IFERROR(__xludf.DUMMYFUNCTION("""COMPUTED_VALUE"""),"PHP")</f>
        <v>PHP</v>
      </c>
      <c r="H905" s="1" t="str">
        <f>IFERROR(__xludf.DUMMYFUNCTION("""COMPUTED_VALUE"""),"SQL")</f>
        <v>SQL</v>
      </c>
      <c r="I905" s="1" t="str">
        <f>IFERROR(__xludf.DUMMYFUNCTION("""COMPUTED_VALUE"""),"TypeScript")</f>
        <v>TypeScript</v>
      </c>
    </row>
    <row r="906">
      <c r="B906" s="1" t="str">
        <f>IFERROR(__xludf.DUMMYFUNCTION("""COMPUTED_VALUE"""),"Bash/Shell/PowerShell;C++;C#;HTML/CSS;Java;JavaScript;Objective-C;PHP;SQL;VBA")</f>
        <v>Bash/Shell/PowerShell;C++;C#;HTML/CSS;Java;JavaScript;Objective-C;PHP;SQL;VBA</v>
      </c>
      <c r="E906" s="1" t="str">
        <f>IFERROR(__xludf.DUMMYFUNCTION("UNIQUE(SPLIT(B906,"";""))"),"Bash/Shell/PowerShell")</f>
        <v>Bash/Shell/PowerShell</v>
      </c>
      <c r="F906" s="1" t="str">
        <f>IFERROR(__xludf.DUMMYFUNCTION("""COMPUTED_VALUE"""),"C++")</f>
        <v>C++</v>
      </c>
      <c r="G906" s="1" t="str">
        <f>IFERROR(__xludf.DUMMYFUNCTION("""COMPUTED_VALUE"""),"C#")</f>
        <v>C#</v>
      </c>
      <c r="H906" s="1" t="str">
        <f>IFERROR(__xludf.DUMMYFUNCTION("""COMPUTED_VALUE"""),"HTML/CSS")</f>
        <v>HTML/CSS</v>
      </c>
      <c r="I906" s="1" t="str">
        <f>IFERROR(__xludf.DUMMYFUNCTION("""COMPUTED_VALUE"""),"Java")</f>
        <v>Java</v>
      </c>
      <c r="J906" s="1" t="str">
        <f>IFERROR(__xludf.DUMMYFUNCTION("""COMPUTED_VALUE"""),"JavaScript")</f>
        <v>JavaScript</v>
      </c>
      <c r="K906" s="1" t="str">
        <f>IFERROR(__xludf.DUMMYFUNCTION("""COMPUTED_VALUE"""),"Objective-C")</f>
        <v>Objective-C</v>
      </c>
      <c r="L906" s="1" t="str">
        <f>IFERROR(__xludf.DUMMYFUNCTION("""COMPUTED_VALUE"""),"PHP")</f>
        <v>PHP</v>
      </c>
      <c r="M906" s="1" t="str">
        <f>IFERROR(__xludf.DUMMYFUNCTION("""COMPUTED_VALUE"""),"SQL")</f>
        <v>SQL</v>
      </c>
      <c r="N906" s="1" t="str">
        <f>IFERROR(__xludf.DUMMYFUNCTION("""COMPUTED_VALUE"""),"VBA")</f>
        <v>VBA</v>
      </c>
    </row>
    <row r="907">
      <c r="B907" s="1" t="str">
        <f>IFERROR(__xludf.DUMMYFUNCTION("""COMPUTED_VALUE"""),"Bash/Shell/PowerShell;C#;Java;JavaScript;Python;SQL")</f>
        <v>Bash/Shell/PowerShell;C#;Java;JavaScript;Python;SQL</v>
      </c>
      <c r="E907" s="1" t="str">
        <f>IFERROR(__xludf.DUMMYFUNCTION("UNIQUE(SPLIT(B907,"";""))"),"Bash/Shell/PowerShell")</f>
        <v>Bash/Shell/PowerShell</v>
      </c>
      <c r="F907" s="1" t="str">
        <f>IFERROR(__xludf.DUMMYFUNCTION("""COMPUTED_VALUE"""),"C#")</f>
        <v>C#</v>
      </c>
      <c r="G907" s="1" t="str">
        <f>IFERROR(__xludf.DUMMYFUNCTION("""COMPUTED_VALUE"""),"Java")</f>
        <v>Java</v>
      </c>
      <c r="H907" s="1" t="str">
        <f>IFERROR(__xludf.DUMMYFUNCTION("""COMPUTED_VALUE"""),"JavaScript")</f>
        <v>JavaScript</v>
      </c>
      <c r="I907" s="1" t="str">
        <f>IFERROR(__xludf.DUMMYFUNCTION("""COMPUTED_VALUE"""),"Python")</f>
        <v>Python</v>
      </c>
      <c r="J907" s="1" t="str">
        <f>IFERROR(__xludf.DUMMYFUNCTION("""COMPUTED_VALUE"""),"SQL")</f>
        <v>SQL</v>
      </c>
    </row>
    <row r="908">
      <c r="B908" s="1" t="str">
        <f>IFERROR(__xludf.DUMMYFUNCTION("""COMPUTED_VALUE"""),"C#")</f>
        <v>C#</v>
      </c>
      <c r="E908" s="1" t="str">
        <f>IFERROR(__xludf.DUMMYFUNCTION("UNIQUE(SPLIT(B908,"";""))"),"C#")</f>
        <v>C#</v>
      </c>
    </row>
    <row r="909">
      <c r="B909" s="1" t="str">
        <f>IFERROR(__xludf.DUMMYFUNCTION("""COMPUTED_VALUE"""),"C++;HTML/CSS;JavaScript;R;Ruby;SQL")</f>
        <v>C++;HTML/CSS;JavaScript;R;Ruby;SQL</v>
      </c>
      <c r="E909" s="1" t="str">
        <f>IFERROR(__xludf.DUMMYFUNCTION("UNIQUE(SPLIT(B909,"";""))"),"C++")</f>
        <v>C++</v>
      </c>
      <c r="F909" s="1" t="str">
        <f>IFERROR(__xludf.DUMMYFUNCTION("""COMPUTED_VALUE"""),"HTML/CSS")</f>
        <v>HTML/CSS</v>
      </c>
      <c r="G909" s="1" t="str">
        <f>IFERROR(__xludf.DUMMYFUNCTION("""COMPUTED_VALUE"""),"JavaScript")</f>
        <v>JavaScript</v>
      </c>
      <c r="H909" s="1" t="str">
        <f>IFERROR(__xludf.DUMMYFUNCTION("""COMPUTED_VALUE"""),"R")</f>
        <v>R</v>
      </c>
      <c r="I909" s="1" t="str">
        <f>IFERROR(__xludf.DUMMYFUNCTION("""COMPUTED_VALUE"""),"Ruby")</f>
        <v>Ruby</v>
      </c>
      <c r="J909" s="1" t="str">
        <f>IFERROR(__xludf.DUMMYFUNCTION("""COMPUTED_VALUE"""),"SQL")</f>
        <v>SQL</v>
      </c>
    </row>
    <row r="910">
      <c r="B910" s="1" t="str">
        <f>IFERROR(__xludf.DUMMYFUNCTION("""COMPUTED_VALUE"""),"Bash/Shell/PowerShell;Java;JavaScript;Python;R;Ruby")</f>
        <v>Bash/Shell/PowerShell;Java;JavaScript;Python;R;Ruby</v>
      </c>
      <c r="E910" s="1" t="str">
        <f>IFERROR(__xludf.DUMMYFUNCTION("UNIQUE(SPLIT(B910,"";""))"),"Bash/Shell/PowerShell")</f>
        <v>Bash/Shell/PowerShell</v>
      </c>
      <c r="F910" s="1" t="str">
        <f>IFERROR(__xludf.DUMMYFUNCTION("""COMPUTED_VALUE"""),"Java")</f>
        <v>Java</v>
      </c>
      <c r="G910" s="1" t="str">
        <f>IFERROR(__xludf.DUMMYFUNCTION("""COMPUTED_VALUE"""),"JavaScript")</f>
        <v>JavaScript</v>
      </c>
      <c r="H910" s="1" t="str">
        <f>IFERROR(__xludf.DUMMYFUNCTION("""COMPUTED_VALUE"""),"Python")</f>
        <v>Python</v>
      </c>
      <c r="I910" s="1" t="str">
        <f>IFERROR(__xludf.DUMMYFUNCTION("""COMPUTED_VALUE"""),"R")</f>
        <v>R</v>
      </c>
      <c r="J910" s="1" t="str">
        <f>IFERROR(__xludf.DUMMYFUNCTION("""COMPUTED_VALUE"""),"Ruby")</f>
        <v>Ruby</v>
      </c>
    </row>
    <row r="911">
      <c r="B911" s="1" t="str">
        <f>IFERROR(__xludf.DUMMYFUNCTION("""COMPUTED_VALUE"""),"C#")</f>
        <v>C#</v>
      </c>
      <c r="E911" s="1" t="str">
        <f>IFERROR(__xludf.DUMMYFUNCTION("UNIQUE(SPLIT(B911,"";""))"),"C#")</f>
        <v>C#</v>
      </c>
    </row>
    <row r="912">
      <c r="B912" s="1" t="str">
        <f>IFERROR(__xludf.DUMMYFUNCTION("""COMPUTED_VALUE"""),"C;C++")</f>
        <v>C;C++</v>
      </c>
      <c r="E912" s="1" t="str">
        <f>IFERROR(__xludf.DUMMYFUNCTION("UNIQUE(SPLIT(B912,"";""))"),"C")</f>
        <v>C</v>
      </c>
      <c r="F912" s="1" t="str">
        <f>IFERROR(__xludf.DUMMYFUNCTION("""COMPUTED_VALUE"""),"C++")</f>
        <v>C++</v>
      </c>
    </row>
    <row r="913">
      <c r="B913" s="1" t="str">
        <f>IFERROR(__xludf.DUMMYFUNCTION("""COMPUTED_VALUE"""),"HTML/CSS;Java;Python;Rust;SQL")</f>
        <v>HTML/CSS;Java;Python;Rust;SQL</v>
      </c>
      <c r="E913" s="1" t="str">
        <f>IFERROR(__xludf.DUMMYFUNCTION("UNIQUE(SPLIT(B913,"";""))"),"HTML/CSS")</f>
        <v>HTML/CSS</v>
      </c>
      <c r="F913" s="1" t="str">
        <f>IFERROR(__xludf.DUMMYFUNCTION("""COMPUTED_VALUE"""),"Java")</f>
        <v>Java</v>
      </c>
      <c r="G913" s="1" t="str">
        <f>IFERROR(__xludf.DUMMYFUNCTION("""COMPUTED_VALUE"""),"Python")</f>
        <v>Python</v>
      </c>
      <c r="H913" s="1" t="str">
        <f>IFERROR(__xludf.DUMMYFUNCTION("""COMPUTED_VALUE"""),"Rust")</f>
        <v>Rust</v>
      </c>
      <c r="I913" s="1" t="str">
        <f>IFERROR(__xludf.DUMMYFUNCTION("""COMPUTED_VALUE"""),"SQL")</f>
        <v>SQL</v>
      </c>
    </row>
    <row r="914">
      <c r="B914" s="1" t="str">
        <f>IFERROR(__xludf.DUMMYFUNCTION("""COMPUTED_VALUE"""),"C#;HTML/CSS;JavaScript;PHP;Python;SQL")</f>
        <v>C#;HTML/CSS;JavaScript;PHP;Python;SQL</v>
      </c>
      <c r="E914" s="1" t="str">
        <f>IFERROR(__xludf.DUMMYFUNCTION("UNIQUE(SPLIT(B914,"";""))"),"C#")</f>
        <v>C#</v>
      </c>
      <c r="F914" s="1" t="str">
        <f>IFERROR(__xludf.DUMMYFUNCTION("""COMPUTED_VALUE"""),"HTML/CSS")</f>
        <v>HTML/CSS</v>
      </c>
      <c r="G914" s="1" t="str">
        <f>IFERROR(__xludf.DUMMYFUNCTION("""COMPUTED_VALUE"""),"JavaScript")</f>
        <v>JavaScript</v>
      </c>
      <c r="H914" s="1" t="str">
        <f>IFERROR(__xludf.DUMMYFUNCTION("""COMPUTED_VALUE"""),"PHP")</f>
        <v>PHP</v>
      </c>
      <c r="I914" s="1" t="str">
        <f>IFERROR(__xludf.DUMMYFUNCTION("""COMPUTED_VALUE"""),"Python")</f>
        <v>Python</v>
      </c>
      <c r="J914" s="1" t="str">
        <f>IFERROR(__xludf.DUMMYFUNCTION("""COMPUTED_VALUE"""),"SQL")</f>
        <v>SQL</v>
      </c>
    </row>
    <row r="915">
      <c r="B915" s="1" t="str">
        <f>IFERROR(__xludf.DUMMYFUNCTION("""COMPUTED_VALUE"""),"Assembly;Bash/Shell/PowerShell;C;C++;C#;Python;Ruby")</f>
        <v>Assembly;Bash/Shell/PowerShell;C;C++;C#;Python;Ruby</v>
      </c>
      <c r="E915" s="1" t="str">
        <f>IFERROR(__xludf.DUMMYFUNCTION("UNIQUE(SPLIT(B915,"";""))"),"Assembly")</f>
        <v>Assembly</v>
      </c>
      <c r="F915" s="1" t="str">
        <f>IFERROR(__xludf.DUMMYFUNCTION("""COMPUTED_VALUE"""),"Bash/Shell/PowerShell")</f>
        <v>Bash/Shell/PowerShell</v>
      </c>
      <c r="G915" s="1" t="str">
        <f>IFERROR(__xludf.DUMMYFUNCTION("""COMPUTED_VALUE"""),"C")</f>
        <v>C</v>
      </c>
      <c r="H915" s="1" t="str">
        <f>IFERROR(__xludf.DUMMYFUNCTION("""COMPUTED_VALUE"""),"C++")</f>
        <v>C++</v>
      </c>
      <c r="I915" s="1" t="str">
        <f>IFERROR(__xludf.DUMMYFUNCTION("""COMPUTED_VALUE"""),"C#")</f>
        <v>C#</v>
      </c>
      <c r="J915" s="1" t="str">
        <f>IFERROR(__xludf.DUMMYFUNCTION("""COMPUTED_VALUE"""),"Python")</f>
        <v>Python</v>
      </c>
      <c r="K915" s="1" t="str">
        <f>IFERROR(__xludf.DUMMYFUNCTION("""COMPUTED_VALUE"""),"Ruby")</f>
        <v>Ruby</v>
      </c>
    </row>
    <row r="916">
      <c r="B916" s="1" t="str">
        <f>IFERROR(__xludf.DUMMYFUNCTION("""COMPUTED_VALUE"""),"C#;HTML/CSS;JavaScript;Objective-C;Python;Swift")</f>
        <v>C#;HTML/CSS;JavaScript;Objective-C;Python;Swift</v>
      </c>
      <c r="E916" s="1" t="str">
        <f>IFERROR(__xludf.DUMMYFUNCTION("UNIQUE(SPLIT(B916,"";""))"),"C#")</f>
        <v>C#</v>
      </c>
      <c r="F916" s="1" t="str">
        <f>IFERROR(__xludf.DUMMYFUNCTION("""COMPUTED_VALUE"""),"HTML/CSS")</f>
        <v>HTML/CSS</v>
      </c>
      <c r="G916" s="1" t="str">
        <f>IFERROR(__xludf.DUMMYFUNCTION("""COMPUTED_VALUE"""),"JavaScript")</f>
        <v>JavaScript</v>
      </c>
      <c r="H916" s="1" t="str">
        <f>IFERROR(__xludf.DUMMYFUNCTION("""COMPUTED_VALUE"""),"Objective-C")</f>
        <v>Objective-C</v>
      </c>
      <c r="I916" s="1" t="str">
        <f>IFERROR(__xludf.DUMMYFUNCTION("""COMPUTED_VALUE"""),"Python")</f>
        <v>Python</v>
      </c>
      <c r="J916" s="1" t="str">
        <f>IFERROR(__xludf.DUMMYFUNCTION("""COMPUTED_VALUE"""),"Swift")</f>
        <v>Swift</v>
      </c>
    </row>
    <row r="917">
      <c r="B917" s="1" t="str">
        <f>IFERROR(__xludf.DUMMYFUNCTION("""COMPUTED_VALUE"""),"Bash/Shell/PowerShell;C++;HTML/CSS;Java;Ruby;SQL;TypeScript")</f>
        <v>Bash/Shell/PowerShell;C++;HTML/CSS;Java;Ruby;SQL;TypeScript</v>
      </c>
      <c r="E917" s="1" t="str">
        <f>IFERROR(__xludf.DUMMYFUNCTION("UNIQUE(SPLIT(B917,"";""))"),"Bash/Shell/PowerShell")</f>
        <v>Bash/Shell/PowerShell</v>
      </c>
      <c r="F917" s="1" t="str">
        <f>IFERROR(__xludf.DUMMYFUNCTION("""COMPUTED_VALUE"""),"C++")</f>
        <v>C++</v>
      </c>
      <c r="G917" s="1" t="str">
        <f>IFERROR(__xludf.DUMMYFUNCTION("""COMPUTED_VALUE"""),"HTML/CSS")</f>
        <v>HTML/CSS</v>
      </c>
      <c r="H917" s="1" t="str">
        <f>IFERROR(__xludf.DUMMYFUNCTION("""COMPUTED_VALUE"""),"Java")</f>
        <v>Java</v>
      </c>
      <c r="I917" s="1" t="str">
        <f>IFERROR(__xludf.DUMMYFUNCTION("""COMPUTED_VALUE"""),"Ruby")</f>
        <v>Ruby</v>
      </c>
      <c r="J917" s="1" t="str">
        <f>IFERROR(__xludf.DUMMYFUNCTION("""COMPUTED_VALUE"""),"SQL")</f>
        <v>SQL</v>
      </c>
      <c r="K917" s="1" t="str">
        <f>IFERROR(__xludf.DUMMYFUNCTION("""COMPUTED_VALUE"""),"TypeScript")</f>
        <v>TypeScript</v>
      </c>
    </row>
    <row r="918">
      <c r="B918" s="1" t="str">
        <f>IFERROR(__xludf.DUMMYFUNCTION("""COMPUTED_VALUE"""),"Bash/Shell/PowerShell;C;C++;JavaScript")</f>
        <v>Bash/Shell/PowerShell;C;C++;JavaScript</v>
      </c>
      <c r="E918" s="1" t="str">
        <f>IFERROR(__xludf.DUMMYFUNCTION("UNIQUE(SPLIT(B918,"";""))"),"Bash/Shell/PowerShell")</f>
        <v>Bash/Shell/PowerShell</v>
      </c>
      <c r="F918" s="1" t="str">
        <f>IFERROR(__xludf.DUMMYFUNCTION("""COMPUTED_VALUE"""),"C")</f>
        <v>C</v>
      </c>
      <c r="G918" s="1" t="str">
        <f>IFERROR(__xludf.DUMMYFUNCTION("""COMPUTED_VALUE"""),"C++")</f>
        <v>C++</v>
      </c>
      <c r="H918" s="1" t="str">
        <f>IFERROR(__xludf.DUMMYFUNCTION("""COMPUTED_VALUE"""),"JavaScript")</f>
        <v>JavaScript</v>
      </c>
    </row>
    <row r="919">
      <c r="B919" s="1" t="str">
        <f>IFERROR(__xludf.DUMMYFUNCTION("""COMPUTED_VALUE"""),"Bash/Shell/PowerShell;HTML/CSS;PHP")</f>
        <v>Bash/Shell/PowerShell;HTML/CSS;PHP</v>
      </c>
      <c r="E919" s="1" t="str">
        <f>IFERROR(__xludf.DUMMYFUNCTION("UNIQUE(SPLIT(B919,"";""))"),"Bash/Shell/PowerShell")</f>
        <v>Bash/Shell/PowerShell</v>
      </c>
      <c r="F919" s="1" t="str">
        <f>IFERROR(__xludf.DUMMYFUNCTION("""COMPUTED_VALUE"""),"HTML/CSS")</f>
        <v>HTML/CSS</v>
      </c>
      <c r="G919" s="1" t="str">
        <f>IFERROR(__xludf.DUMMYFUNCTION("""COMPUTED_VALUE"""),"PHP")</f>
        <v>PHP</v>
      </c>
    </row>
    <row r="920">
      <c r="B920" s="1" t="str">
        <f>IFERROR(__xludf.DUMMYFUNCTION("""COMPUTED_VALUE"""),"Bash/Shell/PowerShell;C;C++;Python;R;SQL;Other(s):")</f>
        <v>Bash/Shell/PowerShell;C;C++;Python;R;SQL;Other(s):</v>
      </c>
      <c r="E920" s="1" t="str">
        <f>IFERROR(__xludf.DUMMYFUNCTION("UNIQUE(SPLIT(B920,"";""))"),"Bash/Shell/PowerShell")</f>
        <v>Bash/Shell/PowerShell</v>
      </c>
      <c r="F920" s="1" t="str">
        <f>IFERROR(__xludf.DUMMYFUNCTION("""COMPUTED_VALUE"""),"C")</f>
        <v>C</v>
      </c>
      <c r="G920" s="1" t="str">
        <f>IFERROR(__xludf.DUMMYFUNCTION("""COMPUTED_VALUE"""),"C++")</f>
        <v>C++</v>
      </c>
      <c r="H920" s="1" t="str">
        <f>IFERROR(__xludf.DUMMYFUNCTION("""COMPUTED_VALUE"""),"Python")</f>
        <v>Python</v>
      </c>
      <c r="I920" s="1" t="str">
        <f>IFERROR(__xludf.DUMMYFUNCTION("""COMPUTED_VALUE"""),"R")</f>
        <v>R</v>
      </c>
      <c r="J920" s="1" t="str">
        <f>IFERROR(__xludf.DUMMYFUNCTION("""COMPUTED_VALUE"""),"SQL")</f>
        <v>SQL</v>
      </c>
      <c r="K920" s="1" t="str">
        <f>IFERROR(__xludf.DUMMYFUNCTION("""COMPUTED_VALUE"""),"Other(s):")</f>
        <v>Other(s):</v>
      </c>
    </row>
    <row r="921">
      <c r="B921" s="1" t="str">
        <f>IFERROR(__xludf.DUMMYFUNCTION("""COMPUTED_VALUE"""),"JavaScript;PHP;SQL")</f>
        <v>JavaScript;PHP;SQL</v>
      </c>
      <c r="E921" s="1" t="str">
        <f>IFERROR(__xludf.DUMMYFUNCTION("UNIQUE(SPLIT(B921,"";""))"),"JavaScript")</f>
        <v>JavaScript</v>
      </c>
      <c r="F921" s="1" t="str">
        <f>IFERROR(__xludf.DUMMYFUNCTION("""COMPUTED_VALUE"""),"PHP")</f>
        <v>PHP</v>
      </c>
      <c r="G921" s="1" t="str">
        <f>IFERROR(__xludf.DUMMYFUNCTION("""COMPUTED_VALUE"""),"SQL")</f>
        <v>SQL</v>
      </c>
    </row>
    <row r="922">
      <c r="B922" s="1" t="str">
        <f>IFERROR(__xludf.DUMMYFUNCTION("""COMPUTED_VALUE"""),"Bash/Shell/PowerShell;C#;HTML/CSS;JavaScript;SQL;TypeScript")</f>
        <v>Bash/Shell/PowerShell;C#;HTML/CSS;JavaScript;SQL;TypeScript</v>
      </c>
      <c r="E922" s="1" t="str">
        <f>IFERROR(__xludf.DUMMYFUNCTION("UNIQUE(SPLIT(B922,"";""))"),"Bash/Shell/PowerShell")</f>
        <v>Bash/Shell/PowerShell</v>
      </c>
      <c r="F922" s="1" t="str">
        <f>IFERROR(__xludf.DUMMYFUNCTION("""COMPUTED_VALUE"""),"C#")</f>
        <v>C#</v>
      </c>
      <c r="G922" s="1" t="str">
        <f>IFERROR(__xludf.DUMMYFUNCTION("""COMPUTED_VALUE"""),"HTML/CSS")</f>
        <v>HTML/CSS</v>
      </c>
      <c r="H922" s="1" t="str">
        <f>IFERROR(__xludf.DUMMYFUNCTION("""COMPUTED_VALUE"""),"JavaScript")</f>
        <v>JavaScript</v>
      </c>
      <c r="I922" s="1" t="str">
        <f>IFERROR(__xludf.DUMMYFUNCTION("""COMPUTED_VALUE"""),"SQL")</f>
        <v>SQL</v>
      </c>
      <c r="J922" s="1" t="str">
        <f>IFERROR(__xludf.DUMMYFUNCTION("""COMPUTED_VALUE"""),"TypeScript")</f>
        <v>TypeScript</v>
      </c>
    </row>
    <row r="923">
      <c r="B923" s="1" t="str">
        <f>IFERROR(__xludf.DUMMYFUNCTION("""COMPUTED_VALUE"""),"Python;Other(s):")</f>
        <v>Python;Other(s):</v>
      </c>
      <c r="E923" s="1" t="str">
        <f>IFERROR(__xludf.DUMMYFUNCTION("UNIQUE(SPLIT(B923,"";""))"),"Python")</f>
        <v>Python</v>
      </c>
      <c r="F923" s="1" t="str">
        <f>IFERROR(__xludf.DUMMYFUNCTION("""COMPUTED_VALUE"""),"Other(s):")</f>
        <v>Other(s):</v>
      </c>
    </row>
    <row r="924">
      <c r="B924" s="1" t="str">
        <f>IFERROR(__xludf.DUMMYFUNCTION("""COMPUTED_VALUE"""),"Dart;Java;Swift")</f>
        <v>Dart;Java;Swift</v>
      </c>
      <c r="E924" s="1" t="str">
        <f>IFERROR(__xludf.DUMMYFUNCTION("UNIQUE(SPLIT(B924,"";""))"),"Dart")</f>
        <v>Dart</v>
      </c>
      <c r="F924" s="1" t="str">
        <f>IFERROR(__xludf.DUMMYFUNCTION("""COMPUTED_VALUE"""),"Java")</f>
        <v>Java</v>
      </c>
      <c r="G924" s="1" t="str">
        <f>IFERROR(__xludf.DUMMYFUNCTION("""COMPUTED_VALUE"""),"Swift")</f>
        <v>Swift</v>
      </c>
    </row>
    <row r="925">
      <c r="B925" s="1" t="str">
        <f>IFERROR(__xludf.DUMMYFUNCTION("""COMPUTED_VALUE"""),"Bash/Shell/PowerShell;C++;C#;HTML/CSS;Java;JavaScript;PHP;Python;SQL;TypeScript")</f>
        <v>Bash/Shell/PowerShell;C++;C#;HTML/CSS;Java;JavaScript;PHP;Python;SQL;TypeScript</v>
      </c>
      <c r="E925" s="1" t="str">
        <f>IFERROR(__xludf.DUMMYFUNCTION("UNIQUE(SPLIT(B925,"";""))"),"Bash/Shell/PowerShell")</f>
        <v>Bash/Shell/PowerShell</v>
      </c>
      <c r="F925" s="1" t="str">
        <f>IFERROR(__xludf.DUMMYFUNCTION("""COMPUTED_VALUE"""),"C++")</f>
        <v>C++</v>
      </c>
      <c r="G925" s="1" t="str">
        <f>IFERROR(__xludf.DUMMYFUNCTION("""COMPUTED_VALUE"""),"C#")</f>
        <v>C#</v>
      </c>
      <c r="H925" s="1" t="str">
        <f>IFERROR(__xludf.DUMMYFUNCTION("""COMPUTED_VALUE"""),"HTML/CSS")</f>
        <v>HTML/CSS</v>
      </c>
      <c r="I925" s="1" t="str">
        <f>IFERROR(__xludf.DUMMYFUNCTION("""COMPUTED_VALUE"""),"Java")</f>
        <v>Java</v>
      </c>
      <c r="J925" s="1" t="str">
        <f>IFERROR(__xludf.DUMMYFUNCTION("""COMPUTED_VALUE"""),"JavaScript")</f>
        <v>JavaScript</v>
      </c>
      <c r="K925" s="1" t="str">
        <f>IFERROR(__xludf.DUMMYFUNCTION("""COMPUTED_VALUE"""),"PHP")</f>
        <v>PHP</v>
      </c>
      <c r="L925" s="1" t="str">
        <f>IFERROR(__xludf.DUMMYFUNCTION("""COMPUTED_VALUE"""),"Python")</f>
        <v>Python</v>
      </c>
      <c r="M925" s="1" t="str">
        <f>IFERROR(__xludf.DUMMYFUNCTION("""COMPUTED_VALUE"""),"SQL")</f>
        <v>SQL</v>
      </c>
      <c r="N925" s="1" t="str">
        <f>IFERROR(__xludf.DUMMYFUNCTION("""COMPUTED_VALUE"""),"TypeScript")</f>
        <v>TypeScript</v>
      </c>
    </row>
    <row r="926">
      <c r="B926" s="1" t="str">
        <f>IFERROR(__xludf.DUMMYFUNCTION("""COMPUTED_VALUE"""),"C#;SQL;Other(s):")</f>
        <v>C#;SQL;Other(s):</v>
      </c>
      <c r="E926" s="1" t="str">
        <f>IFERROR(__xludf.DUMMYFUNCTION("UNIQUE(SPLIT(B926,"";""))"),"C#")</f>
        <v>C#</v>
      </c>
      <c r="F926" s="1" t="str">
        <f>IFERROR(__xludf.DUMMYFUNCTION("""COMPUTED_VALUE"""),"SQL")</f>
        <v>SQL</v>
      </c>
      <c r="G926" s="1" t="str">
        <f>IFERROR(__xludf.DUMMYFUNCTION("""COMPUTED_VALUE"""),"Other(s):")</f>
        <v>Other(s):</v>
      </c>
    </row>
    <row r="927">
      <c r="B927" s="1" t="str">
        <f>IFERROR(__xludf.DUMMYFUNCTION("""COMPUTED_VALUE"""),"HTML/CSS;Java;PHP;SQL")</f>
        <v>HTML/CSS;Java;PHP;SQL</v>
      </c>
      <c r="E927" s="1" t="str">
        <f>IFERROR(__xludf.DUMMYFUNCTION("UNIQUE(SPLIT(B927,"";""))"),"HTML/CSS")</f>
        <v>HTML/CSS</v>
      </c>
      <c r="F927" s="1" t="str">
        <f>IFERROR(__xludf.DUMMYFUNCTION("""COMPUTED_VALUE"""),"Java")</f>
        <v>Java</v>
      </c>
      <c r="G927" s="1" t="str">
        <f>IFERROR(__xludf.DUMMYFUNCTION("""COMPUTED_VALUE"""),"PHP")</f>
        <v>PHP</v>
      </c>
      <c r="H927" s="1" t="str">
        <f>IFERROR(__xludf.DUMMYFUNCTION("""COMPUTED_VALUE"""),"SQL")</f>
        <v>SQL</v>
      </c>
    </row>
    <row r="928">
      <c r="B928" s="1" t="str">
        <f>IFERROR(__xludf.DUMMYFUNCTION("""COMPUTED_VALUE"""),"C;C++;C#;Python")</f>
        <v>C;C++;C#;Python</v>
      </c>
      <c r="E928" s="1" t="str">
        <f>IFERROR(__xludf.DUMMYFUNCTION("UNIQUE(SPLIT(B928,"";""))"),"C")</f>
        <v>C</v>
      </c>
      <c r="F928" s="1" t="str">
        <f>IFERROR(__xludf.DUMMYFUNCTION("""COMPUTED_VALUE"""),"C++")</f>
        <v>C++</v>
      </c>
      <c r="G928" s="1" t="str">
        <f>IFERROR(__xludf.DUMMYFUNCTION("""COMPUTED_VALUE"""),"C#")</f>
        <v>C#</v>
      </c>
      <c r="H928" s="1" t="str">
        <f>IFERROR(__xludf.DUMMYFUNCTION("""COMPUTED_VALUE"""),"Python")</f>
        <v>Python</v>
      </c>
    </row>
    <row r="929">
      <c r="B929" s="1" t="str">
        <f>IFERROR(__xludf.DUMMYFUNCTION("""COMPUTED_VALUE"""),"Bash/Shell/PowerShell;Java;Kotlin;Python;SQL;Other(s):")</f>
        <v>Bash/Shell/PowerShell;Java;Kotlin;Python;SQL;Other(s):</v>
      </c>
      <c r="E929" s="1" t="str">
        <f>IFERROR(__xludf.DUMMYFUNCTION("UNIQUE(SPLIT(B929,"";""))"),"Bash/Shell/PowerShell")</f>
        <v>Bash/Shell/PowerShell</v>
      </c>
      <c r="F929" s="1" t="str">
        <f>IFERROR(__xludf.DUMMYFUNCTION("""COMPUTED_VALUE"""),"Java")</f>
        <v>Java</v>
      </c>
      <c r="G929" s="1" t="str">
        <f>IFERROR(__xludf.DUMMYFUNCTION("""COMPUTED_VALUE"""),"Kotlin")</f>
        <v>Kotlin</v>
      </c>
      <c r="H929" s="1" t="str">
        <f>IFERROR(__xludf.DUMMYFUNCTION("""COMPUTED_VALUE"""),"Python")</f>
        <v>Python</v>
      </c>
      <c r="I929" s="1" t="str">
        <f>IFERROR(__xludf.DUMMYFUNCTION("""COMPUTED_VALUE"""),"SQL")</f>
        <v>SQL</v>
      </c>
      <c r="J929" s="1" t="str">
        <f>IFERROR(__xludf.DUMMYFUNCTION("""COMPUTED_VALUE"""),"Other(s):")</f>
        <v>Other(s):</v>
      </c>
    </row>
    <row r="930">
      <c r="B930" s="1" t="str">
        <f>IFERROR(__xludf.DUMMYFUNCTION("""COMPUTED_VALUE"""),"Bash/Shell/PowerShell;HTML/CSS;JavaScript;PHP;Python;Ruby;SQL;Swift")</f>
        <v>Bash/Shell/PowerShell;HTML/CSS;JavaScript;PHP;Python;Ruby;SQL;Swift</v>
      </c>
      <c r="E930" s="1" t="str">
        <f>IFERROR(__xludf.DUMMYFUNCTION("UNIQUE(SPLIT(B930,"";""))"),"Bash/Shell/PowerShell")</f>
        <v>Bash/Shell/PowerShell</v>
      </c>
      <c r="F930" s="1" t="str">
        <f>IFERROR(__xludf.DUMMYFUNCTION("""COMPUTED_VALUE"""),"HTML/CSS")</f>
        <v>HTML/CSS</v>
      </c>
      <c r="G930" s="1" t="str">
        <f>IFERROR(__xludf.DUMMYFUNCTION("""COMPUTED_VALUE"""),"JavaScript")</f>
        <v>JavaScript</v>
      </c>
      <c r="H930" s="1" t="str">
        <f>IFERROR(__xludf.DUMMYFUNCTION("""COMPUTED_VALUE"""),"PHP")</f>
        <v>PHP</v>
      </c>
      <c r="I930" s="1" t="str">
        <f>IFERROR(__xludf.DUMMYFUNCTION("""COMPUTED_VALUE"""),"Python")</f>
        <v>Python</v>
      </c>
      <c r="J930" s="1" t="str">
        <f>IFERROR(__xludf.DUMMYFUNCTION("""COMPUTED_VALUE"""),"Ruby")</f>
        <v>Ruby</v>
      </c>
      <c r="K930" s="1" t="str">
        <f>IFERROR(__xludf.DUMMYFUNCTION("""COMPUTED_VALUE"""),"SQL")</f>
        <v>SQL</v>
      </c>
      <c r="L930" s="1" t="str">
        <f>IFERROR(__xludf.DUMMYFUNCTION("""COMPUTED_VALUE"""),"Swift")</f>
        <v>Swift</v>
      </c>
    </row>
    <row r="931">
      <c r="B931" s="1" t="str">
        <f>IFERROR(__xludf.DUMMYFUNCTION("""COMPUTED_VALUE"""),"C;C++;HTML/CSS;Objective-C;Swift")</f>
        <v>C;C++;HTML/CSS;Objective-C;Swift</v>
      </c>
      <c r="E931" s="1" t="str">
        <f>IFERROR(__xludf.DUMMYFUNCTION("UNIQUE(SPLIT(B931,"";""))"),"C")</f>
        <v>C</v>
      </c>
      <c r="F931" s="1" t="str">
        <f>IFERROR(__xludf.DUMMYFUNCTION("""COMPUTED_VALUE"""),"C++")</f>
        <v>C++</v>
      </c>
      <c r="G931" s="1" t="str">
        <f>IFERROR(__xludf.DUMMYFUNCTION("""COMPUTED_VALUE"""),"HTML/CSS")</f>
        <v>HTML/CSS</v>
      </c>
      <c r="H931" s="1" t="str">
        <f>IFERROR(__xludf.DUMMYFUNCTION("""COMPUTED_VALUE"""),"Objective-C")</f>
        <v>Objective-C</v>
      </c>
      <c r="I931" s="1" t="str">
        <f>IFERROR(__xludf.DUMMYFUNCTION("""COMPUTED_VALUE"""),"Swift")</f>
        <v>Swift</v>
      </c>
    </row>
    <row r="932">
      <c r="B932" s="1" t="str">
        <f>IFERROR(__xludf.DUMMYFUNCTION("""COMPUTED_VALUE"""),"Bash/Shell/PowerShell;HTML/CSS;JavaScript;Python;R;SQL")</f>
        <v>Bash/Shell/PowerShell;HTML/CSS;JavaScript;Python;R;SQL</v>
      </c>
      <c r="E932" s="1" t="str">
        <f>IFERROR(__xludf.DUMMYFUNCTION("UNIQUE(SPLIT(B932,"";""))"),"Bash/Shell/PowerShell")</f>
        <v>Bash/Shell/PowerShell</v>
      </c>
      <c r="F932" s="1" t="str">
        <f>IFERROR(__xludf.DUMMYFUNCTION("""COMPUTED_VALUE"""),"HTML/CSS")</f>
        <v>HTML/CSS</v>
      </c>
      <c r="G932" s="1" t="str">
        <f>IFERROR(__xludf.DUMMYFUNCTION("""COMPUTED_VALUE"""),"JavaScript")</f>
        <v>JavaScript</v>
      </c>
      <c r="H932" s="1" t="str">
        <f>IFERROR(__xludf.DUMMYFUNCTION("""COMPUTED_VALUE"""),"Python")</f>
        <v>Python</v>
      </c>
      <c r="I932" s="1" t="str">
        <f>IFERROR(__xludf.DUMMYFUNCTION("""COMPUTED_VALUE"""),"R")</f>
        <v>R</v>
      </c>
      <c r="J932" s="1" t="str">
        <f>IFERROR(__xludf.DUMMYFUNCTION("""COMPUTED_VALUE"""),"SQL")</f>
        <v>SQL</v>
      </c>
    </row>
    <row r="933">
      <c r="B933" s="1" t="str">
        <f>IFERROR(__xludf.DUMMYFUNCTION("""COMPUTED_VALUE"""),"HTML/CSS;JavaScript;TypeScript")</f>
        <v>HTML/CSS;JavaScript;TypeScript</v>
      </c>
      <c r="E933" s="1" t="str">
        <f>IFERROR(__xludf.DUMMYFUNCTION("UNIQUE(SPLIT(B933,"";""))"),"HTML/CSS")</f>
        <v>HTML/CSS</v>
      </c>
      <c r="F933" s="1" t="str">
        <f>IFERROR(__xludf.DUMMYFUNCTION("""COMPUTED_VALUE"""),"JavaScript")</f>
        <v>JavaScript</v>
      </c>
      <c r="G933" s="1" t="str">
        <f>IFERROR(__xludf.DUMMYFUNCTION("""COMPUTED_VALUE"""),"TypeScript")</f>
        <v>TypeScript</v>
      </c>
    </row>
    <row r="934">
      <c r="B934" s="1" t="str">
        <f>IFERROR(__xludf.DUMMYFUNCTION("""COMPUTED_VALUE"""),"Bash/Shell/PowerShell;C#;HTML/CSS;Java;JavaScript;PHP;Python;Rust;SQL")</f>
        <v>Bash/Shell/PowerShell;C#;HTML/CSS;Java;JavaScript;PHP;Python;Rust;SQL</v>
      </c>
      <c r="E934" s="1" t="str">
        <f>IFERROR(__xludf.DUMMYFUNCTION("UNIQUE(SPLIT(B934,"";""))"),"Bash/Shell/PowerShell")</f>
        <v>Bash/Shell/PowerShell</v>
      </c>
      <c r="F934" s="1" t="str">
        <f>IFERROR(__xludf.DUMMYFUNCTION("""COMPUTED_VALUE"""),"C#")</f>
        <v>C#</v>
      </c>
      <c r="G934" s="1" t="str">
        <f>IFERROR(__xludf.DUMMYFUNCTION("""COMPUTED_VALUE"""),"HTML/CSS")</f>
        <v>HTML/CSS</v>
      </c>
      <c r="H934" s="1" t="str">
        <f>IFERROR(__xludf.DUMMYFUNCTION("""COMPUTED_VALUE"""),"Java")</f>
        <v>Java</v>
      </c>
      <c r="I934" s="1" t="str">
        <f>IFERROR(__xludf.DUMMYFUNCTION("""COMPUTED_VALUE"""),"JavaScript")</f>
        <v>JavaScript</v>
      </c>
      <c r="J934" s="1" t="str">
        <f>IFERROR(__xludf.DUMMYFUNCTION("""COMPUTED_VALUE"""),"PHP")</f>
        <v>PHP</v>
      </c>
      <c r="K934" s="1" t="str">
        <f>IFERROR(__xludf.DUMMYFUNCTION("""COMPUTED_VALUE"""),"Python")</f>
        <v>Python</v>
      </c>
      <c r="L934" s="1" t="str">
        <f>IFERROR(__xludf.DUMMYFUNCTION("""COMPUTED_VALUE"""),"Rust")</f>
        <v>Rust</v>
      </c>
      <c r="M934" s="1" t="str">
        <f>IFERROR(__xludf.DUMMYFUNCTION("""COMPUTED_VALUE"""),"SQL")</f>
        <v>SQL</v>
      </c>
    </row>
    <row r="935">
      <c r="B935" s="1" t="str">
        <f>IFERROR(__xludf.DUMMYFUNCTION("""COMPUTED_VALUE"""),"C#;HTML/CSS;JavaScript;PHP;SQL;TypeScript")</f>
        <v>C#;HTML/CSS;JavaScript;PHP;SQL;TypeScript</v>
      </c>
      <c r="E935" s="1" t="str">
        <f>IFERROR(__xludf.DUMMYFUNCTION("UNIQUE(SPLIT(B935,"";""))"),"C#")</f>
        <v>C#</v>
      </c>
      <c r="F935" s="1" t="str">
        <f>IFERROR(__xludf.DUMMYFUNCTION("""COMPUTED_VALUE"""),"HTML/CSS")</f>
        <v>HTML/CSS</v>
      </c>
      <c r="G935" s="1" t="str">
        <f>IFERROR(__xludf.DUMMYFUNCTION("""COMPUTED_VALUE"""),"JavaScript")</f>
        <v>JavaScript</v>
      </c>
      <c r="H935" s="1" t="str">
        <f>IFERROR(__xludf.DUMMYFUNCTION("""COMPUTED_VALUE"""),"PHP")</f>
        <v>PHP</v>
      </c>
      <c r="I935" s="1" t="str">
        <f>IFERROR(__xludf.DUMMYFUNCTION("""COMPUTED_VALUE"""),"SQL")</f>
        <v>SQL</v>
      </c>
      <c r="J935" s="1" t="str">
        <f>IFERROR(__xludf.DUMMYFUNCTION("""COMPUTED_VALUE"""),"TypeScript")</f>
        <v>TypeScript</v>
      </c>
    </row>
    <row r="936">
      <c r="B936" s="1" t="str">
        <f>IFERROR(__xludf.DUMMYFUNCTION("""COMPUTED_VALUE"""),"C++;HTML/CSS;Python;R;SQL")</f>
        <v>C++;HTML/CSS;Python;R;SQL</v>
      </c>
      <c r="E936" s="1" t="str">
        <f>IFERROR(__xludf.DUMMYFUNCTION("UNIQUE(SPLIT(B936,"";""))"),"C++")</f>
        <v>C++</v>
      </c>
      <c r="F936" s="1" t="str">
        <f>IFERROR(__xludf.DUMMYFUNCTION("""COMPUTED_VALUE"""),"HTML/CSS")</f>
        <v>HTML/CSS</v>
      </c>
      <c r="G936" s="1" t="str">
        <f>IFERROR(__xludf.DUMMYFUNCTION("""COMPUTED_VALUE"""),"Python")</f>
        <v>Python</v>
      </c>
      <c r="H936" s="1" t="str">
        <f>IFERROR(__xludf.DUMMYFUNCTION("""COMPUTED_VALUE"""),"R")</f>
        <v>R</v>
      </c>
      <c r="I936" s="1" t="str">
        <f>IFERROR(__xludf.DUMMYFUNCTION("""COMPUTED_VALUE"""),"SQL")</f>
        <v>SQL</v>
      </c>
    </row>
    <row r="937">
      <c r="B937" s="1" t="str">
        <f>IFERROR(__xludf.DUMMYFUNCTION("""COMPUTED_VALUE"""),"C#;HTML/CSS;JavaScript;SQL")</f>
        <v>C#;HTML/CSS;JavaScript;SQL</v>
      </c>
      <c r="E937" s="1" t="str">
        <f>IFERROR(__xludf.DUMMYFUNCTION("UNIQUE(SPLIT(B937,"";""))"),"C#")</f>
        <v>C#</v>
      </c>
      <c r="F937" s="1" t="str">
        <f>IFERROR(__xludf.DUMMYFUNCTION("""COMPUTED_VALUE"""),"HTML/CSS")</f>
        <v>HTML/CSS</v>
      </c>
      <c r="G937" s="1" t="str">
        <f>IFERROR(__xludf.DUMMYFUNCTION("""COMPUTED_VALUE"""),"JavaScript")</f>
        <v>JavaScript</v>
      </c>
      <c r="H937" s="1" t="str">
        <f>IFERROR(__xludf.DUMMYFUNCTION("""COMPUTED_VALUE"""),"SQL")</f>
        <v>SQL</v>
      </c>
    </row>
    <row r="938">
      <c r="B938" s="1" t="str">
        <f>IFERROR(__xludf.DUMMYFUNCTION("""COMPUTED_VALUE"""),"Bash/Shell/PowerShell;HTML/CSS;JavaScript;SQL")</f>
        <v>Bash/Shell/PowerShell;HTML/CSS;JavaScript;SQL</v>
      </c>
      <c r="E938" s="1" t="str">
        <f>IFERROR(__xludf.DUMMYFUNCTION("UNIQUE(SPLIT(B938,"";""))"),"Bash/Shell/PowerShell")</f>
        <v>Bash/Shell/PowerShell</v>
      </c>
      <c r="F938" s="1" t="str">
        <f>IFERROR(__xludf.DUMMYFUNCTION("""COMPUTED_VALUE"""),"HTML/CSS")</f>
        <v>HTML/CSS</v>
      </c>
      <c r="G938" s="1" t="str">
        <f>IFERROR(__xludf.DUMMYFUNCTION("""COMPUTED_VALUE"""),"JavaScript")</f>
        <v>JavaScript</v>
      </c>
      <c r="H938" s="1" t="str">
        <f>IFERROR(__xludf.DUMMYFUNCTION("""COMPUTED_VALUE"""),"SQL")</f>
        <v>SQL</v>
      </c>
    </row>
    <row r="939">
      <c r="B939" s="1" t="str">
        <f>IFERROR(__xludf.DUMMYFUNCTION("""COMPUTED_VALUE"""),"C#;HTML/CSS;JavaScript;SQL;TypeScript")</f>
        <v>C#;HTML/CSS;JavaScript;SQL;TypeScript</v>
      </c>
      <c r="E939" s="1" t="str">
        <f>IFERROR(__xludf.DUMMYFUNCTION("UNIQUE(SPLIT(B939,"";""))"),"C#")</f>
        <v>C#</v>
      </c>
      <c r="F939" s="1" t="str">
        <f>IFERROR(__xludf.DUMMYFUNCTION("""COMPUTED_VALUE"""),"HTML/CSS")</f>
        <v>HTML/CSS</v>
      </c>
      <c r="G939" s="1" t="str">
        <f>IFERROR(__xludf.DUMMYFUNCTION("""COMPUTED_VALUE"""),"JavaScript")</f>
        <v>JavaScript</v>
      </c>
      <c r="H939" s="1" t="str">
        <f>IFERROR(__xludf.DUMMYFUNCTION("""COMPUTED_VALUE"""),"SQL")</f>
        <v>SQL</v>
      </c>
      <c r="I939" s="1" t="str">
        <f>IFERROR(__xludf.DUMMYFUNCTION("""COMPUTED_VALUE"""),"TypeScript")</f>
        <v>TypeScript</v>
      </c>
    </row>
    <row r="940">
      <c r="B940" s="1" t="str">
        <f>IFERROR(__xludf.DUMMYFUNCTION("""COMPUTED_VALUE"""),"JavaScript;Ruby")</f>
        <v>JavaScript;Ruby</v>
      </c>
      <c r="E940" s="1" t="str">
        <f>IFERROR(__xludf.DUMMYFUNCTION("UNIQUE(SPLIT(B940,"";""))"),"JavaScript")</f>
        <v>JavaScript</v>
      </c>
      <c r="F940" s="1" t="str">
        <f>IFERROR(__xludf.DUMMYFUNCTION("""COMPUTED_VALUE"""),"Ruby")</f>
        <v>Ruby</v>
      </c>
    </row>
    <row r="941">
      <c r="B941" s="1" t="str">
        <f>IFERROR(__xludf.DUMMYFUNCTION("""COMPUTED_VALUE"""),"C;Python")</f>
        <v>C;Python</v>
      </c>
      <c r="E941" s="1" t="str">
        <f>IFERROR(__xludf.DUMMYFUNCTION("UNIQUE(SPLIT(B941,"";""))"),"C")</f>
        <v>C</v>
      </c>
      <c r="F941" s="1" t="str">
        <f>IFERROR(__xludf.DUMMYFUNCTION("""COMPUTED_VALUE"""),"Python")</f>
        <v>Python</v>
      </c>
    </row>
    <row r="942">
      <c r="B942" s="1" t="str">
        <f>IFERROR(__xludf.DUMMYFUNCTION("""COMPUTED_VALUE"""),"HTML/CSS;Java;JavaScript")</f>
        <v>HTML/CSS;Java;JavaScript</v>
      </c>
      <c r="E942" s="1" t="str">
        <f>IFERROR(__xludf.DUMMYFUNCTION("UNIQUE(SPLIT(B942,"";""))"),"HTML/CSS")</f>
        <v>HTML/CSS</v>
      </c>
      <c r="F942" s="1" t="str">
        <f>IFERROR(__xludf.DUMMYFUNCTION("""COMPUTED_VALUE"""),"Java")</f>
        <v>Java</v>
      </c>
      <c r="G942" s="1" t="str">
        <f>IFERROR(__xludf.DUMMYFUNCTION("""COMPUTED_VALUE"""),"JavaScript")</f>
        <v>JavaScript</v>
      </c>
    </row>
    <row r="943">
      <c r="B943" s="1" t="str">
        <f>IFERROR(__xludf.DUMMYFUNCTION("""COMPUTED_VALUE"""),"HTML/CSS;JavaScript;PHP;SQL")</f>
        <v>HTML/CSS;JavaScript;PHP;SQL</v>
      </c>
      <c r="E943" s="1" t="str">
        <f>IFERROR(__xludf.DUMMYFUNCTION("UNIQUE(SPLIT(B943,"";""))"),"HTML/CSS")</f>
        <v>HTML/CSS</v>
      </c>
      <c r="F943" s="1" t="str">
        <f>IFERROR(__xludf.DUMMYFUNCTION("""COMPUTED_VALUE"""),"JavaScript")</f>
        <v>JavaScript</v>
      </c>
      <c r="G943" s="1" t="str">
        <f>IFERROR(__xludf.DUMMYFUNCTION("""COMPUTED_VALUE"""),"PHP")</f>
        <v>PHP</v>
      </c>
      <c r="H943" s="1" t="str">
        <f>IFERROR(__xludf.DUMMYFUNCTION("""COMPUTED_VALUE"""),"SQL")</f>
        <v>SQL</v>
      </c>
    </row>
    <row r="944">
      <c r="B944" s="1" t="str">
        <f>IFERROR(__xludf.DUMMYFUNCTION("""COMPUTED_VALUE"""),"C#;HTML/CSS;Java;JavaScript;SQL")</f>
        <v>C#;HTML/CSS;Java;JavaScript;SQL</v>
      </c>
      <c r="E944" s="1" t="str">
        <f>IFERROR(__xludf.DUMMYFUNCTION("UNIQUE(SPLIT(B944,"";""))"),"C#")</f>
        <v>C#</v>
      </c>
      <c r="F944" s="1" t="str">
        <f>IFERROR(__xludf.DUMMYFUNCTION("""COMPUTED_VALUE"""),"HTML/CSS")</f>
        <v>HTML/CSS</v>
      </c>
      <c r="G944" s="1" t="str">
        <f>IFERROR(__xludf.DUMMYFUNCTION("""COMPUTED_VALUE"""),"Java")</f>
        <v>Java</v>
      </c>
      <c r="H944" s="1" t="str">
        <f>IFERROR(__xludf.DUMMYFUNCTION("""COMPUTED_VALUE"""),"JavaScript")</f>
        <v>JavaScript</v>
      </c>
      <c r="I944" s="1" t="str">
        <f>IFERROR(__xludf.DUMMYFUNCTION("""COMPUTED_VALUE"""),"SQL")</f>
        <v>SQL</v>
      </c>
    </row>
    <row r="945">
      <c r="B945" s="1" t="str">
        <f>IFERROR(__xludf.DUMMYFUNCTION("""COMPUTED_VALUE"""),"Bash/Shell/PowerShell;C#;HTML/CSS;JavaScript;Kotlin;SQL")</f>
        <v>Bash/Shell/PowerShell;C#;HTML/CSS;JavaScript;Kotlin;SQL</v>
      </c>
      <c r="E945" s="1" t="str">
        <f>IFERROR(__xludf.DUMMYFUNCTION("UNIQUE(SPLIT(B945,"";""))"),"Bash/Shell/PowerShell")</f>
        <v>Bash/Shell/PowerShell</v>
      </c>
      <c r="F945" s="1" t="str">
        <f>IFERROR(__xludf.DUMMYFUNCTION("""COMPUTED_VALUE"""),"C#")</f>
        <v>C#</v>
      </c>
      <c r="G945" s="1" t="str">
        <f>IFERROR(__xludf.DUMMYFUNCTION("""COMPUTED_VALUE"""),"HTML/CSS")</f>
        <v>HTML/CSS</v>
      </c>
      <c r="H945" s="1" t="str">
        <f>IFERROR(__xludf.DUMMYFUNCTION("""COMPUTED_VALUE"""),"JavaScript")</f>
        <v>JavaScript</v>
      </c>
      <c r="I945" s="1" t="str">
        <f>IFERROR(__xludf.DUMMYFUNCTION("""COMPUTED_VALUE"""),"Kotlin")</f>
        <v>Kotlin</v>
      </c>
      <c r="J945" s="1" t="str">
        <f>IFERROR(__xludf.DUMMYFUNCTION("""COMPUTED_VALUE"""),"SQL")</f>
        <v>SQL</v>
      </c>
    </row>
    <row r="946">
      <c r="B946" s="1" t="str">
        <f>IFERROR(__xludf.DUMMYFUNCTION("""COMPUTED_VALUE"""),"Bash/Shell/PowerShell;C#;HTML/CSS;JavaScript;SQL;TypeScript;Other(s):")</f>
        <v>Bash/Shell/PowerShell;C#;HTML/CSS;JavaScript;SQL;TypeScript;Other(s):</v>
      </c>
      <c r="E946" s="1" t="str">
        <f>IFERROR(__xludf.DUMMYFUNCTION("UNIQUE(SPLIT(B946,"";""))"),"Bash/Shell/PowerShell")</f>
        <v>Bash/Shell/PowerShell</v>
      </c>
      <c r="F946" s="1" t="str">
        <f>IFERROR(__xludf.DUMMYFUNCTION("""COMPUTED_VALUE"""),"C#")</f>
        <v>C#</v>
      </c>
      <c r="G946" s="1" t="str">
        <f>IFERROR(__xludf.DUMMYFUNCTION("""COMPUTED_VALUE"""),"HTML/CSS")</f>
        <v>HTML/CSS</v>
      </c>
      <c r="H946" s="1" t="str">
        <f>IFERROR(__xludf.DUMMYFUNCTION("""COMPUTED_VALUE"""),"JavaScript")</f>
        <v>JavaScript</v>
      </c>
      <c r="I946" s="1" t="str">
        <f>IFERROR(__xludf.DUMMYFUNCTION("""COMPUTED_VALUE"""),"SQL")</f>
        <v>SQL</v>
      </c>
      <c r="J946" s="1" t="str">
        <f>IFERROR(__xludf.DUMMYFUNCTION("""COMPUTED_VALUE"""),"TypeScript")</f>
        <v>TypeScript</v>
      </c>
      <c r="K946" s="1" t="str">
        <f>IFERROR(__xludf.DUMMYFUNCTION("""COMPUTED_VALUE"""),"Other(s):")</f>
        <v>Other(s):</v>
      </c>
    </row>
    <row r="947">
      <c r="B947" s="1" t="str">
        <f>IFERROR(__xludf.DUMMYFUNCTION("""COMPUTED_VALUE"""),"Assembly;HTML/CSS;Java;JavaScript;SQL")</f>
        <v>Assembly;HTML/CSS;Java;JavaScript;SQL</v>
      </c>
      <c r="E947" s="1" t="str">
        <f>IFERROR(__xludf.DUMMYFUNCTION("UNIQUE(SPLIT(B947,"";""))"),"Assembly")</f>
        <v>Assembly</v>
      </c>
      <c r="F947" s="1" t="str">
        <f>IFERROR(__xludf.DUMMYFUNCTION("""COMPUTED_VALUE"""),"HTML/CSS")</f>
        <v>HTML/CSS</v>
      </c>
      <c r="G947" s="1" t="str">
        <f>IFERROR(__xludf.DUMMYFUNCTION("""COMPUTED_VALUE"""),"Java")</f>
        <v>Java</v>
      </c>
      <c r="H947" s="1" t="str">
        <f>IFERROR(__xludf.DUMMYFUNCTION("""COMPUTED_VALUE"""),"JavaScript")</f>
        <v>JavaScript</v>
      </c>
      <c r="I947" s="1" t="str">
        <f>IFERROR(__xludf.DUMMYFUNCTION("""COMPUTED_VALUE"""),"SQL")</f>
        <v>SQL</v>
      </c>
    </row>
    <row r="948">
      <c r="B948" s="1" t="str">
        <f>IFERROR(__xludf.DUMMYFUNCTION("""COMPUTED_VALUE"""),"JavaScript;Python")</f>
        <v>JavaScript;Python</v>
      </c>
      <c r="E948" s="1" t="str">
        <f>IFERROR(__xludf.DUMMYFUNCTION("UNIQUE(SPLIT(B948,"";""))"),"JavaScript")</f>
        <v>JavaScript</v>
      </c>
      <c r="F948" s="1" t="str">
        <f>IFERROR(__xludf.DUMMYFUNCTION("""COMPUTED_VALUE"""),"Python")</f>
        <v>Python</v>
      </c>
    </row>
    <row r="949">
      <c r="B949" s="1" t="str">
        <f>IFERROR(__xludf.DUMMYFUNCTION("""COMPUTED_VALUE"""),"HTML/CSS;JavaScript")</f>
        <v>HTML/CSS;JavaScript</v>
      </c>
      <c r="E949" s="1" t="str">
        <f>IFERROR(__xludf.DUMMYFUNCTION("UNIQUE(SPLIT(B949,"";""))"),"HTML/CSS")</f>
        <v>HTML/CSS</v>
      </c>
      <c r="F949" s="1" t="str">
        <f>IFERROR(__xludf.DUMMYFUNCTION("""COMPUTED_VALUE"""),"JavaScript")</f>
        <v>JavaScript</v>
      </c>
    </row>
    <row r="950">
      <c r="B950" s="1" t="str">
        <f>IFERROR(__xludf.DUMMYFUNCTION("""COMPUTED_VALUE"""),"Assembly;C;C++;HTML/CSS;Java;JavaScript;PHP;Python")</f>
        <v>Assembly;C;C++;HTML/CSS;Java;JavaScript;PHP;Python</v>
      </c>
      <c r="E950" s="1" t="str">
        <f>IFERROR(__xludf.DUMMYFUNCTION("UNIQUE(SPLIT(B950,"";""))"),"Assembly")</f>
        <v>Assembly</v>
      </c>
      <c r="F950" s="1" t="str">
        <f>IFERROR(__xludf.DUMMYFUNCTION("""COMPUTED_VALUE"""),"C")</f>
        <v>C</v>
      </c>
      <c r="G950" s="1" t="str">
        <f>IFERROR(__xludf.DUMMYFUNCTION("""COMPUTED_VALUE"""),"C++")</f>
        <v>C++</v>
      </c>
      <c r="H950" s="1" t="str">
        <f>IFERROR(__xludf.DUMMYFUNCTION("""COMPUTED_VALUE"""),"HTML/CSS")</f>
        <v>HTML/CSS</v>
      </c>
      <c r="I950" s="1" t="str">
        <f>IFERROR(__xludf.DUMMYFUNCTION("""COMPUTED_VALUE"""),"Java")</f>
        <v>Java</v>
      </c>
      <c r="J950" s="1" t="str">
        <f>IFERROR(__xludf.DUMMYFUNCTION("""COMPUTED_VALUE"""),"JavaScript")</f>
        <v>JavaScript</v>
      </c>
      <c r="K950" s="1" t="str">
        <f>IFERROR(__xludf.DUMMYFUNCTION("""COMPUTED_VALUE"""),"PHP")</f>
        <v>PHP</v>
      </c>
      <c r="L950" s="1" t="str">
        <f>IFERROR(__xludf.DUMMYFUNCTION("""COMPUTED_VALUE"""),"Python")</f>
        <v>Python</v>
      </c>
    </row>
    <row r="951">
      <c r="B951" s="1" t="str">
        <f>IFERROR(__xludf.DUMMYFUNCTION("""COMPUTED_VALUE"""),"Python;R")</f>
        <v>Python;R</v>
      </c>
      <c r="E951" s="1" t="str">
        <f>IFERROR(__xludf.DUMMYFUNCTION("UNIQUE(SPLIT(B951,"";""))"),"Python")</f>
        <v>Python</v>
      </c>
      <c r="F951" s="1" t="str">
        <f>IFERROR(__xludf.DUMMYFUNCTION("""COMPUTED_VALUE"""),"R")</f>
        <v>R</v>
      </c>
    </row>
    <row r="952">
      <c r="B952" s="1" t="str">
        <f>IFERROR(__xludf.DUMMYFUNCTION("""COMPUTED_VALUE"""),"C;HTML/CSS;Java;Python;R;TypeScript;Other(s):")</f>
        <v>C;HTML/CSS;Java;Python;R;TypeScript;Other(s):</v>
      </c>
      <c r="E952" s="1" t="str">
        <f>IFERROR(__xludf.DUMMYFUNCTION("UNIQUE(SPLIT(B952,"";""))"),"C")</f>
        <v>C</v>
      </c>
      <c r="F952" s="1" t="str">
        <f>IFERROR(__xludf.DUMMYFUNCTION("""COMPUTED_VALUE"""),"HTML/CSS")</f>
        <v>HTML/CSS</v>
      </c>
      <c r="G952" s="1" t="str">
        <f>IFERROR(__xludf.DUMMYFUNCTION("""COMPUTED_VALUE"""),"Java")</f>
        <v>Java</v>
      </c>
      <c r="H952" s="1" t="str">
        <f>IFERROR(__xludf.DUMMYFUNCTION("""COMPUTED_VALUE"""),"Python")</f>
        <v>Python</v>
      </c>
      <c r="I952" s="1" t="str">
        <f>IFERROR(__xludf.DUMMYFUNCTION("""COMPUTED_VALUE"""),"R")</f>
        <v>R</v>
      </c>
      <c r="J952" s="1" t="str">
        <f>IFERROR(__xludf.DUMMYFUNCTION("""COMPUTED_VALUE"""),"TypeScript")</f>
        <v>TypeScript</v>
      </c>
      <c r="K952" s="1" t="str">
        <f>IFERROR(__xludf.DUMMYFUNCTION("""COMPUTED_VALUE"""),"Other(s):")</f>
        <v>Other(s):</v>
      </c>
    </row>
    <row r="953">
      <c r="B953" s="1" t="str">
        <f>IFERROR(__xludf.DUMMYFUNCTION("""COMPUTED_VALUE"""),"Bash/Shell/PowerShell;C;C++;C#;HTML/CSS;Java;JavaScript;Kotlin;Objective-C;PHP;Python;Ruby;SQL;Swift")</f>
        <v>Bash/Shell/PowerShell;C;C++;C#;HTML/CSS;Java;JavaScript;Kotlin;Objective-C;PHP;Python;Ruby;SQL;Swift</v>
      </c>
      <c r="E953" s="1" t="str">
        <f>IFERROR(__xludf.DUMMYFUNCTION("UNIQUE(SPLIT(B953,"";""))"),"Bash/Shell/PowerShell")</f>
        <v>Bash/Shell/PowerShell</v>
      </c>
      <c r="F953" s="1" t="str">
        <f>IFERROR(__xludf.DUMMYFUNCTION("""COMPUTED_VALUE"""),"C")</f>
        <v>C</v>
      </c>
      <c r="G953" s="1" t="str">
        <f>IFERROR(__xludf.DUMMYFUNCTION("""COMPUTED_VALUE"""),"C++")</f>
        <v>C++</v>
      </c>
      <c r="H953" s="1" t="str">
        <f>IFERROR(__xludf.DUMMYFUNCTION("""COMPUTED_VALUE"""),"C#")</f>
        <v>C#</v>
      </c>
      <c r="I953" s="1" t="str">
        <f>IFERROR(__xludf.DUMMYFUNCTION("""COMPUTED_VALUE"""),"HTML/CSS")</f>
        <v>HTML/CSS</v>
      </c>
      <c r="J953" s="1" t="str">
        <f>IFERROR(__xludf.DUMMYFUNCTION("""COMPUTED_VALUE"""),"Java")</f>
        <v>Java</v>
      </c>
      <c r="K953" s="1" t="str">
        <f>IFERROR(__xludf.DUMMYFUNCTION("""COMPUTED_VALUE"""),"JavaScript")</f>
        <v>JavaScript</v>
      </c>
      <c r="L953" s="1" t="str">
        <f>IFERROR(__xludf.DUMMYFUNCTION("""COMPUTED_VALUE"""),"Kotlin")</f>
        <v>Kotlin</v>
      </c>
      <c r="M953" s="1" t="str">
        <f>IFERROR(__xludf.DUMMYFUNCTION("""COMPUTED_VALUE"""),"Objective-C")</f>
        <v>Objective-C</v>
      </c>
      <c r="N953" s="1" t="str">
        <f>IFERROR(__xludf.DUMMYFUNCTION("""COMPUTED_VALUE"""),"PHP")</f>
        <v>PHP</v>
      </c>
      <c r="O953" s="1" t="str">
        <f>IFERROR(__xludf.DUMMYFUNCTION("""COMPUTED_VALUE"""),"Python")</f>
        <v>Python</v>
      </c>
      <c r="P953" s="1" t="str">
        <f>IFERROR(__xludf.DUMMYFUNCTION("""COMPUTED_VALUE"""),"Ruby")</f>
        <v>Ruby</v>
      </c>
      <c r="Q953" s="1" t="str">
        <f>IFERROR(__xludf.DUMMYFUNCTION("""COMPUTED_VALUE"""),"SQL")</f>
        <v>SQL</v>
      </c>
      <c r="R953" s="1" t="str">
        <f>IFERROR(__xludf.DUMMYFUNCTION("""COMPUTED_VALUE"""),"Swift")</f>
        <v>Swift</v>
      </c>
    </row>
    <row r="954">
      <c r="B954" s="1" t="str">
        <f>IFERROR(__xludf.DUMMYFUNCTION("""COMPUTED_VALUE"""),"Bash/Shell/PowerShell;HTML/CSS;JavaScript;TypeScript;WebAssembly")</f>
        <v>Bash/Shell/PowerShell;HTML/CSS;JavaScript;TypeScript;WebAssembly</v>
      </c>
      <c r="E954" s="1" t="str">
        <f>IFERROR(__xludf.DUMMYFUNCTION("UNIQUE(SPLIT(B954,"";""))"),"Bash/Shell/PowerShell")</f>
        <v>Bash/Shell/PowerShell</v>
      </c>
      <c r="F954" s="1" t="str">
        <f>IFERROR(__xludf.DUMMYFUNCTION("""COMPUTED_VALUE"""),"HTML/CSS")</f>
        <v>HTML/CSS</v>
      </c>
      <c r="G954" s="1" t="str">
        <f>IFERROR(__xludf.DUMMYFUNCTION("""COMPUTED_VALUE"""),"JavaScript")</f>
        <v>JavaScript</v>
      </c>
      <c r="H954" s="1" t="str">
        <f>IFERROR(__xludf.DUMMYFUNCTION("""COMPUTED_VALUE"""),"TypeScript")</f>
        <v>TypeScript</v>
      </c>
      <c r="I954" s="1" t="str">
        <f>IFERROR(__xludf.DUMMYFUNCTION("""COMPUTED_VALUE"""),"WebAssembly")</f>
        <v>WebAssembly</v>
      </c>
    </row>
    <row r="955">
      <c r="B955" s="1" t="str">
        <f>IFERROR(__xludf.DUMMYFUNCTION("""COMPUTED_VALUE"""),"Bash/Shell/PowerShell;C;Go;Python;SQL")</f>
        <v>Bash/Shell/PowerShell;C;Go;Python;SQL</v>
      </c>
      <c r="E955" s="1" t="str">
        <f>IFERROR(__xludf.DUMMYFUNCTION("UNIQUE(SPLIT(B955,"";""))"),"Bash/Shell/PowerShell")</f>
        <v>Bash/Shell/PowerShell</v>
      </c>
      <c r="F955" s="1" t="str">
        <f>IFERROR(__xludf.DUMMYFUNCTION("""COMPUTED_VALUE"""),"C")</f>
        <v>C</v>
      </c>
      <c r="G955" s="1" t="str">
        <f>IFERROR(__xludf.DUMMYFUNCTION("""COMPUTED_VALUE"""),"Go")</f>
        <v>Go</v>
      </c>
      <c r="H955" s="1" t="str">
        <f>IFERROR(__xludf.DUMMYFUNCTION("""COMPUTED_VALUE"""),"Python")</f>
        <v>Python</v>
      </c>
      <c r="I955" s="1" t="str">
        <f>IFERROR(__xludf.DUMMYFUNCTION("""COMPUTED_VALUE"""),"SQL")</f>
        <v>SQL</v>
      </c>
    </row>
    <row r="956">
      <c r="B956" s="1" t="str">
        <f>IFERROR(__xludf.DUMMYFUNCTION("""COMPUTED_VALUE"""),"Java")</f>
        <v>Java</v>
      </c>
      <c r="E956" s="1" t="str">
        <f>IFERROR(__xludf.DUMMYFUNCTION("UNIQUE(SPLIT(B956,"";""))"),"Java")</f>
        <v>Java</v>
      </c>
    </row>
    <row r="957">
      <c r="B957" s="1" t="str">
        <f>IFERROR(__xludf.DUMMYFUNCTION("""COMPUTED_VALUE"""),"C#;HTML/CSS;Java;JavaScript;Python;SQL")</f>
        <v>C#;HTML/CSS;Java;JavaScript;Python;SQL</v>
      </c>
      <c r="E957" s="1" t="str">
        <f>IFERROR(__xludf.DUMMYFUNCTION("UNIQUE(SPLIT(B957,"";""))"),"C#")</f>
        <v>C#</v>
      </c>
      <c r="F957" s="1" t="str">
        <f>IFERROR(__xludf.DUMMYFUNCTION("""COMPUTED_VALUE"""),"HTML/CSS")</f>
        <v>HTML/CSS</v>
      </c>
      <c r="G957" s="1" t="str">
        <f>IFERROR(__xludf.DUMMYFUNCTION("""COMPUTED_VALUE"""),"Java")</f>
        <v>Java</v>
      </c>
      <c r="H957" s="1" t="str">
        <f>IFERROR(__xludf.DUMMYFUNCTION("""COMPUTED_VALUE"""),"JavaScript")</f>
        <v>JavaScript</v>
      </c>
      <c r="I957" s="1" t="str">
        <f>IFERROR(__xludf.DUMMYFUNCTION("""COMPUTED_VALUE"""),"Python")</f>
        <v>Python</v>
      </c>
      <c r="J957" s="1" t="str">
        <f>IFERROR(__xludf.DUMMYFUNCTION("""COMPUTED_VALUE"""),"SQL")</f>
        <v>SQL</v>
      </c>
    </row>
    <row r="958">
      <c r="B958" s="1" t="str">
        <f>IFERROR(__xludf.DUMMYFUNCTION("""COMPUTED_VALUE"""),"Bash/Shell/PowerShell;Go;Ruby")</f>
        <v>Bash/Shell/PowerShell;Go;Ruby</v>
      </c>
      <c r="E958" s="1" t="str">
        <f>IFERROR(__xludf.DUMMYFUNCTION("UNIQUE(SPLIT(B958,"";""))"),"Bash/Shell/PowerShell")</f>
        <v>Bash/Shell/PowerShell</v>
      </c>
      <c r="F958" s="1" t="str">
        <f>IFERROR(__xludf.DUMMYFUNCTION("""COMPUTED_VALUE"""),"Go")</f>
        <v>Go</v>
      </c>
      <c r="G958" s="1" t="str">
        <f>IFERROR(__xludf.DUMMYFUNCTION("""COMPUTED_VALUE"""),"Ruby")</f>
        <v>Ruby</v>
      </c>
    </row>
    <row r="959">
      <c r="B959" s="1" t="str">
        <f>IFERROR(__xludf.DUMMYFUNCTION("""COMPUTED_VALUE"""),"Bash/Shell/PowerShell;C;Scala;SQL")</f>
        <v>Bash/Shell/PowerShell;C;Scala;SQL</v>
      </c>
      <c r="E959" s="1" t="str">
        <f>IFERROR(__xludf.DUMMYFUNCTION("UNIQUE(SPLIT(B959,"";""))"),"Bash/Shell/PowerShell")</f>
        <v>Bash/Shell/PowerShell</v>
      </c>
      <c r="F959" s="1" t="str">
        <f>IFERROR(__xludf.DUMMYFUNCTION("""COMPUTED_VALUE"""),"C")</f>
        <v>C</v>
      </c>
      <c r="G959" s="1" t="str">
        <f>IFERROR(__xludf.DUMMYFUNCTION("""COMPUTED_VALUE"""),"Scala")</f>
        <v>Scala</v>
      </c>
      <c r="H959" s="1" t="str">
        <f>IFERROR(__xludf.DUMMYFUNCTION("""COMPUTED_VALUE"""),"SQL")</f>
        <v>SQL</v>
      </c>
    </row>
    <row r="960">
      <c r="B960" s="1" t="str">
        <f>IFERROR(__xludf.DUMMYFUNCTION("""COMPUTED_VALUE"""),"HTML/CSS;Java;JavaScript;R;SQL")</f>
        <v>HTML/CSS;Java;JavaScript;R;SQL</v>
      </c>
      <c r="E960" s="1" t="str">
        <f>IFERROR(__xludf.DUMMYFUNCTION("UNIQUE(SPLIT(B960,"";""))"),"HTML/CSS")</f>
        <v>HTML/CSS</v>
      </c>
      <c r="F960" s="1" t="str">
        <f>IFERROR(__xludf.DUMMYFUNCTION("""COMPUTED_VALUE"""),"Java")</f>
        <v>Java</v>
      </c>
      <c r="G960" s="1" t="str">
        <f>IFERROR(__xludf.DUMMYFUNCTION("""COMPUTED_VALUE"""),"JavaScript")</f>
        <v>JavaScript</v>
      </c>
      <c r="H960" s="1" t="str">
        <f>IFERROR(__xludf.DUMMYFUNCTION("""COMPUTED_VALUE"""),"R")</f>
        <v>R</v>
      </c>
      <c r="I960" s="1" t="str">
        <f>IFERROR(__xludf.DUMMYFUNCTION("""COMPUTED_VALUE"""),"SQL")</f>
        <v>SQL</v>
      </c>
    </row>
    <row r="961">
      <c r="B961" s="1" t="str">
        <f>IFERROR(__xludf.DUMMYFUNCTION("""COMPUTED_VALUE"""),"C;HTML/CSS;Java;JavaScript;Kotlin;PHP;Python;Swift")</f>
        <v>C;HTML/CSS;Java;JavaScript;Kotlin;PHP;Python;Swift</v>
      </c>
      <c r="E961" s="1" t="str">
        <f>IFERROR(__xludf.DUMMYFUNCTION("UNIQUE(SPLIT(B961,"";""))"),"C")</f>
        <v>C</v>
      </c>
      <c r="F961" s="1" t="str">
        <f>IFERROR(__xludf.DUMMYFUNCTION("""COMPUTED_VALUE"""),"HTML/CSS")</f>
        <v>HTML/CSS</v>
      </c>
      <c r="G961" s="1" t="str">
        <f>IFERROR(__xludf.DUMMYFUNCTION("""COMPUTED_VALUE"""),"Java")</f>
        <v>Java</v>
      </c>
      <c r="H961" s="1" t="str">
        <f>IFERROR(__xludf.DUMMYFUNCTION("""COMPUTED_VALUE"""),"JavaScript")</f>
        <v>JavaScript</v>
      </c>
      <c r="I961" s="1" t="str">
        <f>IFERROR(__xludf.DUMMYFUNCTION("""COMPUTED_VALUE"""),"Kotlin")</f>
        <v>Kotlin</v>
      </c>
      <c r="J961" s="1" t="str">
        <f>IFERROR(__xludf.DUMMYFUNCTION("""COMPUTED_VALUE"""),"PHP")</f>
        <v>PHP</v>
      </c>
      <c r="K961" s="1" t="str">
        <f>IFERROR(__xludf.DUMMYFUNCTION("""COMPUTED_VALUE"""),"Python")</f>
        <v>Python</v>
      </c>
      <c r="L961" s="1" t="str">
        <f>IFERROR(__xludf.DUMMYFUNCTION("""COMPUTED_VALUE"""),"Swift")</f>
        <v>Swift</v>
      </c>
    </row>
    <row r="962">
      <c r="B962" s="1" t="str">
        <f>IFERROR(__xludf.DUMMYFUNCTION("""COMPUTED_VALUE"""),"C++;HTML/CSS;Java;JavaScript;Python;SQL;Other(s):")</f>
        <v>C++;HTML/CSS;Java;JavaScript;Python;SQL;Other(s):</v>
      </c>
      <c r="E962" s="1" t="str">
        <f>IFERROR(__xludf.DUMMYFUNCTION("UNIQUE(SPLIT(B962,"";""))"),"C++")</f>
        <v>C++</v>
      </c>
      <c r="F962" s="1" t="str">
        <f>IFERROR(__xludf.DUMMYFUNCTION("""COMPUTED_VALUE"""),"HTML/CSS")</f>
        <v>HTML/CSS</v>
      </c>
      <c r="G962" s="1" t="str">
        <f>IFERROR(__xludf.DUMMYFUNCTION("""COMPUTED_VALUE"""),"Java")</f>
        <v>Java</v>
      </c>
      <c r="H962" s="1" t="str">
        <f>IFERROR(__xludf.DUMMYFUNCTION("""COMPUTED_VALUE"""),"JavaScript")</f>
        <v>JavaScript</v>
      </c>
      <c r="I962" s="1" t="str">
        <f>IFERROR(__xludf.DUMMYFUNCTION("""COMPUTED_VALUE"""),"Python")</f>
        <v>Python</v>
      </c>
      <c r="J962" s="1" t="str">
        <f>IFERROR(__xludf.DUMMYFUNCTION("""COMPUTED_VALUE"""),"SQL")</f>
        <v>SQL</v>
      </c>
      <c r="K962" s="1" t="str">
        <f>IFERROR(__xludf.DUMMYFUNCTION("""COMPUTED_VALUE"""),"Other(s):")</f>
        <v>Other(s):</v>
      </c>
    </row>
    <row r="963">
      <c r="B963" s="1" t="str">
        <f>IFERROR(__xludf.DUMMYFUNCTION("""COMPUTED_VALUE"""),"Java")</f>
        <v>Java</v>
      </c>
      <c r="E963" s="1" t="str">
        <f>IFERROR(__xludf.DUMMYFUNCTION("UNIQUE(SPLIT(B963,"";""))"),"Java")</f>
        <v>Java</v>
      </c>
    </row>
    <row r="964">
      <c r="B964" s="1" t="str">
        <f>IFERROR(__xludf.DUMMYFUNCTION("""COMPUTED_VALUE"""),"C#;HTML/CSS;Java;JavaScript;PHP;SQL;TypeScript")</f>
        <v>C#;HTML/CSS;Java;JavaScript;PHP;SQL;TypeScript</v>
      </c>
      <c r="E964" s="1" t="str">
        <f>IFERROR(__xludf.DUMMYFUNCTION("UNIQUE(SPLIT(B964,"";""))"),"C#")</f>
        <v>C#</v>
      </c>
      <c r="F964" s="1" t="str">
        <f>IFERROR(__xludf.DUMMYFUNCTION("""COMPUTED_VALUE"""),"HTML/CSS")</f>
        <v>HTML/CSS</v>
      </c>
      <c r="G964" s="1" t="str">
        <f>IFERROR(__xludf.DUMMYFUNCTION("""COMPUTED_VALUE"""),"Java")</f>
        <v>Java</v>
      </c>
      <c r="H964" s="1" t="str">
        <f>IFERROR(__xludf.DUMMYFUNCTION("""COMPUTED_VALUE"""),"JavaScript")</f>
        <v>JavaScript</v>
      </c>
      <c r="I964" s="1" t="str">
        <f>IFERROR(__xludf.DUMMYFUNCTION("""COMPUTED_VALUE"""),"PHP")</f>
        <v>PHP</v>
      </c>
      <c r="J964" s="1" t="str">
        <f>IFERROR(__xludf.DUMMYFUNCTION("""COMPUTED_VALUE"""),"SQL")</f>
        <v>SQL</v>
      </c>
      <c r="K964" s="1" t="str">
        <f>IFERROR(__xludf.DUMMYFUNCTION("""COMPUTED_VALUE"""),"TypeScript")</f>
        <v>TypeScript</v>
      </c>
    </row>
    <row r="965">
      <c r="B965" s="1" t="str">
        <f>IFERROR(__xludf.DUMMYFUNCTION("""COMPUTED_VALUE"""),"Java;JavaScript;TypeScript")</f>
        <v>Java;JavaScript;TypeScript</v>
      </c>
      <c r="E965" s="1" t="str">
        <f>IFERROR(__xludf.DUMMYFUNCTION("UNIQUE(SPLIT(B965,"";""))"),"Java")</f>
        <v>Java</v>
      </c>
      <c r="F965" s="1" t="str">
        <f>IFERROR(__xludf.DUMMYFUNCTION("""COMPUTED_VALUE"""),"JavaScript")</f>
        <v>JavaScript</v>
      </c>
      <c r="G965" s="1" t="str">
        <f>IFERROR(__xludf.DUMMYFUNCTION("""COMPUTED_VALUE"""),"TypeScript")</f>
        <v>TypeScript</v>
      </c>
    </row>
    <row r="966">
      <c r="B966" s="1" t="str">
        <f>IFERROR(__xludf.DUMMYFUNCTION("""COMPUTED_VALUE"""),"Bash/Shell/PowerShell;C;C++;C#;Java;SQL")</f>
        <v>Bash/Shell/PowerShell;C;C++;C#;Java;SQL</v>
      </c>
      <c r="E966" s="1" t="str">
        <f>IFERROR(__xludf.DUMMYFUNCTION("UNIQUE(SPLIT(B966,"";""))"),"Bash/Shell/PowerShell")</f>
        <v>Bash/Shell/PowerShell</v>
      </c>
      <c r="F966" s="1" t="str">
        <f>IFERROR(__xludf.DUMMYFUNCTION("""COMPUTED_VALUE"""),"C")</f>
        <v>C</v>
      </c>
      <c r="G966" s="1" t="str">
        <f>IFERROR(__xludf.DUMMYFUNCTION("""COMPUTED_VALUE"""),"C++")</f>
        <v>C++</v>
      </c>
      <c r="H966" s="1" t="str">
        <f>IFERROR(__xludf.DUMMYFUNCTION("""COMPUTED_VALUE"""),"C#")</f>
        <v>C#</v>
      </c>
      <c r="I966" s="1" t="str">
        <f>IFERROR(__xludf.DUMMYFUNCTION("""COMPUTED_VALUE"""),"Java")</f>
        <v>Java</v>
      </c>
      <c r="J966" s="1" t="str">
        <f>IFERROR(__xludf.DUMMYFUNCTION("""COMPUTED_VALUE"""),"SQL")</f>
        <v>SQL</v>
      </c>
    </row>
    <row r="967">
      <c r="B967" s="1" t="str">
        <f>IFERROR(__xludf.DUMMYFUNCTION("""COMPUTED_VALUE"""),"Bash/Shell/PowerShell;HTML/CSS;Other(s):")</f>
        <v>Bash/Shell/PowerShell;HTML/CSS;Other(s):</v>
      </c>
      <c r="E967" s="1" t="str">
        <f>IFERROR(__xludf.DUMMYFUNCTION("UNIQUE(SPLIT(B967,"";""))"),"Bash/Shell/PowerShell")</f>
        <v>Bash/Shell/PowerShell</v>
      </c>
      <c r="F967" s="1" t="str">
        <f>IFERROR(__xludf.DUMMYFUNCTION("""COMPUTED_VALUE"""),"HTML/CSS")</f>
        <v>HTML/CSS</v>
      </c>
      <c r="G967" s="1" t="str">
        <f>IFERROR(__xludf.DUMMYFUNCTION("""COMPUTED_VALUE"""),"Other(s):")</f>
        <v>Other(s):</v>
      </c>
    </row>
    <row r="968">
      <c r="B968" s="1" t="str">
        <f>IFERROR(__xludf.DUMMYFUNCTION("""COMPUTED_VALUE"""),"C#;HTML/CSS;JavaScript;SQL;TypeScript")</f>
        <v>C#;HTML/CSS;JavaScript;SQL;TypeScript</v>
      </c>
      <c r="E968" s="1" t="str">
        <f>IFERROR(__xludf.DUMMYFUNCTION("UNIQUE(SPLIT(B968,"";""))"),"C#")</f>
        <v>C#</v>
      </c>
      <c r="F968" s="1" t="str">
        <f>IFERROR(__xludf.DUMMYFUNCTION("""COMPUTED_VALUE"""),"HTML/CSS")</f>
        <v>HTML/CSS</v>
      </c>
      <c r="G968" s="1" t="str">
        <f>IFERROR(__xludf.DUMMYFUNCTION("""COMPUTED_VALUE"""),"JavaScript")</f>
        <v>JavaScript</v>
      </c>
      <c r="H968" s="1" t="str">
        <f>IFERROR(__xludf.DUMMYFUNCTION("""COMPUTED_VALUE"""),"SQL")</f>
        <v>SQL</v>
      </c>
      <c r="I968" s="1" t="str">
        <f>IFERROR(__xludf.DUMMYFUNCTION("""COMPUTED_VALUE"""),"TypeScript")</f>
        <v>TypeScript</v>
      </c>
    </row>
    <row r="969">
      <c r="B969" s="1" t="str">
        <f>IFERROR(__xludf.DUMMYFUNCTION("""COMPUTED_VALUE"""),"C#;JavaScript;Python;TypeScript")</f>
        <v>C#;JavaScript;Python;TypeScript</v>
      </c>
      <c r="E969" s="1" t="str">
        <f>IFERROR(__xludf.DUMMYFUNCTION("UNIQUE(SPLIT(B969,"";""))"),"C#")</f>
        <v>C#</v>
      </c>
      <c r="F969" s="1" t="str">
        <f>IFERROR(__xludf.DUMMYFUNCTION("""COMPUTED_VALUE"""),"JavaScript")</f>
        <v>JavaScript</v>
      </c>
      <c r="G969" s="1" t="str">
        <f>IFERROR(__xludf.DUMMYFUNCTION("""COMPUTED_VALUE"""),"Python")</f>
        <v>Python</v>
      </c>
      <c r="H969" s="1" t="str">
        <f>IFERROR(__xludf.DUMMYFUNCTION("""COMPUTED_VALUE"""),"TypeScript")</f>
        <v>TypeScript</v>
      </c>
    </row>
    <row r="970">
      <c r="B970" s="1" t="str">
        <f>IFERROR(__xludf.DUMMYFUNCTION("""COMPUTED_VALUE"""),"C#;HTML/CSS;Java;JavaScript;PHP;SQL")</f>
        <v>C#;HTML/CSS;Java;JavaScript;PHP;SQL</v>
      </c>
      <c r="E970" s="1" t="str">
        <f>IFERROR(__xludf.DUMMYFUNCTION("UNIQUE(SPLIT(B970,"";""))"),"C#")</f>
        <v>C#</v>
      </c>
      <c r="F970" s="1" t="str">
        <f>IFERROR(__xludf.DUMMYFUNCTION("""COMPUTED_VALUE"""),"HTML/CSS")</f>
        <v>HTML/CSS</v>
      </c>
      <c r="G970" s="1" t="str">
        <f>IFERROR(__xludf.DUMMYFUNCTION("""COMPUTED_VALUE"""),"Java")</f>
        <v>Java</v>
      </c>
      <c r="H970" s="1" t="str">
        <f>IFERROR(__xludf.DUMMYFUNCTION("""COMPUTED_VALUE"""),"JavaScript")</f>
        <v>JavaScript</v>
      </c>
      <c r="I970" s="1" t="str">
        <f>IFERROR(__xludf.DUMMYFUNCTION("""COMPUTED_VALUE"""),"PHP")</f>
        <v>PHP</v>
      </c>
      <c r="J970" s="1" t="str">
        <f>IFERROR(__xludf.DUMMYFUNCTION("""COMPUTED_VALUE"""),"SQL")</f>
        <v>SQL</v>
      </c>
    </row>
    <row r="971">
      <c r="B971" s="1" t="str">
        <f>IFERROR(__xludf.DUMMYFUNCTION("""COMPUTED_VALUE"""),"C++;Go;Other(s):")</f>
        <v>C++;Go;Other(s):</v>
      </c>
      <c r="E971" s="1" t="str">
        <f>IFERROR(__xludf.DUMMYFUNCTION("UNIQUE(SPLIT(B971,"";""))"),"C++")</f>
        <v>C++</v>
      </c>
      <c r="F971" s="1" t="str">
        <f>IFERROR(__xludf.DUMMYFUNCTION("""COMPUTED_VALUE"""),"Go")</f>
        <v>Go</v>
      </c>
      <c r="G971" s="1" t="str">
        <f>IFERROR(__xludf.DUMMYFUNCTION("""COMPUTED_VALUE"""),"Other(s):")</f>
        <v>Other(s):</v>
      </c>
    </row>
    <row r="972">
      <c r="B972" s="1" t="str">
        <f>IFERROR(__xludf.DUMMYFUNCTION("""COMPUTED_VALUE"""),"C#;HTML/CSS;JavaScript;SQL")</f>
        <v>C#;HTML/CSS;JavaScript;SQL</v>
      </c>
      <c r="E972" s="1" t="str">
        <f>IFERROR(__xludf.DUMMYFUNCTION("UNIQUE(SPLIT(B972,"";""))"),"C#")</f>
        <v>C#</v>
      </c>
      <c r="F972" s="1" t="str">
        <f>IFERROR(__xludf.DUMMYFUNCTION("""COMPUTED_VALUE"""),"HTML/CSS")</f>
        <v>HTML/CSS</v>
      </c>
      <c r="G972" s="1" t="str">
        <f>IFERROR(__xludf.DUMMYFUNCTION("""COMPUTED_VALUE"""),"JavaScript")</f>
        <v>JavaScript</v>
      </c>
      <c r="H972" s="1" t="str">
        <f>IFERROR(__xludf.DUMMYFUNCTION("""COMPUTED_VALUE"""),"SQL")</f>
        <v>SQL</v>
      </c>
    </row>
    <row r="973">
      <c r="B973" s="1" t="str">
        <f>IFERROR(__xludf.DUMMYFUNCTION("""COMPUTED_VALUE"""),"Assembly;Bash/Shell/PowerShell;C;R;Ruby;SQL;Other(s):")</f>
        <v>Assembly;Bash/Shell/PowerShell;C;R;Ruby;SQL;Other(s):</v>
      </c>
      <c r="E973" s="1" t="str">
        <f>IFERROR(__xludf.DUMMYFUNCTION("UNIQUE(SPLIT(B973,"";""))"),"Assembly")</f>
        <v>Assembly</v>
      </c>
      <c r="F973" s="1" t="str">
        <f>IFERROR(__xludf.DUMMYFUNCTION("""COMPUTED_VALUE"""),"Bash/Shell/PowerShell")</f>
        <v>Bash/Shell/PowerShell</v>
      </c>
      <c r="G973" s="1" t="str">
        <f>IFERROR(__xludf.DUMMYFUNCTION("""COMPUTED_VALUE"""),"C")</f>
        <v>C</v>
      </c>
      <c r="H973" s="1" t="str">
        <f>IFERROR(__xludf.DUMMYFUNCTION("""COMPUTED_VALUE"""),"R")</f>
        <v>R</v>
      </c>
      <c r="I973" s="1" t="str">
        <f>IFERROR(__xludf.DUMMYFUNCTION("""COMPUTED_VALUE"""),"Ruby")</f>
        <v>Ruby</v>
      </c>
      <c r="J973" s="1" t="str">
        <f>IFERROR(__xludf.DUMMYFUNCTION("""COMPUTED_VALUE"""),"SQL")</f>
        <v>SQL</v>
      </c>
      <c r="K973" s="1" t="str">
        <f>IFERROR(__xludf.DUMMYFUNCTION("""COMPUTED_VALUE"""),"Other(s):")</f>
        <v>Other(s):</v>
      </c>
    </row>
    <row r="974">
      <c r="B974" s="1" t="str">
        <f>IFERROR(__xludf.DUMMYFUNCTION("""COMPUTED_VALUE"""),"Assembly;C;C++;HTML/CSS;Java;JavaScript;Kotlin;PHP;Python;SQL")</f>
        <v>Assembly;C;C++;HTML/CSS;Java;JavaScript;Kotlin;PHP;Python;SQL</v>
      </c>
      <c r="E974" s="1" t="str">
        <f>IFERROR(__xludf.DUMMYFUNCTION("UNIQUE(SPLIT(B974,"";""))"),"Assembly")</f>
        <v>Assembly</v>
      </c>
      <c r="F974" s="1" t="str">
        <f>IFERROR(__xludf.DUMMYFUNCTION("""COMPUTED_VALUE"""),"C")</f>
        <v>C</v>
      </c>
      <c r="G974" s="1" t="str">
        <f>IFERROR(__xludf.DUMMYFUNCTION("""COMPUTED_VALUE"""),"C++")</f>
        <v>C++</v>
      </c>
      <c r="H974" s="1" t="str">
        <f>IFERROR(__xludf.DUMMYFUNCTION("""COMPUTED_VALUE"""),"HTML/CSS")</f>
        <v>HTML/CSS</v>
      </c>
      <c r="I974" s="1" t="str">
        <f>IFERROR(__xludf.DUMMYFUNCTION("""COMPUTED_VALUE"""),"Java")</f>
        <v>Java</v>
      </c>
      <c r="J974" s="1" t="str">
        <f>IFERROR(__xludf.DUMMYFUNCTION("""COMPUTED_VALUE"""),"JavaScript")</f>
        <v>JavaScript</v>
      </c>
      <c r="K974" s="1" t="str">
        <f>IFERROR(__xludf.DUMMYFUNCTION("""COMPUTED_VALUE"""),"Kotlin")</f>
        <v>Kotlin</v>
      </c>
      <c r="L974" s="1" t="str">
        <f>IFERROR(__xludf.DUMMYFUNCTION("""COMPUTED_VALUE"""),"PHP")</f>
        <v>PHP</v>
      </c>
      <c r="M974" s="1" t="str">
        <f>IFERROR(__xludf.DUMMYFUNCTION("""COMPUTED_VALUE"""),"Python")</f>
        <v>Python</v>
      </c>
      <c r="N974" s="1" t="str">
        <f>IFERROR(__xludf.DUMMYFUNCTION("""COMPUTED_VALUE"""),"SQL")</f>
        <v>SQL</v>
      </c>
    </row>
    <row r="975">
      <c r="B975" s="1" t="str">
        <f>IFERROR(__xludf.DUMMYFUNCTION("""COMPUTED_VALUE"""),"JavaScript;Ruby;SQL")</f>
        <v>JavaScript;Ruby;SQL</v>
      </c>
      <c r="E975" s="1" t="str">
        <f>IFERROR(__xludf.DUMMYFUNCTION("UNIQUE(SPLIT(B975,"";""))"),"JavaScript")</f>
        <v>JavaScript</v>
      </c>
      <c r="F975" s="1" t="str">
        <f>IFERROR(__xludf.DUMMYFUNCTION("""COMPUTED_VALUE"""),"Ruby")</f>
        <v>Ruby</v>
      </c>
      <c r="G975" s="1" t="str">
        <f>IFERROR(__xludf.DUMMYFUNCTION("""COMPUTED_VALUE"""),"SQL")</f>
        <v>SQL</v>
      </c>
    </row>
    <row r="976">
      <c r="B976" s="1" t="str">
        <f>IFERROR(__xludf.DUMMYFUNCTION("""COMPUTED_VALUE"""),"Bash/Shell/PowerShell;C;C++;HTML/CSS;Python")</f>
        <v>Bash/Shell/PowerShell;C;C++;HTML/CSS;Python</v>
      </c>
      <c r="E976" s="1" t="str">
        <f>IFERROR(__xludf.DUMMYFUNCTION("UNIQUE(SPLIT(B976,"";""))"),"Bash/Shell/PowerShell")</f>
        <v>Bash/Shell/PowerShell</v>
      </c>
      <c r="F976" s="1" t="str">
        <f>IFERROR(__xludf.DUMMYFUNCTION("""COMPUTED_VALUE"""),"C")</f>
        <v>C</v>
      </c>
      <c r="G976" s="1" t="str">
        <f>IFERROR(__xludf.DUMMYFUNCTION("""COMPUTED_VALUE"""),"C++")</f>
        <v>C++</v>
      </c>
      <c r="H976" s="1" t="str">
        <f>IFERROR(__xludf.DUMMYFUNCTION("""COMPUTED_VALUE"""),"HTML/CSS")</f>
        <v>HTML/CSS</v>
      </c>
      <c r="I976" s="1" t="str">
        <f>IFERROR(__xludf.DUMMYFUNCTION("""COMPUTED_VALUE"""),"Python")</f>
        <v>Python</v>
      </c>
    </row>
    <row r="977">
      <c r="B977" s="1" t="str">
        <f>IFERROR(__xludf.DUMMYFUNCTION("""COMPUTED_VALUE"""),"Python;SQL")</f>
        <v>Python;SQL</v>
      </c>
      <c r="E977" s="1" t="str">
        <f>IFERROR(__xludf.DUMMYFUNCTION("UNIQUE(SPLIT(B977,"";""))"),"Python")</f>
        <v>Python</v>
      </c>
      <c r="F977" s="1" t="str">
        <f>IFERROR(__xludf.DUMMYFUNCTION("""COMPUTED_VALUE"""),"SQL")</f>
        <v>SQL</v>
      </c>
    </row>
    <row r="978">
      <c r="B978" s="1" t="str">
        <f>IFERROR(__xludf.DUMMYFUNCTION("""COMPUTED_VALUE"""),"HTML/CSS;JavaScript;PHP;Python;SQL;VBA")</f>
        <v>HTML/CSS;JavaScript;PHP;Python;SQL;VBA</v>
      </c>
      <c r="E978" s="1" t="str">
        <f>IFERROR(__xludf.DUMMYFUNCTION("UNIQUE(SPLIT(B978,"";""))"),"HTML/CSS")</f>
        <v>HTML/CSS</v>
      </c>
      <c r="F978" s="1" t="str">
        <f>IFERROR(__xludf.DUMMYFUNCTION("""COMPUTED_VALUE"""),"JavaScript")</f>
        <v>JavaScript</v>
      </c>
      <c r="G978" s="1" t="str">
        <f>IFERROR(__xludf.DUMMYFUNCTION("""COMPUTED_VALUE"""),"PHP")</f>
        <v>PHP</v>
      </c>
      <c r="H978" s="1" t="str">
        <f>IFERROR(__xludf.DUMMYFUNCTION("""COMPUTED_VALUE"""),"Python")</f>
        <v>Python</v>
      </c>
      <c r="I978" s="1" t="str">
        <f>IFERROR(__xludf.DUMMYFUNCTION("""COMPUTED_VALUE"""),"SQL")</f>
        <v>SQL</v>
      </c>
      <c r="J978" s="1" t="str">
        <f>IFERROR(__xludf.DUMMYFUNCTION("""COMPUTED_VALUE"""),"VBA")</f>
        <v>VBA</v>
      </c>
    </row>
    <row r="979">
      <c r="B979" s="1" t="str">
        <f>IFERROR(__xludf.DUMMYFUNCTION("""COMPUTED_VALUE"""),"Bash/Shell/PowerShell;C;C++;HTML/CSS;Java;JavaScript;Python;SQL;Swift")</f>
        <v>Bash/Shell/PowerShell;C;C++;HTML/CSS;Java;JavaScript;Python;SQL;Swift</v>
      </c>
      <c r="E979" s="1" t="str">
        <f>IFERROR(__xludf.DUMMYFUNCTION("UNIQUE(SPLIT(B979,"";""))"),"Bash/Shell/PowerShell")</f>
        <v>Bash/Shell/PowerShell</v>
      </c>
      <c r="F979" s="1" t="str">
        <f>IFERROR(__xludf.DUMMYFUNCTION("""COMPUTED_VALUE"""),"C")</f>
        <v>C</v>
      </c>
      <c r="G979" s="1" t="str">
        <f>IFERROR(__xludf.DUMMYFUNCTION("""COMPUTED_VALUE"""),"C++")</f>
        <v>C++</v>
      </c>
      <c r="H979" s="1" t="str">
        <f>IFERROR(__xludf.DUMMYFUNCTION("""COMPUTED_VALUE"""),"HTML/CSS")</f>
        <v>HTML/CSS</v>
      </c>
      <c r="I979" s="1" t="str">
        <f>IFERROR(__xludf.DUMMYFUNCTION("""COMPUTED_VALUE"""),"Java")</f>
        <v>Java</v>
      </c>
      <c r="J979" s="1" t="str">
        <f>IFERROR(__xludf.DUMMYFUNCTION("""COMPUTED_VALUE"""),"JavaScript")</f>
        <v>JavaScript</v>
      </c>
      <c r="K979" s="1" t="str">
        <f>IFERROR(__xludf.DUMMYFUNCTION("""COMPUTED_VALUE"""),"Python")</f>
        <v>Python</v>
      </c>
      <c r="L979" s="1" t="str">
        <f>IFERROR(__xludf.DUMMYFUNCTION("""COMPUTED_VALUE"""),"SQL")</f>
        <v>SQL</v>
      </c>
      <c r="M979" s="1" t="str">
        <f>IFERROR(__xludf.DUMMYFUNCTION("""COMPUTED_VALUE"""),"Swift")</f>
        <v>Swift</v>
      </c>
    </row>
    <row r="980">
      <c r="B980" s="1" t="str">
        <f>IFERROR(__xludf.DUMMYFUNCTION("""COMPUTED_VALUE"""),"Assembly;Bash/Shell/PowerShell;C;C++;C#;Go;HTML/CSS;Java;JavaScript;PHP;Python;R;Ruby;Rust;SQL;VBA")</f>
        <v>Assembly;Bash/Shell/PowerShell;C;C++;C#;Go;HTML/CSS;Java;JavaScript;PHP;Python;R;Ruby;Rust;SQL;VBA</v>
      </c>
      <c r="E980" s="1" t="str">
        <f>IFERROR(__xludf.DUMMYFUNCTION("UNIQUE(SPLIT(B980,"";""))"),"Assembly")</f>
        <v>Assembly</v>
      </c>
      <c r="F980" s="1" t="str">
        <f>IFERROR(__xludf.DUMMYFUNCTION("""COMPUTED_VALUE"""),"Bash/Shell/PowerShell")</f>
        <v>Bash/Shell/PowerShell</v>
      </c>
      <c r="G980" s="1" t="str">
        <f>IFERROR(__xludf.DUMMYFUNCTION("""COMPUTED_VALUE"""),"C")</f>
        <v>C</v>
      </c>
      <c r="H980" s="1" t="str">
        <f>IFERROR(__xludf.DUMMYFUNCTION("""COMPUTED_VALUE"""),"C++")</f>
        <v>C++</v>
      </c>
      <c r="I980" s="1" t="str">
        <f>IFERROR(__xludf.DUMMYFUNCTION("""COMPUTED_VALUE"""),"C#")</f>
        <v>C#</v>
      </c>
      <c r="J980" s="1" t="str">
        <f>IFERROR(__xludf.DUMMYFUNCTION("""COMPUTED_VALUE"""),"Go")</f>
        <v>Go</v>
      </c>
      <c r="K980" s="1" t="str">
        <f>IFERROR(__xludf.DUMMYFUNCTION("""COMPUTED_VALUE"""),"HTML/CSS")</f>
        <v>HTML/CSS</v>
      </c>
      <c r="L980" s="1" t="str">
        <f>IFERROR(__xludf.DUMMYFUNCTION("""COMPUTED_VALUE"""),"Java")</f>
        <v>Java</v>
      </c>
      <c r="M980" s="1" t="str">
        <f>IFERROR(__xludf.DUMMYFUNCTION("""COMPUTED_VALUE"""),"JavaScript")</f>
        <v>JavaScript</v>
      </c>
      <c r="N980" s="1" t="str">
        <f>IFERROR(__xludf.DUMMYFUNCTION("""COMPUTED_VALUE"""),"PHP")</f>
        <v>PHP</v>
      </c>
      <c r="O980" s="1" t="str">
        <f>IFERROR(__xludf.DUMMYFUNCTION("""COMPUTED_VALUE"""),"Python")</f>
        <v>Python</v>
      </c>
      <c r="P980" s="1" t="str">
        <f>IFERROR(__xludf.DUMMYFUNCTION("""COMPUTED_VALUE"""),"R")</f>
        <v>R</v>
      </c>
      <c r="Q980" s="1" t="str">
        <f>IFERROR(__xludf.DUMMYFUNCTION("""COMPUTED_VALUE"""),"Ruby")</f>
        <v>Ruby</v>
      </c>
      <c r="R980" s="1" t="str">
        <f>IFERROR(__xludf.DUMMYFUNCTION("""COMPUTED_VALUE"""),"Rust")</f>
        <v>Rust</v>
      </c>
      <c r="S980" s="1" t="str">
        <f>IFERROR(__xludf.DUMMYFUNCTION("""COMPUTED_VALUE"""),"SQL")</f>
        <v>SQL</v>
      </c>
      <c r="T980" s="1" t="str">
        <f>IFERROR(__xludf.DUMMYFUNCTION("""COMPUTED_VALUE"""),"VBA")</f>
        <v>VBA</v>
      </c>
    </row>
    <row r="981">
      <c r="B981" s="1" t="str">
        <f>IFERROR(__xludf.DUMMYFUNCTION("""COMPUTED_VALUE"""),"Bash/Shell/PowerShell;JavaScript;Python;SQL")</f>
        <v>Bash/Shell/PowerShell;JavaScript;Python;SQL</v>
      </c>
      <c r="E981" s="1" t="str">
        <f>IFERROR(__xludf.DUMMYFUNCTION("UNIQUE(SPLIT(B981,"";""))"),"Bash/Shell/PowerShell")</f>
        <v>Bash/Shell/PowerShell</v>
      </c>
      <c r="F981" s="1" t="str">
        <f>IFERROR(__xludf.DUMMYFUNCTION("""COMPUTED_VALUE"""),"JavaScript")</f>
        <v>JavaScript</v>
      </c>
      <c r="G981" s="1" t="str">
        <f>IFERROR(__xludf.DUMMYFUNCTION("""COMPUTED_VALUE"""),"Python")</f>
        <v>Python</v>
      </c>
      <c r="H981" s="1" t="str">
        <f>IFERROR(__xludf.DUMMYFUNCTION("""COMPUTED_VALUE"""),"SQL")</f>
        <v>SQL</v>
      </c>
    </row>
    <row r="982">
      <c r="B982" s="1" t="str">
        <f>IFERROR(__xludf.DUMMYFUNCTION("""COMPUTED_VALUE"""),"PHP;Python;SQL")</f>
        <v>PHP;Python;SQL</v>
      </c>
      <c r="E982" s="1" t="str">
        <f>IFERROR(__xludf.DUMMYFUNCTION("UNIQUE(SPLIT(B982,"";""))"),"PHP")</f>
        <v>PHP</v>
      </c>
      <c r="F982" s="1" t="str">
        <f>IFERROR(__xludf.DUMMYFUNCTION("""COMPUTED_VALUE"""),"Python")</f>
        <v>Python</v>
      </c>
      <c r="G982" s="1" t="str">
        <f>IFERROR(__xludf.DUMMYFUNCTION("""COMPUTED_VALUE"""),"SQL")</f>
        <v>SQL</v>
      </c>
    </row>
    <row r="983">
      <c r="B983" s="1" t="str">
        <f>IFERROR(__xludf.DUMMYFUNCTION("""COMPUTED_VALUE"""),"Assembly;Bash/Shell/PowerShell;C;HTML/CSS;Java;JavaScript;Kotlin;Python;Other(s):")</f>
        <v>Assembly;Bash/Shell/PowerShell;C;HTML/CSS;Java;JavaScript;Kotlin;Python;Other(s):</v>
      </c>
      <c r="E983" s="1" t="str">
        <f>IFERROR(__xludf.DUMMYFUNCTION("UNIQUE(SPLIT(B983,"";""))"),"Assembly")</f>
        <v>Assembly</v>
      </c>
      <c r="F983" s="1" t="str">
        <f>IFERROR(__xludf.DUMMYFUNCTION("""COMPUTED_VALUE"""),"Bash/Shell/PowerShell")</f>
        <v>Bash/Shell/PowerShell</v>
      </c>
      <c r="G983" s="1" t="str">
        <f>IFERROR(__xludf.DUMMYFUNCTION("""COMPUTED_VALUE"""),"C")</f>
        <v>C</v>
      </c>
      <c r="H983" s="1" t="str">
        <f>IFERROR(__xludf.DUMMYFUNCTION("""COMPUTED_VALUE"""),"HTML/CSS")</f>
        <v>HTML/CSS</v>
      </c>
      <c r="I983" s="1" t="str">
        <f>IFERROR(__xludf.DUMMYFUNCTION("""COMPUTED_VALUE"""),"Java")</f>
        <v>Java</v>
      </c>
      <c r="J983" s="1" t="str">
        <f>IFERROR(__xludf.DUMMYFUNCTION("""COMPUTED_VALUE"""),"JavaScript")</f>
        <v>JavaScript</v>
      </c>
      <c r="K983" s="1" t="str">
        <f>IFERROR(__xludf.DUMMYFUNCTION("""COMPUTED_VALUE"""),"Kotlin")</f>
        <v>Kotlin</v>
      </c>
      <c r="L983" s="1" t="str">
        <f>IFERROR(__xludf.DUMMYFUNCTION("""COMPUTED_VALUE"""),"Python")</f>
        <v>Python</v>
      </c>
      <c r="M983" s="1" t="str">
        <f>IFERROR(__xludf.DUMMYFUNCTION("""COMPUTED_VALUE"""),"Other(s):")</f>
        <v>Other(s):</v>
      </c>
    </row>
    <row r="984">
      <c r="B984" s="1" t="str">
        <f>IFERROR(__xludf.DUMMYFUNCTION("""COMPUTED_VALUE"""),"Bash/Shell/PowerShell;Python;SQL")</f>
        <v>Bash/Shell/PowerShell;Python;SQL</v>
      </c>
      <c r="E984" s="1" t="str">
        <f>IFERROR(__xludf.DUMMYFUNCTION("UNIQUE(SPLIT(B984,"";""))"),"Bash/Shell/PowerShell")</f>
        <v>Bash/Shell/PowerShell</v>
      </c>
      <c r="F984" s="1" t="str">
        <f>IFERROR(__xludf.DUMMYFUNCTION("""COMPUTED_VALUE"""),"Python")</f>
        <v>Python</v>
      </c>
      <c r="G984" s="1" t="str">
        <f>IFERROR(__xludf.DUMMYFUNCTION("""COMPUTED_VALUE"""),"SQL")</f>
        <v>SQL</v>
      </c>
    </row>
    <row r="985">
      <c r="B985" s="1" t="str">
        <f>IFERROR(__xludf.DUMMYFUNCTION("""COMPUTED_VALUE"""),"Bash/Shell/PowerShell;HTML/CSS;Java;JavaScript;Python;Swift")</f>
        <v>Bash/Shell/PowerShell;HTML/CSS;Java;JavaScript;Python;Swift</v>
      </c>
      <c r="E985" s="1" t="str">
        <f>IFERROR(__xludf.DUMMYFUNCTION("UNIQUE(SPLIT(B985,"";""))"),"Bash/Shell/PowerShell")</f>
        <v>Bash/Shell/PowerShell</v>
      </c>
      <c r="F985" s="1" t="str">
        <f>IFERROR(__xludf.DUMMYFUNCTION("""COMPUTED_VALUE"""),"HTML/CSS")</f>
        <v>HTML/CSS</v>
      </c>
      <c r="G985" s="1" t="str">
        <f>IFERROR(__xludf.DUMMYFUNCTION("""COMPUTED_VALUE"""),"Java")</f>
        <v>Java</v>
      </c>
      <c r="H985" s="1" t="str">
        <f>IFERROR(__xludf.DUMMYFUNCTION("""COMPUTED_VALUE"""),"JavaScript")</f>
        <v>JavaScript</v>
      </c>
      <c r="I985" s="1" t="str">
        <f>IFERROR(__xludf.DUMMYFUNCTION("""COMPUTED_VALUE"""),"Python")</f>
        <v>Python</v>
      </c>
      <c r="J985" s="1" t="str">
        <f>IFERROR(__xludf.DUMMYFUNCTION("""COMPUTED_VALUE"""),"Swift")</f>
        <v>Swift</v>
      </c>
    </row>
    <row r="986">
      <c r="B986" s="1" t="str">
        <f>IFERROR(__xludf.DUMMYFUNCTION("""COMPUTED_VALUE"""),"HTML/CSS;Java;JavaScript;Python;SQL")</f>
        <v>HTML/CSS;Java;JavaScript;Python;SQL</v>
      </c>
      <c r="E986" s="1" t="str">
        <f>IFERROR(__xludf.DUMMYFUNCTION("UNIQUE(SPLIT(B986,"";""))"),"HTML/CSS")</f>
        <v>HTML/CSS</v>
      </c>
      <c r="F986" s="1" t="str">
        <f>IFERROR(__xludf.DUMMYFUNCTION("""COMPUTED_VALUE"""),"Java")</f>
        <v>Java</v>
      </c>
      <c r="G986" s="1" t="str">
        <f>IFERROR(__xludf.DUMMYFUNCTION("""COMPUTED_VALUE"""),"JavaScript")</f>
        <v>JavaScript</v>
      </c>
      <c r="H986" s="1" t="str">
        <f>IFERROR(__xludf.DUMMYFUNCTION("""COMPUTED_VALUE"""),"Python")</f>
        <v>Python</v>
      </c>
      <c r="I986" s="1" t="str">
        <f>IFERROR(__xludf.DUMMYFUNCTION("""COMPUTED_VALUE"""),"SQL")</f>
        <v>SQL</v>
      </c>
    </row>
    <row r="987">
      <c r="B987" s="1" t="str">
        <f>IFERROR(__xludf.DUMMYFUNCTION("""COMPUTED_VALUE"""),"Bash/Shell/PowerShell;HTML/CSS;JavaScript;PHP;Python;R;SQL")</f>
        <v>Bash/Shell/PowerShell;HTML/CSS;JavaScript;PHP;Python;R;SQL</v>
      </c>
      <c r="E987" s="1" t="str">
        <f>IFERROR(__xludf.DUMMYFUNCTION("UNIQUE(SPLIT(B987,"";""))"),"Bash/Shell/PowerShell")</f>
        <v>Bash/Shell/PowerShell</v>
      </c>
      <c r="F987" s="1" t="str">
        <f>IFERROR(__xludf.DUMMYFUNCTION("""COMPUTED_VALUE"""),"HTML/CSS")</f>
        <v>HTML/CSS</v>
      </c>
      <c r="G987" s="1" t="str">
        <f>IFERROR(__xludf.DUMMYFUNCTION("""COMPUTED_VALUE"""),"JavaScript")</f>
        <v>JavaScript</v>
      </c>
      <c r="H987" s="1" t="str">
        <f>IFERROR(__xludf.DUMMYFUNCTION("""COMPUTED_VALUE"""),"PHP")</f>
        <v>PHP</v>
      </c>
      <c r="I987" s="1" t="str">
        <f>IFERROR(__xludf.DUMMYFUNCTION("""COMPUTED_VALUE"""),"Python")</f>
        <v>Python</v>
      </c>
      <c r="J987" s="1" t="str">
        <f>IFERROR(__xludf.DUMMYFUNCTION("""COMPUTED_VALUE"""),"R")</f>
        <v>R</v>
      </c>
      <c r="K987" s="1" t="str">
        <f>IFERROR(__xludf.DUMMYFUNCTION("""COMPUTED_VALUE"""),"SQL")</f>
        <v>SQL</v>
      </c>
    </row>
    <row r="988">
      <c r="B988" s="1" t="str">
        <f>IFERROR(__xludf.DUMMYFUNCTION("""COMPUTED_VALUE"""),"Bash/Shell/PowerShell;HTML/CSS;JavaScript;Python;SQL")</f>
        <v>Bash/Shell/PowerShell;HTML/CSS;JavaScript;Python;SQL</v>
      </c>
      <c r="E988" s="1" t="str">
        <f>IFERROR(__xludf.DUMMYFUNCTION("UNIQUE(SPLIT(B988,"";""))"),"Bash/Shell/PowerShell")</f>
        <v>Bash/Shell/PowerShell</v>
      </c>
      <c r="F988" s="1" t="str">
        <f>IFERROR(__xludf.DUMMYFUNCTION("""COMPUTED_VALUE"""),"HTML/CSS")</f>
        <v>HTML/CSS</v>
      </c>
      <c r="G988" s="1" t="str">
        <f>IFERROR(__xludf.DUMMYFUNCTION("""COMPUTED_VALUE"""),"JavaScript")</f>
        <v>JavaScript</v>
      </c>
      <c r="H988" s="1" t="str">
        <f>IFERROR(__xludf.DUMMYFUNCTION("""COMPUTED_VALUE"""),"Python")</f>
        <v>Python</v>
      </c>
      <c r="I988" s="1" t="str">
        <f>IFERROR(__xludf.DUMMYFUNCTION("""COMPUTED_VALUE"""),"SQL")</f>
        <v>SQL</v>
      </c>
    </row>
    <row r="989">
      <c r="B989" s="1" t="str">
        <f>IFERROR(__xludf.DUMMYFUNCTION("""COMPUTED_VALUE"""),"C;C++;HTML/CSS;Java;JavaScript;Python;SQL")</f>
        <v>C;C++;HTML/CSS;Java;JavaScript;Python;SQL</v>
      </c>
      <c r="E989" s="1" t="str">
        <f>IFERROR(__xludf.DUMMYFUNCTION("UNIQUE(SPLIT(B989,"";""))"),"C")</f>
        <v>C</v>
      </c>
      <c r="F989" s="1" t="str">
        <f>IFERROR(__xludf.DUMMYFUNCTION("""COMPUTED_VALUE"""),"C++")</f>
        <v>C++</v>
      </c>
      <c r="G989" s="1" t="str">
        <f>IFERROR(__xludf.DUMMYFUNCTION("""COMPUTED_VALUE"""),"HTML/CSS")</f>
        <v>HTML/CSS</v>
      </c>
      <c r="H989" s="1" t="str">
        <f>IFERROR(__xludf.DUMMYFUNCTION("""COMPUTED_VALUE"""),"Java")</f>
        <v>Java</v>
      </c>
      <c r="I989" s="1" t="str">
        <f>IFERROR(__xludf.DUMMYFUNCTION("""COMPUTED_VALUE"""),"JavaScript")</f>
        <v>JavaScript</v>
      </c>
      <c r="J989" s="1" t="str">
        <f>IFERROR(__xludf.DUMMYFUNCTION("""COMPUTED_VALUE"""),"Python")</f>
        <v>Python</v>
      </c>
      <c r="K989" s="1" t="str">
        <f>IFERROR(__xludf.DUMMYFUNCTION("""COMPUTED_VALUE"""),"SQL")</f>
        <v>SQL</v>
      </c>
    </row>
    <row r="990">
      <c r="B990" s="1" t="str">
        <f>IFERROR(__xludf.DUMMYFUNCTION("""COMPUTED_VALUE"""),"C++;C#;HTML/CSS;Java;JavaScript;PHP;SQL")</f>
        <v>C++;C#;HTML/CSS;Java;JavaScript;PHP;SQL</v>
      </c>
      <c r="E990" s="1" t="str">
        <f>IFERROR(__xludf.DUMMYFUNCTION("UNIQUE(SPLIT(B990,"";""))"),"C++")</f>
        <v>C++</v>
      </c>
      <c r="F990" s="1" t="str">
        <f>IFERROR(__xludf.DUMMYFUNCTION("""COMPUTED_VALUE"""),"C#")</f>
        <v>C#</v>
      </c>
      <c r="G990" s="1" t="str">
        <f>IFERROR(__xludf.DUMMYFUNCTION("""COMPUTED_VALUE"""),"HTML/CSS")</f>
        <v>HTML/CSS</v>
      </c>
      <c r="H990" s="1" t="str">
        <f>IFERROR(__xludf.DUMMYFUNCTION("""COMPUTED_VALUE"""),"Java")</f>
        <v>Java</v>
      </c>
      <c r="I990" s="1" t="str">
        <f>IFERROR(__xludf.DUMMYFUNCTION("""COMPUTED_VALUE"""),"JavaScript")</f>
        <v>JavaScript</v>
      </c>
      <c r="J990" s="1" t="str">
        <f>IFERROR(__xludf.DUMMYFUNCTION("""COMPUTED_VALUE"""),"PHP")</f>
        <v>PHP</v>
      </c>
      <c r="K990" s="1" t="str">
        <f>IFERROR(__xludf.DUMMYFUNCTION("""COMPUTED_VALUE"""),"SQL")</f>
        <v>SQL</v>
      </c>
    </row>
    <row r="991">
      <c r="B991" s="1" t="str">
        <f>IFERROR(__xludf.DUMMYFUNCTION("""COMPUTED_VALUE"""),"Objective-C;Swift")</f>
        <v>Objective-C;Swift</v>
      </c>
      <c r="E991" s="1" t="str">
        <f>IFERROR(__xludf.DUMMYFUNCTION("UNIQUE(SPLIT(B991,"";""))"),"Objective-C")</f>
        <v>Objective-C</v>
      </c>
      <c r="F991" s="1" t="str">
        <f>IFERROR(__xludf.DUMMYFUNCTION("""COMPUTED_VALUE"""),"Swift")</f>
        <v>Swift</v>
      </c>
    </row>
    <row r="992">
      <c r="B992" s="1" t="str">
        <f>IFERROR(__xludf.DUMMYFUNCTION("""COMPUTED_VALUE"""),"Bash/Shell/PowerShell;Go;HTML/CSS;JavaScript;Python")</f>
        <v>Bash/Shell/PowerShell;Go;HTML/CSS;JavaScript;Python</v>
      </c>
      <c r="E992" s="1" t="str">
        <f>IFERROR(__xludf.DUMMYFUNCTION("UNIQUE(SPLIT(B992,"";""))"),"Bash/Shell/PowerShell")</f>
        <v>Bash/Shell/PowerShell</v>
      </c>
      <c r="F992" s="1" t="str">
        <f>IFERROR(__xludf.DUMMYFUNCTION("""COMPUTED_VALUE"""),"Go")</f>
        <v>Go</v>
      </c>
      <c r="G992" s="1" t="str">
        <f>IFERROR(__xludf.DUMMYFUNCTION("""COMPUTED_VALUE"""),"HTML/CSS")</f>
        <v>HTML/CSS</v>
      </c>
      <c r="H992" s="1" t="str">
        <f>IFERROR(__xludf.DUMMYFUNCTION("""COMPUTED_VALUE"""),"JavaScript")</f>
        <v>JavaScript</v>
      </c>
      <c r="I992" s="1" t="str">
        <f>IFERROR(__xludf.DUMMYFUNCTION("""COMPUTED_VALUE"""),"Python")</f>
        <v>Python</v>
      </c>
    </row>
    <row r="993">
      <c r="B993" s="1" t="str">
        <f>IFERROR(__xludf.DUMMYFUNCTION("""COMPUTED_VALUE"""),"Python")</f>
        <v>Python</v>
      </c>
      <c r="E993" s="1" t="str">
        <f>IFERROR(__xludf.DUMMYFUNCTION("UNIQUE(SPLIT(B993,"";""))"),"Python")</f>
        <v>Python</v>
      </c>
    </row>
    <row r="994">
      <c r="B994" s="1" t="str">
        <f>IFERROR(__xludf.DUMMYFUNCTION("""COMPUTED_VALUE"""),"Clojure;Go;Python")</f>
        <v>Clojure;Go;Python</v>
      </c>
      <c r="E994" s="1" t="str">
        <f>IFERROR(__xludf.DUMMYFUNCTION("UNIQUE(SPLIT(B994,"";""))"),"Clojure")</f>
        <v>Clojure</v>
      </c>
      <c r="F994" s="1" t="str">
        <f>IFERROR(__xludf.DUMMYFUNCTION("""COMPUTED_VALUE"""),"Go")</f>
        <v>Go</v>
      </c>
      <c r="G994" s="1" t="str">
        <f>IFERROR(__xludf.DUMMYFUNCTION("""COMPUTED_VALUE"""),"Python")</f>
        <v>Python</v>
      </c>
    </row>
    <row r="995">
      <c r="B995" s="1" t="str">
        <f>IFERROR(__xludf.DUMMYFUNCTION("""COMPUTED_VALUE"""),"Bash/Shell/PowerShell;Go;HTML/CSS;JavaScript;PHP;Python")</f>
        <v>Bash/Shell/PowerShell;Go;HTML/CSS;JavaScript;PHP;Python</v>
      </c>
      <c r="E995" s="1" t="str">
        <f>IFERROR(__xludf.DUMMYFUNCTION("UNIQUE(SPLIT(B995,"";""))"),"Bash/Shell/PowerShell")</f>
        <v>Bash/Shell/PowerShell</v>
      </c>
      <c r="F995" s="1" t="str">
        <f>IFERROR(__xludf.DUMMYFUNCTION("""COMPUTED_VALUE"""),"Go")</f>
        <v>Go</v>
      </c>
      <c r="G995" s="1" t="str">
        <f>IFERROR(__xludf.DUMMYFUNCTION("""COMPUTED_VALUE"""),"HTML/CSS")</f>
        <v>HTML/CSS</v>
      </c>
      <c r="H995" s="1" t="str">
        <f>IFERROR(__xludf.DUMMYFUNCTION("""COMPUTED_VALUE"""),"JavaScript")</f>
        <v>JavaScript</v>
      </c>
      <c r="I995" s="1" t="str">
        <f>IFERROR(__xludf.DUMMYFUNCTION("""COMPUTED_VALUE"""),"PHP")</f>
        <v>PHP</v>
      </c>
      <c r="J995" s="1" t="str">
        <f>IFERROR(__xludf.DUMMYFUNCTION("""COMPUTED_VALUE"""),"Python")</f>
        <v>Python</v>
      </c>
    </row>
    <row r="996">
      <c r="B996" s="1" t="str">
        <f>IFERROR(__xludf.DUMMYFUNCTION("""COMPUTED_VALUE"""),"HTML/CSS;JavaScript;PHP;SQL")</f>
        <v>HTML/CSS;JavaScript;PHP;SQL</v>
      </c>
      <c r="E996" s="1" t="str">
        <f>IFERROR(__xludf.DUMMYFUNCTION("UNIQUE(SPLIT(B996,"";""))"),"HTML/CSS")</f>
        <v>HTML/CSS</v>
      </c>
      <c r="F996" s="1" t="str">
        <f>IFERROR(__xludf.DUMMYFUNCTION("""COMPUTED_VALUE"""),"JavaScript")</f>
        <v>JavaScript</v>
      </c>
      <c r="G996" s="1" t="str">
        <f>IFERROR(__xludf.DUMMYFUNCTION("""COMPUTED_VALUE"""),"PHP")</f>
        <v>PHP</v>
      </c>
      <c r="H996" s="1" t="str">
        <f>IFERROR(__xludf.DUMMYFUNCTION("""COMPUTED_VALUE"""),"SQL")</f>
        <v>SQL</v>
      </c>
    </row>
    <row r="997">
      <c r="B997" s="1" t="str">
        <f>IFERROR(__xludf.DUMMYFUNCTION("""COMPUTED_VALUE"""),"Dart;Java;Kotlin;Python;Scala;Swift")</f>
        <v>Dart;Java;Kotlin;Python;Scala;Swift</v>
      </c>
      <c r="E997" s="1" t="str">
        <f>IFERROR(__xludf.DUMMYFUNCTION("UNIQUE(SPLIT(B997,"";""))"),"Dart")</f>
        <v>Dart</v>
      </c>
      <c r="F997" s="1" t="str">
        <f>IFERROR(__xludf.DUMMYFUNCTION("""COMPUTED_VALUE"""),"Java")</f>
        <v>Java</v>
      </c>
      <c r="G997" s="1" t="str">
        <f>IFERROR(__xludf.DUMMYFUNCTION("""COMPUTED_VALUE"""),"Kotlin")</f>
        <v>Kotlin</v>
      </c>
      <c r="H997" s="1" t="str">
        <f>IFERROR(__xludf.DUMMYFUNCTION("""COMPUTED_VALUE"""),"Python")</f>
        <v>Python</v>
      </c>
      <c r="I997" s="1" t="str">
        <f>IFERROR(__xludf.DUMMYFUNCTION("""COMPUTED_VALUE"""),"Scala")</f>
        <v>Scala</v>
      </c>
      <c r="J997" s="1" t="str">
        <f>IFERROR(__xludf.DUMMYFUNCTION("""COMPUTED_VALUE"""),"Swift")</f>
        <v>Swift</v>
      </c>
    </row>
    <row r="998">
      <c r="B998" s="1" t="str">
        <f>IFERROR(__xludf.DUMMYFUNCTION("""COMPUTED_VALUE"""),"C#;HTML/CSS;SQL")</f>
        <v>C#;HTML/CSS;SQL</v>
      </c>
      <c r="E998" s="1" t="str">
        <f>IFERROR(__xludf.DUMMYFUNCTION("UNIQUE(SPLIT(B998,"";""))"),"C#")</f>
        <v>C#</v>
      </c>
      <c r="F998" s="1" t="str">
        <f>IFERROR(__xludf.DUMMYFUNCTION("""COMPUTED_VALUE"""),"HTML/CSS")</f>
        <v>HTML/CSS</v>
      </c>
      <c r="G998" s="1" t="str">
        <f>IFERROR(__xludf.DUMMYFUNCTION("""COMPUTED_VALUE"""),"SQL")</f>
        <v>SQL</v>
      </c>
    </row>
    <row r="999">
      <c r="B999" s="1" t="str">
        <f>IFERROR(__xludf.DUMMYFUNCTION("""COMPUTED_VALUE"""),"Bash/Shell/PowerShell;C++;HTML/CSS;Swift")</f>
        <v>Bash/Shell/PowerShell;C++;HTML/CSS;Swift</v>
      </c>
      <c r="E999" s="1" t="str">
        <f>IFERROR(__xludf.DUMMYFUNCTION("UNIQUE(SPLIT(B999,"";""))"),"Bash/Shell/PowerShell")</f>
        <v>Bash/Shell/PowerShell</v>
      </c>
      <c r="F999" s="1" t="str">
        <f>IFERROR(__xludf.DUMMYFUNCTION("""COMPUTED_VALUE"""),"C++")</f>
        <v>C++</v>
      </c>
      <c r="G999" s="1" t="str">
        <f>IFERROR(__xludf.DUMMYFUNCTION("""COMPUTED_VALUE"""),"HTML/CSS")</f>
        <v>HTML/CSS</v>
      </c>
      <c r="H999" s="1" t="str">
        <f>IFERROR(__xludf.DUMMYFUNCTION("""COMPUTED_VALUE"""),"Swift")</f>
        <v>Swift</v>
      </c>
    </row>
    <row r="1000">
      <c r="B1000" s="1" t="str">
        <f>IFERROR(__xludf.DUMMYFUNCTION("""COMPUTED_VALUE"""),"Bash/Shell/PowerShell;Go;HTML/CSS;Java;JavaScript;PHP;Python;SQL")</f>
        <v>Bash/Shell/PowerShell;Go;HTML/CSS;Java;JavaScript;PHP;Python;SQL</v>
      </c>
      <c r="E1000" s="1" t="str">
        <f>IFERROR(__xludf.DUMMYFUNCTION("UNIQUE(SPLIT(B1000,"";""))"),"Bash/Shell/PowerShell")</f>
        <v>Bash/Shell/PowerShell</v>
      </c>
      <c r="F1000" s="1" t="str">
        <f>IFERROR(__xludf.DUMMYFUNCTION("""COMPUTED_VALUE"""),"Go")</f>
        <v>Go</v>
      </c>
      <c r="G1000" s="1" t="str">
        <f>IFERROR(__xludf.DUMMYFUNCTION("""COMPUTED_VALUE"""),"HTML/CSS")</f>
        <v>HTML/CSS</v>
      </c>
      <c r="H1000" s="1" t="str">
        <f>IFERROR(__xludf.DUMMYFUNCTION("""COMPUTED_VALUE"""),"Java")</f>
        <v>Java</v>
      </c>
      <c r="I1000" s="1" t="str">
        <f>IFERROR(__xludf.DUMMYFUNCTION("""COMPUTED_VALUE"""),"JavaScript")</f>
        <v>JavaScript</v>
      </c>
      <c r="J1000" s="1" t="str">
        <f>IFERROR(__xludf.DUMMYFUNCTION("""COMPUTED_VALUE"""),"PHP")</f>
        <v>PHP</v>
      </c>
      <c r="K1000" s="1" t="str">
        <f>IFERROR(__xludf.DUMMYFUNCTION("""COMPUTED_VALUE"""),"Python")</f>
        <v>Python</v>
      </c>
      <c r="L1000" s="1" t="str">
        <f>IFERROR(__xludf.DUMMYFUNCTION("""COMPUTED_VALUE"""),"SQL")</f>
        <v>SQL</v>
      </c>
    </row>
    <row r="1001">
      <c r="B1001" s="1" t="str">
        <f>IFERROR(__xludf.DUMMYFUNCTION("""COMPUTED_VALUE"""),"Bash/Shell/PowerShell;Go;HTML/CSS;JavaScript;PHP;Python;SQL")</f>
        <v>Bash/Shell/PowerShell;Go;HTML/CSS;JavaScript;PHP;Python;SQL</v>
      </c>
      <c r="E1001" s="1" t="str">
        <f>IFERROR(__xludf.DUMMYFUNCTION("UNIQUE(SPLIT(B1001,"";""))"),"Bash/Shell/PowerShell")</f>
        <v>Bash/Shell/PowerShell</v>
      </c>
      <c r="F1001" s="1" t="str">
        <f>IFERROR(__xludf.DUMMYFUNCTION("""COMPUTED_VALUE"""),"Go")</f>
        <v>Go</v>
      </c>
      <c r="G1001" s="1" t="str">
        <f>IFERROR(__xludf.DUMMYFUNCTION("""COMPUTED_VALUE"""),"HTML/CSS")</f>
        <v>HTML/CSS</v>
      </c>
      <c r="H1001" s="1" t="str">
        <f>IFERROR(__xludf.DUMMYFUNCTION("""COMPUTED_VALUE"""),"JavaScript")</f>
        <v>JavaScript</v>
      </c>
      <c r="I1001" s="1" t="str">
        <f>IFERROR(__xludf.DUMMYFUNCTION("""COMPUTED_VALUE"""),"PHP")</f>
        <v>PHP</v>
      </c>
      <c r="J1001" s="1" t="str">
        <f>IFERROR(__xludf.DUMMYFUNCTION("""COMPUTED_VALUE"""),"Python")</f>
        <v>Python</v>
      </c>
      <c r="K1001" s="1" t="str">
        <f>IFERROR(__xludf.DUMMYFUNCTION("""COMPUTED_VALUE"""),"SQL")</f>
        <v>SQL</v>
      </c>
    </row>
    <row r="1002">
      <c r="B1002" s="1" t="str">
        <f>IFERROR(__xludf.DUMMYFUNCTION("""COMPUTED_VALUE"""),"HTML/CSS;JavaScript;PHP;Python;TypeScript")</f>
        <v>HTML/CSS;JavaScript;PHP;Python;TypeScript</v>
      </c>
      <c r="E1002" s="1" t="str">
        <f>IFERROR(__xludf.DUMMYFUNCTION("UNIQUE(SPLIT(B1002,"";""))"),"HTML/CSS")</f>
        <v>HTML/CSS</v>
      </c>
      <c r="F1002" s="1" t="str">
        <f>IFERROR(__xludf.DUMMYFUNCTION("""COMPUTED_VALUE"""),"JavaScript")</f>
        <v>JavaScript</v>
      </c>
      <c r="G1002" s="1" t="str">
        <f>IFERROR(__xludf.DUMMYFUNCTION("""COMPUTED_VALUE"""),"PHP")</f>
        <v>PHP</v>
      </c>
      <c r="H1002" s="1" t="str">
        <f>IFERROR(__xludf.DUMMYFUNCTION("""COMPUTED_VALUE"""),"Python")</f>
        <v>Python</v>
      </c>
      <c r="I1002" s="1" t="str">
        <f>IFERROR(__xludf.DUMMYFUNCTION("""COMPUTED_VALUE"""),"TypeScript")</f>
        <v>TypeScript</v>
      </c>
    </row>
    <row r="1003">
      <c r="B1003" s="1" t="str">
        <f>IFERROR(__xludf.DUMMYFUNCTION("""COMPUTED_VALUE"""),"C#")</f>
        <v>C#</v>
      </c>
      <c r="E1003" s="1" t="str">
        <f>IFERROR(__xludf.DUMMYFUNCTION("UNIQUE(SPLIT(B1003,"";""))"),"C#")</f>
        <v>C#</v>
      </c>
    </row>
    <row r="1004">
      <c r="B1004" s="1" t="str">
        <f>IFERROR(__xludf.DUMMYFUNCTION("""COMPUTED_VALUE"""),"Go;JavaScript")</f>
        <v>Go;JavaScript</v>
      </c>
      <c r="E1004" s="1" t="str">
        <f>IFERROR(__xludf.DUMMYFUNCTION("UNIQUE(SPLIT(B1004,"";""))"),"Go")</f>
        <v>Go</v>
      </c>
      <c r="F1004" s="1" t="str">
        <f>IFERROR(__xludf.DUMMYFUNCTION("""COMPUTED_VALUE"""),"JavaScript")</f>
        <v>JavaScript</v>
      </c>
    </row>
    <row r="1005">
      <c r="B1005" s="1" t="str">
        <f>IFERROR(__xludf.DUMMYFUNCTION("""COMPUTED_VALUE"""),"Bash/Shell/PowerShell;C;HTML/CSS;Java;JavaScript;Python")</f>
        <v>Bash/Shell/PowerShell;C;HTML/CSS;Java;JavaScript;Python</v>
      </c>
      <c r="E1005" s="1" t="str">
        <f>IFERROR(__xludf.DUMMYFUNCTION("UNIQUE(SPLIT(B1005,"";""))"),"Bash/Shell/PowerShell")</f>
        <v>Bash/Shell/PowerShell</v>
      </c>
      <c r="F1005" s="1" t="str">
        <f>IFERROR(__xludf.DUMMYFUNCTION("""COMPUTED_VALUE"""),"C")</f>
        <v>C</v>
      </c>
      <c r="G1005" s="1" t="str">
        <f>IFERROR(__xludf.DUMMYFUNCTION("""COMPUTED_VALUE"""),"HTML/CSS")</f>
        <v>HTML/CSS</v>
      </c>
      <c r="H1005" s="1" t="str">
        <f>IFERROR(__xludf.DUMMYFUNCTION("""COMPUTED_VALUE"""),"Java")</f>
        <v>Java</v>
      </c>
      <c r="I1005" s="1" t="str">
        <f>IFERROR(__xludf.DUMMYFUNCTION("""COMPUTED_VALUE"""),"JavaScript")</f>
        <v>JavaScript</v>
      </c>
      <c r="J1005" s="1" t="str">
        <f>IFERROR(__xludf.DUMMYFUNCTION("""COMPUTED_VALUE"""),"Python")</f>
        <v>Python</v>
      </c>
    </row>
    <row r="1006">
      <c r="B1006" s="1" t="str">
        <f>IFERROR(__xludf.DUMMYFUNCTION("""COMPUTED_VALUE"""),"Java;JavaScript;PHP;SQL;TypeScript")</f>
        <v>Java;JavaScript;PHP;SQL;TypeScript</v>
      </c>
      <c r="E1006" s="1" t="str">
        <f>IFERROR(__xludf.DUMMYFUNCTION("UNIQUE(SPLIT(B1006,"";""))"),"Java")</f>
        <v>Java</v>
      </c>
      <c r="F1006" s="1" t="str">
        <f>IFERROR(__xludf.DUMMYFUNCTION("""COMPUTED_VALUE"""),"JavaScript")</f>
        <v>JavaScript</v>
      </c>
      <c r="G1006" s="1" t="str">
        <f>IFERROR(__xludf.DUMMYFUNCTION("""COMPUTED_VALUE"""),"PHP")</f>
        <v>PHP</v>
      </c>
      <c r="H1006" s="1" t="str">
        <f>IFERROR(__xludf.DUMMYFUNCTION("""COMPUTED_VALUE"""),"SQL")</f>
        <v>SQL</v>
      </c>
      <c r="I1006" s="1" t="str">
        <f>IFERROR(__xludf.DUMMYFUNCTION("""COMPUTED_VALUE"""),"TypeScript")</f>
        <v>TypeScript</v>
      </c>
    </row>
    <row r="1007">
      <c r="B1007" s="1" t="str">
        <f>IFERROR(__xludf.DUMMYFUNCTION("""COMPUTED_VALUE"""),"HTML/CSS;Java;JavaScript;Kotlin;PHP;Python;SQL")</f>
        <v>HTML/CSS;Java;JavaScript;Kotlin;PHP;Python;SQL</v>
      </c>
      <c r="E1007" s="1" t="str">
        <f>IFERROR(__xludf.DUMMYFUNCTION("UNIQUE(SPLIT(B1007,"";""))"),"HTML/CSS")</f>
        <v>HTML/CSS</v>
      </c>
      <c r="F1007" s="1" t="str">
        <f>IFERROR(__xludf.DUMMYFUNCTION("""COMPUTED_VALUE"""),"Java")</f>
        <v>Java</v>
      </c>
      <c r="G1007" s="1" t="str">
        <f>IFERROR(__xludf.DUMMYFUNCTION("""COMPUTED_VALUE"""),"JavaScript")</f>
        <v>JavaScript</v>
      </c>
      <c r="H1007" s="1" t="str">
        <f>IFERROR(__xludf.DUMMYFUNCTION("""COMPUTED_VALUE"""),"Kotlin")</f>
        <v>Kotlin</v>
      </c>
      <c r="I1007" s="1" t="str">
        <f>IFERROR(__xludf.DUMMYFUNCTION("""COMPUTED_VALUE"""),"PHP")</f>
        <v>PHP</v>
      </c>
      <c r="J1007" s="1" t="str">
        <f>IFERROR(__xludf.DUMMYFUNCTION("""COMPUTED_VALUE"""),"Python")</f>
        <v>Python</v>
      </c>
      <c r="K1007" s="1" t="str">
        <f>IFERROR(__xludf.DUMMYFUNCTION("""COMPUTED_VALUE"""),"SQL")</f>
        <v>SQL</v>
      </c>
    </row>
    <row r="1008">
      <c r="B1008" s="1" t="str">
        <f>IFERROR(__xludf.DUMMYFUNCTION("""COMPUTED_VALUE"""),"Bash/Shell/PowerShell;C++;HTML/CSS;JavaScript;Python;SQL")</f>
        <v>Bash/Shell/PowerShell;C++;HTML/CSS;JavaScript;Python;SQL</v>
      </c>
      <c r="E1008" s="1" t="str">
        <f>IFERROR(__xludf.DUMMYFUNCTION("UNIQUE(SPLIT(B1008,"";""))"),"Bash/Shell/PowerShell")</f>
        <v>Bash/Shell/PowerShell</v>
      </c>
      <c r="F1008" s="1" t="str">
        <f>IFERROR(__xludf.DUMMYFUNCTION("""COMPUTED_VALUE"""),"C++")</f>
        <v>C++</v>
      </c>
      <c r="G1008" s="1" t="str">
        <f>IFERROR(__xludf.DUMMYFUNCTION("""COMPUTED_VALUE"""),"HTML/CSS")</f>
        <v>HTML/CSS</v>
      </c>
      <c r="H1008" s="1" t="str">
        <f>IFERROR(__xludf.DUMMYFUNCTION("""COMPUTED_VALUE"""),"JavaScript")</f>
        <v>JavaScript</v>
      </c>
      <c r="I1008" s="1" t="str">
        <f>IFERROR(__xludf.DUMMYFUNCTION("""COMPUTED_VALUE"""),"Python")</f>
        <v>Python</v>
      </c>
      <c r="J1008" s="1" t="str">
        <f>IFERROR(__xludf.DUMMYFUNCTION("""COMPUTED_VALUE"""),"SQL")</f>
        <v>SQL</v>
      </c>
    </row>
    <row r="1009">
      <c r="B1009" s="1" t="str">
        <f>IFERROR(__xludf.DUMMYFUNCTION("""COMPUTED_VALUE"""),"Bash/Shell/PowerShell;C#;HTML/CSS;SQL;TypeScript")</f>
        <v>Bash/Shell/PowerShell;C#;HTML/CSS;SQL;TypeScript</v>
      </c>
      <c r="E1009" s="1" t="str">
        <f>IFERROR(__xludf.DUMMYFUNCTION("UNIQUE(SPLIT(B1009,"";""))"),"Bash/Shell/PowerShell")</f>
        <v>Bash/Shell/PowerShell</v>
      </c>
      <c r="F1009" s="1" t="str">
        <f>IFERROR(__xludf.DUMMYFUNCTION("""COMPUTED_VALUE"""),"C#")</f>
        <v>C#</v>
      </c>
      <c r="G1009" s="1" t="str">
        <f>IFERROR(__xludf.DUMMYFUNCTION("""COMPUTED_VALUE"""),"HTML/CSS")</f>
        <v>HTML/CSS</v>
      </c>
      <c r="H1009" s="1" t="str">
        <f>IFERROR(__xludf.DUMMYFUNCTION("""COMPUTED_VALUE"""),"SQL")</f>
        <v>SQL</v>
      </c>
      <c r="I1009" s="1" t="str">
        <f>IFERROR(__xludf.DUMMYFUNCTION("""COMPUTED_VALUE"""),"TypeScript")</f>
        <v>TypeScript</v>
      </c>
    </row>
    <row r="1010">
      <c r="B1010" s="1" t="str">
        <f>IFERROR(__xludf.DUMMYFUNCTION("""COMPUTED_VALUE"""),"C#;HTML/CSS;Java;JavaScript;Ruby;SQL;TypeScript")</f>
        <v>C#;HTML/CSS;Java;JavaScript;Ruby;SQL;TypeScript</v>
      </c>
      <c r="E1010" s="1" t="str">
        <f>IFERROR(__xludf.DUMMYFUNCTION("UNIQUE(SPLIT(B1010,"";""))"),"C#")</f>
        <v>C#</v>
      </c>
      <c r="F1010" s="1" t="str">
        <f>IFERROR(__xludf.DUMMYFUNCTION("""COMPUTED_VALUE"""),"HTML/CSS")</f>
        <v>HTML/CSS</v>
      </c>
      <c r="G1010" s="1" t="str">
        <f>IFERROR(__xludf.DUMMYFUNCTION("""COMPUTED_VALUE"""),"Java")</f>
        <v>Java</v>
      </c>
      <c r="H1010" s="1" t="str">
        <f>IFERROR(__xludf.DUMMYFUNCTION("""COMPUTED_VALUE"""),"JavaScript")</f>
        <v>JavaScript</v>
      </c>
      <c r="I1010" s="1" t="str">
        <f>IFERROR(__xludf.DUMMYFUNCTION("""COMPUTED_VALUE"""),"Ruby")</f>
        <v>Ruby</v>
      </c>
      <c r="J1010" s="1" t="str">
        <f>IFERROR(__xludf.DUMMYFUNCTION("""COMPUTED_VALUE"""),"SQL")</f>
        <v>SQL</v>
      </c>
      <c r="K1010" s="1" t="str">
        <f>IFERROR(__xludf.DUMMYFUNCTION("""COMPUTED_VALUE"""),"TypeScript")</f>
        <v>TypeScript</v>
      </c>
    </row>
    <row r="1011">
      <c r="B1011" s="1" t="str">
        <f>IFERROR(__xludf.DUMMYFUNCTION("""COMPUTED_VALUE"""),"C++;C#;JavaScript;Objective-C;Rust")</f>
        <v>C++;C#;JavaScript;Objective-C;Rust</v>
      </c>
      <c r="E1011" s="1" t="str">
        <f>IFERROR(__xludf.DUMMYFUNCTION("UNIQUE(SPLIT(B1011,"";""))"),"C++")</f>
        <v>C++</v>
      </c>
      <c r="F1011" s="1" t="str">
        <f>IFERROR(__xludf.DUMMYFUNCTION("""COMPUTED_VALUE"""),"C#")</f>
        <v>C#</v>
      </c>
      <c r="G1011" s="1" t="str">
        <f>IFERROR(__xludf.DUMMYFUNCTION("""COMPUTED_VALUE"""),"JavaScript")</f>
        <v>JavaScript</v>
      </c>
      <c r="H1011" s="1" t="str">
        <f>IFERROR(__xludf.DUMMYFUNCTION("""COMPUTED_VALUE"""),"Objective-C")</f>
        <v>Objective-C</v>
      </c>
      <c r="I1011" s="1" t="str">
        <f>IFERROR(__xludf.DUMMYFUNCTION("""COMPUTED_VALUE"""),"Rust")</f>
        <v>Rust</v>
      </c>
    </row>
    <row r="1012">
      <c r="B1012" s="1" t="str">
        <f>IFERROR(__xludf.DUMMYFUNCTION("""COMPUTED_VALUE"""),"Bash/Shell/PowerShell;Java;JavaScript;Python")</f>
        <v>Bash/Shell/PowerShell;Java;JavaScript;Python</v>
      </c>
      <c r="E1012" s="1" t="str">
        <f>IFERROR(__xludf.DUMMYFUNCTION("UNIQUE(SPLIT(B1012,"";""))"),"Bash/Shell/PowerShell")</f>
        <v>Bash/Shell/PowerShell</v>
      </c>
      <c r="F1012" s="1" t="str">
        <f>IFERROR(__xludf.DUMMYFUNCTION("""COMPUTED_VALUE"""),"Java")</f>
        <v>Java</v>
      </c>
      <c r="G1012" s="1" t="str">
        <f>IFERROR(__xludf.DUMMYFUNCTION("""COMPUTED_VALUE"""),"JavaScript")</f>
        <v>JavaScript</v>
      </c>
      <c r="H1012" s="1" t="str">
        <f>IFERROR(__xludf.DUMMYFUNCTION("""COMPUTED_VALUE"""),"Python")</f>
        <v>Python</v>
      </c>
    </row>
    <row r="1013">
      <c r="B1013" s="1" t="str">
        <f>IFERROR(__xludf.DUMMYFUNCTION("""COMPUTED_VALUE"""),"HTML/CSS;JavaScript")</f>
        <v>HTML/CSS;JavaScript</v>
      </c>
      <c r="E1013" s="1" t="str">
        <f>IFERROR(__xludf.DUMMYFUNCTION("UNIQUE(SPLIT(B1013,"";""))"),"HTML/CSS")</f>
        <v>HTML/CSS</v>
      </c>
      <c r="F1013" s="1" t="str">
        <f>IFERROR(__xludf.DUMMYFUNCTION("""COMPUTED_VALUE"""),"JavaScript")</f>
        <v>JavaScript</v>
      </c>
    </row>
    <row r="1014">
      <c r="B1014" s="1" t="str">
        <f>IFERROR(__xludf.DUMMYFUNCTION("""COMPUTED_VALUE"""),"C;C++;HTML/CSS;Java;JavaScript;Python;SQL")</f>
        <v>C;C++;HTML/CSS;Java;JavaScript;Python;SQL</v>
      </c>
      <c r="E1014" s="1" t="str">
        <f>IFERROR(__xludf.DUMMYFUNCTION("UNIQUE(SPLIT(B1014,"";""))"),"C")</f>
        <v>C</v>
      </c>
      <c r="F1014" s="1" t="str">
        <f>IFERROR(__xludf.DUMMYFUNCTION("""COMPUTED_VALUE"""),"C++")</f>
        <v>C++</v>
      </c>
      <c r="G1014" s="1" t="str">
        <f>IFERROR(__xludf.DUMMYFUNCTION("""COMPUTED_VALUE"""),"HTML/CSS")</f>
        <v>HTML/CSS</v>
      </c>
      <c r="H1014" s="1" t="str">
        <f>IFERROR(__xludf.DUMMYFUNCTION("""COMPUTED_VALUE"""),"Java")</f>
        <v>Java</v>
      </c>
      <c r="I1014" s="1" t="str">
        <f>IFERROR(__xludf.DUMMYFUNCTION("""COMPUTED_VALUE"""),"JavaScript")</f>
        <v>JavaScript</v>
      </c>
      <c r="J1014" s="1" t="str">
        <f>IFERROR(__xludf.DUMMYFUNCTION("""COMPUTED_VALUE"""),"Python")</f>
        <v>Python</v>
      </c>
      <c r="K1014" s="1" t="str">
        <f>IFERROR(__xludf.DUMMYFUNCTION("""COMPUTED_VALUE"""),"SQL")</f>
        <v>SQL</v>
      </c>
    </row>
    <row r="1015">
      <c r="B1015" s="1" t="str">
        <f>IFERROR(__xludf.DUMMYFUNCTION("""COMPUTED_VALUE"""),"Bash/Shell/PowerShell;HTML/CSS;JavaScript;PHP;SQL")</f>
        <v>Bash/Shell/PowerShell;HTML/CSS;JavaScript;PHP;SQL</v>
      </c>
      <c r="E1015" s="1" t="str">
        <f>IFERROR(__xludf.DUMMYFUNCTION("UNIQUE(SPLIT(B1015,"";""))"),"Bash/Shell/PowerShell")</f>
        <v>Bash/Shell/PowerShell</v>
      </c>
      <c r="F1015" s="1" t="str">
        <f>IFERROR(__xludf.DUMMYFUNCTION("""COMPUTED_VALUE"""),"HTML/CSS")</f>
        <v>HTML/CSS</v>
      </c>
      <c r="G1015" s="1" t="str">
        <f>IFERROR(__xludf.DUMMYFUNCTION("""COMPUTED_VALUE"""),"JavaScript")</f>
        <v>JavaScript</v>
      </c>
      <c r="H1015" s="1" t="str">
        <f>IFERROR(__xludf.DUMMYFUNCTION("""COMPUTED_VALUE"""),"PHP")</f>
        <v>PHP</v>
      </c>
      <c r="I1015" s="1" t="str">
        <f>IFERROR(__xludf.DUMMYFUNCTION("""COMPUTED_VALUE"""),"SQL")</f>
        <v>SQL</v>
      </c>
    </row>
    <row r="1016">
      <c r="B1016" s="1" t="str">
        <f>IFERROR(__xludf.DUMMYFUNCTION("""COMPUTED_VALUE"""),"C#;HTML/CSS;JavaScript;SQL;TypeScript")</f>
        <v>C#;HTML/CSS;JavaScript;SQL;TypeScript</v>
      </c>
      <c r="E1016" s="1" t="str">
        <f>IFERROR(__xludf.DUMMYFUNCTION("UNIQUE(SPLIT(B1016,"";""))"),"C#")</f>
        <v>C#</v>
      </c>
      <c r="F1016" s="1" t="str">
        <f>IFERROR(__xludf.DUMMYFUNCTION("""COMPUTED_VALUE"""),"HTML/CSS")</f>
        <v>HTML/CSS</v>
      </c>
      <c r="G1016" s="1" t="str">
        <f>IFERROR(__xludf.DUMMYFUNCTION("""COMPUTED_VALUE"""),"JavaScript")</f>
        <v>JavaScript</v>
      </c>
      <c r="H1016" s="1" t="str">
        <f>IFERROR(__xludf.DUMMYFUNCTION("""COMPUTED_VALUE"""),"SQL")</f>
        <v>SQL</v>
      </c>
      <c r="I1016" s="1" t="str">
        <f>IFERROR(__xludf.DUMMYFUNCTION("""COMPUTED_VALUE"""),"TypeScript")</f>
        <v>TypeScript</v>
      </c>
    </row>
    <row r="1017">
      <c r="B1017" s="1" t="str">
        <f>IFERROR(__xludf.DUMMYFUNCTION("""COMPUTED_VALUE"""),"Bash/Shell/PowerShell;C#;HTML/CSS;JavaScript")</f>
        <v>Bash/Shell/PowerShell;C#;HTML/CSS;JavaScript</v>
      </c>
      <c r="E1017" s="1" t="str">
        <f>IFERROR(__xludf.DUMMYFUNCTION("UNIQUE(SPLIT(B1017,"";""))"),"Bash/Shell/PowerShell")</f>
        <v>Bash/Shell/PowerShell</v>
      </c>
      <c r="F1017" s="1" t="str">
        <f>IFERROR(__xludf.DUMMYFUNCTION("""COMPUTED_VALUE"""),"C#")</f>
        <v>C#</v>
      </c>
      <c r="G1017" s="1" t="str">
        <f>IFERROR(__xludf.DUMMYFUNCTION("""COMPUTED_VALUE"""),"HTML/CSS")</f>
        <v>HTML/CSS</v>
      </c>
      <c r="H1017" s="1" t="str">
        <f>IFERROR(__xludf.DUMMYFUNCTION("""COMPUTED_VALUE"""),"JavaScript")</f>
        <v>JavaScript</v>
      </c>
    </row>
    <row r="1018">
      <c r="B1018" s="1" t="str">
        <f>IFERROR(__xludf.DUMMYFUNCTION("""COMPUTED_VALUE"""),"Java;Kotlin;Swift")</f>
        <v>Java;Kotlin;Swift</v>
      </c>
      <c r="E1018" s="1" t="str">
        <f>IFERROR(__xludf.DUMMYFUNCTION("UNIQUE(SPLIT(B1018,"";""))"),"Java")</f>
        <v>Java</v>
      </c>
      <c r="F1018" s="1" t="str">
        <f>IFERROR(__xludf.DUMMYFUNCTION("""COMPUTED_VALUE"""),"Kotlin")</f>
        <v>Kotlin</v>
      </c>
      <c r="G1018" s="1" t="str">
        <f>IFERROR(__xludf.DUMMYFUNCTION("""COMPUTED_VALUE"""),"Swift")</f>
        <v>Swift</v>
      </c>
    </row>
    <row r="1019">
      <c r="B1019" s="1" t="str">
        <f>IFERROR(__xludf.DUMMYFUNCTION("""COMPUTED_VALUE"""),"C#;HTML/CSS;JavaScript;SQL")</f>
        <v>C#;HTML/CSS;JavaScript;SQL</v>
      </c>
      <c r="E1019" s="1" t="str">
        <f>IFERROR(__xludf.DUMMYFUNCTION("UNIQUE(SPLIT(B1019,"";""))"),"C#")</f>
        <v>C#</v>
      </c>
      <c r="F1019" s="1" t="str">
        <f>IFERROR(__xludf.DUMMYFUNCTION("""COMPUTED_VALUE"""),"HTML/CSS")</f>
        <v>HTML/CSS</v>
      </c>
      <c r="G1019" s="1" t="str">
        <f>IFERROR(__xludf.DUMMYFUNCTION("""COMPUTED_VALUE"""),"JavaScript")</f>
        <v>JavaScript</v>
      </c>
      <c r="H1019" s="1" t="str">
        <f>IFERROR(__xludf.DUMMYFUNCTION("""COMPUTED_VALUE"""),"SQL")</f>
        <v>SQL</v>
      </c>
    </row>
    <row r="1020">
      <c r="B1020" s="1" t="str">
        <f>IFERROR(__xludf.DUMMYFUNCTION("""COMPUTED_VALUE"""),"Python;Ruby;SQL")</f>
        <v>Python;Ruby;SQL</v>
      </c>
      <c r="E1020" s="1" t="str">
        <f>IFERROR(__xludf.DUMMYFUNCTION("UNIQUE(SPLIT(B1020,"";""))"),"Python")</f>
        <v>Python</v>
      </c>
      <c r="F1020" s="1" t="str">
        <f>IFERROR(__xludf.DUMMYFUNCTION("""COMPUTED_VALUE"""),"Ruby")</f>
        <v>Ruby</v>
      </c>
      <c r="G1020" s="1" t="str">
        <f>IFERROR(__xludf.DUMMYFUNCTION("""COMPUTED_VALUE"""),"SQL")</f>
        <v>SQL</v>
      </c>
    </row>
    <row r="1021">
      <c r="B1021" s="1" t="str">
        <f>IFERROR(__xludf.DUMMYFUNCTION("""COMPUTED_VALUE"""),"HTML/CSS;Java;JavaScript;SQL;TypeScript")</f>
        <v>HTML/CSS;Java;JavaScript;SQL;TypeScript</v>
      </c>
      <c r="E1021" s="1" t="str">
        <f>IFERROR(__xludf.DUMMYFUNCTION("UNIQUE(SPLIT(B1021,"";""))"),"HTML/CSS")</f>
        <v>HTML/CSS</v>
      </c>
      <c r="F1021" s="1" t="str">
        <f>IFERROR(__xludf.DUMMYFUNCTION("""COMPUTED_VALUE"""),"Java")</f>
        <v>Java</v>
      </c>
      <c r="G1021" s="1" t="str">
        <f>IFERROR(__xludf.DUMMYFUNCTION("""COMPUTED_VALUE"""),"JavaScript")</f>
        <v>JavaScript</v>
      </c>
      <c r="H1021" s="1" t="str">
        <f>IFERROR(__xludf.DUMMYFUNCTION("""COMPUTED_VALUE"""),"SQL")</f>
        <v>SQL</v>
      </c>
      <c r="I1021" s="1" t="str">
        <f>IFERROR(__xludf.DUMMYFUNCTION("""COMPUTED_VALUE"""),"TypeScript")</f>
        <v>TypeScript</v>
      </c>
    </row>
    <row r="1022">
      <c r="B1022" s="1" t="str">
        <f>IFERROR(__xludf.DUMMYFUNCTION("""COMPUTED_VALUE"""),"Java;SQL")</f>
        <v>Java;SQL</v>
      </c>
      <c r="E1022" s="1" t="str">
        <f>IFERROR(__xludf.DUMMYFUNCTION("UNIQUE(SPLIT(B1022,"";""))"),"Java")</f>
        <v>Java</v>
      </c>
      <c r="F1022" s="1" t="str">
        <f>IFERROR(__xludf.DUMMYFUNCTION("""COMPUTED_VALUE"""),"SQL")</f>
        <v>SQL</v>
      </c>
    </row>
    <row r="1023">
      <c r="B1023" s="1" t="str">
        <f>IFERROR(__xludf.DUMMYFUNCTION("""COMPUTED_VALUE"""),"Bash/Shell/PowerShell;C#;Dart;HTML/CSS;Java;JavaScript;Objective-C;Python;SQL;Swift")</f>
        <v>Bash/Shell/PowerShell;C#;Dart;HTML/CSS;Java;JavaScript;Objective-C;Python;SQL;Swift</v>
      </c>
      <c r="E1023" s="1" t="str">
        <f>IFERROR(__xludf.DUMMYFUNCTION("UNIQUE(SPLIT(B1023,"";""))"),"Bash/Shell/PowerShell")</f>
        <v>Bash/Shell/PowerShell</v>
      </c>
      <c r="F1023" s="1" t="str">
        <f>IFERROR(__xludf.DUMMYFUNCTION("""COMPUTED_VALUE"""),"C#")</f>
        <v>C#</v>
      </c>
      <c r="G1023" s="1" t="str">
        <f>IFERROR(__xludf.DUMMYFUNCTION("""COMPUTED_VALUE"""),"Dart")</f>
        <v>Dart</v>
      </c>
      <c r="H1023" s="1" t="str">
        <f>IFERROR(__xludf.DUMMYFUNCTION("""COMPUTED_VALUE"""),"HTML/CSS")</f>
        <v>HTML/CSS</v>
      </c>
      <c r="I1023" s="1" t="str">
        <f>IFERROR(__xludf.DUMMYFUNCTION("""COMPUTED_VALUE"""),"Java")</f>
        <v>Java</v>
      </c>
      <c r="J1023" s="1" t="str">
        <f>IFERROR(__xludf.DUMMYFUNCTION("""COMPUTED_VALUE"""),"JavaScript")</f>
        <v>JavaScript</v>
      </c>
      <c r="K1023" s="1" t="str">
        <f>IFERROR(__xludf.DUMMYFUNCTION("""COMPUTED_VALUE"""),"Objective-C")</f>
        <v>Objective-C</v>
      </c>
      <c r="L1023" s="1" t="str">
        <f>IFERROR(__xludf.DUMMYFUNCTION("""COMPUTED_VALUE"""),"Python")</f>
        <v>Python</v>
      </c>
      <c r="M1023" s="1" t="str">
        <f>IFERROR(__xludf.DUMMYFUNCTION("""COMPUTED_VALUE"""),"SQL")</f>
        <v>SQL</v>
      </c>
      <c r="N1023" s="1" t="str">
        <f>IFERROR(__xludf.DUMMYFUNCTION("""COMPUTED_VALUE"""),"Swift")</f>
        <v>Swift</v>
      </c>
    </row>
    <row r="1024">
      <c r="B1024" s="1" t="str">
        <f>IFERROR(__xludf.DUMMYFUNCTION("""COMPUTED_VALUE"""),"C;HTML/CSS;JavaScript;Python;Ruby;SQL;VBA")</f>
        <v>C;HTML/CSS;JavaScript;Python;Ruby;SQL;VBA</v>
      </c>
      <c r="E1024" s="1" t="str">
        <f>IFERROR(__xludf.DUMMYFUNCTION("UNIQUE(SPLIT(B1024,"";""))"),"C")</f>
        <v>C</v>
      </c>
      <c r="F1024" s="1" t="str">
        <f>IFERROR(__xludf.DUMMYFUNCTION("""COMPUTED_VALUE"""),"HTML/CSS")</f>
        <v>HTML/CSS</v>
      </c>
      <c r="G1024" s="1" t="str">
        <f>IFERROR(__xludf.DUMMYFUNCTION("""COMPUTED_VALUE"""),"JavaScript")</f>
        <v>JavaScript</v>
      </c>
      <c r="H1024" s="1" t="str">
        <f>IFERROR(__xludf.DUMMYFUNCTION("""COMPUTED_VALUE"""),"Python")</f>
        <v>Python</v>
      </c>
      <c r="I1024" s="1" t="str">
        <f>IFERROR(__xludf.DUMMYFUNCTION("""COMPUTED_VALUE"""),"Ruby")</f>
        <v>Ruby</v>
      </c>
      <c r="J1024" s="1" t="str">
        <f>IFERROR(__xludf.DUMMYFUNCTION("""COMPUTED_VALUE"""),"SQL")</f>
        <v>SQL</v>
      </c>
      <c r="K1024" s="1" t="str">
        <f>IFERROR(__xludf.DUMMYFUNCTION("""COMPUTED_VALUE"""),"VBA")</f>
        <v>VBA</v>
      </c>
    </row>
    <row r="1025">
      <c r="B1025" s="1" t="str">
        <f>IFERROR(__xludf.DUMMYFUNCTION("""COMPUTED_VALUE"""),"C;C++;C#;HTML/CSS;Java;JavaScript;Python;SQL;TypeScript")</f>
        <v>C;C++;C#;HTML/CSS;Java;JavaScript;Python;SQL;TypeScript</v>
      </c>
      <c r="E1025" s="1" t="str">
        <f>IFERROR(__xludf.DUMMYFUNCTION("UNIQUE(SPLIT(B1025,"";""))"),"C")</f>
        <v>C</v>
      </c>
      <c r="F1025" s="1" t="str">
        <f>IFERROR(__xludf.DUMMYFUNCTION("""COMPUTED_VALUE"""),"C++")</f>
        <v>C++</v>
      </c>
      <c r="G1025" s="1" t="str">
        <f>IFERROR(__xludf.DUMMYFUNCTION("""COMPUTED_VALUE"""),"C#")</f>
        <v>C#</v>
      </c>
      <c r="H1025" s="1" t="str">
        <f>IFERROR(__xludf.DUMMYFUNCTION("""COMPUTED_VALUE"""),"HTML/CSS")</f>
        <v>HTML/CSS</v>
      </c>
      <c r="I1025" s="1" t="str">
        <f>IFERROR(__xludf.DUMMYFUNCTION("""COMPUTED_VALUE"""),"Java")</f>
        <v>Java</v>
      </c>
      <c r="J1025" s="1" t="str">
        <f>IFERROR(__xludf.DUMMYFUNCTION("""COMPUTED_VALUE"""),"JavaScript")</f>
        <v>JavaScript</v>
      </c>
      <c r="K1025" s="1" t="str">
        <f>IFERROR(__xludf.DUMMYFUNCTION("""COMPUTED_VALUE"""),"Python")</f>
        <v>Python</v>
      </c>
      <c r="L1025" s="1" t="str">
        <f>IFERROR(__xludf.DUMMYFUNCTION("""COMPUTED_VALUE"""),"SQL")</f>
        <v>SQL</v>
      </c>
      <c r="M1025" s="1" t="str">
        <f>IFERROR(__xludf.DUMMYFUNCTION("""COMPUTED_VALUE"""),"TypeScript")</f>
        <v>TypeScript</v>
      </c>
    </row>
    <row r="1026">
      <c r="B1026" s="1" t="str">
        <f>IFERROR(__xludf.DUMMYFUNCTION("""COMPUTED_VALUE"""),"HTML/CSS;Java")</f>
        <v>HTML/CSS;Java</v>
      </c>
      <c r="E1026" s="1" t="str">
        <f>IFERROR(__xludf.DUMMYFUNCTION("UNIQUE(SPLIT(B1026,"";""))"),"HTML/CSS")</f>
        <v>HTML/CSS</v>
      </c>
      <c r="F1026" s="1" t="str">
        <f>IFERROR(__xludf.DUMMYFUNCTION("""COMPUTED_VALUE"""),"Java")</f>
        <v>Java</v>
      </c>
    </row>
    <row r="1027">
      <c r="B1027" s="1" t="str">
        <f>IFERROR(__xludf.DUMMYFUNCTION("""COMPUTED_VALUE"""),"Bash/Shell/PowerShell;Python;SQL")</f>
        <v>Bash/Shell/PowerShell;Python;SQL</v>
      </c>
      <c r="E1027" s="1" t="str">
        <f>IFERROR(__xludf.DUMMYFUNCTION("UNIQUE(SPLIT(B1027,"";""))"),"Bash/Shell/PowerShell")</f>
        <v>Bash/Shell/PowerShell</v>
      </c>
      <c r="F1027" s="1" t="str">
        <f>IFERROR(__xludf.DUMMYFUNCTION("""COMPUTED_VALUE"""),"Python")</f>
        <v>Python</v>
      </c>
      <c r="G1027" s="1" t="str">
        <f>IFERROR(__xludf.DUMMYFUNCTION("""COMPUTED_VALUE"""),"SQL")</f>
        <v>SQL</v>
      </c>
    </row>
    <row r="1028">
      <c r="B1028" s="1" t="str">
        <f>IFERROR(__xludf.DUMMYFUNCTION("""COMPUTED_VALUE"""),"HTML/CSS;JavaScript;TypeScript")</f>
        <v>HTML/CSS;JavaScript;TypeScript</v>
      </c>
      <c r="E1028" s="1" t="str">
        <f>IFERROR(__xludf.DUMMYFUNCTION("UNIQUE(SPLIT(B1028,"";""))"),"HTML/CSS")</f>
        <v>HTML/CSS</v>
      </c>
      <c r="F1028" s="1" t="str">
        <f>IFERROR(__xludf.DUMMYFUNCTION("""COMPUTED_VALUE"""),"JavaScript")</f>
        <v>JavaScript</v>
      </c>
      <c r="G1028" s="1" t="str">
        <f>IFERROR(__xludf.DUMMYFUNCTION("""COMPUTED_VALUE"""),"TypeScript")</f>
        <v>TypeScript</v>
      </c>
    </row>
    <row r="1029">
      <c r="B1029" s="1" t="str">
        <f>IFERROR(__xludf.DUMMYFUNCTION("""COMPUTED_VALUE"""),"Python;Rust")</f>
        <v>Python;Rust</v>
      </c>
      <c r="E1029" s="1" t="str">
        <f>IFERROR(__xludf.DUMMYFUNCTION("UNIQUE(SPLIT(B1029,"";""))"),"Python")</f>
        <v>Python</v>
      </c>
      <c r="F1029" s="1" t="str">
        <f>IFERROR(__xludf.DUMMYFUNCTION("""COMPUTED_VALUE"""),"Rust")</f>
        <v>Rust</v>
      </c>
    </row>
    <row r="1030">
      <c r="B1030" s="1" t="str">
        <f>IFERROR(__xludf.DUMMYFUNCTION("""COMPUTED_VALUE"""),"C++;C#;Java;Python")</f>
        <v>C++;C#;Java;Python</v>
      </c>
      <c r="E1030" s="1" t="str">
        <f>IFERROR(__xludf.DUMMYFUNCTION("UNIQUE(SPLIT(B1030,"";""))"),"C++")</f>
        <v>C++</v>
      </c>
      <c r="F1030" s="1" t="str">
        <f>IFERROR(__xludf.DUMMYFUNCTION("""COMPUTED_VALUE"""),"C#")</f>
        <v>C#</v>
      </c>
      <c r="G1030" s="1" t="str">
        <f>IFERROR(__xludf.DUMMYFUNCTION("""COMPUTED_VALUE"""),"Java")</f>
        <v>Java</v>
      </c>
      <c r="H1030" s="1" t="str">
        <f>IFERROR(__xludf.DUMMYFUNCTION("""COMPUTED_VALUE"""),"Python")</f>
        <v>Python</v>
      </c>
    </row>
    <row r="1031">
      <c r="B1031" s="1" t="str">
        <f>IFERROR(__xludf.DUMMYFUNCTION("""COMPUTED_VALUE"""),"C#;JavaScript;TypeScript")</f>
        <v>C#;JavaScript;TypeScript</v>
      </c>
      <c r="E1031" s="1" t="str">
        <f>IFERROR(__xludf.DUMMYFUNCTION("UNIQUE(SPLIT(B1031,"";""))"),"C#")</f>
        <v>C#</v>
      </c>
      <c r="F1031" s="1" t="str">
        <f>IFERROR(__xludf.DUMMYFUNCTION("""COMPUTED_VALUE"""),"JavaScript")</f>
        <v>JavaScript</v>
      </c>
      <c r="G1031" s="1" t="str">
        <f>IFERROR(__xludf.DUMMYFUNCTION("""COMPUTED_VALUE"""),"TypeScript")</f>
        <v>TypeScript</v>
      </c>
    </row>
    <row r="1032">
      <c r="B1032" s="1" t="str">
        <f>IFERROR(__xludf.DUMMYFUNCTION("""COMPUTED_VALUE"""),"C++;HTML/CSS;Java;Python;Scala;SQL;TypeScript")</f>
        <v>C++;HTML/CSS;Java;Python;Scala;SQL;TypeScript</v>
      </c>
      <c r="E1032" s="1" t="str">
        <f>IFERROR(__xludf.DUMMYFUNCTION("UNIQUE(SPLIT(B1032,"";""))"),"C++")</f>
        <v>C++</v>
      </c>
      <c r="F1032" s="1" t="str">
        <f>IFERROR(__xludf.DUMMYFUNCTION("""COMPUTED_VALUE"""),"HTML/CSS")</f>
        <v>HTML/CSS</v>
      </c>
      <c r="G1032" s="1" t="str">
        <f>IFERROR(__xludf.DUMMYFUNCTION("""COMPUTED_VALUE"""),"Java")</f>
        <v>Java</v>
      </c>
      <c r="H1032" s="1" t="str">
        <f>IFERROR(__xludf.DUMMYFUNCTION("""COMPUTED_VALUE"""),"Python")</f>
        <v>Python</v>
      </c>
      <c r="I1032" s="1" t="str">
        <f>IFERROR(__xludf.DUMMYFUNCTION("""COMPUTED_VALUE"""),"Scala")</f>
        <v>Scala</v>
      </c>
      <c r="J1032" s="1" t="str">
        <f>IFERROR(__xludf.DUMMYFUNCTION("""COMPUTED_VALUE"""),"SQL")</f>
        <v>SQL</v>
      </c>
      <c r="K1032" s="1" t="str">
        <f>IFERROR(__xludf.DUMMYFUNCTION("""COMPUTED_VALUE"""),"TypeScript")</f>
        <v>TypeScript</v>
      </c>
    </row>
    <row r="1033">
      <c r="B1033" s="1" t="str">
        <f>IFERROR(__xludf.DUMMYFUNCTION("""COMPUTED_VALUE"""),"C;Python")</f>
        <v>C;Python</v>
      </c>
      <c r="E1033" s="1" t="str">
        <f>IFERROR(__xludf.DUMMYFUNCTION("UNIQUE(SPLIT(B1033,"";""))"),"C")</f>
        <v>C</v>
      </c>
      <c r="F1033" s="1" t="str">
        <f>IFERROR(__xludf.DUMMYFUNCTION("""COMPUTED_VALUE"""),"Python")</f>
        <v>Python</v>
      </c>
    </row>
    <row r="1034">
      <c r="B1034" s="1" t="str">
        <f>IFERROR(__xludf.DUMMYFUNCTION("""COMPUTED_VALUE"""),"HTML/CSS;JavaScript;Python;SQL")</f>
        <v>HTML/CSS;JavaScript;Python;SQL</v>
      </c>
      <c r="E1034" s="1" t="str">
        <f>IFERROR(__xludf.DUMMYFUNCTION("UNIQUE(SPLIT(B1034,"";""))"),"HTML/CSS")</f>
        <v>HTML/CSS</v>
      </c>
      <c r="F1034" s="1" t="str">
        <f>IFERROR(__xludf.DUMMYFUNCTION("""COMPUTED_VALUE"""),"JavaScript")</f>
        <v>JavaScript</v>
      </c>
      <c r="G1034" s="1" t="str">
        <f>IFERROR(__xludf.DUMMYFUNCTION("""COMPUTED_VALUE"""),"Python")</f>
        <v>Python</v>
      </c>
      <c r="H1034" s="1" t="str">
        <f>IFERROR(__xludf.DUMMYFUNCTION("""COMPUTED_VALUE"""),"SQL")</f>
        <v>SQL</v>
      </c>
    </row>
    <row r="1035">
      <c r="B1035" s="1" t="str">
        <f>IFERROR(__xludf.DUMMYFUNCTION("""COMPUTED_VALUE"""),"Bash/Shell/PowerShell;C++;HTML/CSS;Python")</f>
        <v>Bash/Shell/PowerShell;C++;HTML/CSS;Python</v>
      </c>
      <c r="E1035" s="1" t="str">
        <f>IFERROR(__xludf.DUMMYFUNCTION("UNIQUE(SPLIT(B1035,"";""))"),"Bash/Shell/PowerShell")</f>
        <v>Bash/Shell/PowerShell</v>
      </c>
      <c r="F1035" s="1" t="str">
        <f>IFERROR(__xludf.DUMMYFUNCTION("""COMPUTED_VALUE"""),"C++")</f>
        <v>C++</v>
      </c>
      <c r="G1035" s="1" t="str">
        <f>IFERROR(__xludf.DUMMYFUNCTION("""COMPUTED_VALUE"""),"HTML/CSS")</f>
        <v>HTML/CSS</v>
      </c>
      <c r="H1035" s="1" t="str">
        <f>IFERROR(__xludf.DUMMYFUNCTION("""COMPUTED_VALUE"""),"Python")</f>
        <v>Python</v>
      </c>
    </row>
    <row r="1036">
      <c r="B1036" s="1" t="str">
        <f>IFERROR(__xludf.DUMMYFUNCTION("""COMPUTED_VALUE"""),"HTML/CSS;JavaScript;SQL;TypeScript")</f>
        <v>HTML/CSS;JavaScript;SQL;TypeScript</v>
      </c>
      <c r="E1036" s="1" t="str">
        <f>IFERROR(__xludf.DUMMYFUNCTION("UNIQUE(SPLIT(B1036,"";""))"),"HTML/CSS")</f>
        <v>HTML/CSS</v>
      </c>
      <c r="F1036" s="1" t="str">
        <f>IFERROR(__xludf.DUMMYFUNCTION("""COMPUTED_VALUE"""),"JavaScript")</f>
        <v>JavaScript</v>
      </c>
      <c r="G1036" s="1" t="str">
        <f>IFERROR(__xludf.DUMMYFUNCTION("""COMPUTED_VALUE"""),"SQL")</f>
        <v>SQL</v>
      </c>
      <c r="H1036" s="1" t="str">
        <f>IFERROR(__xludf.DUMMYFUNCTION("""COMPUTED_VALUE"""),"TypeScript")</f>
        <v>TypeScript</v>
      </c>
    </row>
    <row r="1037">
      <c r="B1037" s="1" t="str">
        <f>IFERROR(__xludf.DUMMYFUNCTION("""COMPUTED_VALUE"""),"C#;HTML/CSS;JavaScript;TypeScript")</f>
        <v>C#;HTML/CSS;JavaScript;TypeScript</v>
      </c>
      <c r="E1037" s="1" t="str">
        <f>IFERROR(__xludf.DUMMYFUNCTION("UNIQUE(SPLIT(B1037,"";""))"),"C#")</f>
        <v>C#</v>
      </c>
      <c r="F1037" s="1" t="str">
        <f>IFERROR(__xludf.DUMMYFUNCTION("""COMPUTED_VALUE"""),"HTML/CSS")</f>
        <v>HTML/CSS</v>
      </c>
      <c r="G1037" s="1" t="str">
        <f>IFERROR(__xludf.DUMMYFUNCTION("""COMPUTED_VALUE"""),"JavaScript")</f>
        <v>JavaScript</v>
      </c>
      <c r="H1037" s="1" t="str">
        <f>IFERROR(__xludf.DUMMYFUNCTION("""COMPUTED_VALUE"""),"TypeScript")</f>
        <v>TypeScript</v>
      </c>
    </row>
    <row r="1038">
      <c r="B1038" s="1" t="str">
        <f>IFERROR(__xludf.DUMMYFUNCTION("""COMPUTED_VALUE"""),"HTML/CSS;JavaScript;TypeScript")</f>
        <v>HTML/CSS;JavaScript;TypeScript</v>
      </c>
      <c r="E1038" s="1" t="str">
        <f>IFERROR(__xludf.DUMMYFUNCTION("UNIQUE(SPLIT(B1038,"";""))"),"HTML/CSS")</f>
        <v>HTML/CSS</v>
      </c>
      <c r="F1038" s="1" t="str">
        <f>IFERROR(__xludf.DUMMYFUNCTION("""COMPUTED_VALUE"""),"JavaScript")</f>
        <v>JavaScript</v>
      </c>
      <c r="G1038" s="1" t="str">
        <f>IFERROR(__xludf.DUMMYFUNCTION("""COMPUTED_VALUE"""),"TypeScript")</f>
        <v>TypeScript</v>
      </c>
    </row>
    <row r="1039">
      <c r="B1039" s="1" t="str">
        <f>IFERROR(__xludf.DUMMYFUNCTION("""COMPUTED_VALUE"""),"Java;JavaScript")</f>
        <v>Java;JavaScript</v>
      </c>
      <c r="E1039" s="1" t="str">
        <f>IFERROR(__xludf.DUMMYFUNCTION("UNIQUE(SPLIT(B1039,"";""))"),"Java")</f>
        <v>Java</v>
      </c>
      <c r="F1039" s="1" t="str">
        <f>IFERROR(__xludf.DUMMYFUNCTION("""COMPUTED_VALUE"""),"JavaScript")</f>
        <v>JavaScript</v>
      </c>
    </row>
    <row r="1040">
      <c r="B1040" s="1" t="str">
        <f>IFERROR(__xludf.DUMMYFUNCTION("""COMPUTED_VALUE"""),"C#;HTML/CSS;JavaScript;Kotlin;SQL;Swift;TypeScript")</f>
        <v>C#;HTML/CSS;JavaScript;Kotlin;SQL;Swift;TypeScript</v>
      </c>
      <c r="E1040" s="1" t="str">
        <f>IFERROR(__xludf.DUMMYFUNCTION("UNIQUE(SPLIT(B1040,"";""))"),"C#")</f>
        <v>C#</v>
      </c>
      <c r="F1040" s="1" t="str">
        <f>IFERROR(__xludf.DUMMYFUNCTION("""COMPUTED_VALUE"""),"HTML/CSS")</f>
        <v>HTML/CSS</v>
      </c>
      <c r="G1040" s="1" t="str">
        <f>IFERROR(__xludf.DUMMYFUNCTION("""COMPUTED_VALUE"""),"JavaScript")</f>
        <v>JavaScript</v>
      </c>
      <c r="H1040" s="1" t="str">
        <f>IFERROR(__xludf.DUMMYFUNCTION("""COMPUTED_VALUE"""),"Kotlin")</f>
        <v>Kotlin</v>
      </c>
      <c r="I1040" s="1" t="str">
        <f>IFERROR(__xludf.DUMMYFUNCTION("""COMPUTED_VALUE"""),"SQL")</f>
        <v>SQL</v>
      </c>
      <c r="J1040" s="1" t="str">
        <f>IFERROR(__xludf.DUMMYFUNCTION("""COMPUTED_VALUE"""),"Swift")</f>
        <v>Swift</v>
      </c>
      <c r="K1040" s="1" t="str">
        <f>IFERROR(__xludf.DUMMYFUNCTION("""COMPUTED_VALUE"""),"TypeScript")</f>
        <v>TypeScript</v>
      </c>
    </row>
    <row r="1041">
      <c r="B1041" s="1" t="str">
        <f>IFERROR(__xludf.DUMMYFUNCTION("""COMPUTED_VALUE"""),"Dart;JavaScript;Kotlin;Swift")</f>
        <v>Dart;JavaScript;Kotlin;Swift</v>
      </c>
      <c r="E1041" s="1" t="str">
        <f>IFERROR(__xludf.DUMMYFUNCTION("UNIQUE(SPLIT(B1041,"";""))"),"Dart")</f>
        <v>Dart</v>
      </c>
      <c r="F1041" s="1" t="str">
        <f>IFERROR(__xludf.DUMMYFUNCTION("""COMPUTED_VALUE"""),"JavaScript")</f>
        <v>JavaScript</v>
      </c>
      <c r="G1041" s="1" t="str">
        <f>IFERROR(__xludf.DUMMYFUNCTION("""COMPUTED_VALUE"""),"Kotlin")</f>
        <v>Kotlin</v>
      </c>
      <c r="H1041" s="1" t="str">
        <f>IFERROR(__xludf.DUMMYFUNCTION("""COMPUTED_VALUE"""),"Swift")</f>
        <v>Swift</v>
      </c>
    </row>
    <row r="1042">
      <c r="B1042" s="1" t="str">
        <f>IFERROR(__xludf.DUMMYFUNCTION("""COMPUTED_VALUE"""),"C#;HTML/CSS;JavaScript;SQL")</f>
        <v>C#;HTML/CSS;JavaScript;SQL</v>
      </c>
      <c r="E1042" s="1" t="str">
        <f>IFERROR(__xludf.DUMMYFUNCTION("UNIQUE(SPLIT(B1042,"";""))"),"C#")</f>
        <v>C#</v>
      </c>
      <c r="F1042" s="1" t="str">
        <f>IFERROR(__xludf.DUMMYFUNCTION("""COMPUTED_VALUE"""),"HTML/CSS")</f>
        <v>HTML/CSS</v>
      </c>
      <c r="G1042" s="1" t="str">
        <f>IFERROR(__xludf.DUMMYFUNCTION("""COMPUTED_VALUE"""),"JavaScript")</f>
        <v>JavaScript</v>
      </c>
      <c r="H1042" s="1" t="str">
        <f>IFERROR(__xludf.DUMMYFUNCTION("""COMPUTED_VALUE"""),"SQL")</f>
        <v>SQL</v>
      </c>
    </row>
    <row r="1043">
      <c r="B1043" s="1" t="str">
        <f>IFERROR(__xludf.DUMMYFUNCTION("""COMPUTED_VALUE"""),"Bash/Shell/PowerShell")</f>
        <v>Bash/Shell/PowerShell</v>
      </c>
      <c r="E1043" s="1" t="str">
        <f>IFERROR(__xludf.DUMMYFUNCTION("UNIQUE(SPLIT(B1043,"";""))"),"Bash/Shell/PowerShell")</f>
        <v>Bash/Shell/PowerShell</v>
      </c>
    </row>
    <row r="1044">
      <c r="B1044" s="1" t="str">
        <f>IFERROR(__xludf.DUMMYFUNCTION("""COMPUTED_VALUE"""),"HTML/CSS;Java;JavaScript;PHP;Python;SQL")</f>
        <v>HTML/CSS;Java;JavaScript;PHP;Python;SQL</v>
      </c>
      <c r="E1044" s="1" t="str">
        <f>IFERROR(__xludf.DUMMYFUNCTION("UNIQUE(SPLIT(B1044,"";""))"),"HTML/CSS")</f>
        <v>HTML/CSS</v>
      </c>
      <c r="F1044" s="1" t="str">
        <f>IFERROR(__xludf.DUMMYFUNCTION("""COMPUTED_VALUE"""),"Java")</f>
        <v>Java</v>
      </c>
      <c r="G1044" s="1" t="str">
        <f>IFERROR(__xludf.DUMMYFUNCTION("""COMPUTED_VALUE"""),"JavaScript")</f>
        <v>JavaScript</v>
      </c>
      <c r="H1044" s="1" t="str">
        <f>IFERROR(__xludf.DUMMYFUNCTION("""COMPUTED_VALUE"""),"PHP")</f>
        <v>PHP</v>
      </c>
      <c r="I1044" s="1" t="str">
        <f>IFERROR(__xludf.DUMMYFUNCTION("""COMPUTED_VALUE"""),"Python")</f>
        <v>Python</v>
      </c>
      <c r="J1044" s="1" t="str">
        <f>IFERROR(__xludf.DUMMYFUNCTION("""COMPUTED_VALUE"""),"SQL")</f>
        <v>SQL</v>
      </c>
    </row>
    <row r="1045">
      <c r="B1045" s="1" t="str">
        <f>IFERROR(__xludf.DUMMYFUNCTION("""COMPUTED_VALUE"""),"Bash/Shell/PowerShell;C;C++;Java;JavaScript;Python;Rust;TypeScript")</f>
        <v>Bash/Shell/PowerShell;C;C++;Java;JavaScript;Python;Rust;TypeScript</v>
      </c>
      <c r="E1045" s="1" t="str">
        <f>IFERROR(__xludf.DUMMYFUNCTION("UNIQUE(SPLIT(B1045,"";""))"),"Bash/Shell/PowerShell")</f>
        <v>Bash/Shell/PowerShell</v>
      </c>
      <c r="F1045" s="1" t="str">
        <f>IFERROR(__xludf.DUMMYFUNCTION("""COMPUTED_VALUE"""),"C")</f>
        <v>C</v>
      </c>
      <c r="G1045" s="1" t="str">
        <f>IFERROR(__xludf.DUMMYFUNCTION("""COMPUTED_VALUE"""),"C++")</f>
        <v>C++</v>
      </c>
      <c r="H1045" s="1" t="str">
        <f>IFERROR(__xludf.DUMMYFUNCTION("""COMPUTED_VALUE"""),"Java")</f>
        <v>Java</v>
      </c>
      <c r="I1045" s="1" t="str">
        <f>IFERROR(__xludf.DUMMYFUNCTION("""COMPUTED_VALUE"""),"JavaScript")</f>
        <v>JavaScript</v>
      </c>
      <c r="J1045" s="1" t="str">
        <f>IFERROR(__xludf.DUMMYFUNCTION("""COMPUTED_VALUE"""),"Python")</f>
        <v>Python</v>
      </c>
      <c r="K1045" s="1" t="str">
        <f>IFERROR(__xludf.DUMMYFUNCTION("""COMPUTED_VALUE"""),"Rust")</f>
        <v>Rust</v>
      </c>
      <c r="L1045" s="1" t="str">
        <f>IFERROR(__xludf.DUMMYFUNCTION("""COMPUTED_VALUE"""),"TypeScript")</f>
        <v>TypeScript</v>
      </c>
    </row>
    <row r="1046">
      <c r="B1046" s="1" t="str">
        <f>IFERROR(__xludf.DUMMYFUNCTION("""COMPUTED_VALUE"""),"JavaScript;Python")</f>
        <v>JavaScript;Python</v>
      </c>
      <c r="E1046" s="1" t="str">
        <f>IFERROR(__xludf.DUMMYFUNCTION("UNIQUE(SPLIT(B1046,"";""))"),"JavaScript")</f>
        <v>JavaScript</v>
      </c>
      <c r="F1046" s="1" t="str">
        <f>IFERROR(__xludf.DUMMYFUNCTION("""COMPUTED_VALUE"""),"Python")</f>
        <v>Python</v>
      </c>
    </row>
    <row r="1047">
      <c r="B1047" s="1" t="str">
        <f>IFERROR(__xludf.DUMMYFUNCTION("""COMPUTED_VALUE"""),"C#;SQL")</f>
        <v>C#;SQL</v>
      </c>
      <c r="E1047" s="1" t="str">
        <f>IFERROR(__xludf.DUMMYFUNCTION("UNIQUE(SPLIT(B1047,"";""))"),"C#")</f>
        <v>C#</v>
      </c>
      <c r="F1047" s="1" t="str">
        <f>IFERROR(__xludf.DUMMYFUNCTION("""COMPUTED_VALUE"""),"SQL")</f>
        <v>SQL</v>
      </c>
    </row>
    <row r="1048">
      <c r="B1048" s="1" t="str">
        <f>IFERROR(__xludf.DUMMYFUNCTION("""COMPUTED_VALUE"""),"HTML/CSS;JavaScript")</f>
        <v>HTML/CSS;JavaScript</v>
      </c>
      <c r="E1048" s="1" t="str">
        <f>IFERROR(__xludf.DUMMYFUNCTION("UNIQUE(SPLIT(B1048,"";""))"),"HTML/CSS")</f>
        <v>HTML/CSS</v>
      </c>
      <c r="F1048" s="1" t="str">
        <f>IFERROR(__xludf.DUMMYFUNCTION("""COMPUTED_VALUE"""),"JavaScript")</f>
        <v>JavaScript</v>
      </c>
    </row>
    <row r="1049">
      <c r="B1049" s="1" t="str">
        <f>IFERROR(__xludf.DUMMYFUNCTION("""COMPUTED_VALUE"""),"Bash/Shell/PowerShell;Python;Ruby;SQL")</f>
        <v>Bash/Shell/PowerShell;Python;Ruby;SQL</v>
      </c>
      <c r="E1049" s="1" t="str">
        <f>IFERROR(__xludf.DUMMYFUNCTION("UNIQUE(SPLIT(B1049,"";""))"),"Bash/Shell/PowerShell")</f>
        <v>Bash/Shell/PowerShell</v>
      </c>
      <c r="F1049" s="1" t="str">
        <f>IFERROR(__xludf.DUMMYFUNCTION("""COMPUTED_VALUE"""),"Python")</f>
        <v>Python</v>
      </c>
      <c r="G1049" s="1" t="str">
        <f>IFERROR(__xludf.DUMMYFUNCTION("""COMPUTED_VALUE"""),"Ruby")</f>
        <v>Ruby</v>
      </c>
      <c r="H1049" s="1" t="str">
        <f>IFERROR(__xludf.DUMMYFUNCTION("""COMPUTED_VALUE"""),"SQL")</f>
        <v>SQL</v>
      </c>
    </row>
    <row r="1050">
      <c r="B1050" s="1" t="str">
        <f>IFERROR(__xludf.DUMMYFUNCTION("""COMPUTED_VALUE"""),"Java")</f>
        <v>Java</v>
      </c>
      <c r="E1050" s="1" t="str">
        <f>IFERROR(__xludf.DUMMYFUNCTION("UNIQUE(SPLIT(B1050,"";""))"),"Java")</f>
        <v>Java</v>
      </c>
    </row>
    <row r="1051">
      <c r="B1051" s="1" t="str">
        <f>IFERROR(__xludf.DUMMYFUNCTION("""COMPUTED_VALUE"""),"C#;HTML/CSS;Java;JavaScript;TypeScript")</f>
        <v>C#;HTML/CSS;Java;JavaScript;TypeScript</v>
      </c>
      <c r="E1051" s="1" t="str">
        <f>IFERROR(__xludf.DUMMYFUNCTION("UNIQUE(SPLIT(B1051,"";""))"),"C#")</f>
        <v>C#</v>
      </c>
      <c r="F1051" s="1" t="str">
        <f>IFERROR(__xludf.DUMMYFUNCTION("""COMPUTED_VALUE"""),"HTML/CSS")</f>
        <v>HTML/CSS</v>
      </c>
      <c r="G1051" s="1" t="str">
        <f>IFERROR(__xludf.DUMMYFUNCTION("""COMPUTED_VALUE"""),"Java")</f>
        <v>Java</v>
      </c>
      <c r="H1051" s="1" t="str">
        <f>IFERROR(__xludf.DUMMYFUNCTION("""COMPUTED_VALUE"""),"JavaScript")</f>
        <v>JavaScript</v>
      </c>
      <c r="I1051" s="1" t="str">
        <f>IFERROR(__xludf.DUMMYFUNCTION("""COMPUTED_VALUE"""),"TypeScript")</f>
        <v>TypeScript</v>
      </c>
    </row>
    <row r="1052">
      <c r="B1052" s="1" t="str">
        <f>IFERROR(__xludf.DUMMYFUNCTION("""COMPUTED_VALUE"""),"Java;Kotlin")</f>
        <v>Java;Kotlin</v>
      </c>
      <c r="E1052" s="1" t="str">
        <f>IFERROR(__xludf.DUMMYFUNCTION("UNIQUE(SPLIT(B1052,"";""))"),"Java")</f>
        <v>Java</v>
      </c>
      <c r="F1052" s="1" t="str">
        <f>IFERROR(__xludf.DUMMYFUNCTION("""COMPUTED_VALUE"""),"Kotlin")</f>
        <v>Kotlin</v>
      </c>
    </row>
    <row r="1053">
      <c r="B1053" s="1" t="str">
        <f>IFERROR(__xludf.DUMMYFUNCTION("""COMPUTED_VALUE"""),"Bash/Shell/PowerShell;Go;Java;JavaScript;Python;Other(s):")</f>
        <v>Bash/Shell/PowerShell;Go;Java;JavaScript;Python;Other(s):</v>
      </c>
      <c r="E1053" s="1" t="str">
        <f>IFERROR(__xludf.DUMMYFUNCTION("UNIQUE(SPLIT(B1053,"";""))"),"Bash/Shell/PowerShell")</f>
        <v>Bash/Shell/PowerShell</v>
      </c>
      <c r="F1053" s="1" t="str">
        <f>IFERROR(__xludf.DUMMYFUNCTION("""COMPUTED_VALUE"""),"Go")</f>
        <v>Go</v>
      </c>
      <c r="G1053" s="1" t="str">
        <f>IFERROR(__xludf.DUMMYFUNCTION("""COMPUTED_VALUE"""),"Java")</f>
        <v>Java</v>
      </c>
      <c r="H1053" s="1" t="str">
        <f>IFERROR(__xludf.DUMMYFUNCTION("""COMPUTED_VALUE"""),"JavaScript")</f>
        <v>JavaScript</v>
      </c>
      <c r="I1053" s="1" t="str">
        <f>IFERROR(__xludf.DUMMYFUNCTION("""COMPUTED_VALUE"""),"Python")</f>
        <v>Python</v>
      </c>
      <c r="J1053" s="1" t="str">
        <f>IFERROR(__xludf.DUMMYFUNCTION("""COMPUTED_VALUE"""),"Other(s):")</f>
        <v>Other(s):</v>
      </c>
    </row>
    <row r="1054">
      <c r="B1054" s="1" t="str">
        <f>IFERROR(__xludf.DUMMYFUNCTION("""COMPUTED_VALUE"""),"HTML/CSS;JavaScript;Python;SQL")</f>
        <v>HTML/CSS;JavaScript;Python;SQL</v>
      </c>
      <c r="E1054" s="1" t="str">
        <f>IFERROR(__xludf.DUMMYFUNCTION("UNIQUE(SPLIT(B1054,"";""))"),"HTML/CSS")</f>
        <v>HTML/CSS</v>
      </c>
      <c r="F1054" s="1" t="str">
        <f>IFERROR(__xludf.DUMMYFUNCTION("""COMPUTED_VALUE"""),"JavaScript")</f>
        <v>JavaScript</v>
      </c>
      <c r="G1054" s="1" t="str">
        <f>IFERROR(__xludf.DUMMYFUNCTION("""COMPUTED_VALUE"""),"Python")</f>
        <v>Python</v>
      </c>
      <c r="H1054" s="1" t="str">
        <f>IFERROR(__xludf.DUMMYFUNCTION("""COMPUTED_VALUE"""),"SQL")</f>
        <v>SQL</v>
      </c>
    </row>
    <row r="1055">
      <c r="B1055" s="1" t="str">
        <f>IFERROR(__xludf.DUMMYFUNCTION("""COMPUTED_VALUE"""),"C#;SQL")</f>
        <v>C#;SQL</v>
      </c>
      <c r="E1055" s="1" t="str">
        <f>IFERROR(__xludf.DUMMYFUNCTION("UNIQUE(SPLIT(B1055,"";""))"),"C#")</f>
        <v>C#</v>
      </c>
      <c r="F1055" s="1" t="str">
        <f>IFERROR(__xludf.DUMMYFUNCTION("""COMPUTED_VALUE"""),"SQL")</f>
        <v>SQL</v>
      </c>
    </row>
    <row r="1056">
      <c r="B1056" s="1" t="str">
        <f>IFERROR(__xludf.DUMMYFUNCTION("""COMPUTED_VALUE"""),"C#;F#;HTML/CSS;JavaScript;Python;R;SQL;TypeScript;VBA")</f>
        <v>C#;F#;HTML/CSS;JavaScript;Python;R;SQL;TypeScript;VBA</v>
      </c>
      <c r="E1056" s="1" t="str">
        <f>IFERROR(__xludf.DUMMYFUNCTION("UNIQUE(SPLIT(B1056,"";""))"),"C#")</f>
        <v>C#</v>
      </c>
      <c r="F1056" s="1" t="str">
        <f>IFERROR(__xludf.DUMMYFUNCTION("""COMPUTED_VALUE"""),"F#")</f>
        <v>F#</v>
      </c>
      <c r="G1056" s="1" t="str">
        <f>IFERROR(__xludf.DUMMYFUNCTION("""COMPUTED_VALUE"""),"HTML/CSS")</f>
        <v>HTML/CSS</v>
      </c>
      <c r="H1056" s="1" t="str">
        <f>IFERROR(__xludf.DUMMYFUNCTION("""COMPUTED_VALUE"""),"JavaScript")</f>
        <v>JavaScript</v>
      </c>
      <c r="I1056" s="1" t="str">
        <f>IFERROR(__xludf.DUMMYFUNCTION("""COMPUTED_VALUE"""),"Python")</f>
        <v>Python</v>
      </c>
      <c r="J1056" s="1" t="str">
        <f>IFERROR(__xludf.DUMMYFUNCTION("""COMPUTED_VALUE"""),"R")</f>
        <v>R</v>
      </c>
      <c r="K1056" s="1" t="str">
        <f>IFERROR(__xludf.DUMMYFUNCTION("""COMPUTED_VALUE"""),"SQL")</f>
        <v>SQL</v>
      </c>
      <c r="L1056" s="1" t="str">
        <f>IFERROR(__xludf.DUMMYFUNCTION("""COMPUTED_VALUE"""),"TypeScript")</f>
        <v>TypeScript</v>
      </c>
      <c r="M1056" s="1" t="str">
        <f>IFERROR(__xludf.DUMMYFUNCTION("""COMPUTED_VALUE"""),"VBA")</f>
        <v>VBA</v>
      </c>
    </row>
    <row r="1057">
      <c r="B1057" s="1" t="str">
        <f>IFERROR(__xludf.DUMMYFUNCTION("""COMPUTED_VALUE"""),"C#;SQL")</f>
        <v>C#;SQL</v>
      </c>
      <c r="E1057" s="1" t="str">
        <f>IFERROR(__xludf.DUMMYFUNCTION("UNIQUE(SPLIT(B1057,"";""))"),"C#")</f>
        <v>C#</v>
      </c>
      <c r="F1057" s="1" t="str">
        <f>IFERROR(__xludf.DUMMYFUNCTION("""COMPUTED_VALUE"""),"SQL")</f>
        <v>SQL</v>
      </c>
    </row>
    <row r="1058">
      <c r="B1058" s="1" t="str">
        <f>IFERROR(__xludf.DUMMYFUNCTION("""COMPUTED_VALUE"""),"C++")</f>
        <v>C++</v>
      </c>
      <c r="E1058" s="1" t="str">
        <f>IFERROR(__xludf.DUMMYFUNCTION("UNIQUE(SPLIT(B1058,"";""))"),"C++")</f>
        <v>C++</v>
      </c>
    </row>
    <row r="1059">
      <c r="B1059" s="1" t="str">
        <f>IFERROR(__xludf.DUMMYFUNCTION("""COMPUTED_VALUE"""),"Bash/Shell/PowerShell;C#;HTML/CSS;JavaScript;SQL")</f>
        <v>Bash/Shell/PowerShell;C#;HTML/CSS;JavaScript;SQL</v>
      </c>
      <c r="E1059" s="1" t="str">
        <f>IFERROR(__xludf.DUMMYFUNCTION("UNIQUE(SPLIT(B1059,"";""))"),"Bash/Shell/PowerShell")</f>
        <v>Bash/Shell/PowerShell</v>
      </c>
      <c r="F1059" s="1" t="str">
        <f>IFERROR(__xludf.DUMMYFUNCTION("""COMPUTED_VALUE"""),"C#")</f>
        <v>C#</v>
      </c>
      <c r="G1059" s="1" t="str">
        <f>IFERROR(__xludf.DUMMYFUNCTION("""COMPUTED_VALUE"""),"HTML/CSS")</f>
        <v>HTML/CSS</v>
      </c>
      <c r="H1059" s="1" t="str">
        <f>IFERROR(__xludf.DUMMYFUNCTION("""COMPUTED_VALUE"""),"JavaScript")</f>
        <v>JavaScript</v>
      </c>
      <c r="I1059" s="1" t="str">
        <f>IFERROR(__xludf.DUMMYFUNCTION("""COMPUTED_VALUE"""),"SQL")</f>
        <v>SQL</v>
      </c>
    </row>
    <row r="1060">
      <c r="B1060" s="1" t="str">
        <f>IFERROR(__xludf.DUMMYFUNCTION("""COMPUTED_VALUE"""),"C#;JavaScript;SQL;TypeScript")</f>
        <v>C#;JavaScript;SQL;TypeScript</v>
      </c>
      <c r="E1060" s="1" t="str">
        <f>IFERROR(__xludf.DUMMYFUNCTION("UNIQUE(SPLIT(B1060,"";""))"),"C#")</f>
        <v>C#</v>
      </c>
      <c r="F1060" s="1" t="str">
        <f>IFERROR(__xludf.DUMMYFUNCTION("""COMPUTED_VALUE"""),"JavaScript")</f>
        <v>JavaScript</v>
      </c>
      <c r="G1060" s="1" t="str">
        <f>IFERROR(__xludf.DUMMYFUNCTION("""COMPUTED_VALUE"""),"SQL")</f>
        <v>SQL</v>
      </c>
      <c r="H1060" s="1" t="str">
        <f>IFERROR(__xludf.DUMMYFUNCTION("""COMPUTED_VALUE"""),"TypeScript")</f>
        <v>TypeScript</v>
      </c>
    </row>
    <row r="1061">
      <c r="B1061" s="1" t="str">
        <f>IFERROR(__xludf.DUMMYFUNCTION("""COMPUTED_VALUE"""),"HTML/CSS;JavaScript;TypeScript")</f>
        <v>HTML/CSS;JavaScript;TypeScript</v>
      </c>
      <c r="E1061" s="1" t="str">
        <f>IFERROR(__xludf.DUMMYFUNCTION("UNIQUE(SPLIT(B1061,"";""))"),"HTML/CSS")</f>
        <v>HTML/CSS</v>
      </c>
      <c r="F1061" s="1" t="str">
        <f>IFERROR(__xludf.DUMMYFUNCTION("""COMPUTED_VALUE"""),"JavaScript")</f>
        <v>JavaScript</v>
      </c>
      <c r="G1061" s="1" t="str">
        <f>IFERROR(__xludf.DUMMYFUNCTION("""COMPUTED_VALUE"""),"TypeScript")</f>
        <v>TypeScript</v>
      </c>
    </row>
    <row r="1062">
      <c r="B1062" s="1" t="str">
        <f>IFERROR(__xludf.DUMMYFUNCTION("""COMPUTED_VALUE"""),"Bash/Shell/PowerShell;C#;HTML/CSS;JavaScript;PHP;SQL")</f>
        <v>Bash/Shell/PowerShell;C#;HTML/CSS;JavaScript;PHP;SQL</v>
      </c>
      <c r="E1062" s="1" t="str">
        <f>IFERROR(__xludf.DUMMYFUNCTION("UNIQUE(SPLIT(B1062,"";""))"),"Bash/Shell/PowerShell")</f>
        <v>Bash/Shell/PowerShell</v>
      </c>
      <c r="F1062" s="1" t="str">
        <f>IFERROR(__xludf.DUMMYFUNCTION("""COMPUTED_VALUE"""),"C#")</f>
        <v>C#</v>
      </c>
      <c r="G1062" s="1" t="str">
        <f>IFERROR(__xludf.DUMMYFUNCTION("""COMPUTED_VALUE"""),"HTML/CSS")</f>
        <v>HTML/CSS</v>
      </c>
      <c r="H1062" s="1" t="str">
        <f>IFERROR(__xludf.DUMMYFUNCTION("""COMPUTED_VALUE"""),"JavaScript")</f>
        <v>JavaScript</v>
      </c>
      <c r="I1062" s="1" t="str">
        <f>IFERROR(__xludf.DUMMYFUNCTION("""COMPUTED_VALUE"""),"PHP")</f>
        <v>PHP</v>
      </c>
      <c r="J1062" s="1" t="str">
        <f>IFERROR(__xludf.DUMMYFUNCTION("""COMPUTED_VALUE"""),"SQL")</f>
        <v>SQL</v>
      </c>
    </row>
    <row r="1063">
      <c r="B1063" s="1" t="str">
        <f>IFERROR(__xludf.DUMMYFUNCTION("""COMPUTED_VALUE"""),"C#;HTML/CSS;Java;JavaScript;TypeScript")</f>
        <v>C#;HTML/CSS;Java;JavaScript;TypeScript</v>
      </c>
      <c r="E1063" s="1" t="str">
        <f>IFERROR(__xludf.DUMMYFUNCTION("UNIQUE(SPLIT(B1063,"";""))"),"C#")</f>
        <v>C#</v>
      </c>
      <c r="F1063" s="1" t="str">
        <f>IFERROR(__xludf.DUMMYFUNCTION("""COMPUTED_VALUE"""),"HTML/CSS")</f>
        <v>HTML/CSS</v>
      </c>
      <c r="G1063" s="1" t="str">
        <f>IFERROR(__xludf.DUMMYFUNCTION("""COMPUTED_VALUE"""),"Java")</f>
        <v>Java</v>
      </c>
      <c r="H1063" s="1" t="str">
        <f>IFERROR(__xludf.DUMMYFUNCTION("""COMPUTED_VALUE"""),"JavaScript")</f>
        <v>JavaScript</v>
      </c>
      <c r="I1063" s="1" t="str">
        <f>IFERROR(__xludf.DUMMYFUNCTION("""COMPUTED_VALUE"""),"TypeScript")</f>
        <v>TypeScript</v>
      </c>
    </row>
    <row r="1064">
      <c r="B1064" s="1" t="str">
        <f>IFERROR(__xludf.DUMMYFUNCTION("""COMPUTED_VALUE"""),"C#;HTML/CSS;JavaScript;SQL;Other(s):")</f>
        <v>C#;HTML/CSS;JavaScript;SQL;Other(s):</v>
      </c>
      <c r="E1064" s="1" t="str">
        <f>IFERROR(__xludf.DUMMYFUNCTION("UNIQUE(SPLIT(B1064,"";""))"),"C#")</f>
        <v>C#</v>
      </c>
      <c r="F1064" s="1" t="str">
        <f>IFERROR(__xludf.DUMMYFUNCTION("""COMPUTED_VALUE"""),"HTML/CSS")</f>
        <v>HTML/CSS</v>
      </c>
      <c r="G1064" s="1" t="str">
        <f>IFERROR(__xludf.DUMMYFUNCTION("""COMPUTED_VALUE"""),"JavaScript")</f>
        <v>JavaScript</v>
      </c>
      <c r="H1064" s="1" t="str">
        <f>IFERROR(__xludf.DUMMYFUNCTION("""COMPUTED_VALUE"""),"SQL")</f>
        <v>SQL</v>
      </c>
      <c r="I1064" s="1" t="str">
        <f>IFERROR(__xludf.DUMMYFUNCTION("""COMPUTED_VALUE"""),"Other(s):")</f>
        <v>Other(s):</v>
      </c>
    </row>
    <row r="1065">
      <c r="B1065" s="1" t="str">
        <f>IFERROR(__xludf.DUMMYFUNCTION("""COMPUTED_VALUE"""),"HTML/CSS;Java;JavaScript")</f>
        <v>HTML/CSS;Java;JavaScript</v>
      </c>
      <c r="E1065" s="1" t="str">
        <f>IFERROR(__xludf.DUMMYFUNCTION("UNIQUE(SPLIT(B1065,"";""))"),"HTML/CSS")</f>
        <v>HTML/CSS</v>
      </c>
      <c r="F1065" s="1" t="str">
        <f>IFERROR(__xludf.DUMMYFUNCTION("""COMPUTED_VALUE"""),"Java")</f>
        <v>Java</v>
      </c>
      <c r="G1065" s="1" t="str">
        <f>IFERROR(__xludf.DUMMYFUNCTION("""COMPUTED_VALUE"""),"JavaScript")</f>
        <v>JavaScript</v>
      </c>
    </row>
    <row r="1066">
      <c r="B1066" s="1" t="str">
        <f>IFERROR(__xludf.DUMMYFUNCTION("""COMPUTED_VALUE"""),"C++;C#;Java;JavaScript;SQL")</f>
        <v>C++;C#;Java;JavaScript;SQL</v>
      </c>
      <c r="E1066" s="1" t="str">
        <f>IFERROR(__xludf.DUMMYFUNCTION("UNIQUE(SPLIT(B1066,"";""))"),"C++")</f>
        <v>C++</v>
      </c>
      <c r="F1066" s="1" t="str">
        <f>IFERROR(__xludf.DUMMYFUNCTION("""COMPUTED_VALUE"""),"C#")</f>
        <v>C#</v>
      </c>
      <c r="G1066" s="1" t="str">
        <f>IFERROR(__xludf.DUMMYFUNCTION("""COMPUTED_VALUE"""),"Java")</f>
        <v>Java</v>
      </c>
      <c r="H1066" s="1" t="str">
        <f>IFERROR(__xludf.DUMMYFUNCTION("""COMPUTED_VALUE"""),"JavaScript")</f>
        <v>JavaScript</v>
      </c>
      <c r="I1066" s="1" t="str">
        <f>IFERROR(__xludf.DUMMYFUNCTION("""COMPUTED_VALUE"""),"SQL")</f>
        <v>SQL</v>
      </c>
    </row>
    <row r="1067">
      <c r="B1067" s="1" t="str">
        <f>IFERROR(__xludf.DUMMYFUNCTION("""COMPUTED_VALUE"""),"Bash/Shell/PowerShell;Elixir;JavaScript;Python;SQL")</f>
        <v>Bash/Shell/PowerShell;Elixir;JavaScript;Python;SQL</v>
      </c>
      <c r="E1067" s="1" t="str">
        <f>IFERROR(__xludf.DUMMYFUNCTION("UNIQUE(SPLIT(B1067,"";""))"),"Bash/Shell/PowerShell")</f>
        <v>Bash/Shell/PowerShell</v>
      </c>
      <c r="F1067" s="1" t="str">
        <f>IFERROR(__xludf.DUMMYFUNCTION("""COMPUTED_VALUE"""),"Elixir")</f>
        <v>Elixir</v>
      </c>
      <c r="G1067" s="1" t="str">
        <f>IFERROR(__xludf.DUMMYFUNCTION("""COMPUTED_VALUE"""),"JavaScript")</f>
        <v>JavaScript</v>
      </c>
      <c r="H1067" s="1" t="str">
        <f>IFERROR(__xludf.DUMMYFUNCTION("""COMPUTED_VALUE"""),"Python")</f>
        <v>Python</v>
      </c>
      <c r="I1067" s="1" t="str">
        <f>IFERROR(__xludf.DUMMYFUNCTION("""COMPUTED_VALUE"""),"SQL")</f>
        <v>SQL</v>
      </c>
    </row>
    <row r="1068">
      <c r="B1068" s="1" t="str">
        <f>IFERROR(__xludf.DUMMYFUNCTION("""COMPUTED_VALUE"""),"Bash/Shell/PowerShell;C;C++;C#;HTML/CSS;Java;JavaScript;Ruby;SQL;TypeScript;Other(s):")</f>
        <v>Bash/Shell/PowerShell;C;C++;C#;HTML/CSS;Java;JavaScript;Ruby;SQL;TypeScript;Other(s):</v>
      </c>
      <c r="E1068" s="1" t="str">
        <f>IFERROR(__xludf.DUMMYFUNCTION("UNIQUE(SPLIT(B1068,"";""))"),"Bash/Shell/PowerShell")</f>
        <v>Bash/Shell/PowerShell</v>
      </c>
      <c r="F1068" s="1" t="str">
        <f>IFERROR(__xludf.DUMMYFUNCTION("""COMPUTED_VALUE"""),"C")</f>
        <v>C</v>
      </c>
      <c r="G1068" s="1" t="str">
        <f>IFERROR(__xludf.DUMMYFUNCTION("""COMPUTED_VALUE"""),"C++")</f>
        <v>C++</v>
      </c>
      <c r="H1068" s="1" t="str">
        <f>IFERROR(__xludf.DUMMYFUNCTION("""COMPUTED_VALUE"""),"C#")</f>
        <v>C#</v>
      </c>
      <c r="I1068" s="1" t="str">
        <f>IFERROR(__xludf.DUMMYFUNCTION("""COMPUTED_VALUE"""),"HTML/CSS")</f>
        <v>HTML/CSS</v>
      </c>
      <c r="J1068" s="1" t="str">
        <f>IFERROR(__xludf.DUMMYFUNCTION("""COMPUTED_VALUE"""),"Java")</f>
        <v>Java</v>
      </c>
      <c r="K1068" s="1" t="str">
        <f>IFERROR(__xludf.DUMMYFUNCTION("""COMPUTED_VALUE"""),"JavaScript")</f>
        <v>JavaScript</v>
      </c>
      <c r="L1068" s="1" t="str">
        <f>IFERROR(__xludf.DUMMYFUNCTION("""COMPUTED_VALUE"""),"Ruby")</f>
        <v>Ruby</v>
      </c>
      <c r="M1068" s="1" t="str">
        <f>IFERROR(__xludf.DUMMYFUNCTION("""COMPUTED_VALUE"""),"SQL")</f>
        <v>SQL</v>
      </c>
      <c r="N1068" s="1" t="str">
        <f>IFERROR(__xludf.DUMMYFUNCTION("""COMPUTED_VALUE"""),"TypeScript")</f>
        <v>TypeScript</v>
      </c>
      <c r="O1068" s="1" t="str">
        <f>IFERROR(__xludf.DUMMYFUNCTION("""COMPUTED_VALUE"""),"Other(s):")</f>
        <v>Other(s):</v>
      </c>
    </row>
    <row r="1069">
      <c r="B1069" s="1" t="str">
        <f>IFERROR(__xludf.DUMMYFUNCTION("""COMPUTED_VALUE"""),"JavaScript;PHP;Python")</f>
        <v>JavaScript;PHP;Python</v>
      </c>
      <c r="E1069" s="1" t="str">
        <f>IFERROR(__xludf.DUMMYFUNCTION("UNIQUE(SPLIT(B1069,"";""))"),"JavaScript")</f>
        <v>JavaScript</v>
      </c>
      <c r="F1069" s="1" t="str">
        <f>IFERROR(__xludf.DUMMYFUNCTION("""COMPUTED_VALUE"""),"PHP")</f>
        <v>PHP</v>
      </c>
      <c r="G1069" s="1" t="str">
        <f>IFERROR(__xludf.DUMMYFUNCTION("""COMPUTED_VALUE"""),"Python")</f>
        <v>Python</v>
      </c>
    </row>
    <row r="1070">
      <c r="B1070" s="1" t="str">
        <f>IFERROR(__xludf.DUMMYFUNCTION("""COMPUTED_VALUE"""),"Objective-C;Swift")</f>
        <v>Objective-C;Swift</v>
      </c>
      <c r="E1070" s="1" t="str">
        <f>IFERROR(__xludf.DUMMYFUNCTION("UNIQUE(SPLIT(B1070,"";""))"),"Objective-C")</f>
        <v>Objective-C</v>
      </c>
      <c r="F1070" s="1" t="str">
        <f>IFERROR(__xludf.DUMMYFUNCTION("""COMPUTED_VALUE"""),"Swift")</f>
        <v>Swift</v>
      </c>
    </row>
    <row r="1071">
      <c r="B1071" s="1" t="str">
        <f>IFERROR(__xludf.DUMMYFUNCTION("""COMPUTED_VALUE"""),"HTML/CSS;JavaScript")</f>
        <v>HTML/CSS;JavaScript</v>
      </c>
      <c r="E1071" s="1" t="str">
        <f>IFERROR(__xludf.DUMMYFUNCTION("UNIQUE(SPLIT(B1071,"";""))"),"HTML/CSS")</f>
        <v>HTML/CSS</v>
      </c>
      <c r="F1071" s="1" t="str">
        <f>IFERROR(__xludf.DUMMYFUNCTION("""COMPUTED_VALUE"""),"JavaScript")</f>
        <v>JavaScript</v>
      </c>
    </row>
    <row r="1072">
      <c r="B1072" s="1" t="str">
        <f>IFERROR(__xludf.DUMMYFUNCTION("""COMPUTED_VALUE"""),"Bash/Shell/PowerShell;C;C++;C#;HTML/CSS;Java;JavaScript")</f>
        <v>Bash/Shell/PowerShell;C;C++;C#;HTML/CSS;Java;JavaScript</v>
      </c>
      <c r="E1072" s="1" t="str">
        <f>IFERROR(__xludf.DUMMYFUNCTION("UNIQUE(SPLIT(B1072,"";""))"),"Bash/Shell/PowerShell")</f>
        <v>Bash/Shell/PowerShell</v>
      </c>
      <c r="F1072" s="1" t="str">
        <f>IFERROR(__xludf.DUMMYFUNCTION("""COMPUTED_VALUE"""),"C")</f>
        <v>C</v>
      </c>
      <c r="G1072" s="1" t="str">
        <f>IFERROR(__xludf.DUMMYFUNCTION("""COMPUTED_VALUE"""),"C++")</f>
        <v>C++</v>
      </c>
      <c r="H1072" s="1" t="str">
        <f>IFERROR(__xludf.DUMMYFUNCTION("""COMPUTED_VALUE"""),"C#")</f>
        <v>C#</v>
      </c>
      <c r="I1072" s="1" t="str">
        <f>IFERROR(__xludf.DUMMYFUNCTION("""COMPUTED_VALUE"""),"HTML/CSS")</f>
        <v>HTML/CSS</v>
      </c>
      <c r="J1072" s="1" t="str">
        <f>IFERROR(__xludf.DUMMYFUNCTION("""COMPUTED_VALUE"""),"Java")</f>
        <v>Java</v>
      </c>
      <c r="K1072" s="1" t="str">
        <f>IFERROR(__xludf.DUMMYFUNCTION("""COMPUTED_VALUE"""),"JavaScript")</f>
        <v>JavaScript</v>
      </c>
    </row>
    <row r="1073">
      <c r="B1073" s="1" t="str">
        <f>IFERROR(__xludf.DUMMYFUNCTION("""COMPUTED_VALUE"""),"HTML/CSS;Java;JavaScript;Python")</f>
        <v>HTML/CSS;Java;JavaScript;Python</v>
      </c>
      <c r="E1073" s="1" t="str">
        <f>IFERROR(__xludf.DUMMYFUNCTION("UNIQUE(SPLIT(B1073,"";""))"),"HTML/CSS")</f>
        <v>HTML/CSS</v>
      </c>
      <c r="F1073" s="1" t="str">
        <f>IFERROR(__xludf.DUMMYFUNCTION("""COMPUTED_VALUE"""),"Java")</f>
        <v>Java</v>
      </c>
      <c r="G1073" s="1" t="str">
        <f>IFERROR(__xludf.DUMMYFUNCTION("""COMPUTED_VALUE"""),"JavaScript")</f>
        <v>JavaScript</v>
      </c>
      <c r="H1073" s="1" t="str">
        <f>IFERROR(__xludf.DUMMYFUNCTION("""COMPUTED_VALUE"""),"Python")</f>
        <v>Python</v>
      </c>
    </row>
    <row r="1074">
      <c r="B1074" s="1" t="str">
        <f>IFERROR(__xludf.DUMMYFUNCTION("""COMPUTED_VALUE"""),"Assembly;Bash/Shell/PowerShell;C;C++;C#;HTML/CSS;JavaScript;PHP;SQL;TypeScript;WebAssembly")</f>
        <v>Assembly;Bash/Shell/PowerShell;C;C++;C#;HTML/CSS;JavaScript;PHP;SQL;TypeScript;WebAssembly</v>
      </c>
      <c r="E1074" s="1" t="str">
        <f>IFERROR(__xludf.DUMMYFUNCTION("UNIQUE(SPLIT(B1074,"";""))"),"Assembly")</f>
        <v>Assembly</v>
      </c>
      <c r="F1074" s="1" t="str">
        <f>IFERROR(__xludf.DUMMYFUNCTION("""COMPUTED_VALUE"""),"Bash/Shell/PowerShell")</f>
        <v>Bash/Shell/PowerShell</v>
      </c>
      <c r="G1074" s="1" t="str">
        <f>IFERROR(__xludf.DUMMYFUNCTION("""COMPUTED_VALUE"""),"C")</f>
        <v>C</v>
      </c>
      <c r="H1074" s="1" t="str">
        <f>IFERROR(__xludf.DUMMYFUNCTION("""COMPUTED_VALUE"""),"C++")</f>
        <v>C++</v>
      </c>
      <c r="I1074" s="1" t="str">
        <f>IFERROR(__xludf.DUMMYFUNCTION("""COMPUTED_VALUE"""),"C#")</f>
        <v>C#</v>
      </c>
      <c r="J1074" s="1" t="str">
        <f>IFERROR(__xludf.DUMMYFUNCTION("""COMPUTED_VALUE"""),"HTML/CSS")</f>
        <v>HTML/CSS</v>
      </c>
      <c r="K1074" s="1" t="str">
        <f>IFERROR(__xludf.DUMMYFUNCTION("""COMPUTED_VALUE"""),"JavaScript")</f>
        <v>JavaScript</v>
      </c>
      <c r="L1074" s="1" t="str">
        <f>IFERROR(__xludf.DUMMYFUNCTION("""COMPUTED_VALUE"""),"PHP")</f>
        <v>PHP</v>
      </c>
      <c r="M1074" s="1" t="str">
        <f>IFERROR(__xludf.DUMMYFUNCTION("""COMPUTED_VALUE"""),"SQL")</f>
        <v>SQL</v>
      </c>
      <c r="N1074" s="1" t="str">
        <f>IFERROR(__xludf.DUMMYFUNCTION("""COMPUTED_VALUE"""),"TypeScript")</f>
        <v>TypeScript</v>
      </c>
      <c r="O1074" s="1" t="str">
        <f>IFERROR(__xludf.DUMMYFUNCTION("""COMPUTED_VALUE"""),"WebAssembly")</f>
        <v>WebAssembly</v>
      </c>
    </row>
    <row r="1075">
      <c r="B1075" s="1" t="str">
        <f>IFERROR(__xludf.DUMMYFUNCTION("""COMPUTED_VALUE"""),"HTML/CSS;JavaScript;PHP")</f>
        <v>HTML/CSS;JavaScript;PHP</v>
      </c>
      <c r="E1075" s="1" t="str">
        <f>IFERROR(__xludf.DUMMYFUNCTION("UNIQUE(SPLIT(B1075,"";""))"),"HTML/CSS")</f>
        <v>HTML/CSS</v>
      </c>
      <c r="F1075" s="1" t="str">
        <f>IFERROR(__xludf.DUMMYFUNCTION("""COMPUTED_VALUE"""),"JavaScript")</f>
        <v>JavaScript</v>
      </c>
      <c r="G1075" s="1" t="str">
        <f>IFERROR(__xludf.DUMMYFUNCTION("""COMPUTED_VALUE"""),"PHP")</f>
        <v>PHP</v>
      </c>
    </row>
    <row r="1076">
      <c r="B1076" s="1" t="str">
        <f>IFERROR(__xludf.DUMMYFUNCTION("""COMPUTED_VALUE"""),"Assembly;Bash/Shell/PowerShell;C;C++;C#;Python;WebAssembly")</f>
        <v>Assembly;Bash/Shell/PowerShell;C;C++;C#;Python;WebAssembly</v>
      </c>
      <c r="E1076" s="1" t="str">
        <f>IFERROR(__xludf.DUMMYFUNCTION("UNIQUE(SPLIT(B1076,"";""))"),"Assembly")</f>
        <v>Assembly</v>
      </c>
      <c r="F1076" s="1" t="str">
        <f>IFERROR(__xludf.DUMMYFUNCTION("""COMPUTED_VALUE"""),"Bash/Shell/PowerShell")</f>
        <v>Bash/Shell/PowerShell</v>
      </c>
      <c r="G1076" s="1" t="str">
        <f>IFERROR(__xludf.DUMMYFUNCTION("""COMPUTED_VALUE"""),"C")</f>
        <v>C</v>
      </c>
      <c r="H1076" s="1" t="str">
        <f>IFERROR(__xludf.DUMMYFUNCTION("""COMPUTED_VALUE"""),"C++")</f>
        <v>C++</v>
      </c>
      <c r="I1076" s="1" t="str">
        <f>IFERROR(__xludf.DUMMYFUNCTION("""COMPUTED_VALUE"""),"C#")</f>
        <v>C#</v>
      </c>
      <c r="J1076" s="1" t="str">
        <f>IFERROR(__xludf.DUMMYFUNCTION("""COMPUTED_VALUE"""),"Python")</f>
        <v>Python</v>
      </c>
      <c r="K1076" s="1" t="str">
        <f>IFERROR(__xludf.DUMMYFUNCTION("""COMPUTED_VALUE"""),"WebAssembly")</f>
        <v>WebAssembly</v>
      </c>
    </row>
    <row r="1077">
      <c r="B1077" s="1" t="str">
        <f>IFERROR(__xludf.DUMMYFUNCTION("""COMPUTED_VALUE"""),"Assembly;C;C#;Java;Ruby;TypeScript")</f>
        <v>Assembly;C;C#;Java;Ruby;TypeScript</v>
      </c>
      <c r="E1077" s="1" t="str">
        <f>IFERROR(__xludf.DUMMYFUNCTION("UNIQUE(SPLIT(B1077,"";""))"),"Assembly")</f>
        <v>Assembly</v>
      </c>
      <c r="F1077" s="1" t="str">
        <f>IFERROR(__xludf.DUMMYFUNCTION("""COMPUTED_VALUE"""),"C")</f>
        <v>C</v>
      </c>
      <c r="G1077" s="1" t="str">
        <f>IFERROR(__xludf.DUMMYFUNCTION("""COMPUTED_VALUE"""),"C#")</f>
        <v>C#</v>
      </c>
      <c r="H1077" s="1" t="str">
        <f>IFERROR(__xludf.DUMMYFUNCTION("""COMPUTED_VALUE"""),"Java")</f>
        <v>Java</v>
      </c>
      <c r="I1077" s="1" t="str">
        <f>IFERROR(__xludf.DUMMYFUNCTION("""COMPUTED_VALUE"""),"Ruby")</f>
        <v>Ruby</v>
      </c>
      <c r="J1077" s="1" t="str">
        <f>IFERROR(__xludf.DUMMYFUNCTION("""COMPUTED_VALUE"""),"TypeScript")</f>
        <v>TypeScript</v>
      </c>
    </row>
    <row r="1078">
      <c r="B1078" s="1" t="str">
        <f>IFERROR(__xludf.DUMMYFUNCTION("""COMPUTED_VALUE"""),"C++;HTML/CSS;Java;JavaScript;Python")</f>
        <v>C++;HTML/CSS;Java;JavaScript;Python</v>
      </c>
      <c r="E1078" s="1" t="str">
        <f>IFERROR(__xludf.DUMMYFUNCTION("UNIQUE(SPLIT(B1078,"";""))"),"C++")</f>
        <v>C++</v>
      </c>
      <c r="F1078" s="1" t="str">
        <f>IFERROR(__xludf.DUMMYFUNCTION("""COMPUTED_VALUE"""),"HTML/CSS")</f>
        <v>HTML/CSS</v>
      </c>
      <c r="G1078" s="1" t="str">
        <f>IFERROR(__xludf.DUMMYFUNCTION("""COMPUTED_VALUE"""),"Java")</f>
        <v>Java</v>
      </c>
      <c r="H1078" s="1" t="str">
        <f>IFERROR(__xludf.DUMMYFUNCTION("""COMPUTED_VALUE"""),"JavaScript")</f>
        <v>JavaScript</v>
      </c>
      <c r="I1078" s="1" t="str">
        <f>IFERROR(__xludf.DUMMYFUNCTION("""COMPUTED_VALUE"""),"Python")</f>
        <v>Python</v>
      </c>
    </row>
    <row r="1079">
      <c r="B1079" s="1" t="str">
        <f>IFERROR(__xludf.DUMMYFUNCTION("""COMPUTED_VALUE"""),"Bash/Shell/PowerShell;C#;HTML/CSS;Java;JavaScript;Python;SQL")</f>
        <v>Bash/Shell/PowerShell;C#;HTML/CSS;Java;JavaScript;Python;SQL</v>
      </c>
      <c r="E1079" s="1" t="str">
        <f>IFERROR(__xludf.DUMMYFUNCTION("UNIQUE(SPLIT(B1079,"";""))"),"Bash/Shell/PowerShell")</f>
        <v>Bash/Shell/PowerShell</v>
      </c>
      <c r="F1079" s="1" t="str">
        <f>IFERROR(__xludf.DUMMYFUNCTION("""COMPUTED_VALUE"""),"C#")</f>
        <v>C#</v>
      </c>
      <c r="G1079" s="1" t="str">
        <f>IFERROR(__xludf.DUMMYFUNCTION("""COMPUTED_VALUE"""),"HTML/CSS")</f>
        <v>HTML/CSS</v>
      </c>
      <c r="H1079" s="1" t="str">
        <f>IFERROR(__xludf.DUMMYFUNCTION("""COMPUTED_VALUE"""),"Java")</f>
        <v>Java</v>
      </c>
      <c r="I1079" s="1" t="str">
        <f>IFERROR(__xludf.DUMMYFUNCTION("""COMPUTED_VALUE"""),"JavaScript")</f>
        <v>JavaScript</v>
      </c>
      <c r="J1079" s="1" t="str">
        <f>IFERROR(__xludf.DUMMYFUNCTION("""COMPUTED_VALUE"""),"Python")</f>
        <v>Python</v>
      </c>
      <c r="K1079" s="1" t="str">
        <f>IFERROR(__xludf.DUMMYFUNCTION("""COMPUTED_VALUE"""),"SQL")</f>
        <v>SQL</v>
      </c>
    </row>
    <row r="1080">
      <c r="B1080" s="1" t="str">
        <f>IFERROR(__xludf.DUMMYFUNCTION("""COMPUTED_VALUE"""),"Bash/Shell/PowerShell;C#;HTML/CSS;JavaScript;SQL;TypeScript;VBA")</f>
        <v>Bash/Shell/PowerShell;C#;HTML/CSS;JavaScript;SQL;TypeScript;VBA</v>
      </c>
      <c r="E1080" s="1" t="str">
        <f>IFERROR(__xludf.DUMMYFUNCTION("UNIQUE(SPLIT(B1080,"";""))"),"Bash/Shell/PowerShell")</f>
        <v>Bash/Shell/PowerShell</v>
      </c>
      <c r="F1080" s="1" t="str">
        <f>IFERROR(__xludf.DUMMYFUNCTION("""COMPUTED_VALUE"""),"C#")</f>
        <v>C#</v>
      </c>
      <c r="G1080" s="1" t="str">
        <f>IFERROR(__xludf.DUMMYFUNCTION("""COMPUTED_VALUE"""),"HTML/CSS")</f>
        <v>HTML/CSS</v>
      </c>
      <c r="H1080" s="1" t="str">
        <f>IFERROR(__xludf.DUMMYFUNCTION("""COMPUTED_VALUE"""),"JavaScript")</f>
        <v>JavaScript</v>
      </c>
      <c r="I1080" s="1" t="str">
        <f>IFERROR(__xludf.DUMMYFUNCTION("""COMPUTED_VALUE"""),"SQL")</f>
        <v>SQL</v>
      </c>
      <c r="J1080" s="1" t="str">
        <f>IFERROR(__xludf.DUMMYFUNCTION("""COMPUTED_VALUE"""),"TypeScript")</f>
        <v>TypeScript</v>
      </c>
      <c r="K1080" s="1" t="str">
        <f>IFERROR(__xludf.DUMMYFUNCTION("""COMPUTED_VALUE"""),"VBA")</f>
        <v>VBA</v>
      </c>
    </row>
    <row r="1081">
      <c r="B1081" s="1" t="str">
        <f>IFERROR(__xludf.DUMMYFUNCTION("""COMPUTED_VALUE"""),"HTML/CSS;JavaScript;Python")</f>
        <v>HTML/CSS;JavaScript;Python</v>
      </c>
      <c r="E1081" s="1" t="str">
        <f>IFERROR(__xludf.DUMMYFUNCTION("UNIQUE(SPLIT(B1081,"";""))"),"HTML/CSS")</f>
        <v>HTML/CSS</v>
      </c>
      <c r="F1081" s="1" t="str">
        <f>IFERROR(__xludf.DUMMYFUNCTION("""COMPUTED_VALUE"""),"JavaScript")</f>
        <v>JavaScript</v>
      </c>
      <c r="G1081" s="1" t="str">
        <f>IFERROR(__xludf.DUMMYFUNCTION("""COMPUTED_VALUE"""),"Python")</f>
        <v>Python</v>
      </c>
    </row>
    <row r="1082">
      <c r="B1082" s="1" t="str">
        <f>IFERROR(__xludf.DUMMYFUNCTION("""COMPUTED_VALUE"""),"Bash/Shell/PowerShell;C;C++;Dart;HTML/CSS;Java;JavaScript;Kotlin;Scala")</f>
        <v>Bash/Shell/PowerShell;C;C++;Dart;HTML/CSS;Java;JavaScript;Kotlin;Scala</v>
      </c>
      <c r="E1082" s="1" t="str">
        <f>IFERROR(__xludf.DUMMYFUNCTION("UNIQUE(SPLIT(B1082,"";""))"),"Bash/Shell/PowerShell")</f>
        <v>Bash/Shell/PowerShell</v>
      </c>
      <c r="F1082" s="1" t="str">
        <f>IFERROR(__xludf.DUMMYFUNCTION("""COMPUTED_VALUE"""),"C")</f>
        <v>C</v>
      </c>
      <c r="G1082" s="1" t="str">
        <f>IFERROR(__xludf.DUMMYFUNCTION("""COMPUTED_VALUE"""),"C++")</f>
        <v>C++</v>
      </c>
      <c r="H1082" s="1" t="str">
        <f>IFERROR(__xludf.DUMMYFUNCTION("""COMPUTED_VALUE"""),"Dart")</f>
        <v>Dart</v>
      </c>
      <c r="I1082" s="1" t="str">
        <f>IFERROR(__xludf.DUMMYFUNCTION("""COMPUTED_VALUE"""),"HTML/CSS")</f>
        <v>HTML/CSS</v>
      </c>
      <c r="J1082" s="1" t="str">
        <f>IFERROR(__xludf.DUMMYFUNCTION("""COMPUTED_VALUE"""),"Java")</f>
        <v>Java</v>
      </c>
      <c r="K1082" s="1" t="str">
        <f>IFERROR(__xludf.DUMMYFUNCTION("""COMPUTED_VALUE"""),"JavaScript")</f>
        <v>JavaScript</v>
      </c>
      <c r="L1082" s="1" t="str">
        <f>IFERROR(__xludf.DUMMYFUNCTION("""COMPUTED_VALUE"""),"Kotlin")</f>
        <v>Kotlin</v>
      </c>
      <c r="M1082" s="1" t="str">
        <f>IFERROR(__xludf.DUMMYFUNCTION("""COMPUTED_VALUE"""),"Scala")</f>
        <v>Scala</v>
      </c>
    </row>
    <row r="1083">
      <c r="B1083" s="1" t="str">
        <f>IFERROR(__xludf.DUMMYFUNCTION("""COMPUTED_VALUE"""),"Go;JavaScript;Python;SQL;TypeScript")</f>
        <v>Go;JavaScript;Python;SQL;TypeScript</v>
      </c>
      <c r="E1083" s="1" t="str">
        <f>IFERROR(__xludf.DUMMYFUNCTION("UNIQUE(SPLIT(B1083,"";""))"),"Go")</f>
        <v>Go</v>
      </c>
      <c r="F1083" s="1" t="str">
        <f>IFERROR(__xludf.DUMMYFUNCTION("""COMPUTED_VALUE"""),"JavaScript")</f>
        <v>JavaScript</v>
      </c>
      <c r="G1083" s="1" t="str">
        <f>IFERROR(__xludf.DUMMYFUNCTION("""COMPUTED_VALUE"""),"Python")</f>
        <v>Python</v>
      </c>
      <c r="H1083" s="1" t="str">
        <f>IFERROR(__xludf.DUMMYFUNCTION("""COMPUTED_VALUE"""),"SQL")</f>
        <v>SQL</v>
      </c>
      <c r="I1083" s="1" t="str">
        <f>IFERROR(__xludf.DUMMYFUNCTION("""COMPUTED_VALUE"""),"TypeScript")</f>
        <v>TypeScript</v>
      </c>
    </row>
    <row r="1084">
      <c r="B1084" s="1" t="str">
        <f>IFERROR(__xludf.DUMMYFUNCTION("""COMPUTED_VALUE"""),"JavaScript;Python")</f>
        <v>JavaScript;Python</v>
      </c>
      <c r="E1084" s="1" t="str">
        <f>IFERROR(__xludf.DUMMYFUNCTION("UNIQUE(SPLIT(B1084,"";""))"),"JavaScript")</f>
        <v>JavaScript</v>
      </c>
      <c r="F1084" s="1" t="str">
        <f>IFERROR(__xludf.DUMMYFUNCTION("""COMPUTED_VALUE"""),"Python")</f>
        <v>Python</v>
      </c>
    </row>
    <row r="1085">
      <c r="B1085" s="1" t="str">
        <f>IFERROR(__xludf.DUMMYFUNCTION("""COMPUTED_VALUE"""),"Bash/Shell/PowerShell;C#;HTML/CSS;JavaScript;Python;SQL;TypeScript")</f>
        <v>Bash/Shell/PowerShell;C#;HTML/CSS;JavaScript;Python;SQL;TypeScript</v>
      </c>
      <c r="E1085" s="1" t="str">
        <f>IFERROR(__xludf.DUMMYFUNCTION("UNIQUE(SPLIT(B1085,"";""))"),"Bash/Shell/PowerShell")</f>
        <v>Bash/Shell/PowerShell</v>
      </c>
      <c r="F1085" s="1" t="str">
        <f>IFERROR(__xludf.DUMMYFUNCTION("""COMPUTED_VALUE"""),"C#")</f>
        <v>C#</v>
      </c>
      <c r="G1085" s="1" t="str">
        <f>IFERROR(__xludf.DUMMYFUNCTION("""COMPUTED_VALUE"""),"HTML/CSS")</f>
        <v>HTML/CSS</v>
      </c>
      <c r="H1085" s="1" t="str">
        <f>IFERROR(__xludf.DUMMYFUNCTION("""COMPUTED_VALUE"""),"JavaScript")</f>
        <v>JavaScript</v>
      </c>
      <c r="I1085" s="1" t="str">
        <f>IFERROR(__xludf.DUMMYFUNCTION("""COMPUTED_VALUE"""),"Python")</f>
        <v>Python</v>
      </c>
      <c r="J1085" s="1" t="str">
        <f>IFERROR(__xludf.DUMMYFUNCTION("""COMPUTED_VALUE"""),"SQL")</f>
        <v>SQL</v>
      </c>
      <c r="K1085" s="1" t="str">
        <f>IFERROR(__xludf.DUMMYFUNCTION("""COMPUTED_VALUE"""),"TypeScript")</f>
        <v>TypeScript</v>
      </c>
    </row>
    <row r="1086">
      <c r="B1086" s="1" t="str">
        <f>IFERROR(__xludf.DUMMYFUNCTION("""COMPUTED_VALUE"""),"HTML/CSS;JavaScript;TypeScript")</f>
        <v>HTML/CSS;JavaScript;TypeScript</v>
      </c>
      <c r="E1086" s="1" t="str">
        <f>IFERROR(__xludf.DUMMYFUNCTION("UNIQUE(SPLIT(B1086,"";""))"),"HTML/CSS")</f>
        <v>HTML/CSS</v>
      </c>
      <c r="F1086" s="1" t="str">
        <f>IFERROR(__xludf.DUMMYFUNCTION("""COMPUTED_VALUE"""),"JavaScript")</f>
        <v>JavaScript</v>
      </c>
      <c r="G1086" s="1" t="str">
        <f>IFERROR(__xludf.DUMMYFUNCTION("""COMPUTED_VALUE"""),"TypeScript")</f>
        <v>TypeScript</v>
      </c>
    </row>
    <row r="1087">
      <c r="B1087" s="1" t="str">
        <f>IFERROR(__xludf.DUMMYFUNCTION("""COMPUTED_VALUE"""),"HTML/CSS;JavaScript")</f>
        <v>HTML/CSS;JavaScript</v>
      </c>
      <c r="E1087" s="1" t="str">
        <f>IFERROR(__xludf.DUMMYFUNCTION("UNIQUE(SPLIT(B1087,"";""))"),"HTML/CSS")</f>
        <v>HTML/CSS</v>
      </c>
      <c r="F1087" s="1" t="str">
        <f>IFERROR(__xludf.DUMMYFUNCTION("""COMPUTED_VALUE"""),"JavaScript")</f>
        <v>JavaScript</v>
      </c>
    </row>
    <row r="1088">
      <c r="B1088" s="1" t="str">
        <f>IFERROR(__xludf.DUMMYFUNCTION("""COMPUTED_VALUE"""),"HTML/CSS;JavaScript;PHP;VBA")</f>
        <v>HTML/CSS;JavaScript;PHP;VBA</v>
      </c>
      <c r="E1088" s="1" t="str">
        <f>IFERROR(__xludf.DUMMYFUNCTION("UNIQUE(SPLIT(B1088,"";""))"),"HTML/CSS")</f>
        <v>HTML/CSS</v>
      </c>
      <c r="F1088" s="1" t="str">
        <f>IFERROR(__xludf.DUMMYFUNCTION("""COMPUTED_VALUE"""),"JavaScript")</f>
        <v>JavaScript</v>
      </c>
      <c r="G1088" s="1" t="str">
        <f>IFERROR(__xludf.DUMMYFUNCTION("""COMPUTED_VALUE"""),"PHP")</f>
        <v>PHP</v>
      </c>
      <c r="H1088" s="1" t="str">
        <f>IFERROR(__xludf.DUMMYFUNCTION("""COMPUTED_VALUE"""),"VBA")</f>
        <v>VBA</v>
      </c>
    </row>
    <row r="1089">
      <c r="B1089" s="1" t="str">
        <f>IFERROR(__xludf.DUMMYFUNCTION("""COMPUTED_VALUE"""),"C++;C#;JavaScript;Other(s):")</f>
        <v>C++;C#;JavaScript;Other(s):</v>
      </c>
      <c r="E1089" s="1" t="str">
        <f>IFERROR(__xludf.DUMMYFUNCTION("UNIQUE(SPLIT(B1089,"";""))"),"C++")</f>
        <v>C++</v>
      </c>
      <c r="F1089" s="1" t="str">
        <f>IFERROR(__xludf.DUMMYFUNCTION("""COMPUTED_VALUE"""),"C#")</f>
        <v>C#</v>
      </c>
      <c r="G1089" s="1" t="str">
        <f>IFERROR(__xludf.DUMMYFUNCTION("""COMPUTED_VALUE"""),"JavaScript")</f>
        <v>JavaScript</v>
      </c>
      <c r="H1089" s="1" t="str">
        <f>IFERROR(__xludf.DUMMYFUNCTION("""COMPUTED_VALUE"""),"Other(s):")</f>
        <v>Other(s):</v>
      </c>
    </row>
    <row r="1090">
      <c r="B1090" s="1" t="str">
        <f>IFERROR(__xludf.DUMMYFUNCTION("""COMPUTED_VALUE"""),"C;C++;HTML/CSS;Java;JavaScript;PHP;SQL")</f>
        <v>C;C++;HTML/CSS;Java;JavaScript;PHP;SQL</v>
      </c>
      <c r="E1090" s="1" t="str">
        <f>IFERROR(__xludf.DUMMYFUNCTION("UNIQUE(SPLIT(B1090,"";""))"),"C")</f>
        <v>C</v>
      </c>
      <c r="F1090" s="1" t="str">
        <f>IFERROR(__xludf.DUMMYFUNCTION("""COMPUTED_VALUE"""),"C++")</f>
        <v>C++</v>
      </c>
      <c r="G1090" s="1" t="str">
        <f>IFERROR(__xludf.DUMMYFUNCTION("""COMPUTED_VALUE"""),"HTML/CSS")</f>
        <v>HTML/CSS</v>
      </c>
      <c r="H1090" s="1" t="str">
        <f>IFERROR(__xludf.DUMMYFUNCTION("""COMPUTED_VALUE"""),"Java")</f>
        <v>Java</v>
      </c>
      <c r="I1090" s="1" t="str">
        <f>IFERROR(__xludf.DUMMYFUNCTION("""COMPUTED_VALUE"""),"JavaScript")</f>
        <v>JavaScript</v>
      </c>
      <c r="J1090" s="1" t="str">
        <f>IFERROR(__xludf.DUMMYFUNCTION("""COMPUTED_VALUE"""),"PHP")</f>
        <v>PHP</v>
      </c>
      <c r="K1090" s="1" t="str">
        <f>IFERROR(__xludf.DUMMYFUNCTION("""COMPUTED_VALUE"""),"SQL")</f>
        <v>SQL</v>
      </c>
    </row>
    <row r="1091">
      <c r="B1091" s="1" t="str">
        <f>IFERROR(__xludf.DUMMYFUNCTION("""COMPUTED_VALUE"""),"C;HTML/CSS;JavaScript;PHP;Python;SQL")</f>
        <v>C;HTML/CSS;JavaScript;PHP;Python;SQL</v>
      </c>
      <c r="E1091" s="1" t="str">
        <f>IFERROR(__xludf.DUMMYFUNCTION("UNIQUE(SPLIT(B1091,"";""))"),"C")</f>
        <v>C</v>
      </c>
      <c r="F1091" s="1" t="str">
        <f>IFERROR(__xludf.DUMMYFUNCTION("""COMPUTED_VALUE"""),"HTML/CSS")</f>
        <v>HTML/CSS</v>
      </c>
      <c r="G1091" s="1" t="str">
        <f>IFERROR(__xludf.DUMMYFUNCTION("""COMPUTED_VALUE"""),"JavaScript")</f>
        <v>JavaScript</v>
      </c>
      <c r="H1091" s="1" t="str">
        <f>IFERROR(__xludf.DUMMYFUNCTION("""COMPUTED_VALUE"""),"PHP")</f>
        <v>PHP</v>
      </c>
      <c r="I1091" s="1" t="str">
        <f>IFERROR(__xludf.DUMMYFUNCTION("""COMPUTED_VALUE"""),"Python")</f>
        <v>Python</v>
      </c>
      <c r="J1091" s="1" t="str">
        <f>IFERROR(__xludf.DUMMYFUNCTION("""COMPUTED_VALUE"""),"SQL")</f>
        <v>SQL</v>
      </c>
    </row>
    <row r="1092">
      <c r="B1092" s="1" t="str">
        <f>IFERROR(__xludf.DUMMYFUNCTION("""COMPUTED_VALUE"""),"Assembly;C#;HTML/CSS;JavaScript;Python;SQL;VBA")</f>
        <v>Assembly;C#;HTML/CSS;JavaScript;Python;SQL;VBA</v>
      </c>
      <c r="E1092" s="1" t="str">
        <f>IFERROR(__xludf.DUMMYFUNCTION("UNIQUE(SPLIT(B1092,"";""))"),"Assembly")</f>
        <v>Assembly</v>
      </c>
      <c r="F1092" s="1" t="str">
        <f>IFERROR(__xludf.DUMMYFUNCTION("""COMPUTED_VALUE"""),"C#")</f>
        <v>C#</v>
      </c>
      <c r="G1092" s="1" t="str">
        <f>IFERROR(__xludf.DUMMYFUNCTION("""COMPUTED_VALUE"""),"HTML/CSS")</f>
        <v>HTML/CSS</v>
      </c>
      <c r="H1092" s="1" t="str">
        <f>IFERROR(__xludf.DUMMYFUNCTION("""COMPUTED_VALUE"""),"JavaScript")</f>
        <v>JavaScript</v>
      </c>
      <c r="I1092" s="1" t="str">
        <f>IFERROR(__xludf.DUMMYFUNCTION("""COMPUTED_VALUE"""),"Python")</f>
        <v>Python</v>
      </c>
      <c r="J1092" s="1" t="str">
        <f>IFERROR(__xludf.DUMMYFUNCTION("""COMPUTED_VALUE"""),"SQL")</f>
        <v>SQL</v>
      </c>
      <c r="K1092" s="1" t="str">
        <f>IFERROR(__xludf.DUMMYFUNCTION("""COMPUTED_VALUE"""),"VBA")</f>
        <v>VBA</v>
      </c>
    </row>
    <row r="1093">
      <c r="B1093" s="1" t="str">
        <f>IFERROR(__xludf.DUMMYFUNCTION("""COMPUTED_VALUE"""),"HTML/CSS;Java;JavaScript;R;Ruby;SQL;TypeScript")</f>
        <v>HTML/CSS;Java;JavaScript;R;Ruby;SQL;TypeScript</v>
      </c>
      <c r="E1093" s="1" t="str">
        <f>IFERROR(__xludf.DUMMYFUNCTION("UNIQUE(SPLIT(B1093,"";""))"),"HTML/CSS")</f>
        <v>HTML/CSS</v>
      </c>
      <c r="F1093" s="1" t="str">
        <f>IFERROR(__xludf.DUMMYFUNCTION("""COMPUTED_VALUE"""),"Java")</f>
        <v>Java</v>
      </c>
      <c r="G1093" s="1" t="str">
        <f>IFERROR(__xludf.DUMMYFUNCTION("""COMPUTED_VALUE"""),"JavaScript")</f>
        <v>JavaScript</v>
      </c>
      <c r="H1093" s="1" t="str">
        <f>IFERROR(__xludf.DUMMYFUNCTION("""COMPUTED_VALUE"""),"R")</f>
        <v>R</v>
      </c>
      <c r="I1093" s="1" t="str">
        <f>IFERROR(__xludf.DUMMYFUNCTION("""COMPUTED_VALUE"""),"Ruby")</f>
        <v>Ruby</v>
      </c>
      <c r="J1093" s="1" t="str">
        <f>IFERROR(__xludf.DUMMYFUNCTION("""COMPUTED_VALUE"""),"SQL")</f>
        <v>SQL</v>
      </c>
      <c r="K1093" s="1" t="str">
        <f>IFERROR(__xludf.DUMMYFUNCTION("""COMPUTED_VALUE"""),"TypeScript")</f>
        <v>TypeScript</v>
      </c>
    </row>
    <row r="1094">
      <c r="B1094" s="1" t="str">
        <f>IFERROR(__xludf.DUMMYFUNCTION("""COMPUTED_VALUE"""),"C++;C#;Java;SQL")</f>
        <v>C++;C#;Java;SQL</v>
      </c>
      <c r="E1094" s="1" t="str">
        <f>IFERROR(__xludf.DUMMYFUNCTION("UNIQUE(SPLIT(B1094,"";""))"),"C++")</f>
        <v>C++</v>
      </c>
      <c r="F1094" s="1" t="str">
        <f>IFERROR(__xludf.DUMMYFUNCTION("""COMPUTED_VALUE"""),"C#")</f>
        <v>C#</v>
      </c>
      <c r="G1094" s="1" t="str">
        <f>IFERROR(__xludf.DUMMYFUNCTION("""COMPUTED_VALUE"""),"Java")</f>
        <v>Java</v>
      </c>
      <c r="H1094" s="1" t="str">
        <f>IFERROR(__xludf.DUMMYFUNCTION("""COMPUTED_VALUE"""),"SQL")</f>
        <v>SQL</v>
      </c>
    </row>
    <row r="1095">
      <c r="B1095" s="1" t="str">
        <f>IFERROR(__xludf.DUMMYFUNCTION("""COMPUTED_VALUE"""),"HTML/CSS;JavaScript;PHP;SQL")</f>
        <v>HTML/CSS;JavaScript;PHP;SQL</v>
      </c>
      <c r="E1095" s="1" t="str">
        <f>IFERROR(__xludf.DUMMYFUNCTION("UNIQUE(SPLIT(B1095,"";""))"),"HTML/CSS")</f>
        <v>HTML/CSS</v>
      </c>
      <c r="F1095" s="1" t="str">
        <f>IFERROR(__xludf.DUMMYFUNCTION("""COMPUTED_VALUE"""),"JavaScript")</f>
        <v>JavaScript</v>
      </c>
      <c r="G1095" s="1" t="str">
        <f>IFERROR(__xludf.DUMMYFUNCTION("""COMPUTED_VALUE"""),"PHP")</f>
        <v>PHP</v>
      </c>
      <c r="H1095" s="1" t="str">
        <f>IFERROR(__xludf.DUMMYFUNCTION("""COMPUTED_VALUE"""),"SQL")</f>
        <v>SQL</v>
      </c>
    </row>
    <row r="1096">
      <c r="B1096" s="1" t="str">
        <f>IFERROR(__xludf.DUMMYFUNCTION("""COMPUTED_VALUE"""),"HTML/CSS;JavaScript;PHP;SQL")</f>
        <v>HTML/CSS;JavaScript;PHP;SQL</v>
      </c>
      <c r="E1096" s="1" t="str">
        <f>IFERROR(__xludf.DUMMYFUNCTION("UNIQUE(SPLIT(B1096,"";""))"),"HTML/CSS")</f>
        <v>HTML/CSS</v>
      </c>
      <c r="F1096" s="1" t="str">
        <f>IFERROR(__xludf.DUMMYFUNCTION("""COMPUTED_VALUE"""),"JavaScript")</f>
        <v>JavaScript</v>
      </c>
      <c r="G1096" s="1" t="str">
        <f>IFERROR(__xludf.DUMMYFUNCTION("""COMPUTED_VALUE"""),"PHP")</f>
        <v>PHP</v>
      </c>
      <c r="H1096" s="1" t="str">
        <f>IFERROR(__xludf.DUMMYFUNCTION("""COMPUTED_VALUE"""),"SQL")</f>
        <v>SQL</v>
      </c>
    </row>
    <row r="1097">
      <c r="B1097" s="1" t="str">
        <f>IFERROR(__xludf.DUMMYFUNCTION("""COMPUTED_VALUE"""),"C#;JavaScript;Python")</f>
        <v>C#;JavaScript;Python</v>
      </c>
      <c r="E1097" s="1" t="str">
        <f>IFERROR(__xludf.DUMMYFUNCTION("UNIQUE(SPLIT(B1097,"";""))"),"C#")</f>
        <v>C#</v>
      </c>
      <c r="F1097" s="1" t="str">
        <f>IFERROR(__xludf.DUMMYFUNCTION("""COMPUTED_VALUE"""),"JavaScript")</f>
        <v>JavaScript</v>
      </c>
      <c r="G1097" s="1" t="str">
        <f>IFERROR(__xludf.DUMMYFUNCTION("""COMPUTED_VALUE"""),"Python")</f>
        <v>Python</v>
      </c>
    </row>
    <row r="1098">
      <c r="B1098" s="1" t="str">
        <f>IFERROR(__xludf.DUMMYFUNCTION("""COMPUTED_VALUE"""),"Bash/Shell/PowerShell;HTML/CSS;JavaScript;PHP;Python;SQL")</f>
        <v>Bash/Shell/PowerShell;HTML/CSS;JavaScript;PHP;Python;SQL</v>
      </c>
      <c r="E1098" s="1" t="str">
        <f>IFERROR(__xludf.DUMMYFUNCTION("UNIQUE(SPLIT(B1098,"";""))"),"Bash/Shell/PowerShell")</f>
        <v>Bash/Shell/PowerShell</v>
      </c>
      <c r="F1098" s="1" t="str">
        <f>IFERROR(__xludf.DUMMYFUNCTION("""COMPUTED_VALUE"""),"HTML/CSS")</f>
        <v>HTML/CSS</v>
      </c>
      <c r="G1098" s="1" t="str">
        <f>IFERROR(__xludf.DUMMYFUNCTION("""COMPUTED_VALUE"""),"JavaScript")</f>
        <v>JavaScript</v>
      </c>
      <c r="H1098" s="1" t="str">
        <f>IFERROR(__xludf.DUMMYFUNCTION("""COMPUTED_VALUE"""),"PHP")</f>
        <v>PHP</v>
      </c>
      <c r="I1098" s="1" t="str">
        <f>IFERROR(__xludf.DUMMYFUNCTION("""COMPUTED_VALUE"""),"Python")</f>
        <v>Python</v>
      </c>
      <c r="J1098" s="1" t="str">
        <f>IFERROR(__xludf.DUMMYFUNCTION("""COMPUTED_VALUE"""),"SQL")</f>
        <v>SQL</v>
      </c>
    </row>
    <row r="1099">
      <c r="B1099" s="1" t="str">
        <f>IFERROR(__xludf.DUMMYFUNCTION("""COMPUTED_VALUE"""),"Bash/Shell/PowerShell;HTML/CSS;JavaScript;Ruby;SQL")</f>
        <v>Bash/Shell/PowerShell;HTML/CSS;JavaScript;Ruby;SQL</v>
      </c>
      <c r="E1099" s="1" t="str">
        <f>IFERROR(__xludf.DUMMYFUNCTION("UNIQUE(SPLIT(B1099,"";""))"),"Bash/Shell/PowerShell")</f>
        <v>Bash/Shell/PowerShell</v>
      </c>
      <c r="F1099" s="1" t="str">
        <f>IFERROR(__xludf.DUMMYFUNCTION("""COMPUTED_VALUE"""),"HTML/CSS")</f>
        <v>HTML/CSS</v>
      </c>
      <c r="G1099" s="1" t="str">
        <f>IFERROR(__xludf.DUMMYFUNCTION("""COMPUTED_VALUE"""),"JavaScript")</f>
        <v>JavaScript</v>
      </c>
      <c r="H1099" s="1" t="str">
        <f>IFERROR(__xludf.DUMMYFUNCTION("""COMPUTED_VALUE"""),"Ruby")</f>
        <v>Ruby</v>
      </c>
      <c r="I1099" s="1" t="str">
        <f>IFERROR(__xludf.DUMMYFUNCTION("""COMPUTED_VALUE"""),"SQL")</f>
        <v>SQL</v>
      </c>
    </row>
    <row r="1100">
      <c r="B1100" s="1" t="str">
        <f>IFERROR(__xludf.DUMMYFUNCTION("""COMPUTED_VALUE"""),"HTML/CSS;Java;PHP;SQL")</f>
        <v>HTML/CSS;Java;PHP;SQL</v>
      </c>
      <c r="E1100" s="1" t="str">
        <f>IFERROR(__xludf.DUMMYFUNCTION("UNIQUE(SPLIT(B1100,"";""))"),"HTML/CSS")</f>
        <v>HTML/CSS</v>
      </c>
      <c r="F1100" s="1" t="str">
        <f>IFERROR(__xludf.DUMMYFUNCTION("""COMPUTED_VALUE"""),"Java")</f>
        <v>Java</v>
      </c>
      <c r="G1100" s="1" t="str">
        <f>IFERROR(__xludf.DUMMYFUNCTION("""COMPUTED_VALUE"""),"PHP")</f>
        <v>PHP</v>
      </c>
      <c r="H1100" s="1" t="str">
        <f>IFERROR(__xludf.DUMMYFUNCTION("""COMPUTED_VALUE"""),"SQL")</f>
        <v>SQL</v>
      </c>
    </row>
    <row r="1101">
      <c r="B1101" s="1" t="str">
        <f>IFERROR(__xludf.DUMMYFUNCTION("""COMPUTED_VALUE"""),"HTML/CSS;JavaScript")</f>
        <v>HTML/CSS;JavaScript</v>
      </c>
      <c r="E1101" s="1" t="str">
        <f>IFERROR(__xludf.DUMMYFUNCTION("UNIQUE(SPLIT(B1101,"";""))"),"HTML/CSS")</f>
        <v>HTML/CSS</v>
      </c>
      <c r="F1101" s="1" t="str">
        <f>IFERROR(__xludf.DUMMYFUNCTION("""COMPUTED_VALUE"""),"JavaScript")</f>
        <v>JavaScript</v>
      </c>
    </row>
    <row r="1102">
      <c r="B1102" s="1" t="str">
        <f>IFERROR(__xludf.DUMMYFUNCTION("""COMPUTED_VALUE"""),"Assembly;Bash/Shell/PowerShell;C;HTML/CSS;JavaScript;PHP;Python;SQL;Other(s):")</f>
        <v>Assembly;Bash/Shell/PowerShell;C;HTML/CSS;JavaScript;PHP;Python;SQL;Other(s):</v>
      </c>
      <c r="E1102" s="1" t="str">
        <f>IFERROR(__xludf.DUMMYFUNCTION("UNIQUE(SPLIT(B1102,"";""))"),"Assembly")</f>
        <v>Assembly</v>
      </c>
      <c r="F1102" s="1" t="str">
        <f>IFERROR(__xludf.DUMMYFUNCTION("""COMPUTED_VALUE"""),"Bash/Shell/PowerShell")</f>
        <v>Bash/Shell/PowerShell</v>
      </c>
      <c r="G1102" s="1" t="str">
        <f>IFERROR(__xludf.DUMMYFUNCTION("""COMPUTED_VALUE"""),"C")</f>
        <v>C</v>
      </c>
      <c r="H1102" s="1" t="str">
        <f>IFERROR(__xludf.DUMMYFUNCTION("""COMPUTED_VALUE"""),"HTML/CSS")</f>
        <v>HTML/CSS</v>
      </c>
      <c r="I1102" s="1" t="str">
        <f>IFERROR(__xludf.DUMMYFUNCTION("""COMPUTED_VALUE"""),"JavaScript")</f>
        <v>JavaScript</v>
      </c>
      <c r="J1102" s="1" t="str">
        <f>IFERROR(__xludf.DUMMYFUNCTION("""COMPUTED_VALUE"""),"PHP")</f>
        <v>PHP</v>
      </c>
      <c r="K1102" s="1" t="str">
        <f>IFERROR(__xludf.DUMMYFUNCTION("""COMPUTED_VALUE"""),"Python")</f>
        <v>Python</v>
      </c>
      <c r="L1102" s="1" t="str">
        <f>IFERROR(__xludf.DUMMYFUNCTION("""COMPUTED_VALUE"""),"SQL")</f>
        <v>SQL</v>
      </c>
      <c r="M1102" s="1" t="str">
        <f>IFERROR(__xludf.DUMMYFUNCTION("""COMPUTED_VALUE"""),"Other(s):")</f>
        <v>Other(s):</v>
      </c>
    </row>
    <row r="1103">
      <c r="B1103" s="1" t="str">
        <f>IFERROR(__xludf.DUMMYFUNCTION("""COMPUTED_VALUE"""),"Bash/Shell/PowerShell;HTML/CSS;Java;JavaScript;Objective-C")</f>
        <v>Bash/Shell/PowerShell;HTML/CSS;Java;JavaScript;Objective-C</v>
      </c>
      <c r="E1103" s="1" t="str">
        <f>IFERROR(__xludf.DUMMYFUNCTION("UNIQUE(SPLIT(B1103,"";""))"),"Bash/Shell/PowerShell")</f>
        <v>Bash/Shell/PowerShell</v>
      </c>
      <c r="F1103" s="1" t="str">
        <f>IFERROR(__xludf.DUMMYFUNCTION("""COMPUTED_VALUE"""),"HTML/CSS")</f>
        <v>HTML/CSS</v>
      </c>
      <c r="G1103" s="1" t="str">
        <f>IFERROR(__xludf.DUMMYFUNCTION("""COMPUTED_VALUE"""),"Java")</f>
        <v>Java</v>
      </c>
      <c r="H1103" s="1" t="str">
        <f>IFERROR(__xludf.DUMMYFUNCTION("""COMPUTED_VALUE"""),"JavaScript")</f>
        <v>JavaScript</v>
      </c>
      <c r="I1103" s="1" t="str">
        <f>IFERROR(__xludf.DUMMYFUNCTION("""COMPUTED_VALUE"""),"Objective-C")</f>
        <v>Objective-C</v>
      </c>
    </row>
    <row r="1104">
      <c r="B1104" s="1" t="str">
        <f>IFERROR(__xludf.DUMMYFUNCTION("""COMPUTED_VALUE"""),"Bash/Shell/PowerShell;C#;HTML/CSS;JavaScript;PHP;Python")</f>
        <v>Bash/Shell/PowerShell;C#;HTML/CSS;JavaScript;PHP;Python</v>
      </c>
      <c r="E1104" s="1" t="str">
        <f>IFERROR(__xludf.DUMMYFUNCTION("UNIQUE(SPLIT(B1104,"";""))"),"Bash/Shell/PowerShell")</f>
        <v>Bash/Shell/PowerShell</v>
      </c>
      <c r="F1104" s="1" t="str">
        <f>IFERROR(__xludf.DUMMYFUNCTION("""COMPUTED_VALUE"""),"C#")</f>
        <v>C#</v>
      </c>
      <c r="G1104" s="1" t="str">
        <f>IFERROR(__xludf.DUMMYFUNCTION("""COMPUTED_VALUE"""),"HTML/CSS")</f>
        <v>HTML/CSS</v>
      </c>
      <c r="H1104" s="1" t="str">
        <f>IFERROR(__xludf.DUMMYFUNCTION("""COMPUTED_VALUE"""),"JavaScript")</f>
        <v>JavaScript</v>
      </c>
      <c r="I1104" s="1" t="str">
        <f>IFERROR(__xludf.DUMMYFUNCTION("""COMPUTED_VALUE"""),"PHP")</f>
        <v>PHP</v>
      </c>
      <c r="J1104" s="1" t="str">
        <f>IFERROR(__xludf.DUMMYFUNCTION("""COMPUTED_VALUE"""),"Python")</f>
        <v>Python</v>
      </c>
    </row>
    <row r="1105">
      <c r="B1105" s="1" t="str">
        <f>IFERROR(__xludf.DUMMYFUNCTION("""COMPUTED_VALUE"""),"C;C#;HTML/CSS;Java;JavaScript;Objective-C;PHP;Python;SQL;Swift")</f>
        <v>C;C#;HTML/CSS;Java;JavaScript;Objective-C;PHP;Python;SQL;Swift</v>
      </c>
      <c r="E1105" s="1" t="str">
        <f>IFERROR(__xludf.DUMMYFUNCTION("UNIQUE(SPLIT(B1105,"";""))"),"C")</f>
        <v>C</v>
      </c>
      <c r="F1105" s="1" t="str">
        <f>IFERROR(__xludf.DUMMYFUNCTION("""COMPUTED_VALUE"""),"C#")</f>
        <v>C#</v>
      </c>
      <c r="G1105" s="1" t="str">
        <f>IFERROR(__xludf.DUMMYFUNCTION("""COMPUTED_VALUE"""),"HTML/CSS")</f>
        <v>HTML/CSS</v>
      </c>
      <c r="H1105" s="1" t="str">
        <f>IFERROR(__xludf.DUMMYFUNCTION("""COMPUTED_VALUE"""),"Java")</f>
        <v>Java</v>
      </c>
      <c r="I1105" s="1" t="str">
        <f>IFERROR(__xludf.DUMMYFUNCTION("""COMPUTED_VALUE"""),"JavaScript")</f>
        <v>JavaScript</v>
      </c>
      <c r="J1105" s="1" t="str">
        <f>IFERROR(__xludf.DUMMYFUNCTION("""COMPUTED_VALUE"""),"Objective-C")</f>
        <v>Objective-C</v>
      </c>
      <c r="K1105" s="1" t="str">
        <f>IFERROR(__xludf.DUMMYFUNCTION("""COMPUTED_VALUE"""),"PHP")</f>
        <v>PHP</v>
      </c>
      <c r="L1105" s="1" t="str">
        <f>IFERROR(__xludf.DUMMYFUNCTION("""COMPUTED_VALUE"""),"Python")</f>
        <v>Python</v>
      </c>
      <c r="M1105" s="1" t="str">
        <f>IFERROR(__xludf.DUMMYFUNCTION("""COMPUTED_VALUE"""),"SQL")</f>
        <v>SQL</v>
      </c>
      <c r="N1105" s="1" t="str">
        <f>IFERROR(__xludf.DUMMYFUNCTION("""COMPUTED_VALUE"""),"Swift")</f>
        <v>Swift</v>
      </c>
    </row>
    <row r="1106">
      <c r="B1106" s="1" t="str">
        <f>IFERROR(__xludf.DUMMYFUNCTION("""COMPUTED_VALUE"""),"C++;C#;Dart;HTML/CSS;Java;JavaScript;PHP;Python")</f>
        <v>C++;C#;Dart;HTML/CSS;Java;JavaScript;PHP;Python</v>
      </c>
      <c r="E1106" s="1" t="str">
        <f>IFERROR(__xludf.DUMMYFUNCTION("UNIQUE(SPLIT(B1106,"";""))"),"C++")</f>
        <v>C++</v>
      </c>
      <c r="F1106" s="1" t="str">
        <f>IFERROR(__xludf.DUMMYFUNCTION("""COMPUTED_VALUE"""),"C#")</f>
        <v>C#</v>
      </c>
      <c r="G1106" s="1" t="str">
        <f>IFERROR(__xludf.DUMMYFUNCTION("""COMPUTED_VALUE"""),"Dart")</f>
        <v>Dart</v>
      </c>
      <c r="H1106" s="1" t="str">
        <f>IFERROR(__xludf.DUMMYFUNCTION("""COMPUTED_VALUE"""),"HTML/CSS")</f>
        <v>HTML/CSS</v>
      </c>
      <c r="I1106" s="1" t="str">
        <f>IFERROR(__xludf.DUMMYFUNCTION("""COMPUTED_VALUE"""),"Java")</f>
        <v>Java</v>
      </c>
      <c r="J1106" s="1" t="str">
        <f>IFERROR(__xludf.DUMMYFUNCTION("""COMPUTED_VALUE"""),"JavaScript")</f>
        <v>JavaScript</v>
      </c>
      <c r="K1106" s="1" t="str">
        <f>IFERROR(__xludf.DUMMYFUNCTION("""COMPUTED_VALUE"""),"PHP")</f>
        <v>PHP</v>
      </c>
      <c r="L1106" s="1" t="str">
        <f>IFERROR(__xludf.DUMMYFUNCTION("""COMPUTED_VALUE"""),"Python")</f>
        <v>Python</v>
      </c>
    </row>
    <row r="1107">
      <c r="B1107" s="1" t="str">
        <f>IFERROR(__xludf.DUMMYFUNCTION("""COMPUTED_VALUE"""),"PHP;Python;SQL")</f>
        <v>PHP;Python;SQL</v>
      </c>
      <c r="E1107" s="1" t="str">
        <f>IFERROR(__xludf.DUMMYFUNCTION("UNIQUE(SPLIT(B1107,"";""))"),"PHP")</f>
        <v>PHP</v>
      </c>
      <c r="F1107" s="1" t="str">
        <f>IFERROR(__xludf.DUMMYFUNCTION("""COMPUTED_VALUE"""),"Python")</f>
        <v>Python</v>
      </c>
      <c r="G1107" s="1" t="str">
        <f>IFERROR(__xludf.DUMMYFUNCTION("""COMPUTED_VALUE"""),"SQL")</f>
        <v>SQL</v>
      </c>
    </row>
    <row r="1108">
      <c r="B1108" s="1" t="str">
        <f>IFERROR(__xludf.DUMMYFUNCTION("""COMPUTED_VALUE"""),"HTML/CSS;Java;SQL")</f>
        <v>HTML/CSS;Java;SQL</v>
      </c>
      <c r="E1108" s="1" t="str">
        <f>IFERROR(__xludf.DUMMYFUNCTION("UNIQUE(SPLIT(B1108,"";""))"),"HTML/CSS")</f>
        <v>HTML/CSS</v>
      </c>
      <c r="F1108" s="1" t="str">
        <f>IFERROR(__xludf.DUMMYFUNCTION("""COMPUTED_VALUE"""),"Java")</f>
        <v>Java</v>
      </c>
      <c r="G1108" s="1" t="str">
        <f>IFERROR(__xludf.DUMMYFUNCTION("""COMPUTED_VALUE"""),"SQL")</f>
        <v>SQL</v>
      </c>
    </row>
    <row r="1109">
      <c r="B1109" s="1" t="str">
        <f>IFERROR(__xludf.DUMMYFUNCTION("""COMPUTED_VALUE"""),"C;C++;JavaScript;TypeScript;Other(s):")</f>
        <v>C;C++;JavaScript;TypeScript;Other(s):</v>
      </c>
      <c r="E1109" s="1" t="str">
        <f>IFERROR(__xludf.DUMMYFUNCTION("UNIQUE(SPLIT(B1109,"";""))"),"C")</f>
        <v>C</v>
      </c>
      <c r="F1109" s="1" t="str">
        <f>IFERROR(__xludf.DUMMYFUNCTION("""COMPUTED_VALUE"""),"C++")</f>
        <v>C++</v>
      </c>
      <c r="G1109" s="1" t="str">
        <f>IFERROR(__xludf.DUMMYFUNCTION("""COMPUTED_VALUE"""),"JavaScript")</f>
        <v>JavaScript</v>
      </c>
      <c r="H1109" s="1" t="str">
        <f>IFERROR(__xludf.DUMMYFUNCTION("""COMPUTED_VALUE"""),"TypeScript")</f>
        <v>TypeScript</v>
      </c>
      <c r="I1109" s="1" t="str">
        <f>IFERROR(__xludf.DUMMYFUNCTION("""COMPUTED_VALUE"""),"Other(s):")</f>
        <v>Other(s):</v>
      </c>
    </row>
    <row r="1110">
      <c r="B1110" s="1" t="str">
        <f>IFERROR(__xludf.DUMMYFUNCTION("""COMPUTED_VALUE"""),"Bash/Shell/PowerShell;C#;Go;Java;Python")</f>
        <v>Bash/Shell/PowerShell;C#;Go;Java;Python</v>
      </c>
      <c r="E1110" s="1" t="str">
        <f>IFERROR(__xludf.DUMMYFUNCTION("UNIQUE(SPLIT(B1110,"";""))"),"Bash/Shell/PowerShell")</f>
        <v>Bash/Shell/PowerShell</v>
      </c>
      <c r="F1110" s="1" t="str">
        <f>IFERROR(__xludf.DUMMYFUNCTION("""COMPUTED_VALUE"""),"C#")</f>
        <v>C#</v>
      </c>
      <c r="G1110" s="1" t="str">
        <f>IFERROR(__xludf.DUMMYFUNCTION("""COMPUTED_VALUE"""),"Go")</f>
        <v>Go</v>
      </c>
      <c r="H1110" s="1" t="str">
        <f>IFERROR(__xludf.DUMMYFUNCTION("""COMPUTED_VALUE"""),"Java")</f>
        <v>Java</v>
      </c>
      <c r="I1110" s="1" t="str">
        <f>IFERROR(__xludf.DUMMYFUNCTION("""COMPUTED_VALUE"""),"Python")</f>
        <v>Python</v>
      </c>
    </row>
    <row r="1111">
      <c r="B1111" s="1" t="str">
        <f>IFERROR(__xludf.DUMMYFUNCTION("""COMPUTED_VALUE"""),"Bash/Shell/PowerShell;C++;C#;HTML/CSS;JavaScript;Python;SQL;Other(s):")</f>
        <v>Bash/Shell/PowerShell;C++;C#;HTML/CSS;JavaScript;Python;SQL;Other(s):</v>
      </c>
      <c r="E1111" s="1" t="str">
        <f>IFERROR(__xludf.DUMMYFUNCTION("UNIQUE(SPLIT(B1111,"";""))"),"Bash/Shell/PowerShell")</f>
        <v>Bash/Shell/PowerShell</v>
      </c>
      <c r="F1111" s="1" t="str">
        <f>IFERROR(__xludf.DUMMYFUNCTION("""COMPUTED_VALUE"""),"C++")</f>
        <v>C++</v>
      </c>
      <c r="G1111" s="1" t="str">
        <f>IFERROR(__xludf.DUMMYFUNCTION("""COMPUTED_VALUE"""),"C#")</f>
        <v>C#</v>
      </c>
      <c r="H1111" s="1" t="str">
        <f>IFERROR(__xludf.DUMMYFUNCTION("""COMPUTED_VALUE"""),"HTML/CSS")</f>
        <v>HTML/CSS</v>
      </c>
      <c r="I1111" s="1" t="str">
        <f>IFERROR(__xludf.DUMMYFUNCTION("""COMPUTED_VALUE"""),"JavaScript")</f>
        <v>JavaScript</v>
      </c>
      <c r="J1111" s="1" t="str">
        <f>IFERROR(__xludf.DUMMYFUNCTION("""COMPUTED_VALUE"""),"Python")</f>
        <v>Python</v>
      </c>
      <c r="K1111" s="1" t="str">
        <f>IFERROR(__xludf.DUMMYFUNCTION("""COMPUTED_VALUE"""),"SQL")</f>
        <v>SQL</v>
      </c>
      <c r="L1111" s="1" t="str">
        <f>IFERROR(__xludf.DUMMYFUNCTION("""COMPUTED_VALUE"""),"Other(s):")</f>
        <v>Other(s):</v>
      </c>
    </row>
    <row r="1112">
      <c r="B1112" s="1" t="str">
        <f>IFERROR(__xludf.DUMMYFUNCTION("""COMPUTED_VALUE"""),"C++;Python")</f>
        <v>C++;Python</v>
      </c>
      <c r="E1112" s="1" t="str">
        <f>IFERROR(__xludf.DUMMYFUNCTION("UNIQUE(SPLIT(B1112,"";""))"),"C++")</f>
        <v>C++</v>
      </c>
      <c r="F1112" s="1" t="str">
        <f>IFERROR(__xludf.DUMMYFUNCTION("""COMPUTED_VALUE"""),"Python")</f>
        <v>Python</v>
      </c>
    </row>
    <row r="1113">
      <c r="B1113" s="1" t="str">
        <f>IFERROR(__xludf.DUMMYFUNCTION("""COMPUTED_VALUE"""),"HTML/CSS;Java;JavaScript;TypeScript")</f>
        <v>HTML/CSS;Java;JavaScript;TypeScript</v>
      </c>
      <c r="E1113" s="1" t="str">
        <f>IFERROR(__xludf.DUMMYFUNCTION("UNIQUE(SPLIT(B1113,"";""))"),"HTML/CSS")</f>
        <v>HTML/CSS</v>
      </c>
      <c r="F1113" s="1" t="str">
        <f>IFERROR(__xludf.DUMMYFUNCTION("""COMPUTED_VALUE"""),"Java")</f>
        <v>Java</v>
      </c>
      <c r="G1113" s="1" t="str">
        <f>IFERROR(__xludf.DUMMYFUNCTION("""COMPUTED_VALUE"""),"JavaScript")</f>
        <v>JavaScript</v>
      </c>
      <c r="H1113" s="1" t="str">
        <f>IFERROR(__xludf.DUMMYFUNCTION("""COMPUTED_VALUE"""),"TypeScript")</f>
        <v>TypeScript</v>
      </c>
    </row>
    <row r="1114">
      <c r="B1114" s="1" t="str">
        <f>IFERROR(__xludf.DUMMYFUNCTION("""COMPUTED_VALUE"""),"HTML/CSS;JavaScript;PHP;SQL;TypeScript")</f>
        <v>HTML/CSS;JavaScript;PHP;SQL;TypeScript</v>
      </c>
      <c r="E1114" s="1" t="str">
        <f>IFERROR(__xludf.DUMMYFUNCTION("UNIQUE(SPLIT(B1114,"";""))"),"HTML/CSS")</f>
        <v>HTML/CSS</v>
      </c>
      <c r="F1114" s="1" t="str">
        <f>IFERROR(__xludf.DUMMYFUNCTION("""COMPUTED_VALUE"""),"JavaScript")</f>
        <v>JavaScript</v>
      </c>
      <c r="G1114" s="1" t="str">
        <f>IFERROR(__xludf.DUMMYFUNCTION("""COMPUTED_VALUE"""),"PHP")</f>
        <v>PHP</v>
      </c>
      <c r="H1114" s="1" t="str">
        <f>IFERROR(__xludf.DUMMYFUNCTION("""COMPUTED_VALUE"""),"SQL")</f>
        <v>SQL</v>
      </c>
      <c r="I1114" s="1" t="str">
        <f>IFERROR(__xludf.DUMMYFUNCTION("""COMPUTED_VALUE"""),"TypeScript")</f>
        <v>TypeScript</v>
      </c>
    </row>
    <row r="1115">
      <c r="B1115" s="1" t="str">
        <f>IFERROR(__xludf.DUMMYFUNCTION("""COMPUTED_VALUE"""),"HTML/CSS;JavaScript;PHP")</f>
        <v>HTML/CSS;JavaScript;PHP</v>
      </c>
      <c r="E1115" s="1" t="str">
        <f>IFERROR(__xludf.DUMMYFUNCTION("UNIQUE(SPLIT(B1115,"";""))"),"HTML/CSS")</f>
        <v>HTML/CSS</v>
      </c>
      <c r="F1115" s="1" t="str">
        <f>IFERROR(__xludf.DUMMYFUNCTION("""COMPUTED_VALUE"""),"JavaScript")</f>
        <v>JavaScript</v>
      </c>
      <c r="G1115" s="1" t="str">
        <f>IFERROR(__xludf.DUMMYFUNCTION("""COMPUTED_VALUE"""),"PHP")</f>
        <v>PHP</v>
      </c>
    </row>
    <row r="1116">
      <c r="B1116" s="1" t="str">
        <f>IFERROR(__xludf.DUMMYFUNCTION("""COMPUTED_VALUE"""),"Bash/Shell/PowerShell;HTML/CSS;JavaScript;TypeScript")</f>
        <v>Bash/Shell/PowerShell;HTML/CSS;JavaScript;TypeScript</v>
      </c>
      <c r="E1116" s="1" t="str">
        <f>IFERROR(__xludf.DUMMYFUNCTION("UNIQUE(SPLIT(B1116,"";""))"),"Bash/Shell/PowerShell")</f>
        <v>Bash/Shell/PowerShell</v>
      </c>
      <c r="F1116" s="1" t="str">
        <f>IFERROR(__xludf.DUMMYFUNCTION("""COMPUTED_VALUE"""),"HTML/CSS")</f>
        <v>HTML/CSS</v>
      </c>
      <c r="G1116" s="1" t="str">
        <f>IFERROR(__xludf.DUMMYFUNCTION("""COMPUTED_VALUE"""),"JavaScript")</f>
        <v>JavaScript</v>
      </c>
      <c r="H1116" s="1" t="str">
        <f>IFERROR(__xludf.DUMMYFUNCTION("""COMPUTED_VALUE"""),"TypeScript")</f>
        <v>TypeScript</v>
      </c>
    </row>
    <row r="1117">
      <c r="B1117" s="1" t="str">
        <f>IFERROR(__xludf.DUMMYFUNCTION("""COMPUTED_VALUE"""),"C#;HTML/CSS;Java;JavaScript;SQL")</f>
        <v>C#;HTML/CSS;Java;JavaScript;SQL</v>
      </c>
      <c r="E1117" s="1" t="str">
        <f>IFERROR(__xludf.DUMMYFUNCTION("UNIQUE(SPLIT(B1117,"";""))"),"C#")</f>
        <v>C#</v>
      </c>
      <c r="F1117" s="1" t="str">
        <f>IFERROR(__xludf.DUMMYFUNCTION("""COMPUTED_VALUE"""),"HTML/CSS")</f>
        <v>HTML/CSS</v>
      </c>
      <c r="G1117" s="1" t="str">
        <f>IFERROR(__xludf.DUMMYFUNCTION("""COMPUTED_VALUE"""),"Java")</f>
        <v>Java</v>
      </c>
      <c r="H1117" s="1" t="str">
        <f>IFERROR(__xludf.DUMMYFUNCTION("""COMPUTED_VALUE"""),"JavaScript")</f>
        <v>JavaScript</v>
      </c>
      <c r="I1117" s="1" t="str">
        <f>IFERROR(__xludf.DUMMYFUNCTION("""COMPUTED_VALUE"""),"SQL")</f>
        <v>SQL</v>
      </c>
    </row>
    <row r="1118">
      <c r="B1118" s="1" t="str">
        <f>IFERROR(__xludf.DUMMYFUNCTION("""COMPUTED_VALUE"""),"C#;HTML/CSS;Java;JavaScript;TypeScript")</f>
        <v>C#;HTML/CSS;Java;JavaScript;TypeScript</v>
      </c>
      <c r="E1118" s="1" t="str">
        <f>IFERROR(__xludf.DUMMYFUNCTION("UNIQUE(SPLIT(B1118,"";""))"),"C#")</f>
        <v>C#</v>
      </c>
      <c r="F1118" s="1" t="str">
        <f>IFERROR(__xludf.DUMMYFUNCTION("""COMPUTED_VALUE"""),"HTML/CSS")</f>
        <v>HTML/CSS</v>
      </c>
      <c r="G1118" s="1" t="str">
        <f>IFERROR(__xludf.DUMMYFUNCTION("""COMPUTED_VALUE"""),"Java")</f>
        <v>Java</v>
      </c>
      <c r="H1118" s="1" t="str">
        <f>IFERROR(__xludf.DUMMYFUNCTION("""COMPUTED_VALUE"""),"JavaScript")</f>
        <v>JavaScript</v>
      </c>
      <c r="I1118" s="1" t="str">
        <f>IFERROR(__xludf.DUMMYFUNCTION("""COMPUTED_VALUE"""),"TypeScript")</f>
        <v>TypeScript</v>
      </c>
    </row>
    <row r="1119">
      <c r="B1119" s="1" t="str">
        <f>IFERROR(__xludf.DUMMYFUNCTION("""COMPUTED_VALUE"""),"HTML/CSS;JavaScript;SQL")</f>
        <v>HTML/CSS;JavaScript;SQL</v>
      </c>
      <c r="E1119" s="1" t="str">
        <f>IFERROR(__xludf.DUMMYFUNCTION("UNIQUE(SPLIT(B1119,"";""))"),"HTML/CSS")</f>
        <v>HTML/CSS</v>
      </c>
      <c r="F1119" s="1" t="str">
        <f>IFERROR(__xludf.DUMMYFUNCTION("""COMPUTED_VALUE"""),"JavaScript")</f>
        <v>JavaScript</v>
      </c>
      <c r="G1119" s="1" t="str">
        <f>IFERROR(__xludf.DUMMYFUNCTION("""COMPUTED_VALUE"""),"SQL")</f>
        <v>SQL</v>
      </c>
    </row>
    <row r="1120">
      <c r="B1120" s="1" t="str">
        <f>IFERROR(__xludf.DUMMYFUNCTION("""COMPUTED_VALUE"""),"Go;JavaScript;PHP;TypeScript")</f>
        <v>Go;JavaScript;PHP;TypeScript</v>
      </c>
      <c r="E1120" s="1" t="str">
        <f>IFERROR(__xludf.DUMMYFUNCTION("UNIQUE(SPLIT(B1120,"";""))"),"Go")</f>
        <v>Go</v>
      </c>
      <c r="F1120" s="1" t="str">
        <f>IFERROR(__xludf.DUMMYFUNCTION("""COMPUTED_VALUE"""),"JavaScript")</f>
        <v>JavaScript</v>
      </c>
      <c r="G1120" s="1" t="str">
        <f>IFERROR(__xludf.DUMMYFUNCTION("""COMPUTED_VALUE"""),"PHP")</f>
        <v>PHP</v>
      </c>
      <c r="H1120" s="1" t="str">
        <f>IFERROR(__xludf.DUMMYFUNCTION("""COMPUTED_VALUE"""),"TypeScript")</f>
        <v>TypeScript</v>
      </c>
    </row>
    <row r="1121">
      <c r="B1121" s="1" t="str">
        <f>IFERROR(__xludf.DUMMYFUNCTION("""COMPUTED_VALUE"""),"HTML/CSS;Java;JavaScript;Kotlin;Python;R;TypeScript")</f>
        <v>HTML/CSS;Java;JavaScript;Kotlin;Python;R;TypeScript</v>
      </c>
      <c r="E1121" s="1" t="str">
        <f>IFERROR(__xludf.DUMMYFUNCTION("UNIQUE(SPLIT(B1121,"";""))"),"HTML/CSS")</f>
        <v>HTML/CSS</v>
      </c>
      <c r="F1121" s="1" t="str">
        <f>IFERROR(__xludf.DUMMYFUNCTION("""COMPUTED_VALUE"""),"Java")</f>
        <v>Java</v>
      </c>
      <c r="G1121" s="1" t="str">
        <f>IFERROR(__xludf.DUMMYFUNCTION("""COMPUTED_VALUE"""),"JavaScript")</f>
        <v>JavaScript</v>
      </c>
      <c r="H1121" s="1" t="str">
        <f>IFERROR(__xludf.DUMMYFUNCTION("""COMPUTED_VALUE"""),"Kotlin")</f>
        <v>Kotlin</v>
      </c>
      <c r="I1121" s="1" t="str">
        <f>IFERROR(__xludf.DUMMYFUNCTION("""COMPUTED_VALUE"""),"Python")</f>
        <v>Python</v>
      </c>
      <c r="J1121" s="1" t="str">
        <f>IFERROR(__xludf.DUMMYFUNCTION("""COMPUTED_VALUE"""),"R")</f>
        <v>R</v>
      </c>
      <c r="K1121" s="1" t="str">
        <f>IFERROR(__xludf.DUMMYFUNCTION("""COMPUTED_VALUE"""),"TypeScript")</f>
        <v>TypeScript</v>
      </c>
    </row>
    <row r="1122">
      <c r="B1122" s="1" t="str">
        <f>IFERROR(__xludf.DUMMYFUNCTION("""COMPUTED_VALUE"""),"Assembly;Bash/Shell/PowerShell;C;Objective-C;Python;Ruby;Swift")</f>
        <v>Assembly;Bash/Shell/PowerShell;C;Objective-C;Python;Ruby;Swift</v>
      </c>
      <c r="E1122" s="1" t="str">
        <f>IFERROR(__xludf.DUMMYFUNCTION("UNIQUE(SPLIT(B1122,"";""))"),"Assembly")</f>
        <v>Assembly</v>
      </c>
      <c r="F1122" s="1" t="str">
        <f>IFERROR(__xludf.DUMMYFUNCTION("""COMPUTED_VALUE"""),"Bash/Shell/PowerShell")</f>
        <v>Bash/Shell/PowerShell</v>
      </c>
      <c r="G1122" s="1" t="str">
        <f>IFERROR(__xludf.DUMMYFUNCTION("""COMPUTED_VALUE"""),"C")</f>
        <v>C</v>
      </c>
      <c r="H1122" s="1" t="str">
        <f>IFERROR(__xludf.DUMMYFUNCTION("""COMPUTED_VALUE"""),"Objective-C")</f>
        <v>Objective-C</v>
      </c>
      <c r="I1122" s="1" t="str">
        <f>IFERROR(__xludf.DUMMYFUNCTION("""COMPUTED_VALUE"""),"Python")</f>
        <v>Python</v>
      </c>
      <c r="J1122" s="1" t="str">
        <f>IFERROR(__xludf.DUMMYFUNCTION("""COMPUTED_VALUE"""),"Ruby")</f>
        <v>Ruby</v>
      </c>
      <c r="K1122" s="1" t="str">
        <f>IFERROR(__xludf.DUMMYFUNCTION("""COMPUTED_VALUE"""),"Swift")</f>
        <v>Swift</v>
      </c>
    </row>
    <row r="1123">
      <c r="B1123" s="1" t="str">
        <f>IFERROR(__xludf.DUMMYFUNCTION("""COMPUTED_VALUE"""),"C#;HTML/CSS;JavaScript;Python;Rust;TypeScript")</f>
        <v>C#;HTML/CSS;JavaScript;Python;Rust;TypeScript</v>
      </c>
      <c r="E1123" s="1" t="str">
        <f>IFERROR(__xludf.DUMMYFUNCTION("UNIQUE(SPLIT(B1123,"";""))"),"C#")</f>
        <v>C#</v>
      </c>
      <c r="F1123" s="1" t="str">
        <f>IFERROR(__xludf.DUMMYFUNCTION("""COMPUTED_VALUE"""),"HTML/CSS")</f>
        <v>HTML/CSS</v>
      </c>
      <c r="G1123" s="1" t="str">
        <f>IFERROR(__xludf.DUMMYFUNCTION("""COMPUTED_VALUE"""),"JavaScript")</f>
        <v>JavaScript</v>
      </c>
      <c r="H1123" s="1" t="str">
        <f>IFERROR(__xludf.DUMMYFUNCTION("""COMPUTED_VALUE"""),"Python")</f>
        <v>Python</v>
      </c>
      <c r="I1123" s="1" t="str">
        <f>IFERROR(__xludf.DUMMYFUNCTION("""COMPUTED_VALUE"""),"Rust")</f>
        <v>Rust</v>
      </c>
      <c r="J1123" s="1" t="str">
        <f>IFERROR(__xludf.DUMMYFUNCTION("""COMPUTED_VALUE"""),"TypeScript")</f>
        <v>TypeScript</v>
      </c>
    </row>
    <row r="1124">
      <c r="B1124" s="1" t="str">
        <f>IFERROR(__xludf.DUMMYFUNCTION("""COMPUTED_VALUE"""),"C++;C#;JavaScript;PHP;Python;SQL;TypeScript")</f>
        <v>C++;C#;JavaScript;PHP;Python;SQL;TypeScript</v>
      </c>
      <c r="E1124" s="1" t="str">
        <f>IFERROR(__xludf.DUMMYFUNCTION("UNIQUE(SPLIT(B1124,"";""))"),"C++")</f>
        <v>C++</v>
      </c>
      <c r="F1124" s="1" t="str">
        <f>IFERROR(__xludf.DUMMYFUNCTION("""COMPUTED_VALUE"""),"C#")</f>
        <v>C#</v>
      </c>
      <c r="G1124" s="1" t="str">
        <f>IFERROR(__xludf.DUMMYFUNCTION("""COMPUTED_VALUE"""),"JavaScript")</f>
        <v>JavaScript</v>
      </c>
      <c r="H1124" s="1" t="str">
        <f>IFERROR(__xludf.DUMMYFUNCTION("""COMPUTED_VALUE"""),"PHP")</f>
        <v>PHP</v>
      </c>
      <c r="I1124" s="1" t="str">
        <f>IFERROR(__xludf.DUMMYFUNCTION("""COMPUTED_VALUE"""),"Python")</f>
        <v>Python</v>
      </c>
      <c r="J1124" s="1" t="str">
        <f>IFERROR(__xludf.DUMMYFUNCTION("""COMPUTED_VALUE"""),"SQL")</f>
        <v>SQL</v>
      </c>
      <c r="K1124" s="1" t="str">
        <f>IFERROR(__xludf.DUMMYFUNCTION("""COMPUTED_VALUE"""),"TypeScript")</f>
        <v>TypeScript</v>
      </c>
    </row>
    <row r="1125">
      <c r="B1125" s="1" t="str">
        <f>IFERROR(__xludf.DUMMYFUNCTION("""COMPUTED_VALUE"""),"C;C++;Java;Python")</f>
        <v>C;C++;Java;Python</v>
      </c>
      <c r="E1125" s="1" t="str">
        <f>IFERROR(__xludf.DUMMYFUNCTION("UNIQUE(SPLIT(B1125,"";""))"),"C")</f>
        <v>C</v>
      </c>
      <c r="F1125" s="1" t="str">
        <f>IFERROR(__xludf.DUMMYFUNCTION("""COMPUTED_VALUE"""),"C++")</f>
        <v>C++</v>
      </c>
      <c r="G1125" s="1" t="str">
        <f>IFERROR(__xludf.DUMMYFUNCTION("""COMPUTED_VALUE"""),"Java")</f>
        <v>Java</v>
      </c>
      <c r="H1125" s="1" t="str">
        <f>IFERROR(__xludf.DUMMYFUNCTION("""COMPUTED_VALUE"""),"Python")</f>
        <v>Python</v>
      </c>
    </row>
    <row r="1126">
      <c r="B1126" s="1" t="str">
        <f>IFERROR(__xludf.DUMMYFUNCTION("""COMPUTED_VALUE"""),"Python;SQL")</f>
        <v>Python;SQL</v>
      </c>
      <c r="E1126" s="1" t="str">
        <f>IFERROR(__xludf.DUMMYFUNCTION("UNIQUE(SPLIT(B1126,"";""))"),"Python")</f>
        <v>Python</v>
      </c>
      <c r="F1126" s="1" t="str">
        <f>IFERROR(__xludf.DUMMYFUNCTION("""COMPUTED_VALUE"""),"SQL")</f>
        <v>SQL</v>
      </c>
    </row>
    <row r="1127">
      <c r="B1127" s="1" t="str">
        <f>IFERROR(__xludf.DUMMYFUNCTION("""COMPUTED_VALUE"""),"C#;HTML/CSS;Java;JavaScript")</f>
        <v>C#;HTML/CSS;Java;JavaScript</v>
      </c>
      <c r="E1127" s="1" t="str">
        <f>IFERROR(__xludf.DUMMYFUNCTION("UNIQUE(SPLIT(B1127,"";""))"),"C#")</f>
        <v>C#</v>
      </c>
      <c r="F1127" s="1" t="str">
        <f>IFERROR(__xludf.DUMMYFUNCTION("""COMPUTED_VALUE"""),"HTML/CSS")</f>
        <v>HTML/CSS</v>
      </c>
      <c r="G1127" s="1" t="str">
        <f>IFERROR(__xludf.DUMMYFUNCTION("""COMPUTED_VALUE"""),"Java")</f>
        <v>Java</v>
      </c>
      <c r="H1127" s="1" t="str">
        <f>IFERROR(__xludf.DUMMYFUNCTION("""COMPUTED_VALUE"""),"JavaScript")</f>
        <v>JavaScript</v>
      </c>
    </row>
    <row r="1128">
      <c r="B1128" s="1" t="str">
        <f>IFERROR(__xludf.DUMMYFUNCTION("""COMPUTED_VALUE"""),"C#;HTML/CSS;Java;JavaScript;Kotlin;PHP;Ruby;TypeScript;Other(s):")</f>
        <v>C#;HTML/CSS;Java;JavaScript;Kotlin;PHP;Ruby;TypeScript;Other(s):</v>
      </c>
      <c r="E1128" s="1" t="str">
        <f>IFERROR(__xludf.DUMMYFUNCTION("UNIQUE(SPLIT(B1128,"";""))"),"C#")</f>
        <v>C#</v>
      </c>
      <c r="F1128" s="1" t="str">
        <f>IFERROR(__xludf.DUMMYFUNCTION("""COMPUTED_VALUE"""),"HTML/CSS")</f>
        <v>HTML/CSS</v>
      </c>
      <c r="G1128" s="1" t="str">
        <f>IFERROR(__xludf.DUMMYFUNCTION("""COMPUTED_VALUE"""),"Java")</f>
        <v>Java</v>
      </c>
      <c r="H1128" s="1" t="str">
        <f>IFERROR(__xludf.DUMMYFUNCTION("""COMPUTED_VALUE"""),"JavaScript")</f>
        <v>JavaScript</v>
      </c>
      <c r="I1128" s="1" t="str">
        <f>IFERROR(__xludf.DUMMYFUNCTION("""COMPUTED_VALUE"""),"Kotlin")</f>
        <v>Kotlin</v>
      </c>
      <c r="J1128" s="1" t="str">
        <f>IFERROR(__xludf.DUMMYFUNCTION("""COMPUTED_VALUE"""),"PHP")</f>
        <v>PHP</v>
      </c>
      <c r="K1128" s="1" t="str">
        <f>IFERROR(__xludf.DUMMYFUNCTION("""COMPUTED_VALUE"""),"Ruby")</f>
        <v>Ruby</v>
      </c>
      <c r="L1128" s="1" t="str">
        <f>IFERROR(__xludf.DUMMYFUNCTION("""COMPUTED_VALUE"""),"TypeScript")</f>
        <v>TypeScript</v>
      </c>
      <c r="M1128" s="1" t="str">
        <f>IFERROR(__xludf.DUMMYFUNCTION("""COMPUTED_VALUE"""),"Other(s):")</f>
        <v>Other(s):</v>
      </c>
    </row>
    <row r="1129">
      <c r="B1129" s="1" t="str">
        <f>IFERROR(__xludf.DUMMYFUNCTION("""COMPUTED_VALUE"""),"C#;HTML/CSS;JavaScript;SQL;TypeScript")</f>
        <v>C#;HTML/CSS;JavaScript;SQL;TypeScript</v>
      </c>
      <c r="E1129" s="1" t="str">
        <f>IFERROR(__xludf.DUMMYFUNCTION("UNIQUE(SPLIT(B1129,"";""))"),"C#")</f>
        <v>C#</v>
      </c>
      <c r="F1129" s="1" t="str">
        <f>IFERROR(__xludf.DUMMYFUNCTION("""COMPUTED_VALUE"""),"HTML/CSS")</f>
        <v>HTML/CSS</v>
      </c>
      <c r="G1129" s="1" t="str">
        <f>IFERROR(__xludf.DUMMYFUNCTION("""COMPUTED_VALUE"""),"JavaScript")</f>
        <v>JavaScript</v>
      </c>
      <c r="H1129" s="1" t="str">
        <f>IFERROR(__xludf.DUMMYFUNCTION("""COMPUTED_VALUE"""),"SQL")</f>
        <v>SQL</v>
      </c>
      <c r="I1129" s="1" t="str">
        <f>IFERROR(__xludf.DUMMYFUNCTION("""COMPUTED_VALUE"""),"TypeScript")</f>
        <v>TypeScript</v>
      </c>
    </row>
    <row r="1130">
      <c r="B1130" s="1" t="str">
        <f>IFERROR(__xludf.DUMMYFUNCTION("""COMPUTED_VALUE"""),"Bash/Shell/PowerShell;HTML/CSS;JavaScript;Ruby;SQL")</f>
        <v>Bash/Shell/PowerShell;HTML/CSS;JavaScript;Ruby;SQL</v>
      </c>
      <c r="E1130" s="1" t="str">
        <f>IFERROR(__xludf.DUMMYFUNCTION("UNIQUE(SPLIT(B1130,"";""))"),"Bash/Shell/PowerShell")</f>
        <v>Bash/Shell/PowerShell</v>
      </c>
      <c r="F1130" s="1" t="str">
        <f>IFERROR(__xludf.DUMMYFUNCTION("""COMPUTED_VALUE"""),"HTML/CSS")</f>
        <v>HTML/CSS</v>
      </c>
      <c r="G1130" s="1" t="str">
        <f>IFERROR(__xludf.DUMMYFUNCTION("""COMPUTED_VALUE"""),"JavaScript")</f>
        <v>JavaScript</v>
      </c>
      <c r="H1130" s="1" t="str">
        <f>IFERROR(__xludf.DUMMYFUNCTION("""COMPUTED_VALUE"""),"Ruby")</f>
        <v>Ruby</v>
      </c>
      <c r="I1130" s="1" t="str">
        <f>IFERROR(__xludf.DUMMYFUNCTION("""COMPUTED_VALUE"""),"SQL")</f>
        <v>SQL</v>
      </c>
    </row>
    <row r="1131">
      <c r="B1131" s="1" t="str">
        <f>IFERROR(__xludf.DUMMYFUNCTION("""COMPUTED_VALUE"""),"C#;HTML/CSS;Java;JavaScript;PHP;Python;TypeScript")</f>
        <v>C#;HTML/CSS;Java;JavaScript;PHP;Python;TypeScript</v>
      </c>
      <c r="E1131" s="1" t="str">
        <f>IFERROR(__xludf.DUMMYFUNCTION("UNIQUE(SPLIT(B1131,"";""))"),"C#")</f>
        <v>C#</v>
      </c>
      <c r="F1131" s="1" t="str">
        <f>IFERROR(__xludf.DUMMYFUNCTION("""COMPUTED_VALUE"""),"HTML/CSS")</f>
        <v>HTML/CSS</v>
      </c>
      <c r="G1131" s="1" t="str">
        <f>IFERROR(__xludf.DUMMYFUNCTION("""COMPUTED_VALUE"""),"Java")</f>
        <v>Java</v>
      </c>
      <c r="H1131" s="1" t="str">
        <f>IFERROR(__xludf.DUMMYFUNCTION("""COMPUTED_VALUE"""),"JavaScript")</f>
        <v>JavaScript</v>
      </c>
      <c r="I1131" s="1" t="str">
        <f>IFERROR(__xludf.DUMMYFUNCTION("""COMPUTED_VALUE"""),"PHP")</f>
        <v>PHP</v>
      </c>
      <c r="J1131" s="1" t="str">
        <f>IFERROR(__xludf.DUMMYFUNCTION("""COMPUTED_VALUE"""),"Python")</f>
        <v>Python</v>
      </c>
      <c r="K1131" s="1" t="str">
        <f>IFERROR(__xludf.DUMMYFUNCTION("""COMPUTED_VALUE"""),"TypeScript")</f>
        <v>TypeScript</v>
      </c>
    </row>
    <row r="1132">
      <c r="B1132" s="1" t="str">
        <f>IFERROR(__xludf.DUMMYFUNCTION("""COMPUTED_VALUE"""),"JavaScript")</f>
        <v>JavaScript</v>
      </c>
      <c r="E1132" s="1" t="str">
        <f>IFERROR(__xludf.DUMMYFUNCTION("UNIQUE(SPLIT(B1132,"";""))"),"JavaScript")</f>
        <v>JavaScript</v>
      </c>
    </row>
    <row r="1133">
      <c r="B1133" s="1" t="str">
        <f>IFERROR(__xludf.DUMMYFUNCTION("""COMPUTED_VALUE"""),"Python;R;Other(s):")</f>
        <v>Python;R;Other(s):</v>
      </c>
      <c r="E1133" s="1" t="str">
        <f>IFERROR(__xludf.DUMMYFUNCTION("UNIQUE(SPLIT(B1133,"";""))"),"Python")</f>
        <v>Python</v>
      </c>
      <c r="F1133" s="1" t="str">
        <f>IFERROR(__xludf.DUMMYFUNCTION("""COMPUTED_VALUE"""),"R")</f>
        <v>R</v>
      </c>
      <c r="G1133" s="1" t="str">
        <f>IFERROR(__xludf.DUMMYFUNCTION("""COMPUTED_VALUE"""),"Other(s):")</f>
        <v>Other(s):</v>
      </c>
    </row>
    <row r="1134">
      <c r="B1134" s="1" t="str">
        <f>IFERROR(__xludf.DUMMYFUNCTION("""COMPUTED_VALUE"""),"Bash/Shell/PowerShell;Dart;HTML/CSS;Java;JavaScript;Objective-C;Swift")</f>
        <v>Bash/Shell/PowerShell;Dart;HTML/CSS;Java;JavaScript;Objective-C;Swift</v>
      </c>
      <c r="E1134" s="1" t="str">
        <f>IFERROR(__xludf.DUMMYFUNCTION("UNIQUE(SPLIT(B1134,"";""))"),"Bash/Shell/PowerShell")</f>
        <v>Bash/Shell/PowerShell</v>
      </c>
      <c r="F1134" s="1" t="str">
        <f>IFERROR(__xludf.DUMMYFUNCTION("""COMPUTED_VALUE"""),"Dart")</f>
        <v>Dart</v>
      </c>
      <c r="G1134" s="1" t="str">
        <f>IFERROR(__xludf.DUMMYFUNCTION("""COMPUTED_VALUE"""),"HTML/CSS")</f>
        <v>HTML/CSS</v>
      </c>
      <c r="H1134" s="1" t="str">
        <f>IFERROR(__xludf.DUMMYFUNCTION("""COMPUTED_VALUE"""),"Java")</f>
        <v>Java</v>
      </c>
      <c r="I1134" s="1" t="str">
        <f>IFERROR(__xludf.DUMMYFUNCTION("""COMPUTED_VALUE"""),"JavaScript")</f>
        <v>JavaScript</v>
      </c>
      <c r="J1134" s="1" t="str">
        <f>IFERROR(__xludf.DUMMYFUNCTION("""COMPUTED_VALUE"""),"Objective-C")</f>
        <v>Objective-C</v>
      </c>
      <c r="K1134" s="1" t="str">
        <f>IFERROR(__xludf.DUMMYFUNCTION("""COMPUTED_VALUE"""),"Swift")</f>
        <v>Swift</v>
      </c>
    </row>
    <row r="1135">
      <c r="B1135" s="1" t="str">
        <f>IFERROR(__xludf.DUMMYFUNCTION("""COMPUTED_VALUE"""),"Bash/Shell/PowerShell;Python;SQL;Other(s):")</f>
        <v>Bash/Shell/PowerShell;Python;SQL;Other(s):</v>
      </c>
      <c r="E1135" s="1" t="str">
        <f>IFERROR(__xludf.DUMMYFUNCTION("UNIQUE(SPLIT(B1135,"";""))"),"Bash/Shell/PowerShell")</f>
        <v>Bash/Shell/PowerShell</v>
      </c>
      <c r="F1135" s="1" t="str">
        <f>IFERROR(__xludf.DUMMYFUNCTION("""COMPUTED_VALUE"""),"Python")</f>
        <v>Python</v>
      </c>
      <c r="G1135" s="1" t="str">
        <f>IFERROR(__xludf.DUMMYFUNCTION("""COMPUTED_VALUE"""),"SQL")</f>
        <v>SQL</v>
      </c>
      <c r="H1135" s="1" t="str">
        <f>IFERROR(__xludf.DUMMYFUNCTION("""COMPUTED_VALUE"""),"Other(s):")</f>
        <v>Other(s):</v>
      </c>
    </row>
    <row r="1136">
      <c r="B1136" s="1" t="str">
        <f>IFERROR(__xludf.DUMMYFUNCTION("""COMPUTED_VALUE"""),"C#;HTML/CSS;JavaScript;SQL;TypeScript")</f>
        <v>C#;HTML/CSS;JavaScript;SQL;TypeScript</v>
      </c>
      <c r="E1136" s="1" t="str">
        <f>IFERROR(__xludf.DUMMYFUNCTION("UNIQUE(SPLIT(B1136,"";""))"),"C#")</f>
        <v>C#</v>
      </c>
      <c r="F1136" s="1" t="str">
        <f>IFERROR(__xludf.DUMMYFUNCTION("""COMPUTED_VALUE"""),"HTML/CSS")</f>
        <v>HTML/CSS</v>
      </c>
      <c r="G1136" s="1" t="str">
        <f>IFERROR(__xludf.DUMMYFUNCTION("""COMPUTED_VALUE"""),"JavaScript")</f>
        <v>JavaScript</v>
      </c>
      <c r="H1136" s="1" t="str">
        <f>IFERROR(__xludf.DUMMYFUNCTION("""COMPUTED_VALUE"""),"SQL")</f>
        <v>SQL</v>
      </c>
      <c r="I1136" s="1" t="str">
        <f>IFERROR(__xludf.DUMMYFUNCTION("""COMPUTED_VALUE"""),"TypeScript")</f>
        <v>TypeScript</v>
      </c>
    </row>
    <row r="1137">
      <c r="B1137" s="1" t="str">
        <f>IFERROR(__xludf.DUMMYFUNCTION("""COMPUTED_VALUE"""),"JavaScript;PHP;SQL")</f>
        <v>JavaScript;PHP;SQL</v>
      </c>
      <c r="E1137" s="1" t="str">
        <f>IFERROR(__xludf.DUMMYFUNCTION("UNIQUE(SPLIT(B1137,"";""))"),"JavaScript")</f>
        <v>JavaScript</v>
      </c>
      <c r="F1137" s="1" t="str">
        <f>IFERROR(__xludf.DUMMYFUNCTION("""COMPUTED_VALUE"""),"PHP")</f>
        <v>PHP</v>
      </c>
      <c r="G1137" s="1" t="str">
        <f>IFERROR(__xludf.DUMMYFUNCTION("""COMPUTED_VALUE"""),"SQL")</f>
        <v>SQL</v>
      </c>
    </row>
    <row r="1138">
      <c r="B1138" s="1" t="str">
        <f>IFERROR(__xludf.DUMMYFUNCTION("""COMPUTED_VALUE"""),"Assembly;Bash/Shell/PowerShell;Go;Python")</f>
        <v>Assembly;Bash/Shell/PowerShell;Go;Python</v>
      </c>
      <c r="E1138" s="1" t="str">
        <f>IFERROR(__xludf.DUMMYFUNCTION("UNIQUE(SPLIT(B1138,"";""))"),"Assembly")</f>
        <v>Assembly</v>
      </c>
      <c r="F1138" s="1" t="str">
        <f>IFERROR(__xludf.DUMMYFUNCTION("""COMPUTED_VALUE"""),"Bash/Shell/PowerShell")</f>
        <v>Bash/Shell/PowerShell</v>
      </c>
      <c r="G1138" s="1" t="str">
        <f>IFERROR(__xludf.DUMMYFUNCTION("""COMPUTED_VALUE"""),"Go")</f>
        <v>Go</v>
      </c>
      <c r="H1138" s="1" t="str">
        <f>IFERROR(__xludf.DUMMYFUNCTION("""COMPUTED_VALUE"""),"Python")</f>
        <v>Python</v>
      </c>
    </row>
    <row r="1139">
      <c r="B1139" s="1" t="str">
        <f>IFERROR(__xludf.DUMMYFUNCTION("""COMPUTED_VALUE"""),"Bash/Shell/PowerShell;Go;HTML/CSS;Java;JavaScript;Kotlin;TypeScript")</f>
        <v>Bash/Shell/PowerShell;Go;HTML/CSS;Java;JavaScript;Kotlin;TypeScript</v>
      </c>
      <c r="E1139" s="1" t="str">
        <f>IFERROR(__xludf.DUMMYFUNCTION("UNIQUE(SPLIT(B1139,"";""))"),"Bash/Shell/PowerShell")</f>
        <v>Bash/Shell/PowerShell</v>
      </c>
      <c r="F1139" s="1" t="str">
        <f>IFERROR(__xludf.DUMMYFUNCTION("""COMPUTED_VALUE"""),"Go")</f>
        <v>Go</v>
      </c>
      <c r="G1139" s="1" t="str">
        <f>IFERROR(__xludf.DUMMYFUNCTION("""COMPUTED_VALUE"""),"HTML/CSS")</f>
        <v>HTML/CSS</v>
      </c>
      <c r="H1139" s="1" t="str">
        <f>IFERROR(__xludf.DUMMYFUNCTION("""COMPUTED_VALUE"""),"Java")</f>
        <v>Java</v>
      </c>
      <c r="I1139" s="1" t="str">
        <f>IFERROR(__xludf.DUMMYFUNCTION("""COMPUTED_VALUE"""),"JavaScript")</f>
        <v>JavaScript</v>
      </c>
      <c r="J1139" s="1" t="str">
        <f>IFERROR(__xludf.DUMMYFUNCTION("""COMPUTED_VALUE"""),"Kotlin")</f>
        <v>Kotlin</v>
      </c>
      <c r="K1139" s="1" t="str">
        <f>IFERROR(__xludf.DUMMYFUNCTION("""COMPUTED_VALUE"""),"TypeScript")</f>
        <v>TypeScript</v>
      </c>
    </row>
    <row r="1140">
      <c r="B1140" s="1" t="str">
        <f>IFERROR(__xludf.DUMMYFUNCTION("""COMPUTED_VALUE"""),"Bash/Shell/PowerShell;C;HTML/CSS;Java;JavaScript;Objective-C;PHP;Python;Ruby;SQL;TypeScript")</f>
        <v>Bash/Shell/PowerShell;C;HTML/CSS;Java;JavaScript;Objective-C;PHP;Python;Ruby;SQL;TypeScript</v>
      </c>
      <c r="E1140" s="1" t="str">
        <f>IFERROR(__xludf.DUMMYFUNCTION("UNIQUE(SPLIT(B1140,"";""))"),"Bash/Shell/PowerShell")</f>
        <v>Bash/Shell/PowerShell</v>
      </c>
      <c r="F1140" s="1" t="str">
        <f>IFERROR(__xludf.DUMMYFUNCTION("""COMPUTED_VALUE"""),"C")</f>
        <v>C</v>
      </c>
      <c r="G1140" s="1" t="str">
        <f>IFERROR(__xludf.DUMMYFUNCTION("""COMPUTED_VALUE"""),"HTML/CSS")</f>
        <v>HTML/CSS</v>
      </c>
      <c r="H1140" s="1" t="str">
        <f>IFERROR(__xludf.DUMMYFUNCTION("""COMPUTED_VALUE"""),"Java")</f>
        <v>Java</v>
      </c>
      <c r="I1140" s="1" t="str">
        <f>IFERROR(__xludf.DUMMYFUNCTION("""COMPUTED_VALUE"""),"JavaScript")</f>
        <v>JavaScript</v>
      </c>
      <c r="J1140" s="1" t="str">
        <f>IFERROR(__xludf.DUMMYFUNCTION("""COMPUTED_VALUE"""),"Objective-C")</f>
        <v>Objective-C</v>
      </c>
      <c r="K1140" s="1" t="str">
        <f>IFERROR(__xludf.DUMMYFUNCTION("""COMPUTED_VALUE"""),"PHP")</f>
        <v>PHP</v>
      </c>
      <c r="L1140" s="1" t="str">
        <f>IFERROR(__xludf.DUMMYFUNCTION("""COMPUTED_VALUE"""),"Python")</f>
        <v>Python</v>
      </c>
      <c r="M1140" s="1" t="str">
        <f>IFERROR(__xludf.DUMMYFUNCTION("""COMPUTED_VALUE"""),"Ruby")</f>
        <v>Ruby</v>
      </c>
      <c r="N1140" s="1" t="str">
        <f>IFERROR(__xludf.DUMMYFUNCTION("""COMPUTED_VALUE"""),"SQL")</f>
        <v>SQL</v>
      </c>
      <c r="O1140" s="1" t="str">
        <f>IFERROR(__xludf.DUMMYFUNCTION("""COMPUTED_VALUE"""),"TypeScript")</f>
        <v>TypeScript</v>
      </c>
    </row>
    <row r="1141">
      <c r="B1141" s="1" t="str">
        <f>IFERROR(__xludf.DUMMYFUNCTION("""COMPUTED_VALUE"""),"C;C++")</f>
        <v>C;C++</v>
      </c>
      <c r="E1141" s="1" t="str">
        <f>IFERROR(__xludf.DUMMYFUNCTION("UNIQUE(SPLIT(B1141,"";""))"),"C")</f>
        <v>C</v>
      </c>
      <c r="F1141" s="1" t="str">
        <f>IFERROR(__xludf.DUMMYFUNCTION("""COMPUTED_VALUE"""),"C++")</f>
        <v>C++</v>
      </c>
    </row>
    <row r="1142">
      <c r="B1142" s="1" t="str">
        <f>IFERROR(__xludf.DUMMYFUNCTION("""COMPUTED_VALUE"""),"HTML/CSS;Java;JavaScript;PHP;SQL")</f>
        <v>HTML/CSS;Java;JavaScript;PHP;SQL</v>
      </c>
      <c r="E1142" s="1" t="str">
        <f>IFERROR(__xludf.DUMMYFUNCTION("UNIQUE(SPLIT(B1142,"";""))"),"HTML/CSS")</f>
        <v>HTML/CSS</v>
      </c>
      <c r="F1142" s="1" t="str">
        <f>IFERROR(__xludf.DUMMYFUNCTION("""COMPUTED_VALUE"""),"Java")</f>
        <v>Java</v>
      </c>
      <c r="G1142" s="1" t="str">
        <f>IFERROR(__xludf.DUMMYFUNCTION("""COMPUTED_VALUE"""),"JavaScript")</f>
        <v>JavaScript</v>
      </c>
      <c r="H1142" s="1" t="str">
        <f>IFERROR(__xludf.DUMMYFUNCTION("""COMPUTED_VALUE"""),"PHP")</f>
        <v>PHP</v>
      </c>
      <c r="I1142" s="1" t="str">
        <f>IFERROR(__xludf.DUMMYFUNCTION("""COMPUTED_VALUE"""),"SQL")</f>
        <v>SQL</v>
      </c>
    </row>
    <row r="1143">
      <c r="B1143" s="1" t="str">
        <f>IFERROR(__xludf.DUMMYFUNCTION("""COMPUTED_VALUE"""),"Bash/Shell/PowerShell;HTML/CSS;JavaScript;Python")</f>
        <v>Bash/Shell/PowerShell;HTML/CSS;JavaScript;Python</v>
      </c>
      <c r="E1143" s="1" t="str">
        <f>IFERROR(__xludf.DUMMYFUNCTION("UNIQUE(SPLIT(B1143,"";""))"),"Bash/Shell/PowerShell")</f>
        <v>Bash/Shell/PowerShell</v>
      </c>
      <c r="F1143" s="1" t="str">
        <f>IFERROR(__xludf.DUMMYFUNCTION("""COMPUTED_VALUE"""),"HTML/CSS")</f>
        <v>HTML/CSS</v>
      </c>
      <c r="G1143" s="1" t="str">
        <f>IFERROR(__xludf.DUMMYFUNCTION("""COMPUTED_VALUE"""),"JavaScript")</f>
        <v>JavaScript</v>
      </c>
      <c r="H1143" s="1" t="str">
        <f>IFERROR(__xludf.DUMMYFUNCTION("""COMPUTED_VALUE"""),"Python")</f>
        <v>Python</v>
      </c>
    </row>
    <row r="1144">
      <c r="B1144" s="1" t="str">
        <f>IFERROR(__xludf.DUMMYFUNCTION("""COMPUTED_VALUE"""),"Bash/Shell/PowerShell;C#;HTML/CSS;JavaScript;TypeScript;Other(s):")</f>
        <v>Bash/Shell/PowerShell;C#;HTML/CSS;JavaScript;TypeScript;Other(s):</v>
      </c>
      <c r="E1144" s="1" t="str">
        <f>IFERROR(__xludf.DUMMYFUNCTION("UNIQUE(SPLIT(B1144,"";""))"),"Bash/Shell/PowerShell")</f>
        <v>Bash/Shell/PowerShell</v>
      </c>
      <c r="F1144" s="1" t="str">
        <f>IFERROR(__xludf.DUMMYFUNCTION("""COMPUTED_VALUE"""),"C#")</f>
        <v>C#</v>
      </c>
      <c r="G1144" s="1" t="str">
        <f>IFERROR(__xludf.DUMMYFUNCTION("""COMPUTED_VALUE"""),"HTML/CSS")</f>
        <v>HTML/CSS</v>
      </c>
      <c r="H1144" s="1" t="str">
        <f>IFERROR(__xludf.DUMMYFUNCTION("""COMPUTED_VALUE"""),"JavaScript")</f>
        <v>JavaScript</v>
      </c>
      <c r="I1144" s="1" t="str">
        <f>IFERROR(__xludf.DUMMYFUNCTION("""COMPUTED_VALUE"""),"TypeScript")</f>
        <v>TypeScript</v>
      </c>
      <c r="J1144" s="1" t="str">
        <f>IFERROR(__xludf.DUMMYFUNCTION("""COMPUTED_VALUE"""),"Other(s):")</f>
        <v>Other(s):</v>
      </c>
    </row>
    <row r="1145">
      <c r="B1145" s="1" t="str">
        <f>IFERROR(__xludf.DUMMYFUNCTION("""COMPUTED_VALUE"""),"C;C++;Python;SQL")</f>
        <v>C;C++;Python;SQL</v>
      </c>
      <c r="E1145" s="1" t="str">
        <f>IFERROR(__xludf.DUMMYFUNCTION("UNIQUE(SPLIT(B1145,"";""))"),"C")</f>
        <v>C</v>
      </c>
      <c r="F1145" s="1" t="str">
        <f>IFERROR(__xludf.DUMMYFUNCTION("""COMPUTED_VALUE"""),"C++")</f>
        <v>C++</v>
      </c>
      <c r="G1145" s="1" t="str">
        <f>IFERROR(__xludf.DUMMYFUNCTION("""COMPUTED_VALUE"""),"Python")</f>
        <v>Python</v>
      </c>
      <c r="H1145" s="1" t="str">
        <f>IFERROR(__xludf.DUMMYFUNCTION("""COMPUTED_VALUE"""),"SQL")</f>
        <v>SQL</v>
      </c>
    </row>
    <row r="1146">
      <c r="B1146" s="1" t="str">
        <f>IFERROR(__xludf.DUMMYFUNCTION("""COMPUTED_VALUE"""),"HTML/CSS;JavaScript;Ruby;SQL")</f>
        <v>HTML/CSS;JavaScript;Ruby;SQL</v>
      </c>
      <c r="E1146" s="1" t="str">
        <f>IFERROR(__xludf.DUMMYFUNCTION("UNIQUE(SPLIT(B1146,"";""))"),"HTML/CSS")</f>
        <v>HTML/CSS</v>
      </c>
      <c r="F1146" s="1" t="str">
        <f>IFERROR(__xludf.DUMMYFUNCTION("""COMPUTED_VALUE"""),"JavaScript")</f>
        <v>JavaScript</v>
      </c>
      <c r="G1146" s="1" t="str">
        <f>IFERROR(__xludf.DUMMYFUNCTION("""COMPUTED_VALUE"""),"Ruby")</f>
        <v>Ruby</v>
      </c>
      <c r="H1146" s="1" t="str">
        <f>IFERROR(__xludf.DUMMYFUNCTION("""COMPUTED_VALUE"""),"SQL")</f>
        <v>SQL</v>
      </c>
    </row>
    <row r="1147">
      <c r="B1147" s="1" t="str">
        <f>IFERROR(__xludf.DUMMYFUNCTION("""COMPUTED_VALUE"""),"C#")</f>
        <v>C#</v>
      </c>
      <c r="E1147" s="1" t="str">
        <f>IFERROR(__xludf.DUMMYFUNCTION("UNIQUE(SPLIT(B1147,"";""))"),"C#")</f>
        <v>C#</v>
      </c>
    </row>
    <row r="1148">
      <c r="B1148" s="1" t="str">
        <f>IFERROR(__xludf.DUMMYFUNCTION("""COMPUTED_VALUE"""),"Swift")</f>
        <v>Swift</v>
      </c>
      <c r="E1148" s="1" t="str">
        <f>IFERROR(__xludf.DUMMYFUNCTION("UNIQUE(SPLIT(B1148,"";""))"),"Swift")</f>
        <v>Swift</v>
      </c>
    </row>
    <row r="1149">
      <c r="B1149" s="1" t="str">
        <f>IFERROR(__xludf.DUMMYFUNCTION("""COMPUTED_VALUE"""),"Bash/Shell/PowerShell;C++;C#;Dart;HTML/CSS;Java;JavaScript;Python;R;SQL;TypeScript")</f>
        <v>Bash/Shell/PowerShell;C++;C#;Dart;HTML/CSS;Java;JavaScript;Python;R;SQL;TypeScript</v>
      </c>
      <c r="E1149" s="1" t="str">
        <f>IFERROR(__xludf.DUMMYFUNCTION("UNIQUE(SPLIT(B1149,"";""))"),"Bash/Shell/PowerShell")</f>
        <v>Bash/Shell/PowerShell</v>
      </c>
      <c r="F1149" s="1" t="str">
        <f>IFERROR(__xludf.DUMMYFUNCTION("""COMPUTED_VALUE"""),"C++")</f>
        <v>C++</v>
      </c>
      <c r="G1149" s="1" t="str">
        <f>IFERROR(__xludf.DUMMYFUNCTION("""COMPUTED_VALUE"""),"C#")</f>
        <v>C#</v>
      </c>
      <c r="H1149" s="1" t="str">
        <f>IFERROR(__xludf.DUMMYFUNCTION("""COMPUTED_VALUE"""),"Dart")</f>
        <v>Dart</v>
      </c>
      <c r="I1149" s="1" t="str">
        <f>IFERROR(__xludf.DUMMYFUNCTION("""COMPUTED_VALUE"""),"HTML/CSS")</f>
        <v>HTML/CSS</v>
      </c>
      <c r="J1149" s="1" t="str">
        <f>IFERROR(__xludf.DUMMYFUNCTION("""COMPUTED_VALUE"""),"Java")</f>
        <v>Java</v>
      </c>
      <c r="K1149" s="1" t="str">
        <f>IFERROR(__xludf.DUMMYFUNCTION("""COMPUTED_VALUE"""),"JavaScript")</f>
        <v>JavaScript</v>
      </c>
      <c r="L1149" s="1" t="str">
        <f>IFERROR(__xludf.DUMMYFUNCTION("""COMPUTED_VALUE"""),"Python")</f>
        <v>Python</v>
      </c>
      <c r="M1149" s="1" t="str">
        <f>IFERROR(__xludf.DUMMYFUNCTION("""COMPUTED_VALUE"""),"R")</f>
        <v>R</v>
      </c>
      <c r="N1149" s="1" t="str">
        <f>IFERROR(__xludf.DUMMYFUNCTION("""COMPUTED_VALUE"""),"SQL")</f>
        <v>SQL</v>
      </c>
      <c r="O1149" s="1" t="str">
        <f>IFERROR(__xludf.DUMMYFUNCTION("""COMPUTED_VALUE"""),"TypeScript")</f>
        <v>TypeScript</v>
      </c>
    </row>
    <row r="1150">
      <c r="B1150" s="1" t="str">
        <f>IFERROR(__xludf.DUMMYFUNCTION("""COMPUTED_VALUE"""),"C++;Erlang;Python")</f>
        <v>C++;Erlang;Python</v>
      </c>
      <c r="E1150" s="1" t="str">
        <f>IFERROR(__xludf.DUMMYFUNCTION("UNIQUE(SPLIT(B1150,"";""))"),"C++")</f>
        <v>C++</v>
      </c>
      <c r="F1150" s="1" t="str">
        <f>IFERROR(__xludf.DUMMYFUNCTION("""COMPUTED_VALUE"""),"Erlang")</f>
        <v>Erlang</v>
      </c>
      <c r="G1150" s="1" t="str">
        <f>IFERROR(__xludf.DUMMYFUNCTION("""COMPUTED_VALUE"""),"Python")</f>
        <v>Python</v>
      </c>
    </row>
    <row r="1151">
      <c r="B1151" s="1" t="str">
        <f>IFERROR(__xludf.DUMMYFUNCTION("""COMPUTED_VALUE"""),"HTML/CSS;Java;JavaScript;PHP;SQL;TypeScript")</f>
        <v>HTML/CSS;Java;JavaScript;PHP;SQL;TypeScript</v>
      </c>
      <c r="E1151" s="1" t="str">
        <f>IFERROR(__xludf.DUMMYFUNCTION("UNIQUE(SPLIT(B1151,"";""))"),"HTML/CSS")</f>
        <v>HTML/CSS</v>
      </c>
      <c r="F1151" s="1" t="str">
        <f>IFERROR(__xludf.DUMMYFUNCTION("""COMPUTED_VALUE"""),"Java")</f>
        <v>Java</v>
      </c>
      <c r="G1151" s="1" t="str">
        <f>IFERROR(__xludf.DUMMYFUNCTION("""COMPUTED_VALUE"""),"JavaScript")</f>
        <v>JavaScript</v>
      </c>
      <c r="H1151" s="1" t="str">
        <f>IFERROR(__xludf.DUMMYFUNCTION("""COMPUTED_VALUE"""),"PHP")</f>
        <v>PHP</v>
      </c>
      <c r="I1151" s="1" t="str">
        <f>IFERROR(__xludf.DUMMYFUNCTION("""COMPUTED_VALUE"""),"SQL")</f>
        <v>SQL</v>
      </c>
      <c r="J1151" s="1" t="str">
        <f>IFERROR(__xludf.DUMMYFUNCTION("""COMPUTED_VALUE"""),"TypeScript")</f>
        <v>TypeScript</v>
      </c>
    </row>
    <row r="1152">
      <c r="B1152" s="1" t="str">
        <f>IFERROR(__xludf.DUMMYFUNCTION("""COMPUTED_VALUE"""),"JavaScript")</f>
        <v>JavaScript</v>
      </c>
      <c r="E1152" s="1" t="str">
        <f>IFERROR(__xludf.DUMMYFUNCTION("UNIQUE(SPLIT(B1152,"";""))"),"JavaScript")</f>
        <v>JavaScript</v>
      </c>
    </row>
    <row r="1153">
      <c r="B1153" s="1" t="str">
        <f>IFERROR(__xludf.DUMMYFUNCTION("""COMPUTED_VALUE"""),"Assembly;C++;HTML/CSS")</f>
        <v>Assembly;C++;HTML/CSS</v>
      </c>
      <c r="E1153" s="1" t="str">
        <f>IFERROR(__xludf.DUMMYFUNCTION("UNIQUE(SPLIT(B1153,"";""))"),"Assembly")</f>
        <v>Assembly</v>
      </c>
      <c r="F1153" s="1" t="str">
        <f>IFERROR(__xludf.DUMMYFUNCTION("""COMPUTED_VALUE"""),"C++")</f>
        <v>C++</v>
      </c>
      <c r="G1153" s="1" t="str">
        <f>IFERROR(__xludf.DUMMYFUNCTION("""COMPUTED_VALUE"""),"HTML/CSS")</f>
        <v>HTML/CSS</v>
      </c>
    </row>
    <row r="1154">
      <c r="B1154" s="1" t="str">
        <f>IFERROR(__xludf.DUMMYFUNCTION("""COMPUTED_VALUE"""),"Bash/Shell/PowerShell;C++;Java;JavaScript;Python;SQL")</f>
        <v>Bash/Shell/PowerShell;C++;Java;JavaScript;Python;SQL</v>
      </c>
      <c r="E1154" s="1" t="str">
        <f>IFERROR(__xludf.DUMMYFUNCTION("UNIQUE(SPLIT(B1154,"";""))"),"Bash/Shell/PowerShell")</f>
        <v>Bash/Shell/PowerShell</v>
      </c>
      <c r="F1154" s="1" t="str">
        <f>IFERROR(__xludf.DUMMYFUNCTION("""COMPUTED_VALUE"""),"C++")</f>
        <v>C++</v>
      </c>
      <c r="G1154" s="1" t="str">
        <f>IFERROR(__xludf.DUMMYFUNCTION("""COMPUTED_VALUE"""),"Java")</f>
        <v>Java</v>
      </c>
      <c r="H1154" s="1" t="str">
        <f>IFERROR(__xludf.DUMMYFUNCTION("""COMPUTED_VALUE"""),"JavaScript")</f>
        <v>JavaScript</v>
      </c>
      <c r="I1154" s="1" t="str">
        <f>IFERROR(__xludf.DUMMYFUNCTION("""COMPUTED_VALUE"""),"Python")</f>
        <v>Python</v>
      </c>
      <c r="J1154" s="1" t="str">
        <f>IFERROR(__xludf.DUMMYFUNCTION("""COMPUTED_VALUE"""),"SQL")</f>
        <v>SQL</v>
      </c>
    </row>
    <row r="1155">
      <c r="B1155" s="1" t="str">
        <f>IFERROR(__xludf.DUMMYFUNCTION("""COMPUTED_VALUE"""),"JavaScript")</f>
        <v>JavaScript</v>
      </c>
      <c r="E1155" s="1" t="str">
        <f>IFERROR(__xludf.DUMMYFUNCTION("UNIQUE(SPLIT(B1155,"";""))"),"JavaScript")</f>
        <v>JavaScript</v>
      </c>
    </row>
    <row r="1156">
      <c r="B1156" s="1" t="str">
        <f>IFERROR(__xludf.DUMMYFUNCTION("""COMPUTED_VALUE"""),"HTML/CSS;JavaScript;PHP")</f>
        <v>HTML/CSS;JavaScript;PHP</v>
      </c>
      <c r="E1156" s="1" t="str">
        <f>IFERROR(__xludf.DUMMYFUNCTION("UNIQUE(SPLIT(B1156,"";""))"),"HTML/CSS")</f>
        <v>HTML/CSS</v>
      </c>
      <c r="F1156" s="1" t="str">
        <f>IFERROR(__xludf.DUMMYFUNCTION("""COMPUTED_VALUE"""),"JavaScript")</f>
        <v>JavaScript</v>
      </c>
      <c r="G1156" s="1" t="str">
        <f>IFERROR(__xludf.DUMMYFUNCTION("""COMPUTED_VALUE"""),"PHP")</f>
        <v>PHP</v>
      </c>
    </row>
    <row r="1157">
      <c r="B1157" s="1" t="str">
        <f>IFERROR(__xludf.DUMMYFUNCTION("""COMPUTED_VALUE"""),"PHP;Other(s):")</f>
        <v>PHP;Other(s):</v>
      </c>
      <c r="E1157" s="1" t="str">
        <f>IFERROR(__xludf.DUMMYFUNCTION("UNIQUE(SPLIT(B1157,"";""))"),"PHP")</f>
        <v>PHP</v>
      </c>
      <c r="F1157" s="1" t="str">
        <f>IFERROR(__xludf.DUMMYFUNCTION("""COMPUTED_VALUE"""),"Other(s):")</f>
        <v>Other(s):</v>
      </c>
    </row>
    <row r="1158">
      <c r="B1158" s="1" t="str">
        <f>IFERROR(__xludf.DUMMYFUNCTION("""COMPUTED_VALUE"""),"C;HTML/CSS;Java;JavaScript;Python;SQL;TypeScript")</f>
        <v>C;HTML/CSS;Java;JavaScript;Python;SQL;TypeScript</v>
      </c>
      <c r="E1158" s="1" t="str">
        <f>IFERROR(__xludf.DUMMYFUNCTION("UNIQUE(SPLIT(B1158,"";""))"),"C")</f>
        <v>C</v>
      </c>
      <c r="F1158" s="1" t="str">
        <f>IFERROR(__xludf.DUMMYFUNCTION("""COMPUTED_VALUE"""),"HTML/CSS")</f>
        <v>HTML/CSS</v>
      </c>
      <c r="G1158" s="1" t="str">
        <f>IFERROR(__xludf.DUMMYFUNCTION("""COMPUTED_VALUE"""),"Java")</f>
        <v>Java</v>
      </c>
      <c r="H1158" s="1" t="str">
        <f>IFERROR(__xludf.DUMMYFUNCTION("""COMPUTED_VALUE"""),"JavaScript")</f>
        <v>JavaScript</v>
      </c>
      <c r="I1158" s="1" t="str">
        <f>IFERROR(__xludf.DUMMYFUNCTION("""COMPUTED_VALUE"""),"Python")</f>
        <v>Python</v>
      </c>
      <c r="J1158" s="1" t="str">
        <f>IFERROR(__xludf.DUMMYFUNCTION("""COMPUTED_VALUE"""),"SQL")</f>
        <v>SQL</v>
      </c>
      <c r="K1158" s="1" t="str">
        <f>IFERROR(__xludf.DUMMYFUNCTION("""COMPUTED_VALUE"""),"TypeScript")</f>
        <v>TypeScript</v>
      </c>
    </row>
    <row r="1159">
      <c r="B1159" s="1" t="str">
        <f>IFERROR(__xludf.DUMMYFUNCTION("""COMPUTED_VALUE"""),"Bash/Shell/PowerShell;C;C++;C#;HTML/CSS;Java;JavaScript;PHP;Python;SQL")</f>
        <v>Bash/Shell/PowerShell;C;C++;C#;HTML/CSS;Java;JavaScript;PHP;Python;SQL</v>
      </c>
      <c r="E1159" s="1" t="str">
        <f>IFERROR(__xludf.DUMMYFUNCTION("UNIQUE(SPLIT(B1159,"";""))"),"Bash/Shell/PowerShell")</f>
        <v>Bash/Shell/PowerShell</v>
      </c>
      <c r="F1159" s="1" t="str">
        <f>IFERROR(__xludf.DUMMYFUNCTION("""COMPUTED_VALUE"""),"C")</f>
        <v>C</v>
      </c>
      <c r="G1159" s="1" t="str">
        <f>IFERROR(__xludf.DUMMYFUNCTION("""COMPUTED_VALUE"""),"C++")</f>
        <v>C++</v>
      </c>
      <c r="H1159" s="1" t="str">
        <f>IFERROR(__xludf.DUMMYFUNCTION("""COMPUTED_VALUE"""),"C#")</f>
        <v>C#</v>
      </c>
      <c r="I1159" s="1" t="str">
        <f>IFERROR(__xludf.DUMMYFUNCTION("""COMPUTED_VALUE"""),"HTML/CSS")</f>
        <v>HTML/CSS</v>
      </c>
      <c r="J1159" s="1" t="str">
        <f>IFERROR(__xludf.DUMMYFUNCTION("""COMPUTED_VALUE"""),"Java")</f>
        <v>Java</v>
      </c>
      <c r="K1159" s="1" t="str">
        <f>IFERROR(__xludf.DUMMYFUNCTION("""COMPUTED_VALUE"""),"JavaScript")</f>
        <v>JavaScript</v>
      </c>
      <c r="L1159" s="1" t="str">
        <f>IFERROR(__xludf.DUMMYFUNCTION("""COMPUTED_VALUE"""),"PHP")</f>
        <v>PHP</v>
      </c>
      <c r="M1159" s="1" t="str">
        <f>IFERROR(__xludf.DUMMYFUNCTION("""COMPUTED_VALUE"""),"Python")</f>
        <v>Python</v>
      </c>
      <c r="N1159" s="1" t="str">
        <f>IFERROR(__xludf.DUMMYFUNCTION("""COMPUTED_VALUE"""),"SQL")</f>
        <v>SQL</v>
      </c>
    </row>
    <row r="1160">
      <c r="B1160" s="1" t="str">
        <f>IFERROR(__xludf.DUMMYFUNCTION("""COMPUTED_VALUE"""),"Bash/Shell/PowerShell;C;HTML/CSS;Java;JavaScript;PHP;Python;SQL")</f>
        <v>Bash/Shell/PowerShell;C;HTML/CSS;Java;JavaScript;PHP;Python;SQL</v>
      </c>
      <c r="E1160" s="1" t="str">
        <f>IFERROR(__xludf.DUMMYFUNCTION("UNIQUE(SPLIT(B1160,"";""))"),"Bash/Shell/PowerShell")</f>
        <v>Bash/Shell/PowerShell</v>
      </c>
      <c r="F1160" s="1" t="str">
        <f>IFERROR(__xludf.DUMMYFUNCTION("""COMPUTED_VALUE"""),"C")</f>
        <v>C</v>
      </c>
      <c r="G1160" s="1" t="str">
        <f>IFERROR(__xludf.DUMMYFUNCTION("""COMPUTED_VALUE"""),"HTML/CSS")</f>
        <v>HTML/CSS</v>
      </c>
      <c r="H1160" s="1" t="str">
        <f>IFERROR(__xludf.DUMMYFUNCTION("""COMPUTED_VALUE"""),"Java")</f>
        <v>Java</v>
      </c>
      <c r="I1160" s="1" t="str">
        <f>IFERROR(__xludf.DUMMYFUNCTION("""COMPUTED_VALUE"""),"JavaScript")</f>
        <v>JavaScript</v>
      </c>
      <c r="J1160" s="1" t="str">
        <f>IFERROR(__xludf.DUMMYFUNCTION("""COMPUTED_VALUE"""),"PHP")</f>
        <v>PHP</v>
      </c>
      <c r="K1160" s="1" t="str">
        <f>IFERROR(__xludf.DUMMYFUNCTION("""COMPUTED_VALUE"""),"Python")</f>
        <v>Python</v>
      </c>
      <c r="L1160" s="1" t="str">
        <f>IFERROR(__xludf.DUMMYFUNCTION("""COMPUTED_VALUE"""),"SQL")</f>
        <v>SQL</v>
      </c>
    </row>
    <row r="1161">
      <c r="B1161" s="1" t="str">
        <f>IFERROR(__xludf.DUMMYFUNCTION("""COMPUTED_VALUE"""),"C#;SQL;VBA")</f>
        <v>C#;SQL;VBA</v>
      </c>
      <c r="E1161" s="1" t="str">
        <f>IFERROR(__xludf.DUMMYFUNCTION("UNIQUE(SPLIT(B1161,"";""))"),"C#")</f>
        <v>C#</v>
      </c>
      <c r="F1161" s="1" t="str">
        <f>IFERROR(__xludf.DUMMYFUNCTION("""COMPUTED_VALUE"""),"SQL")</f>
        <v>SQL</v>
      </c>
      <c r="G1161" s="1" t="str">
        <f>IFERROR(__xludf.DUMMYFUNCTION("""COMPUTED_VALUE"""),"VBA")</f>
        <v>VBA</v>
      </c>
    </row>
    <row r="1162">
      <c r="B1162" s="1" t="str">
        <f>IFERROR(__xludf.DUMMYFUNCTION("""COMPUTED_VALUE"""),"Bash/Shell/PowerShell;C++;HTML/CSS;Java;Python")</f>
        <v>Bash/Shell/PowerShell;C++;HTML/CSS;Java;Python</v>
      </c>
      <c r="E1162" s="1" t="str">
        <f>IFERROR(__xludf.DUMMYFUNCTION("UNIQUE(SPLIT(B1162,"";""))"),"Bash/Shell/PowerShell")</f>
        <v>Bash/Shell/PowerShell</v>
      </c>
      <c r="F1162" s="1" t="str">
        <f>IFERROR(__xludf.DUMMYFUNCTION("""COMPUTED_VALUE"""),"C++")</f>
        <v>C++</v>
      </c>
      <c r="G1162" s="1" t="str">
        <f>IFERROR(__xludf.DUMMYFUNCTION("""COMPUTED_VALUE"""),"HTML/CSS")</f>
        <v>HTML/CSS</v>
      </c>
      <c r="H1162" s="1" t="str">
        <f>IFERROR(__xludf.DUMMYFUNCTION("""COMPUTED_VALUE"""),"Java")</f>
        <v>Java</v>
      </c>
      <c r="I1162" s="1" t="str">
        <f>IFERROR(__xludf.DUMMYFUNCTION("""COMPUTED_VALUE"""),"Python")</f>
        <v>Python</v>
      </c>
    </row>
    <row r="1163">
      <c r="B1163" s="1" t="str">
        <f>IFERROR(__xludf.DUMMYFUNCTION("""COMPUTED_VALUE"""),"Java;Python")</f>
        <v>Java;Python</v>
      </c>
      <c r="E1163" s="1" t="str">
        <f>IFERROR(__xludf.DUMMYFUNCTION("UNIQUE(SPLIT(B1163,"";""))"),"Java")</f>
        <v>Java</v>
      </c>
      <c r="F1163" s="1" t="str">
        <f>IFERROR(__xludf.DUMMYFUNCTION("""COMPUTED_VALUE"""),"Python")</f>
        <v>Python</v>
      </c>
    </row>
    <row r="1164">
      <c r="B1164" s="1" t="str">
        <f>IFERROR(__xludf.DUMMYFUNCTION("""COMPUTED_VALUE"""),"Go;HTML/CSS;Java;JavaScript;SQL;TypeScript")</f>
        <v>Go;HTML/CSS;Java;JavaScript;SQL;TypeScript</v>
      </c>
      <c r="E1164" s="1" t="str">
        <f>IFERROR(__xludf.DUMMYFUNCTION("UNIQUE(SPLIT(B1164,"";""))"),"Go")</f>
        <v>Go</v>
      </c>
      <c r="F1164" s="1" t="str">
        <f>IFERROR(__xludf.DUMMYFUNCTION("""COMPUTED_VALUE"""),"HTML/CSS")</f>
        <v>HTML/CSS</v>
      </c>
      <c r="G1164" s="1" t="str">
        <f>IFERROR(__xludf.DUMMYFUNCTION("""COMPUTED_VALUE"""),"Java")</f>
        <v>Java</v>
      </c>
      <c r="H1164" s="1" t="str">
        <f>IFERROR(__xludf.DUMMYFUNCTION("""COMPUTED_VALUE"""),"JavaScript")</f>
        <v>JavaScript</v>
      </c>
      <c r="I1164" s="1" t="str">
        <f>IFERROR(__xludf.DUMMYFUNCTION("""COMPUTED_VALUE"""),"SQL")</f>
        <v>SQL</v>
      </c>
      <c r="J1164" s="1" t="str">
        <f>IFERROR(__xludf.DUMMYFUNCTION("""COMPUTED_VALUE"""),"TypeScript")</f>
        <v>TypeScript</v>
      </c>
    </row>
    <row r="1165">
      <c r="B1165" s="1" t="str">
        <f>IFERROR(__xludf.DUMMYFUNCTION("""COMPUTED_VALUE"""),"Assembly;Bash/Shell/PowerShell;C;Clojure;JavaScript;Kotlin;Python;TypeScript")</f>
        <v>Assembly;Bash/Shell/PowerShell;C;Clojure;JavaScript;Kotlin;Python;TypeScript</v>
      </c>
      <c r="E1165" s="1" t="str">
        <f>IFERROR(__xludf.DUMMYFUNCTION("UNIQUE(SPLIT(B1165,"";""))"),"Assembly")</f>
        <v>Assembly</v>
      </c>
      <c r="F1165" s="1" t="str">
        <f>IFERROR(__xludf.DUMMYFUNCTION("""COMPUTED_VALUE"""),"Bash/Shell/PowerShell")</f>
        <v>Bash/Shell/PowerShell</v>
      </c>
      <c r="G1165" s="1" t="str">
        <f>IFERROR(__xludf.DUMMYFUNCTION("""COMPUTED_VALUE"""),"C")</f>
        <v>C</v>
      </c>
      <c r="H1165" s="1" t="str">
        <f>IFERROR(__xludf.DUMMYFUNCTION("""COMPUTED_VALUE"""),"Clojure")</f>
        <v>Clojure</v>
      </c>
      <c r="I1165" s="1" t="str">
        <f>IFERROR(__xludf.DUMMYFUNCTION("""COMPUTED_VALUE"""),"JavaScript")</f>
        <v>JavaScript</v>
      </c>
      <c r="J1165" s="1" t="str">
        <f>IFERROR(__xludf.DUMMYFUNCTION("""COMPUTED_VALUE"""),"Kotlin")</f>
        <v>Kotlin</v>
      </c>
      <c r="K1165" s="1" t="str">
        <f>IFERROR(__xludf.DUMMYFUNCTION("""COMPUTED_VALUE"""),"Python")</f>
        <v>Python</v>
      </c>
      <c r="L1165" s="1" t="str">
        <f>IFERROR(__xludf.DUMMYFUNCTION("""COMPUTED_VALUE"""),"TypeScript")</f>
        <v>TypeScript</v>
      </c>
    </row>
    <row r="1166">
      <c r="B1166" s="1" t="str">
        <f>IFERROR(__xludf.DUMMYFUNCTION("""COMPUTED_VALUE"""),"C++;Go;HTML/CSS;JavaScript;Ruby")</f>
        <v>C++;Go;HTML/CSS;JavaScript;Ruby</v>
      </c>
      <c r="E1166" s="1" t="str">
        <f>IFERROR(__xludf.DUMMYFUNCTION("UNIQUE(SPLIT(B1166,"";""))"),"C++")</f>
        <v>C++</v>
      </c>
      <c r="F1166" s="1" t="str">
        <f>IFERROR(__xludf.DUMMYFUNCTION("""COMPUTED_VALUE"""),"Go")</f>
        <v>Go</v>
      </c>
      <c r="G1166" s="1" t="str">
        <f>IFERROR(__xludf.DUMMYFUNCTION("""COMPUTED_VALUE"""),"HTML/CSS")</f>
        <v>HTML/CSS</v>
      </c>
      <c r="H1166" s="1" t="str">
        <f>IFERROR(__xludf.DUMMYFUNCTION("""COMPUTED_VALUE"""),"JavaScript")</f>
        <v>JavaScript</v>
      </c>
      <c r="I1166" s="1" t="str">
        <f>IFERROR(__xludf.DUMMYFUNCTION("""COMPUTED_VALUE"""),"Ruby")</f>
        <v>Ruby</v>
      </c>
    </row>
    <row r="1167">
      <c r="B1167" s="1" t="str">
        <f>IFERROR(__xludf.DUMMYFUNCTION("""COMPUTED_VALUE"""),"HTML/CSS;Java;JavaScript;SQL;TypeScript")</f>
        <v>HTML/CSS;Java;JavaScript;SQL;TypeScript</v>
      </c>
      <c r="E1167" s="1" t="str">
        <f>IFERROR(__xludf.DUMMYFUNCTION("UNIQUE(SPLIT(B1167,"";""))"),"HTML/CSS")</f>
        <v>HTML/CSS</v>
      </c>
      <c r="F1167" s="1" t="str">
        <f>IFERROR(__xludf.DUMMYFUNCTION("""COMPUTED_VALUE"""),"Java")</f>
        <v>Java</v>
      </c>
      <c r="G1167" s="1" t="str">
        <f>IFERROR(__xludf.DUMMYFUNCTION("""COMPUTED_VALUE"""),"JavaScript")</f>
        <v>JavaScript</v>
      </c>
      <c r="H1167" s="1" t="str">
        <f>IFERROR(__xludf.DUMMYFUNCTION("""COMPUTED_VALUE"""),"SQL")</f>
        <v>SQL</v>
      </c>
      <c r="I1167" s="1" t="str">
        <f>IFERROR(__xludf.DUMMYFUNCTION("""COMPUTED_VALUE"""),"TypeScript")</f>
        <v>TypeScript</v>
      </c>
    </row>
    <row r="1168">
      <c r="B1168" s="1" t="str">
        <f>IFERROR(__xludf.DUMMYFUNCTION("""COMPUTED_VALUE"""),"Bash/Shell/PowerShell;HTML/CSS;Java;JavaScript;Python;SQL")</f>
        <v>Bash/Shell/PowerShell;HTML/CSS;Java;JavaScript;Python;SQL</v>
      </c>
      <c r="E1168" s="1" t="str">
        <f>IFERROR(__xludf.DUMMYFUNCTION("UNIQUE(SPLIT(B1168,"";""))"),"Bash/Shell/PowerShell")</f>
        <v>Bash/Shell/PowerShell</v>
      </c>
      <c r="F1168" s="1" t="str">
        <f>IFERROR(__xludf.DUMMYFUNCTION("""COMPUTED_VALUE"""),"HTML/CSS")</f>
        <v>HTML/CSS</v>
      </c>
      <c r="G1168" s="1" t="str">
        <f>IFERROR(__xludf.DUMMYFUNCTION("""COMPUTED_VALUE"""),"Java")</f>
        <v>Java</v>
      </c>
      <c r="H1168" s="1" t="str">
        <f>IFERROR(__xludf.DUMMYFUNCTION("""COMPUTED_VALUE"""),"JavaScript")</f>
        <v>JavaScript</v>
      </c>
      <c r="I1168" s="1" t="str">
        <f>IFERROR(__xludf.DUMMYFUNCTION("""COMPUTED_VALUE"""),"Python")</f>
        <v>Python</v>
      </c>
      <c r="J1168" s="1" t="str">
        <f>IFERROR(__xludf.DUMMYFUNCTION("""COMPUTED_VALUE"""),"SQL")</f>
        <v>SQL</v>
      </c>
    </row>
    <row r="1169">
      <c r="B1169" s="1" t="str">
        <f>IFERROR(__xludf.DUMMYFUNCTION("""COMPUTED_VALUE"""),"Bash/Shell/PowerShell;HTML/CSS;JavaScript;PHP;SQL;TypeScript")</f>
        <v>Bash/Shell/PowerShell;HTML/CSS;JavaScript;PHP;SQL;TypeScript</v>
      </c>
      <c r="E1169" s="1" t="str">
        <f>IFERROR(__xludf.DUMMYFUNCTION("UNIQUE(SPLIT(B1169,"";""))"),"Bash/Shell/PowerShell")</f>
        <v>Bash/Shell/PowerShell</v>
      </c>
      <c r="F1169" s="1" t="str">
        <f>IFERROR(__xludf.DUMMYFUNCTION("""COMPUTED_VALUE"""),"HTML/CSS")</f>
        <v>HTML/CSS</v>
      </c>
      <c r="G1169" s="1" t="str">
        <f>IFERROR(__xludf.DUMMYFUNCTION("""COMPUTED_VALUE"""),"JavaScript")</f>
        <v>JavaScript</v>
      </c>
      <c r="H1169" s="1" t="str">
        <f>IFERROR(__xludf.DUMMYFUNCTION("""COMPUTED_VALUE"""),"PHP")</f>
        <v>PHP</v>
      </c>
      <c r="I1169" s="1" t="str">
        <f>IFERROR(__xludf.DUMMYFUNCTION("""COMPUTED_VALUE"""),"SQL")</f>
        <v>SQL</v>
      </c>
      <c r="J1169" s="1" t="str">
        <f>IFERROR(__xludf.DUMMYFUNCTION("""COMPUTED_VALUE"""),"TypeScript")</f>
        <v>TypeScript</v>
      </c>
    </row>
    <row r="1170">
      <c r="B1170" s="1" t="str">
        <f>IFERROR(__xludf.DUMMYFUNCTION("""COMPUTED_VALUE"""),"Go;HTML/CSS;JavaScript;Python;R")</f>
        <v>Go;HTML/CSS;JavaScript;Python;R</v>
      </c>
      <c r="E1170" s="1" t="str">
        <f>IFERROR(__xludf.DUMMYFUNCTION("UNIQUE(SPLIT(B1170,"";""))"),"Go")</f>
        <v>Go</v>
      </c>
      <c r="F1170" s="1" t="str">
        <f>IFERROR(__xludf.DUMMYFUNCTION("""COMPUTED_VALUE"""),"HTML/CSS")</f>
        <v>HTML/CSS</v>
      </c>
      <c r="G1170" s="1" t="str">
        <f>IFERROR(__xludf.DUMMYFUNCTION("""COMPUTED_VALUE"""),"JavaScript")</f>
        <v>JavaScript</v>
      </c>
      <c r="H1170" s="1" t="str">
        <f>IFERROR(__xludf.DUMMYFUNCTION("""COMPUTED_VALUE"""),"Python")</f>
        <v>Python</v>
      </c>
      <c r="I1170" s="1" t="str">
        <f>IFERROR(__xludf.DUMMYFUNCTION("""COMPUTED_VALUE"""),"R")</f>
        <v>R</v>
      </c>
    </row>
    <row r="1171">
      <c r="B1171" s="1" t="str">
        <f>IFERROR(__xludf.DUMMYFUNCTION("""COMPUTED_VALUE"""),"HTML/CSS;JavaScript;PHP")</f>
        <v>HTML/CSS;JavaScript;PHP</v>
      </c>
      <c r="E1171" s="1" t="str">
        <f>IFERROR(__xludf.DUMMYFUNCTION("UNIQUE(SPLIT(B1171,"";""))"),"HTML/CSS")</f>
        <v>HTML/CSS</v>
      </c>
      <c r="F1171" s="1" t="str">
        <f>IFERROR(__xludf.DUMMYFUNCTION("""COMPUTED_VALUE"""),"JavaScript")</f>
        <v>JavaScript</v>
      </c>
      <c r="G1171" s="1" t="str">
        <f>IFERROR(__xludf.DUMMYFUNCTION("""COMPUTED_VALUE"""),"PHP")</f>
        <v>PHP</v>
      </c>
    </row>
    <row r="1172">
      <c r="B1172" s="1" t="str">
        <f>IFERROR(__xludf.DUMMYFUNCTION("""COMPUTED_VALUE"""),"Bash/Shell/PowerShell;C++;Python")</f>
        <v>Bash/Shell/PowerShell;C++;Python</v>
      </c>
      <c r="E1172" s="1" t="str">
        <f>IFERROR(__xludf.DUMMYFUNCTION("UNIQUE(SPLIT(B1172,"";""))"),"Bash/Shell/PowerShell")</f>
        <v>Bash/Shell/PowerShell</v>
      </c>
      <c r="F1172" s="1" t="str">
        <f>IFERROR(__xludf.DUMMYFUNCTION("""COMPUTED_VALUE"""),"C++")</f>
        <v>C++</v>
      </c>
      <c r="G1172" s="1" t="str">
        <f>IFERROR(__xludf.DUMMYFUNCTION("""COMPUTED_VALUE"""),"Python")</f>
        <v>Python</v>
      </c>
    </row>
    <row r="1173">
      <c r="B1173" s="1" t="str">
        <f>IFERROR(__xludf.DUMMYFUNCTION("""COMPUTED_VALUE"""),"C#;HTML/CSS;Java;JavaScript;TypeScript")</f>
        <v>C#;HTML/CSS;Java;JavaScript;TypeScript</v>
      </c>
      <c r="E1173" s="1" t="str">
        <f>IFERROR(__xludf.DUMMYFUNCTION("UNIQUE(SPLIT(B1173,"";""))"),"C#")</f>
        <v>C#</v>
      </c>
      <c r="F1173" s="1" t="str">
        <f>IFERROR(__xludf.DUMMYFUNCTION("""COMPUTED_VALUE"""),"HTML/CSS")</f>
        <v>HTML/CSS</v>
      </c>
      <c r="G1173" s="1" t="str">
        <f>IFERROR(__xludf.DUMMYFUNCTION("""COMPUTED_VALUE"""),"Java")</f>
        <v>Java</v>
      </c>
      <c r="H1173" s="1" t="str">
        <f>IFERROR(__xludf.DUMMYFUNCTION("""COMPUTED_VALUE"""),"JavaScript")</f>
        <v>JavaScript</v>
      </c>
      <c r="I1173" s="1" t="str">
        <f>IFERROR(__xludf.DUMMYFUNCTION("""COMPUTED_VALUE"""),"TypeScript")</f>
        <v>TypeScript</v>
      </c>
    </row>
    <row r="1174">
      <c r="B1174" s="1" t="str">
        <f>IFERROR(__xludf.DUMMYFUNCTION("""COMPUTED_VALUE"""),"C++;C#;HTML/CSS;Java;SQL;WebAssembly")</f>
        <v>C++;C#;HTML/CSS;Java;SQL;WebAssembly</v>
      </c>
      <c r="E1174" s="1" t="str">
        <f>IFERROR(__xludf.DUMMYFUNCTION("UNIQUE(SPLIT(B1174,"";""))"),"C++")</f>
        <v>C++</v>
      </c>
      <c r="F1174" s="1" t="str">
        <f>IFERROR(__xludf.DUMMYFUNCTION("""COMPUTED_VALUE"""),"C#")</f>
        <v>C#</v>
      </c>
      <c r="G1174" s="1" t="str">
        <f>IFERROR(__xludf.DUMMYFUNCTION("""COMPUTED_VALUE"""),"HTML/CSS")</f>
        <v>HTML/CSS</v>
      </c>
      <c r="H1174" s="1" t="str">
        <f>IFERROR(__xludf.DUMMYFUNCTION("""COMPUTED_VALUE"""),"Java")</f>
        <v>Java</v>
      </c>
      <c r="I1174" s="1" t="str">
        <f>IFERROR(__xludf.DUMMYFUNCTION("""COMPUTED_VALUE"""),"SQL")</f>
        <v>SQL</v>
      </c>
      <c r="J1174" s="1" t="str">
        <f>IFERROR(__xludf.DUMMYFUNCTION("""COMPUTED_VALUE"""),"WebAssembly")</f>
        <v>WebAssembly</v>
      </c>
    </row>
    <row r="1175">
      <c r="B1175" s="1" t="str">
        <f>IFERROR(__xludf.DUMMYFUNCTION("""COMPUTED_VALUE"""),"C#;HTML/CSS;Java;JavaScript;Python")</f>
        <v>C#;HTML/CSS;Java;JavaScript;Python</v>
      </c>
      <c r="E1175" s="1" t="str">
        <f>IFERROR(__xludf.DUMMYFUNCTION("UNIQUE(SPLIT(B1175,"";""))"),"C#")</f>
        <v>C#</v>
      </c>
      <c r="F1175" s="1" t="str">
        <f>IFERROR(__xludf.DUMMYFUNCTION("""COMPUTED_VALUE"""),"HTML/CSS")</f>
        <v>HTML/CSS</v>
      </c>
      <c r="G1175" s="1" t="str">
        <f>IFERROR(__xludf.DUMMYFUNCTION("""COMPUTED_VALUE"""),"Java")</f>
        <v>Java</v>
      </c>
      <c r="H1175" s="1" t="str">
        <f>IFERROR(__xludf.DUMMYFUNCTION("""COMPUTED_VALUE"""),"JavaScript")</f>
        <v>JavaScript</v>
      </c>
      <c r="I1175" s="1" t="str">
        <f>IFERROR(__xludf.DUMMYFUNCTION("""COMPUTED_VALUE"""),"Python")</f>
        <v>Python</v>
      </c>
    </row>
    <row r="1176">
      <c r="B1176" s="1" t="str">
        <f>IFERROR(__xludf.DUMMYFUNCTION("""COMPUTED_VALUE"""),"Bash/Shell/PowerShell;Java;SQL")</f>
        <v>Bash/Shell/PowerShell;Java;SQL</v>
      </c>
      <c r="E1176" s="1" t="str">
        <f>IFERROR(__xludf.DUMMYFUNCTION("UNIQUE(SPLIT(B1176,"";""))"),"Bash/Shell/PowerShell")</f>
        <v>Bash/Shell/PowerShell</v>
      </c>
      <c r="F1176" s="1" t="str">
        <f>IFERROR(__xludf.DUMMYFUNCTION("""COMPUTED_VALUE"""),"Java")</f>
        <v>Java</v>
      </c>
      <c r="G1176" s="1" t="str">
        <f>IFERROR(__xludf.DUMMYFUNCTION("""COMPUTED_VALUE"""),"SQL")</f>
        <v>SQL</v>
      </c>
    </row>
    <row r="1177">
      <c r="B1177" s="1" t="str">
        <f>IFERROR(__xludf.DUMMYFUNCTION("""COMPUTED_VALUE"""),"Bash/Shell/PowerShell;Elixir;Go;HTML/CSS;Java;JavaScript;Python")</f>
        <v>Bash/Shell/PowerShell;Elixir;Go;HTML/CSS;Java;JavaScript;Python</v>
      </c>
      <c r="E1177" s="1" t="str">
        <f>IFERROR(__xludf.DUMMYFUNCTION("UNIQUE(SPLIT(B1177,"";""))"),"Bash/Shell/PowerShell")</f>
        <v>Bash/Shell/PowerShell</v>
      </c>
      <c r="F1177" s="1" t="str">
        <f>IFERROR(__xludf.DUMMYFUNCTION("""COMPUTED_VALUE"""),"Elixir")</f>
        <v>Elixir</v>
      </c>
      <c r="G1177" s="1" t="str">
        <f>IFERROR(__xludf.DUMMYFUNCTION("""COMPUTED_VALUE"""),"Go")</f>
        <v>Go</v>
      </c>
      <c r="H1177" s="1" t="str">
        <f>IFERROR(__xludf.DUMMYFUNCTION("""COMPUTED_VALUE"""),"HTML/CSS")</f>
        <v>HTML/CSS</v>
      </c>
      <c r="I1177" s="1" t="str">
        <f>IFERROR(__xludf.DUMMYFUNCTION("""COMPUTED_VALUE"""),"Java")</f>
        <v>Java</v>
      </c>
      <c r="J1177" s="1" t="str">
        <f>IFERROR(__xludf.DUMMYFUNCTION("""COMPUTED_VALUE"""),"JavaScript")</f>
        <v>JavaScript</v>
      </c>
      <c r="K1177" s="1" t="str">
        <f>IFERROR(__xludf.DUMMYFUNCTION("""COMPUTED_VALUE"""),"Python")</f>
        <v>Python</v>
      </c>
    </row>
    <row r="1178">
      <c r="B1178" s="1" t="str">
        <f>IFERROR(__xludf.DUMMYFUNCTION("""COMPUTED_VALUE"""),"Bash/Shell/PowerShell;Erlang;JavaScript;R;Ruby")</f>
        <v>Bash/Shell/PowerShell;Erlang;JavaScript;R;Ruby</v>
      </c>
      <c r="E1178" s="1" t="str">
        <f>IFERROR(__xludf.DUMMYFUNCTION("UNIQUE(SPLIT(B1178,"";""))"),"Bash/Shell/PowerShell")</f>
        <v>Bash/Shell/PowerShell</v>
      </c>
      <c r="F1178" s="1" t="str">
        <f>IFERROR(__xludf.DUMMYFUNCTION("""COMPUTED_VALUE"""),"Erlang")</f>
        <v>Erlang</v>
      </c>
      <c r="G1178" s="1" t="str">
        <f>IFERROR(__xludf.DUMMYFUNCTION("""COMPUTED_VALUE"""),"JavaScript")</f>
        <v>JavaScript</v>
      </c>
      <c r="H1178" s="1" t="str">
        <f>IFERROR(__xludf.DUMMYFUNCTION("""COMPUTED_VALUE"""),"R")</f>
        <v>R</v>
      </c>
      <c r="I1178" s="1" t="str">
        <f>IFERROR(__xludf.DUMMYFUNCTION("""COMPUTED_VALUE"""),"Ruby")</f>
        <v>Ruby</v>
      </c>
    </row>
    <row r="1179">
      <c r="B1179" s="1" t="str">
        <f>IFERROR(__xludf.DUMMYFUNCTION("""COMPUTED_VALUE"""),"C#;Other(s):")</f>
        <v>C#;Other(s):</v>
      </c>
      <c r="E1179" s="1" t="str">
        <f>IFERROR(__xludf.DUMMYFUNCTION("UNIQUE(SPLIT(B1179,"";""))"),"C#")</f>
        <v>C#</v>
      </c>
      <c r="F1179" s="1" t="str">
        <f>IFERROR(__xludf.DUMMYFUNCTION("""COMPUTED_VALUE"""),"Other(s):")</f>
        <v>Other(s):</v>
      </c>
    </row>
    <row r="1180">
      <c r="B1180" s="1" t="str">
        <f>IFERROR(__xludf.DUMMYFUNCTION("""COMPUTED_VALUE"""),"C;C++;SQL")</f>
        <v>C;C++;SQL</v>
      </c>
      <c r="E1180" s="1" t="str">
        <f>IFERROR(__xludf.DUMMYFUNCTION("UNIQUE(SPLIT(B1180,"";""))"),"C")</f>
        <v>C</v>
      </c>
      <c r="F1180" s="1" t="str">
        <f>IFERROR(__xludf.DUMMYFUNCTION("""COMPUTED_VALUE"""),"C++")</f>
        <v>C++</v>
      </c>
      <c r="G1180" s="1" t="str">
        <f>IFERROR(__xludf.DUMMYFUNCTION("""COMPUTED_VALUE"""),"SQL")</f>
        <v>SQL</v>
      </c>
    </row>
    <row r="1181">
      <c r="B1181" s="1" t="str">
        <f>IFERROR(__xludf.DUMMYFUNCTION("""COMPUTED_VALUE"""),"Bash/Shell/PowerShell;Go;HTML/CSS;Java;JavaScript;PHP;Python;Rust")</f>
        <v>Bash/Shell/PowerShell;Go;HTML/CSS;Java;JavaScript;PHP;Python;Rust</v>
      </c>
      <c r="E1181" s="1" t="str">
        <f>IFERROR(__xludf.DUMMYFUNCTION("UNIQUE(SPLIT(B1181,"";""))"),"Bash/Shell/PowerShell")</f>
        <v>Bash/Shell/PowerShell</v>
      </c>
      <c r="F1181" s="1" t="str">
        <f>IFERROR(__xludf.DUMMYFUNCTION("""COMPUTED_VALUE"""),"Go")</f>
        <v>Go</v>
      </c>
      <c r="G1181" s="1" t="str">
        <f>IFERROR(__xludf.DUMMYFUNCTION("""COMPUTED_VALUE"""),"HTML/CSS")</f>
        <v>HTML/CSS</v>
      </c>
      <c r="H1181" s="1" t="str">
        <f>IFERROR(__xludf.DUMMYFUNCTION("""COMPUTED_VALUE"""),"Java")</f>
        <v>Java</v>
      </c>
      <c r="I1181" s="1" t="str">
        <f>IFERROR(__xludf.DUMMYFUNCTION("""COMPUTED_VALUE"""),"JavaScript")</f>
        <v>JavaScript</v>
      </c>
      <c r="J1181" s="1" t="str">
        <f>IFERROR(__xludf.DUMMYFUNCTION("""COMPUTED_VALUE"""),"PHP")</f>
        <v>PHP</v>
      </c>
      <c r="K1181" s="1" t="str">
        <f>IFERROR(__xludf.DUMMYFUNCTION("""COMPUTED_VALUE"""),"Python")</f>
        <v>Python</v>
      </c>
      <c r="L1181" s="1" t="str">
        <f>IFERROR(__xludf.DUMMYFUNCTION("""COMPUTED_VALUE"""),"Rust")</f>
        <v>Rust</v>
      </c>
    </row>
    <row r="1182">
      <c r="B1182" s="1" t="str">
        <f>IFERROR(__xludf.DUMMYFUNCTION("""COMPUTED_VALUE"""),"C++;C#")</f>
        <v>C++;C#</v>
      </c>
      <c r="E1182" s="1" t="str">
        <f>IFERROR(__xludf.DUMMYFUNCTION("UNIQUE(SPLIT(B1182,"";""))"),"C++")</f>
        <v>C++</v>
      </c>
      <c r="F1182" s="1" t="str">
        <f>IFERROR(__xludf.DUMMYFUNCTION("""COMPUTED_VALUE"""),"C#")</f>
        <v>C#</v>
      </c>
    </row>
    <row r="1183">
      <c r="B1183" s="1" t="str">
        <f>IFERROR(__xludf.DUMMYFUNCTION("""COMPUTED_VALUE"""),"C++;HTML/CSS;Java;JavaScript;PHP;Python;Ruby;SQL")</f>
        <v>C++;HTML/CSS;Java;JavaScript;PHP;Python;Ruby;SQL</v>
      </c>
      <c r="E1183" s="1" t="str">
        <f>IFERROR(__xludf.DUMMYFUNCTION("UNIQUE(SPLIT(B1183,"";""))"),"C++")</f>
        <v>C++</v>
      </c>
      <c r="F1183" s="1" t="str">
        <f>IFERROR(__xludf.DUMMYFUNCTION("""COMPUTED_VALUE"""),"HTML/CSS")</f>
        <v>HTML/CSS</v>
      </c>
      <c r="G1183" s="1" t="str">
        <f>IFERROR(__xludf.DUMMYFUNCTION("""COMPUTED_VALUE"""),"Java")</f>
        <v>Java</v>
      </c>
      <c r="H1183" s="1" t="str">
        <f>IFERROR(__xludf.DUMMYFUNCTION("""COMPUTED_VALUE"""),"JavaScript")</f>
        <v>JavaScript</v>
      </c>
      <c r="I1183" s="1" t="str">
        <f>IFERROR(__xludf.DUMMYFUNCTION("""COMPUTED_VALUE"""),"PHP")</f>
        <v>PHP</v>
      </c>
      <c r="J1183" s="1" t="str">
        <f>IFERROR(__xludf.DUMMYFUNCTION("""COMPUTED_VALUE"""),"Python")</f>
        <v>Python</v>
      </c>
      <c r="K1183" s="1" t="str">
        <f>IFERROR(__xludf.DUMMYFUNCTION("""COMPUTED_VALUE"""),"Ruby")</f>
        <v>Ruby</v>
      </c>
      <c r="L1183" s="1" t="str">
        <f>IFERROR(__xludf.DUMMYFUNCTION("""COMPUTED_VALUE"""),"SQL")</f>
        <v>SQL</v>
      </c>
    </row>
    <row r="1184">
      <c r="B1184" s="1" t="str">
        <f>IFERROR(__xludf.DUMMYFUNCTION("""COMPUTED_VALUE"""),"Bash/Shell/PowerShell;Python;SQL")</f>
        <v>Bash/Shell/PowerShell;Python;SQL</v>
      </c>
      <c r="E1184" s="1" t="str">
        <f>IFERROR(__xludf.DUMMYFUNCTION("UNIQUE(SPLIT(B1184,"";""))"),"Bash/Shell/PowerShell")</f>
        <v>Bash/Shell/PowerShell</v>
      </c>
      <c r="F1184" s="1" t="str">
        <f>IFERROR(__xludf.DUMMYFUNCTION("""COMPUTED_VALUE"""),"Python")</f>
        <v>Python</v>
      </c>
      <c r="G1184" s="1" t="str">
        <f>IFERROR(__xludf.DUMMYFUNCTION("""COMPUTED_VALUE"""),"SQL")</f>
        <v>SQL</v>
      </c>
    </row>
    <row r="1185">
      <c r="B1185" s="1" t="str">
        <f>IFERROR(__xludf.DUMMYFUNCTION("""COMPUTED_VALUE"""),"HTML/CSS;JavaScript;PHP;Python;SQL")</f>
        <v>HTML/CSS;JavaScript;PHP;Python;SQL</v>
      </c>
      <c r="E1185" s="1" t="str">
        <f>IFERROR(__xludf.DUMMYFUNCTION("UNIQUE(SPLIT(B1185,"";""))"),"HTML/CSS")</f>
        <v>HTML/CSS</v>
      </c>
      <c r="F1185" s="1" t="str">
        <f>IFERROR(__xludf.DUMMYFUNCTION("""COMPUTED_VALUE"""),"JavaScript")</f>
        <v>JavaScript</v>
      </c>
      <c r="G1185" s="1" t="str">
        <f>IFERROR(__xludf.DUMMYFUNCTION("""COMPUTED_VALUE"""),"PHP")</f>
        <v>PHP</v>
      </c>
      <c r="H1185" s="1" t="str">
        <f>IFERROR(__xludf.DUMMYFUNCTION("""COMPUTED_VALUE"""),"Python")</f>
        <v>Python</v>
      </c>
      <c r="I1185" s="1" t="str">
        <f>IFERROR(__xludf.DUMMYFUNCTION("""COMPUTED_VALUE"""),"SQL")</f>
        <v>SQL</v>
      </c>
    </row>
    <row r="1186">
      <c r="B1186" s="1" t="str">
        <f>IFERROR(__xludf.DUMMYFUNCTION("""COMPUTED_VALUE"""),"HTML/CSS;JavaScript")</f>
        <v>HTML/CSS;JavaScript</v>
      </c>
      <c r="E1186" s="1" t="str">
        <f>IFERROR(__xludf.DUMMYFUNCTION("UNIQUE(SPLIT(B1186,"";""))"),"HTML/CSS")</f>
        <v>HTML/CSS</v>
      </c>
      <c r="F1186" s="1" t="str">
        <f>IFERROR(__xludf.DUMMYFUNCTION("""COMPUTED_VALUE"""),"JavaScript")</f>
        <v>JavaScript</v>
      </c>
    </row>
    <row r="1187">
      <c r="B1187" s="1" t="str">
        <f>IFERROR(__xludf.DUMMYFUNCTION("""COMPUTED_VALUE"""),"Bash/Shell/PowerShell;C#;Python")</f>
        <v>Bash/Shell/PowerShell;C#;Python</v>
      </c>
      <c r="E1187" s="1" t="str">
        <f>IFERROR(__xludf.DUMMYFUNCTION("UNIQUE(SPLIT(B1187,"";""))"),"Bash/Shell/PowerShell")</f>
        <v>Bash/Shell/PowerShell</v>
      </c>
      <c r="F1187" s="1" t="str">
        <f>IFERROR(__xludf.DUMMYFUNCTION("""COMPUTED_VALUE"""),"C#")</f>
        <v>C#</v>
      </c>
      <c r="G1187" s="1" t="str">
        <f>IFERROR(__xludf.DUMMYFUNCTION("""COMPUTED_VALUE"""),"Python")</f>
        <v>Python</v>
      </c>
    </row>
    <row r="1188">
      <c r="B1188" s="1" t="str">
        <f>IFERROR(__xludf.DUMMYFUNCTION("""COMPUTED_VALUE"""),"Java;R")</f>
        <v>Java;R</v>
      </c>
      <c r="E1188" s="1" t="str">
        <f>IFERROR(__xludf.DUMMYFUNCTION("UNIQUE(SPLIT(B1188,"";""))"),"Java")</f>
        <v>Java</v>
      </c>
      <c r="F1188" s="1" t="str">
        <f>IFERROR(__xludf.DUMMYFUNCTION("""COMPUTED_VALUE"""),"R")</f>
        <v>R</v>
      </c>
    </row>
    <row r="1189">
      <c r="B1189" s="1" t="str">
        <f>IFERROR(__xludf.DUMMYFUNCTION("""COMPUTED_VALUE"""),"Bash/Shell/PowerShell;C;C#;HTML/CSS;Java;JavaScript;SQL;TypeScript;VBA")</f>
        <v>Bash/Shell/PowerShell;C;C#;HTML/CSS;Java;JavaScript;SQL;TypeScript;VBA</v>
      </c>
      <c r="E1189" s="1" t="str">
        <f>IFERROR(__xludf.DUMMYFUNCTION("UNIQUE(SPLIT(B1189,"";""))"),"Bash/Shell/PowerShell")</f>
        <v>Bash/Shell/PowerShell</v>
      </c>
      <c r="F1189" s="1" t="str">
        <f>IFERROR(__xludf.DUMMYFUNCTION("""COMPUTED_VALUE"""),"C")</f>
        <v>C</v>
      </c>
      <c r="G1189" s="1" t="str">
        <f>IFERROR(__xludf.DUMMYFUNCTION("""COMPUTED_VALUE"""),"C#")</f>
        <v>C#</v>
      </c>
      <c r="H1189" s="1" t="str">
        <f>IFERROR(__xludf.DUMMYFUNCTION("""COMPUTED_VALUE"""),"HTML/CSS")</f>
        <v>HTML/CSS</v>
      </c>
      <c r="I1189" s="1" t="str">
        <f>IFERROR(__xludf.DUMMYFUNCTION("""COMPUTED_VALUE"""),"Java")</f>
        <v>Java</v>
      </c>
      <c r="J1189" s="1" t="str">
        <f>IFERROR(__xludf.DUMMYFUNCTION("""COMPUTED_VALUE"""),"JavaScript")</f>
        <v>JavaScript</v>
      </c>
      <c r="K1189" s="1" t="str">
        <f>IFERROR(__xludf.DUMMYFUNCTION("""COMPUTED_VALUE"""),"SQL")</f>
        <v>SQL</v>
      </c>
      <c r="L1189" s="1" t="str">
        <f>IFERROR(__xludf.DUMMYFUNCTION("""COMPUTED_VALUE"""),"TypeScript")</f>
        <v>TypeScript</v>
      </c>
      <c r="M1189" s="1" t="str">
        <f>IFERROR(__xludf.DUMMYFUNCTION("""COMPUTED_VALUE"""),"VBA")</f>
        <v>VBA</v>
      </c>
    </row>
    <row r="1190">
      <c r="B1190" s="1" t="str">
        <f>IFERROR(__xludf.DUMMYFUNCTION("""COMPUTED_VALUE"""),"C;C++;HTML/CSS;Java;JavaScript;SQL")</f>
        <v>C;C++;HTML/CSS;Java;JavaScript;SQL</v>
      </c>
      <c r="E1190" s="1" t="str">
        <f>IFERROR(__xludf.DUMMYFUNCTION("UNIQUE(SPLIT(B1190,"";""))"),"C")</f>
        <v>C</v>
      </c>
      <c r="F1190" s="1" t="str">
        <f>IFERROR(__xludf.DUMMYFUNCTION("""COMPUTED_VALUE"""),"C++")</f>
        <v>C++</v>
      </c>
      <c r="G1190" s="1" t="str">
        <f>IFERROR(__xludf.DUMMYFUNCTION("""COMPUTED_VALUE"""),"HTML/CSS")</f>
        <v>HTML/CSS</v>
      </c>
      <c r="H1190" s="1" t="str">
        <f>IFERROR(__xludf.DUMMYFUNCTION("""COMPUTED_VALUE"""),"Java")</f>
        <v>Java</v>
      </c>
      <c r="I1190" s="1" t="str">
        <f>IFERROR(__xludf.DUMMYFUNCTION("""COMPUTED_VALUE"""),"JavaScript")</f>
        <v>JavaScript</v>
      </c>
      <c r="J1190" s="1" t="str">
        <f>IFERROR(__xludf.DUMMYFUNCTION("""COMPUTED_VALUE"""),"SQL")</f>
        <v>SQL</v>
      </c>
    </row>
    <row r="1191">
      <c r="B1191" s="1" t="str">
        <f>IFERROR(__xludf.DUMMYFUNCTION("""COMPUTED_VALUE"""),"Bash/Shell/PowerShell;Go;HTML/CSS;JavaScript;PHP;Python;SQL")</f>
        <v>Bash/Shell/PowerShell;Go;HTML/CSS;JavaScript;PHP;Python;SQL</v>
      </c>
      <c r="E1191" s="1" t="str">
        <f>IFERROR(__xludf.DUMMYFUNCTION("UNIQUE(SPLIT(B1191,"";""))"),"Bash/Shell/PowerShell")</f>
        <v>Bash/Shell/PowerShell</v>
      </c>
      <c r="F1191" s="1" t="str">
        <f>IFERROR(__xludf.DUMMYFUNCTION("""COMPUTED_VALUE"""),"Go")</f>
        <v>Go</v>
      </c>
      <c r="G1191" s="1" t="str">
        <f>IFERROR(__xludf.DUMMYFUNCTION("""COMPUTED_VALUE"""),"HTML/CSS")</f>
        <v>HTML/CSS</v>
      </c>
      <c r="H1191" s="1" t="str">
        <f>IFERROR(__xludf.DUMMYFUNCTION("""COMPUTED_VALUE"""),"JavaScript")</f>
        <v>JavaScript</v>
      </c>
      <c r="I1191" s="1" t="str">
        <f>IFERROR(__xludf.DUMMYFUNCTION("""COMPUTED_VALUE"""),"PHP")</f>
        <v>PHP</v>
      </c>
      <c r="J1191" s="1" t="str">
        <f>IFERROR(__xludf.DUMMYFUNCTION("""COMPUTED_VALUE"""),"Python")</f>
        <v>Python</v>
      </c>
      <c r="K1191" s="1" t="str">
        <f>IFERROR(__xludf.DUMMYFUNCTION("""COMPUTED_VALUE"""),"SQL")</f>
        <v>SQL</v>
      </c>
    </row>
    <row r="1192">
      <c r="B1192" s="1" t="str">
        <f>IFERROR(__xludf.DUMMYFUNCTION("""COMPUTED_VALUE"""),"Bash/Shell/PowerShell;HTML/CSS;Python;R;SQL")</f>
        <v>Bash/Shell/PowerShell;HTML/CSS;Python;R;SQL</v>
      </c>
      <c r="E1192" s="1" t="str">
        <f>IFERROR(__xludf.DUMMYFUNCTION("UNIQUE(SPLIT(B1192,"";""))"),"Bash/Shell/PowerShell")</f>
        <v>Bash/Shell/PowerShell</v>
      </c>
      <c r="F1192" s="1" t="str">
        <f>IFERROR(__xludf.DUMMYFUNCTION("""COMPUTED_VALUE"""),"HTML/CSS")</f>
        <v>HTML/CSS</v>
      </c>
      <c r="G1192" s="1" t="str">
        <f>IFERROR(__xludf.DUMMYFUNCTION("""COMPUTED_VALUE"""),"Python")</f>
        <v>Python</v>
      </c>
      <c r="H1192" s="1" t="str">
        <f>IFERROR(__xludf.DUMMYFUNCTION("""COMPUTED_VALUE"""),"R")</f>
        <v>R</v>
      </c>
      <c r="I1192" s="1" t="str">
        <f>IFERROR(__xludf.DUMMYFUNCTION("""COMPUTED_VALUE"""),"SQL")</f>
        <v>SQL</v>
      </c>
    </row>
    <row r="1193">
      <c r="B1193" s="1" t="str">
        <f>IFERROR(__xludf.DUMMYFUNCTION("""COMPUTED_VALUE"""),"Bash/Shell/PowerShell;C++;JavaScript;Python;R;SQL;VBA;Other(s):")</f>
        <v>Bash/Shell/PowerShell;C++;JavaScript;Python;R;SQL;VBA;Other(s):</v>
      </c>
      <c r="E1193" s="1" t="str">
        <f>IFERROR(__xludf.DUMMYFUNCTION("UNIQUE(SPLIT(B1193,"";""))"),"Bash/Shell/PowerShell")</f>
        <v>Bash/Shell/PowerShell</v>
      </c>
      <c r="F1193" s="1" t="str">
        <f>IFERROR(__xludf.DUMMYFUNCTION("""COMPUTED_VALUE"""),"C++")</f>
        <v>C++</v>
      </c>
      <c r="G1193" s="1" t="str">
        <f>IFERROR(__xludf.DUMMYFUNCTION("""COMPUTED_VALUE"""),"JavaScript")</f>
        <v>JavaScript</v>
      </c>
      <c r="H1193" s="1" t="str">
        <f>IFERROR(__xludf.DUMMYFUNCTION("""COMPUTED_VALUE"""),"Python")</f>
        <v>Python</v>
      </c>
      <c r="I1193" s="1" t="str">
        <f>IFERROR(__xludf.DUMMYFUNCTION("""COMPUTED_VALUE"""),"R")</f>
        <v>R</v>
      </c>
      <c r="J1193" s="1" t="str">
        <f>IFERROR(__xludf.DUMMYFUNCTION("""COMPUTED_VALUE"""),"SQL")</f>
        <v>SQL</v>
      </c>
      <c r="K1193" s="1" t="str">
        <f>IFERROR(__xludf.DUMMYFUNCTION("""COMPUTED_VALUE"""),"VBA")</f>
        <v>VBA</v>
      </c>
      <c r="L1193" s="1" t="str">
        <f>IFERROR(__xludf.DUMMYFUNCTION("""COMPUTED_VALUE"""),"Other(s):")</f>
        <v>Other(s):</v>
      </c>
    </row>
    <row r="1194">
      <c r="B1194" s="1" t="str">
        <f>IFERROR(__xludf.DUMMYFUNCTION("""COMPUTED_VALUE"""),"Go;Python;Ruby;SQL")</f>
        <v>Go;Python;Ruby;SQL</v>
      </c>
      <c r="E1194" s="1" t="str">
        <f>IFERROR(__xludf.DUMMYFUNCTION("UNIQUE(SPLIT(B1194,"";""))"),"Go")</f>
        <v>Go</v>
      </c>
      <c r="F1194" s="1" t="str">
        <f>IFERROR(__xludf.DUMMYFUNCTION("""COMPUTED_VALUE"""),"Python")</f>
        <v>Python</v>
      </c>
      <c r="G1194" s="1" t="str">
        <f>IFERROR(__xludf.DUMMYFUNCTION("""COMPUTED_VALUE"""),"Ruby")</f>
        <v>Ruby</v>
      </c>
      <c r="H1194" s="1" t="str">
        <f>IFERROR(__xludf.DUMMYFUNCTION("""COMPUTED_VALUE"""),"SQL")</f>
        <v>SQL</v>
      </c>
    </row>
    <row r="1195">
      <c r="B1195" s="1" t="str">
        <f>IFERROR(__xludf.DUMMYFUNCTION("""COMPUTED_VALUE"""),"Bash/Shell/PowerShell;C;C++;C#;HTML/CSS;Java;JavaScript;Kotlin;Objective-C;Ruby;Swift")</f>
        <v>Bash/Shell/PowerShell;C;C++;C#;HTML/CSS;Java;JavaScript;Kotlin;Objective-C;Ruby;Swift</v>
      </c>
      <c r="E1195" s="1" t="str">
        <f>IFERROR(__xludf.DUMMYFUNCTION("UNIQUE(SPLIT(B1195,"";""))"),"Bash/Shell/PowerShell")</f>
        <v>Bash/Shell/PowerShell</v>
      </c>
      <c r="F1195" s="1" t="str">
        <f>IFERROR(__xludf.DUMMYFUNCTION("""COMPUTED_VALUE"""),"C")</f>
        <v>C</v>
      </c>
      <c r="G1195" s="1" t="str">
        <f>IFERROR(__xludf.DUMMYFUNCTION("""COMPUTED_VALUE"""),"C++")</f>
        <v>C++</v>
      </c>
      <c r="H1195" s="1" t="str">
        <f>IFERROR(__xludf.DUMMYFUNCTION("""COMPUTED_VALUE"""),"C#")</f>
        <v>C#</v>
      </c>
      <c r="I1195" s="1" t="str">
        <f>IFERROR(__xludf.DUMMYFUNCTION("""COMPUTED_VALUE"""),"HTML/CSS")</f>
        <v>HTML/CSS</v>
      </c>
      <c r="J1195" s="1" t="str">
        <f>IFERROR(__xludf.DUMMYFUNCTION("""COMPUTED_VALUE"""),"Java")</f>
        <v>Java</v>
      </c>
      <c r="K1195" s="1" t="str">
        <f>IFERROR(__xludf.DUMMYFUNCTION("""COMPUTED_VALUE"""),"JavaScript")</f>
        <v>JavaScript</v>
      </c>
      <c r="L1195" s="1" t="str">
        <f>IFERROR(__xludf.DUMMYFUNCTION("""COMPUTED_VALUE"""),"Kotlin")</f>
        <v>Kotlin</v>
      </c>
      <c r="M1195" s="1" t="str">
        <f>IFERROR(__xludf.DUMMYFUNCTION("""COMPUTED_VALUE"""),"Objective-C")</f>
        <v>Objective-C</v>
      </c>
      <c r="N1195" s="1" t="str">
        <f>IFERROR(__xludf.DUMMYFUNCTION("""COMPUTED_VALUE"""),"Ruby")</f>
        <v>Ruby</v>
      </c>
      <c r="O1195" s="1" t="str">
        <f>IFERROR(__xludf.DUMMYFUNCTION("""COMPUTED_VALUE"""),"Swift")</f>
        <v>Swift</v>
      </c>
    </row>
    <row r="1196">
      <c r="B1196" s="1" t="str">
        <f>IFERROR(__xludf.DUMMYFUNCTION("""COMPUTED_VALUE"""),"Assembly;C;C++;C#;HTML/CSS;Java;JavaScript;Python;SQL")</f>
        <v>Assembly;C;C++;C#;HTML/CSS;Java;JavaScript;Python;SQL</v>
      </c>
      <c r="E1196" s="1" t="str">
        <f>IFERROR(__xludf.DUMMYFUNCTION("UNIQUE(SPLIT(B1196,"";""))"),"Assembly")</f>
        <v>Assembly</v>
      </c>
      <c r="F1196" s="1" t="str">
        <f>IFERROR(__xludf.DUMMYFUNCTION("""COMPUTED_VALUE"""),"C")</f>
        <v>C</v>
      </c>
      <c r="G1196" s="1" t="str">
        <f>IFERROR(__xludf.DUMMYFUNCTION("""COMPUTED_VALUE"""),"C++")</f>
        <v>C++</v>
      </c>
      <c r="H1196" s="1" t="str">
        <f>IFERROR(__xludf.DUMMYFUNCTION("""COMPUTED_VALUE"""),"C#")</f>
        <v>C#</v>
      </c>
      <c r="I1196" s="1" t="str">
        <f>IFERROR(__xludf.DUMMYFUNCTION("""COMPUTED_VALUE"""),"HTML/CSS")</f>
        <v>HTML/CSS</v>
      </c>
      <c r="J1196" s="1" t="str">
        <f>IFERROR(__xludf.DUMMYFUNCTION("""COMPUTED_VALUE"""),"Java")</f>
        <v>Java</v>
      </c>
      <c r="K1196" s="1" t="str">
        <f>IFERROR(__xludf.DUMMYFUNCTION("""COMPUTED_VALUE"""),"JavaScript")</f>
        <v>JavaScript</v>
      </c>
      <c r="L1196" s="1" t="str">
        <f>IFERROR(__xludf.DUMMYFUNCTION("""COMPUTED_VALUE"""),"Python")</f>
        <v>Python</v>
      </c>
      <c r="M1196" s="1" t="str">
        <f>IFERROR(__xludf.DUMMYFUNCTION("""COMPUTED_VALUE"""),"SQL")</f>
        <v>SQL</v>
      </c>
    </row>
    <row r="1197">
      <c r="B1197" s="1" t="str">
        <f>IFERROR(__xludf.DUMMYFUNCTION("""COMPUTED_VALUE"""),"C#;HTML/CSS;Java;JavaScript;Kotlin;Objective-C;PHP;Python;SQL;TypeScript")</f>
        <v>C#;HTML/CSS;Java;JavaScript;Kotlin;Objective-C;PHP;Python;SQL;TypeScript</v>
      </c>
      <c r="E1197" s="1" t="str">
        <f>IFERROR(__xludf.DUMMYFUNCTION("UNIQUE(SPLIT(B1197,"";""))"),"C#")</f>
        <v>C#</v>
      </c>
      <c r="F1197" s="1" t="str">
        <f>IFERROR(__xludf.DUMMYFUNCTION("""COMPUTED_VALUE"""),"HTML/CSS")</f>
        <v>HTML/CSS</v>
      </c>
      <c r="G1197" s="1" t="str">
        <f>IFERROR(__xludf.DUMMYFUNCTION("""COMPUTED_VALUE"""),"Java")</f>
        <v>Java</v>
      </c>
      <c r="H1197" s="1" t="str">
        <f>IFERROR(__xludf.DUMMYFUNCTION("""COMPUTED_VALUE"""),"JavaScript")</f>
        <v>JavaScript</v>
      </c>
      <c r="I1197" s="1" t="str">
        <f>IFERROR(__xludf.DUMMYFUNCTION("""COMPUTED_VALUE"""),"Kotlin")</f>
        <v>Kotlin</v>
      </c>
      <c r="J1197" s="1" t="str">
        <f>IFERROR(__xludf.DUMMYFUNCTION("""COMPUTED_VALUE"""),"Objective-C")</f>
        <v>Objective-C</v>
      </c>
      <c r="K1197" s="1" t="str">
        <f>IFERROR(__xludf.DUMMYFUNCTION("""COMPUTED_VALUE"""),"PHP")</f>
        <v>PHP</v>
      </c>
      <c r="L1197" s="1" t="str">
        <f>IFERROR(__xludf.DUMMYFUNCTION("""COMPUTED_VALUE"""),"Python")</f>
        <v>Python</v>
      </c>
      <c r="M1197" s="1" t="str">
        <f>IFERROR(__xludf.DUMMYFUNCTION("""COMPUTED_VALUE"""),"SQL")</f>
        <v>SQL</v>
      </c>
      <c r="N1197" s="1" t="str">
        <f>IFERROR(__xludf.DUMMYFUNCTION("""COMPUTED_VALUE"""),"TypeScript")</f>
        <v>TypeScript</v>
      </c>
    </row>
    <row r="1198">
      <c r="B1198" s="1" t="str">
        <f>IFERROR(__xludf.DUMMYFUNCTION("""COMPUTED_VALUE"""),"C;C++;C#;HTML/CSS;Java;JavaScript;Kotlin;Objective-C;PHP;SQL;Swift;TypeScript;VBA")</f>
        <v>C;C++;C#;HTML/CSS;Java;JavaScript;Kotlin;Objective-C;PHP;SQL;Swift;TypeScript;VBA</v>
      </c>
      <c r="E1198" s="1" t="str">
        <f>IFERROR(__xludf.DUMMYFUNCTION("UNIQUE(SPLIT(B1198,"";""))"),"C")</f>
        <v>C</v>
      </c>
      <c r="F1198" s="1" t="str">
        <f>IFERROR(__xludf.DUMMYFUNCTION("""COMPUTED_VALUE"""),"C++")</f>
        <v>C++</v>
      </c>
      <c r="G1198" s="1" t="str">
        <f>IFERROR(__xludf.DUMMYFUNCTION("""COMPUTED_VALUE"""),"C#")</f>
        <v>C#</v>
      </c>
      <c r="H1198" s="1" t="str">
        <f>IFERROR(__xludf.DUMMYFUNCTION("""COMPUTED_VALUE"""),"HTML/CSS")</f>
        <v>HTML/CSS</v>
      </c>
      <c r="I1198" s="1" t="str">
        <f>IFERROR(__xludf.DUMMYFUNCTION("""COMPUTED_VALUE"""),"Java")</f>
        <v>Java</v>
      </c>
      <c r="J1198" s="1" t="str">
        <f>IFERROR(__xludf.DUMMYFUNCTION("""COMPUTED_VALUE"""),"JavaScript")</f>
        <v>JavaScript</v>
      </c>
      <c r="K1198" s="1" t="str">
        <f>IFERROR(__xludf.DUMMYFUNCTION("""COMPUTED_VALUE"""),"Kotlin")</f>
        <v>Kotlin</v>
      </c>
      <c r="L1198" s="1" t="str">
        <f>IFERROR(__xludf.DUMMYFUNCTION("""COMPUTED_VALUE"""),"Objective-C")</f>
        <v>Objective-C</v>
      </c>
      <c r="M1198" s="1" t="str">
        <f>IFERROR(__xludf.DUMMYFUNCTION("""COMPUTED_VALUE"""),"PHP")</f>
        <v>PHP</v>
      </c>
      <c r="N1198" s="1" t="str">
        <f>IFERROR(__xludf.DUMMYFUNCTION("""COMPUTED_VALUE"""),"SQL")</f>
        <v>SQL</v>
      </c>
      <c r="O1198" s="1" t="str">
        <f>IFERROR(__xludf.DUMMYFUNCTION("""COMPUTED_VALUE"""),"Swift")</f>
        <v>Swift</v>
      </c>
      <c r="P1198" s="1" t="str">
        <f>IFERROR(__xludf.DUMMYFUNCTION("""COMPUTED_VALUE"""),"TypeScript")</f>
        <v>TypeScript</v>
      </c>
      <c r="Q1198" s="1" t="str">
        <f>IFERROR(__xludf.DUMMYFUNCTION("""COMPUTED_VALUE"""),"VBA")</f>
        <v>VBA</v>
      </c>
    </row>
    <row r="1199">
      <c r="B1199" s="1" t="str">
        <f>IFERROR(__xludf.DUMMYFUNCTION("""COMPUTED_VALUE"""),"HTML/CSS;JavaScript;Python;R;SQL")</f>
        <v>HTML/CSS;JavaScript;Python;R;SQL</v>
      </c>
      <c r="E1199" s="1" t="str">
        <f>IFERROR(__xludf.DUMMYFUNCTION("UNIQUE(SPLIT(B1199,"";""))"),"HTML/CSS")</f>
        <v>HTML/CSS</v>
      </c>
      <c r="F1199" s="1" t="str">
        <f>IFERROR(__xludf.DUMMYFUNCTION("""COMPUTED_VALUE"""),"JavaScript")</f>
        <v>JavaScript</v>
      </c>
      <c r="G1199" s="1" t="str">
        <f>IFERROR(__xludf.DUMMYFUNCTION("""COMPUTED_VALUE"""),"Python")</f>
        <v>Python</v>
      </c>
      <c r="H1199" s="1" t="str">
        <f>IFERROR(__xludf.DUMMYFUNCTION("""COMPUTED_VALUE"""),"R")</f>
        <v>R</v>
      </c>
      <c r="I1199" s="1" t="str">
        <f>IFERROR(__xludf.DUMMYFUNCTION("""COMPUTED_VALUE"""),"SQL")</f>
        <v>SQL</v>
      </c>
    </row>
    <row r="1200">
      <c r="B1200" s="1" t="str">
        <f>IFERROR(__xludf.DUMMYFUNCTION("""COMPUTED_VALUE"""),"C++;C#;HTML/CSS;Java;JavaScript")</f>
        <v>C++;C#;HTML/CSS;Java;JavaScript</v>
      </c>
      <c r="E1200" s="1" t="str">
        <f>IFERROR(__xludf.DUMMYFUNCTION("UNIQUE(SPLIT(B1200,"";""))"),"C++")</f>
        <v>C++</v>
      </c>
      <c r="F1200" s="1" t="str">
        <f>IFERROR(__xludf.DUMMYFUNCTION("""COMPUTED_VALUE"""),"C#")</f>
        <v>C#</v>
      </c>
      <c r="G1200" s="1" t="str">
        <f>IFERROR(__xludf.DUMMYFUNCTION("""COMPUTED_VALUE"""),"HTML/CSS")</f>
        <v>HTML/CSS</v>
      </c>
      <c r="H1200" s="1" t="str">
        <f>IFERROR(__xludf.DUMMYFUNCTION("""COMPUTED_VALUE"""),"Java")</f>
        <v>Java</v>
      </c>
      <c r="I1200" s="1" t="str">
        <f>IFERROR(__xludf.DUMMYFUNCTION("""COMPUTED_VALUE"""),"JavaScript")</f>
        <v>JavaScript</v>
      </c>
    </row>
    <row r="1201">
      <c r="B1201" s="1" t="str">
        <f>IFERROR(__xludf.DUMMYFUNCTION("""COMPUTED_VALUE"""),"C#;HTML/CSS;Java;JavaScript;PHP;SQL")</f>
        <v>C#;HTML/CSS;Java;JavaScript;PHP;SQL</v>
      </c>
      <c r="E1201" s="1" t="str">
        <f>IFERROR(__xludf.DUMMYFUNCTION("UNIQUE(SPLIT(B1201,"";""))"),"C#")</f>
        <v>C#</v>
      </c>
      <c r="F1201" s="1" t="str">
        <f>IFERROR(__xludf.DUMMYFUNCTION("""COMPUTED_VALUE"""),"HTML/CSS")</f>
        <v>HTML/CSS</v>
      </c>
      <c r="G1201" s="1" t="str">
        <f>IFERROR(__xludf.DUMMYFUNCTION("""COMPUTED_VALUE"""),"Java")</f>
        <v>Java</v>
      </c>
      <c r="H1201" s="1" t="str">
        <f>IFERROR(__xludf.DUMMYFUNCTION("""COMPUTED_VALUE"""),"JavaScript")</f>
        <v>JavaScript</v>
      </c>
      <c r="I1201" s="1" t="str">
        <f>IFERROR(__xludf.DUMMYFUNCTION("""COMPUTED_VALUE"""),"PHP")</f>
        <v>PHP</v>
      </c>
      <c r="J1201" s="1" t="str">
        <f>IFERROR(__xludf.DUMMYFUNCTION("""COMPUTED_VALUE"""),"SQL")</f>
        <v>SQL</v>
      </c>
    </row>
    <row r="1202">
      <c r="B1202" s="1" t="str">
        <f>IFERROR(__xludf.DUMMYFUNCTION("""COMPUTED_VALUE"""),"C#;HTML/CSS;JavaScript;PHP;Python;SQL;TypeScript")</f>
        <v>C#;HTML/CSS;JavaScript;PHP;Python;SQL;TypeScript</v>
      </c>
      <c r="E1202" s="1" t="str">
        <f>IFERROR(__xludf.DUMMYFUNCTION("UNIQUE(SPLIT(B1202,"";""))"),"C#")</f>
        <v>C#</v>
      </c>
      <c r="F1202" s="1" t="str">
        <f>IFERROR(__xludf.DUMMYFUNCTION("""COMPUTED_VALUE"""),"HTML/CSS")</f>
        <v>HTML/CSS</v>
      </c>
      <c r="G1202" s="1" t="str">
        <f>IFERROR(__xludf.DUMMYFUNCTION("""COMPUTED_VALUE"""),"JavaScript")</f>
        <v>JavaScript</v>
      </c>
      <c r="H1202" s="1" t="str">
        <f>IFERROR(__xludf.DUMMYFUNCTION("""COMPUTED_VALUE"""),"PHP")</f>
        <v>PHP</v>
      </c>
      <c r="I1202" s="1" t="str">
        <f>IFERROR(__xludf.DUMMYFUNCTION("""COMPUTED_VALUE"""),"Python")</f>
        <v>Python</v>
      </c>
      <c r="J1202" s="1" t="str">
        <f>IFERROR(__xludf.DUMMYFUNCTION("""COMPUTED_VALUE"""),"SQL")</f>
        <v>SQL</v>
      </c>
      <c r="K1202" s="1" t="str">
        <f>IFERROR(__xludf.DUMMYFUNCTION("""COMPUTED_VALUE"""),"TypeScript")</f>
        <v>TypeScript</v>
      </c>
    </row>
    <row r="1203">
      <c r="B1203" s="1" t="str">
        <f>IFERROR(__xludf.DUMMYFUNCTION("""COMPUTED_VALUE"""),"C;C++;SQL")</f>
        <v>C;C++;SQL</v>
      </c>
      <c r="E1203" s="1" t="str">
        <f>IFERROR(__xludf.DUMMYFUNCTION("UNIQUE(SPLIT(B1203,"";""))"),"C")</f>
        <v>C</v>
      </c>
      <c r="F1203" s="1" t="str">
        <f>IFERROR(__xludf.DUMMYFUNCTION("""COMPUTED_VALUE"""),"C++")</f>
        <v>C++</v>
      </c>
      <c r="G1203" s="1" t="str">
        <f>IFERROR(__xludf.DUMMYFUNCTION("""COMPUTED_VALUE"""),"SQL")</f>
        <v>SQL</v>
      </c>
    </row>
    <row r="1204">
      <c r="B1204" s="1" t="str">
        <f>IFERROR(__xludf.DUMMYFUNCTION("""COMPUTED_VALUE"""),"HTML/CSS;Java;JavaScript;Kotlin;PHP;SQL")</f>
        <v>HTML/CSS;Java;JavaScript;Kotlin;PHP;SQL</v>
      </c>
      <c r="E1204" s="1" t="str">
        <f>IFERROR(__xludf.DUMMYFUNCTION("UNIQUE(SPLIT(B1204,"";""))"),"HTML/CSS")</f>
        <v>HTML/CSS</v>
      </c>
      <c r="F1204" s="1" t="str">
        <f>IFERROR(__xludf.DUMMYFUNCTION("""COMPUTED_VALUE"""),"Java")</f>
        <v>Java</v>
      </c>
      <c r="G1204" s="1" t="str">
        <f>IFERROR(__xludf.DUMMYFUNCTION("""COMPUTED_VALUE"""),"JavaScript")</f>
        <v>JavaScript</v>
      </c>
      <c r="H1204" s="1" t="str">
        <f>IFERROR(__xludf.DUMMYFUNCTION("""COMPUTED_VALUE"""),"Kotlin")</f>
        <v>Kotlin</v>
      </c>
      <c r="I1204" s="1" t="str">
        <f>IFERROR(__xludf.DUMMYFUNCTION("""COMPUTED_VALUE"""),"PHP")</f>
        <v>PHP</v>
      </c>
      <c r="J1204" s="1" t="str">
        <f>IFERROR(__xludf.DUMMYFUNCTION("""COMPUTED_VALUE"""),"SQL")</f>
        <v>SQL</v>
      </c>
    </row>
    <row r="1205">
      <c r="B1205" s="1" t="str">
        <f>IFERROR(__xludf.DUMMYFUNCTION("""COMPUTED_VALUE"""),"HTML/CSS;Java;Python;VBA")</f>
        <v>HTML/CSS;Java;Python;VBA</v>
      </c>
      <c r="E1205" s="1" t="str">
        <f>IFERROR(__xludf.DUMMYFUNCTION("UNIQUE(SPLIT(B1205,"";""))"),"HTML/CSS")</f>
        <v>HTML/CSS</v>
      </c>
      <c r="F1205" s="1" t="str">
        <f>IFERROR(__xludf.DUMMYFUNCTION("""COMPUTED_VALUE"""),"Java")</f>
        <v>Java</v>
      </c>
      <c r="G1205" s="1" t="str">
        <f>IFERROR(__xludf.DUMMYFUNCTION("""COMPUTED_VALUE"""),"Python")</f>
        <v>Python</v>
      </c>
      <c r="H1205" s="1" t="str">
        <f>IFERROR(__xludf.DUMMYFUNCTION("""COMPUTED_VALUE"""),"VBA")</f>
        <v>VBA</v>
      </c>
    </row>
    <row r="1206">
      <c r="B1206" s="1" t="str">
        <f>IFERROR(__xludf.DUMMYFUNCTION("""COMPUTED_VALUE"""),"Bash/Shell/PowerShell;HTML/CSS;Java;JavaScript;Kotlin;Python;Ruby;SQL")</f>
        <v>Bash/Shell/PowerShell;HTML/CSS;Java;JavaScript;Kotlin;Python;Ruby;SQL</v>
      </c>
      <c r="E1206" s="1" t="str">
        <f>IFERROR(__xludf.DUMMYFUNCTION("UNIQUE(SPLIT(B1206,"";""))"),"Bash/Shell/PowerShell")</f>
        <v>Bash/Shell/PowerShell</v>
      </c>
      <c r="F1206" s="1" t="str">
        <f>IFERROR(__xludf.DUMMYFUNCTION("""COMPUTED_VALUE"""),"HTML/CSS")</f>
        <v>HTML/CSS</v>
      </c>
      <c r="G1206" s="1" t="str">
        <f>IFERROR(__xludf.DUMMYFUNCTION("""COMPUTED_VALUE"""),"Java")</f>
        <v>Java</v>
      </c>
      <c r="H1206" s="1" t="str">
        <f>IFERROR(__xludf.DUMMYFUNCTION("""COMPUTED_VALUE"""),"JavaScript")</f>
        <v>JavaScript</v>
      </c>
      <c r="I1206" s="1" t="str">
        <f>IFERROR(__xludf.DUMMYFUNCTION("""COMPUTED_VALUE"""),"Kotlin")</f>
        <v>Kotlin</v>
      </c>
      <c r="J1206" s="1" t="str">
        <f>IFERROR(__xludf.DUMMYFUNCTION("""COMPUTED_VALUE"""),"Python")</f>
        <v>Python</v>
      </c>
      <c r="K1206" s="1" t="str">
        <f>IFERROR(__xludf.DUMMYFUNCTION("""COMPUTED_VALUE"""),"Ruby")</f>
        <v>Ruby</v>
      </c>
      <c r="L1206" s="1" t="str">
        <f>IFERROR(__xludf.DUMMYFUNCTION("""COMPUTED_VALUE"""),"SQL")</f>
        <v>SQL</v>
      </c>
    </row>
    <row r="1207">
      <c r="B1207" s="1" t="str">
        <f>IFERROR(__xludf.DUMMYFUNCTION("""COMPUTED_VALUE"""),"C#;HTML/CSS;JavaScript;SQL;TypeScript")</f>
        <v>C#;HTML/CSS;JavaScript;SQL;TypeScript</v>
      </c>
      <c r="E1207" s="1" t="str">
        <f>IFERROR(__xludf.DUMMYFUNCTION("UNIQUE(SPLIT(B1207,"";""))"),"C#")</f>
        <v>C#</v>
      </c>
      <c r="F1207" s="1" t="str">
        <f>IFERROR(__xludf.DUMMYFUNCTION("""COMPUTED_VALUE"""),"HTML/CSS")</f>
        <v>HTML/CSS</v>
      </c>
      <c r="G1207" s="1" t="str">
        <f>IFERROR(__xludf.DUMMYFUNCTION("""COMPUTED_VALUE"""),"JavaScript")</f>
        <v>JavaScript</v>
      </c>
      <c r="H1207" s="1" t="str">
        <f>IFERROR(__xludf.DUMMYFUNCTION("""COMPUTED_VALUE"""),"SQL")</f>
        <v>SQL</v>
      </c>
      <c r="I1207" s="1" t="str">
        <f>IFERROR(__xludf.DUMMYFUNCTION("""COMPUTED_VALUE"""),"TypeScript")</f>
        <v>TypeScript</v>
      </c>
    </row>
    <row r="1208">
      <c r="B1208" s="1" t="str">
        <f>IFERROR(__xludf.DUMMYFUNCTION("""COMPUTED_VALUE"""),"Bash/Shell/PowerShell;C;C++;SQL;Other(s):")</f>
        <v>Bash/Shell/PowerShell;C;C++;SQL;Other(s):</v>
      </c>
      <c r="E1208" s="1" t="str">
        <f>IFERROR(__xludf.DUMMYFUNCTION("UNIQUE(SPLIT(B1208,"";""))"),"Bash/Shell/PowerShell")</f>
        <v>Bash/Shell/PowerShell</v>
      </c>
      <c r="F1208" s="1" t="str">
        <f>IFERROR(__xludf.DUMMYFUNCTION("""COMPUTED_VALUE"""),"C")</f>
        <v>C</v>
      </c>
      <c r="G1208" s="1" t="str">
        <f>IFERROR(__xludf.DUMMYFUNCTION("""COMPUTED_VALUE"""),"C++")</f>
        <v>C++</v>
      </c>
      <c r="H1208" s="1" t="str">
        <f>IFERROR(__xludf.DUMMYFUNCTION("""COMPUTED_VALUE"""),"SQL")</f>
        <v>SQL</v>
      </c>
      <c r="I1208" s="1" t="str">
        <f>IFERROR(__xludf.DUMMYFUNCTION("""COMPUTED_VALUE"""),"Other(s):")</f>
        <v>Other(s):</v>
      </c>
    </row>
    <row r="1209">
      <c r="B1209" s="1" t="str">
        <f>IFERROR(__xludf.DUMMYFUNCTION("""COMPUTED_VALUE"""),"C#;Java")</f>
        <v>C#;Java</v>
      </c>
      <c r="E1209" s="1" t="str">
        <f>IFERROR(__xludf.DUMMYFUNCTION("UNIQUE(SPLIT(B1209,"";""))"),"C#")</f>
        <v>C#</v>
      </c>
      <c r="F1209" s="1" t="str">
        <f>IFERROR(__xludf.DUMMYFUNCTION("""COMPUTED_VALUE"""),"Java")</f>
        <v>Java</v>
      </c>
    </row>
    <row r="1210">
      <c r="B1210" s="1" t="str">
        <f>IFERROR(__xludf.DUMMYFUNCTION("""COMPUTED_VALUE"""),"Bash/Shell/PowerShell;C;C++;C#;Java;Python;Other(s):")</f>
        <v>Bash/Shell/PowerShell;C;C++;C#;Java;Python;Other(s):</v>
      </c>
      <c r="E1210" s="1" t="str">
        <f>IFERROR(__xludf.DUMMYFUNCTION("UNIQUE(SPLIT(B1210,"";""))"),"Bash/Shell/PowerShell")</f>
        <v>Bash/Shell/PowerShell</v>
      </c>
      <c r="F1210" s="1" t="str">
        <f>IFERROR(__xludf.DUMMYFUNCTION("""COMPUTED_VALUE"""),"C")</f>
        <v>C</v>
      </c>
      <c r="G1210" s="1" t="str">
        <f>IFERROR(__xludf.DUMMYFUNCTION("""COMPUTED_VALUE"""),"C++")</f>
        <v>C++</v>
      </c>
      <c r="H1210" s="1" t="str">
        <f>IFERROR(__xludf.DUMMYFUNCTION("""COMPUTED_VALUE"""),"C#")</f>
        <v>C#</v>
      </c>
      <c r="I1210" s="1" t="str">
        <f>IFERROR(__xludf.DUMMYFUNCTION("""COMPUTED_VALUE"""),"Java")</f>
        <v>Java</v>
      </c>
      <c r="J1210" s="1" t="str">
        <f>IFERROR(__xludf.DUMMYFUNCTION("""COMPUTED_VALUE"""),"Python")</f>
        <v>Python</v>
      </c>
      <c r="K1210" s="1" t="str">
        <f>IFERROR(__xludf.DUMMYFUNCTION("""COMPUTED_VALUE"""),"Other(s):")</f>
        <v>Other(s):</v>
      </c>
    </row>
    <row r="1211">
      <c r="B1211" s="1" t="str">
        <f>IFERROR(__xludf.DUMMYFUNCTION("""COMPUTED_VALUE"""),"HTML/CSS;JavaScript;Python")</f>
        <v>HTML/CSS;JavaScript;Python</v>
      </c>
      <c r="E1211" s="1" t="str">
        <f>IFERROR(__xludf.DUMMYFUNCTION("UNIQUE(SPLIT(B1211,"";""))"),"HTML/CSS")</f>
        <v>HTML/CSS</v>
      </c>
      <c r="F1211" s="1" t="str">
        <f>IFERROR(__xludf.DUMMYFUNCTION("""COMPUTED_VALUE"""),"JavaScript")</f>
        <v>JavaScript</v>
      </c>
      <c r="G1211" s="1" t="str">
        <f>IFERROR(__xludf.DUMMYFUNCTION("""COMPUTED_VALUE"""),"Python")</f>
        <v>Python</v>
      </c>
    </row>
    <row r="1212">
      <c r="B1212" s="1" t="str">
        <f>IFERROR(__xludf.DUMMYFUNCTION("""COMPUTED_VALUE"""),"C#;HTML/CSS;JavaScript;SQL;TypeScript;VBA")</f>
        <v>C#;HTML/CSS;JavaScript;SQL;TypeScript;VBA</v>
      </c>
      <c r="E1212" s="1" t="str">
        <f>IFERROR(__xludf.DUMMYFUNCTION("UNIQUE(SPLIT(B1212,"";""))"),"C#")</f>
        <v>C#</v>
      </c>
      <c r="F1212" s="1" t="str">
        <f>IFERROR(__xludf.DUMMYFUNCTION("""COMPUTED_VALUE"""),"HTML/CSS")</f>
        <v>HTML/CSS</v>
      </c>
      <c r="G1212" s="1" t="str">
        <f>IFERROR(__xludf.DUMMYFUNCTION("""COMPUTED_VALUE"""),"JavaScript")</f>
        <v>JavaScript</v>
      </c>
      <c r="H1212" s="1" t="str">
        <f>IFERROR(__xludf.DUMMYFUNCTION("""COMPUTED_VALUE"""),"SQL")</f>
        <v>SQL</v>
      </c>
      <c r="I1212" s="1" t="str">
        <f>IFERROR(__xludf.DUMMYFUNCTION("""COMPUTED_VALUE"""),"TypeScript")</f>
        <v>TypeScript</v>
      </c>
      <c r="J1212" s="1" t="str">
        <f>IFERROR(__xludf.DUMMYFUNCTION("""COMPUTED_VALUE"""),"VBA")</f>
        <v>VBA</v>
      </c>
    </row>
    <row r="1213">
      <c r="B1213" s="1" t="str">
        <f>IFERROR(__xludf.DUMMYFUNCTION("""COMPUTED_VALUE"""),"Bash/Shell/PowerShell;C++;Go;HTML/CSS;JavaScript;Python;Rust")</f>
        <v>Bash/Shell/PowerShell;C++;Go;HTML/CSS;JavaScript;Python;Rust</v>
      </c>
      <c r="E1213" s="1" t="str">
        <f>IFERROR(__xludf.DUMMYFUNCTION("UNIQUE(SPLIT(B1213,"";""))"),"Bash/Shell/PowerShell")</f>
        <v>Bash/Shell/PowerShell</v>
      </c>
      <c r="F1213" s="1" t="str">
        <f>IFERROR(__xludf.DUMMYFUNCTION("""COMPUTED_VALUE"""),"C++")</f>
        <v>C++</v>
      </c>
      <c r="G1213" s="1" t="str">
        <f>IFERROR(__xludf.DUMMYFUNCTION("""COMPUTED_VALUE"""),"Go")</f>
        <v>Go</v>
      </c>
      <c r="H1213" s="1" t="str">
        <f>IFERROR(__xludf.DUMMYFUNCTION("""COMPUTED_VALUE"""),"HTML/CSS")</f>
        <v>HTML/CSS</v>
      </c>
      <c r="I1213" s="1" t="str">
        <f>IFERROR(__xludf.DUMMYFUNCTION("""COMPUTED_VALUE"""),"JavaScript")</f>
        <v>JavaScript</v>
      </c>
      <c r="J1213" s="1" t="str">
        <f>IFERROR(__xludf.DUMMYFUNCTION("""COMPUTED_VALUE"""),"Python")</f>
        <v>Python</v>
      </c>
      <c r="K1213" s="1" t="str">
        <f>IFERROR(__xludf.DUMMYFUNCTION("""COMPUTED_VALUE"""),"Rust")</f>
        <v>Rust</v>
      </c>
    </row>
    <row r="1214">
      <c r="B1214" s="1" t="str">
        <f>IFERROR(__xludf.DUMMYFUNCTION("""COMPUTED_VALUE"""),"Bash/Shell/PowerShell;Java;Python;SQL")</f>
        <v>Bash/Shell/PowerShell;Java;Python;SQL</v>
      </c>
      <c r="E1214" s="1" t="str">
        <f>IFERROR(__xludf.DUMMYFUNCTION("UNIQUE(SPLIT(B1214,"";""))"),"Bash/Shell/PowerShell")</f>
        <v>Bash/Shell/PowerShell</v>
      </c>
      <c r="F1214" s="1" t="str">
        <f>IFERROR(__xludf.DUMMYFUNCTION("""COMPUTED_VALUE"""),"Java")</f>
        <v>Java</v>
      </c>
      <c r="G1214" s="1" t="str">
        <f>IFERROR(__xludf.DUMMYFUNCTION("""COMPUTED_VALUE"""),"Python")</f>
        <v>Python</v>
      </c>
      <c r="H1214" s="1" t="str">
        <f>IFERROR(__xludf.DUMMYFUNCTION("""COMPUTED_VALUE"""),"SQL")</f>
        <v>SQL</v>
      </c>
    </row>
    <row r="1215">
      <c r="B1215" s="1" t="str">
        <f>IFERROR(__xludf.DUMMYFUNCTION("""COMPUTED_VALUE"""),"Java;JavaScript;PHP;TypeScript")</f>
        <v>Java;JavaScript;PHP;TypeScript</v>
      </c>
      <c r="E1215" s="1" t="str">
        <f>IFERROR(__xludf.DUMMYFUNCTION("UNIQUE(SPLIT(B1215,"";""))"),"Java")</f>
        <v>Java</v>
      </c>
      <c r="F1215" s="1" t="str">
        <f>IFERROR(__xludf.DUMMYFUNCTION("""COMPUTED_VALUE"""),"JavaScript")</f>
        <v>JavaScript</v>
      </c>
      <c r="G1215" s="1" t="str">
        <f>IFERROR(__xludf.DUMMYFUNCTION("""COMPUTED_VALUE"""),"PHP")</f>
        <v>PHP</v>
      </c>
      <c r="H1215" s="1" t="str">
        <f>IFERROR(__xludf.DUMMYFUNCTION("""COMPUTED_VALUE"""),"TypeScript")</f>
        <v>TypeScript</v>
      </c>
    </row>
    <row r="1216">
      <c r="B1216" s="1" t="str">
        <f>IFERROR(__xludf.DUMMYFUNCTION("""COMPUTED_VALUE"""),"HTML/CSS;JavaScript;SQL")</f>
        <v>HTML/CSS;JavaScript;SQL</v>
      </c>
      <c r="E1216" s="1" t="str">
        <f>IFERROR(__xludf.DUMMYFUNCTION("UNIQUE(SPLIT(B1216,"";""))"),"HTML/CSS")</f>
        <v>HTML/CSS</v>
      </c>
      <c r="F1216" s="1" t="str">
        <f>IFERROR(__xludf.DUMMYFUNCTION("""COMPUTED_VALUE"""),"JavaScript")</f>
        <v>JavaScript</v>
      </c>
      <c r="G1216" s="1" t="str">
        <f>IFERROR(__xludf.DUMMYFUNCTION("""COMPUTED_VALUE"""),"SQL")</f>
        <v>SQL</v>
      </c>
    </row>
    <row r="1217">
      <c r="B1217" s="1" t="str">
        <f>IFERROR(__xludf.DUMMYFUNCTION("""COMPUTED_VALUE"""),"JavaScript;PHP")</f>
        <v>JavaScript;PHP</v>
      </c>
      <c r="E1217" s="1" t="str">
        <f>IFERROR(__xludf.DUMMYFUNCTION("UNIQUE(SPLIT(B1217,"";""))"),"JavaScript")</f>
        <v>JavaScript</v>
      </c>
      <c r="F1217" s="1" t="str">
        <f>IFERROR(__xludf.DUMMYFUNCTION("""COMPUTED_VALUE"""),"PHP")</f>
        <v>PHP</v>
      </c>
    </row>
    <row r="1218">
      <c r="B1218" s="1" t="str">
        <f>IFERROR(__xludf.DUMMYFUNCTION("""COMPUTED_VALUE"""),"C#;HTML/CSS;JavaScript;R;SQL")</f>
        <v>C#;HTML/CSS;JavaScript;R;SQL</v>
      </c>
      <c r="E1218" s="1" t="str">
        <f>IFERROR(__xludf.DUMMYFUNCTION("UNIQUE(SPLIT(B1218,"";""))"),"C#")</f>
        <v>C#</v>
      </c>
      <c r="F1218" s="1" t="str">
        <f>IFERROR(__xludf.DUMMYFUNCTION("""COMPUTED_VALUE"""),"HTML/CSS")</f>
        <v>HTML/CSS</v>
      </c>
      <c r="G1218" s="1" t="str">
        <f>IFERROR(__xludf.DUMMYFUNCTION("""COMPUTED_VALUE"""),"JavaScript")</f>
        <v>JavaScript</v>
      </c>
      <c r="H1218" s="1" t="str">
        <f>IFERROR(__xludf.DUMMYFUNCTION("""COMPUTED_VALUE"""),"R")</f>
        <v>R</v>
      </c>
      <c r="I1218" s="1" t="str">
        <f>IFERROR(__xludf.DUMMYFUNCTION("""COMPUTED_VALUE"""),"SQL")</f>
        <v>SQL</v>
      </c>
    </row>
    <row r="1219">
      <c r="B1219" s="1" t="str">
        <f>IFERROR(__xludf.DUMMYFUNCTION("""COMPUTED_VALUE"""),"Bash/Shell/PowerShell;HTML/CSS;Java;JavaScript;PHP;Python")</f>
        <v>Bash/Shell/PowerShell;HTML/CSS;Java;JavaScript;PHP;Python</v>
      </c>
      <c r="E1219" s="1" t="str">
        <f>IFERROR(__xludf.DUMMYFUNCTION("UNIQUE(SPLIT(B1219,"";""))"),"Bash/Shell/PowerShell")</f>
        <v>Bash/Shell/PowerShell</v>
      </c>
      <c r="F1219" s="1" t="str">
        <f>IFERROR(__xludf.DUMMYFUNCTION("""COMPUTED_VALUE"""),"HTML/CSS")</f>
        <v>HTML/CSS</v>
      </c>
      <c r="G1219" s="1" t="str">
        <f>IFERROR(__xludf.DUMMYFUNCTION("""COMPUTED_VALUE"""),"Java")</f>
        <v>Java</v>
      </c>
      <c r="H1219" s="1" t="str">
        <f>IFERROR(__xludf.DUMMYFUNCTION("""COMPUTED_VALUE"""),"JavaScript")</f>
        <v>JavaScript</v>
      </c>
      <c r="I1219" s="1" t="str">
        <f>IFERROR(__xludf.DUMMYFUNCTION("""COMPUTED_VALUE"""),"PHP")</f>
        <v>PHP</v>
      </c>
      <c r="J1219" s="1" t="str">
        <f>IFERROR(__xludf.DUMMYFUNCTION("""COMPUTED_VALUE"""),"Python")</f>
        <v>Python</v>
      </c>
    </row>
    <row r="1220">
      <c r="B1220" s="1" t="str">
        <f>IFERROR(__xludf.DUMMYFUNCTION("""COMPUTED_VALUE"""),"Elixir;HTML/CSS;JavaScript;Ruby;SQL;Other(s):")</f>
        <v>Elixir;HTML/CSS;JavaScript;Ruby;SQL;Other(s):</v>
      </c>
      <c r="E1220" s="1" t="str">
        <f>IFERROR(__xludf.DUMMYFUNCTION("UNIQUE(SPLIT(B1220,"";""))"),"Elixir")</f>
        <v>Elixir</v>
      </c>
      <c r="F1220" s="1" t="str">
        <f>IFERROR(__xludf.DUMMYFUNCTION("""COMPUTED_VALUE"""),"HTML/CSS")</f>
        <v>HTML/CSS</v>
      </c>
      <c r="G1220" s="1" t="str">
        <f>IFERROR(__xludf.DUMMYFUNCTION("""COMPUTED_VALUE"""),"JavaScript")</f>
        <v>JavaScript</v>
      </c>
      <c r="H1220" s="1" t="str">
        <f>IFERROR(__xludf.DUMMYFUNCTION("""COMPUTED_VALUE"""),"Ruby")</f>
        <v>Ruby</v>
      </c>
      <c r="I1220" s="1" t="str">
        <f>IFERROR(__xludf.DUMMYFUNCTION("""COMPUTED_VALUE"""),"SQL")</f>
        <v>SQL</v>
      </c>
      <c r="J1220" s="1" t="str">
        <f>IFERROR(__xludf.DUMMYFUNCTION("""COMPUTED_VALUE"""),"Other(s):")</f>
        <v>Other(s):</v>
      </c>
    </row>
    <row r="1221">
      <c r="B1221" s="1" t="str">
        <f>IFERROR(__xludf.DUMMYFUNCTION("""COMPUTED_VALUE"""),"HTML/CSS;Python")</f>
        <v>HTML/CSS;Python</v>
      </c>
      <c r="E1221" s="1" t="str">
        <f>IFERROR(__xludf.DUMMYFUNCTION("UNIQUE(SPLIT(B1221,"";""))"),"HTML/CSS")</f>
        <v>HTML/CSS</v>
      </c>
      <c r="F1221" s="1" t="str">
        <f>IFERROR(__xludf.DUMMYFUNCTION("""COMPUTED_VALUE"""),"Python")</f>
        <v>Python</v>
      </c>
    </row>
    <row r="1222">
      <c r="B1222" s="1" t="str">
        <f>IFERROR(__xludf.DUMMYFUNCTION("""COMPUTED_VALUE"""),"Bash/Shell/PowerShell;C#;HTML/CSS;JavaScript;SQL")</f>
        <v>Bash/Shell/PowerShell;C#;HTML/CSS;JavaScript;SQL</v>
      </c>
      <c r="E1222" s="1" t="str">
        <f>IFERROR(__xludf.DUMMYFUNCTION("UNIQUE(SPLIT(B1222,"";""))"),"Bash/Shell/PowerShell")</f>
        <v>Bash/Shell/PowerShell</v>
      </c>
      <c r="F1222" s="1" t="str">
        <f>IFERROR(__xludf.DUMMYFUNCTION("""COMPUTED_VALUE"""),"C#")</f>
        <v>C#</v>
      </c>
      <c r="G1222" s="1" t="str">
        <f>IFERROR(__xludf.DUMMYFUNCTION("""COMPUTED_VALUE"""),"HTML/CSS")</f>
        <v>HTML/CSS</v>
      </c>
      <c r="H1222" s="1" t="str">
        <f>IFERROR(__xludf.DUMMYFUNCTION("""COMPUTED_VALUE"""),"JavaScript")</f>
        <v>JavaScript</v>
      </c>
      <c r="I1222" s="1" t="str">
        <f>IFERROR(__xludf.DUMMYFUNCTION("""COMPUTED_VALUE"""),"SQL")</f>
        <v>SQL</v>
      </c>
    </row>
    <row r="1223">
      <c r="B1223" s="1" t="str">
        <f>IFERROR(__xludf.DUMMYFUNCTION("""COMPUTED_VALUE"""),"Bash/Shell/PowerShell;HTML/CSS;Java;JavaScript;PHP;SQL;TypeScript")</f>
        <v>Bash/Shell/PowerShell;HTML/CSS;Java;JavaScript;PHP;SQL;TypeScript</v>
      </c>
      <c r="E1223" s="1" t="str">
        <f>IFERROR(__xludf.DUMMYFUNCTION("UNIQUE(SPLIT(B1223,"";""))"),"Bash/Shell/PowerShell")</f>
        <v>Bash/Shell/PowerShell</v>
      </c>
      <c r="F1223" s="1" t="str">
        <f>IFERROR(__xludf.DUMMYFUNCTION("""COMPUTED_VALUE"""),"HTML/CSS")</f>
        <v>HTML/CSS</v>
      </c>
      <c r="G1223" s="1" t="str">
        <f>IFERROR(__xludf.DUMMYFUNCTION("""COMPUTED_VALUE"""),"Java")</f>
        <v>Java</v>
      </c>
      <c r="H1223" s="1" t="str">
        <f>IFERROR(__xludf.DUMMYFUNCTION("""COMPUTED_VALUE"""),"JavaScript")</f>
        <v>JavaScript</v>
      </c>
      <c r="I1223" s="1" t="str">
        <f>IFERROR(__xludf.DUMMYFUNCTION("""COMPUTED_VALUE"""),"PHP")</f>
        <v>PHP</v>
      </c>
      <c r="J1223" s="1" t="str">
        <f>IFERROR(__xludf.DUMMYFUNCTION("""COMPUTED_VALUE"""),"SQL")</f>
        <v>SQL</v>
      </c>
      <c r="K1223" s="1" t="str">
        <f>IFERROR(__xludf.DUMMYFUNCTION("""COMPUTED_VALUE"""),"TypeScript")</f>
        <v>TypeScript</v>
      </c>
    </row>
    <row r="1224">
      <c r="B1224" s="1" t="str">
        <f>IFERROR(__xludf.DUMMYFUNCTION("""COMPUTED_VALUE"""),"C++;HTML/CSS;PHP;SQL")</f>
        <v>C++;HTML/CSS;PHP;SQL</v>
      </c>
      <c r="E1224" s="1" t="str">
        <f>IFERROR(__xludf.DUMMYFUNCTION("UNIQUE(SPLIT(B1224,"";""))"),"C++")</f>
        <v>C++</v>
      </c>
      <c r="F1224" s="1" t="str">
        <f>IFERROR(__xludf.DUMMYFUNCTION("""COMPUTED_VALUE"""),"HTML/CSS")</f>
        <v>HTML/CSS</v>
      </c>
      <c r="G1224" s="1" t="str">
        <f>IFERROR(__xludf.DUMMYFUNCTION("""COMPUTED_VALUE"""),"PHP")</f>
        <v>PHP</v>
      </c>
      <c r="H1224" s="1" t="str">
        <f>IFERROR(__xludf.DUMMYFUNCTION("""COMPUTED_VALUE"""),"SQL")</f>
        <v>SQL</v>
      </c>
    </row>
    <row r="1225">
      <c r="B1225" s="1" t="str">
        <f>IFERROR(__xludf.DUMMYFUNCTION("""COMPUTED_VALUE"""),"C#;HTML/CSS;JavaScript;TypeScript")</f>
        <v>C#;HTML/CSS;JavaScript;TypeScript</v>
      </c>
      <c r="E1225" s="1" t="str">
        <f>IFERROR(__xludf.DUMMYFUNCTION("UNIQUE(SPLIT(B1225,"";""))"),"C#")</f>
        <v>C#</v>
      </c>
      <c r="F1225" s="1" t="str">
        <f>IFERROR(__xludf.DUMMYFUNCTION("""COMPUTED_VALUE"""),"HTML/CSS")</f>
        <v>HTML/CSS</v>
      </c>
      <c r="G1225" s="1" t="str">
        <f>IFERROR(__xludf.DUMMYFUNCTION("""COMPUTED_VALUE"""),"JavaScript")</f>
        <v>JavaScript</v>
      </c>
      <c r="H1225" s="1" t="str">
        <f>IFERROR(__xludf.DUMMYFUNCTION("""COMPUTED_VALUE"""),"TypeScript")</f>
        <v>TypeScript</v>
      </c>
    </row>
    <row r="1226">
      <c r="B1226" s="1" t="str">
        <f>IFERROR(__xludf.DUMMYFUNCTION("""COMPUTED_VALUE"""),"C++;C#;HTML/CSS;PHP;SQL")</f>
        <v>C++;C#;HTML/CSS;PHP;SQL</v>
      </c>
      <c r="E1226" s="1" t="str">
        <f>IFERROR(__xludf.DUMMYFUNCTION("UNIQUE(SPLIT(B1226,"";""))"),"C++")</f>
        <v>C++</v>
      </c>
      <c r="F1226" s="1" t="str">
        <f>IFERROR(__xludf.DUMMYFUNCTION("""COMPUTED_VALUE"""),"C#")</f>
        <v>C#</v>
      </c>
      <c r="G1226" s="1" t="str">
        <f>IFERROR(__xludf.DUMMYFUNCTION("""COMPUTED_VALUE"""),"HTML/CSS")</f>
        <v>HTML/CSS</v>
      </c>
      <c r="H1226" s="1" t="str">
        <f>IFERROR(__xludf.DUMMYFUNCTION("""COMPUTED_VALUE"""),"PHP")</f>
        <v>PHP</v>
      </c>
      <c r="I1226" s="1" t="str">
        <f>IFERROR(__xludf.DUMMYFUNCTION("""COMPUTED_VALUE"""),"SQL")</f>
        <v>SQL</v>
      </c>
    </row>
    <row r="1227">
      <c r="B1227" s="1" t="str">
        <f>IFERROR(__xludf.DUMMYFUNCTION("""COMPUTED_VALUE"""),"Bash/Shell/PowerShell;Java")</f>
        <v>Bash/Shell/PowerShell;Java</v>
      </c>
      <c r="E1227" s="1" t="str">
        <f>IFERROR(__xludf.DUMMYFUNCTION("UNIQUE(SPLIT(B1227,"";""))"),"Bash/Shell/PowerShell")</f>
        <v>Bash/Shell/PowerShell</v>
      </c>
      <c r="F1227" s="1" t="str">
        <f>IFERROR(__xludf.DUMMYFUNCTION("""COMPUTED_VALUE"""),"Java")</f>
        <v>Java</v>
      </c>
    </row>
    <row r="1228">
      <c r="B1228" s="1" t="str">
        <f>IFERROR(__xludf.DUMMYFUNCTION("""COMPUTED_VALUE"""),"Bash/Shell/PowerShell;C;Clojure;Go;HTML/CSS;JavaScript;Objective-C;PHP;Python;Ruby;SQL;Swift;TypeScript")</f>
        <v>Bash/Shell/PowerShell;C;Clojure;Go;HTML/CSS;JavaScript;Objective-C;PHP;Python;Ruby;SQL;Swift;TypeScript</v>
      </c>
      <c r="E1228" s="1" t="str">
        <f>IFERROR(__xludf.DUMMYFUNCTION("UNIQUE(SPLIT(B1228,"";""))"),"Bash/Shell/PowerShell")</f>
        <v>Bash/Shell/PowerShell</v>
      </c>
      <c r="F1228" s="1" t="str">
        <f>IFERROR(__xludf.DUMMYFUNCTION("""COMPUTED_VALUE"""),"C")</f>
        <v>C</v>
      </c>
      <c r="G1228" s="1" t="str">
        <f>IFERROR(__xludf.DUMMYFUNCTION("""COMPUTED_VALUE"""),"Clojure")</f>
        <v>Clojure</v>
      </c>
      <c r="H1228" s="1" t="str">
        <f>IFERROR(__xludf.DUMMYFUNCTION("""COMPUTED_VALUE"""),"Go")</f>
        <v>Go</v>
      </c>
      <c r="I1228" s="1" t="str">
        <f>IFERROR(__xludf.DUMMYFUNCTION("""COMPUTED_VALUE"""),"HTML/CSS")</f>
        <v>HTML/CSS</v>
      </c>
      <c r="J1228" s="1" t="str">
        <f>IFERROR(__xludf.DUMMYFUNCTION("""COMPUTED_VALUE"""),"JavaScript")</f>
        <v>JavaScript</v>
      </c>
      <c r="K1228" s="1" t="str">
        <f>IFERROR(__xludf.DUMMYFUNCTION("""COMPUTED_VALUE"""),"Objective-C")</f>
        <v>Objective-C</v>
      </c>
      <c r="L1228" s="1" t="str">
        <f>IFERROR(__xludf.DUMMYFUNCTION("""COMPUTED_VALUE"""),"PHP")</f>
        <v>PHP</v>
      </c>
      <c r="M1228" s="1" t="str">
        <f>IFERROR(__xludf.DUMMYFUNCTION("""COMPUTED_VALUE"""),"Python")</f>
        <v>Python</v>
      </c>
      <c r="N1228" s="1" t="str">
        <f>IFERROR(__xludf.DUMMYFUNCTION("""COMPUTED_VALUE"""),"Ruby")</f>
        <v>Ruby</v>
      </c>
      <c r="O1228" s="1" t="str">
        <f>IFERROR(__xludf.DUMMYFUNCTION("""COMPUTED_VALUE"""),"SQL")</f>
        <v>SQL</v>
      </c>
      <c r="P1228" s="1" t="str">
        <f>IFERROR(__xludf.DUMMYFUNCTION("""COMPUTED_VALUE"""),"Swift")</f>
        <v>Swift</v>
      </c>
      <c r="Q1228" s="1" t="str">
        <f>IFERROR(__xludf.DUMMYFUNCTION("""COMPUTED_VALUE"""),"TypeScript")</f>
        <v>TypeScript</v>
      </c>
    </row>
    <row r="1229">
      <c r="B1229" s="1" t="str">
        <f>IFERROR(__xludf.DUMMYFUNCTION("""COMPUTED_VALUE"""),"HTML/CSS;Java;JavaScript")</f>
        <v>HTML/CSS;Java;JavaScript</v>
      </c>
      <c r="E1229" s="1" t="str">
        <f>IFERROR(__xludf.DUMMYFUNCTION("UNIQUE(SPLIT(B1229,"";""))"),"HTML/CSS")</f>
        <v>HTML/CSS</v>
      </c>
      <c r="F1229" s="1" t="str">
        <f>IFERROR(__xludf.DUMMYFUNCTION("""COMPUTED_VALUE"""),"Java")</f>
        <v>Java</v>
      </c>
      <c r="G1229" s="1" t="str">
        <f>IFERROR(__xludf.DUMMYFUNCTION("""COMPUTED_VALUE"""),"JavaScript")</f>
        <v>JavaScript</v>
      </c>
    </row>
    <row r="1230">
      <c r="B1230" s="1" t="str">
        <f>IFERROR(__xludf.DUMMYFUNCTION("""COMPUTED_VALUE"""),"Bash/Shell/PowerShell;C;C++;C#;HTML/CSS;JavaScript;PHP;SQL")</f>
        <v>Bash/Shell/PowerShell;C;C++;C#;HTML/CSS;JavaScript;PHP;SQL</v>
      </c>
      <c r="E1230" s="1" t="str">
        <f>IFERROR(__xludf.DUMMYFUNCTION("UNIQUE(SPLIT(B1230,"";""))"),"Bash/Shell/PowerShell")</f>
        <v>Bash/Shell/PowerShell</v>
      </c>
      <c r="F1230" s="1" t="str">
        <f>IFERROR(__xludf.DUMMYFUNCTION("""COMPUTED_VALUE"""),"C")</f>
        <v>C</v>
      </c>
      <c r="G1230" s="1" t="str">
        <f>IFERROR(__xludf.DUMMYFUNCTION("""COMPUTED_VALUE"""),"C++")</f>
        <v>C++</v>
      </c>
      <c r="H1230" s="1" t="str">
        <f>IFERROR(__xludf.DUMMYFUNCTION("""COMPUTED_VALUE"""),"C#")</f>
        <v>C#</v>
      </c>
      <c r="I1230" s="1" t="str">
        <f>IFERROR(__xludf.DUMMYFUNCTION("""COMPUTED_VALUE"""),"HTML/CSS")</f>
        <v>HTML/CSS</v>
      </c>
      <c r="J1230" s="1" t="str">
        <f>IFERROR(__xludf.DUMMYFUNCTION("""COMPUTED_VALUE"""),"JavaScript")</f>
        <v>JavaScript</v>
      </c>
      <c r="K1230" s="1" t="str">
        <f>IFERROR(__xludf.DUMMYFUNCTION("""COMPUTED_VALUE"""),"PHP")</f>
        <v>PHP</v>
      </c>
      <c r="L1230" s="1" t="str">
        <f>IFERROR(__xludf.DUMMYFUNCTION("""COMPUTED_VALUE"""),"SQL")</f>
        <v>SQL</v>
      </c>
    </row>
    <row r="1231">
      <c r="B1231" s="1" t="str">
        <f>IFERROR(__xludf.DUMMYFUNCTION("""COMPUTED_VALUE"""),"Java;JavaScript;PHP")</f>
        <v>Java;JavaScript;PHP</v>
      </c>
      <c r="E1231" s="1" t="str">
        <f>IFERROR(__xludf.DUMMYFUNCTION("UNIQUE(SPLIT(B1231,"";""))"),"Java")</f>
        <v>Java</v>
      </c>
      <c r="F1231" s="1" t="str">
        <f>IFERROR(__xludf.DUMMYFUNCTION("""COMPUTED_VALUE"""),"JavaScript")</f>
        <v>JavaScript</v>
      </c>
      <c r="G1231" s="1" t="str">
        <f>IFERROR(__xludf.DUMMYFUNCTION("""COMPUTED_VALUE"""),"PHP")</f>
        <v>PHP</v>
      </c>
    </row>
    <row r="1232">
      <c r="B1232" s="1" t="str">
        <f>IFERROR(__xludf.DUMMYFUNCTION("""COMPUTED_VALUE"""),"C++;C#;HTML/CSS;Java;JavaScript;PHP;SQL;TypeScript")</f>
        <v>C++;C#;HTML/CSS;Java;JavaScript;PHP;SQL;TypeScript</v>
      </c>
      <c r="E1232" s="1" t="str">
        <f>IFERROR(__xludf.DUMMYFUNCTION("UNIQUE(SPLIT(B1232,"";""))"),"C++")</f>
        <v>C++</v>
      </c>
      <c r="F1232" s="1" t="str">
        <f>IFERROR(__xludf.DUMMYFUNCTION("""COMPUTED_VALUE"""),"C#")</f>
        <v>C#</v>
      </c>
      <c r="G1232" s="1" t="str">
        <f>IFERROR(__xludf.DUMMYFUNCTION("""COMPUTED_VALUE"""),"HTML/CSS")</f>
        <v>HTML/CSS</v>
      </c>
      <c r="H1232" s="1" t="str">
        <f>IFERROR(__xludf.DUMMYFUNCTION("""COMPUTED_VALUE"""),"Java")</f>
        <v>Java</v>
      </c>
      <c r="I1232" s="1" t="str">
        <f>IFERROR(__xludf.DUMMYFUNCTION("""COMPUTED_VALUE"""),"JavaScript")</f>
        <v>JavaScript</v>
      </c>
      <c r="J1232" s="1" t="str">
        <f>IFERROR(__xludf.DUMMYFUNCTION("""COMPUTED_VALUE"""),"PHP")</f>
        <v>PHP</v>
      </c>
      <c r="K1232" s="1" t="str">
        <f>IFERROR(__xludf.DUMMYFUNCTION("""COMPUTED_VALUE"""),"SQL")</f>
        <v>SQL</v>
      </c>
      <c r="L1232" s="1" t="str">
        <f>IFERROR(__xludf.DUMMYFUNCTION("""COMPUTED_VALUE"""),"TypeScript")</f>
        <v>TypeScript</v>
      </c>
    </row>
    <row r="1233">
      <c r="B1233" s="1" t="str">
        <f>IFERROR(__xludf.DUMMYFUNCTION("""COMPUTED_VALUE"""),"C#;Java")</f>
        <v>C#;Java</v>
      </c>
      <c r="E1233" s="1" t="str">
        <f>IFERROR(__xludf.DUMMYFUNCTION("UNIQUE(SPLIT(B1233,"";""))"),"C#")</f>
        <v>C#</v>
      </c>
      <c r="F1233" s="1" t="str">
        <f>IFERROR(__xludf.DUMMYFUNCTION("""COMPUTED_VALUE"""),"Java")</f>
        <v>Java</v>
      </c>
    </row>
    <row r="1234">
      <c r="B1234" s="1" t="str">
        <f>IFERROR(__xludf.DUMMYFUNCTION("""COMPUTED_VALUE"""),"HTML/CSS;Java;JavaScript")</f>
        <v>HTML/CSS;Java;JavaScript</v>
      </c>
      <c r="E1234" s="1" t="str">
        <f>IFERROR(__xludf.DUMMYFUNCTION("UNIQUE(SPLIT(B1234,"";""))"),"HTML/CSS")</f>
        <v>HTML/CSS</v>
      </c>
      <c r="F1234" s="1" t="str">
        <f>IFERROR(__xludf.DUMMYFUNCTION("""COMPUTED_VALUE"""),"Java")</f>
        <v>Java</v>
      </c>
      <c r="G1234" s="1" t="str">
        <f>IFERROR(__xludf.DUMMYFUNCTION("""COMPUTED_VALUE"""),"JavaScript")</f>
        <v>JavaScript</v>
      </c>
    </row>
    <row r="1235">
      <c r="B1235" s="1" t="str">
        <f>IFERROR(__xludf.DUMMYFUNCTION("""COMPUTED_VALUE"""),"Bash/Shell/PowerShell;HTML/CSS;Java;JavaScript;Python;TypeScript")</f>
        <v>Bash/Shell/PowerShell;HTML/CSS;Java;JavaScript;Python;TypeScript</v>
      </c>
      <c r="E1235" s="1" t="str">
        <f>IFERROR(__xludf.DUMMYFUNCTION("UNIQUE(SPLIT(B1235,"";""))"),"Bash/Shell/PowerShell")</f>
        <v>Bash/Shell/PowerShell</v>
      </c>
      <c r="F1235" s="1" t="str">
        <f>IFERROR(__xludf.DUMMYFUNCTION("""COMPUTED_VALUE"""),"HTML/CSS")</f>
        <v>HTML/CSS</v>
      </c>
      <c r="G1235" s="1" t="str">
        <f>IFERROR(__xludf.DUMMYFUNCTION("""COMPUTED_VALUE"""),"Java")</f>
        <v>Java</v>
      </c>
      <c r="H1235" s="1" t="str">
        <f>IFERROR(__xludf.DUMMYFUNCTION("""COMPUTED_VALUE"""),"JavaScript")</f>
        <v>JavaScript</v>
      </c>
      <c r="I1235" s="1" t="str">
        <f>IFERROR(__xludf.DUMMYFUNCTION("""COMPUTED_VALUE"""),"Python")</f>
        <v>Python</v>
      </c>
      <c r="J1235" s="1" t="str">
        <f>IFERROR(__xludf.DUMMYFUNCTION("""COMPUTED_VALUE"""),"TypeScript")</f>
        <v>TypeScript</v>
      </c>
    </row>
    <row r="1236">
      <c r="B1236" s="1" t="str">
        <f>IFERROR(__xludf.DUMMYFUNCTION("""COMPUTED_VALUE"""),"Assembly;Bash/Shell/PowerShell;C;C++;C#;HTML/CSS;Java;JavaScript;Kotlin;Objective-C;PHP;Python;Ruby;SQL;Swift;VBA;Other(s):")</f>
        <v>Assembly;Bash/Shell/PowerShell;C;C++;C#;HTML/CSS;Java;JavaScript;Kotlin;Objective-C;PHP;Python;Ruby;SQL;Swift;VBA;Other(s):</v>
      </c>
      <c r="E1236" s="1" t="str">
        <f>IFERROR(__xludf.DUMMYFUNCTION("UNIQUE(SPLIT(B1236,"";""))"),"Assembly")</f>
        <v>Assembly</v>
      </c>
      <c r="F1236" s="1" t="str">
        <f>IFERROR(__xludf.DUMMYFUNCTION("""COMPUTED_VALUE"""),"Bash/Shell/PowerShell")</f>
        <v>Bash/Shell/PowerShell</v>
      </c>
      <c r="G1236" s="1" t="str">
        <f>IFERROR(__xludf.DUMMYFUNCTION("""COMPUTED_VALUE"""),"C")</f>
        <v>C</v>
      </c>
      <c r="H1236" s="1" t="str">
        <f>IFERROR(__xludf.DUMMYFUNCTION("""COMPUTED_VALUE"""),"C++")</f>
        <v>C++</v>
      </c>
      <c r="I1236" s="1" t="str">
        <f>IFERROR(__xludf.DUMMYFUNCTION("""COMPUTED_VALUE"""),"C#")</f>
        <v>C#</v>
      </c>
      <c r="J1236" s="1" t="str">
        <f>IFERROR(__xludf.DUMMYFUNCTION("""COMPUTED_VALUE"""),"HTML/CSS")</f>
        <v>HTML/CSS</v>
      </c>
      <c r="K1236" s="1" t="str">
        <f>IFERROR(__xludf.DUMMYFUNCTION("""COMPUTED_VALUE"""),"Java")</f>
        <v>Java</v>
      </c>
      <c r="L1236" s="1" t="str">
        <f>IFERROR(__xludf.DUMMYFUNCTION("""COMPUTED_VALUE"""),"JavaScript")</f>
        <v>JavaScript</v>
      </c>
      <c r="M1236" s="1" t="str">
        <f>IFERROR(__xludf.DUMMYFUNCTION("""COMPUTED_VALUE"""),"Kotlin")</f>
        <v>Kotlin</v>
      </c>
      <c r="N1236" s="1" t="str">
        <f>IFERROR(__xludf.DUMMYFUNCTION("""COMPUTED_VALUE"""),"Objective-C")</f>
        <v>Objective-C</v>
      </c>
      <c r="O1236" s="1" t="str">
        <f>IFERROR(__xludf.DUMMYFUNCTION("""COMPUTED_VALUE"""),"PHP")</f>
        <v>PHP</v>
      </c>
      <c r="P1236" s="1" t="str">
        <f>IFERROR(__xludf.DUMMYFUNCTION("""COMPUTED_VALUE"""),"Python")</f>
        <v>Python</v>
      </c>
      <c r="Q1236" s="1" t="str">
        <f>IFERROR(__xludf.DUMMYFUNCTION("""COMPUTED_VALUE"""),"Ruby")</f>
        <v>Ruby</v>
      </c>
      <c r="R1236" s="1" t="str">
        <f>IFERROR(__xludf.DUMMYFUNCTION("""COMPUTED_VALUE"""),"SQL")</f>
        <v>SQL</v>
      </c>
      <c r="S1236" s="1" t="str">
        <f>IFERROR(__xludf.DUMMYFUNCTION("""COMPUTED_VALUE"""),"Swift")</f>
        <v>Swift</v>
      </c>
      <c r="T1236" s="1" t="str">
        <f>IFERROR(__xludf.DUMMYFUNCTION("""COMPUTED_VALUE"""),"VBA")</f>
        <v>VBA</v>
      </c>
      <c r="U1236" s="1" t="str">
        <f>IFERROR(__xludf.DUMMYFUNCTION("""COMPUTED_VALUE"""),"Other(s):")</f>
        <v>Other(s):</v>
      </c>
    </row>
    <row r="1237">
      <c r="B1237" s="1" t="str">
        <f>IFERROR(__xludf.DUMMYFUNCTION("""COMPUTED_VALUE"""),"Go;HTML/CSS;JavaScript;Ruby;SQL")</f>
        <v>Go;HTML/CSS;JavaScript;Ruby;SQL</v>
      </c>
      <c r="E1237" s="1" t="str">
        <f>IFERROR(__xludf.DUMMYFUNCTION("UNIQUE(SPLIT(B1237,"";""))"),"Go")</f>
        <v>Go</v>
      </c>
      <c r="F1237" s="1" t="str">
        <f>IFERROR(__xludf.DUMMYFUNCTION("""COMPUTED_VALUE"""),"HTML/CSS")</f>
        <v>HTML/CSS</v>
      </c>
      <c r="G1237" s="1" t="str">
        <f>IFERROR(__xludf.DUMMYFUNCTION("""COMPUTED_VALUE"""),"JavaScript")</f>
        <v>JavaScript</v>
      </c>
      <c r="H1237" s="1" t="str">
        <f>IFERROR(__xludf.DUMMYFUNCTION("""COMPUTED_VALUE"""),"Ruby")</f>
        <v>Ruby</v>
      </c>
      <c r="I1237" s="1" t="str">
        <f>IFERROR(__xludf.DUMMYFUNCTION("""COMPUTED_VALUE"""),"SQL")</f>
        <v>SQL</v>
      </c>
    </row>
    <row r="1238">
      <c r="B1238" s="1" t="str">
        <f>IFERROR(__xludf.DUMMYFUNCTION("""COMPUTED_VALUE"""),"Bash/Shell/PowerShell;HTML/CSS;JavaScript;PHP;SQL")</f>
        <v>Bash/Shell/PowerShell;HTML/CSS;JavaScript;PHP;SQL</v>
      </c>
      <c r="E1238" s="1" t="str">
        <f>IFERROR(__xludf.DUMMYFUNCTION("UNIQUE(SPLIT(B1238,"";""))"),"Bash/Shell/PowerShell")</f>
        <v>Bash/Shell/PowerShell</v>
      </c>
      <c r="F1238" s="1" t="str">
        <f>IFERROR(__xludf.DUMMYFUNCTION("""COMPUTED_VALUE"""),"HTML/CSS")</f>
        <v>HTML/CSS</v>
      </c>
      <c r="G1238" s="1" t="str">
        <f>IFERROR(__xludf.DUMMYFUNCTION("""COMPUTED_VALUE"""),"JavaScript")</f>
        <v>JavaScript</v>
      </c>
      <c r="H1238" s="1" t="str">
        <f>IFERROR(__xludf.DUMMYFUNCTION("""COMPUTED_VALUE"""),"PHP")</f>
        <v>PHP</v>
      </c>
      <c r="I1238" s="1" t="str">
        <f>IFERROR(__xludf.DUMMYFUNCTION("""COMPUTED_VALUE"""),"SQL")</f>
        <v>SQL</v>
      </c>
    </row>
    <row r="1239">
      <c r="B1239" s="1" t="str">
        <f>IFERROR(__xludf.DUMMYFUNCTION("""COMPUTED_VALUE"""),"C;C++;HTML/CSS;Python")</f>
        <v>C;C++;HTML/CSS;Python</v>
      </c>
      <c r="E1239" s="1" t="str">
        <f>IFERROR(__xludf.DUMMYFUNCTION("UNIQUE(SPLIT(B1239,"";""))"),"C")</f>
        <v>C</v>
      </c>
      <c r="F1239" s="1" t="str">
        <f>IFERROR(__xludf.DUMMYFUNCTION("""COMPUTED_VALUE"""),"C++")</f>
        <v>C++</v>
      </c>
      <c r="G1239" s="1" t="str">
        <f>IFERROR(__xludf.DUMMYFUNCTION("""COMPUTED_VALUE"""),"HTML/CSS")</f>
        <v>HTML/CSS</v>
      </c>
      <c r="H1239" s="1" t="str">
        <f>IFERROR(__xludf.DUMMYFUNCTION("""COMPUTED_VALUE"""),"Python")</f>
        <v>Python</v>
      </c>
    </row>
    <row r="1240">
      <c r="B1240" s="1" t="str">
        <f>IFERROR(__xludf.DUMMYFUNCTION("""COMPUTED_VALUE"""),"C#;HTML/CSS;Java;JavaScript;SQL;TypeScript")</f>
        <v>C#;HTML/CSS;Java;JavaScript;SQL;TypeScript</v>
      </c>
      <c r="E1240" s="1" t="str">
        <f>IFERROR(__xludf.DUMMYFUNCTION("UNIQUE(SPLIT(B1240,"";""))"),"C#")</f>
        <v>C#</v>
      </c>
      <c r="F1240" s="1" t="str">
        <f>IFERROR(__xludf.DUMMYFUNCTION("""COMPUTED_VALUE"""),"HTML/CSS")</f>
        <v>HTML/CSS</v>
      </c>
      <c r="G1240" s="1" t="str">
        <f>IFERROR(__xludf.DUMMYFUNCTION("""COMPUTED_VALUE"""),"Java")</f>
        <v>Java</v>
      </c>
      <c r="H1240" s="1" t="str">
        <f>IFERROR(__xludf.DUMMYFUNCTION("""COMPUTED_VALUE"""),"JavaScript")</f>
        <v>JavaScript</v>
      </c>
      <c r="I1240" s="1" t="str">
        <f>IFERROR(__xludf.DUMMYFUNCTION("""COMPUTED_VALUE"""),"SQL")</f>
        <v>SQL</v>
      </c>
      <c r="J1240" s="1" t="str">
        <f>IFERROR(__xludf.DUMMYFUNCTION("""COMPUTED_VALUE"""),"TypeScript")</f>
        <v>TypeScript</v>
      </c>
    </row>
    <row r="1241">
      <c r="B1241" s="1" t="str">
        <f>IFERROR(__xludf.DUMMYFUNCTION("""COMPUTED_VALUE"""),"Bash/Shell/PowerShell;Elixir;Erlang;HTML/CSS;Java;JavaScript;Kotlin;Objective-C;Python;Ruby;Scala;SQL;Swift;TypeScript;Other(s):")</f>
        <v>Bash/Shell/PowerShell;Elixir;Erlang;HTML/CSS;Java;JavaScript;Kotlin;Objective-C;Python;Ruby;Scala;SQL;Swift;TypeScript;Other(s):</v>
      </c>
      <c r="E1241" s="1" t="str">
        <f>IFERROR(__xludf.DUMMYFUNCTION("UNIQUE(SPLIT(B1241,"";""))"),"Bash/Shell/PowerShell")</f>
        <v>Bash/Shell/PowerShell</v>
      </c>
      <c r="F1241" s="1" t="str">
        <f>IFERROR(__xludf.DUMMYFUNCTION("""COMPUTED_VALUE"""),"Elixir")</f>
        <v>Elixir</v>
      </c>
      <c r="G1241" s="1" t="str">
        <f>IFERROR(__xludf.DUMMYFUNCTION("""COMPUTED_VALUE"""),"Erlang")</f>
        <v>Erlang</v>
      </c>
      <c r="H1241" s="1" t="str">
        <f>IFERROR(__xludf.DUMMYFUNCTION("""COMPUTED_VALUE"""),"HTML/CSS")</f>
        <v>HTML/CSS</v>
      </c>
      <c r="I1241" s="1" t="str">
        <f>IFERROR(__xludf.DUMMYFUNCTION("""COMPUTED_VALUE"""),"Java")</f>
        <v>Java</v>
      </c>
      <c r="J1241" s="1" t="str">
        <f>IFERROR(__xludf.DUMMYFUNCTION("""COMPUTED_VALUE"""),"JavaScript")</f>
        <v>JavaScript</v>
      </c>
      <c r="K1241" s="1" t="str">
        <f>IFERROR(__xludf.DUMMYFUNCTION("""COMPUTED_VALUE"""),"Kotlin")</f>
        <v>Kotlin</v>
      </c>
      <c r="L1241" s="1" t="str">
        <f>IFERROR(__xludf.DUMMYFUNCTION("""COMPUTED_VALUE"""),"Objective-C")</f>
        <v>Objective-C</v>
      </c>
      <c r="M1241" s="1" t="str">
        <f>IFERROR(__xludf.DUMMYFUNCTION("""COMPUTED_VALUE"""),"Python")</f>
        <v>Python</v>
      </c>
      <c r="N1241" s="1" t="str">
        <f>IFERROR(__xludf.DUMMYFUNCTION("""COMPUTED_VALUE"""),"Ruby")</f>
        <v>Ruby</v>
      </c>
      <c r="O1241" s="1" t="str">
        <f>IFERROR(__xludf.DUMMYFUNCTION("""COMPUTED_VALUE"""),"Scala")</f>
        <v>Scala</v>
      </c>
      <c r="P1241" s="1" t="str">
        <f>IFERROR(__xludf.DUMMYFUNCTION("""COMPUTED_VALUE"""),"SQL")</f>
        <v>SQL</v>
      </c>
      <c r="Q1241" s="1" t="str">
        <f>IFERROR(__xludf.DUMMYFUNCTION("""COMPUTED_VALUE"""),"Swift")</f>
        <v>Swift</v>
      </c>
      <c r="R1241" s="1" t="str">
        <f>IFERROR(__xludf.DUMMYFUNCTION("""COMPUTED_VALUE"""),"TypeScript")</f>
        <v>TypeScript</v>
      </c>
      <c r="S1241" s="1" t="str">
        <f>IFERROR(__xludf.DUMMYFUNCTION("""COMPUTED_VALUE"""),"Other(s):")</f>
        <v>Other(s):</v>
      </c>
    </row>
    <row r="1242">
      <c r="B1242" s="1" t="str">
        <f>IFERROR(__xludf.DUMMYFUNCTION("""COMPUTED_VALUE"""),"Bash/Shell/PowerShell;C#;HTML/CSS;JavaScript;TypeScript")</f>
        <v>Bash/Shell/PowerShell;C#;HTML/CSS;JavaScript;TypeScript</v>
      </c>
      <c r="E1242" s="1" t="str">
        <f>IFERROR(__xludf.DUMMYFUNCTION("UNIQUE(SPLIT(B1242,"";""))"),"Bash/Shell/PowerShell")</f>
        <v>Bash/Shell/PowerShell</v>
      </c>
      <c r="F1242" s="1" t="str">
        <f>IFERROR(__xludf.DUMMYFUNCTION("""COMPUTED_VALUE"""),"C#")</f>
        <v>C#</v>
      </c>
      <c r="G1242" s="1" t="str">
        <f>IFERROR(__xludf.DUMMYFUNCTION("""COMPUTED_VALUE"""),"HTML/CSS")</f>
        <v>HTML/CSS</v>
      </c>
      <c r="H1242" s="1" t="str">
        <f>IFERROR(__xludf.DUMMYFUNCTION("""COMPUTED_VALUE"""),"JavaScript")</f>
        <v>JavaScript</v>
      </c>
      <c r="I1242" s="1" t="str">
        <f>IFERROR(__xludf.DUMMYFUNCTION("""COMPUTED_VALUE"""),"TypeScript")</f>
        <v>TypeScript</v>
      </c>
    </row>
    <row r="1243">
      <c r="B1243" s="1" t="str">
        <f>IFERROR(__xludf.DUMMYFUNCTION("""COMPUTED_VALUE"""),"C#;Swift")</f>
        <v>C#;Swift</v>
      </c>
      <c r="E1243" s="1" t="str">
        <f>IFERROR(__xludf.DUMMYFUNCTION("UNIQUE(SPLIT(B1243,"";""))"),"C#")</f>
        <v>C#</v>
      </c>
      <c r="F1243" s="1" t="str">
        <f>IFERROR(__xludf.DUMMYFUNCTION("""COMPUTED_VALUE"""),"Swift")</f>
        <v>Swift</v>
      </c>
    </row>
    <row r="1244">
      <c r="B1244" s="1" t="str">
        <f>IFERROR(__xludf.DUMMYFUNCTION("""COMPUTED_VALUE"""),"C;C++;Java;R")</f>
        <v>C;C++;Java;R</v>
      </c>
      <c r="E1244" s="1" t="str">
        <f>IFERROR(__xludf.DUMMYFUNCTION("UNIQUE(SPLIT(B1244,"";""))"),"C")</f>
        <v>C</v>
      </c>
      <c r="F1244" s="1" t="str">
        <f>IFERROR(__xludf.DUMMYFUNCTION("""COMPUTED_VALUE"""),"C++")</f>
        <v>C++</v>
      </c>
      <c r="G1244" s="1" t="str">
        <f>IFERROR(__xludf.DUMMYFUNCTION("""COMPUTED_VALUE"""),"Java")</f>
        <v>Java</v>
      </c>
      <c r="H1244" s="1" t="str">
        <f>IFERROR(__xludf.DUMMYFUNCTION("""COMPUTED_VALUE"""),"R")</f>
        <v>R</v>
      </c>
    </row>
    <row r="1245">
      <c r="B1245" s="1" t="str">
        <f>IFERROR(__xludf.DUMMYFUNCTION("""COMPUTED_VALUE"""),"Bash/Shell/PowerShell;C;C++")</f>
        <v>Bash/Shell/PowerShell;C;C++</v>
      </c>
      <c r="E1245" s="1" t="str">
        <f>IFERROR(__xludf.DUMMYFUNCTION("UNIQUE(SPLIT(B1245,"";""))"),"Bash/Shell/PowerShell")</f>
        <v>Bash/Shell/PowerShell</v>
      </c>
      <c r="F1245" s="1" t="str">
        <f>IFERROR(__xludf.DUMMYFUNCTION("""COMPUTED_VALUE"""),"C")</f>
        <v>C</v>
      </c>
      <c r="G1245" s="1" t="str">
        <f>IFERROR(__xludf.DUMMYFUNCTION("""COMPUTED_VALUE"""),"C++")</f>
        <v>C++</v>
      </c>
    </row>
    <row r="1246">
      <c r="B1246" s="1" t="str">
        <f>IFERROR(__xludf.DUMMYFUNCTION("""COMPUTED_VALUE"""),"C;C++;C#;F#;HTML/CSS;Java;JavaScript;Kotlin;PHP;SQL")</f>
        <v>C;C++;C#;F#;HTML/CSS;Java;JavaScript;Kotlin;PHP;SQL</v>
      </c>
      <c r="E1246" s="1" t="str">
        <f>IFERROR(__xludf.DUMMYFUNCTION("UNIQUE(SPLIT(B1246,"";""))"),"C")</f>
        <v>C</v>
      </c>
      <c r="F1246" s="1" t="str">
        <f>IFERROR(__xludf.DUMMYFUNCTION("""COMPUTED_VALUE"""),"C++")</f>
        <v>C++</v>
      </c>
      <c r="G1246" s="1" t="str">
        <f>IFERROR(__xludf.DUMMYFUNCTION("""COMPUTED_VALUE"""),"C#")</f>
        <v>C#</v>
      </c>
      <c r="H1246" s="1" t="str">
        <f>IFERROR(__xludf.DUMMYFUNCTION("""COMPUTED_VALUE"""),"F#")</f>
        <v>F#</v>
      </c>
      <c r="I1246" s="1" t="str">
        <f>IFERROR(__xludf.DUMMYFUNCTION("""COMPUTED_VALUE"""),"HTML/CSS")</f>
        <v>HTML/CSS</v>
      </c>
      <c r="J1246" s="1" t="str">
        <f>IFERROR(__xludf.DUMMYFUNCTION("""COMPUTED_VALUE"""),"Java")</f>
        <v>Java</v>
      </c>
      <c r="K1246" s="1" t="str">
        <f>IFERROR(__xludf.DUMMYFUNCTION("""COMPUTED_VALUE"""),"JavaScript")</f>
        <v>JavaScript</v>
      </c>
      <c r="L1246" s="1" t="str">
        <f>IFERROR(__xludf.DUMMYFUNCTION("""COMPUTED_VALUE"""),"Kotlin")</f>
        <v>Kotlin</v>
      </c>
      <c r="M1246" s="1" t="str">
        <f>IFERROR(__xludf.DUMMYFUNCTION("""COMPUTED_VALUE"""),"PHP")</f>
        <v>PHP</v>
      </c>
      <c r="N1246" s="1" t="str">
        <f>IFERROR(__xludf.DUMMYFUNCTION("""COMPUTED_VALUE"""),"SQL")</f>
        <v>SQL</v>
      </c>
    </row>
    <row r="1247">
      <c r="B1247" s="1" t="str">
        <f>IFERROR(__xludf.DUMMYFUNCTION("""COMPUTED_VALUE"""),"C;C++;HTML/CSS;Java;Python")</f>
        <v>C;C++;HTML/CSS;Java;Python</v>
      </c>
      <c r="E1247" s="1" t="str">
        <f>IFERROR(__xludf.DUMMYFUNCTION("UNIQUE(SPLIT(B1247,"";""))"),"C")</f>
        <v>C</v>
      </c>
      <c r="F1247" s="1" t="str">
        <f>IFERROR(__xludf.DUMMYFUNCTION("""COMPUTED_VALUE"""),"C++")</f>
        <v>C++</v>
      </c>
      <c r="G1247" s="1" t="str">
        <f>IFERROR(__xludf.DUMMYFUNCTION("""COMPUTED_VALUE"""),"HTML/CSS")</f>
        <v>HTML/CSS</v>
      </c>
      <c r="H1247" s="1" t="str">
        <f>IFERROR(__xludf.DUMMYFUNCTION("""COMPUTED_VALUE"""),"Java")</f>
        <v>Java</v>
      </c>
      <c r="I1247" s="1" t="str">
        <f>IFERROR(__xludf.DUMMYFUNCTION("""COMPUTED_VALUE"""),"Python")</f>
        <v>Python</v>
      </c>
    </row>
    <row r="1248">
      <c r="B1248" s="1" t="str">
        <f>IFERROR(__xludf.DUMMYFUNCTION("""COMPUTED_VALUE"""),"HTML/CSS;JavaScript;PHP;SQL")</f>
        <v>HTML/CSS;JavaScript;PHP;SQL</v>
      </c>
      <c r="E1248" s="1" t="str">
        <f>IFERROR(__xludf.DUMMYFUNCTION("UNIQUE(SPLIT(B1248,"";""))"),"HTML/CSS")</f>
        <v>HTML/CSS</v>
      </c>
      <c r="F1248" s="1" t="str">
        <f>IFERROR(__xludf.DUMMYFUNCTION("""COMPUTED_VALUE"""),"JavaScript")</f>
        <v>JavaScript</v>
      </c>
      <c r="G1248" s="1" t="str">
        <f>IFERROR(__xludf.DUMMYFUNCTION("""COMPUTED_VALUE"""),"PHP")</f>
        <v>PHP</v>
      </c>
      <c r="H1248" s="1" t="str">
        <f>IFERROR(__xludf.DUMMYFUNCTION("""COMPUTED_VALUE"""),"SQL")</f>
        <v>SQL</v>
      </c>
    </row>
    <row r="1249">
      <c r="B1249" s="1" t="str">
        <f>IFERROR(__xludf.DUMMYFUNCTION("""COMPUTED_VALUE"""),"C#;HTML/CSS;JavaScript;SQL;TypeScript")</f>
        <v>C#;HTML/CSS;JavaScript;SQL;TypeScript</v>
      </c>
      <c r="E1249" s="1" t="str">
        <f>IFERROR(__xludf.DUMMYFUNCTION("UNIQUE(SPLIT(B1249,"";""))"),"C#")</f>
        <v>C#</v>
      </c>
      <c r="F1249" s="1" t="str">
        <f>IFERROR(__xludf.DUMMYFUNCTION("""COMPUTED_VALUE"""),"HTML/CSS")</f>
        <v>HTML/CSS</v>
      </c>
      <c r="G1249" s="1" t="str">
        <f>IFERROR(__xludf.DUMMYFUNCTION("""COMPUTED_VALUE"""),"JavaScript")</f>
        <v>JavaScript</v>
      </c>
      <c r="H1249" s="1" t="str">
        <f>IFERROR(__xludf.DUMMYFUNCTION("""COMPUTED_VALUE"""),"SQL")</f>
        <v>SQL</v>
      </c>
      <c r="I1249" s="1" t="str">
        <f>IFERROR(__xludf.DUMMYFUNCTION("""COMPUTED_VALUE"""),"TypeScript")</f>
        <v>TypeScript</v>
      </c>
    </row>
    <row r="1250">
      <c r="B1250" s="1" t="str">
        <f>IFERROR(__xludf.DUMMYFUNCTION("""COMPUTED_VALUE"""),"C++;Other(s):")</f>
        <v>C++;Other(s):</v>
      </c>
      <c r="E1250" s="1" t="str">
        <f>IFERROR(__xludf.DUMMYFUNCTION("UNIQUE(SPLIT(B1250,"";""))"),"C++")</f>
        <v>C++</v>
      </c>
      <c r="F1250" s="1" t="str">
        <f>IFERROR(__xludf.DUMMYFUNCTION("""COMPUTED_VALUE"""),"Other(s):")</f>
        <v>Other(s):</v>
      </c>
    </row>
    <row r="1251">
      <c r="B1251" s="1" t="str">
        <f>IFERROR(__xludf.DUMMYFUNCTION("""COMPUTED_VALUE"""),"HTML/CSS;JavaScript;PHP")</f>
        <v>HTML/CSS;JavaScript;PHP</v>
      </c>
      <c r="E1251" s="1" t="str">
        <f>IFERROR(__xludf.DUMMYFUNCTION("UNIQUE(SPLIT(B1251,"";""))"),"HTML/CSS")</f>
        <v>HTML/CSS</v>
      </c>
      <c r="F1251" s="1" t="str">
        <f>IFERROR(__xludf.DUMMYFUNCTION("""COMPUTED_VALUE"""),"JavaScript")</f>
        <v>JavaScript</v>
      </c>
      <c r="G1251" s="1" t="str">
        <f>IFERROR(__xludf.DUMMYFUNCTION("""COMPUTED_VALUE"""),"PHP")</f>
        <v>PHP</v>
      </c>
    </row>
    <row r="1252">
      <c r="B1252" s="1" t="str">
        <f>IFERROR(__xludf.DUMMYFUNCTION("""COMPUTED_VALUE"""),"Bash/Shell/PowerShell;HTML/CSS;Python")</f>
        <v>Bash/Shell/PowerShell;HTML/CSS;Python</v>
      </c>
      <c r="E1252" s="1" t="str">
        <f>IFERROR(__xludf.DUMMYFUNCTION("UNIQUE(SPLIT(B1252,"";""))"),"Bash/Shell/PowerShell")</f>
        <v>Bash/Shell/PowerShell</v>
      </c>
      <c r="F1252" s="1" t="str">
        <f>IFERROR(__xludf.DUMMYFUNCTION("""COMPUTED_VALUE"""),"HTML/CSS")</f>
        <v>HTML/CSS</v>
      </c>
      <c r="G1252" s="1" t="str">
        <f>IFERROR(__xludf.DUMMYFUNCTION("""COMPUTED_VALUE"""),"Python")</f>
        <v>Python</v>
      </c>
    </row>
    <row r="1253">
      <c r="B1253" s="1" t="str">
        <f>IFERROR(__xludf.DUMMYFUNCTION("""COMPUTED_VALUE"""),"Java;Kotlin;Objective-C;Swift")</f>
        <v>Java;Kotlin;Objective-C;Swift</v>
      </c>
      <c r="E1253" s="1" t="str">
        <f>IFERROR(__xludf.DUMMYFUNCTION("UNIQUE(SPLIT(B1253,"";""))"),"Java")</f>
        <v>Java</v>
      </c>
      <c r="F1253" s="1" t="str">
        <f>IFERROR(__xludf.DUMMYFUNCTION("""COMPUTED_VALUE"""),"Kotlin")</f>
        <v>Kotlin</v>
      </c>
      <c r="G1253" s="1" t="str">
        <f>IFERROR(__xludf.DUMMYFUNCTION("""COMPUTED_VALUE"""),"Objective-C")</f>
        <v>Objective-C</v>
      </c>
      <c r="H1253" s="1" t="str">
        <f>IFERROR(__xludf.DUMMYFUNCTION("""COMPUTED_VALUE"""),"Swift")</f>
        <v>Swift</v>
      </c>
    </row>
    <row r="1254">
      <c r="B1254" s="1" t="str">
        <f>IFERROR(__xludf.DUMMYFUNCTION("""COMPUTED_VALUE"""),"C;C++;C#;HTML/CSS;JavaScript;PHP;SQL;TypeScript")</f>
        <v>C;C++;C#;HTML/CSS;JavaScript;PHP;SQL;TypeScript</v>
      </c>
      <c r="E1254" s="1" t="str">
        <f>IFERROR(__xludf.DUMMYFUNCTION("UNIQUE(SPLIT(B1254,"";""))"),"C")</f>
        <v>C</v>
      </c>
      <c r="F1254" s="1" t="str">
        <f>IFERROR(__xludf.DUMMYFUNCTION("""COMPUTED_VALUE"""),"C++")</f>
        <v>C++</v>
      </c>
      <c r="G1254" s="1" t="str">
        <f>IFERROR(__xludf.DUMMYFUNCTION("""COMPUTED_VALUE"""),"C#")</f>
        <v>C#</v>
      </c>
      <c r="H1254" s="1" t="str">
        <f>IFERROR(__xludf.DUMMYFUNCTION("""COMPUTED_VALUE"""),"HTML/CSS")</f>
        <v>HTML/CSS</v>
      </c>
      <c r="I1254" s="1" t="str">
        <f>IFERROR(__xludf.DUMMYFUNCTION("""COMPUTED_VALUE"""),"JavaScript")</f>
        <v>JavaScript</v>
      </c>
      <c r="J1254" s="1" t="str">
        <f>IFERROR(__xludf.DUMMYFUNCTION("""COMPUTED_VALUE"""),"PHP")</f>
        <v>PHP</v>
      </c>
      <c r="K1254" s="1" t="str">
        <f>IFERROR(__xludf.DUMMYFUNCTION("""COMPUTED_VALUE"""),"SQL")</f>
        <v>SQL</v>
      </c>
      <c r="L1254" s="1" t="str">
        <f>IFERROR(__xludf.DUMMYFUNCTION("""COMPUTED_VALUE"""),"TypeScript")</f>
        <v>TypeScript</v>
      </c>
    </row>
    <row r="1255">
      <c r="B1255" s="1" t="str">
        <f>IFERROR(__xludf.DUMMYFUNCTION("""COMPUTED_VALUE"""),"HTML/CSS;JavaScript")</f>
        <v>HTML/CSS;JavaScript</v>
      </c>
      <c r="E1255" s="1" t="str">
        <f>IFERROR(__xludf.DUMMYFUNCTION("UNIQUE(SPLIT(B1255,"";""))"),"HTML/CSS")</f>
        <v>HTML/CSS</v>
      </c>
      <c r="F1255" s="1" t="str">
        <f>IFERROR(__xludf.DUMMYFUNCTION("""COMPUTED_VALUE"""),"JavaScript")</f>
        <v>JavaScript</v>
      </c>
    </row>
    <row r="1256">
      <c r="B1256" s="1" t="str">
        <f>IFERROR(__xludf.DUMMYFUNCTION("""COMPUTED_VALUE"""),"Bash/Shell/PowerShell;C;C#;HTML/CSS;Java;JavaScript;Python;SQL")</f>
        <v>Bash/Shell/PowerShell;C;C#;HTML/CSS;Java;JavaScript;Python;SQL</v>
      </c>
      <c r="E1256" s="1" t="str">
        <f>IFERROR(__xludf.DUMMYFUNCTION("UNIQUE(SPLIT(B1256,"";""))"),"Bash/Shell/PowerShell")</f>
        <v>Bash/Shell/PowerShell</v>
      </c>
      <c r="F1256" s="1" t="str">
        <f>IFERROR(__xludf.DUMMYFUNCTION("""COMPUTED_VALUE"""),"C")</f>
        <v>C</v>
      </c>
      <c r="G1256" s="1" t="str">
        <f>IFERROR(__xludf.DUMMYFUNCTION("""COMPUTED_VALUE"""),"C#")</f>
        <v>C#</v>
      </c>
      <c r="H1256" s="1" t="str">
        <f>IFERROR(__xludf.DUMMYFUNCTION("""COMPUTED_VALUE"""),"HTML/CSS")</f>
        <v>HTML/CSS</v>
      </c>
      <c r="I1256" s="1" t="str">
        <f>IFERROR(__xludf.DUMMYFUNCTION("""COMPUTED_VALUE"""),"Java")</f>
        <v>Java</v>
      </c>
      <c r="J1256" s="1" t="str">
        <f>IFERROR(__xludf.DUMMYFUNCTION("""COMPUTED_VALUE"""),"JavaScript")</f>
        <v>JavaScript</v>
      </c>
      <c r="K1256" s="1" t="str">
        <f>IFERROR(__xludf.DUMMYFUNCTION("""COMPUTED_VALUE"""),"Python")</f>
        <v>Python</v>
      </c>
      <c r="L1256" s="1" t="str">
        <f>IFERROR(__xludf.DUMMYFUNCTION("""COMPUTED_VALUE"""),"SQL")</f>
        <v>SQL</v>
      </c>
    </row>
    <row r="1257">
      <c r="B1257" s="1" t="str">
        <f>IFERROR(__xludf.DUMMYFUNCTION("""COMPUTED_VALUE"""),"Bash/Shell/PowerShell;C;C++;C#;HTML/CSS;Java;JavaScript;Python;R;SQL;Swift")</f>
        <v>Bash/Shell/PowerShell;C;C++;C#;HTML/CSS;Java;JavaScript;Python;R;SQL;Swift</v>
      </c>
      <c r="E1257" s="1" t="str">
        <f>IFERROR(__xludf.DUMMYFUNCTION("UNIQUE(SPLIT(B1257,"";""))"),"Bash/Shell/PowerShell")</f>
        <v>Bash/Shell/PowerShell</v>
      </c>
      <c r="F1257" s="1" t="str">
        <f>IFERROR(__xludf.DUMMYFUNCTION("""COMPUTED_VALUE"""),"C")</f>
        <v>C</v>
      </c>
      <c r="G1257" s="1" t="str">
        <f>IFERROR(__xludf.DUMMYFUNCTION("""COMPUTED_VALUE"""),"C++")</f>
        <v>C++</v>
      </c>
      <c r="H1257" s="1" t="str">
        <f>IFERROR(__xludf.DUMMYFUNCTION("""COMPUTED_VALUE"""),"C#")</f>
        <v>C#</v>
      </c>
      <c r="I1257" s="1" t="str">
        <f>IFERROR(__xludf.DUMMYFUNCTION("""COMPUTED_VALUE"""),"HTML/CSS")</f>
        <v>HTML/CSS</v>
      </c>
      <c r="J1257" s="1" t="str">
        <f>IFERROR(__xludf.DUMMYFUNCTION("""COMPUTED_VALUE"""),"Java")</f>
        <v>Java</v>
      </c>
      <c r="K1257" s="1" t="str">
        <f>IFERROR(__xludf.DUMMYFUNCTION("""COMPUTED_VALUE"""),"JavaScript")</f>
        <v>JavaScript</v>
      </c>
      <c r="L1257" s="1" t="str">
        <f>IFERROR(__xludf.DUMMYFUNCTION("""COMPUTED_VALUE"""),"Python")</f>
        <v>Python</v>
      </c>
      <c r="M1257" s="1" t="str">
        <f>IFERROR(__xludf.DUMMYFUNCTION("""COMPUTED_VALUE"""),"R")</f>
        <v>R</v>
      </c>
      <c r="N1257" s="1" t="str">
        <f>IFERROR(__xludf.DUMMYFUNCTION("""COMPUTED_VALUE"""),"SQL")</f>
        <v>SQL</v>
      </c>
      <c r="O1257" s="1" t="str">
        <f>IFERROR(__xludf.DUMMYFUNCTION("""COMPUTED_VALUE"""),"Swift")</f>
        <v>Swift</v>
      </c>
    </row>
    <row r="1258">
      <c r="B1258" s="1" t="str">
        <f>IFERROR(__xludf.DUMMYFUNCTION("""COMPUTED_VALUE"""),"Bash/Shell/PowerShell;C#;HTML/CSS;JavaScript;Python;TypeScript")</f>
        <v>Bash/Shell/PowerShell;C#;HTML/CSS;JavaScript;Python;TypeScript</v>
      </c>
      <c r="E1258" s="1" t="str">
        <f>IFERROR(__xludf.DUMMYFUNCTION("UNIQUE(SPLIT(B1258,"";""))"),"Bash/Shell/PowerShell")</f>
        <v>Bash/Shell/PowerShell</v>
      </c>
      <c r="F1258" s="1" t="str">
        <f>IFERROR(__xludf.DUMMYFUNCTION("""COMPUTED_VALUE"""),"C#")</f>
        <v>C#</v>
      </c>
      <c r="G1258" s="1" t="str">
        <f>IFERROR(__xludf.DUMMYFUNCTION("""COMPUTED_VALUE"""),"HTML/CSS")</f>
        <v>HTML/CSS</v>
      </c>
      <c r="H1258" s="1" t="str">
        <f>IFERROR(__xludf.DUMMYFUNCTION("""COMPUTED_VALUE"""),"JavaScript")</f>
        <v>JavaScript</v>
      </c>
      <c r="I1258" s="1" t="str">
        <f>IFERROR(__xludf.DUMMYFUNCTION("""COMPUTED_VALUE"""),"Python")</f>
        <v>Python</v>
      </c>
      <c r="J1258" s="1" t="str">
        <f>IFERROR(__xludf.DUMMYFUNCTION("""COMPUTED_VALUE"""),"TypeScript")</f>
        <v>TypeScript</v>
      </c>
    </row>
    <row r="1259">
      <c r="B1259" s="1" t="str">
        <f>IFERROR(__xludf.DUMMYFUNCTION("""COMPUTED_VALUE"""),"C;C++;C#;Dart;Java")</f>
        <v>C;C++;C#;Dart;Java</v>
      </c>
      <c r="E1259" s="1" t="str">
        <f>IFERROR(__xludf.DUMMYFUNCTION("UNIQUE(SPLIT(B1259,"";""))"),"C")</f>
        <v>C</v>
      </c>
      <c r="F1259" s="1" t="str">
        <f>IFERROR(__xludf.DUMMYFUNCTION("""COMPUTED_VALUE"""),"C++")</f>
        <v>C++</v>
      </c>
      <c r="G1259" s="1" t="str">
        <f>IFERROR(__xludf.DUMMYFUNCTION("""COMPUTED_VALUE"""),"C#")</f>
        <v>C#</v>
      </c>
      <c r="H1259" s="1" t="str">
        <f>IFERROR(__xludf.DUMMYFUNCTION("""COMPUTED_VALUE"""),"Dart")</f>
        <v>Dart</v>
      </c>
      <c r="I1259" s="1" t="str">
        <f>IFERROR(__xludf.DUMMYFUNCTION("""COMPUTED_VALUE"""),"Java")</f>
        <v>Java</v>
      </c>
    </row>
    <row r="1260">
      <c r="B1260" s="1" t="str">
        <f>IFERROR(__xludf.DUMMYFUNCTION("""COMPUTED_VALUE"""),"C;Objective-C")</f>
        <v>C;Objective-C</v>
      </c>
      <c r="E1260" s="1" t="str">
        <f>IFERROR(__xludf.DUMMYFUNCTION("UNIQUE(SPLIT(B1260,"";""))"),"C")</f>
        <v>C</v>
      </c>
      <c r="F1260" s="1" t="str">
        <f>IFERROR(__xludf.DUMMYFUNCTION("""COMPUTED_VALUE"""),"Objective-C")</f>
        <v>Objective-C</v>
      </c>
    </row>
    <row r="1261">
      <c r="B1261" s="1" t="str">
        <f>IFERROR(__xludf.DUMMYFUNCTION("""COMPUTED_VALUE"""),"Bash/Shell/PowerShell;C;C++;Python")</f>
        <v>Bash/Shell/PowerShell;C;C++;Python</v>
      </c>
      <c r="E1261" s="1" t="str">
        <f>IFERROR(__xludf.DUMMYFUNCTION("UNIQUE(SPLIT(B1261,"";""))"),"Bash/Shell/PowerShell")</f>
        <v>Bash/Shell/PowerShell</v>
      </c>
      <c r="F1261" s="1" t="str">
        <f>IFERROR(__xludf.DUMMYFUNCTION("""COMPUTED_VALUE"""),"C")</f>
        <v>C</v>
      </c>
      <c r="G1261" s="1" t="str">
        <f>IFERROR(__xludf.DUMMYFUNCTION("""COMPUTED_VALUE"""),"C++")</f>
        <v>C++</v>
      </c>
      <c r="H1261" s="1" t="str">
        <f>IFERROR(__xludf.DUMMYFUNCTION("""COMPUTED_VALUE"""),"Python")</f>
        <v>Python</v>
      </c>
    </row>
    <row r="1262">
      <c r="B1262" s="1" t="str">
        <f>IFERROR(__xludf.DUMMYFUNCTION("""COMPUTED_VALUE"""),"Bash/Shell/PowerShell;C;C++;C#;Elixir;HTML/CSS;Java;JavaScript;PHP;Python;SQL;TypeScript")</f>
        <v>Bash/Shell/PowerShell;C;C++;C#;Elixir;HTML/CSS;Java;JavaScript;PHP;Python;SQL;TypeScript</v>
      </c>
      <c r="E1262" s="1" t="str">
        <f>IFERROR(__xludf.DUMMYFUNCTION("UNIQUE(SPLIT(B1262,"";""))"),"Bash/Shell/PowerShell")</f>
        <v>Bash/Shell/PowerShell</v>
      </c>
      <c r="F1262" s="1" t="str">
        <f>IFERROR(__xludf.DUMMYFUNCTION("""COMPUTED_VALUE"""),"C")</f>
        <v>C</v>
      </c>
      <c r="G1262" s="1" t="str">
        <f>IFERROR(__xludf.DUMMYFUNCTION("""COMPUTED_VALUE"""),"C++")</f>
        <v>C++</v>
      </c>
      <c r="H1262" s="1" t="str">
        <f>IFERROR(__xludf.DUMMYFUNCTION("""COMPUTED_VALUE"""),"C#")</f>
        <v>C#</v>
      </c>
      <c r="I1262" s="1" t="str">
        <f>IFERROR(__xludf.DUMMYFUNCTION("""COMPUTED_VALUE"""),"Elixir")</f>
        <v>Elixir</v>
      </c>
      <c r="J1262" s="1" t="str">
        <f>IFERROR(__xludf.DUMMYFUNCTION("""COMPUTED_VALUE"""),"HTML/CSS")</f>
        <v>HTML/CSS</v>
      </c>
      <c r="K1262" s="1" t="str">
        <f>IFERROR(__xludf.DUMMYFUNCTION("""COMPUTED_VALUE"""),"Java")</f>
        <v>Java</v>
      </c>
      <c r="L1262" s="1" t="str">
        <f>IFERROR(__xludf.DUMMYFUNCTION("""COMPUTED_VALUE"""),"JavaScript")</f>
        <v>JavaScript</v>
      </c>
      <c r="M1262" s="1" t="str">
        <f>IFERROR(__xludf.DUMMYFUNCTION("""COMPUTED_VALUE"""),"PHP")</f>
        <v>PHP</v>
      </c>
      <c r="N1262" s="1" t="str">
        <f>IFERROR(__xludf.DUMMYFUNCTION("""COMPUTED_VALUE"""),"Python")</f>
        <v>Python</v>
      </c>
      <c r="O1262" s="1" t="str">
        <f>IFERROR(__xludf.DUMMYFUNCTION("""COMPUTED_VALUE"""),"SQL")</f>
        <v>SQL</v>
      </c>
      <c r="P1262" s="1" t="str">
        <f>IFERROR(__xludf.DUMMYFUNCTION("""COMPUTED_VALUE"""),"TypeScript")</f>
        <v>TypeScript</v>
      </c>
    </row>
    <row r="1263">
      <c r="B1263" s="1" t="str">
        <f>IFERROR(__xludf.DUMMYFUNCTION("""COMPUTED_VALUE"""),"Bash/Shell/PowerShell;C;HTML/CSS;JavaScript;Objective-C;PHP;Python;SQL;Swift")</f>
        <v>Bash/Shell/PowerShell;C;HTML/CSS;JavaScript;Objective-C;PHP;Python;SQL;Swift</v>
      </c>
      <c r="E1263" s="1" t="str">
        <f>IFERROR(__xludf.DUMMYFUNCTION("UNIQUE(SPLIT(B1263,"";""))"),"Bash/Shell/PowerShell")</f>
        <v>Bash/Shell/PowerShell</v>
      </c>
      <c r="F1263" s="1" t="str">
        <f>IFERROR(__xludf.DUMMYFUNCTION("""COMPUTED_VALUE"""),"C")</f>
        <v>C</v>
      </c>
      <c r="G1263" s="1" t="str">
        <f>IFERROR(__xludf.DUMMYFUNCTION("""COMPUTED_VALUE"""),"HTML/CSS")</f>
        <v>HTML/CSS</v>
      </c>
      <c r="H1263" s="1" t="str">
        <f>IFERROR(__xludf.DUMMYFUNCTION("""COMPUTED_VALUE"""),"JavaScript")</f>
        <v>JavaScript</v>
      </c>
      <c r="I1263" s="1" t="str">
        <f>IFERROR(__xludf.DUMMYFUNCTION("""COMPUTED_VALUE"""),"Objective-C")</f>
        <v>Objective-C</v>
      </c>
      <c r="J1263" s="1" t="str">
        <f>IFERROR(__xludf.DUMMYFUNCTION("""COMPUTED_VALUE"""),"PHP")</f>
        <v>PHP</v>
      </c>
      <c r="K1263" s="1" t="str">
        <f>IFERROR(__xludf.DUMMYFUNCTION("""COMPUTED_VALUE"""),"Python")</f>
        <v>Python</v>
      </c>
      <c r="L1263" s="1" t="str">
        <f>IFERROR(__xludf.DUMMYFUNCTION("""COMPUTED_VALUE"""),"SQL")</f>
        <v>SQL</v>
      </c>
      <c r="M1263" s="1" t="str">
        <f>IFERROR(__xludf.DUMMYFUNCTION("""COMPUTED_VALUE"""),"Swift")</f>
        <v>Swift</v>
      </c>
    </row>
    <row r="1264">
      <c r="B1264" s="1" t="str">
        <f>IFERROR(__xludf.DUMMYFUNCTION("""COMPUTED_VALUE"""),"C++;C#;HTML/CSS;Java;JavaScript;PHP")</f>
        <v>C++;C#;HTML/CSS;Java;JavaScript;PHP</v>
      </c>
      <c r="E1264" s="1" t="str">
        <f>IFERROR(__xludf.DUMMYFUNCTION("UNIQUE(SPLIT(B1264,"";""))"),"C++")</f>
        <v>C++</v>
      </c>
      <c r="F1264" s="1" t="str">
        <f>IFERROR(__xludf.DUMMYFUNCTION("""COMPUTED_VALUE"""),"C#")</f>
        <v>C#</v>
      </c>
      <c r="G1264" s="1" t="str">
        <f>IFERROR(__xludf.DUMMYFUNCTION("""COMPUTED_VALUE"""),"HTML/CSS")</f>
        <v>HTML/CSS</v>
      </c>
      <c r="H1264" s="1" t="str">
        <f>IFERROR(__xludf.DUMMYFUNCTION("""COMPUTED_VALUE"""),"Java")</f>
        <v>Java</v>
      </c>
      <c r="I1264" s="1" t="str">
        <f>IFERROR(__xludf.DUMMYFUNCTION("""COMPUTED_VALUE"""),"JavaScript")</f>
        <v>JavaScript</v>
      </c>
      <c r="J1264" s="1" t="str">
        <f>IFERROR(__xludf.DUMMYFUNCTION("""COMPUTED_VALUE"""),"PHP")</f>
        <v>PHP</v>
      </c>
    </row>
    <row r="1265">
      <c r="B1265" s="1" t="str">
        <f>IFERROR(__xludf.DUMMYFUNCTION("""COMPUTED_VALUE"""),"HTML/CSS;JavaScript")</f>
        <v>HTML/CSS;JavaScript</v>
      </c>
      <c r="E1265" s="1" t="str">
        <f>IFERROR(__xludf.DUMMYFUNCTION("UNIQUE(SPLIT(B1265,"";""))"),"HTML/CSS")</f>
        <v>HTML/CSS</v>
      </c>
      <c r="F1265" s="1" t="str">
        <f>IFERROR(__xludf.DUMMYFUNCTION("""COMPUTED_VALUE"""),"JavaScript")</f>
        <v>JavaScript</v>
      </c>
    </row>
    <row r="1266">
      <c r="B1266" s="1" t="str">
        <f>IFERROR(__xludf.DUMMYFUNCTION("""COMPUTED_VALUE"""),"C#;HTML/CSS;JavaScript;SQL;TypeScript")</f>
        <v>C#;HTML/CSS;JavaScript;SQL;TypeScript</v>
      </c>
      <c r="E1266" s="1" t="str">
        <f>IFERROR(__xludf.DUMMYFUNCTION("UNIQUE(SPLIT(B1266,"";""))"),"C#")</f>
        <v>C#</v>
      </c>
      <c r="F1266" s="1" t="str">
        <f>IFERROR(__xludf.DUMMYFUNCTION("""COMPUTED_VALUE"""),"HTML/CSS")</f>
        <v>HTML/CSS</v>
      </c>
      <c r="G1266" s="1" t="str">
        <f>IFERROR(__xludf.DUMMYFUNCTION("""COMPUTED_VALUE"""),"JavaScript")</f>
        <v>JavaScript</v>
      </c>
      <c r="H1266" s="1" t="str">
        <f>IFERROR(__xludf.DUMMYFUNCTION("""COMPUTED_VALUE"""),"SQL")</f>
        <v>SQL</v>
      </c>
      <c r="I1266" s="1" t="str">
        <f>IFERROR(__xludf.DUMMYFUNCTION("""COMPUTED_VALUE"""),"TypeScript")</f>
        <v>TypeScript</v>
      </c>
    </row>
    <row r="1267">
      <c r="B1267" s="1" t="str">
        <f>IFERROR(__xludf.DUMMYFUNCTION("""COMPUTED_VALUE"""),"Bash/Shell/PowerShell;C;C++;C#;HTML/CSS;Java;JavaScript;Python;R;SQL;TypeScript")</f>
        <v>Bash/Shell/PowerShell;C;C++;C#;HTML/CSS;Java;JavaScript;Python;R;SQL;TypeScript</v>
      </c>
      <c r="E1267" s="1" t="str">
        <f>IFERROR(__xludf.DUMMYFUNCTION("UNIQUE(SPLIT(B1267,"";""))"),"Bash/Shell/PowerShell")</f>
        <v>Bash/Shell/PowerShell</v>
      </c>
      <c r="F1267" s="1" t="str">
        <f>IFERROR(__xludf.DUMMYFUNCTION("""COMPUTED_VALUE"""),"C")</f>
        <v>C</v>
      </c>
      <c r="G1267" s="1" t="str">
        <f>IFERROR(__xludf.DUMMYFUNCTION("""COMPUTED_VALUE"""),"C++")</f>
        <v>C++</v>
      </c>
      <c r="H1267" s="1" t="str">
        <f>IFERROR(__xludf.DUMMYFUNCTION("""COMPUTED_VALUE"""),"C#")</f>
        <v>C#</v>
      </c>
      <c r="I1267" s="1" t="str">
        <f>IFERROR(__xludf.DUMMYFUNCTION("""COMPUTED_VALUE"""),"HTML/CSS")</f>
        <v>HTML/CSS</v>
      </c>
      <c r="J1267" s="1" t="str">
        <f>IFERROR(__xludf.DUMMYFUNCTION("""COMPUTED_VALUE"""),"Java")</f>
        <v>Java</v>
      </c>
      <c r="K1267" s="1" t="str">
        <f>IFERROR(__xludf.DUMMYFUNCTION("""COMPUTED_VALUE"""),"JavaScript")</f>
        <v>JavaScript</v>
      </c>
      <c r="L1267" s="1" t="str">
        <f>IFERROR(__xludf.DUMMYFUNCTION("""COMPUTED_VALUE"""),"Python")</f>
        <v>Python</v>
      </c>
      <c r="M1267" s="1" t="str">
        <f>IFERROR(__xludf.DUMMYFUNCTION("""COMPUTED_VALUE"""),"R")</f>
        <v>R</v>
      </c>
      <c r="N1267" s="1" t="str">
        <f>IFERROR(__xludf.DUMMYFUNCTION("""COMPUTED_VALUE"""),"SQL")</f>
        <v>SQL</v>
      </c>
      <c r="O1267" s="1" t="str">
        <f>IFERROR(__xludf.DUMMYFUNCTION("""COMPUTED_VALUE"""),"TypeScript")</f>
        <v>TypeScript</v>
      </c>
    </row>
    <row r="1268">
      <c r="B1268" s="1" t="str">
        <f>IFERROR(__xludf.DUMMYFUNCTION("""COMPUTED_VALUE"""),"Bash/Shell/PowerShell;C;HTML/CSS;Java;JavaScript;Python;SQL;Other(s):")</f>
        <v>Bash/Shell/PowerShell;C;HTML/CSS;Java;JavaScript;Python;SQL;Other(s):</v>
      </c>
      <c r="E1268" s="1" t="str">
        <f>IFERROR(__xludf.DUMMYFUNCTION("UNIQUE(SPLIT(B1268,"";""))"),"Bash/Shell/PowerShell")</f>
        <v>Bash/Shell/PowerShell</v>
      </c>
      <c r="F1268" s="1" t="str">
        <f>IFERROR(__xludf.DUMMYFUNCTION("""COMPUTED_VALUE"""),"C")</f>
        <v>C</v>
      </c>
      <c r="G1268" s="1" t="str">
        <f>IFERROR(__xludf.DUMMYFUNCTION("""COMPUTED_VALUE"""),"HTML/CSS")</f>
        <v>HTML/CSS</v>
      </c>
      <c r="H1268" s="1" t="str">
        <f>IFERROR(__xludf.DUMMYFUNCTION("""COMPUTED_VALUE"""),"Java")</f>
        <v>Java</v>
      </c>
      <c r="I1268" s="1" t="str">
        <f>IFERROR(__xludf.DUMMYFUNCTION("""COMPUTED_VALUE"""),"JavaScript")</f>
        <v>JavaScript</v>
      </c>
      <c r="J1268" s="1" t="str">
        <f>IFERROR(__xludf.DUMMYFUNCTION("""COMPUTED_VALUE"""),"Python")</f>
        <v>Python</v>
      </c>
      <c r="K1268" s="1" t="str">
        <f>IFERROR(__xludf.DUMMYFUNCTION("""COMPUTED_VALUE"""),"SQL")</f>
        <v>SQL</v>
      </c>
      <c r="L1268" s="1" t="str">
        <f>IFERROR(__xludf.DUMMYFUNCTION("""COMPUTED_VALUE"""),"Other(s):")</f>
        <v>Other(s):</v>
      </c>
    </row>
    <row r="1269">
      <c r="B1269" s="1" t="str">
        <f>IFERROR(__xludf.DUMMYFUNCTION("""COMPUTED_VALUE"""),"Bash/Shell/PowerShell;HTML/CSS;JavaScript;PHP;Python;Ruby;SQL;TypeScript")</f>
        <v>Bash/Shell/PowerShell;HTML/CSS;JavaScript;PHP;Python;Ruby;SQL;TypeScript</v>
      </c>
      <c r="E1269" s="1" t="str">
        <f>IFERROR(__xludf.DUMMYFUNCTION("UNIQUE(SPLIT(B1269,"";""))"),"Bash/Shell/PowerShell")</f>
        <v>Bash/Shell/PowerShell</v>
      </c>
      <c r="F1269" s="1" t="str">
        <f>IFERROR(__xludf.DUMMYFUNCTION("""COMPUTED_VALUE"""),"HTML/CSS")</f>
        <v>HTML/CSS</v>
      </c>
      <c r="G1269" s="1" t="str">
        <f>IFERROR(__xludf.DUMMYFUNCTION("""COMPUTED_VALUE"""),"JavaScript")</f>
        <v>JavaScript</v>
      </c>
      <c r="H1269" s="1" t="str">
        <f>IFERROR(__xludf.DUMMYFUNCTION("""COMPUTED_VALUE"""),"PHP")</f>
        <v>PHP</v>
      </c>
      <c r="I1269" s="1" t="str">
        <f>IFERROR(__xludf.DUMMYFUNCTION("""COMPUTED_VALUE"""),"Python")</f>
        <v>Python</v>
      </c>
      <c r="J1269" s="1" t="str">
        <f>IFERROR(__xludf.DUMMYFUNCTION("""COMPUTED_VALUE"""),"Ruby")</f>
        <v>Ruby</v>
      </c>
      <c r="K1269" s="1" t="str">
        <f>IFERROR(__xludf.DUMMYFUNCTION("""COMPUTED_VALUE"""),"SQL")</f>
        <v>SQL</v>
      </c>
      <c r="L1269" s="1" t="str">
        <f>IFERROR(__xludf.DUMMYFUNCTION("""COMPUTED_VALUE"""),"TypeScript")</f>
        <v>TypeScript</v>
      </c>
    </row>
    <row r="1270">
      <c r="B1270" s="1" t="str">
        <f>IFERROR(__xludf.DUMMYFUNCTION("""COMPUTED_VALUE"""),"Assembly;Bash/Shell/PowerShell;C;C++;HTML/CSS;Java;JavaScript;Python;R;Scala;SQL;Swift;TypeScript")</f>
        <v>Assembly;Bash/Shell/PowerShell;C;C++;HTML/CSS;Java;JavaScript;Python;R;Scala;SQL;Swift;TypeScript</v>
      </c>
      <c r="E1270" s="1" t="str">
        <f>IFERROR(__xludf.DUMMYFUNCTION("UNIQUE(SPLIT(B1270,"";""))"),"Assembly")</f>
        <v>Assembly</v>
      </c>
      <c r="F1270" s="1" t="str">
        <f>IFERROR(__xludf.DUMMYFUNCTION("""COMPUTED_VALUE"""),"Bash/Shell/PowerShell")</f>
        <v>Bash/Shell/PowerShell</v>
      </c>
      <c r="G1270" s="1" t="str">
        <f>IFERROR(__xludf.DUMMYFUNCTION("""COMPUTED_VALUE"""),"C")</f>
        <v>C</v>
      </c>
      <c r="H1270" s="1" t="str">
        <f>IFERROR(__xludf.DUMMYFUNCTION("""COMPUTED_VALUE"""),"C++")</f>
        <v>C++</v>
      </c>
      <c r="I1270" s="1" t="str">
        <f>IFERROR(__xludf.DUMMYFUNCTION("""COMPUTED_VALUE"""),"HTML/CSS")</f>
        <v>HTML/CSS</v>
      </c>
      <c r="J1270" s="1" t="str">
        <f>IFERROR(__xludf.DUMMYFUNCTION("""COMPUTED_VALUE"""),"Java")</f>
        <v>Java</v>
      </c>
      <c r="K1270" s="1" t="str">
        <f>IFERROR(__xludf.DUMMYFUNCTION("""COMPUTED_VALUE"""),"JavaScript")</f>
        <v>JavaScript</v>
      </c>
      <c r="L1270" s="1" t="str">
        <f>IFERROR(__xludf.DUMMYFUNCTION("""COMPUTED_VALUE"""),"Python")</f>
        <v>Python</v>
      </c>
      <c r="M1270" s="1" t="str">
        <f>IFERROR(__xludf.DUMMYFUNCTION("""COMPUTED_VALUE"""),"R")</f>
        <v>R</v>
      </c>
      <c r="N1270" s="1" t="str">
        <f>IFERROR(__xludf.DUMMYFUNCTION("""COMPUTED_VALUE"""),"Scala")</f>
        <v>Scala</v>
      </c>
      <c r="O1270" s="1" t="str">
        <f>IFERROR(__xludf.DUMMYFUNCTION("""COMPUTED_VALUE"""),"SQL")</f>
        <v>SQL</v>
      </c>
      <c r="P1270" s="1" t="str">
        <f>IFERROR(__xludf.DUMMYFUNCTION("""COMPUTED_VALUE"""),"Swift")</f>
        <v>Swift</v>
      </c>
      <c r="Q1270" s="1" t="str">
        <f>IFERROR(__xludf.DUMMYFUNCTION("""COMPUTED_VALUE"""),"TypeScript")</f>
        <v>TypeScript</v>
      </c>
    </row>
    <row r="1271">
      <c r="B1271" s="1" t="str">
        <f>IFERROR(__xludf.DUMMYFUNCTION("""COMPUTED_VALUE"""),"Bash/Shell/PowerShell;C#;F#;HTML/CSS;JavaScript;SQL;Swift")</f>
        <v>Bash/Shell/PowerShell;C#;F#;HTML/CSS;JavaScript;SQL;Swift</v>
      </c>
      <c r="E1271" s="1" t="str">
        <f>IFERROR(__xludf.DUMMYFUNCTION("UNIQUE(SPLIT(B1271,"";""))"),"Bash/Shell/PowerShell")</f>
        <v>Bash/Shell/PowerShell</v>
      </c>
      <c r="F1271" s="1" t="str">
        <f>IFERROR(__xludf.DUMMYFUNCTION("""COMPUTED_VALUE"""),"C#")</f>
        <v>C#</v>
      </c>
      <c r="G1271" s="1" t="str">
        <f>IFERROR(__xludf.DUMMYFUNCTION("""COMPUTED_VALUE"""),"F#")</f>
        <v>F#</v>
      </c>
      <c r="H1271" s="1" t="str">
        <f>IFERROR(__xludf.DUMMYFUNCTION("""COMPUTED_VALUE"""),"HTML/CSS")</f>
        <v>HTML/CSS</v>
      </c>
      <c r="I1271" s="1" t="str">
        <f>IFERROR(__xludf.DUMMYFUNCTION("""COMPUTED_VALUE"""),"JavaScript")</f>
        <v>JavaScript</v>
      </c>
      <c r="J1271" s="1" t="str">
        <f>IFERROR(__xludf.DUMMYFUNCTION("""COMPUTED_VALUE"""),"SQL")</f>
        <v>SQL</v>
      </c>
      <c r="K1271" s="1" t="str">
        <f>IFERROR(__xludf.DUMMYFUNCTION("""COMPUTED_VALUE"""),"Swift")</f>
        <v>Swift</v>
      </c>
    </row>
    <row r="1272">
      <c r="B1272" s="1" t="str">
        <f>IFERROR(__xludf.DUMMYFUNCTION("""COMPUTED_VALUE"""),"HTML/CSS;JavaScript;Python;Ruby;SQL")</f>
        <v>HTML/CSS;JavaScript;Python;Ruby;SQL</v>
      </c>
      <c r="E1272" s="1" t="str">
        <f>IFERROR(__xludf.DUMMYFUNCTION("UNIQUE(SPLIT(B1272,"";""))"),"HTML/CSS")</f>
        <v>HTML/CSS</v>
      </c>
      <c r="F1272" s="1" t="str">
        <f>IFERROR(__xludf.DUMMYFUNCTION("""COMPUTED_VALUE"""),"JavaScript")</f>
        <v>JavaScript</v>
      </c>
      <c r="G1272" s="1" t="str">
        <f>IFERROR(__xludf.DUMMYFUNCTION("""COMPUTED_VALUE"""),"Python")</f>
        <v>Python</v>
      </c>
      <c r="H1272" s="1" t="str">
        <f>IFERROR(__xludf.DUMMYFUNCTION("""COMPUTED_VALUE"""),"Ruby")</f>
        <v>Ruby</v>
      </c>
      <c r="I1272" s="1" t="str">
        <f>IFERROR(__xludf.DUMMYFUNCTION("""COMPUTED_VALUE"""),"SQL")</f>
        <v>SQL</v>
      </c>
    </row>
    <row r="1273">
      <c r="B1273" s="1" t="str">
        <f>IFERROR(__xludf.DUMMYFUNCTION("""COMPUTED_VALUE"""),"HTML/CSS;Java;JavaScript;PHP;Python;SQL;VBA")</f>
        <v>HTML/CSS;Java;JavaScript;PHP;Python;SQL;VBA</v>
      </c>
      <c r="E1273" s="1" t="str">
        <f>IFERROR(__xludf.DUMMYFUNCTION("UNIQUE(SPLIT(B1273,"";""))"),"HTML/CSS")</f>
        <v>HTML/CSS</v>
      </c>
      <c r="F1273" s="1" t="str">
        <f>IFERROR(__xludf.DUMMYFUNCTION("""COMPUTED_VALUE"""),"Java")</f>
        <v>Java</v>
      </c>
      <c r="G1273" s="1" t="str">
        <f>IFERROR(__xludf.DUMMYFUNCTION("""COMPUTED_VALUE"""),"JavaScript")</f>
        <v>JavaScript</v>
      </c>
      <c r="H1273" s="1" t="str">
        <f>IFERROR(__xludf.DUMMYFUNCTION("""COMPUTED_VALUE"""),"PHP")</f>
        <v>PHP</v>
      </c>
      <c r="I1273" s="1" t="str">
        <f>IFERROR(__xludf.DUMMYFUNCTION("""COMPUTED_VALUE"""),"Python")</f>
        <v>Python</v>
      </c>
      <c r="J1273" s="1" t="str">
        <f>IFERROR(__xludf.DUMMYFUNCTION("""COMPUTED_VALUE"""),"SQL")</f>
        <v>SQL</v>
      </c>
      <c r="K1273" s="1" t="str">
        <f>IFERROR(__xludf.DUMMYFUNCTION("""COMPUTED_VALUE"""),"VBA")</f>
        <v>VBA</v>
      </c>
    </row>
    <row r="1274">
      <c r="B1274" s="1" t="str">
        <f>IFERROR(__xludf.DUMMYFUNCTION("""COMPUTED_VALUE"""),"HTML/CSS;PHP;SQL")</f>
        <v>HTML/CSS;PHP;SQL</v>
      </c>
      <c r="E1274" s="1" t="str">
        <f>IFERROR(__xludf.DUMMYFUNCTION("UNIQUE(SPLIT(B1274,"";""))"),"HTML/CSS")</f>
        <v>HTML/CSS</v>
      </c>
      <c r="F1274" s="1" t="str">
        <f>IFERROR(__xludf.DUMMYFUNCTION("""COMPUTED_VALUE"""),"PHP")</f>
        <v>PHP</v>
      </c>
      <c r="G1274" s="1" t="str">
        <f>IFERROR(__xludf.DUMMYFUNCTION("""COMPUTED_VALUE"""),"SQL")</f>
        <v>SQL</v>
      </c>
    </row>
    <row r="1275">
      <c r="B1275" s="1" t="str">
        <f>IFERROR(__xludf.DUMMYFUNCTION("""COMPUTED_VALUE"""),"Assembly;C#;SQL")</f>
        <v>Assembly;C#;SQL</v>
      </c>
      <c r="E1275" s="1" t="str">
        <f>IFERROR(__xludf.DUMMYFUNCTION("UNIQUE(SPLIT(B1275,"";""))"),"Assembly")</f>
        <v>Assembly</v>
      </c>
      <c r="F1275" s="1" t="str">
        <f>IFERROR(__xludf.DUMMYFUNCTION("""COMPUTED_VALUE"""),"C#")</f>
        <v>C#</v>
      </c>
      <c r="G1275" s="1" t="str">
        <f>IFERROR(__xludf.DUMMYFUNCTION("""COMPUTED_VALUE"""),"SQL")</f>
        <v>SQL</v>
      </c>
    </row>
    <row r="1276">
      <c r="B1276" s="1" t="str">
        <f>IFERROR(__xludf.DUMMYFUNCTION("""COMPUTED_VALUE"""),"C;HTML/CSS;JavaScript;Python;R;Ruby")</f>
        <v>C;HTML/CSS;JavaScript;Python;R;Ruby</v>
      </c>
      <c r="E1276" s="1" t="str">
        <f>IFERROR(__xludf.DUMMYFUNCTION("UNIQUE(SPLIT(B1276,"";""))"),"C")</f>
        <v>C</v>
      </c>
      <c r="F1276" s="1" t="str">
        <f>IFERROR(__xludf.DUMMYFUNCTION("""COMPUTED_VALUE"""),"HTML/CSS")</f>
        <v>HTML/CSS</v>
      </c>
      <c r="G1276" s="1" t="str">
        <f>IFERROR(__xludf.DUMMYFUNCTION("""COMPUTED_VALUE"""),"JavaScript")</f>
        <v>JavaScript</v>
      </c>
      <c r="H1276" s="1" t="str">
        <f>IFERROR(__xludf.DUMMYFUNCTION("""COMPUTED_VALUE"""),"Python")</f>
        <v>Python</v>
      </c>
      <c r="I1276" s="1" t="str">
        <f>IFERROR(__xludf.DUMMYFUNCTION("""COMPUTED_VALUE"""),"R")</f>
        <v>R</v>
      </c>
      <c r="J1276" s="1" t="str">
        <f>IFERROR(__xludf.DUMMYFUNCTION("""COMPUTED_VALUE"""),"Ruby")</f>
        <v>Ruby</v>
      </c>
    </row>
    <row r="1277">
      <c r="B1277" s="1" t="str">
        <f>IFERROR(__xludf.DUMMYFUNCTION("""COMPUTED_VALUE"""),"Bash/Shell/PowerShell;C#;HTML/CSS;JavaScript;Python;SQL")</f>
        <v>Bash/Shell/PowerShell;C#;HTML/CSS;JavaScript;Python;SQL</v>
      </c>
      <c r="E1277" s="1" t="str">
        <f>IFERROR(__xludf.DUMMYFUNCTION("UNIQUE(SPLIT(B1277,"";""))"),"Bash/Shell/PowerShell")</f>
        <v>Bash/Shell/PowerShell</v>
      </c>
      <c r="F1277" s="1" t="str">
        <f>IFERROR(__xludf.DUMMYFUNCTION("""COMPUTED_VALUE"""),"C#")</f>
        <v>C#</v>
      </c>
      <c r="G1277" s="1" t="str">
        <f>IFERROR(__xludf.DUMMYFUNCTION("""COMPUTED_VALUE"""),"HTML/CSS")</f>
        <v>HTML/CSS</v>
      </c>
      <c r="H1277" s="1" t="str">
        <f>IFERROR(__xludf.DUMMYFUNCTION("""COMPUTED_VALUE"""),"JavaScript")</f>
        <v>JavaScript</v>
      </c>
      <c r="I1277" s="1" t="str">
        <f>IFERROR(__xludf.DUMMYFUNCTION("""COMPUTED_VALUE"""),"Python")</f>
        <v>Python</v>
      </c>
      <c r="J1277" s="1" t="str">
        <f>IFERROR(__xludf.DUMMYFUNCTION("""COMPUTED_VALUE"""),"SQL")</f>
        <v>SQL</v>
      </c>
    </row>
    <row r="1278">
      <c r="B1278" s="1" t="str">
        <f>IFERROR(__xludf.DUMMYFUNCTION("""COMPUTED_VALUE"""),"Java;Objective-C;PHP")</f>
        <v>Java;Objective-C;PHP</v>
      </c>
      <c r="E1278" s="1" t="str">
        <f>IFERROR(__xludf.DUMMYFUNCTION("UNIQUE(SPLIT(B1278,"";""))"),"Java")</f>
        <v>Java</v>
      </c>
      <c r="F1278" s="1" t="str">
        <f>IFERROR(__xludf.DUMMYFUNCTION("""COMPUTED_VALUE"""),"Objective-C")</f>
        <v>Objective-C</v>
      </c>
      <c r="G1278" s="1" t="str">
        <f>IFERROR(__xludf.DUMMYFUNCTION("""COMPUTED_VALUE"""),"PHP")</f>
        <v>PHP</v>
      </c>
    </row>
    <row r="1279">
      <c r="B1279" s="1" t="str">
        <f>IFERROR(__xludf.DUMMYFUNCTION("""COMPUTED_VALUE"""),"HTML/CSS;JavaScript")</f>
        <v>HTML/CSS;JavaScript</v>
      </c>
      <c r="E1279" s="1" t="str">
        <f>IFERROR(__xludf.DUMMYFUNCTION("UNIQUE(SPLIT(B1279,"";""))"),"HTML/CSS")</f>
        <v>HTML/CSS</v>
      </c>
      <c r="F1279" s="1" t="str">
        <f>IFERROR(__xludf.DUMMYFUNCTION("""COMPUTED_VALUE"""),"JavaScript")</f>
        <v>JavaScript</v>
      </c>
    </row>
    <row r="1280">
      <c r="B1280" s="1" t="str">
        <f>IFERROR(__xludf.DUMMYFUNCTION("""COMPUTED_VALUE"""),"HTML/CSS;JavaScript;PHP")</f>
        <v>HTML/CSS;JavaScript;PHP</v>
      </c>
      <c r="E1280" s="1" t="str">
        <f>IFERROR(__xludf.DUMMYFUNCTION("UNIQUE(SPLIT(B1280,"";""))"),"HTML/CSS")</f>
        <v>HTML/CSS</v>
      </c>
      <c r="F1280" s="1" t="str">
        <f>IFERROR(__xludf.DUMMYFUNCTION("""COMPUTED_VALUE"""),"JavaScript")</f>
        <v>JavaScript</v>
      </c>
      <c r="G1280" s="1" t="str">
        <f>IFERROR(__xludf.DUMMYFUNCTION("""COMPUTED_VALUE"""),"PHP")</f>
        <v>PHP</v>
      </c>
    </row>
    <row r="1281">
      <c r="B1281" s="1" t="str">
        <f>IFERROR(__xludf.DUMMYFUNCTION("""COMPUTED_VALUE"""),"HTML/CSS;Java;JavaScript;SQL;TypeScript")</f>
        <v>HTML/CSS;Java;JavaScript;SQL;TypeScript</v>
      </c>
      <c r="E1281" s="1" t="str">
        <f>IFERROR(__xludf.DUMMYFUNCTION("UNIQUE(SPLIT(B1281,"";""))"),"HTML/CSS")</f>
        <v>HTML/CSS</v>
      </c>
      <c r="F1281" s="1" t="str">
        <f>IFERROR(__xludf.DUMMYFUNCTION("""COMPUTED_VALUE"""),"Java")</f>
        <v>Java</v>
      </c>
      <c r="G1281" s="1" t="str">
        <f>IFERROR(__xludf.DUMMYFUNCTION("""COMPUTED_VALUE"""),"JavaScript")</f>
        <v>JavaScript</v>
      </c>
      <c r="H1281" s="1" t="str">
        <f>IFERROR(__xludf.DUMMYFUNCTION("""COMPUTED_VALUE"""),"SQL")</f>
        <v>SQL</v>
      </c>
      <c r="I1281" s="1" t="str">
        <f>IFERROR(__xludf.DUMMYFUNCTION("""COMPUTED_VALUE"""),"TypeScript")</f>
        <v>TypeScript</v>
      </c>
    </row>
    <row r="1282">
      <c r="B1282" s="1" t="str">
        <f>IFERROR(__xludf.DUMMYFUNCTION("""COMPUTED_VALUE"""),"Python;SQL")</f>
        <v>Python;SQL</v>
      </c>
      <c r="E1282" s="1" t="str">
        <f>IFERROR(__xludf.DUMMYFUNCTION("UNIQUE(SPLIT(B1282,"";""))"),"Python")</f>
        <v>Python</v>
      </c>
      <c r="F1282" s="1" t="str">
        <f>IFERROR(__xludf.DUMMYFUNCTION("""COMPUTED_VALUE"""),"SQL")</f>
        <v>SQL</v>
      </c>
    </row>
    <row r="1283">
      <c r="B1283" s="1" t="str">
        <f>IFERROR(__xludf.DUMMYFUNCTION("""COMPUTED_VALUE"""),"Bash/Shell/PowerShell;HTML/CSS;JavaScript;Python;Scala;SQL;TypeScript")</f>
        <v>Bash/Shell/PowerShell;HTML/CSS;JavaScript;Python;Scala;SQL;TypeScript</v>
      </c>
      <c r="E1283" s="1" t="str">
        <f>IFERROR(__xludf.DUMMYFUNCTION("UNIQUE(SPLIT(B1283,"";""))"),"Bash/Shell/PowerShell")</f>
        <v>Bash/Shell/PowerShell</v>
      </c>
      <c r="F1283" s="1" t="str">
        <f>IFERROR(__xludf.DUMMYFUNCTION("""COMPUTED_VALUE"""),"HTML/CSS")</f>
        <v>HTML/CSS</v>
      </c>
      <c r="G1283" s="1" t="str">
        <f>IFERROR(__xludf.DUMMYFUNCTION("""COMPUTED_VALUE"""),"JavaScript")</f>
        <v>JavaScript</v>
      </c>
      <c r="H1283" s="1" t="str">
        <f>IFERROR(__xludf.DUMMYFUNCTION("""COMPUTED_VALUE"""),"Python")</f>
        <v>Python</v>
      </c>
      <c r="I1283" s="1" t="str">
        <f>IFERROR(__xludf.DUMMYFUNCTION("""COMPUTED_VALUE"""),"Scala")</f>
        <v>Scala</v>
      </c>
      <c r="J1283" s="1" t="str">
        <f>IFERROR(__xludf.DUMMYFUNCTION("""COMPUTED_VALUE"""),"SQL")</f>
        <v>SQL</v>
      </c>
      <c r="K1283" s="1" t="str">
        <f>IFERROR(__xludf.DUMMYFUNCTION("""COMPUTED_VALUE"""),"TypeScript")</f>
        <v>TypeScript</v>
      </c>
    </row>
    <row r="1284">
      <c r="B1284" s="1" t="str">
        <f>IFERROR(__xludf.DUMMYFUNCTION("""COMPUTED_VALUE"""),"C;C++;Java;JavaScript;PHP;Python")</f>
        <v>C;C++;Java;JavaScript;PHP;Python</v>
      </c>
      <c r="E1284" s="1" t="str">
        <f>IFERROR(__xludf.DUMMYFUNCTION("UNIQUE(SPLIT(B1284,"";""))"),"C")</f>
        <v>C</v>
      </c>
      <c r="F1284" s="1" t="str">
        <f>IFERROR(__xludf.DUMMYFUNCTION("""COMPUTED_VALUE"""),"C++")</f>
        <v>C++</v>
      </c>
      <c r="G1284" s="1" t="str">
        <f>IFERROR(__xludf.DUMMYFUNCTION("""COMPUTED_VALUE"""),"Java")</f>
        <v>Java</v>
      </c>
      <c r="H1284" s="1" t="str">
        <f>IFERROR(__xludf.DUMMYFUNCTION("""COMPUTED_VALUE"""),"JavaScript")</f>
        <v>JavaScript</v>
      </c>
      <c r="I1284" s="1" t="str">
        <f>IFERROR(__xludf.DUMMYFUNCTION("""COMPUTED_VALUE"""),"PHP")</f>
        <v>PHP</v>
      </c>
      <c r="J1284" s="1" t="str">
        <f>IFERROR(__xludf.DUMMYFUNCTION("""COMPUTED_VALUE"""),"Python")</f>
        <v>Python</v>
      </c>
    </row>
    <row r="1285">
      <c r="B1285" s="1" t="str">
        <f>IFERROR(__xludf.DUMMYFUNCTION("""COMPUTED_VALUE"""),"C;HTML/CSS;Java;JavaScript;Kotlin;PHP;Python;SQL")</f>
        <v>C;HTML/CSS;Java;JavaScript;Kotlin;PHP;Python;SQL</v>
      </c>
      <c r="E1285" s="1" t="str">
        <f>IFERROR(__xludf.DUMMYFUNCTION("UNIQUE(SPLIT(B1285,"";""))"),"C")</f>
        <v>C</v>
      </c>
      <c r="F1285" s="1" t="str">
        <f>IFERROR(__xludf.DUMMYFUNCTION("""COMPUTED_VALUE"""),"HTML/CSS")</f>
        <v>HTML/CSS</v>
      </c>
      <c r="G1285" s="1" t="str">
        <f>IFERROR(__xludf.DUMMYFUNCTION("""COMPUTED_VALUE"""),"Java")</f>
        <v>Java</v>
      </c>
      <c r="H1285" s="1" t="str">
        <f>IFERROR(__xludf.DUMMYFUNCTION("""COMPUTED_VALUE"""),"JavaScript")</f>
        <v>JavaScript</v>
      </c>
      <c r="I1285" s="1" t="str">
        <f>IFERROR(__xludf.DUMMYFUNCTION("""COMPUTED_VALUE"""),"Kotlin")</f>
        <v>Kotlin</v>
      </c>
      <c r="J1285" s="1" t="str">
        <f>IFERROR(__xludf.DUMMYFUNCTION("""COMPUTED_VALUE"""),"PHP")</f>
        <v>PHP</v>
      </c>
      <c r="K1285" s="1" t="str">
        <f>IFERROR(__xludf.DUMMYFUNCTION("""COMPUTED_VALUE"""),"Python")</f>
        <v>Python</v>
      </c>
      <c r="L1285" s="1" t="str">
        <f>IFERROR(__xludf.DUMMYFUNCTION("""COMPUTED_VALUE"""),"SQL")</f>
        <v>SQL</v>
      </c>
    </row>
    <row r="1286">
      <c r="B1286" s="1" t="str">
        <f>IFERROR(__xludf.DUMMYFUNCTION("""COMPUTED_VALUE"""),"C++;JavaScript;Python;SQL")</f>
        <v>C++;JavaScript;Python;SQL</v>
      </c>
      <c r="E1286" s="1" t="str">
        <f>IFERROR(__xludf.DUMMYFUNCTION("UNIQUE(SPLIT(B1286,"";""))"),"C++")</f>
        <v>C++</v>
      </c>
      <c r="F1286" s="1" t="str">
        <f>IFERROR(__xludf.DUMMYFUNCTION("""COMPUTED_VALUE"""),"JavaScript")</f>
        <v>JavaScript</v>
      </c>
      <c r="G1286" s="1" t="str">
        <f>IFERROR(__xludf.DUMMYFUNCTION("""COMPUTED_VALUE"""),"Python")</f>
        <v>Python</v>
      </c>
      <c r="H1286" s="1" t="str">
        <f>IFERROR(__xludf.DUMMYFUNCTION("""COMPUTED_VALUE"""),"SQL")</f>
        <v>SQL</v>
      </c>
    </row>
    <row r="1287">
      <c r="B1287" s="1" t="str">
        <f>IFERROR(__xludf.DUMMYFUNCTION("""COMPUTED_VALUE"""),"Bash/Shell/PowerShell;HTML/CSS;Python;Ruby;SQL;Other(s):")</f>
        <v>Bash/Shell/PowerShell;HTML/CSS;Python;Ruby;SQL;Other(s):</v>
      </c>
      <c r="E1287" s="1" t="str">
        <f>IFERROR(__xludf.DUMMYFUNCTION("UNIQUE(SPLIT(B1287,"";""))"),"Bash/Shell/PowerShell")</f>
        <v>Bash/Shell/PowerShell</v>
      </c>
      <c r="F1287" s="1" t="str">
        <f>IFERROR(__xludf.DUMMYFUNCTION("""COMPUTED_VALUE"""),"HTML/CSS")</f>
        <v>HTML/CSS</v>
      </c>
      <c r="G1287" s="1" t="str">
        <f>IFERROR(__xludf.DUMMYFUNCTION("""COMPUTED_VALUE"""),"Python")</f>
        <v>Python</v>
      </c>
      <c r="H1287" s="1" t="str">
        <f>IFERROR(__xludf.DUMMYFUNCTION("""COMPUTED_VALUE"""),"Ruby")</f>
        <v>Ruby</v>
      </c>
      <c r="I1287" s="1" t="str">
        <f>IFERROR(__xludf.DUMMYFUNCTION("""COMPUTED_VALUE"""),"SQL")</f>
        <v>SQL</v>
      </c>
      <c r="J1287" s="1" t="str">
        <f>IFERROR(__xludf.DUMMYFUNCTION("""COMPUTED_VALUE"""),"Other(s):")</f>
        <v>Other(s):</v>
      </c>
    </row>
    <row r="1288">
      <c r="B1288" s="1" t="str">
        <f>IFERROR(__xludf.DUMMYFUNCTION("""COMPUTED_VALUE"""),"C++;Dart;HTML/CSS;Java;PHP;Python;SQL")</f>
        <v>C++;Dart;HTML/CSS;Java;PHP;Python;SQL</v>
      </c>
      <c r="E1288" s="1" t="str">
        <f>IFERROR(__xludf.DUMMYFUNCTION("UNIQUE(SPLIT(B1288,"";""))"),"C++")</f>
        <v>C++</v>
      </c>
      <c r="F1288" s="1" t="str">
        <f>IFERROR(__xludf.DUMMYFUNCTION("""COMPUTED_VALUE"""),"Dart")</f>
        <v>Dart</v>
      </c>
      <c r="G1288" s="1" t="str">
        <f>IFERROR(__xludf.DUMMYFUNCTION("""COMPUTED_VALUE"""),"HTML/CSS")</f>
        <v>HTML/CSS</v>
      </c>
      <c r="H1288" s="1" t="str">
        <f>IFERROR(__xludf.DUMMYFUNCTION("""COMPUTED_VALUE"""),"Java")</f>
        <v>Java</v>
      </c>
      <c r="I1288" s="1" t="str">
        <f>IFERROR(__xludf.DUMMYFUNCTION("""COMPUTED_VALUE"""),"PHP")</f>
        <v>PHP</v>
      </c>
      <c r="J1288" s="1" t="str">
        <f>IFERROR(__xludf.DUMMYFUNCTION("""COMPUTED_VALUE"""),"Python")</f>
        <v>Python</v>
      </c>
      <c r="K1288" s="1" t="str">
        <f>IFERROR(__xludf.DUMMYFUNCTION("""COMPUTED_VALUE"""),"SQL")</f>
        <v>SQL</v>
      </c>
    </row>
    <row r="1289">
      <c r="B1289" s="1" t="str">
        <f>IFERROR(__xludf.DUMMYFUNCTION("""COMPUTED_VALUE"""),"Bash/Shell/PowerShell;PHP;Python;SQL")</f>
        <v>Bash/Shell/PowerShell;PHP;Python;SQL</v>
      </c>
      <c r="E1289" s="1" t="str">
        <f>IFERROR(__xludf.DUMMYFUNCTION("UNIQUE(SPLIT(B1289,"";""))"),"Bash/Shell/PowerShell")</f>
        <v>Bash/Shell/PowerShell</v>
      </c>
      <c r="F1289" s="1" t="str">
        <f>IFERROR(__xludf.DUMMYFUNCTION("""COMPUTED_VALUE"""),"PHP")</f>
        <v>PHP</v>
      </c>
      <c r="G1289" s="1" t="str">
        <f>IFERROR(__xludf.DUMMYFUNCTION("""COMPUTED_VALUE"""),"Python")</f>
        <v>Python</v>
      </c>
      <c r="H1289" s="1" t="str">
        <f>IFERROR(__xludf.DUMMYFUNCTION("""COMPUTED_VALUE"""),"SQL")</f>
        <v>SQL</v>
      </c>
    </row>
    <row r="1290">
      <c r="B1290" s="1" t="str">
        <f>IFERROR(__xludf.DUMMYFUNCTION("""COMPUTED_VALUE"""),"Java;Scala")</f>
        <v>Java;Scala</v>
      </c>
      <c r="E1290" s="1" t="str">
        <f>IFERROR(__xludf.DUMMYFUNCTION("UNIQUE(SPLIT(B1290,"";""))"),"Java")</f>
        <v>Java</v>
      </c>
      <c r="F1290" s="1" t="str">
        <f>IFERROR(__xludf.DUMMYFUNCTION("""COMPUTED_VALUE"""),"Scala")</f>
        <v>Scala</v>
      </c>
    </row>
    <row r="1291">
      <c r="B1291" s="1" t="str">
        <f>IFERROR(__xludf.DUMMYFUNCTION("""COMPUTED_VALUE"""),"C;C++;Python")</f>
        <v>C;C++;Python</v>
      </c>
      <c r="E1291" s="1" t="str">
        <f>IFERROR(__xludf.DUMMYFUNCTION("UNIQUE(SPLIT(B1291,"";""))"),"C")</f>
        <v>C</v>
      </c>
      <c r="F1291" s="1" t="str">
        <f>IFERROR(__xludf.DUMMYFUNCTION("""COMPUTED_VALUE"""),"C++")</f>
        <v>C++</v>
      </c>
      <c r="G1291" s="1" t="str">
        <f>IFERROR(__xludf.DUMMYFUNCTION("""COMPUTED_VALUE"""),"Python")</f>
        <v>Python</v>
      </c>
    </row>
    <row r="1292">
      <c r="B1292" s="1" t="str">
        <f>IFERROR(__xludf.DUMMYFUNCTION("""COMPUTED_VALUE"""),"JavaScript;Ruby")</f>
        <v>JavaScript;Ruby</v>
      </c>
      <c r="E1292" s="1" t="str">
        <f>IFERROR(__xludf.DUMMYFUNCTION("UNIQUE(SPLIT(B1292,"";""))"),"JavaScript")</f>
        <v>JavaScript</v>
      </c>
      <c r="F1292" s="1" t="str">
        <f>IFERROR(__xludf.DUMMYFUNCTION("""COMPUTED_VALUE"""),"Ruby")</f>
        <v>Ruby</v>
      </c>
    </row>
    <row r="1293">
      <c r="B1293" s="1" t="str">
        <f>IFERROR(__xludf.DUMMYFUNCTION("""COMPUTED_VALUE"""),"Bash/Shell/PowerShell;C;C++;Clojure;Elixir;Erlang;Python")</f>
        <v>Bash/Shell/PowerShell;C;C++;Clojure;Elixir;Erlang;Python</v>
      </c>
      <c r="E1293" s="1" t="str">
        <f>IFERROR(__xludf.DUMMYFUNCTION("UNIQUE(SPLIT(B1293,"";""))"),"Bash/Shell/PowerShell")</f>
        <v>Bash/Shell/PowerShell</v>
      </c>
      <c r="F1293" s="1" t="str">
        <f>IFERROR(__xludf.DUMMYFUNCTION("""COMPUTED_VALUE"""),"C")</f>
        <v>C</v>
      </c>
      <c r="G1293" s="1" t="str">
        <f>IFERROR(__xludf.DUMMYFUNCTION("""COMPUTED_VALUE"""),"C++")</f>
        <v>C++</v>
      </c>
      <c r="H1293" s="1" t="str">
        <f>IFERROR(__xludf.DUMMYFUNCTION("""COMPUTED_VALUE"""),"Clojure")</f>
        <v>Clojure</v>
      </c>
      <c r="I1293" s="1" t="str">
        <f>IFERROR(__xludf.DUMMYFUNCTION("""COMPUTED_VALUE"""),"Elixir")</f>
        <v>Elixir</v>
      </c>
      <c r="J1293" s="1" t="str">
        <f>IFERROR(__xludf.DUMMYFUNCTION("""COMPUTED_VALUE"""),"Erlang")</f>
        <v>Erlang</v>
      </c>
      <c r="K1293" s="1" t="str">
        <f>IFERROR(__xludf.DUMMYFUNCTION("""COMPUTED_VALUE"""),"Python")</f>
        <v>Python</v>
      </c>
    </row>
    <row r="1294">
      <c r="B1294" s="1" t="str">
        <f>IFERROR(__xludf.DUMMYFUNCTION("""COMPUTED_VALUE"""),"C#;JavaScript;SQL")</f>
        <v>C#;JavaScript;SQL</v>
      </c>
      <c r="E1294" s="1" t="str">
        <f>IFERROR(__xludf.DUMMYFUNCTION("UNIQUE(SPLIT(B1294,"";""))"),"C#")</f>
        <v>C#</v>
      </c>
      <c r="F1294" s="1" t="str">
        <f>IFERROR(__xludf.DUMMYFUNCTION("""COMPUTED_VALUE"""),"JavaScript")</f>
        <v>JavaScript</v>
      </c>
      <c r="G1294" s="1" t="str">
        <f>IFERROR(__xludf.DUMMYFUNCTION("""COMPUTED_VALUE"""),"SQL")</f>
        <v>SQL</v>
      </c>
    </row>
    <row r="1295">
      <c r="B1295" s="1" t="str">
        <f>IFERROR(__xludf.DUMMYFUNCTION("""COMPUTED_VALUE"""),"Bash/Shell/PowerShell;HTML/CSS;Java;TypeScript")</f>
        <v>Bash/Shell/PowerShell;HTML/CSS;Java;TypeScript</v>
      </c>
      <c r="E1295" s="1" t="str">
        <f>IFERROR(__xludf.DUMMYFUNCTION("UNIQUE(SPLIT(B1295,"";""))"),"Bash/Shell/PowerShell")</f>
        <v>Bash/Shell/PowerShell</v>
      </c>
      <c r="F1295" s="1" t="str">
        <f>IFERROR(__xludf.DUMMYFUNCTION("""COMPUTED_VALUE"""),"HTML/CSS")</f>
        <v>HTML/CSS</v>
      </c>
      <c r="G1295" s="1" t="str">
        <f>IFERROR(__xludf.DUMMYFUNCTION("""COMPUTED_VALUE"""),"Java")</f>
        <v>Java</v>
      </c>
      <c r="H1295" s="1" t="str">
        <f>IFERROR(__xludf.DUMMYFUNCTION("""COMPUTED_VALUE"""),"TypeScript")</f>
        <v>TypeScript</v>
      </c>
    </row>
    <row r="1296">
      <c r="B1296" s="1" t="str">
        <f>IFERROR(__xludf.DUMMYFUNCTION("""COMPUTED_VALUE"""),"Assembly;HTML/CSS;Java;JavaScript;SQL")</f>
        <v>Assembly;HTML/CSS;Java;JavaScript;SQL</v>
      </c>
      <c r="E1296" s="1" t="str">
        <f>IFERROR(__xludf.DUMMYFUNCTION("UNIQUE(SPLIT(B1296,"";""))"),"Assembly")</f>
        <v>Assembly</v>
      </c>
      <c r="F1296" s="1" t="str">
        <f>IFERROR(__xludf.DUMMYFUNCTION("""COMPUTED_VALUE"""),"HTML/CSS")</f>
        <v>HTML/CSS</v>
      </c>
      <c r="G1296" s="1" t="str">
        <f>IFERROR(__xludf.DUMMYFUNCTION("""COMPUTED_VALUE"""),"Java")</f>
        <v>Java</v>
      </c>
      <c r="H1296" s="1" t="str">
        <f>IFERROR(__xludf.DUMMYFUNCTION("""COMPUTED_VALUE"""),"JavaScript")</f>
        <v>JavaScript</v>
      </c>
      <c r="I1296" s="1" t="str">
        <f>IFERROR(__xludf.DUMMYFUNCTION("""COMPUTED_VALUE"""),"SQL")</f>
        <v>SQL</v>
      </c>
    </row>
    <row r="1297">
      <c r="B1297" s="1" t="str">
        <f>IFERROR(__xludf.DUMMYFUNCTION("""COMPUTED_VALUE"""),"Bash/Shell/PowerShell;HTML/CSS;JavaScript;PHP;SQL;TypeScript")</f>
        <v>Bash/Shell/PowerShell;HTML/CSS;JavaScript;PHP;SQL;TypeScript</v>
      </c>
      <c r="E1297" s="1" t="str">
        <f>IFERROR(__xludf.DUMMYFUNCTION("UNIQUE(SPLIT(B1297,"";""))"),"Bash/Shell/PowerShell")</f>
        <v>Bash/Shell/PowerShell</v>
      </c>
      <c r="F1297" s="1" t="str">
        <f>IFERROR(__xludf.DUMMYFUNCTION("""COMPUTED_VALUE"""),"HTML/CSS")</f>
        <v>HTML/CSS</v>
      </c>
      <c r="G1297" s="1" t="str">
        <f>IFERROR(__xludf.DUMMYFUNCTION("""COMPUTED_VALUE"""),"JavaScript")</f>
        <v>JavaScript</v>
      </c>
      <c r="H1297" s="1" t="str">
        <f>IFERROR(__xludf.DUMMYFUNCTION("""COMPUTED_VALUE"""),"PHP")</f>
        <v>PHP</v>
      </c>
      <c r="I1297" s="1" t="str">
        <f>IFERROR(__xludf.DUMMYFUNCTION("""COMPUTED_VALUE"""),"SQL")</f>
        <v>SQL</v>
      </c>
      <c r="J1297" s="1" t="str">
        <f>IFERROR(__xludf.DUMMYFUNCTION("""COMPUTED_VALUE"""),"TypeScript")</f>
        <v>TypeScript</v>
      </c>
    </row>
    <row r="1298">
      <c r="B1298" s="1" t="str">
        <f>IFERROR(__xludf.DUMMYFUNCTION("""COMPUTED_VALUE"""),"Assembly;Bash/Shell/PowerShell;C;C++;C#;Go;Java;JavaScript;Python;Ruby;SQL;Other(s):")</f>
        <v>Assembly;Bash/Shell/PowerShell;C;C++;C#;Go;Java;JavaScript;Python;Ruby;SQL;Other(s):</v>
      </c>
      <c r="E1298" s="1" t="str">
        <f>IFERROR(__xludf.DUMMYFUNCTION("UNIQUE(SPLIT(B1298,"";""))"),"Assembly")</f>
        <v>Assembly</v>
      </c>
      <c r="F1298" s="1" t="str">
        <f>IFERROR(__xludf.DUMMYFUNCTION("""COMPUTED_VALUE"""),"Bash/Shell/PowerShell")</f>
        <v>Bash/Shell/PowerShell</v>
      </c>
      <c r="G1298" s="1" t="str">
        <f>IFERROR(__xludf.DUMMYFUNCTION("""COMPUTED_VALUE"""),"C")</f>
        <v>C</v>
      </c>
      <c r="H1298" s="1" t="str">
        <f>IFERROR(__xludf.DUMMYFUNCTION("""COMPUTED_VALUE"""),"C++")</f>
        <v>C++</v>
      </c>
      <c r="I1298" s="1" t="str">
        <f>IFERROR(__xludf.DUMMYFUNCTION("""COMPUTED_VALUE"""),"C#")</f>
        <v>C#</v>
      </c>
      <c r="J1298" s="1" t="str">
        <f>IFERROR(__xludf.DUMMYFUNCTION("""COMPUTED_VALUE"""),"Go")</f>
        <v>Go</v>
      </c>
      <c r="K1298" s="1" t="str">
        <f>IFERROR(__xludf.DUMMYFUNCTION("""COMPUTED_VALUE"""),"Java")</f>
        <v>Java</v>
      </c>
      <c r="L1298" s="1" t="str">
        <f>IFERROR(__xludf.DUMMYFUNCTION("""COMPUTED_VALUE"""),"JavaScript")</f>
        <v>JavaScript</v>
      </c>
      <c r="M1298" s="1" t="str">
        <f>IFERROR(__xludf.DUMMYFUNCTION("""COMPUTED_VALUE"""),"Python")</f>
        <v>Python</v>
      </c>
      <c r="N1298" s="1" t="str">
        <f>IFERROR(__xludf.DUMMYFUNCTION("""COMPUTED_VALUE"""),"Ruby")</f>
        <v>Ruby</v>
      </c>
      <c r="O1298" s="1" t="str">
        <f>IFERROR(__xludf.DUMMYFUNCTION("""COMPUTED_VALUE"""),"SQL")</f>
        <v>SQL</v>
      </c>
      <c r="P1298" s="1" t="str">
        <f>IFERROR(__xludf.DUMMYFUNCTION("""COMPUTED_VALUE"""),"Other(s):")</f>
        <v>Other(s):</v>
      </c>
    </row>
    <row r="1299">
      <c r="B1299" s="1" t="str">
        <f>IFERROR(__xludf.DUMMYFUNCTION("""COMPUTED_VALUE"""),"C#;JavaScript")</f>
        <v>C#;JavaScript</v>
      </c>
      <c r="E1299" s="1" t="str">
        <f>IFERROR(__xludf.DUMMYFUNCTION("UNIQUE(SPLIT(B1299,"";""))"),"C#")</f>
        <v>C#</v>
      </c>
      <c r="F1299" s="1" t="str">
        <f>IFERROR(__xludf.DUMMYFUNCTION("""COMPUTED_VALUE"""),"JavaScript")</f>
        <v>JavaScript</v>
      </c>
    </row>
    <row r="1300">
      <c r="B1300" s="1" t="str">
        <f>IFERROR(__xludf.DUMMYFUNCTION("""COMPUTED_VALUE"""),"Assembly;C;C++;C#;Objective-C;PHP;SQL")</f>
        <v>Assembly;C;C++;C#;Objective-C;PHP;SQL</v>
      </c>
      <c r="E1300" s="1" t="str">
        <f>IFERROR(__xludf.DUMMYFUNCTION("UNIQUE(SPLIT(B1300,"";""))"),"Assembly")</f>
        <v>Assembly</v>
      </c>
      <c r="F1300" s="1" t="str">
        <f>IFERROR(__xludf.DUMMYFUNCTION("""COMPUTED_VALUE"""),"C")</f>
        <v>C</v>
      </c>
      <c r="G1300" s="1" t="str">
        <f>IFERROR(__xludf.DUMMYFUNCTION("""COMPUTED_VALUE"""),"C++")</f>
        <v>C++</v>
      </c>
      <c r="H1300" s="1" t="str">
        <f>IFERROR(__xludf.DUMMYFUNCTION("""COMPUTED_VALUE"""),"C#")</f>
        <v>C#</v>
      </c>
      <c r="I1300" s="1" t="str">
        <f>IFERROR(__xludf.DUMMYFUNCTION("""COMPUTED_VALUE"""),"Objective-C")</f>
        <v>Objective-C</v>
      </c>
      <c r="J1300" s="1" t="str">
        <f>IFERROR(__xludf.DUMMYFUNCTION("""COMPUTED_VALUE"""),"PHP")</f>
        <v>PHP</v>
      </c>
      <c r="K1300" s="1" t="str">
        <f>IFERROR(__xludf.DUMMYFUNCTION("""COMPUTED_VALUE"""),"SQL")</f>
        <v>SQL</v>
      </c>
    </row>
    <row r="1301">
      <c r="B1301" s="1" t="str">
        <f>IFERROR(__xludf.DUMMYFUNCTION("""COMPUTED_VALUE"""),"Bash/Shell/PowerShell;C++;C#;Dart;Go;Java;Python;Other(s):")</f>
        <v>Bash/Shell/PowerShell;C++;C#;Dart;Go;Java;Python;Other(s):</v>
      </c>
      <c r="E1301" s="1" t="str">
        <f>IFERROR(__xludf.DUMMYFUNCTION("UNIQUE(SPLIT(B1301,"";""))"),"Bash/Shell/PowerShell")</f>
        <v>Bash/Shell/PowerShell</v>
      </c>
      <c r="F1301" s="1" t="str">
        <f>IFERROR(__xludf.DUMMYFUNCTION("""COMPUTED_VALUE"""),"C++")</f>
        <v>C++</v>
      </c>
      <c r="G1301" s="1" t="str">
        <f>IFERROR(__xludf.DUMMYFUNCTION("""COMPUTED_VALUE"""),"C#")</f>
        <v>C#</v>
      </c>
      <c r="H1301" s="1" t="str">
        <f>IFERROR(__xludf.DUMMYFUNCTION("""COMPUTED_VALUE"""),"Dart")</f>
        <v>Dart</v>
      </c>
      <c r="I1301" s="1" t="str">
        <f>IFERROR(__xludf.DUMMYFUNCTION("""COMPUTED_VALUE"""),"Go")</f>
        <v>Go</v>
      </c>
      <c r="J1301" s="1" t="str">
        <f>IFERROR(__xludf.DUMMYFUNCTION("""COMPUTED_VALUE"""),"Java")</f>
        <v>Java</v>
      </c>
      <c r="K1301" s="1" t="str">
        <f>IFERROR(__xludf.DUMMYFUNCTION("""COMPUTED_VALUE"""),"Python")</f>
        <v>Python</v>
      </c>
      <c r="L1301" s="1" t="str">
        <f>IFERROR(__xludf.DUMMYFUNCTION("""COMPUTED_VALUE"""),"Other(s):")</f>
        <v>Other(s):</v>
      </c>
    </row>
    <row r="1302">
      <c r="B1302" s="1" t="str">
        <f>IFERROR(__xludf.DUMMYFUNCTION("""COMPUTED_VALUE"""),"Bash/Shell/PowerShell;HTML/CSS;Java;JavaScript;Ruby")</f>
        <v>Bash/Shell/PowerShell;HTML/CSS;Java;JavaScript;Ruby</v>
      </c>
      <c r="E1302" s="1" t="str">
        <f>IFERROR(__xludf.DUMMYFUNCTION("UNIQUE(SPLIT(B1302,"";""))"),"Bash/Shell/PowerShell")</f>
        <v>Bash/Shell/PowerShell</v>
      </c>
      <c r="F1302" s="1" t="str">
        <f>IFERROR(__xludf.DUMMYFUNCTION("""COMPUTED_VALUE"""),"HTML/CSS")</f>
        <v>HTML/CSS</v>
      </c>
      <c r="G1302" s="1" t="str">
        <f>IFERROR(__xludf.DUMMYFUNCTION("""COMPUTED_VALUE"""),"Java")</f>
        <v>Java</v>
      </c>
      <c r="H1302" s="1" t="str">
        <f>IFERROR(__xludf.DUMMYFUNCTION("""COMPUTED_VALUE"""),"JavaScript")</f>
        <v>JavaScript</v>
      </c>
      <c r="I1302" s="1" t="str">
        <f>IFERROR(__xludf.DUMMYFUNCTION("""COMPUTED_VALUE"""),"Ruby")</f>
        <v>Ruby</v>
      </c>
    </row>
    <row r="1303">
      <c r="B1303" s="1" t="str">
        <f>IFERROR(__xludf.DUMMYFUNCTION("""COMPUTED_VALUE"""),"C#;HTML/CSS;JavaScript;TypeScript")</f>
        <v>C#;HTML/CSS;JavaScript;TypeScript</v>
      </c>
      <c r="E1303" s="1" t="str">
        <f>IFERROR(__xludf.DUMMYFUNCTION("UNIQUE(SPLIT(B1303,"";""))"),"C#")</f>
        <v>C#</v>
      </c>
      <c r="F1303" s="1" t="str">
        <f>IFERROR(__xludf.DUMMYFUNCTION("""COMPUTED_VALUE"""),"HTML/CSS")</f>
        <v>HTML/CSS</v>
      </c>
      <c r="G1303" s="1" t="str">
        <f>IFERROR(__xludf.DUMMYFUNCTION("""COMPUTED_VALUE"""),"JavaScript")</f>
        <v>JavaScript</v>
      </c>
      <c r="H1303" s="1" t="str">
        <f>IFERROR(__xludf.DUMMYFUNCTION("""COMPUTED_VALUE"""),"TypeScript")</f>
        <v>TypeScript</v>
      </c>
    </row>
    <row r="1304">
      <c r="B1304" s="1" t="str">
        <f>IFERROR(__xludf.DUMMYFUNCTION("""COMPUTED_VALUE"""),"C#;HTML/CSS;JavaScript;SQL")</f>
        <v>C#;HTML/CSS;JavaScript;SQL</v>
      </c>
      <c r="E1304" s="1" t="str">
        <f>IFERROR(__xludf.DUMMYFUNCTION("UNIQUE(SPLIT(B1304,"";""))"),"C#")</f>
        <v>C#</v>
      </c>
      <c r="F1304" s="1" t="str">
        <f>IFERROR(__xludf.DUMMYFUNCTION("""COMPUTED_VALUE"""),"HTML/CSS")</f>
        <v>HTML/CSS</v>
      </c>
      <c r="G1304" s="1" t="str">
        <f>IFERROR(__xludf.DUMMYFUNCTION("""COMPUTED_VALUE"""),"JavaScript")</f>
        <v>JavaScript</v>
      </c>
      <c r="H1304" s="1" t="str">
        <f>IFERROR(__xludf.DUMMYFUNCTION("""COMPUTED_VALUE"""),"SQL")</f>
        <v>SQL</v>
      </c>
    </row>
    <row r="1305">
      <c r="B1305" s="1" t="str">
        <f>IFERROR(__xludf.DUMMYFUNCTION("""COMPUTED_VALUE"""),"Bash/Shell/PowerShell;C;C++;C#;HTML/CSS;Java;JavaScript")</f>
        <v>Bash/Shell/PowerShell;C;C++;C#;HTML/CSS;Java;JavaScript</v>
      </c>
      <c r="E1305" s="1" t="str">
        <f>IFERROR(__xludf.DUMMYFUNCTION("UNIQUE(SPLIT(B1305,"";""))"),"Bash/Shell/PowerShell")</f>
        <v>Bash/Shell/PowerShell</v>
      </c>
      <c r="F1305" s="1" t="str">
        <f>IFERROR(__xludf.DUMMYFUNCTION("""COMPUTED_VALUE"""),"C")</f>
        <v>C</v>
      </c>
      <c r="G1305" s="1" t="str">
        <f>IFERROR(__xludf.DUMMYFUNCTION("""COMPUTED_VALUE"""),"C++")</f>
        <v>C++</v>
      </c>
      <c r="H1305" s="1" t="str">
        <f>IFERROR(__xludf.DUMMYFUNCTION("""COMPUTED_VALUE"""),"C#")</f>
        <v>C#</v>
      </c>
      <c r="I1305" s="1" t="str">
        <f>IFERROR(__xludf.DUMMYFUNCTION("""COMPUTED_VALUE"""),"HTML/CSS")</f>
        <v>HTML/CSS</v>
      </c>
      <c r="J1305" s="1" t="str">
        <f>IFERROR(__xludf.DUMMYFUNCTION("""COMPUTED_VALUE"""),"Java")</f>
        <v>Java</v>
      </c>
      <c r="K1305" s="1" t="str">
        <f>IFERROR(__xludf.DUMMYFUNCTION("""COMPUTED_VALUE"""),"JavaScript")</f>
        <v>JavaScript</v>
      </c>
    </row>
    <row r="1306">
      <c r="B1306" s="1" t="str">
        <f>IFERROR(__xludf.DUMMYFUNCTION("""COMPUTED_VALUE"""),"Bash/Shell/PowerShell;Go;HTML/CSS;JavaScript;Ruby;Rust;SQL;Swift")</f>
        <v>Bash/Shell/PowerShell;Go;HTML/CSS;JavaScript;Ruby;Rust;SQL;Swift</v>
      </c>
      <c r="E1306" s="1" t="str">
        <f>IFERROR(__xludf.DUMMYFUNCTION("UNIQUE(SPLIT(B1306,"";""))"),"Bash/Shell/PowerShell")</f>
        <v>Bash/Shell/PowerShell</v>
      </c>
      <c r="F1306" s="1" t="str">
        <f>IFERROR(__xludf.DUMMYFUNCTION("""COMPUTED_VALUE"""),"Go")</f>
        <v>Go</v>
      </c>
      <c r="G1306" s="1" t="str">
        <f>IFERROR(__xludf.DUMMYFUNCTION("""COMPUTED_VALUE"""),"HTML/CSS")</f>
        <v>HTML/CSS</v>
      </c>
      <c r="H1306" s="1" t="str">
        <f>IFERROR(__xludf.DUMMYFUNCTION("""COMPUTED_VALUE"""),"JavaScript")</f>
        <v>JavaScript</v>
      </c>
      <c r="I1306" s="1" t="str">
        <f>IFERROR(__xludf.DUMMYFUNCTION("""COMPUTED_VALUE"""),"Ruby")</f>
        <v>Ruby</v>
      </c>
      <c r="J1306" s="1" t="str">
        <f>IFERROR(__xludf.DUMMYFUNCTION("""COMPUTED_VALUE"""),"Rust")</f>
        <v>Rust</v>
      </c>
      <c r="K1306" s="1" t="str">
        <f>IFERROR(__xludf.DUMMYFUNCTION("""COMPUTED_VALUE"""),"SQL")</f>
        <v>SQL</v>
      </c>
      <c r="L1306" s="1" t="str">
        <f>IFERROR(__xludf.DUMMYFUNCTION("""COMPUTED_VALUE"""),"Swift")</f>
        <v>Swift</v>
      </c>
    </row>
    <row r="1307">
      <c r="B1307" s="1" t="str">
        <f>IFERROR(__xludf.DUMMYFUNCTION("""COMPUTED_VALUE"""),"Java;SQL")</f>
        <v>Java;SQL</v>
      </c>
      <c r="E1307" s="1" t="str">
        <f>IFERROR(__xludf.DUMMYFUNCTION("UNIQUE(SPLIT(B1307,"";""))"),"Java")</f>
        <v>Java</v>
      </c>
      <c r="F1307" s="1" t="str">
        <f>IFERROR(__xludf.DUMMYFUNCTION("""COMPUTED_VALUE"""),"SQL")</f>
        <v>SQL</v>
      </c>
    </row>
    <row r="1308">
      <c r="B1308" s="1" t="str">
        <f>IFERROR(__xludf.DUMMYFUNCTION("""COMPUTED_VALUE"""),"Bash/Shell/PowerShell;C++;C#;HTML/CSS;JavaScript;Python;TypeScript;Other(s):")</f>
        <v>Bash/Shell/PowerShell;C++;C#;HTML/CSS;JavaScript;Python;TypeScript;Other(s):</v>
      </c>
      <c r="E1308" s="1" t="str">
        <f>IFERROR(__xludf.DUMMYFUNCTION("UNIQUE(SPLIT(B1308,"";""))"),"Bash/Shell/PowerShell")</f>
        <v>Bash/Shell/PowerShell</v>
      </c>
      <c r="F1308" s="1" t="str">
        <f>IFERROR(__xludf.DUMMYFUNCTION("""COMPUTED_VALUE"""),"C++")</f>
        <v>C++</v>
      </c>
      <c r="G1308" s="1" t="str">
        <f>IFERROR(__xludf.DUMMYFUNCTION("""COMPUTED_VALUE"""),"C#")</f>
        <v>C#</v>
      </c>
      <c r="H1308" s="1" t="str">
        <f>IFERROR(__xludf.DUMMYFUNCTION("""COMPUTED_VALUE"""),"HTML/CSS")</f>
        <v>HTML/CSS</v>
      </c>
      <c r="I1308" s="1" t="str">
        <f>IFERROR(__xludf.DUMMYFUNCTION("""COMPUTED_VALUE"""),"JavaScript")</f>
        <v>JavaScript</v>
      </c>
      <c r="J1308" s="1" t="str">
        <f>IFERROR(__xludf.DUMMYFUNCTION("""COMPUTED_VALUE"""),"Python")</f>
        <v>Python</v>
      </c>
      <c r="K1308" s="1" t="str">
        <f>IFERROR(__xludf.DUMMYFUNCTION("""COMPUTED_VALUE"""),"TypeScript")</f>
        <v>TypeScript</v>
      </c>
      <c r="L1308" s="1" t="str">
        <f>IFERROR(__xludf.DUMMYFUNCTION("""COMPUTED_VALUE"""),"Other(s):")</f>
        <v>Other(s):</v>
      </c>
    </row>
    <row r="1309">
      <c r="B1309" s="1" t="str">
        <f>IFERROR(__xludf.DUMMYFUNCTION("""COMPUTED_VALUE"""),"HTML/CSS;JavaScript;PHP;SQL")</f>
        <v>HTML/CSS;JavaScript;PHP;SQL</v>
      </c>
      <c r="E1309" s="1" t="str">
        <f>IFERROR(__xludf.DUMMYFUNCTION("UNIQUE(SPLIT(B1309,"";""))"),"HTML/CSS")</f>
        <v>HTML/CSS</v>
      </c>
      <c r="F1309" s="1" t="str">
        <f>IFERROR(__xludf.DUMMYFUNCTION("""COMPUTED_VALUE"""),"JavaScript")</f>
        <v>JavaScript</v>
      </c>
      <c r="G1309" s="1" t="str">
        <f>IFERROR(__xludf.DUMMYFUNCTION("""COMPUTED_VALUE"""),"PHP")</f>
        <v>PHP</v>
      </c>
      <c r="H1309" s="1" t="str">
        <f>IFERROR(__xludf.DUMMYFUNCTION("""COMPUTED_VALUE"""),"SQL")</f>
        <v>SQL</v>
      </c>
    </row>
    <row r="1310">
      <c r="B1310" s="1" t="str">
        <f>IFERROR(__xludf.DUMMYFUNCTION("""COMPUTED_VALUE"""),"Bash/Shell/PowerShell;C;C++;Clojure;Go;HTML/CSS;Java;JavaScript;Kotlin;PHP;Python;SQL;TypeScript;Other(s):")</f>
        <v>Bash/Shell/PowerShell;C;C++;Clojure;Go;HTML/CSS;Java;JavaScript;Kotlin;PHP;Python;SQL;TypeScript;Other(s):</v>
      </c>
      <c r="E1310" s="1" t="str">
        <f>IFERROR(__xludf.DUMMYFUNCTION("UNIQUE(SPLIT(B1310,"";""))"),"Bash/Shell/PowerShell")</f>
        <v>Bash/Shell/PowerShell</v>
      </c>
      <c r="F1310" s="1" t="str">
        <f>IFERROR(__xludf.DUMMYFUNCTION("""COMPUTED_VALUE"""),"C")</f>
        <v>C</v>
      </c>
      <c r="G1310" s="1" t="str">
        <f>IFERROR(__xludf.DUMMYFUNCTION("""COMPUTED_VALUE"""),"C++")</f>
        <v>C++</v>
      </c>
      <c r="H1310" s="1" t="str">
        <f>IFERROR(__xludf.DUMMYFUNCTION("""COMPUTED_VALUE"""),"Clojure")</f>
        <v>Clojure</v>
      </c>
      <c r="I1310" s="1" t="str">
        <f>IFERROR(__xludf.DUMMYFUNCTION("""COMPUTED_VALUE"""),"Go")</f>
        <v>Go</v>
      </c>
      <c r="J1310" s="1" t="str">
        <f>IFERROR(__xludf.DUMMYFUNCTION("""COMPUTED_VALUE"""),"HTML/CSS")</f>
        <v>HTML/CSS</v>
      </c>
      <c r="K1310" s="1" t="str">
        <f>IFERROR(__xludf.DUMMYFUNCTION("""COMPUTED_VALUE"""),"Java")</f>
        <v>Java</v>
      </c>
      <c r="L1310" s="1" t="str">
        <f>IFERROR(__xludf.DUMMYFUNCTION("""COMPUTED_VALUE"""),"JavaScript")</f>
        <v>JavaScript</v>
      </c>
      <c r="M1310" s="1" t="str">
        <f>IFERROR(__xludf.DUMMYFUNCTION("""COMPUTED_VALUE"""),"Kotlin")</f>
        <v>Kotlin</v>
      </c>
      <c r="N1310" s="1" t="str">
        <f>IFERROR(__xludf.DUMMYFUNCTION("""COMPUTED_VALUE"""),"PHP")</f>
        <v>PHP</v>
      </c>
      <c r="O1310" s="1" t="str">
        <f>IFERROR(__xludf.DUMMYFUNCTION("""COMPUTED_VALUE"""),"Python")</f>
        <v>Python</v>
      </c>
      <c r="P1310" s="1" t="str">
        <f>IFERROR(__xludf.DUMMYFUNCTION("""COMPUTED_VALUE"""),"SQL")</f>
        <v>SQL</v>
      </c>
      <c r="Q1310" s="1" t="str">
        <f>IFERROR(__xludf.DUMMYFUNCTION("""COMPUTED_VALUE"""),"TypeScript")</f>
        <v>TypeScript</v>
      </c>
      <c r="R1310" s="1" t="str">
        <f>IFERROR(__xludf.DUMMYFUNCTION("""COMPUTED_VALUE"""),"Other(s):")</f>
        <v>Other(s):</v>
      </c>
    </row>
    <row r="1311">
      <c r="B1311" s="1" t="str">
        <f>IFERROR(__xludf.DUMMYFUNCTION("""COMPUTED_VALUE"""),"HTML/CSS;Java;JavaScript;PHP;Python;R;Scala;SQL;TypeScript")</f>
        <v>HTML/CSS;Java;JavaScript;PHP;Python;R;Scala;SQL;TypeScript</v>
      </c>
      <c r="E1311" s="1" t="str">
        <f>IFERROR(__xludf.DUMMYFUNCTION("UNIQUE(SPLIT(B1311,"";""))"),"HTML/CSS")</f>
        <v>HTML/CSS</v>
      </c>
      <c r="F1311" s="1" t="str">
        <f>IFERROR(__xludf.DUMMYFUNCTION("""COMPUTED_VALUE"""),"Java")</f>
        <v>Java</v>
      </c>
      <c r="G1311" s="1" t="str">
        <f>IFERROR(__xludf.DUMMYFUNCTION("""COMPUTED_VALUE"""),"JavaScript")</f>
        <v>JavaScript</v>
      </c>
      <c r="H1311" s="1" t="str">
        <f>IFERROR(__xludf.DUMMYFUNCTION("""COMPUTED_VALUE"""),"PHP")</f>
        <v>PHP</v>
      </c>
      <c r="I1311" s="1" t="str">
        <f>IFERROR(__xludf.DUMMYFUNCTION("""COMPUTED_VALUE"""),"Python")</f>
        <v>Python</v>
      </c>
      <c r="J1311" s="1" t="str">
        <f>IFERROR(__xludf.DUMMYFUNCTION("""COMPUTED_VALUE"""),"R")</f>
        <v>R</v>
      </c>
      <c r="K1311" s="1" t="str">
        <f>IFERROR(__xludf.DUMMYFUNCTION("""COMPUTED_VALUE"""),"Scala")</f>
        <v>Scala</v>
      </c>
      <c r="L1311" s="1" t="str">
        <f>IFERROR(__xludf.DUMMYFUNCTION("""COMPUTED_VALUE"""),"SQL")</f>
        <v>SQL</v>
      </c>
      <c r="M1311" s="1" t="str">
        <f>IFERROR(__xludf.DUMMYFUNCTION("""COMPUTED_VALUE"""),"TypeScript")</f>
        <v>TypeScript</v>
      </c>
    </row>
    <row r="1312">
      <c r="B1312" s="1" t="str">
        <f>IFERROR(__xludf.DUMMYFUNCTION("""COMPUTED_VALUE"""),"C++;C#;Java;Python")</f>
        <v>C++;C#;Java;Python</v>
      </c>
      <c r="E1312" s="1" t="str">
        <f>IFERROR(__xludf.DUMMYFUNCTION("UNIQUE(SPLIT(B1312,"";""))"),"C++")</f>
        <v>C++</v>
      </c>
      <c r="F1312" s="1" t="str">
        <f>IFERROR(__xludf.DUMMYFUNCTION("""COMPUTED_VALUE"""),"C#")</f>
        <v>C#</v>
      </c>
      <c r="G1312" s="1" t="str">
        <f>IFERROR(__xludf.DUMMYFUNCTION("""COMPUTED_VALUE"""),"Java")</f>
        <v>Java</v>
      </c>
      <c r="H1312" s="1" t="str">
        <f>IFERROR(__xludf.DUMMYFUNCTION("""COMPUTED_VALUE"""),"Python")</f>
        <v>Python</v>
      </c>
    </row>
    <row r="1313">
      <c r="B1313" s="1" t="str">
        <f>IFERROR(__xludf.DUMMYFUNCTION("""COMPUTED_VALUE"""),"C++")</f>
        <v>C++</v>
      </c>
      <c r="E1313" s="1" t="str">
        <f>IFERROR(__xludf.DUMMYFUNCTION("UNIQUE(SPLIT(B1313,"";""))"),"C++")</f>
        <v>C++</v>
      </c>
    </row>
    <row r="1314">
      <c r="B1314" s="1" t="str">
        <f>IFERROR(__xludf.DUMMYFUNCTION("""COMPUTED_VALUE"""),"Bash/Shell/PowerShell;C;C#;HTML/CSS;Java;JavaScript;Python;SQL;Other(s):")</f>
        <v>Bash/Shell/PowerShell;C;C#;HTML/CSS;Java;JavaScript;Python;SQL;Other(s):</v>
      </c>
      <c r="E1314" s="1" t="str">
        <f>IFERROR(__xludf.DUMMYFUNCTION("UNIQUE(SPLIT(B1314,"";""))"),"Bash/Shell/PowerShell")</f>
        <v>Bash/Shell/PowerShell</v>
      </c>
      <c r="F1314" s="1" t="str">
        <f>IFERROR(__xludf.DUMMYFUNCTION("""COMPUTED_VALUE"""),"C")</f>
        <v>C</v>
      </c>
      <c r="G1314" s="1" t="str">
        <f>IFERROR(__xludf.DUMMYFUNCTION("""COMPUTED_VALUE"""),"C#")</f>
        <v>C#</v>
      </c>
      <c r="H1314" s="1" t="str">
        <f>IFERROR(__xludf.DUMMYFUNCTION("""COMPUTED_VALUE"""),"HTML/CSS")</f>
        <v>HTML/CSS</v>
      </c>
      <c r="I1314" s="1" t="str">
        <f>IFERROR(__xludf.DUMMYFUNCTION("""COMPUTED_VALUE"""),"Java")</f>
        <v>Java</v>
      </c>
      <c r="J1314" s="1" t="str">
        <f>IFERROR(__xludf.DUMMYFUNCTION("""COMPUTED_VALUE"""),"JavaScript")</f>
        <v>JavaScript</v>
      </c>
      <c r="K1314" s="1" t="str">
        <f>IFERROR(__xludf.DUMMYFUNCTION("""COMPUTED_VALUE"""),"Python")</f>
        <v>Python</v>
      </c>
      <c r="L1314" s="1" t="str">
        <f>IFERROR(__xludf.DUMMYFUNCTION("""COMPUTED_VALUE"""),"SQL")</f>
        <v>SQL</v>
      </c>
      <c r="M1314" s="1" t="str">
        <f>IFERROR(__xludf.DUMMYFUNCTION("""COMPUTED_VALUE"""),"Other(s):")</f>
        <v>Other(s):</v>
      </c>
    </row>
    <row r="1315">
      <c r="B1315" s="1" t="str">
        <f>IFERROR(__xludf.DUMMYFUNCTION("""COMPUTED_VALUE"""),"Clojure;HTML/CSS;JavaScript;Kotlin;PHP;Ruby")</f>
        <v>Clojure;HTML/CSS;JavaScript;Kotlin;PHP;Ruby</v>
      </c>
      <c r="E1315" s="1" t="str">
        <f>IFERROR(__xludf.DUMMYFUNCTION("UNIQUE(SPLIT(B1315,"";""))"),"Clojure")</f>
        <v>Clojure</v>
      </c>
      <c r="F1315" s="1" t="str">
        <f>IFERROR(__xludf.DUMMYFUNCTION("""COMPUTED_VALUE"""),"HTML/CSS")</f>
        <v>HTML/CSS</v>
      </c>
      <c r="G1315" s="1" t="str">
        <f>IFERROR(__xludf.DUMMYFUNCTION("""COMPUTED_VALUE"""),"JavaScript")</f>
        <v>JavaScript</v>
      </c>
      <c r="H1315" s="1" t="str">
        <f>IFERROR(__xludf.DUMMYFUNCTION("""COMPUTED_VALUE"""),"Kotlin")</f>
        <v>Kotlin</v>
      </c>
      <c r="I1315" s="1" t="str">
        <f>IFERROR(__xludf.DUMMYFUNCTION("""COMPUTED_VALUE"""),"PHP")</f>
        <v>PHP</v>
      </c>
      <c r="J1315" s="1" t="str">
        <f>IFERROR(__xludf.DUMMYFUNCTION("""COMPUTED_VALUE"""),"Ruby")</f>
        <v>Ruby</v>
      </c>
    </row>
    <row r="1316">
      <c r="B1316" s="1" t="str">
        <f>IFERROR(__xludf.DUMMYFUNCTION("""COMPUTED_VALUE"""),"Bash/Shell/PowerShell;C;C++;Python;Other(s):")</f>
        <v>Bash/Shell/PowerShell;C;C++;Python;Other(s):</v>
      </c>
      <c r="E1316" s="1" t="str">
        <f>IFERROR(__xludf.DUMMYFUNCTION("UNIQUE(SPLIT(B1316,"";""))"),"Bash/Shell/PowerShell")</f>
        <v>Bash/Shell/PowerShell</v>
      </c>
      <c r="F1316" s="1" t="str">
        <f>IFERROR(__xludf.DUMMYFUNCTION("""COMPUTED_VALUE"""),"C")</f>
        <v>C</v>
      </c>
      <c r="G1316" s="1" t="str">
        <f>IFERROR(__xludf.DUMMYFUNCTION("""COMPUTED_VALUE"""),"C++")</f>
        <v>C++</v>
      </c>
      <c r="H1316" s="1" t="str">
        <f>IFERROR(__xludf.DUMMYFUNCTION("""COMPUTED_VALUE"""),"Python")</f>
        <v>Python</v>
      </c>
      <c r="I1316" s="1" t="str">
        <f>IFERROR(__xludf.DUMMYFUNCTION("""COMPUTED_VALUE"""),"Other(s):")</f>
        <v>Other(s):</v>
      </c>
    </row>
    <row r="1317">
      <c r="B1317" s="1" t="str">
        <f>IFERROR(__xludf.DUMMYFUNCTION("""COMPUTED_VALUE"""),"C#;HTML/CSS;JavaScript;SQL;TypeScript")</f>
        <v>C#;HTML/CSS;JavaScript;SQL;TypeScript</v>
      </c>
      <c r="E1317" s="1" t="str">
        <f>IFERROR(__xludf.DUMMYFUNCTION("UNIQUE(SPLIT(B1317,"";""))"),"C#")</f>
        <v>C#</v>
      </c>
      <c r="F1317" s="1" t="str">
        <f>IFERROR(__xludf.DUMMYFUNCTION("""COMPUTED_VALUE"""),"HTML/CSS")</f>
        <v>HTML/CSS</v>
      </c>
      <c r="G1317" s="1" t="str">
        <f>IFERROR(__xludf.DUMMYFUNCTION("""COMPUTED_VALUE"""),"JavaScript")</f>
        <v>JavaScript</v>
      </c>
      <c r="H1317" s="1" t="str">
        <f>IFERROR(__xludf.DUMMYFUNCTION("""COMPUTED_VALUE"""),"SQL")</f>
        <v>SQL</v>
      </c>
      <c r="I1317" s="1" t="str">
        <f>IFERROR(__xludf.DUMMYFUNCTION("""COMPUTED_VALUE"""),"TypeScript")</f>
        <v>TypeScript</v>
      </c>
    </row>
    <row r="1318">
      <c r="B1318" s="1" t="str">
        <f>IFERROR(__xludf.DUMMYFUNCTION("""COMPUTED_VALUE"""),"Bash/Shell/PowerShell;C#;HTML/CSS;JavaScript;PHP;Python;R;SQL")</f>
        <v>Bash/Shell/PowerShell;C#;HTML/CSS;JavaScript;PHP;Python;R;SQL</v>
      </c>
      <c r="E1318" s="1" t="str">
        <f>IFERROR(__xludf.DUMMYFUNCTION("UNIQUE(SPLIT(B1318,"";""))"),"Bash/Shell/PowerShell")</f>
        <v>Bash/Shell/PowerShell</v>
      </c>
      <c r="F1318" s="1" t="str">
        <f>IFERROR(__xludf.DUMMYFUNCTION("""COMPUTED_VALUE"""),"C#")</f>
        <v>C#</v>
      </c>
      <c r="G1318" s="1" t="str">
        <f>IFERROR(__xludf.DUMMYFUNCTION("""COMPUTED_VALUE"""),"HTML/CSS")</f>
        <v>HTML/CSS</v>
      </c>
      <c r="H1318" s="1" t="str">
        <f>IFERROR(__xludf.DUMMYFUNCTION("""COMPUTED_VALUE"""),"JavaScript")</f>
        <v>JavaScript</v>
      </c>
      <c r="I1318" s="1" t="str">
        <f>IFERROR(__xludf.DUMMYFUNCTION("""COMPUTED_VALUE"""),"PHP")</f>
        <v>PHP</v>
      </c>
      <c r="J1318" s="1" t="str">
        <f>IFERROR(__xludf.DUMMYFUNCTION("""COMPUTED_VALUE"""),"Python")</f>
        <v>Python</v>
      </c>
      <c r="K1318" s="1" t="str">
        <f>IFERROR(__xludf.DUMMYFUNCTION("""COMPUTED_VALUE"""),"R")</f>
        <v>R</v>
      </c>
      <c r="L1318" s="1" t="str">
        <f>IFERROR(__xludf.DUMMYFUNCTION("""COMPUTED_VALUE"""),"SQL")</f>
        <v>SQL</v>
      </c>
    </row>
    <row r="1319">
      <c r="B1319" s="1" t="str">
        <f>IFERROR(__xludf.DUMMYFUNCTION("""COMPUTED_VALUE"""),"C++;HTML/CSS;JavaScript;PHP;SQL")</f>
        <v>C++;HTML/CSS;JavaScript;PHP;SQL</v>
      </c>
      <c r="E1319" s="1" t="str">
        <f>IFERROR(__xludf.DUMMYFUNCTION("UNIQUE(SPLIT(B1319,"";""))"),"C++")</f>
        <v>C++</v>
      </c>
      <c r="F1319" s="1" t="str">
        <f>IFERROR(__xludf.DUMMYFUNCTION("""COMPUTED_VALUE"""),"HTML/CSS")</f>
        <v>HTML/CSS</v>
      </c>
      <c r="G1319" s="1" t="str">
        <f>IFERROR(__xludf.DUMMYFUNCTION("""COMPUTED_VALUE"""),"JavaScript")</f>
        <v>JavaScript</v>
      </c>
      <c r="H1319" s="1" t="str">
        <f>IFERROR(__xludf.DUMMYFUNCTION("""COMPUTED_VALUE"""),"PHP")</f>
        <v>PHP</v>
      </c>
      <c r="I1319" s="1" t="str">
        <f>IFERROR(__xludf.DUMMYFUNCTION("""COMPUTED_VALUE"""),"SQL")</f>
        <v>SQL</v>
      </c>
    </row>
    <row r="1320">
      <c r="B1320" s="1" t="str">
        <f>IFERROR(__xludf.DUMMYFUNCTION("""COMPUTED_VALUE"""),"HTML/CSS;JavaScript;Python;SQL;TypeScript")</f>
        <v>HTML/CSS;JavaScript;Python;SQL;TypeScript</v>
      </c>
      <c r="E1320" s="1" t="str">
        <f>IFERROR(__xludf.DUMMYFUNCTION("UNIQUE(SPLIT(B1320,"";""))"),"HTML/CSS")</f>
        <v>HTML/CSS</v>
      </c>
      <c r="F1320" s="1" t="str">
        <f>IFERROR(__xludf.DUMMYFUNCTION("""COMPUTED_VALUE"""),"JavaScript")</f>
        <v>JavaScript</v>
      </c>
      <c r="G1320" s="1" t="str">
        <f>IFERROR(__xludf.DUMMYFUNCTION("""COMPUTED_VALUE"""),"Python")</f>
        <v>Python</v>
      </c>
      <c r="H1320" s="1" t="str">
        <f>IFERROR(__xludf.DUMMYFUNCTION("""COMPUTED_VALUE"""),"SQL")</f>
        <v>SQL</v>
      </c>
      <c r="I1320" s="1" t="str">
        <f>IFERROR(__xludf.DUMMYFUNCTION("""COMPUTED_VALUE"""),"TypeScript")</f>
        <v>TypeScript</v>
      </c>
    </row>
    <row r="1321">
      <c r="B1321" s="1" t="str">
        <f>IFERROR(__xludf.DUMMYFUNCTION("""COMPUTED_VALUE"""),"Assembly;C;HTML/CSS;Java")</f>
        <v>Assembly;C;HTML/CSS;Java</v>
      </c>
      <c r="E1321" s="1" t="str">
        <f>IFERROR(__xludf.DUMMYFUNCTION("UNIQUE(SPLIT(B1321,"";""))"),"Assembly")</f>
        <v>Assembly</v>
      </c>
      <c r="F1321" s="1" t="str">
        <f>IFERROR(__xludf.DUMMYFUNCTION("""COMPUTED_VALUE"""),"C")</f>
        <v>C</v>
      </c>
      <c r="G1321" s="1" t="str">
        <f>IFERROR(__xludf.DUMMYFUNCTION("""COMPUTED_VALUE"""),"HTML/CSS")</f>
        <v>HTML/CSS</v>
      </c>
      <c r="H1321" s="1" t="str">
        <f>IFERROR(__xludf.DUMMYFUNCTION("""COMPUTED_VALUE"""),"Java")</f>
        <v>Java</v>
      </c>
    </row>
    <row r="1322">
      <c r="B1322" s="1" t="str">
        <f>IFERROR(__xludf.DUMMYFUNCTION("""COMPUTED_VALUE"""),"HTML/CSS;JavaScript;PHP;SQL")</f>
        <v>HTML/CSS;JavaScript;PHP;SQL</v>
      </c>
      <c r="E1322" s="1" t="str">
        <f>IFERROR(__xludf.DUMMYFUNCTION("UNIQUE(SPLIT(B1322,"";""))"),"HTML/CSS")</f>
        <v>HTML/CSS</v>
      </c>
      <c r="F1322" s="1" t="str">
        <f>IFERROR(__xludf.DUMMYFUNCTION("""COMPUTED_VALUE"""),"JavaScript")</f>
        <v>JavaScript</v>
      </c>
      <c r="G1322" s="1" t="str">
        <f>IFERROR(__xludf.DUMMYFUNCTION("""COMPUTED_VALUE"""),"PHP")</f>
        <v>PHP</v>
      </c>
      <c r="H1322" s="1" t="str">
        <f>IFERROR(__xludf.DUMMYFUNCTION("""COMPUTED_VALUE"""),"SQL")</f>
        <v>SQL</v>
      </c>
    </row>
    <row r="1323">
      <c r="B1323" s="1" t="str">
        <f>IFERROR(__xludf.DUMMYFUNCTION("""COMPUTED_VALUE"""),"HTML/CSS;JavaScript;TypeScript")</f>
        <v>HTML/CSS;JavaScript;TypeScript</v>
      </c>
      <c r="E1323" s="1" t="str">
        <f>IFERROR(__xludf.DUMMYFUNCTION("UNIQUE(SPLIT(B1323,"";""))"),"HTML/CSS")</f>
        <v>HTML/CSS</v>
      </c>
      <c r="F1323" s="1" t="str">
        <f>IFERROR(__xludf.DUMMYFUNCTION("""COMPUTED_VALUE"""),"JavaScript")</f>
        <v>JavaScript</v>
      </c>
      <c r="G1323" s="1" t="str">
        <f>IFERROR(__xludf.DUMMYFUNCTION("""COMPUTED_VALUE"""),"TypeScript")</f>
        <v>TypeScript</v>
      </c>
    </row>
    <row r="1324">
      <c r="B1324" s="1" t="str">
        <f>IFERROR(__xludf.DUMMYFUNCTION("""COMPUTED_VALUE"""),"HTML/CSS;JavaScript;PHP;SQL")</f>
        <v>HTML/CSS;JavaScript;PHP;SQL</v>
      </c>
      <c r="E1324" s="1" t="str">
        <f>IFERROR(__xludf.DUMMYFUNCTION("UNIQUE(SPLIT(B1324,"";""))"),"HTML/CSS")</f>
        <v>HTML/CSS</v>
      </c>
      <c r="F1324" s="1" t="str">
        <f>IFERROR(__xludf.DUMMYFUNCTION("""COMPUTED_VALUE"""),"JavaScript")</f>
        <v>JavaScript</v>
      </c>
      <c r="G1324" s="1" t="str">
        <f>IFERROR(__xludf.DUMMYFUNCTION("""COMPUTED_VALUE"""),"PHP")</f>
        <v>PHP</v>
      </c>
      <c r="H1324" s="1" t="str">
        <f>IFERROR(__xludf.DUMMYFUNCTION("""COMPUTED_VALUE"""),"SQL")</f>
        <v>SQL</v>
      </c>
    </row>
    <row r="1325">
      <c r="B1325" s="1" t="str">
        <f>IFERROR(__xludf.DUMMYFUNCTION("""COMPUTED_VALUE"""),"HTML/CSS;Java;JavaScript;PHP;Python;SQL;VBA")</f>
        <v>HTML/CSS;Java;JavaScript;PHP;Python;SQL;VBA</v>
      </c>
      <c r="E1325" s="1" t="str">
        <f>IFERROR(__xludf.DUMMYFUNCTION("UNIQUE(SPLIT(B1325,"";""))"),"HTML/CSS")</f>
        <v>HTML/CSS</v>
      </c>
      <c r="F1325" s="1" t="str">
        <f>IFERROR(__xludf.DUMMYFUNCTION("""COMPUTED_VALUE"""),"Java")</f>
        <v>Java</v>
      </c>
      <c r="G1325" s="1" t="str">
        <f>IFERROR(__xludf.DUMMYFUNCTION("""COMPUTED_VALUE"""),"JavaScript")</f>
        <v>JavaScript</v>
      </c>
      <c r="H1325" s="1" t="str">
        <f>IFERROR(__xludf.DUMMYFUNCTION("""COMPUTED_VALUE"""),"PHP")</f>
        <v>PHP</v>
      </c>
      <c r="I1325" s="1" t="str">
        <f>IFERROR(__xludf.DUMMYFUNCTION("""COMPUTED_VALUE"""),"Python")</f>
        <v>Python</v>
      </c>
      <c r="J1325" s="1" t="str">
        <f>IFERROR(__xludf.DUMMYFUNCTION("""COMPUTED_VALUE"""),"SQL")</f>
        <v>SQL</v>
      </c>
      <c r="K1325" s="1" t="str">
        <f>IFERROR(__xludf.DUMMYFUNCTION("""COMPUTED_VALUE"""),"VBA")</f>
        <v>VBA</v>
      </c>
    </row>
    <row r="1326">
      <c r="B1326" s="1" t="str">
        <f>IFERROR(__xludf.DUMMYFUNCTION("""COMPUTED_VALUE"""),"C#;HTML/CSS;JavaScript;SQL")</f>
        <v>C#;HTML/CSS;JavaScript;SQL</v>
      </c>
      <c r="E1326" s="1" t="str">
        <f>IFERROR(__xludf.DUMMYFUNCTION("UNIQUE(SPLIT(B1326,"";""))"),"C#")</f>
        <v>C#</v>
      </c>
      <c r="F1326" s="1" t="str">
        <f>IFERROR(__xludf.DUMMYFUNCTION("""COMPUTED_VALUE"""),"HTML/CSS")</f>
        <v>HTML/CSS</v>
      </c>
      <c r="G1326" s="1" t="str">
        <f>IFERROR(__xludf.DUMMYFUNCTION("""COMPUTED_VALUE"""),"JavaScript")</f>
        <v>JavaScript</v>
      </c>
      <c r="H1326" s="1" t="str">
        <f>IFERROR(__xludf.DUMMYFUNCTION("""COMPUTED_VALUE"""),"SQL")</f>
        <v>SQL</v>
      </c>
    </row>
    <row r="1327">
      <c r="B1327" s="1" t="str">
        <f>IFERROR(__xludf.DUMMYFUNCTION("""COMPUTED_VALUE"""),"Bash/Shell/PowerShell;Java;Kotlin;Python")</f>
        <v>Bash/Shell/PowerShell;Java;Kotlin;Python</v>
      </c>
      <c r="E1327" s="1" t="str">
        <f>IFERROR(__xludf.DUMMYFUNCTION("UNIQUE(SPLIT(B1327,"";""))"),"Bash/Shell/PowerShell")</f>
        <v>Bash/Shell/PowerShell</v>
      </c>
      <c r="F1327" s="1" t="str">
        <f>IFERROR(__xludf.DUMMYFUNCTION("""COMPUTED_VALUE"""),"Java")</f>
        <v>Java</v>
      </c>
      <c r="G1327" s="1" t="str">
        <f>IFERROR(__xludf.DUMMYFUNCTION("""COMPUTED_VALUE"""),"Kotlin")</f>
        <v>Kotlin</v>
      </c>
      <c r="H1327" s="1" t="str">
        <f>IFERROR(__xludf.DUMMYFUNCTION("""COMPUTED_VALUE"""),"Python")</f>
        <v>Python</v>
      </c>
    </row>
    <row r="1328">
      <c r="B1328" s="1" t="str">
        <f>IFERROR(__xludf.DUMMYFUNCTION("""COMPUTED_VALUE"""),"HTML/CSS;Java;JavaScript;Python;R;Other(s):")</f>
        <v>HTML/CSS;Java;JavaScript;Python;R;Other(s):</v>
      </c>
      <c r="E1328" s="1" t="str">
        <f>IFERROR(__xludf.DUMMYFUNCTION("UNIQUE(SPLIT(B1328,"";""))"),"HTML/CSS")</f>
        <v>HTML/CSS</v>
      </c>
      <c r="F1328" s="1" t="str">
        <f>IFERROR(__xludf.DUMMYFUNCTION("""COMPUTED_VALUE"""),"Java")</f>
        <v>Java</v>
      </c>
      <c r="G1328" s="1" t="str">
        <f>IFERROR(__xludf.DUMMYFUNCTION("""COMPUTED_VALUE"""),"JavaScript")</f>
        <v>JavaScript</v>
      </c>
      <c r="H1328" s="1" t="str">
        <f>IFERROR(__xludf.DUMMYFUNCTION("""COMPUTED_VALUE"""),"Python")</f>
        <v>Python</v>
      </c>
      <c r="I1328" s="1" t="str">
        <f>IFERROR(__xludf.DUMMYFUNCTION("""COMPUTED_VALUE"""),"R")</f>
        <v>R</v>
      </c>
      <c r="J1328" s="1" t="str">
        <f>IFERROR(__xludf.DUMMYFUNCTION("""COMPUTED_VALUE"""),"Other(s):")</f>
        <v>Other(s):</v>
      </c>
    </row>
    <row r="1329">
      <c r="B1329" s="1" t="str">
        <f>IFERROR(__xludf.DUMMYFUNCTION("""COMPUTED_VALUE"""),"C#;HTML/CSS;JavaScript;SQL;TypeScript")</f>
        <v>C#;HTML/CSS;JavaScript;SQL;TypeScript</v>
      </c>
      <c r="E1329" s="1" t="str">
        <f>IFERROR(__xludf.DUMMYFUNCTION("UNIQUE(SPLIT(B1329,"";""))"),"C#")</f>
        <v>C#</v>
      </c>
      <c r="F1329" s="1" t="str">
        <f>IFERROR(__xludf.DUMMYFUNCTION("""COMPUTED_VALUE"""),"HTML/CSS")</f>
        <v>HTML/CSS</v>
      </c>
      <c r="G1329" s="1" t="str">
        <f>IFERROR(__xludf.DUMMYFUNCTION("""COMPUTED_VALUE"""),"JavaScript")</f>
        <v>JavaScript</v>
      </c>
      <c r="H1329" s="1" t="str">
        <f>IFERROR(__xludf.DUMMYFUNCTION("""COMPUTED_VALUE"""),"SQL")</f>
        <v>SQL</v>
      </c>
      <c r="I1329" s="1" t="str">
        <f>IFERROR(__xludf.DUMMYFUNCTION("""COMPUTED_VALUE"""),"TypeScript")</f>
        <v>TypeScript</v>
      </c>
    </row>
    <row r="1330">
      <c r="B1330" s="1" t="str">
        <f>IFERROR(__xludf.DUMMYFUNCTION("""COMPUTED_VALUE"""),"Assembly;C#;HTML/CSS;Java;JavaScript;SQL;VBA")</f>
        <v>Assembly;C#;HTML/CSS;Java;JavaScript;SQL;VBA</v>
      </c>
      <c r="E1330" s="1" t="str">
        <f>IFERROR(__xludf.DUMMYFUNCTION("UNIQUE(SPLIT(B1330,"";""))"),"Assembly")</f>
        <v>Assembly</v>
      </c>
      <c r="F1330" s="1" t="str">
        <f>IFERROR(__xludf.DUMMYFUNCTION("""COMPUTED_VALUE"""),"C#")</f>
        <v>C#</v>
      </c>
      <c r="G1330" s="1" t="str">
        <f>IFERROR(__xludf.DUMMYFUNCTION("""COMPUTED_VALUE"""),"HTML/CSS")</f>
        <v>HTML/CSS</v>
      </c>
      <c r="H1330" s="1" t="str">
        <f>IFERROR(__xludf.DUMMYFUNCTION("""COMPUTED_VALUE"""),"Java")</f>
        <v>Java</v>
      </c>
      <c r="I1330" s="1" t="str">
        <f>IFERROR(__xludf.DUMMYFUNCTION("""COMPUTED_VALUE"""),"JavaScript")</f>
        <v>JavaScript</v>
      </c>
      <c r="J1330" s="1" t="str">
        <f>IFERROR(__xludf.DUMMYFUNCTION("""COMPUTED_VALUE"""),"SQL")</f>
        <v>SQL</v>
      </c>
      <c r="K1330" s="1" t="str">
        <f>IFERROR(__xludf.DUMMYFUNCTION("""COMPUTED_VALUE"""),"VBA")</f>
        <v>VBA</v>
      </c>
    </row>
    <row r="1331">
      <c r="B1331" s="1" t="str">
        <f>IFERROR(__xludf.DUMMYFUNCTION("""COMPUTED_VALUE"""),"C++;Dart;Java;Kotlin")</f>
        <v>C++;Dart;Java;Kotlin</v>
      </c>
      <c r="E1331" s="1" t="str">
        <f>IFERROR(__xludf.DUMMYFUNCTION("UNIQUE(SPLIT(B1331,"";""))"),"C++")</f>
        <v>C++</v>
      </c>
      <c r="F1331" s="1" t="str">
        <f>IFERROR(__xludf.DUMMYFUNCTION("""COMPUTED_VALUE"""),"Dart")</f>
        <v>Dart</v>
      </c>
      <c r="G1331" s="1" t="str">
        <f>IFERROR(__xludf.DUMMYFUNCTION("""COMPUTED_VALUE"""),"Java")</f>
        <v>Java</v>
      </c>
      <c r="H1331" s="1" t="str">
        <f>IFERROR(__xludf.DUMMYFUNCTION("""COMPUTED_VALUE"""),"Kotlin")</f>
        <v>Kotlin</v>
      </c>
    </row>
    <row r="1332">
      <c r="B1332" s="1" t="str">
        <f>IFERROR(__xludf.DUMMYFUNCTION("""COMPUTED_VALUE"""),"Bash/Shell/PowerShell;HTML/CSS;JavaScript;Python;Ruby;SQL")</f>
        <v>Bash/Shell/PowerShell;HTML/CSS;JavaScript;Python;Ruby;SQL</v>
      </c>
      <c r="E1332" s="1" t="str">
        <f>IFERROR(__xludf.DUMMYFUNCTION("UNIQUE(SPLIT(B1332,"";""))"),"Bash/Shell/PowerShell")</f>
        <v>Bash/Shell/PowerShell</v>
      </c>
      <c r="F1332" s="1" t="str">
        <f>IFERROR(__xludf.DUMMYFUNCTION("""COMPUTED_VALUE"""),"HTML/CSS")</f>
        <v>HTML/CSS</v>
      </c>
      <c r="G1332" s="1" t="str">
        <f>IFERROR(__xludf.DUMMYFUNCTION("""COMPUTED_VALUE"""),"JavaScript")</f>
        <v>JavaScript</v>
      </c>
      <c r="H1332" s="1" t="str">
        <f>IFERROR(__xludf.DUMMYFUNCTION("""COMPUTED_VALUE"""),"Python")</f>
        <v>Python</v>
      </c>
      <c r="I1332" s="1" t="str">
        <f>IFERROR(__xludf.DUMMYFUNCTION("""COMPUTED_VALUE"""),"Ruby")</f>
        <v>Ruby</v>
      </c>
      <c r="J1332" s="1" t="str">
        <f>IFERROR(__xludf.DUMMYFUNCTION("""COMPUTED_VALUE"""),"SQL")</f>
        <v>SQL</v>
      </c>
    </row>
    <row r="1333">
      <c r="B1333" s="1" t="str">
        <f>IFERROR(__xludf.DUMMYFUNCTION("""COMPUTED_VALUE"""),"Objective-C")</f>
        <v>Objective-C</v>
      </c>
      <c r="E1333" s="1" t="str">
        <f>IFERROR(__xludf.DUMMYFUNCTION("UNIQUE(SPLIT(B1333,"";""))"),"Objective-C")</f>
        <v>Objective-C</v>
      </c>
    </row>
    <row r="1334">
      <c r="B1334" s="1" t="str">
        <f>IFERROR(__xludf.DUMMYFUNCTION("""COMPUTED_VALUE"""),"HTML/CSS;Java;JavaScript;SQL;TypeScript")</f>
        <v>HTML/CSS;Java;JavaScript;SQL;TypeScript</v>
      </c>
      <c r="E1334" s="1" t="str">
        <f>IFERROR(__xludf.DUMMYFUNCTION("UNIQUE(SPLIT(B1334,"";""))"),"HTML/CSS")</f>
        <v>HTML/CSS</v>
      </c>
      <c r="F1334" s="1" t="str">
        <f>IFERROR(__xludf.DUMMYFUNCTION("""COMPUTED_VALUE"""),"Java")</f>
        <v>Java</v>
      </c>
      <c r="G1334" s="1" t="str">
        <f>IFERROR(__xludf.DUMMYFUNCTION("""COMPUTED_VALUE"""),"JavaScript")</f>
        <v>JavaScript</v>
      </c>
      <c r="H1334" s="1" t="str">
        <f>IFERROR(__xludf.DUMMYFUNCTION("""COMPUTED_VALUE"""),"SQL")</f>
        <v>SQL</v>
      </c>
      <c r="I1334" s="1" t="str">
        <f>IFERROR(__xludf.DUMMYFUNCTION("""COMPUTED_VALUE"""),"TypeScript")</f>
        <v>TypeScript</v>
      </c>
    </row>
    <row r="1335">
      <c r="B1335" s="1" t="str">
        <f>IFERROR(__xludf.DUMMYFUNCTION("""COMPUTED_VALUE"""),"Bash/Shell/PowerShell;C#;HTML/CSS;JavaScript;Objective-C;PHP;SQL;Swift;TypeScript")</f>
        <v>Bash/Shell/PowerShell;C#;HTML/CSS;JavaScript;Objective-C;PHP;SQL;Swift;TypeScript</v>
      </c>
      <c r="E1335" s="1" t="str">
        <f>IFERROR(__xludf.DUMMYFUNCTION("UNIQUE(SPLIT(B1335,"";""))"),"Bash/Shell/PowerShell")</f>
        <v>Bash/Shell/PowerShell</v>
      </c>
      <c r="F1335" s="1" t="str">
        <f>IFERROR(__xludf.DUMMYFUNCTION("""COMPUTED_VALUE"""),"C#")</f>
        <v>C#</v>
      </c>
      <c r="G1335" s="1" t="str">
        <f>IFERROR(__xludf.DUMMYFUNCTION("""COMPUTED_VALUE"""),"HTML/CSS")</f>
        <v>HTML/CSS</v>
      </c>
      <c r="H1335" s="1" t="str">
        <f>IFERROR(__xludf.DUMMYFUNCTION("""COMPUTED_VALUE"""),"JavaScript")</f>
        <v>JavaScript</v>
      </c>
      <c r="I1335" s="1" t="str">
        <f>IFERROR(__xludf.DUMMYFUNCTION("""COMPUTED_VALUE"""),"Objective-C")</f>
        <v>Objective-C</v>
      </c>
      <c r="J1335" s="1" t="str">
        <f>IFERROR(__xludf.DUMMYFUNCTION("""COMPUTED_VALUE"""),"PHP")</f>
        <v>PHP</v>
      </c>
      <c r="K1335" s="1" t="str">
        <f>IFERROR(__xludf.DUMMYFUNCTION("""COMPUTED_VALUE"""),"SQL")</f>
        <v>SQL</v>
      </c>
      <c r="L1335" s="1" t="str">
        <f>IFERROR(__xludf.DUMMYFUNCTION("""COMPUTED_VALUE"""),"Swift")</f>
        <v>Swift</v>
      </c>
      <c r="M1335" s="1" t="str">
        <f>IFERROR(__xludf.DUMMYFUNCTION("""COMPUTED_VALUE"""),"TypeScript")</f>
        <v>TypeScript</v>
      </c>
    </row>
    <row r="1336">
      <c r="B1336" s="1" t="str">
        <f>IFERROR(__xludf.DUMMYFUNCTION("""COMPUTED_VALUE"""),"HTML/CSS;JavaScript;PHP")</f>
        <v>HTML/CSS;JavaScript;PHP</v>
      </c>
      <c r="E1336" s="1" t="str">
        <f>IFERROR(__xludf.DUMMYFUNCTION("UNIQUE(SPLIT(B1336,"";""))"),"HTML/CSS")</f>
        <v>HTML/CSS</v>
      </c>
      <c r="F1336" s="1" t="str">
        <f>IFERROR(__xludf.DUMMYFUNCTION("""COMPUTED_VALUE"""),"JavaScript")</f>
        <v>JavaScript</v>
      </c>
      <c r="G1336" s="1" t="str">
        <f>IFERROR(__xludf.DUMMYFUNCTION("""COMPUTED_VALUE"""),"PHP")</f>
        <v>PHP</v>
      </c>
    </row>
    <row r="1337">
      <c r="B1337" s="1" t="str">
        <f>IFERROR(__xludf.DUMMYFUNCTION("""COMPUTED_VALUE"""),"C#;HTML/CSS;JavaScript;Rust;SQL")</f>
        <v>C#;HTML/CSS;JavaScript;Rust;SQL</v>
      </c>
      <c r="E1337" s="1" t="str">
        <f>IFERROR(__xludf.DUMMYFUNCTION("UNIQUE(SPLIT(B1337,"";""))"),"C#")</f>
        <v>C#</v>
      </c>
      <c r="F1337" s="1" t="str">
        <f>IFERROR(__xludf.DUMMYFUNCTION("""COMPUTED_VALUE"""),"HTML/CSS")</f>
        <v>HTML/CSS</v>
      </c>
      <c r="G1337" s="1" t="str">
        <f>IFERROR(__xludf.DUMMYFUNCTION("""COMPUTED_VALUE"""),"JavaScript")</f>
        <v>JavaScript</v>
      </c>
      <c r="H1337" s="1" t="str">
        <f>IFERROR(__xludf.DUMMYFUNCTION("""COMPUTED_VALUE"""),"Rust")</f>
        <v>Rust</v>
      </c>
      <c r="I1337" s="1" t="str">
        <f>IFERROR(__xludf.DUMMYFUNCTION("""COMPUTED_VALUE"""),"SQL")</f>
        <v>SQL</v>
      </c>
    </row>
    <row r="1338">
      <c r="B1338" s="1" t="str">
        <f>IFERROR(__xludf.DUMMYFUNCTION("""COMPUTED_VALUE"""),"Assembly;C#;HTML/CSS;Java;JavaScript;SQL;TypeScript")</f>
        <v>Assembly;C#;HTML/CSS;Java;JavaScript;SQL;TypeScript</v>
      </c>
      <c r="E1338" s="1" t="str">
        <f>IFERROR(__xludf.DUMMYFUNCTION("UNIQUE(SPLIT(B1338,"";""))"),"Assembly")</f>
        <v>Assembly</v>
      </c>
      <c r="F1338" s="1" t="str">
        <f>IFERROR(__xludf.DUMMYFUNCTION("""COMPUTED_VALUE"""),"C#")</f>
        <v>C#</v>
      </c>
      <c r="G1338" s="1" t="str">
        <f>IFERROR(__xludf.DUMMYFUNCTION("""COMPUTED_VALUE"""),"HTML/CSS")</f>
        <v>HTML/CSS</v>
      </c>
      <c r="H1338" s="1" t="str">
        <f>IFERROR(__xludf.DUMMYFUNCTION("""COMPUTED_VALUE"""),"Java")</f>
        <v>Java</v>
      </c>
      <c r="I1338" s="1" t="str">
        <f>IFERROR(__xludf.DUMMYFUNCTION("""COMPUTED_VALUE"""),"JavaScript")</f>
        <v>JavaScript</v>
      </c>
      <c r="J1338" s="1" t="str">
        <f>IFERROR(__xludf.DUMMYFUNCTION("""COMPUTED_VALUE"""),"SQL")</f>
        <v>SQL</v>
      </c>
      <c r="K1338" s="1" t="str">
        <f>IFERROR(__xludf.DUMMYFUNCTION("""COMPUTED_VALUE"""),"TypeScript")</f>
        <v>TypeScript</v>
      </c>
    </row>
    <row r="1339">
      <c r="B1339" s="1" t="str">
        <f>IFERROR(__xludf.DUMMYFUNCTION("""COMPUTED_VALUE"""),"Bash/Shell/PowerShell;C;HTML/CSS;Java;JavaScript;PHP;Python;SQL")</f>
        <v>Bash/Shell/PowerShell;C;HTML/CSS;Java;JavaScript;PHP;Python;SQL</v>
      </c>
      <c r="E1339" s="1" t="str">
        <f>IFERROR(__xludf.DUMMYFUNCTION("UNIQUE(SPLIT(B1339,"";""))"),"Bash/Shell/PowerShell")</f>
        <v>Bash/Shell/PowerShell</v>
      </c>
      <c r="F1339" s="1" t="str">
        <f>IFERROR(__xludf.DUMMYFUNCTION("""COMPUTED_VALUE"""),"C")</f>
        <v>C</v>
      </c>
      <c r="G1339" s="1" t="str">
        <f>IFERROR(__xludf.DUMMYFUNCTION("""COMPUTED_VALUE"""),"HTML/CSS")</f>
        <v>HTML/CSS</v>
      </c>
      <c r="H1339" s="1" t="str">
        <f>IFERROR(__xludf.DUMMYFUNCTION("""COMPUTED_VALUE"""),"Java")</f>
        <v>Java</v>
      </c>
      <c r="I1339" s="1" t="str">
        <f>IFERROR(__xludf.DUMMYFUNCTION("""COMPUTED_VALUE"""),"JavaScript")</f>
        <v>JavaScript</v>
      </c>
      <c r="J1339" s="1" t="str">
        <f>IFERROR(__xludf.DUMMYFUNCTION("""COMPUTED_VALUE"""),"PHP")</f>
        <v>PHP</v>
      </c>
      <c r="K1339" s="1" t="str">
        <f>IFERROR(__xludf.DUMMYFUNCTION("""COMPUTED_VALUE"""),"Python")</f>
        <v>Python</v>
      </c>
      <c r="L1339" s="1" t="str">
        <f>IFERROR(__xludf.DUMMYFUNCTION("""COMPUTED_VALUE"""),"SQL")</f>
        <v>SQL</v>
      </c>
    </row>
    <row r="1340">
      <c r="B1340" s="1" t="str">
        <f>IFERROR(__xludf.DUMMYFUNCTION("""COMPUTED_VALUE"""),"C++;C#")</f>
        <v>C++;C#</v>
      </c>
      <c r="E1340" s="1" t="str">
        <f>IFERROR(__xludf.DUMMYFUNCTION("UNIQUE(SPLIT(B1340,"";""))"),"C++")</f>
        <v>C++</v>
      </c>
      <c r="F1340" s="1" t="str">
        <f>IFERROR(__xludf.DUMMYFUNCTION("""COMPUTED_VALUE"""),"C#")</f>
        <v>C#</v>
      </c>
    </row>
    <row r="1341">
      <c r="B1341" s="1" t="str">
        <f>IFERROR(__xludf.DUMMYFUNCTION("""COMPUTED_VALUE"""),"C#;HTML/CSS;Java;JavaScript;PHP;SQL")</f>
        <v>C#;HTML/CSS;Java;JavaScript;PHP;SQL</v>
      </c>
      <c r="E1341" s="1" t="str">
        <f>IFERROR(__xludf.DUMMYFUNCTION("UNIQUE(SPLIT(B1341,"";""))"),"C#")</f>
        <v>C#</v>
      </c>
      <c r="F1341" s="1" t="str">
        <f>IFERROR(__xludf.DUMMYFUNCTION("""COMPUTED_VALUE"""),"HTML/CSS")</f>
        <v>HTML/CSS</v>
      </c>
      <c r="G1341" s="1" t="str">
        <f>IFERROR(__xludf.DUMMYFUNCTION("""COMPUTED_VALUE"""),"Java")</f>
        <v>Java</v>
      </c>
      <c r="H1341" s="1" t="str">
        <f>IFERROR(__xludf.DUMMYFUNCTION("""COMPUTED_VALUE"""),"JavaScript")</f>
        <v>JavaScript</v>
      </c>
      <c r="I1341" s="1" t="str">
        <f>IFERROR(__xludf.DUMMYFUNCTION("""COMPUTED_VALUE"""),"PHP")</f>
        <v>PHP</v>
      </c>
      <c r="J1341" s="1" t="str">
        <f>IFERROR(__xludf.DUMMYFUNCTION("""COMPUTED_VALUE"""),"SQL")</f>
        <v>SQL</v>
      </c>
    </row>
    <row r="1342">
      <c r="B1342" s="1" t="str">
        <f>IFERROR(__xludf.DUMMYFUNCTION("""COMPUTED_VALUE"""),"Bash/Shell/PowerShell;Go;HTML/CSS;Java;JavaScript;SQL")</f>
        <v>Bash/Shell/PowerShell;Go;HTML/CSS;Java;JavaScript;SQL</v>
      </c>
      <c r="E1342" s="1" t="str">
        <f>IFERROR(__xludf.DUMMYFUNCTION("UNIQUE(SPLIT(B1342,"";""))"),"Bash/Shell/PowerShell")</f>
        <v>Bash/Shell/PowerShell</v>
      </c>
      <c r="F1342" s="1" t="str">
        <f>IFERROR(__xludf.DUMMYFUNCTION("""COMPUTED_VALUE"""),"Go")</f>
        <v>Go</v>
      </c>
      <c r="G1342" s="1" t="str">
        <f>IFERROR(__xludf.DUMMYFUNCTION("""COMPUTED_VALUE"""),"HTML/CSS")</f>
        <v>HTML/CSS</v>
      </c>
      <c r="H1342" s="1" t="str">
        <f>IFERROR(__xludf.DUMMYFUNCTION("""COMPUTED_VALUE"""),"Java")</f>
        <v>Java</v>
      </c>
      <c r="I1342" s="1" t="str">
        <f>IFERROR(__xludf.DUMMYFUNCTION("""COMPUTED_VALUE"""),"JavaScript")</f>
        <v>JavaScript</v>
      </c>
      <c r="J1342" s="1" t="str">
        <f>IFERROR(__xludf.DUMMYFUNCTION("""COMPUTED_VALUE"""),"SQL")</f>
        <v>SQL</v>
      </c>
    </row>
    <row r="1343">
      <c r="B1343" s="1" t="str">
        <f>IFERROR(__xludf.DUMMYFUNCTION("""COMPUTED_VALUE"""),"Bash/Shell/PowerShell;C#;Go;HTML/CSS;Java;JavaScript;Kotlin;Python;Ruby;Rust;SQL")</f>
        <v>Bash/Shell/PowerShell;C#;Go;HTML/CSS;Java;JavaScript;Kotlin;Python;Ruby;Rust;SQL</v>
      </c>
      <c r="E1343" s="1" t="str">
        <f>IFERROR(__xludf.DUMMYFUNCTION("UNIQUE(SPLIT(B1343,"";""))"),"Bash/Shell/PowerShell")</f>
        <v>Bash/Shell/PowerShell</v>
      </c>
      <c r="F1343" s="1" t="str">
        <f>IFERROR(__xludf.DUMMYFUNCTION("""COMPUTED_VALUE"""),"C#")</f>
        <v>C#</v>
      </c>
      <c r="G1343" s="1" t="str">
        <f>IFERROR(__xludf.DUMMYFUNCTION("""COMPUTED_VALUE"""),"Go")</f>
        <v>Go</v>
      </c>
      <c r="H1343" s="1" t="str">
        <f>IFERROR(__xludf.DUMMYFUNCTION("""COMPUTED_VALUE"""),"HTML/CSS")</f>
        <v>HTML/CSS</v>
      </c>
      <c r="I1343" s="1" t="str">
        <f>IFERROR(__xludf.DUMMYFUNCTION("""COMPUTED_VALUE"""),"Java")</f>
        <v>Java</v>
      </c>
      <c r="J1343" s="1" t="str">
        <f>IFERROR(__xludf.DUMMYFUNCTION("""COMPUTED_VALUE"""),"JavaScript")</f>
        <v>JavaScript</v>
      </c>
      <c r="K1343" s="1" t="str">
        <f>IFERROR(__xludf.DUMMYFUNCTION("""COMPUTED_VALUE"""),"Kotlin")</f>
        <v>Kotlin</v>
      </c>
      <c r="L1343" s="1" t="str">
        <f>IFERROR(__xludf.DUMMYFUNCTION("""COMPUTED_VALUE"""),"Python")</f>
        <v>Python</v>
      </c>
      <c r="M1343" s="1" t="str">
        <f>IFERROR(__xludf.DUMMYFUNCTION("""COMPUTED_VALUE"""),"Ruby")</f>
        <v>Ruby</v>
      </c>
      <c r="N1343" s="1" t="str">
        <f>IFERROR(__xludf.DUMMYFUNCTION("""COMPUTED_VALUE"""),"Rust")</f>
        <v>Rust</v>
      </c>
      <c r="O1343" s="1" t="str">
        <f>IFERROR(__xludf.DUMMYFUNCTION("""COMPUTED_VALUE"""),"SQL")</f>
        <v>SQL</v>
      </c>
    </row>
    <row r="1344">
      <c r="B1344" s="1" t="str">
        <f>IFERROR(__xludf.DUMMYFUNCTION("""COMPUTED_VALUE"""),"Bash/Shell/PowerShell;HTML/CSS;Java;JavaScript;SQL;TypeScript")</f>
        <v>Bash/Shell/PowerShell;HTML/CSS;Java;JavaScript;SQL;TypeScript</v>
      </c>
      <c r="E1344" s="1" t="str">
        <f>IFERROR(__xludf.DUMMYFUNCTION("UNIQUE(SPLIT(B1344,"";""))"),"Bash/Shell/PowerShell")</f>
        <v>Bash/Shell/PowerShell</v>
      </c>
      <c r="F1344" s="1" t="str">
        <f>IFERROR(__xludf.DUMMYFUNCTION("""COMPUTED_VALUE"""),"HTML/CSS")</f>
        <v>HTML/CSS</v>
      </c>
      <c r="G1344" s="1" t="str">
        <f>IFERROR(__xludf.DUMMYFUNCTION("""COMPUTED_VALUE"""),"Java")</f>
        <v>Java</v>
      </c>
      <c r="H1344" s="1" t="str">
        <f>IFERROR(__xludf.DUMMYFUNCTION("""COMPUTED_VALUE"""),"JavaScript")</f>
        <v>JavaScript</v>
      </c>
      <c r="I1344" s="1" t="str">
        <f>IFERROR(__xludf.DUMMYFUNCTION("""COMPUTED_VALUE"""),"SQL")</f>
        <v>SQL</v>
      </c>
      <c r="J1344" s="1" t="str">
        <f>IFERROR(__xludf.DUMMYFUNCTION("""COMPUTED_VALUE"""),"TypeScript")</f>
        <v>TypeScript</v>
      </c>
    </row>
    <row r="1345">
      <c r="B1345" s="1" t="str">
        <f>IFERROR(__xludf.DUMMYFUNCTION("""COMPUTED_VALUE"""),"Java")</f>
        <v>Java</v>
      </c>
      <c r="E1345" s="1" t="str">
        <f>IFERROR(__xludf.DUMMYFUNCTION("UNIQUE(SPLIT(B1345,"";""))"),"Java")</f>
        <v>Java</v>
      </c>
    </row>
    <row r="1346">
      <c r="B1346" s="1" t="str">
        <f>IFERROR(__xludf.DUMMYFUNCTION("""COMPUTED_VALUE"""),"C#;HTML/CSS;JavaScript;Objective-C;SQL;Swift")</f>
        <v>C#;HTML/CSS;JavaScript;Objective-C;SQL;Swift</v>
      </c>
      <c r="E1346" s="1" t="str">
        <f>IFERROR(__xludf.DUMMYFUNCTION("UNIQUE(SPLIT(B1346,"";""))"),"C#")</f>
        <v>C#</v>
      </c>
      <c r="F1346" s="1" t="str">
        <f>IFERROR(__xludf.DUMMYFUNCTION("""COMPUTED_VALUE"""),"HTML/CSS")</f>
        <v>HTML/CSS</v>
      </c>
      <c r="G1346" s="1" t="str">
        <f>IFERROR(__xludf.DUMMYFUNCTION("""COMPUTED_VALUE"""),"JavaScript")</f>
        <v>JavaScript</v>
      </c>
      <c r="H1346" s="1" t="str">
        <f>IFERROR(__xludf.DUMMYFUNCTION("""COMPUTED_VALUE"""),"Objective-C")</f>
        <v>Objective-C</v>
      </c>
      <c r="I1346" s="1" t="str">
        <f>IFERROR(__xludf.DUMMYFUNCTION("""COMPUTED_VALUE"""),"SQL")</f>
        <v>SQL</v>
      </c>
      <c r="J1346" s="1" t="str">
        <f>IFERROR(__xludf.DUMMYFUNCTION("""COMPUTED_VALUE"""),"Swift")</f>
        <v>Swift</v>
      </c>
    </row>
    <row r="1347">
      <c r="B1347" s="1" t="str">
        <f>IFERROR(__xludf.DUMMYFUNCTION("""COMPUTED_VALUE"""),"Assembly;Bash/Shell/PowerShell;C#;HTML/CSS;Java;JavaScript;PHP;Python;SQL")</f>
        <v>Assembly;Bash/Shell/PowerShell;C#;HTML/CSS;Java;JavaScript;PHP;Python;SQL</v>
      </c>
      <c r="E1347" s="1" t="str">
        <f>IFERROR(__xludf.DUMMYFUNCTION("UNIQUE(SPLIT(B1347,"";""))"),"Assembly")</f>
        <v>Assembly</v>
      </c>
      <c r="F1347" s="1" t="str">
        <f>IFERROR(__xludf.DUMMYFUNCTION("""COMPUTED_VALUE"""),"Bash/Shell/PowerShell")</f>
        <v>Bash/Shell/PowerShell</v>
      </c>
      <c r="G1347" s="1" t="str">
        <f>IFERROR(__xludf.DUMMYFUNCTION("""COMPUTED_VALUE"""),"C#")</f>
        <v>C#</v>
      </c>
      <c r="H1347" s="1" t="str">
        <f>IFERROR(__xludf.DUMMYFUNCTION("""COMPUTED_VALUE"""),"HTML/CSS")</f>
        <v>HTML/CSS</v>
      </c>
      <c r="I1347" s="1" t="str">
        <f>IFERROR(__xludf.DUMMYFUNCTION("""COMPUTED_VALUE"""),"Java")</f>
        <v>Java</v>
      </c>
      <c r="J1347" s="1" t="str">
        <f>IFERROR(__xludf.DUMMYFUNCTION("""COMPUTED_VALUE"""),"JavaScript")</f>
        <v>JavaScript</v>
      </c>
      <c r="K1347" s="1" t="str">
        <f>IFERROR(__xludf.DUMMYFUNCTION("""COMPUTED_VALUE"""),"PHP")</f>
        <v>PHP</v>
      </c>
      <c r="L1347" s="1" t="str">
        <f>IFERROR(__xludf.DUMMYFUNCTION("""COMPUTED_VALUE"""),"Python")</f>
        <v>Python</v>
      </c>
      <c r="M1347" s="1" t="str">
        <f>IFERROR(__xludf.DUMMYFUNCTION("""COMPUTED_VALUE"""),"SQL")</f>
        <v>SQL</v>
      </c>
    </row>
    <row r="1348">
      <c r="B1348" s="1" t="str">
        <f>IFERROR(__xludf.DUMMYFUNCTION("""COMPUTED_VALUE"""),"C;HTML/CSS;Java;JavaScript;PHP;Python;SQL")</f>
        <v>C;HTML/CSS;Java;JavaScript;PHP;Python;SQL</v>
      </c>
      <c r="E1348" s="1" t="str">
        <f>IFERROR(__xludf.DUMMYFUNCTION("UNIQUE(SPLIT(B1348,"";""))"),"C")</f>
        <v>C</v>
      </c>
      <c r="F1348" s="1" t="str">
        <f>IFERROR(__xludf.DUMMYFUNCTION("""COMPUTED_VALUE"""),"HTML/CSS")</f>
        <v>HTML/CSS</v>
      </c>
      <c r="G1348" s="1" t="str">
        <f>IFERROR(__xludf.DUMMYFUNCTION("""COMPUTED_VALUE"""),"Java")</f>
        <v>Java</v>
      </c>
      <c r="H1348" s="1" t="str">
        <f>IFERROR(__xludf.DUMMYFUNCTION("""COMPUTED_VALUE"""),"JavaScript")</f>
        <v>JavaScript</v>
      </c>
      <c r="I1348" s="1" t="str">
        <f>IFERROR(__xludf.DUMMYFUNCTION("""COMPUTED_VALUE"""),"PHP")</f>
        <v>PHP</v>
      </c>
      <c r="J1348" s="1" t="str">
        <f>IFERROR(__xludf.DUMMYFUNCTION("""COMPUTED_VALUE"""),"Python")</f>
        <v>Python</v>
      </c>
      <c r="K1348" s="1" t="str">
        <f>IFERROR(__xludf.DUMMYFUNCTION("""COMPUTED_VALUE"""),"SQL")</f>
        <v>SQL</v>
      </c>
    </row>
    <row r="1349">
      <c r="B1349" s="1" t="str">
        <f>IFERROR(__xludf.DUMMYFUNCTION("""COMPUTED_VALUE"""),"C++;Java")</f>
        <v>C++;Java</v>
      </c>
      <c r="E1349" s="1" t="str">
        <f>IFERROR(__xludf.DUMMYFUNCTION("UNIQUE(SPLIT(B1349,"";""))"),"C++")</f>
        <v>C++</v>
      </c>
      <c r="F1349" s="1" t="str">
        <f>IFERROR(__xludf.DUMMYFUNCTION("""COMPUTED_VALUE"""),"Java")</f>
        <v>Java</v>
      </c>
    </row>
    <row r="1350">
      <c r="B1350" s="1" t="str">
        <f>IFERROR(__xludf.DUMMYFUNCTION("""COMPUTED_VALUE"""),"C;C++;Swift")</f>
        <v>C;C++;Swift</v>
      </c>
      <c r="E1350" s="1" t="str">
        <f>IFERROR(__xludf.DUMMYFUNCTION("UNIQUE(SPLIT(B1350,"";""))"),"C")</f>
        <v>C</v>
      </c>
      <c r="F1350" s="1" t="str">
        <f>IFERROR(__xludf.DUMMYFUNCTION("""COMPUTED_VALUE"""),"C++")</f>
        <v>C++</v>
      </c>
      <c r="G1350" s="1" t="str">
        <f>IFERROR(__xludf.DUMMYFUNCTION("""COMPUTED_VALUE"""),"Swift")</f>
        <v>Swift</v>
      </c>
    </row>
    <row r="1351">
      <c r="B1351" s="1" t="str">
        <f>IFERROR(__xludf.DUMMYFUNCTION("""COMPUTED_VALUE"""),"Bash/Shell/PowerShell;C++;SQL")</f>
        <v>Bash/Shell/PowerShell;C++;SQL</v>
      </c>
      <c r="E1351" s="1" t="str">
        <f>IFERROR(__xludf.DUMMYFUNCTION("UNIQUE(SPLIT(B1351,"";""))"),"Bash/Shell/PowerShell")</f>
        <v>Bash/Shell/PowerShell</v>
      </c>
      <c r="F1351" s="1" t="str">
        <f>IFERROR(__xludf.DUMMYFUNCTION("""COMPUTED_VALUE"""),"C++")</f>
        <v>C++</v>
      </c>
      <c r="G1351" s="1" t="str">
        <f>IFERROR(__xludf.DUMMYFUNCTION("""COMPUTED_VALUE"""),"SQL")</f>
        <v>SQL</v>
      </c>
    </row>
    <row r="1352">
      <c r="B1352" s="1" t="str">
        <f>IFERROR(__xludf.DUMMYFUNCTION("""COMPUTED_VALUE"""),"HTML/CSS;JavaScript;TypeScript")</f>
        <v>HTML/CSS;JavaScript;TypeScript</v>
      </c>
      <c r="E1352" s="1" t="str">
        <f>IFERROR(__xludf.DUMMYFUNCTION("UNIQUE(SPLIT(B1352,"";""))"),"HTML/CSS")</f>
        <v>HTML/CSS</v>
      </c>
      <c r="F1352" s="1" t="str">
        <f>IFERROR(__xludf.DUMMYFUNCTION("""COMPUTED_VALUE"""),"JavaScript")</f>
        <v>JavaScript</v>
      </c>
      <c r="G1352" s="1" t="str">
        <f>IFERROR(__xludf.DUMMYFUNCTION("""COMPUTED_VALUE"""),"TypeScript")</f>
        <v>TypeScript</v>
      </c>
    </row>
    <row r="1353">
      <c r="B1353" s="1" t="str">
        <f>IFERROR(__xludf.DUMMYFUNCTION("""COMPUTED_VALUE"""),"Bash/Shell/PowerShell;C++;HTML/CSS;Java;JavaScript;PHP;SQL")</f>
        <v>Bash/Shell/PowerShell;C++;HTML/CSS;Java;JavaScript;PHP;SQL</v>
      </c>
      <c r="E1353" s="1" t="str">
        <f>IFERROR(__xludf.DUMMYFUNCTION("UNIQUE(SPLIT(B1353,"";""))"),"Bash/Shell/PowerShell")</f>
        <v>Bash/Shell/PowerShell</v>
      </c>
      <c r="F1353" s="1" t="str">
        <f>IFERROR(__xludf.DUMMYFUNCTION("""COMPUTED_VALUE"""),"C++")</f>
        <v>C++</v>
      </c>
      <c r="G1353" s="1" t="str">
        <f>IFERROR(__xludf.DUMMYFUNCTION("""COMPUTED_VALUE"""),"HTML/CSS")</f>
        <v>HTML/CSS</v>
      </c>
      <c r="H1353" s="1" t="str">
        <f>IFERROR(__xludf.DUMMYFUNCTION("""COMPUTED_VALUE"""),"Java")</f>
        <v>Java</v>
      </c>
      <c r="I1353" s="1" t="str">
        <f>IFERROR(__xludf.DUMMYFUNCTION("""COMPUTED_VALUE"""),"JavaScript")</f>
        <v>JavaScript</v>
      </c>
      <c r="J1353" s="1" t="str">
        <f>IFERROR(__xludf.DUMMYFUNCTION("""COMPUTED_VALUE"""),"PHP")</f>
        <v>PHP</v>
      </c>
      <c r="K1353" s="1" t="str">
        <f>IFERROR(__xludf.DUMMYFUNCTION("""COMPUTED_VALUE"""),"SQL")</f>
        <v>SQL</v>
      </c>
    </row>
    <row r="1354">
      <c r="B1354" s="1" t="str">
        <f>IFERROR(__xludf.DUMMYFUNCTION("""COMPUTED_VALUE"""),"JavaScript")</f>
        <v>JavaScript</v>
      </c>
      <c r="E1354" s="1" t="str">
        <f>IFERROR(__xludf.DUMMYFUNCTION("UNIQUE(SPLIT(B1354,"";""))"),"JavaScript")</f>
        <v>JavaScript</v>
      </c>
    </row>
    <row r="1355">
      <c r="B1355" s="1" t="str">
        <f>IFERROR(__xludf.DUMMYFUNCTION("""COMPUTED_VALUE"""),"Bash/Shell/PowerShell;C#;HTML/CSS;JavaScript;SQL;TypeScript")</f>
        <v>Bash/Shell/PowerShell;C#;HTML/CSS;JavaScript;SQL;TypeScript</v>
      </c>
      <c r="E1355" s="1" t="str">
        <f>IFERROR(__xludf.DUMMYFUNCTION("UNIQUE(SPLIT(B1355,"";""))"),"Bash/Shell/PowerShell")</f>
        <v>Bash/Shell/PowerShell</v>
      </c>
      <c r="F1355" s="1" t="str">
        <f>IFERROR(__xludf.DUMMYFUNCTION("""COMPUTED_VALUE"""),"C#")</f>
        <v>C#</v>
      </c>
      <c r="G1355" s="1" t="str">
        <f>IFERROR(__xludf.DUMMYFUNCTION("""COMPUTED_VALUE"""),"HTML/CSS")</f>
        <v>HTML/CSS</v>
      </c>
      <c r="H1355" s="1" t="str">
        <f>IFERROR(__xludf.DUMMYFUNCTION("""COMPUTED_VALUE"""),"JavaScript")</f>
        <v>JavaScript</v>
      </c>
      <c r="I1355" s="1" t="str">
        <f>IFERROR(__xludf.DUMMYFUNCTION("""COMPUTED_VALUE"""),"SQL")</f>
        <v>SQL</v>
      </c>
      <c r="J1355" s="1" t="str">
        <f>IFERROR(__xludf.DUMMYFUNCTION("""COMPUTED_VALUE"""),"TypeScript")</f>
        <v>TypeScript</v>
      </c>
    </row>
    <row r="1356">
      <c r="A1356" s="1">
        <f>LEN(B1356)</f>
        <v>192</v>
      </c>
      <c r="B1356" s="1" t="str">
        <f>IFERROR(__xludf.DUMMYFUNCTION("""COMPUTED_VALUE"""),"Assembly;Bash/Shell/PowerShell;C;C++;C#;Clojure;Dart;Elixir;Erlang;F#;Go;HTML/CSS;Java;JavaScript;Kotlin;Objective-C;PHP;Python;R;Ruby;Rust;Scala;SQL;Swift;TypeScript;VBA;WebAssembly;Other(s):")</f>
        <v>Assembly;Bash/Shell/PowerShell;C;C++;C#;Clojure;Dart;Elixir;Erlang;F#;Go;HTML/CSS;Java;JavaScript;Kotlin;Objective-C;PHP;Python;R;Ruby;Rust;Scala;SQL;Swift;TypeScript;VBA;WebAssembly;Other(s):</v>
      </c>
      <c r="E1356" s="1" t="str">
        <f>IFERROR(__xludf.DUMMYFUNCTION("UNIQUE(SPLIT(B1356,"";""))"),"Assembly")</f>
        <v>Assembly</v>
      </c>
      <c r="F1356" s="1" t="str">
        <f>IFERROR(__xludf.DUMMYFUNCTION("""COMPUTED_VALUE"""),"Bash/Shell/PowerShell")</f>
        <v>Bash/Shell/PowerShell</v>
      </c>
      <c r="G1356" s="1" t="str">
        <f>IFERROR(__xludf.DUMMYFUNCTION("""COMPUTED_VALUE"""),"C")</f>
        <v>C</v>
      </c>
      <c r="H1356" s="1" t="str">
        <f>IFERROR(__xludf.DUMMYFUNCTION("""COMPUTED_VALUE"""),"C++")</f>
        <v>C++</v>
      </c>
      <c r="I1356" s="1" t="str">
        <f>IFERROR(__xludf.DUMMYFUNCTION("""COMPUTED_VALUE"""),"C#")</f>
        <v>C#</v>
      </c>
      <c r="J1356" s="1" t="str">
        <f>IFERROR(__xludf.DUMMYFUNCTION("""COMPUTED_VALUE"""),"Clojure")</f>
        <v>Clojure</v>
      </c>
      <c r="K1356" s="1" t="str">
        <f>IFERROR(__xludf.DUMMYFUNCTION("""COMPUTED_VALUE"""),"Dart")</f>
        <v>Dart</v>
      </c>
      <c r="L1356" s="1" t="str">
        <f>IFERROR(__xludf.DUMMYFUNCTION("""COMPUTED_VALUE"""),"Elixir")</f>
        <v>Elixir</v>
      </c>
      <c r="M1356" s="1" t="str">
        <f>IFERROR(__xludf.DUMMYFUNCTION("""COMPUTED_VALUE"""),"Erlang")</f>
        <v>Erlang</v>
      </c>
      <c r="N1356" s="1" t="str">
        <f>IFERROR(__xludf.DUMMYFUNCTION("""COMPUTED_VALUE"""),"F#")</f>
        <v>F#</v>
      </c>
      <c r="O1356" s="1" t="str">
        <f>IFERROR(__xludf.DUMMYFUNCTION("""COMPUTED_VALUE"""),"Go")</f>
        <v>Go</v>
      </c>
      <c r="P1356" s="1" t="str">
        <f>IFERROR(__xludf.DUMMYFUNCTION("""COMPUTED_VALUE"""),"HTML/CSS")</f>
        <v>HTML/CSS</v>
      </c>
      <c r="Q1356" s="1" t="str">
        <f>IFERROR(__xludf.DUMMYFUNCTION("""COMPUTED_VALUE"""),"Java")</f>
        <v>Java</v>
      </c>
      <c r="R1356" s="1" t="str">
        <f>IFERROR(__xludf.DUMMYFUNCTION("""COMPUTED_VALUE"""),"JavaScript")</f>
        <v>JavaScript</v>
      </c>
      <c r="S1356" s="1" t="str">
        <f>IFERROR(__xludf.DUMMYFUNCTION("""COMPUTED_VALUE"""),"Kotlin")</f>
        <v>Kotlin</v>
      </c>
      <c r="T1356" s="1" t="str">
        <f>IFERROR(__xludf.DUMMYFUNCTION("""COMPUTED_VALUE"""),"Objective-C")</f>
        <v>Objective-C</v>
      </c>
      <c r="U1356" s="1" t="str">
        <f>IFERROR(__xludf.DUMMYFUNCTION("""COMPUTED_VALUE"""),"PHP")</f>
        <v>PHP</v>
      </c>
      <c r="V1356" s="1" t="str">
        <f>IFERROR(__xludf.DUMMYFUNCTION("""COMPUTED_VALUE"""),"Python")</f>
        <v>Python</v>
      </c>
      <c r="W1356" s="1" t="str">
        <f>IFERROR(__xludf.DUMMYFUNCTION("""COMPUTED_VALUE"""),"R")</f>
        <v>R</v>
      </c>
      <c r="X1356" s="1" t="str">
        <f>IFERROR(__xludf.DUMMYFUNCTION("""COMPUTED_VALUE"""),"Ruby")</f>
        <v>Ruby</v>
      </c>
      <c r="Y1356" s="1" t="str">
        <f>IFERROR(__xludf.DUMMYFUNCTION("""COMPUTED_VALUE"""),"Rust")</f>
        <v>Rust</v>
      </c>
      <c r="Z1356" s="1" t="str">
        <f>IFERROR(__xludf.DUMMYFUNCTION("""COMPUTED_VALUE"""),"Scala")</f>
        <v>Scala</v>
      </c>
      <c r="AA1356" s="1" t="str">
        <f>IFERROR(__xludf.DUMMYFUNCTION("""COMPUTED_VALUE"""),"SQL")</f>
        <v>SQL</v>
      </c>
      <c r="AB1356" s="1" t="str">
        <f>IFERROR(__xludf.DUMMYFUNCTION("""COMPUTED_VALUE"""),"Swift")</f>
        <v>Swift</v>
      </c>
      <c r="AC1356" s="1" t="str">
        <f>IFERROR(__xludf.DUMMYFUNCTION("""COMPUTED_VALUE"""),"TypeScript")</f>
        <v>TypeScript</v>
      </c>
      <c r="AD1356" s="1" t="str">
        <f>IFERROR(__xludf.DUMMYFUNCTION("""COMPUTED_VALUE"""),"VBA")</f>
        <v>VBA</v>
      </c>
      <c r="AE1356" s="1" t="str">
        <f>IFERROR(__xludf.DUMMYFUNCTION("""COMPUTED_VALUE"""),"WebAssembly")</f>
        <v>WebAssembly</v>
      </c>
      <c r="AF1356" s="1" t="str">
        <f>IFERROR(__xludf.DUMMYFUNCTION("""COMPUTED_VALUE"""),"Other(s):")</f>
        <v>Other(s):</v>
      </c>
    </row>
    <row r="1357">
      <c r="B1357" s="1" t="str">
        <f>IFERROR(__xludf.DUMMYFUNCTION("""COMPUTED_VALUE"""),"Bash/Shell/PowerShell;Dart;Go;Java;Kotlin;Python;Scala;SQL")</f>
        <v>Bash/Shell/PowerShell;Dart;Go;Java;Kotlin;Python;Scala;SQL</v>
      </c>
      <c r="E1357" s="1" t="str">
        <f>IFERROR(__xludf.DUMMYFUNCTION("UNIQUE(SPLIT(B1357,"";""))"),"Bash/Shell/PowerShell")</f>
        <v>Bash/Shell/PowerShell</v>
      </c>
      <c r="F1357" s="1" t="str">
        <f>IFERROR(__xludf.DUMMYFUNCTION("""COMPUTED_VALUE"""),"Dart")</f>
        <v>Dart</v>
      </c>
      <c r="G1357" s="1" t="str">
        <f>IFERROR(__xludf.DUMMYFUNCTION("""COMPUTED_VALUE"""),"Go")</f>
        <v>Go</v>
      </c>
      <c r="H1357" s="1" t="str">
        <f>IFERROR(__xludf.DUMMYFUNCTION("""COMPUTED_VALUE"""),"Java")</f>
        <v>Java</v>
      </c>
      <c r="I1357" s="1" t="str">
        <f>IFERROR(__xludf.DUMMYFUNCTION("""COMPUTED_VALUE"""),"Kotlin")</f>
        <v>Kotlin</v>
      </c>
      <c r="J1357" s="1" t="str">
        <f>IFERROR(__xludf.DUMMYFUNCTION("""COMPUTED_VALUE"""),"Python")</f>
        <v>Python</v>
      </c>
      <c r="K1357" s="1" t="str">
        <f>IFERROR(__xludf.DUMMYFUNCTION("""COMPUTED_VALUE"""),"Scala")</f>
        <v>Scala</v>
      </c>
      <c r="L1357" s="1" t="str">
        <f>IFERROR(__xludf.DUMMYFUNCTION("""COMPUTED_VALUE"""),"SQL")</f>
        <v>SQL</v>
      </c>
    </row>
    <row r="1358">
      <c r="B1358" s="1" t="str">
        <f>IFERROR(__xludf.DUMMYFUNCTION("""COMPUTED_VALUE"""),"HTML/CSS;JavaScript;Python;Other(s):")</f>
        <v>HTML/CSS;JavaScript;Python;Other(s):</v>
      </c>
      <c r="E1358" s="1" t="str">
        <f>IFERROR(__xludf.DUMMYFUNCTION("UNIQUE(SPLIT(B1358,"";""))"),"HTML/CSS")</f>
        <v>HTML/CSS</v>
      </c>
      <c r="F1358" s="1" t="str">
        <f>IFERROR(__xludf.DUMMYFUNCTION("""COMPUTED_VALUE"""),"JavaScript")</f>
        <v>JavaScript</v>
      </c>
      <c r="G1358" s="1" t="str">
        <f>IFERROR(__xludf.DUMMYFUNCTION("""COMPUTED_VALUE"""),"Python")</f>
        <v>Python</v>
      </c>
      <c r="H1358" s="1" t="str">
        <f>IFERROR(__xludf.DUMMYFUNCTION("""COMPUTED_VALUE"""),"Other(s):")</f>
        <v>Other(s):</v>
      </c>
    </row>
    <row r="1359">
      <c r="B1359" s="1" t="str">
        <f>IFERROR(__xludf.DUMMYFUNCTION("""COMPUTED_VALUE"""),"C;C++;HTML/CSS;Java;JavaScript;SQL;TypeScript")</f>
        <v>C;C++;HTML/CSS;Java;JavaScript;SQL;TypeScript</v>
      </c>
      <c r="E1359" s="1" t="str">
        <f>IFERROR(__xludf.DUMMYFUNCTION("UNIQUE(SPLIT(B1359,"";""))"),"C")</f>
        <v>C</v>
      </c>
      <c r="F1359" s="1" t="str">
        <f>IFERROR(__xludf.DUMMYFUNCTION("""COMPUTED_VALUE"""),"C++")</f>
        <v>C++</v>
      </c>
      <c r="G1359" s="1" t="str">
        <f>IFERROR(__xludf.DUMMYFUNCTION("""COMPUTED_VALUE"""),"HTML/CSS")</f>
        <v>HTML/CSS</v>
      </c>
      <c r="H1359" s="1" t="str">
        <f>IFERROR(__xludf.DUMMYFUNCTION("""COMPUTED_VALUE"""),"Java")</f>
        <v>Java</v>
      </c>
      <c r="I1359" s="1" t="str">
        <f>IFERROR(__xludf.DUMMYFUNCTION("""COMPUTED_VALUE"""),"JavaScript")</f>
        <v>JavaScript</v>
      </c>
      <c r="J1359" s="1" t="str">
        <f>IFERROR(__xludf.DUMMYFUNCTION("""COMPUTED_VALUE"""),"SQL")</f>
        <v>SQL</v>
      </c>
      <c r="K1359" s="1" t="str">
        <f>IFERROR(__xludf.DUMMYFUNCTION("""COMPUTED_VALUE"""),"TypeScript")</f>
        <v>TypeScript</v>
      </c>
    </row>
    <row r="1360">
      <c r="B1360" s="1" t="str">
        <f>IFERROR(__xludf.DUMMYFUNCTION("""COMPUTED_VALUE"""),"Bash/Shell/PowerShell;Dart;HTML/CSS;JavaScript;PHP;SQL")</f>
        <v>Bash/Shell/PowerShell;Dart;HTML/CSS;JavaScript;PHP;SQL</v>
      </c>
      <c r="E1360" s="1" t="str">
        <f>IFERROR(__xludf.DUMMYFUNCTION("UNIQUE(SPLIT(B1360,"";""))"),"Bash/Shell/PowerShell")</f>
        <v>Bash/Shell/PowerShell</v>
      </c>
      <c r="F1360" s="1" t="str">
        <f>IFERROR(__xludf.DUMMYFUNCTION("""COMPUTED_VALUE"""),"Dart")</f>
        <v>Dart</v>
      </c>
      <c r="G1360" s="1" t="str">
        <f>IFERROR(__xludf.DUMMYFUNCTION("""COMPUTED_VALUE"""),"HTML/CSS")</f>
        <v>HTML/CSS</v>
      </c>
      <c r="H1360" s="1" t="str">
        <f>IFERROR(__xludf.DUMMYFUNCTION("""COMPUTED_VALUE"""),"JavaScript")</f>
        <v>JavaScript</v>
      </c>
      <c r="I1360" s="1" t="str">
        <f>IFERROR(__xludf.DUMMYFUNCTION("""COMPUTED_VALUE"""),"PHP")</f>
        <v>PHP</v>
      </c>
      <c r="J1360" s="1" t="str">
        <f>IFERROR(__xludf.DUMMYFUNCTION("""COMPUTED_VALUE"""),"SQL")</f>
        <v>SQL</v>
      </c>
    </row>
    <row r="1361">
      <c r="B1361" s="1" t="str">
        <f>IFERROR(__xludf.DUMMYFUNCTION("""COMPUTED_VALUE"""),"Bash/Shell/PowerShell;HTML/CSS;JavaScript;PHP;SQL;Other(s):")</f>
        <v>Bash/Shell/PowerShell;HTML/CSS;JavaScript;PHP;SQL;Other(s):</v>
      </c>
      <c r="E1361" s="1" t="str">
        <f>IFERROR(__xludf.DUMMYFUNCTION("UNIQUE(SPLIT(B1361,"";""))"),"Bash/Shell/PowerShell")</f>
        <v>Bash/Shell/PowerShell</v>
      </c>
      <c r="F1361" s="1" t="str">
        <f>IFERROR(__xludf.DUMMYFUNCTION("""COMPUTED_VALUE"""),"HTML/CSS")</f>
        <v>HTML/CSS</v>
      </c>
      <c r="G1361" s="1" t="str">
        <f>IFERROR(__xludf.DUMMYFUNCTION("""COMPUTED_VALUE"""),"JavaScript")</f>
        <v>JavaScript</v>
      </c>
      <c r="H1361" s="1" t="str">
        <f>IFERROR(__xludf.DUMMYFUNCTION("""COMPUTED_VALUE"""),"PHP")</f>
        <v>PHP</v>
      </c>
      <c r="I1361" s="1" t="str">
        <f>IFERROR(__xludf.DUMMYFUNCTION("""COMPUTED_VALUE"""),"SQL")</f>
        <v>SQL</v>
      </c>
      <c r="J1361" s="1" t="str">
        <f>IFERROR(__xludf.DUMMYFUNCTION("""COMPUTED_VALUE"""),"Other(s):")</f>
        <v>Other(s):</v>
      </c>
    </row>
    <row r="1362">
      <c r="B1362" s="1" t="str">
        <f>IFERROR(__xludf.DUMMYFUNCTION("""COMPUTED_VALUE"""),"C#;F#;JavaScript;TypeScript")</f>
        <v>C#;F#;JavaScript;TypeScript</v>
      </c>
      <c r="E1362" s="1" t="str">
        <f>IFERROR(__xludf.DUMMYFUNCTION("UNIQUE(SPLIT(B1362,"";""))"),"C#")</f>
        <v>C#</v>
      </c>
      <c r="F1362" s="1" t="str">
        <f>IFERROR(__xludf.DUMMYFUNCTION("""COMPUTED_VALUE"""),"F#")</f>
        <v>F#</v>
      </c>
      <c r="G1362" s="1" t="str">
        <f>IFERROR(__xludf.DUMMYFUNCTION("""COMPUTED_VALUE"""),"JavaScript")</f>
        <v>JavaScript</v>
      </c>
      <c r="H1362" s="1" t="str">
        <f>IFERROR(__xludf.DUMMYFUNCTION("""COMPUTED_VALUE"""),"TypeScript")</f>
        <v>TypeScript</v>
      </c>
    </row>
    <row r="1363">
      <c r="B1363" s="1" t="str">
        <f>IFERROR(__xludf.DUMMYFUNCTION("""COMPUTED_VALUE"""),"C#;HTML/CSS;JavaScript;SQL")</f>
        <v>C#;HTML/CSS;JavaScript;SQL</v>
      </c>
      <c r="E1363" s="1" t="str">
        <f>IFERROR(__xludf.DUMMYFUNCTION("UNIQUE(SPLIT(B1363,"";""))"),"C#")</f>
        <v>C#</v>
      </c>
      <c r="F1363" s="1" t="str">
        <f>IFERROR(__xludf.DUMMYFUNCTION("""COMPUTED_VALUE"""),"HTML/CSS")</f>
        <v>HTML/CSS</v>
      </c>
      <c r="G1363" s="1" t="str">
        <f>IFERROR(__xludf.DUMMYFUNCTION("""COMPUTED_VALUE"""),"JavaScript")</f>
        <v>JavaScript</v>
      </c>
      <c r="H1363" s="1" t="str">
        <f>IFERROR(__xludf.DUMMYFUNCTION("""COMPUTED_VALUE"""),"SQL")</f>
        <v>SQL</v>
      </c>
    </row>
    <row r="1364">
      <c r="B1364" s="1" t="str">
        <f>IFERROR(__xludf.DUMMYFUNCTION("""COMPUTED_VALUE"""),"Python;R")</f>
        <v>Python;R</v>
      </c>
      <c r="E1364" s="1" t="str">
        <f>IFERROR(__xludf.DUMMYFUNCTION("UNIQUE(SPLIT(B1364,"";""))"),"Python")</f>
        <v>Python</v>
      </c>
      <c r="F1364" s="1" t="str">
        <f>IFERROR(__xludf.DUMMYFUNCTION("""COMPUTED_VALUE"""),"R")</f>
        <v>R</v>
      </c>
    </row>
    <row r="1365">
      <c r="B1365" s="1" t="str">
        <f>IFERROR(__xludf.DUMMYFUNCTION("""COMPUTED_VALUE"""),"Bash/Shell/PowerShell;HTML/CSS;JavaScript;PHP;Python;SQL")</f>
        <v>Bash/Shell/PowerShell;HTML/CSS;JavaScript;PHP;Python;SQL</v>
      </c>
      <c r="E1365" s="1" t="str">
        <f>IFERROR(__xludf.DUMMYFUNCTION("UNIQUE(SPLIT(B1365,"";""))"),"Bash/Shell/PowerShell")</f>
        <v>Bash/Shell/PowerShell</v>
      </c>
      <c r="F1365" s="1" t="str">
        <f>IFERROR(__xludf.DUMMYFUNCTION("""COMPUTED_VALUE"""),"HTML/CSS")</f>
        <v>HTML/CSS</v>
      </c>
      <c r="G1365" s="1" t="str">
        <f>IFERROR(__xludf.DUMMYFUNCTION("""COMPUTED_VALUE"""),"JavaScript")</f>
        <v>JavaScript</v>
      </c>
      <c r="H1365" s="1" t="str">
        <f>IFERROR(__xludf.DUMMYFUNCTION("""COMPUTED_VALUE"""),"PHP")</f>
        <v>PHP</v>
      </c>
      <c r="I1365" s="1" t="str">
        <f>IFERROR(__xludf.DUMMYFUNCTION("""COMPUTED_VALUE"""),"Python")</f>
        <v>Python</v>
      </c>
      <c r="J1365" s="1" t="str">
        <f>IFERROR(__xludf.DUMMYFUNCTION("""COMPUTED_VALUE"""),"SQL")</f>
        <v>SQL</v>
      </c>
    </row>
    <row r="1366">
      <c r="B1366" s="1" t="str">
        <f>IFERROR(__xludf.DUMMYFUNCTION("""COMPUTED_VALUE"""),"Bash/Shell/PowerShell;HTML/CSS;Java;JavaScript;SQL")</f>
        <v>Bash/Shell/PowerShell;HTML/CSS;Java;JavaScript;SQL</v>
      </c>
      <c r="E1366" s="1" t="str">
        <f>IFERROR(__xludf.DUMMYFUNCTION("UNIQUE(SPLIT(B1366,"";""))"),"Bash/Shell/PowerShell")</f>
        <v>Bash/Shell/PowerShell</v>
      </c>
      <c r="F1366" s="1" t="str">
        <f>IFERROR(__xludf.DUMMYFUNCTION("""COMPUTED_VALUE"""),"HTML/CSS")</f>
        <v>HTML/CSS</v>
      </c>
      <c r="G1366" s="1" t="str">
        <f>IFERROR(__xludf.DUMMYFUNCTION("""COMPUTED_VALUE"""),"Java")</f>
        <v>Java</v>
      </c>
      <c r="H1366" s="1" t="str">
        <f>IFERROR(__xludf.DUMMYFUNCTION("""COMPUTED_VALUE"""),"JavaScript")</f>
        <v>JavaScript</v>
      </c>
      <c r="I1366" s="1" t="str">
        <f>IFERROR(__xludf.DUMMYFUNCTION("""COMPUTED_VALUE"""),"SQL")</f>
        <v>SQL</v>
      </c>
    </row>
    <row r="1367">
      <c r="B1367" s="1" t="str">
        <f>IFERROR(__xludf.DUMMYFUNCTION("""COMPUTED_VALUE"""),"HTML/CSS;Java;JavaScript")</f>
        <v>HTML/CSS;Java;JavaScript</v>
      </c>
      <c r="E1367" s="1" t="str">
        <f>IFERROR(__xludf.DUMMYFUNCTION("UNIQUE(SPLIT(B1367,"";""))"),"HTML/CSS")</f>
        <v>HTML/CSS</v>
      </c>
      <c r="F1367" s="1" t="str">
        <f>IFERROR(__xludf.DUMMYFUNCTION("""COMPUTED_VALUE"""),"Java")</f>
        <v>Java</v>
      </c>
      <c r="G1367" s="1" t="str">
        <f>IFERROR(__xludf.DUMMYFUNCTION("""COMPUTED_VALUE"""),"JavaScript")</f>
        <v>JavaScript</v>
      </c>
    </row>
    <row r="1368">
      <c r="B1368" s="1" t="str">
        <f>IFERROR(__xludf.DUMMYFUNCTION("""COMPUTED_VALUE"""),"Bash/Shell/PowerShell")</f>
        <v>Bash/Shell/PowerShell</v>
      </c>
      <c r="E1368" s="1" t="str">
        <f>IFERROR(__xludf.DUMMYFUNCTION("UNIQUE(SPLIT(B1368,"";""))"),"Bash/Shell/PowerShell")</f>
        <v>Bash/Shell/PowerShell</v>
      </c>
    </row>
    <row r="1369">
      <c r="B1369" s="1" t="str">
        <f>IFERROR(__xludf.DUMMYFUNCTION("""COMPUTED_VALUE"""),"Kotlin;Objective-C;Swift")</f>
        <v>Kotlin;Objective-C;Swift</v>
      </c>
      <c r="E1369" s="1" t="str">
        <f>IFERROR(__xludf.DUMMYFUNCTION("UNIQUE(SPLIT(B1369,"";""))"),"Kotlin")</f>
        <v>Kotlin</v>
      </c>
      <c r="F1369" s="1" t="str">
        <f>IFERROR(__xludf.DUMMYFUNCTION("""COMPUTED_VALUE"""),"Objective-C")</f>
        <v>Objective-C</v>
      </c>
      <c r="G1369" s="1" t="str">
        <f>IFERROR(__xludf.DUMMYFUNCTION("""COMPUTED_VALUE"""),"Swift")</f>
        <v>Swift</v>
      </c>
    </row>
    <row r="1370">
      <c r="B1370" s="1" t="str">
        <f>IFERROR(__xludf.DUMMYFUNCTION("""COMPUTED_VALUE"""),"C;C#;HTML/CSS;Java;JavaScript;PHP;Python;SQL;VBA")</f>
        <v>C;C#;HTML/CSS;Java;JavaScript;PHP;Python;SQL;VBA</v>
      </c>
      <c r="E1370" s="1" t="str">
        <f>IFERROR(__xludf.DUMMYFUNCTION("UNIQUE(SPLIT(B1370,"";""))"),"C")</f>
        <v>C</v>
      </c>
      <c r="F1370" s="1" t="str">
        <f>IFERROR(__xludf.DUMMYFUNCTION("""COMPUTED_VALUE"""),"C#")</f>
        <v>C#</v>
      </c>
      <c r="G1370" s="1" t="str">
        <f>IFERROR(__xludf.DUMMYFUNCTION("""COMPUTED_VALUE"""),"HTML/CSS")</f>
        <v>HTML/CSS</v>
      </c>
      <c r="H1370" s="1" t="str">
        <f>IFERROR(__xludf.DUMMYFUNCTION("""COMPUTED_VALUE"""),"Java")</f>
        <v>Java</v>
      </c>
      <c r="I1370" s="1" t="str">
        <f>IFERROR(__xludf.DUMMYFUNCTION("""COMPUTED_VALUE"""),"JavaScript")</f>
        <v>JavaScript</v>
      </c>
      <c r="J1370" s="1" t="str">
        <f>IFERROR(__xludf.DUMMYFUNCTION("""COMPUTED_VALUE"""),"PHP")</f>
        <v>PHP</v>
      </c>
      <c r="K1370" s="1" t="str">
        <f>IFERROR(__xludf.DUMMYFUNCTION("""COMPUTED_VALUE"""),"Python")</f>
        <v>Python</v>
      </c>
      <c r="L1370" s="1" t="str">
        <f>IFERROR(__xludf.DUMMYFUNCTION("""COMPUTED_VALUE"""),"SQL")</f>
        <v>SQL</v>
      </c>
      <c r="M1370" s="1" t="str">
        <f>IFERROR(__xludf.DUMMYFUNCTION("""COMPUTED_VALUE"""),"VBA")</f>
        <v>VBA</v>
      </c>
    </row>
    <row r="1371">
      <c r="B1371" s="1" t="str">
        <f>IFERROR(__xludf.DUMMYFUNCTION("""COMPUTED_VALUE"""),"C#;HTML/CSS;JavaScript;PHP;SQL;TypeScript")</f>
        <v>C#;HTML/CSS;JavaScript;PHP;SQL;TypeScript</v>
      </c>
      <c r="E1371" s="1" t="str">
        <f>IFERROR(__xludf.DUMMYFUNCTION("UNIQUE(SPLIT(B1371,"";""))"),"C#")</f>
        <v>C#</v>
      </c>
      <c r="F1371" s="1" t="str">
        <f>IFERROR(__xludf.DUMMYFUNCTION("""COMPUTED_VALUE"""),"HTML/CSS")</f>
        <v>HTML/CSS</v>
      </c>
      <c r="G1371" s="1" t="str">
        <f>IFERROR(__xludf.DUMMYFUNCTION("""COMPUTED_VALUE"""),"JavaScript")</f>
        <v>JavaScript</v>
      </c>
      <c r="H1371" s="1" t="str">
        <f>IFERROR(__xludf.DUMMYFUNCTION("""COMPUTED_VALUE"""),"PHP")</f>
        <v>PHP</v>
      </c>
      <c r="I1371" s="1" t="str">
        <f>IFERROR(__xludf.DUMMYFUNCTION("""COMPUTED_VALUE"""),"SQL")</f>
        <v>SQL</v>
      </c>
      <c r="J1371" s="1" t="str">
        <f>IFERROR(__xludf.DUMMYFUNCTION("""COMPUTED_VALUE"""),"TypeScript")</f>
        <v>TypeScript</v>
      </c>
    </row>
    <row r="1372">
      <c r="B1372" s="1" t="str">
        <f>IFERROR(__xludf.DUMMYFUNCTION("""COMPUTED_VALUE"""),"HTML/CSS;Python;SQL;TypeScript;Other(s):")</f>
        <v>HTML/CSS;Python;SQL;TypeScript;Other(s):</v>
      </c>
      <c r="E1372" s="1" t="str">
        <f>IFERROR(__xludf.DUMMYFUNCTION("UNIQUE(SPLIT(B1372,"";""))"),"HTML/CSS")</f>
        <v>HTML/CSS</v>
      </c>
      <c r="F1372" s="1" t="str">
        <f>IFERROR(__xludf.DUMMYFUNCTION("""COMPUTED_VALUE"""),"Python")</f>
        <v>Python</v>
      </c>
      <c r="G1372" s="1" t="str">
        <f>IFERROR(__xludf.DUMMYFUNCTION("""COMPUTED_VALUE"""),"SQL")</f>
        <v>SQL</v>
      </c>
      <c r="H1372" s="1" t="str">
        <f>IFERROR(__xludf.DUMMYFUNCTION("""COMPUTED_VALUE"""),"TypeScript")</f>
        <v>TypeScript</v>
      </c>
      <c r="I1372" s="1" t="str">
        <f>IFERROR(__xludf.DUMMYFUNCTION("""COMPUTED_VALUE"""),"Other(s):")</f>
        <v>Other(s):</v>
      </c>
    </row>
    <row r="1373">
      <c r="B1373" s="1" t="str">
        <f>IFERROR(__xludf.DUMMYFUNCTION("""COMPUTED_VALUE"""),"C#;JavaScript;SQL;Other(s):")</f>
        <v>C#;JavaScript;SQL;Other(s):</v>
      </c>
      <c r="E1373" s="1" t="str">
        <f>IFERROR(__xludf.DUMMYFUNCTION("UNIQUE(SPLIT(B1373,"";""))"),"C#")</f>
        <v>C#</v>
      </c>
      <c r="F1373" s="1" t="str">
        <f>IFERROR(__xludf.DUMMYFUNCTION("""COMPUTED_VALUE"""),"JavaScript")</f>
        <v>JavaScript</v>
      </c>
      <c r="G1373" s="1" t="str">
        <f>IFERROR(__xludf.DUMMYFUNCTION("""COMPUTED_VALUE"""),"SQL")</f>
        <v>SQL</v>
      </c>
      <c r="H1373" s="1" t="str">
        <f>IFERROR(__xludf.DUMMYFUNCTION("""COMPUTED_VALUE"""),"Other(s):")</f>
        <v>Other(s):</v>
      </c>
    </row>
    <row r="1374">
      <c r="B1374" s="1" t="str">
        <f>IFERROR(__xludf.DUMMYFUNCTION("""COMPUTED_VALUE"""),"C#;HTML/CSS;Java;JavaScript")</f>
        <v>C#;HTML/CSS;Java;JavaScript</v>
      </c>
      <c r="E1374" s="1" t="str">
        <f>IFERROR(__xludf.DUMMYFUNCTION("UNIQUE(SPLIT(B1374,"";""))"),"C#")</f>
        <v>C#</v>
      </c>
      <c r="F1374" s="1" t="str">
        <f>IFERROR(__xludf.DUMMYFUNCTION("""COMPUTED_VALUE"""),"HTML/CSS")</f>
        <v>HTML/CSS</v>
      </c>
      <c r="G1374" s="1" t="str">
        <f>IFERROR(__xludf.DUMMYFUNCTION("""COMPUTED_VALUE"""),"Java")</f>
        <v>Java</v>
      </c>
      <c r="H1374" s="1" t="str">
        <f>IFERROR(__xludf.DUMMYFUNCTION("""COMPUTED_VALUE"""),"JavaScript")</f>
        <v>JavaScript</v>
      </c>
    </row>
    <row r="1375">
      <c r="B1375" s="1" t="str">
        <f>IFERROR(__xludf.DUMMYFUNCTION("""COMPUTED_VALUE"""),"Bash/Shell/PowerShell;C#;HTML/CSS;JavaScript;PHP;SQL")</f>
        <v>Bash/Shell/PowerShell;C#;HTML/CSS;JavaScript;PHP;SQL</v>
      </c>
      <c r="E1375" s="1" t="str">
        <f>IFERROR(__xludf.DUMMYFUNCTION("UNIQUE(SPLIT(B1375,"";""))"),"Bash/Shell/PowerShell")</f>
        <v>Bash/Shell/PowerShell</v>
      </c>
      <c r="F1375" s="1" t="str">
        <f>IFERROR(__xludf.DUMMYFUNCTION("""COMPUTED_VALUE"""),"C#")</f>
        <v>C#</v>
      </c>
      <c r="G1375" s="1" t="str">
        <f>IFERROR(__xludf.DUMMYFUNCTION("""COMPUTED_VALUE"""),"HTML/CSS")</f>
        <v>HTML/CSS</v>
      </c>
      <c r="H1375" s="1" t="str">
        <f>IFERROR(__xludf.DUMMYFUNCTION("""COMPUTED_VALUE"""),"JavaScript")</f>
        <v>JavaScript</v>
      </c>
      <c r="I1375" s="1" t="str">
        <f>IFERROR(__xludf.DUMMYFUNCTION("""COMPUTED_VALUE"""),"PHP")</f>
        <v>PHP</v>
      </c>
      <c r="J1375" s="1" t="str">
        <f>IFERROR(__xludf.DUMMYFUNCTION("""COMPUTED_VALUE"""),"SQL")</f>
        <v>SQL</v>
      </c>
    </row>
    <row r="1376">
      <c r="B1376" s="1" t="str">
        <f>IFERROR(__xludf.DUMMYFUNCTION("""COMPUTED_VALUE"""),"HTML/CSS;Java;JavaScript;PHP;SQL;TypeScript")</f>
        <v>HTML/CSS;Java;JavaScript;PHP;SQL;TypeScript</v>
      </c>
      <c r="E1376" s="1" t="str">
        <f>IFERROR(__xludf.DUMMYFUNCTION("UNIQUE(SPLIT(B1376,"";""))"),"HTML/CSS")</f>
        <v>HTML/CSS</v>
      </c>
      <c r="F1376" s="1" t="str">
        <f>IFERROR(__xludf.DUMMYFUNCTION("""COMPUTED_VALUE"""),"Java")</f>
        <v>Java</v>
      </c>
      <c r="G1376" s="1" t="str">
        <f>IFERROR(__xludf.DUMMYFUNCTION("""COMPUTED_VALUE"""),"JavaScript")</f>
        <v>JavaScript</v>
      </c>
      <c r="H1376" s="1" t="str">
        <f>IFERROR(__xludf.DUMMYFUNCTION("""COMPUTED_VALUE"""),"PHP")</f>
        <v>PHP</v>
      </c>
      <c r="I1376" s="1" t="str">
        <f>IFERROR(__xludf.DUMMYFUNCTION("""COMPUTED_VALUE"""),"SQL")</f>
        <v>SQL</v>
      </c>
      <c r="J1376" s="1" t="str">
        <f>IFERROR(__xludf.DUMMYFUNCTION("""COMPUTED_VALUE"""),"TypeScript")</f>
        <v>TypeScript</v>
      </c>
    </row>
    <row r="1377">
      <c r="B1377" s="1" t="str">
        <f>IFERROR(__xludf.DUMMYFUNCTION("""COMPUTED_VALUE"""),"HTML/CSS;JavaScript;SQL;TypeScript")</f>
        <v>HTML/CSS;JavaScript;SQL;TypeScript</v>
      </c>
      <c r="E1377" s="1" t="str">
        <f>IFERROR(__xludf.DUMMYFUNCTION("UNIQUE(SPLIT(B1377,"";""))"),"HTML/CSS")</f>
        <v>HTML/CSS</v>
      </c>
      <c r="F1377" s="1" t="str">
        <f>IFERROR(__xludf.DUMMYFUNCTION("""COMPUTED_VALUE"""),"JavaScript")</f>
        <v>JavaScript</v>
      </c>
      <c r="G1377" s="1" t="str">
        <f>IFERROR(__xludf.DUMMYFUNCTION("""COMPUTED_VALUE"""),"SQL")</f>
        <v>SQL</v>
      </c>
      <c r="H1377" s="1" t="str">
        <f>IFERROR(__xludf.DUMMYFUNCTION("""COMPUTED_VALUE"""),"TypeScript")</f>
        <v>TypeScript</v>
      </c>
    </row>
    <row r="1378">
      <c r="B1378" s="1" t="str">
        <f>IFERROR(__xludf.DUMMYFUNCTION("""COMPUTED_VALUE"""),"Assembly;C;C++;C#;HTML/CSS;Java;Kotlin;Python;Ruby;SQL;Swift")</f>
        <v>Assembly;C;C++;C#;HTML/CSS;Java;Kotlin;Python;Ruby;SQL;Swift</v>
      </c>
      <c r="E1378" s="1" t="str">
        <f>IFERROR(__xludf.DUMMYFUNCTION("UNIQUE(SPLIT(B1378,"";""))"),"Assembly")</f>
        <v>Assembly</v>
      </c>
      <c r="F1378" s="1" t="str">
        <f>IFERROR(__xludf.DUMMYFUNCTION("""COMPUTED_VALUE"""),"C")</f>
        <v>C</v>
      </c>
      <c r="G1378" s="1" t="str">
        <f>IFERROR(__xludf.DUMMYFUNCTION("""COMPUTED_VALUE"""),"C++")</f>
        <v>C++</v>
      </c>
      <c r="H1378" s="1" t="str">
        <f>IFERROR(__xludf.DUMMYFUNCTION("""COMPUTED_VALUE"""),"C#")</f>
        <v>C#</v>
      </c>
      <c r="I1378" s="1" t="str">
        <f>IFERROR(__xludf.DUMMYFUNCTION("""COMPUTED_VALUE"""),"HTML/CSS")</f>
        <v>HTML/CSS</v>
      </c>
      <c r="J1378" s="1" t="str">
        <f>IFERROR(__xludf.DUMMYFUNCTION("""COMPUTED_VALUE"""),"Java")</f>
        <v>Java</v>
      </c>
      <c r="K1378" s="1" t="str">
        <f>IFERROR(__xludf.DUMMYFUNCTION("""COMPUTED_VALUE"""),"Kotlin")</f>
        <v>Kotlin</v>
      </c>
      <c r="L1378" s="1" t="str">
        <f>IFERROR(__xludf.DUMMYFUNCTION("""COMPUTED_VALUE"""),"Python")</f>
        <v>Python</v>
      </c>
      <c r="M1378" s="1" t="str">
        <f>IFERROR(__xludf.DUMMYFUNCTION("""COMPUTED_VALUE"""),"Ruby")</f>
        <v>Ruby</v>
      </c>
      <c r="N1378" s="1" t="str">
        <f>IFERROR(__xludf.DUMMYFUNCTION("""COMPUTED_VALUE"""),"SQL")</f>
        <v>SQL</v>
      </c>
      <c r="O1378" s="1" t="str">
        <f>IFERROR(__xludf.DUMMYFUNCTION("""COMPUTED_VALUE"""),"Swift")</f>
        <v>Swift</v>
      </c>
    </row>
    <row r="1379">
      <c r="B1379" s="1" t="str">
        <f>IFERROR(__xludf.DUMMYFUNCTION("""COMPUTED_VALUE"""),"C++;Python")</f>
        <v>C++;Python</v>
      </c>
      <c r="E1379" s="1" t="str">
        <f>IFERROR(__xludf.DUMMYFUNCTION("UNIQUE(SPLIT(B1379,"";""))"),"C++")</f>
        <v>C++</v>
      </c>
      <c r="F1379" s="1" t="str">
        <f>IFERROR(__xludf.DUMMYFUNCTION("""COMPUTED_VALUE"""),"Python")</f>
        <v>Python</v>
      </c>
    </row>
    <row r="1380">
      <c r="B1380" s="1" t="str">
        <f>IFERROR(__xludf.DUMMYFUNCTION("""COMPUTED_VALUE"""),"C++;Python")</f>
        <v>C++;Python</v>
      </c>
      <c r="E1380" s="1" t="str">
        <f>IFERROR(__xludf.DUMMYFUNCTION("UNIQUE(SPLIT(B1380,"";""))"),"C++")</f>
        <v>C++</v>
      </c>
      <c r="F1380" s="1" t="str">
        <f>IFERROR(__xludf.DUMMYFUNCTION("""COMPUTED_VALUE"""),"Python")</f>
        <v>Python</v>
      </c>
    </row>
    <row r="1381">
      <c r="B1381" s="1" t="str">
        <f>IFERROR(__xludf.DUMMYFUNCTION("""COMPUTED_VALUE"""),"SQL;Other(s):")</f>
        <v>SQL;Other(s):</v>
      </c>
      <c r="E1381" s="1" t="str">
        <f>IFERROR(__xludf.DUMMYFUNCTION("UNIQUE(SPLIT(B1381,"";""))"),"SQL")</f>
        <v>SQL</v>
      </c>
      <c r="F1381" s="1" t="str">
        <f>IFERROR(__xludf.DUMMYFUNCTION("""COMPUTED_VALUE"""),"Other(s):")</f>
        <v>Other(s):</v>
      </c>
    </row>
    <row r="1382">
      <c r="B1382" s="1" t="str">
        <f>IFERROR(__xludf.DUMMYFUNCTION("""COMPUTED_VALUE"""),"Assembly;Bash/Shell/PowerShell;C;C++;HTML/CSS;Java;JavaScript;Python;Ruby;SQL")</f>
        <v>Assembly;Bash/Shell/PowerShell;C;C++;HTML/CSS;Java;JavaScript;Python;Ruby;SQL</v>
      </c>
      <c r="E1382" s="1" t="str">
        <f>IFERROR(__xludf.DUMMYFUNCTION("UNIQUE(SPLIT(B1382,"";""))"),"Assembly")</f>
        <v>Assembly</v>
      </c>
      <c r="F1382" s="1" t="str">
        <f>IFERROR(__xludf.DUMMYFUNCTION("""COMPUTED_VALUE"""),"Bash/Shell/PowerShell")</f>
        <v>Bash/Shell/PowerShell</v>
      </c>
      <c r="G1382" s="1" t="str">
        <f>IFERROR(__xludf.DUMMYFUNCTION("""COMPUTED_VALUE"""),"C")</f>
        <v>C</v>
      </c>
      <c r="H1382" s="1" t="str">
        <f>IFERROR(__xludf.DUMMYFUNCTION("""COMPUTED_VALUE"""),"C++")</f>
        <v>C++</v>
      </c>
      <c r="I1382" s="1" t="str">
        <f>IFERROR(__xludf.DUMMYFUNCTION("""COMPUTED_VALUE"""),"HTML/CSS")</f>
        <v>HTML/CSS</v>
      </c>
      <c r="J1382" s="1" t="str">
        <f>IFERROR(__xludf.DUMMYFUNCTION("""COMPUTED_VALUE"""),"Java")</f>
        <v>Java</v>
      </c>
      <c r="K1382" s="1" t="str">
        <f>IFERROR(__xludf.DUMMYFUNCTION("""COMPUTED_VALUE"""),"JavaScript")</f>
        <v>JavaScript</v>
      </c>
      <c r="L1382" s="1" t="str">
        <f>IFERROR(__xludf.DUMMYFUNCTION("""COMPUTED_VALUE"""),"Python")</f>
        <v>Python</v>
      </c>
      <c r="M1382" s="1" t="str">
        <f>IFERROR(__xludf.DUMMYFUNCTION("""COMPUTED_VALUE"""),"Ruby")</f>
        <v>Ruby</v>
      </c>
      <c r="N1382" s="1" t="str">
        <f>IFERROR(__xludf.DUMMYFUNCTION("""COMPUTED_VALUE"""),"SQL")</f>
        <v>SQL</v>
      </c>
    </row>
    <row r="1383">
      <c r="B1383" s="1" t="str">
        <f>IFERROR(__xludf.DUMMYFUNCTION("""COMPUTED_VALUE"""),"C#;HTML/CSS;JavaScript;SQL")</f>
        <v>C#;HTML/CSS;JavaScript;SQL</v>
      </c>
      <c r="E1383" s="1" t="str">
        <f>IFERROR(__xludf.DUMMYFUNCTION("UNIQUE(SPLIT(B1383,"";""))"),"C#")</f>
        <v>C#</v>
      </c>
      <c r="F1383" s="1" t="str">
        <f>IFERROR(__xludf.DUMMYFUNCTION("""COMPUTED_VALUE"""),"HTML/CSS")</f>
        <v>HTML/CSS</v>
      </c>
      <c r="G1383" s="1" t="str">
        <f>IFERROR(__xludf.DUMMYFUNCTION("""COMPUTED_VALUE"""),"JavaScript")</f>
        <v>JavaScript</v>
      </c>
      <c r="H1383" s="1" t="str">
        <f>IFERROR(__xludf.DUMMYFUNCTION("""COMPUTED_VALUE"""),"SQL")</f>
        <v>SQL</v>
      </c>
    </row>
    <row r="1384">
      <c r="B1384" s="1" t="str">
        <f>IFERROR(__xludf.DUMMYFUNCTION("""COMPUTED_VALUE"""),"Python")</f>
        <v>Python</v>
      </c>
      <c r="E1384" s="1" t="str">
        <f>IFERROR(__xludf.DUMMYFUNCTION("UNIQUE(SPLIT(B1384,"";""))"),"Python")</f>
        <v>Python</v>
      </c>
    </row>
    <row r="1385">
      <c r="B1385" s="1" t="str">
        <f>IFERROR(__xludf.DUMMYFUNCTION("""COMPUTED_VALUE"""),"Bash/Shell/PowerShell;C;Python")</f>
        <v>Bash/Shell/PowerShell;C;Python</v>
      </c>
      <c r="E1385" s="1" t="str">
        <f>IFERROR(__xludf.DUMMYFUNCTION("UNIQUE(SPLIT(B1385,"";""))"),"Bash/Shell/PowerShell")</f>
        <v>Bash/Shell/PowerShell</v>
      </c>
      <c r="F1385" s="1" t="str">
        <f>IFERROR(__xludf.DUMMYFUNCTION("""COMPUTED_VALUE"""),"C")</f>
        <v>C</v>
      </c>
      <c r="G1385" s="1" t="str">
        <f>IFERROR(__xludf.DUMMYFUNCTION("""COMPUTED_VALUE"""),"Python")</f>
        <v>Python</v>
      </c>
    </row>
    <row r="1386">
      <c r="B1386" s="1" t="str">
        <f>IFERROR(__xludf.DUMMYFUNCTION("""COMPUTED_VALUE"""),"Bash/Shell/PowerShell;C#;JavaScript;Rust")</f>
        <v>Bash/Shell/PowerShell;C#;JavaScript;Rust</v>
      </c>
      <c r="E1386" s="1" t="str">
        <f>IFERROR(__xludf.DUMMYFUNCTION("UNIQUE(SPLIT(B1386,"";""))"),"Bash/Shell/PowerShell")</f>
        <v>Bash/Shell/PowerShell</v>
      </c>
      <c r="F1386" s="1" t="str">
        <f>IFERROR(__xludf.DUMMYFUNCTION("""COMPUTED_VALUE"""),"C#")</f>
        <v>C#</v>
      </c>
      <c r="G1386" s="1" t="str">
        <f>IFERROR(__xludf.DUMMYFUNCTION("""COMPUTED_VALUE"""),"JavaScript")</f>
        <v>JavaScript</v>
      </c>
      <c r="H1386" s="1" t="str">
        <f>IFERROR(__xludf.DUMMYFUNCTION("""COMPUTED_VALUE"""),"Rust")</f>
        <v>Rust</v>
      </c>
    </row>
    <row r="1387">
      <c r="B1387" s="1" t="str">
        <f>IFERROR(__xludf.DUMMYFUNCTION("""COMPUTED_VALUE"""),"C++;Java;Kotlin;Objective-C;Swift")</f>
        <v>C++;Java;Kotlin;Objective-C;Swift</v>
      </c>
      <c r="E1387" s="1" t="str">
        <f>IFERROR(__xludf.DUMMYFUNCTION("UNIQUE(SPLIT(B1387,"";""))"),"C++")</f>
        <v>C++</v>
      </c>
      <c r="F1387" s="1" t="str">
        <f>IFERROR(__xludf.DUMMYFUNCTION("""COMPUTED_VALUE"""),"Java")</f>
        <v>Java</v>
      </c>
      <c r="G1387" s="1" t="str">
        <f>IFERROR(__xludf.DUMMYFUNCTION("""COMPUTED_VALUE"""),"Kotlin")</f>
        <v>Kotlin</v>
      </c>
      <c r="H1387" s="1" t="str">
        <f>IFERROR(__xludf.DUMMYFUNCTION("""COMPUTED_VALUE"""),"Objective-C")</f>
        <v>Objective-C</v>
      </c>
      <c r="I1387" s="1" t="str">
        <f>IFERROR(__xludf.DUMMYFUNCTION("""COMPUTED_VALUE"""),"Swift")</f>
        <v>Swift</v>
      </c>
    </row>
    <row r="1388">
      <c r="B1388" s="1" t="str">
        <f>IFERROR(__xludf.DUMMYFUNCTION("""COMPUTED_VALUE"""),"HTML/CSS;Java;JavaScript;Python;Scala")</f>
        <v>HTML/CSS;Java;JavaScript;Python;Scala</v>
      </c>
      <c r="E1388" s="1" t="str">
        <f>IFERROR(__xludf.DUMMYFUNCTION("UNIQUE(SPLIT(B1388,"";""))"),"HTML/CSS")</f>
        <v>HTML/CSS</v>
      </c>
      <c r="F1388" s="1" t="str">
        <f>IFERROR(__xludf.DUMMYFUNCTION("""COMPUTED_VALUE"""),"Java")</f>
        <v>Java</v>
      </c>
      <c r="G1388" s="1" t="str">
        <f>IFERROR(__xludf.DUMMYFUNCTION("""COMPUTED_VALUE"""),"JavaScript")</f>
        <v>JavaScript</v>
      </c>
      <c r="H1388" s="1" t="str">
        <f>IFERROR(__xludf.DUMMYFUNCTION("""COMPUTED_VALUE"""),"Python")</f>
        <v>Python</v>
      </c>
      <c r="I1388" s="1" t="str">
        <f>IFERROR(__xludf.DUMMYFUNCTION("""COMPUTED_VALUE"""),"Scala")</f>
        <v>Scala</v>
      </c>
    </row>
    <row r="1389">
      <c r="B1389" s="1" t="str">
        <f>IFERROR(__xludf.DUMMYFUNCTION("""COMPUTED_VALUE"""),"Bash/Shell/PowerShell;HTML/CSS;JavaScript;Python;SQL")</f>
        <v>Bash/Shell/PowerShell;HTML/CSS;JavaScript;Python;SQL</v>
      </c>
      <c r="E1389" s="1" t="str">
        <f>IFERROR(__xludf.DUMMYFUNCTION("UNIQUE(SPLIT(B1389,"";""))"),"Bash/Shell/PowerShell")</f>
        <v>Bash/Shell/PowerShell</v>
      </c>
      <c r="F1389" s="1" t="str">
        <f>IFERROR(__xludf.DUMMYFUNCTION("""COMPUTED_VALUE"""),"HTML/CSS")</f>
        <v>HTML/CSS</v>
      </c>
      <c r="G1389" s="1" t="str">
        <f>IFERROR(__xludf.DUMMYFUNCTION("""COMPUTED_VALUE"""),"JavaScript")</f>
        <v>JavaScript</v>
      </c>
      <c r="H1389" s="1" t="str">
        <f>IFERROR(__xludf.DUMMYFUNCTION("""COMPUTED_VALUE"""),"Python")</f>
        <v>Python</v>
      </c>
      <c r="I1389" s="1" t="str">
        <f>IFERROR(__xludf.DUMMYFUNCTION("""COMPUTED_VALUE"""),"SQL")</f>
        <v>SQL</v>
      </c>
    </row>
    <row r="1390">
      <c r="B1390" s="1" t="str">
        <f>IFERROR(__xludf.DUMMYFUNCTION("""COMPUTED_VALUE"""),"Elixir;HTML/CSS;JavaScript;Ruby;SQL")</f>
        <v>Elixir;HTML/CSS;JavaScript;Ruby;SQL</v>
      </c>
      <c r="E1390" s="1" t="str">
        <f>IFERROR(__xludf.DUMMYFUNCTION("UNIQUE(SPLIT(B1390,"";""))"),"Elixir")</f>
        <v>Elixir</v>
      </c>
      <c r="F1390" s="1" t="str">
        <f>IFERROR(__xludf.DUMMYFUNCTION("""COMPUTED_VALUE"""),"HTML/CSS")</f>
        <v>HTML/CSS</v>
      </c>
      <c r="G1390" s="1" t="str">
        <f>IFERROR(__xludf.DUMMYFUNCTION("""COMPUTED_VALUE"""),"JavaScript")</f>
        <v>JavaScript</v>
      </c>
      <c r="H1390" s="1" t="str">
        <f>IFERROR(__xludf.DUMMYFUNCTION("""COMPUTED_VALUE"""),"Ruby")</f>
        <v>Ruby</v>
      </c>
      <c r="I1390" s="1" t="str">
        <f>IFERROR(__xludf.DUMMYFUNCTION("""COMPUTED_VALUE"""),"SQL")</f>
        <v>SQL</v>
      </c>
    </row>
    <row r="1391">
      <c r="B1391" s="1" t="str">
        <f>IFERROR(__xludf.DUMMYFUNCTION("""COMPUTED_VALUE"""),"Bash/Shell/PowerShell;HTML/CSS;JavaScript;PHP;SQL;TypeScript")</f>
        <v>Bash/Shell/PowerShell;HTML/CSS;JavaScript;PHP;SQL;TypeScript</v>
      </c>
      <c r="E1391" s="1" t="str">
        <f>IFERROR(__xludf.DUMMYFUNCTION("UNIQUE(SPLIT(B1391,"";""))"),"Bash/Shell/PowerShell")</f>
        <v>Bash/Shell/PowerShell</v>
      </c>
      <c r="F1391" s="1" t="str">
        <f>IFERROR(__xludf.DUMMYFUNCTION("""COMPUTED_VALUE"""),"HTML/CSS")</f>
        <v>HTML/CSS</v>
      </c>
      <c r="G1391" s="1" t="str">
        <f>IFERROR(__xludf.DUMMYFUNCTION("""COMPUTED_VALUE"""),"JavaScript")</f>
        <v>JavaScript</v>
      </c>
      <c r="H1391" s="1" t="str">
        <f>IFERROR(__xludf.DUMMYFUNCTION("""COMPUTED_VALUE"""),"PHP")</f>
        <v>PHP</v>
      </c>
      <c r="I1391" s="1" t="str">
        <f>IFERROR(__xludf.DUMMYFUNCTION("""COMPUTED_VALUE"""),"SQL")</f>
        <v>SQL</v>
      </c>
      <c r="J1391" s="1" t="str">
        <f>IFERROR(__xludf.DUMMYFUNCTION("""COMPUTED_VALUE"""),"TypeScript")</f>
        <v>TypeScript</v>
      </c>
    </row>
    <row r="1392">
      <c r="B1392" s="1" t="str">
        <f>IFERROR(__xludf.DUMMYFUNCTION("""COMPUTED_VALUE"""),"Bash/Shell/PowerShell;HTML/CSS;Java;JavaScript;Python")</f>
        <v>Bash/Shell/PowerShell;HTML/CSS;Java;JavaScript;Python</v>
      </c>
      <c r="E1392" s="1" t="str">
        <f>IFERROR(__xludf.DUMMYFUNCTION("UNIQUE(SPLIT(B1392,"";""))"),"Bash/Shell/PowerShell")</f>
        <v>Bash/Shell/PowerShell</v>
      </c>
      <c r="F1392" s="1" t="str">
        <f>IFERROR(__xludf.DUMMYFUNCTION("""COMPUTED_VALUE"""),"HTML/CSS")</f>
        <v>HTML/CSS</v>
      </c>
      <c r="G1392" s="1" t="str">
        <f>IFERROR(__xludf.DUMMYFUNCTION("""COMPUTED_VALUE"""),"Java")</f>
        <v>Java</v>
      </c>
      <c r="H1392" s="1" t="str">
        <f>IFERROR(__xludf.DUMMYFUNCTION("""COMPUTED_VALUE"""),"JavaScript")</f>
        <v>JavaScript</v>
      </c>
      <c r="I1392" s="1" t="str">
        <f>IFERROR(__xludf.DUMMYFUNCTION("""COMPUTED_VALUE"""),"Python")</f>
        <v>Python</v>
      </c>
    </row>
    <row r="1393">
      <c r="B1393" s="1" t="str">
        <f>IFERROR(__xludf.DUMMYFUNCTION("""COMPUTED_VALUE"""),"C;C++;Java;SQL")</f>
        <v>C;C++;Java;SQL</v>
      </c>
      <c r="E1393" s="1" t="str">
        <f>IFERROR(__xludf.DUMMYFUNCTION("UNIQUE(SPLIT(B1393,"";""))"),"C")</f>
        <v>C</v>
      </c>
      <c r="F1393" s="1" t="str">
        <f>IFERROR(__xludf.DUMMYFUNCTION("""COMPUTED_VALUE"""),"C++")</f>
        <v>C++</v>
      </c>
      <c r="G1393" s="1" t="str">
        <f>IFERROR(__xludf.DUMMYFUNCTION("""COMPUTED_VALUE"""),"Java")</f>
        <v>Java</v>
      </c>
      <c r="H1393" s="1" t="str">
        <f>IFERROR(__xludf.DUMMYFUNCTION("""COMPUTED_VALUE"""),"SQL")</f>
        <v>SQL</v>
      </c>
    </row>
    <row r="1394">
      <c r="B1394" s="1" t="str">
        <f>IFERROR(__xludf.DUMMYFUNCTION("""COMPUTED_VALUE"""),"C#;HTML/CSS;JavaScript;PHP;TypeScript")</f>
        <v>C#;HTML/CSS;JavaScript;PHP;TypeScript</v>
      </c>
      <c r="E1394" s="1" t="str">
        <f>IFERROR(__xludf.DUMMYFUNCTION("UNIQUE(SPLIT(B1394,"";""))"),"C#")</f>
        <v>C#</v>
      </c>
      <c r="F1394" s="1" t="str">
        <f>IFERROR(__xludf.DUMMYFUNCTION("""COMPUTED_VALUE"""),"HTML/CSS")</f>
        <v>HTML/CSS</v>
      </c>
      <c r="G1394" s="1" t="str">
        <f>IFERROR(__xludf.DUMMYFUNCTION("""COMPUTED_VALUE"""),"JavaScript")</f>
        <v>JavaScript</v>
      </c>
      <c r="H1394" s="1" t="str">
        <f>IFERROR(__xludf.DUMMYFUNCTION("""COMPUTED_VALUE"""),"PHP")</f>
        <v>PHP</v>
      </c>
      <c r="I1394" s="1" t="str">
        <f>IFERROR(__xludf.DUMMYFUNCTION("""COMPUTED_VALUE"""),"TypeScript")</f>
        <v>TypeScript</v>
      </c>
    </row>
    <row r="1395">
      <c r="B1395" s="1" t="str">
        <f>IFERROR(__xludf.DUMMYFUNCTION("""COMPUTED_VALUE"""),"Java")</f>
        <v>Java</v>
      </c>
      <c r="E1395" s="1" t="str">
        <f>IFERROR(__xludf.DUMMYFUNCTION("UNIQUE(SPLIT(B1395,"";""))"),"Java")</f>
        <v>Java</v>
      </c>
    </row>
    <row r="1396">
      <c r="B1396" s="1" t="str">
        <f>IFERROR(__xludf.DUMMYFUNCTION("""COMPUTED_VALUE"""),"HTML/CSS;JavaScript;TypeScript")</f>
        <v>HTML/CSS;JavaScript;TypeScript</v>
      </c>
      <c r="E1396" s="1" t="str">
        <f>IFERROR(__xludf.DUMMYFUNCTION("UNIQUE(SPLIT(B1396,"";""))"),"HTML/CSS")</f>
        <v>HTML/CSS</v>
      </c>
      <c r="F1396" s="1" t="str">
        <f>IFERROR(__xludf.DUMMYFUNCTION("""COMPUTED_VALUE"""),"JavaScript")</f>
        <v>JavaScript</v>
      </c>
      <c r="G1396" s="1" t="str">
        <f>IFERROR(__xludf.DUMMYFUNCTION("""COMPUTED_VALUE"""),"TypeScript")</f>
        <v>TypeScript</v>
      </c>
    </row>
    <row r="1397">
      <c r="B1397" s="1" t="str">
        <f>IFERROR(__xludf.DUMMYFUNCTION("""COMPUTED_VALUE"""),"C;Erlang;HTML/CSS;Java;JavaScript;Kotlin;Python;Rust;Swift")</f>
        <v>C;Erlang;HTML/CSS;Java;JavaScript;Kotlin;Python;Rust;Swift</v>
      </c>
      <c r="E1397" s="1" t="str">
        <f>IFERROR(__xludf.DUMMYFUNCTION("UNIQUE(SPLIT(B1397,"";""))"),"C")</f>
        <v>C</v>
      </c>
      <c r="F1397" s="1" t="str">
        <f>IFERROR(__xludf.DUMMYFUNCTION("""COMPUTED_VALUE"""),"Erlang")</f>
        <v>Erlang</v>
      </c>
      <c r="G1397" s="1" t="str">
        <f>IFERROR(__xludf.DUMMYFUNCTION("""COMPUTED_VALUE"""),"HTML/CSS")</f>
        <v>HTML/CSS</v>
      </c>
      <c r="H1397" s="1" t="str">
        <f>IFERROR(__xludf.DUMMYFUNCTION("""COMPUTED_VALUE"""),"Java")</f>
        <v>Java</v>
      </c>
      <c r="I1397" s="1" t="str">
        <f>IFERROR(__xludf.DUMMYFUNCTION("""COMPUTED_VALUE"""),"JavaScript")</f>
        <v>JavaScript</v>
      </c>
      <c r="J1397" s="1" t="str">
        <f>IFERROR(__xludf.DUMMYFUNCTION("""COMPUTED_VALUE"""),"Kotlin")</f>
        <v>Kotlin</v>
      </c>
      <c r="K1397" s="1" t="str">
        <f>IFERROR(__xludf.DUMMYFUNCTION("""COMPUTED_VALUE"""),"Python")</f>
        <v>Python</v>
      </c>
      <c r="L1397" s="1" t="str">
        <f>IFERROR(__xludf.DUMMYFUNCTION("""COMPUTED_VALUE"""),"Rust")</f>
        <v>Rust</v>
      </c>
      <c r="M1397" s="1" t="str">
        <f>IFERROR(__xludf.DUMMYFUNCTION("""COMPUTED_VALUE"""),"Swift")</f>
        <v>Swift</v>
      </c>
    </row>
    <row r="1398">
      <c r="B1398" s="1" t="str">
        <f>IFERROR(__xludf.DUMMYFUNCTION("""COMPUTED_VALUE"""),"C++;C#;JavaScript;TypeScript")</f>
        <v>C++;C#;JavaScript;TypeScript</v>
      </c>
      <c r="E1398" s="1" t="str">
        <f>IFERROR(__xludf.DUMMYFUNCTION("UNIQUE(SPLIT(B1398,"";""))"),"C++")</f>
        <v>C++</v>
      </c>
      <c r="F1398" s="1" t="str">
        <f>IFERROR(__xludf.DUMMYFUNCTION("""COMPUTED_VALUE"""),"C#")</f>
        <v>C#</v>
      </c>
      <c r="G1398" s="1" t="str">
        <f>IFERROR(__xludf.DUMMYFUNCTION("""COMPUTED_VALUE"""),"JavaScript")</f>
        <v>JavaScript</v>
      </c>
      <c r="H1398" s="1" t="str">
        <f>IFERROR(__xludf.DUMMYFUNCTION("""COMPUTED_VALUE"""),"TypeScript")</f>
        <v>TypeScript</v>
      </c>
    </row>
    <row r="1399">
      <c r="B1399" s="1" t="str">
        <f>IFERROR(__xludf.DUMMYFUNCTION("""COMPUTED_VALUE"""),"Java;JavaScript")</f>
        <v>Java;JavaScript</v>
      </c>
      <c r="E1399" s="1" t="str">
        <f>IFERROR(__xludf.DUMMYFUNCTION("UNIQUE(SPLIT(B1399,"";""))"),"Java")</f>
        <v>Java</v>
      </c>
      <c r="F1399" s="1" t="str">
        <f>IFERROR(__xludf.DUMMYFUNCTION("""COMPUTED_VALUE"""),"JavaScript")</f>
        <v>JavaScript</v>
      </c>
    </row>
    <row r="1400">
      <c r="B1400" s="1" t="str">
        <f>IFERROR(__xludf.DUMMYFUNCTION("""COMPUTED_VALUE"""),"C#;F#;HTML/CSS;Java;JavaScript;SQL;TypeScript;WebAssembly")</f>
        <v>C#;F#;HTML/CSS;Java;JavaScript;SQL;TypeScript;WebAssembly</v>
      </c>
      <c r="E1400" s="1" t="str">
        <f>IFERROR(__xludf.DUMMYFUNCTION("UNIQUE(SPLIT(B1400,"";""))"),"C#")</f>
        <v>C#</v>
      </c>
      <c r="F1400" s="1" t="str">
        <f>IFERROR(__xludf.DUMMYFUNCTION("""COMPUTED_VALUE"""),"F#")</f>
        <v>F#</v>
      </c>
      <c r="G1400" s="1" t="str">
        <f>IFERROR(__xludf.DUMMYFUNCTION("""COMPUTED_VALUE"""),"HTML/CSS")</f>
        <v>HTML/CSS</v>
      </c>
      <c r="H1400" s="1" t="str">
        <f>IFERROR(__xludf.DUMMYFUNCTION("""COMPUTED_VALUE"""),"Java")</f>
        <v>Java</v>
      </c>
      <c r="I1400" s="1" t="str">
        <f>IFERROR(__xludf.DUMMYFUNCTION("""COMPUTED_VALUE"""),"JavaScript")</f>
        <v>JavaScript</v>
      </c>
      <c r="J1400" s="1" t="str">
        <f>IFERROR(__xludf.DUMMYFUNCTION("""COMPUTED_VALUE"""),"SQL")</f>
        <v>SQL</v>
      </c>
      <c r="K1400" s="1" t="str">
        <f>IFERROR(__xludf.DUMMYFUNCTION("""COMPUTED_VALUE"""),"TypeScript")</f>
        <v>TypeScript</v>
      </c>
      <c r="L1400" s="1" t="str">
        <f>IFERROR(__xludf.DUMMYFUNCTION("""COMPUTED_VALUE"""),"WebAssembly")</f>
        <v>WebAssembly</v>
      </c>
    </row>
    <row r="1401">
      <c r="B1401" s="1" t="str">
        <f>IFERROR(__xludf.DUMMYFUNCTION("""COMPUTED_VALUE"""),"Bash/Shell/PowerShell;HTML/CSS;JavaScript;PHP;SQL")</f>
        <v>Bash/Shell/PowerShell;HTML/CSS;JavaScript;PHP;SQL</v>
      </c>
      <c r="E1401" s="1" t="str">
        <f>IFERROR(__xludf.DUMMYFUNCTION("UNIQUE(SPLIT(B1401,"";""))"),"Bash/Shell/PowerShell")</f>
        <v>Bash/Shell/PowerShell</v>
      </c>
      <c r="F1401" s="1" t="str">
        <f>IFERROR(__xludf.DUMMYFUNCTION("""COMPUTED_VALUE"""),"HTML/CSS")</f>
        <v>HTML/CSS</v>
      </c>
      <c r="G1401" s="1" t="str">
        <f>IFERROR(__xludf.DUMMYFUNCTION("""COMPUTED_VALUE"""),"JavaScript")</f>
        <v>JavaScript</v>
      </c>
      <c r="H1401" s="1" t="str">
        <f>IFERROR(__xludf.DUMMYFUNCTION("""COMPUTED_VALUE"""),"PHP")</f>
        <v>PHP</v>
      </c>
      <c r="I1401" s="1" t="str">
        <f>IFERROR(__xludf.DUMMYFUNCTION("""COMPUTED_VALUE"""),"SQL")</f>
        <v>SQL</v>
      </c>
    </row>
    <row r="1402">
      <c r="B1402" s="1" t="str">
        <f>IFERROR(__xludf.DUMMYFUNCTION("""COMPUTED_VALUE"""),"Clojure;JavaScript;Python;Other(s):")</f>
        <v>Clojure;JavaScript;Python;Other(s):</v>
      </c>
      <c r="E1402" s="1" t="str">
        <f>IFERROR(__xludf.DUMMYFUNCTION("UNIQUE(SPLIT(B1402,"";""))"),"Clojure")</f>
        <v>Clojure</v>
      </c>
      <c r="F1402" s="1" t="str">
        <f>IFERROR(__xludf.DUMMYFUNCTION("""COMPUTED_VALUE"""),"JavaScript")</f>
        <v>JavaScript</v>
      </c>
      <c r="G1402" s="1" t="str">
        <f>IFERROR(__xludf.DUMMYFUNCTION("""COMPUTED_VALUE"""),"Python")</f>
        <v>Python</v>
      </c>
      <c r="H1402" s="1" t="str">
        <f>IFERROR(__xludf.DUMMYFUNCTION("""COMPUTED_VALUE"""),"Other(s):")</f>
        <v>Other(s):</v>
      </c>
    </row>
    <row r="1403">
      <c r="B1403" s="1" t="str">
        <f>IFERROR(__xludf.DUMMYFUNCTION("""COMPUTED_VALUE"""),"Java")</f>
        <v>Java</v>
      </c>
      <c r="E1403" s="1" t="str">
        <f>IFERROR(__xludf.DUMMYFUNCTION("UNIQUE(SPLIT(B1403,"";""))"),"Java")</f>
        <v>Java</v>
      </c>
    </row>
    <row r="1404">
      <c r="B1404" s="1" t="str">
        <f>IFERROR(__xludf.DUMMYFUNCTION("""COMPUTED_VALUE"""),"Bash/Shell/PowerShell;Java;Python;Scala;SQL")</f>
        <v>Bash/Shell/PowerShell;Java;Python;Scala;SQL</v>
      </c>
      <c r="E1404" s="1" t="str">
        <f>IFERROR(__xludf.DUMMYFUNCTION("UNIQUE(SPLIT(B1404,"";""))"),"Bash/Shell/PowerShell")</f>
        <v>Bash/Shell/PowerShell</v>
      </c>
      <c r="F1404" s="1" t="str">
        <f>IFERROR(__xludf.DUMMYFUNCTION("""COMPUTED_VALUE"""),"Java")</f>
        <v>Java</v>
      </c>
      <c r="G1404" s="1" t="str">
        <f>IFERROR(__xludf.DUMMYFUNCTION("""COMPUTED_VALUE"""),"Python")</f>
        <v>Python</v>
      </c>
      <c r="H1404" s="1" t="str">
        <f>IFERROR(__xludf.DUMMYFUNCTION("""COMPUTED_VALUE"""),"Scala")</f>
        <v>Scala</v>
      </c>
      <c r="I1404" s="1" t="str">
        <f>IFERROR(__xludf.DUMMYFUNCTION("""COMPUTED_VALUE"""),"SQL")</f>
        <v>SQL</v>
      </c>
    </row>
    <row r="1405">
      <c r="B1405" s="1" t="str">
        <f>IFERROR(__xludf.DUMMYFUNCTION("""COMPUTED_VALUE"""),"HTML/CSS;JavaScript;TypeScript")</f>
        <v>HTML/CSS;JavaScript;TypeScript</v>
      </c>
      <c r="E1405" s="1" t="str">
        <f>IFERROR(__xludf.DUMMYFUNCTION("UNIQUE(SPLIT(B1405,"";""))"),"HTML/CSS")</f>
        <v>HTML/CSS</v>
      </c>
      <c r="F1405" s="1" t="str">
        <f>IFERROR(__xludf.DUMMYFUNCTION("""COMPUTED_VALUE"""),"JavaScript")</f>
        <v>JavaScript</v>
      </c>
      <c r="G1405" s="1" t="str">
        <f>IFERROR(__xludf.DUMMYFUNCTION("""COMPUTED_VALUE"""),"TypeScript")</f>
        <v>TypeScript</v>
      </c>
    </row>
    <row r="1406">
      <c r="B1406" s="1" t="str">
        <f>IFERROR(__xludf.DUMMYFUNCTION("""COMPUTED_VALUE"""),"C#;HTML/CSS;JavaScript;SQL")</f>
        <v>C#;HTML/CSS;JavaScript;SQL</v>
      </c>
      <c r="E1406" s="1" t="str">
        <f>IFERROR(__xludf.DUMMYFUNCTION("UNIQUE(SPLIT(B1406,"";""))"),"C#")</f>
        <v>C#</v>
      </c>
      <c r="F1406" s="1" t="str">
        <f>IFERROR(__xludf.DUMMYFUNCTION("""COMPUTED_VALUE"""),"HTML/CSS")</f>
        <v>HTML/CSS</v>
      </c>
      <c r="G1406" s="1" t="str">
        <f>IFERROR(__xludf.DUMMYFUNCTION("""COMPUTED_VALUE"""),"JavaScript")</f>
        <v>JavaScript</v>
      </c>
      <c r="H1406" s="1" t="str">
        <f>IFERROR(__xludf.DUMMYFUNCTION("""COMPUTED_VALUE"""),"SQL")</f>
        <v>SQL</v>
      </c>
    </row>
    <row r="1407">
      <c r="B1407" s="1" t="str">
        <f>IFERROR(__xludf.DUMMYFUNCTION("""COMPUTED_VALUE"""),"HTML/CSS;Python;R;SQL")</f>
        <v>HTML/CSS;Python;R;SQL</v>
      </c>
      <c r="E1407" s="1" t="str">
        <f>IFERROR(__xludf.DUMMYFUNCTION("UNIQUE(SPLIT(B1407,"";""))"),"HTML/CSS")</f>
        <v>HTML/CSS</v>
      </c>
      <c r="F1407" s="1" t="str">
        <f>IFERROR(__xludf.DUMMYFUNCTION("""COMPUTED_VALUE"""),"Python")</f>
        <v>Python</v>
      </c>
      <c r="G1407" s="1" t="str">
        <f>IFERROR(__xludf.DUMMYFUNCTION("""COMPUTED_VALUE"""),"R")</f>
        <v>R</v>
      </c>
      <c r="H1407" s="1" t="str">
        <f>IFERROR(__xludf.DUMMYFUNCTION("""COMPUTED_VALUE"""),"SQL")</f>
        <v>SQL</v>
      </c>
    </row>
    <row r="1408">
      <c r="B1408" s="1" t="str">
        <f>IFERROR(__xludf.DUMMYFUNCTION("""COMPUTED_VALUE"""),"C++;C#;Java;SQL")</f>
        <v>C++;C#;Java;SQL</v>
      </c>
      <c r="E1408" s="1" t="str">
        <f>IFERROR(__xludf.DUMMYFUNCTION("UNIQUE(SPLIT(B1408,"";""))"),"C++")</f>
        <v>C++</v>
      </c>
      <c r="F1408" s="1" t="str">
        <f>IFERROR(__xludf.DUMMYFUNCTION("""COMPUTED_VALUE"""),"C#")</f>
        <v>C#</v>
      </c>
      <c r="G1408" s="1" t="str">
        <f>IFERROR(__xludf.DUMMYFUNCTION("""COMPUTED_VALUE"""),"Java")</f>
        <v>Java</v>
      </c>
      <c r="H1408" s="1" t="str">
        <f>IFERROR(__xludf.DUMMYFUNCTION("""COMPUTED_VALUE"""),"SQL")</f>
        <v>SQL</v>
      </c>
    </row>
    <row r="1409">
      <c r="B1409" s="1" t="str">
        <f>IFERROR(__xludf.DUMMYFUNCTION("""COMPUTED_VALUE"""),"Assembly;C;C++;JavaScript;Python;Rust;SQL;Other(s):")</f>
        <v>Assembly;C;C++;JavaScript;Python;Rust;SQL;Other(s):</v>
      </c>
      <c r="E1409" s="1" t="str">
        <f>IFERROR(__xludf.DUMMYFUNCTION("UNIQUE(SPLIT(B1409,"";""))"),"Assembly")</f>
        <v>Assembly</v>
      </c>
      <c r="F1409" s="1" t="str">
        <f>IFERROR(__xludf.DUMMYFUNCTION("""COMPUTED_VALUE"""),"C")</f>
        <v>C</v>
      </c>
      <c r="G1409" s="1" t="str">
        <f>IFERROR(__xludf.DUMMYFUNCTION("""COMPUTED_VALUE"""),"C++")</f>
        <v>C++</v>
      </c>
      <c r="H1409" s="1" t="str">
        <f>IFERROR(__xludf.DUMMYFUNCTION("""COMPUTED_VALUE"""),"JavaScript")</f>
        <v>JavaScript</v>
      </c>
      <c r="I1409" s="1" t="str">
        <f>IFERROR(__xludf.DUMMYFUNCTION("""COMPUTED_VALUE"""),"Python")</f>
        <v>Python</v>
      </c>
      <c r="J1409" s="1" t="str">
        <f>IFERROR(__xludf.DUMMYFUNCTION("""COMPUTED_VALUE"""),"Rust")</f>
        <v>Rust</v>
      </c>
      <c r="K1409" s="1" t="str">
        <f>IFERROR(__xludf.DUMMYFUNCTION("""COMPUTED_VALUE"""),"SQL")</f>
        <v>SQL</v>
      </c>
      <c r="L1409" s="1" t="str">
        <f>IFERROR(__xludf.DUMMYFUNCTION("""COMPUTED_VALUE"""),"Other(s):")</f>
        <v>Other(s):</v>
      </c>
    </row>
    <row r="1410">
      <c r="B1410" s="1" t="str">
        <f>IFERROR(__xludf.DUMMYFUNCTION("""COMPUTED_VALUE"""),"HTML/CSS;Java;JavaScript")</f>
        <v>HTML/CSS;Java;JavaScript</v>
      </c>
      <c r="E1410" s="1" t="str">
        <f>IFERROR(__xludf.DUMMYFUNCTION("UNIQUE(SPLIT(B1410,"";""))"),"HTML/CSS")</f>
        <v>HTML/CSS</v>
      </c>
      <c r="F1410" s="1" t="str">
        <f>IFERROR(__xludf.DUMMYFUNCTION("""COMPUTED_VALUE"""),"Java")</f>
        <v>Java</v>
      </c>
      <c r="G1410" s="1" t="str">
        <f>IFERROR(__xludf.DUMMYFUNCTION("""COMPUTED_VALUE"""),"JavaScript")</f>
        <v>JavaScript</v>
      </c>
    </row>
    <row r="1411">
      <c r="B1411" s="1" t="str">
        <f>IFERROR(__xludf.DUMMYFUNCTION("""COMPUTED_VALUE"""),"C#;SQL;Other(s):")</f>
        <v>C#;SQL;Other(s):</v>
      </c>
      <c r="E1411" s="1" t="str">
        <f>IFERROR(__xludf.DUMMYFUNCTION("UNIQUE(SPLIT(B1411,"";""))"),"C#")</f>
        <v>C#</v>
      </c>
      <c r="F1411" s="1" t="str">
        <f>IFERROR(__xludf.DUMMYFUNCTION("""COMPUTED_VALUE"""),"SQL")</f>
        <v>SQL</v>
      </c>
      <c r="G1411" s="1" t="str">
        <f>IFERROR(__xludf.DUMMYFUNCTION("""COMPUTED_VALUE"""),"Other(s):")</f>
        <v>Other(s):</v>
      </c>
    </row>
    <row r="1412">
      <c r="B1412" s="1" t="str">
        <f>IFERROR(__xludf.DUMMYFUNCTION("""COMPUTED_VALUE"""),"Bash/Shell/PowerShell;C;C++;HTML/CSS;Java;JavaScript;SQL")</f>
        <v>Bash/Shell/PowerShell;C;C++;HTML/CSS;Java;JavaScript;SQL</v>
      </c>
      <c r="E1412" s="1" t="str">
        <f>IFERROR(__xludf.DUMMYFUNCTION("UNIQUE(SPLIT(B1412,"";""))"),"Bash/Shell/PowerShell")</f>
        <v>Bash/Shell/PowerShell</v>
      </c>
      <c r="F1412" s="1" t="str">
        <f>IFERROR(__xludf.DUMMYFUNCTION("""COMPUTED_VALUE"""),"C")</f>
        <v>C</v>
      </c>
      <c r="G1412" s="1" t="str">
        <f>IFERROR(__xludf.DUMMYFUNCTION("""COMPUTED_VALUE"""),"C++")</f>
        <v>C++</v>
      </c>
      <c r="H1412" s="1" t="str">
        <f>IFERROR(__xludf.DUMMYFUNCTION("""COMPUTED_VALUE"""),"HTML/CSS")</f>
        <v>HTML/CSS</v>
      </c>
      <c r="I1412" s="1" t="str">
        <f>IFERROR(__xludf.DUMMYFUNCTION("""COMPUTED_VALUE"""),"Java")</f>
        <v>Java</v>
      </c>
      <c r="J1412" s="1" t="str">
        <f>IFERROR(__xludf.DUMMYFUNCTION("""COMPUTED_VALUE"""),"JavaScript")</f>
        <v>JavaScript</v>
      </c>
      <c r="K1412" s="1" t="str">
        <f>IFERROR(__xludf.DUMMYFUNCTION("""COMPUTED_VALUE"""),"SQL")</f>
        <v>SQL</v>
      </c>
    </row>
    <row r="1413">
      <c r="B1413" s="1" t="str">
        <f>IFERROR(__xludf.DUMMYFUNCTION("""COMPUTED_VALUE"""),"HTML/CSS;JavaScript;Kotlin;Python;SQL")</f>
        <v>HTML/CSS;JavaScript;Kotlin;Python;SQL</v>
      </c>
      <c r="E1413" s="1" t="str">
        <f>IFERROR(__xludf.DUMMYFUNCTION("UNIQUE(SPLIT(B1413,"";""))"),"HTML/CSS")</f>
        <v>HTML/CSS</v>
      </c>
      <c r="F1413" s="1" t="str">
        <f>IFERROR(__xludf.DUMMYFUNCTION("""COMPUTED_VALUE"""),"JavaScript")</f>
        <v>JavaScript</v>
      </c>
      <c r="G1413" s="1" t="str">
        <f>IFERROR(__xludf.DUMMYFUNCTION("""COMPUTED_VALUE"""),"Kotlin")</f>
        <v>Kotlin</v>
      </c>
      <c r="H1413" s="1" t="str">
        <f>IFERROR(__xludf.DUMMYFUNCTION("""COMPUTED_VALUE"""),"Python")</f>
        <v>Python</v>
      </c>
      <c r="I1413" s="1" t="str">
        <f>IFERROR(__xludf.DUMMYFUNCTION("""COMPUTED_VALUE"""),"SQL")</f>
        <v>SQL</v>
      </c>
    </row>
    <row r="1414">
      <c r="B1414" s="1" t="str">
        <f>IFERROR(__xludf.DUMMYFUNCTION("""COMPUTED_VALUE"""),"Java;Scala")</f>
        <v>Java;Scala</v>
      </c>
      <c r="E1414" s="1" t="str">
        <f>IFERROR(__xludf.DUMMYFUNCTION("UNIQUE(SPLIT(B1414,"";""))"),"Java")</f>
        <v>Java</v>
      </c>
      <c r="F1414" s="1" t="str">
        <f>IFERROR(__xludf.DUMMYFUNCTION("""COMPUTED_VALUE"""),"Scala")</f>
        <v>Scala</v>
      </c>
    </row>
    <row r="1415">
      <c r="B1415" s="1" t="str">
        <f>IFERROR(__xludf.DUMMYFUNCTION("""COMPUTED_VALUE"""),"Assembly;Bash/Shell/PowerShell;C;C++;C#;Go;HTML/CSS;Java;Python;Scala")</f>
        <v>Assembly;Bash/Shell/PowerShell;C;C++;C#;Go;HTML/CSS;Java;Python;Scala</v>
      </c>
      <c r="E1415" s="1" t="str">
        <f>IFERROR(__xludf.DUMMYFUNCTION("UNIQUE(SPLIT(B1415,"";""))"),"Assembly")</f>
        <v>Assembly</v>
      </c>
      <c r="F1415" s="1" t="str">
        <f>IFERROR(__xludf.DUMMYFUNCTION("""COMPUTED_VALUE"""),"Bash/Shell/PowerShell")</f>
        <v>Bash/Shell/PowerShell</v>
      </c>
      <c r="G1415" s="1" t="str">
        <f>IFERROR(__xludf.DUMMYFUNCTION("""COMPUTED_VALUE"""),"C")</f>
        <v>C</v>
      </c>
      <c r="H1415" s="1" t="str">
        <f>IFERROR(__xludf.DUMMYFUNCTION("""COMPUTED_VALUE"""),"C++")</f>
        <v>C++</v>
      </c>
      <c r="I1415" s="1" t="str">
        <f>IFERROR(__xludf.DUMMYFUNCTION("""COMPUTED_VALUE"""),"C#")</f>
        <v>C#</v>
      </c>
      <c r="J1415" s="1" t="str">
        <f>IFERROR(__xludf.DUMMYFUNCTION("""COMPUTED_VALUE"""),"Go")</f>
        <v>Go</v>
      </c>
      <c r="K1415" s="1" t="str">
        <f>IFERROR(__xludf.DUMMYFUNCTION("""COMPUTED_VALUE"""),"HTML/CSS")</f>
        <v>HTML/CSS</v>
      </c>
      <c r="L1415" s="1" t="str">
        <f>IFERROR(__xludf.DUMMYFUNCTION("""COMPUTED_VALUE"""),"Java")</f>
        <v>Java</v>
      </c>
      <c r="M1415" s="1" t="str">
        <f>IFERROR(__xludf.DUMMYFUNCTION("""COMPUTED_VALUE"""),"Python")</f>
        <v>Python</v>
      </c>
      <c r="N1415" s="1" t="str">
        <f>IFERROR(__xludf.DUMMYFUNCTION("""COMPUTED_VALUE"""),"Scala")</f>
        <v>Scala</v>
      </c>
    </row>
    <row r="1416">
      <c r="B1416" s="1" t="str">
        <f>IFERROR(__xludf.DUMMYFUNCTION("""COMPUTED_VALUE"""),"C#;HTML/CSS;JavaScript;SQL;TypeScript")</f>
        <v>C#;HTML/CSS;JavaScript;SQL;TypeScript</v>
      </c>
      <c r="E1416" s="1" t="str">
        <f>IFERROR(__xludf.DUMMYFUNCTION("UNIQUE(SPLIT(B1416,"";""))"),"C#")</f>
        <v>C#</v>
      </c>
      <c r="F1416" s="1" t="str">
        <f>IFERROR(__xludf.DUMMYFUNCTION("""COMPUTED_VALUE"""),"HTML/CSS")</f>
        <v>HTML/CSS</v>
      </c>
      <c r="G1416" s="1" t="str">
        <f>IFERROR(__xludf.DUMMYFUNCTION("""COMPUTED_VALUE"""),"JavaScript")</f>
        <v>JavaScript</v>
      </c>
      <c r="H1416" s="1" t="str">
        <f>IFERROR(__xludf.DUMMYFUNCTION("""COMPUTED_VALUE"""),"SQL")</f>
        <v>SQL</v>
      </c>
      <c r="I1416" s="1" t="str">
        <f>IFERROR(__xludf.DUMMYFUNCTION("""COMPUTED_VALUE"""),"TypeScript")</f>
        <v>TypeScript</v>
      </c>
    </row>
    <row r="1417">
      <c r="B1417" s="1" t="str">
        <f>IFERROR(__xludf.DUMMYFUNCTION("""COMPUTED_VALUE"""),"HTML/CSS;JavaScript;PHP;SQL")</f>
        <v>HTML/CSS;JavaScript;PHP;SQL</v>
      </c>
      <c r="E1417" s="1" t="str">
        <f>IFERROR(__xludf.DUMMYFUNCTION("UNIQUE(SPLIT(B1417,"";""))"),"HTML/CSS")</f>
        <v>HTML/CSS</v>
      </c>
      <c r="F1417" s="1" t="str">
        <f>IFERROR(__xludf.DUMMYFUNCTION("""COMPUTED_VALUE"""),"JavaScript")</f>
        <v>JavaScript</v>
      </c>
      <c r="G1417" s="1" t="str">
        <f>IFERROR(__xludf.DUMMYFUNCTION("""COMPUTED_VALUE"""),"PHP")</f>
        <v>PHP</v>
      </c>
      <c r="H1417" s="1" t="str">
        <f>IFERROR(__xludf.DUMMYFUNCTION("""COMPUTED_VALUE"""),"SQL")</f>
        <v>SQL</v>
      </c>
    </row>
    <row r="1418">
      <c r="B1418" s="1" t="str">
        <f>IFERROR(__xludf.DUMMYFUNCTION("""COMPUTED_VALUE"""),"HTML/CSS;JavaScript;PHP;SQL")</f>
        <v>HTML/CSS;JavaScript;PHP;SQL</v>
      </c>
      <c r="E1418" s="1" t="str">
        <f>IFERROR(__xludf.DUMMYFUNCTION("UNIQUE(SPLIT(B1418,"";""))"),"HTML/CSS")</f>
        <v>HTML/CSS</v>
      </c>
      <c r="F1418" s="1" t="str">
        <f>IFERROR(__xludf.DUMMYFUNCTION("""COMPUTED_VALUE"""),"JavaScript")</f>
        <v>JavaScript</v>
      </c>
      <c r="G1418" s="1" t="str">
        <f>IFERROR(__xludf.DUMMYFUNCTION("""COMPUTED_VALUE"""),"PHP")</f>
        <v>PHP</v>
      </c>
      <c r="H1418" s="1" t="str">
        <f>IFERROR(__xludf.DUMMYFUNCTION("""COMPUTED_VALUE"""),"SQL")</f>
        <v>SQL</v>
      </c>
    </row>
    <row r="1419">
      <c r="B1419" s="1" t="str">
        <f>IFERROR(__xludf.DUMMYFUNCTION("""COMPUTED_VALUE"""),"C++;C#;HTML/CSS;JavaScript")</f>
        <v>C++;C#;HTML/CSS;JavaScript</v>
      </c>
      <c r="E1419" s="1" t="str">
        <f>IFERROR(__xludf.DUMMYFUNCTION("UNIQUE(SPLIT(B1419,"";""))"),"C++")</f>
        <v>C++</v>
      </c>
      <c r="F1419" s="1" t="str">
        <f>IFERROR(__xludf.DUMMYFUNCTION("""COMPUTED_VALUE"""),"C#")</f>
        <v>C#</v>
      </c>
      <c r="G1419" s="1" t="str">
        <f>IFERROR(__xludf.DUMMYFUNCTION("""COMPUTED_VALUE"""),"HTML/CSS")</f>
        <v>HTML/CSS</v>
      </c>
      <c r="H1419" s="1" t="str">
        <f>IFERROR(__xludf.DUMMYFUNCTION("""COMPUTED_VALUE"""),"JavaScript")</f>
        <v>JavaScript</v>
      </c>
    </row>
    <row r="1420">
      <c r="B1420" s="1" t="str">
        <f>IFERROR(__xludf.DUMMYFUNCTION("""COMPUTED_VALUE"""),"C#;Python;Rust")</f>
        <v>C#;Python;Rust</v>
      </c>
      <c r="E1420" s="1" t="str">
        <f>IFERROR(__xludf.DUMMYFUNCTION("UNIQUE(SPLIT(B1420,"";""))"),"C#")</f>
        <v>C#</v>
      </c>
      <c r="F1420" s="1" t="str">
        <f>IFERROR(__xludf.DUMMYFUNCTION("""COMPUTED_VALUE"""),"Python")</f>
        <v>Python</v>
      </c>
      <c r="G1420" s="1" t="str">
        <f>IFERROR(__xludf.DUMMYFUNCTION("""COMPUTED_VALUE"""),"Rust")</f>
        <v>Rust</v>
      </c>
    </row>
    <row r="1421">
      <c r="B1421" s="1" t="str">
        <f>IFERROR(__xludf.DUMMYFUNCTION("""COMPUTED_VALUE"""),"HTML/CSS;JavaScript;PHP;SQL")</f>
        <v>HTML/CSS;JavaScript;PHP;SQL</v>
      </c>
      <c r="E1421" s="1" t="str">
        <f>IFERROR(__xludf.DUMMYFUNCTION("UNIQUE(SPLIT(B1421,"";""))"),"HTML/CSS")</f>
        <v>HTML/CSS</v>
      </c>
      <c r="F1421" s="1" t="str">
        <f>IFERROR(__xludf.DUMMYFUNCTION("""COMPUTED_VALUE"""),"JavaScript")</f>
        <v>JavaScript</v>
      </c>
      <c r="G1421" s="1" t="str">
        <f>IFERROR(__xludf.DUMMYFUNCTION("""COMPUTED_VALUE"""),"PHP")</f>
        <v>PHP</v>
      </c>
      <c r="H1421" s="1" t="str">
        <f>IFERROR(__xludf.DUMMYFUNCTION("""COMPUTED_VALUE"""),"SQL")</f>
        <v>SQL</v>
      </c>
    </row>
    <row r="1422">
      <c r="B1422" s="1" t="str">
        <f>IFERROR(__xludf.DUMMYFUNCTION("""COMPUTED_VALUE"""),"Bash/Shell/PowerShell;Java;JavaScript;Python;SQL")</f>
        <v>Bash/Shell/PowerShell;Java;JavaScript;Python;SQL</v>
      </c>
      <c r="E1422" s="1" t="str">
        <f>IFERROR(__xludf.DUMMYFUNCTION("UNIQUE(SPLIT(B1422,"";""))"),"Bash/Shell/PowerShell")</f>
        <v>Bash/Shell/PowerShell</v>
      </c>
      <c r="F1422" s="1" t="str">
        <f>IFERROR(__xludf.DUMMYFUNCTION("""COMPUTED_VALUE"""),"Java")</f>
        <v>Java</v>
      </c>
      <c r="G1422" s="1" t="str">
        <f>IFERROR(__xludf.DUMMYFUNCTION("""COMPUTED_VALUE"""),"JavaScript")</f>
        <v>JavaScript</v>
      </c>
      <c r="H1422" s="1" t="str">
        <f>IFERROR(__xludf.DUMMYFUNCTION("""COMPUTED_VALUE"""),"Python")</f>
        <v>Python</v>
      </c>
      <c r="I1422" s="1" t="str">
        <f>IFERROR(__xludf.DUMMYFUNCTION("""COMPUTED_VALUE"""),"SQL")</f>
        <v>SQL</v>
      </c>
    </row>
    <row r="1423">
      <c r="B1423" s="1" t="str">
        <f>IFERROR(__xludf.DUMMYFUNCTION("""COMPUTED_VALUE"""),"C++;Java;Kotlin;Python;SQL")</f>
        <v>C++;Java;Kotlin;Python;SQL</v>
      </c>
      <c r="E1423" s="1" t="str">
        <f>IFERROR(__xludf.DUMMYFUNCTION("UNIQUE(SPLIT(B1423,"";""))"),"C++")</f>
        <v>C++</v>
      </c>
      <c r="F1423" s="1" t="str">
        <f>IFERROR(__xludf.DUMMYFUNCTION("""COMPUTED_VALUE"""),"Java")</f>
        <v>Java</v>
      </c>
      <c r="G1423" s="1" t="str">
        <f>IFERROR(__xludf.DUMMYFUNCTION("""COMPUTED_VALUE"""),"Kotlin")</f>
        <v>Kotlin</v>
      </c>
      <c r="H1423" s="1" t="str">
        <f>IFERROR(__xludf.DUMMYFUNCTION("""COMPUTED_VALUE"""),"Python")</f>
        <v>Python</v>
      </c>
      <c r="I1423" s="1" t="str">
        <f>IFERROR(__xludf.DUMMYFUNCTION("""COMPUTED_VALUE"""),"SQL")</f>
        <v>SQL</v>
      </c>
    </row>
    <row r="1424">
      <c r="B1424" s="1" t="str">
        <f>IFERROR(__xludf.DUMMYFUNCTION("""COMPUTED_VALUE"""),"C;C++;C#;Java;SQL;VBA")</f>
        <v>C;C++;C#;Java;SQL;VBA</v>
      </c>
      <c r="E1424" s="1" t="str">
        <f>IFERROR(__xludf.DUMMYFUNCTION("UNIQUE(SPLIT(B1424,"";""))"),"C")</f>
        <v>C</v>
      </c>
      <c r="F1424" s="1" t="str">
        <f>IFERROR(__xludf.DUMMYFUNCTION("""COMPUTED_VALUE"""),"C++")</f>
        <v>C++</v>
      </c>
      <c r="G1424" s="1" t="str">
        <f>IFERROR(__xludf.DUMMYFUNCTION("""COMPUTED_VALUE"""),"C#")</f>
        <v>C#</v>
      </c>
      <c r="H1424" s="1" t="str">
        <f>IFERROR(__xludf.DUMMYFUNCTION("""COMPUTED_VALUE"""),"Java")</f>
        <v>Java</v>
      </c>
      <c r="I1424" s="1" t="str">
        <f>IFERROR(__xludf.DUMMYFUNCTION("""COMPUTED_VALUE"""),"SQL")</f>
        <v>SQL</v>
      </c>
      <c r="J1424" s="1" t="str">
        <f>IFERROR(__xludf.DUMMYFUNCTION("""COMPUTED_VALUE"""),"VBA")</f>
        <v>VBA</v>
      </c>
    </row>
    <row r="1425">
      <c r="B1425" s="1" t="str">
        <f>IFERROR(__xludf.DUMMYFUNCTION("""COMPUTED_VALUE"""),"HTML/CSS;JavaScript;PHP;SQL")</f>
        <v>HTML/CSS;JavaScript;PHP;SQL</v>
      </c>
      <c r="E1425" s="1" t="str">
        <f>IFERROR(__xludf.DUMMYFUNCTION("UNIQUE(SPLIT(B1425,"";""))"),"HTML/CSS")</f>
        <v>HTML/CSS</v>
      </c>
      <c r="F1425" s="1" t="str">
        <f>IFERROR(__xludf.DUMMYFUNCTION("""COMPUTED_VALUE"""),"JavaScript")</f>
        <v>JavaScript</v>
      </c>
      <c r="G1425" s="1" t="str">
        <f>IFERROR(__xludf.DUMMYFUNCTION("""COMPUTED_VALUE"""),"PHP")</f>
        <v>PHP</v>
      </c>
      <c r="H1425" s="1" t="str">
        <f>IFERROR(__xludf.DUMMYFUNCTION("""COMPUTED_VALUE"""),"SQL")</f>
        <v>SQL</v>
      </c>
    </row>
    <row r="1426">
      <c r="B1426" s="1" t="str">
        <f>IFERROR(__xludf.DUMMYFUNCTION("""COMPUTED_VALUE"""),"C#;HTML/CSS;Java;JavaScript;PHP")</f>
        <v>C#;HTML/CSS;Java;JavaScript;PHP</v>
      </c>
      <c r="E1426" s="1" t="str">
        <f>IFERROR(__xludf.DUMMYFUNCTION("UNIQUE(SPLIT(B1426,"";""))"),"C#")</f>
        <v>C#</v>
      </c>
      <c r="F1426" s="1" t="str">
        <f>IFERROR(__xludf.DUMMYFUNCTION("""COMPUTED_VALUE"""),"HTML/CSS")</f>
        <v>HTML/CSS</v>
      </c>
      <c r="G1426" s="1" t="str">
        <f>IFERROR(__xludf.DUMMYFUNCTION("""COMPUTED_VALUE"""),"Java")</f>
        <v>Java</v>
      </c>
      <c r="H1426" s="1" t="str">
        <f>IFERROR(__xludf.DUMMYFUNCTION("""COMPUTED_VALUE"""),"JavaScript")</f>
        <v>JavaScript</v>
      </c>
      <c r="I1426" s="1" t="str">
        <f>IFERROR(__xludf.DUMMYFUNCTION("""COMPUTED_VALUE"""),"PHP")</f>
        <v>PHP</v>
      </c>
    </row>
    <row r="1427">
      <c r="B1427" s="1" t="str">
        <f>IFERROR(__xludf.DUMMYFUNCTION("""COMPUTED_VALUE"""),"HTML/CSS;JavaScript;PHP;Python;Swift")</f>
        <v>HTML/CSS;JavaScript;PHP;Python;Swift</v>
      </c>
      <c r="E1427" s="1" t="str">
        <f>IFERROR(__xludf.DUMMYFUNCTION("UNIQUE(SPLIT(B1427,"";""))"),"HTML/CSS")</f>
        <v>HTML/CSS</v>
      </c>
      <c r="F1427" s="1" t="str">
        <f>IFERROR(__xludf.DUMMYFUNCTION("""COMPUTED_VALUE"""),"JavaScript")</f>
        <v>JavaScript</v>
      </c>
      <c r="G1427" s="1" t="str">
        <f>IFERROR(__xludf.DUMMYFUNCTION("""COMPUTED_VALUE"""),"PHP")</f>
        <v>PHP</v>
      </c>
      <c r="H1427" s="1" t="str">
        <f>IFERROR(__xludf.DUMMYFUNCTION("""COMPUTED_VALUE"""),"Python")</f>
        <v>Python</v>
      </c>
      <c r="I1427" s="1" t="str">
        <f>IFERROR(__xludf.DUMMYFUNCTION("""COMPUTED_VALUE"""),"Swift")</f>
        <v>Swift</v>
      </c>
    </row>
    <row r="1428">
      <c r="B1428" s="1" t="str">
        <f>IFERROR(__xludf.DUMMYFUNCTION("""COMPUTED_VALUE"""),"Bash/Shell/PowerShell;PHP")</f>
        <v>Bash/Shell/PowerShell;PHP</v>
      </c>
      <c r="E1428" s="1" t="str">
        <f>IFERROR(__xludf.DUMMYFUNCTION("UNIQUE(SPLIT(B1428,"";""))"),"Bash/Shell/PowerShell")</f>
        <v>Bash/Shell/PowerShell</v>
      </c>
      <c r="F1428" s="1" t="str">
        <f>IFERROR(__xludf.DUMMYFUNCTION("""COMPUTED_VALUE"""),"PHP")</f>
        <v>PHP</v>
      </c>
    </row>
    <row r="1429">
      <c r="B1429" s="1" t="str">
        <f>IFERROR(__xludf.DUMMYFUNCTION("""COMPUTED_VALUE"""),"C#;JavaScript;SQL;TypeScript")</f>
        <v>C#;JavaScript;SQL;TypeScript</v>
      </c>
      <c r="E1429" s="1" t="str">
        <f>IFERROR(__xludf.DUMMYFUNCTION("UNIQUE(SPLIT(B1429,"";""))"),"C#")</f>
        <v>C#</v>
      </c>
      <c r="F1429" s="1" t="str">
        <f>IFERROR(__xludf.DUMMYFUNCTION("""COMPUTED_VALUE"""),"JavaScript")</f>
        <v>JavaScript</v>
      </c>
      <c r="G1429" s="1" t="str">
        <f>IFERROR(__xludf.DUMMYFUNCTION("""COMPUTED_VALUE"""),"SQL")</f>
        <v>SQL</v>
      </c>
      <c r="H1429" s="1" t="str">
        <f>IFERROR(__xludf.DUMMYFUNCTION("""COMPUTED_VALUE"""),"TypeScript")</f>
        <v>TypeScript</v>
      </c>
    </row>
    <row r="1430">
      <c r="B1430" s="1" t="str">
        <f>IFERROR(__xludf.DUMMYFUNCTION("""COMPUTED_VALUE"""),"HTML/CSS;Java;Kotlin;Python;SQL")</f>
        <v>HTML/CSS;Java;Kotlin;Python;SQL</v>
      </c>
      <c r="E1430" s="1" t="str">
        <f>IFERROR(__xludf.DUMMYFUNCTION("UNIQUE(SPLIT(B1430,"";""))"),"HTML/CSS")</f>
        <v>HTML/CSS</v>
      </c>
      <c r="F1430" s="1" t="str">
        <f>IFERROR(__xludf.DUMMYFUNCTION("""COMPUTED_VALUE"""),"Java")</f>
        <v>Java</v>
      </c>
      <c r="G1430" s="1" t="str">
        <f>IFERROR(__xludf.DUMMYFUNCTION("""COMPUTED_VALUE"""),"Kotlin")</f>
        <v>Kotlin</v>
      </c>
      <c r="H1430" s="1" t="str">
        <f>IFERROR(__xludf.DUMMYFUNCTION("""COMPUTED_VALUE"""),"Python")</f>
        <v>Python</v>
      </c>
      <c r="I1430" s="1" t="str">
        <f>IFERROR(__xludf.DUMMYFUNCTION("""COMPUTED_VALUE"""),"SQL")</f>
        <v>SQL</v>
      </c>
    </row>
    <row r="1431">
      <c r="B1431" s="1" t="str">
        <f>IFERROR(__xludf.DUMMYFUNCTION("""COMPUTED_VALUE"""),"Bash/Shell/PowerShell;HTML/CSS;Java;JavaScript;PHP;Python;SQL")</f>
        <v>Bash/Shell/PowerShell;HTML/CSS;Java;JavaScript;PHP;Python;SQL</v>
      </c>
      <c r="E1431" s="1" t="str">
        <f>IFERROR(__xludf.DUMMYFUNCTION("UNIQUE(SPLIT(B1431,"";""))"),"Bash/Shell/PowerShell")</f>
        <v>Bash/Shell/PowerShell</v>
      </c>
      <c r="F1431" s="1" t="str">
        <f>IFERROR(__xludf.DUMMYFUNCTION("""COMPUTED_VALUE"""),"HTML/CSS")</f>
        <v>HTML/CSS</v>
      </c>
      <c r="G1431" s="1" t="str">
        <f>IFERROR(__xludf.DUMMYFUNCTION("""COMPUTED_VALUE"""),"Java")</f>
        <v>Java</v>
      </c>
      <c r="H1431" s="1" t="str">
        <f>IFERROR(__xludf.DUMMYFUNCTION("""COMPUTED_VALUE"""),"JavaScript")</f>
        <v>JavaScript</v>
      </c>
      <c r="I1431" s="1" t="str">
        <f>IFERROR(__xludf.DUMMYFUNCTION("""COMPUTED_VALUE"""),"PHP")</f>
        <v>PHP</v>
      </c>
      <c r="J1431" s="1" t="str">
        <f>IFERROR(__xludf.DUMMYFUNCTION("""COMPUTED_VALUE"""),"Python")</f>
        <v>Python</v>
      </c>
      <c r="K1431" s="1" t="str">
        <f>IFERROR(__xludf.DUMMYFUNCTION("""COMPUTED_VALUE"""),"SQL")</f>
        <v>SQL</v>
      </c>
    </row>
    <row r="1432">
      <c r="B1432" s="1" t="str">
        <f>IFERROR(__xludf.DUMMYFUNCTION("""COMPUTED_VALUE"""),"Bash/Shell/PowerShell;HTML/CSS;Java;JavaScript;PHP;Python;R;Scala;SQL;VBA")</f>
        <v>Bash/Shell/PowerShell;HTML/CSS;Java;JavaScript;PHP;Python;R;Scala;SQL;VBA</v>
      </c>
      <c r="E1432" s="1" t="str">
        <f>IFERROR(__xludf.DUMMYFUNCTION("UNIQUE(SPLIT(B1432,"";""))"),"Bash/Shell/PowerShell")</f>
        <v>Bash/Shell/PowerShell</v>
      </c>
      <c r="F1432" s="1" t="str">
        <f>IFERROR(__xludf.DUMMYFUNCTION("""COMPUTED_VALUE"""),"HTML/CSS")</f>
        <v>HTML/CSS</v>
      </c>
      <c r="G1432" s="1" t="str">
        <f>IFERROR(__xludf.DUMMYFUNCTION("""COMPUTED_VALUE"""),"Java")</f>
        <v>Java</v>
      </c>
      <c r="H1432" s="1" t="str">
        <f>IFERROR(__xludf.DUMMYFUNCTION("""COMPUTED_VALUE"""),"JavaScript")</f>
        <v>JavaScript</v>
      </c>
      <c r="I1432" s="1" t="str">
        <f>IFERROR(__xludf.DUMMYFUNCTION("""COMPUTED_VALUE"""),"PHP")</f>
        <v>PHP</v>
      </c>
      <c r="J1432" s="1" t="str">
        <f>IFERROR(__xludf.DUMMYFUNCTION("""COMPUTED_VALUE"""),"Python")</f>
        <v>Python</v>
      </c>
      <c r="K1432" s="1" t="str">
        <f>IFERROR(__xludf.DUMMYFUNCTION("""COMPUTED_VALUE"""),"R")</f>
        <v>R</v>
      </c>
      <c r="L1432" s="1" t="str">
        <f>IFERROR(__xludf.DUMMYFUNCTION("""COMPUTED_VALUE"""),"Scala")</f>
        <v>Scala</v>
      </c>
      <c r="M1432" s="1" t="str">
        <f>IFERROR(__xludf.DUMMYFUNCTION("""COMPUTED_VALUE"""),"SQL")</f>
        <v>SQL</v>
      </c>
      <c r="N1432" s="1" t="str">
        <f>IFERROR(__xludf.DUMMYFUNCTION("""COMPUTED_VALUE"""),"VBA")</f>
        <v>VBA</v>
      </c>
    </row>
    <row r="1433">
      <c r="B1433" s="1" t="str">
        <f>IFERROR(__xludf.DUMMYFUNCTION("""COMPUTED_VALUE"""),"Bash/Shell/PowerShell;C#;HTML/CSS;Java;JavaScript;Python;SQL")</f>
        <v>Bash/Shell/PowerShell;C#;HTML/CSS;Java;JavaScript;Python;SQL</v>
      </c>
      <c r="E1433" s="1" t="str">
        <f>IFERROR(__xludf.DUMMYFUNCTION("UNIQUE(SPLIT(B1433,"";""))"),"Bash/Shell/PowerShell")</f>
        <v>Bash/Shell/PowerShell</v>
      </c>
      <c r="F1433" s="1" t="str">
        <f>IFERROR(__xludf.DUMMYFUNCTION("""COMPUTED_VALUE"""),"C#")</f>
        <v>C#</v>
      </c>
      <c r="G1433" s="1" t="str">
        <f>IFERROR(__xludf.DUMMYFUNCTION("""COMPUTED_VALUE"""),"HTML/CSS")</f>
        <v>HTML/CSS</v>
      </c>
      <c r="H1433" s="1" t="str">
        <f>IFERROR(__xludf.DUMMYFUNCTION("""COMPUTED_VALUE"""),"Java")</f>
        <v>Java</v>
      </c>
      <c r="I1433" s="1" t="str">
        <f>IFERROR(__xludf.DUMMYFUNCTION("""COMPUTED_VALUE"""),"JavaScript")</f>
        <v>JavaScript</v>
      </c>
      <c r="J1433" s="1" t="str">
        <f>IFERROR(__xludf.DUMMYFUNCTION("""COMPUTED_VALUE"""),"Python")</f>
        <v>Python</v>
      </c>
      <c r="K1433" s="1" t="str">
        <f>IFERROR(__xludf.DUMMYFUNCTION("""COMPUTED_VALUE"""),"SQL")</f>
        <v>SQL</v>
      </c>
    </row>
    <row r="1434">
      <c r="B1434" s="1" t="str">
        <f>IFERROR(__xludf.DUMMYFUNCTION("""COMPUTED_VALUE"""),"Python")</f>
        <v>Python</v>
      </c>
      <c r="E1434" s="1" t="str">
        <f>IFERROR(__xludf.DUMMYFUNCTION("UNIQUE(SPLIT(B1434,"";""))"),"Python")</f>
        <v>Python</v>
      </c>
    </row>
    <row r="1435">
      <c r="B1435" s="1" t="str">
        <f>IFERROR(__xludf.DUMMYFUNCTION("""COMPUTED_VALUE"""),"Bash/Shell/PowerShell;HTML/CSS;Java;JavaScript;PHP;SQL")</f>
        <v>Bash/Shell/PowerShell;HTML/CSS;Java;JavaScript;PHP;SQL</v>
      </c>
      <c r="E1435" s="1" t="str">
        <f>IFERROR(__xludf.DUMMYFUNCTION("UNIQUE(SPLIT(B1435,"";""))"),"Bash/Shell/PowerShell")</f>
        <v>Bash/Shell/PowerShell</v>
      </c>
      <c r="F1435" s="1" t="str">
        <f>IFERROR(__xludf.DUMMYFUNCTION("""COMPUTED_VALUE"""),"HTML/CSS")</f>
        <v>HTML/CSS</v>
      </c>
      <c r="G1435" s="1" t="str">
        <f>IFERROR(__xludf.DUMMYFUNCTION("""COMPUTED_VALUE"""),"Java")</f>
        <v>Java</v>
      </c>
      <c r="H1435" s="1" t="str">
        <f>IFERROR(__xludf.DUMMYFUNCTION("""COMPUTED_VALUE"""),"JavaScript")</f>
        <v>JavaScript</v>
      </c>
      <c r="I1435" s="1" t="str">
        <f>IFERROR(__xludf.DUMMYFUNCTION("""COMPUTED_VALUE"""),"PHP")</f>
        <v>PHP</v>
      </c>
      <c r="J1435" s="1" t="str">
        <f>IFERROR(__xludf.DUMMYFUNCTION("""COMPUTED_VALUE"""),"SQL")</f>
        <v>SQL</v>
      </c>
    </row>
    <row r="1436">
      <c r="B1436" s="1" t="str">
        <f>IFERROR(__xludf.DUMMYFUNCTION("""COMPUTED_VALUE"""),"Python;R")</f>
        <v>Python;R</v>
      </c>
      <c r="E1436" s="1" t="str">
        <f>IFERROR(__xludf.DUMMYFUNCTION("UNIQUE(SPLIT(B1436,"";""))"),"Python")</f>
        <v>Python</v>
      </c>
      <c r="F1436" s="1" t="str">
        <f>IFERROR(__xludf.DUMMYFUNCTION("""COMPUTED_VALUE"""),"R")</f>
        <v>R</v>
      </c>
    </row>
    <row r="1437">
      <c r="B1437" s="1" t="str">
        <f>IFERROR(__xludf.DUMMYFUNCTION("""COMPUTED_VALUE"""),"HTML/CSS;JavaScript;PHP;SQL;TypeScript")</f>
        <v>HTML/CSS;JavaScript;PHP;SQL;TypeScript</v>
      </c>
      <c r="E1437" s="1" t="str">
        <f>IFERROR(__xludf.DUMMYFUNCTION("UNIQUE(SPLIT(B1437,"";""))"),"HTML/CSS")</f>
        <v>HTML/CSS</v>
      </c>
      <c r="F1437" s="1" t="str">
        <f>IFERROR(__xludf.DUMMYFUNCTION("""COMPUTED_VALUE"""),"JavaScript")</f>
        <v>JavaScript</v>
      </c>
      <c r="G1437" s="1" t="str">
        <f>IFERROR(__xludf.DUMMYFUNCTION("""COMPUTED_VALUE"""),"PHP")</f>
        <v>PHP</v>
      </c>
      <c r="H1437" s="1" t="str">
        <f>IFERROR(__xludf.DUMMYFUNCTION("""COMPUTED_VALUE"""),"SQL")</f>
        <v>SQL</v>
      </c>
      <c r="I1437" s="1" t="str">
        <f>IFERROR(__xludf.DUMMYFUNCTION("""COMPUTED_VALUE"""),"TypeScript")</f>
        <v>TypeScript</v>
      </c>
    </row>
    <row r="1438">
      <c r="B1438" s="1" t="str">
        <f>IFERROR(__xludf.DUMMYFUNCTION("""COMPUTED_VALUE"""),"HTML/CSS;JavaScript;Python")</f>
        <v>HTML/CSS;JavaScript;Python</v>
      </c>
      <c r="E1438" s="1" t="str">
        <f>IFERROR(__xludf.DUMMYFUNCTION("UNIQUE(SPLIT(B1438,"";""))"),"HTML/CSS")</f>
        <v>HTML/CSS</v>
      </c>
      <c r="F1438" s="1" t="str">
        <f>IFERROR(__xludf.DUMMYFUNCTION("""COMPUTED_VALUE"""),"JavaScript")</f>
        <v>JavaScript</v>
      </c>
      <c r="G1438" s="1" t="str">
        <f>IFERROR(__xludf.DUMMYFUNCTION("""COMPUTED_VALUE"""),"Python")</f>
        <v>Python</v>
      </c>
    </row>
    <row r="1439">
      <c r="B1439" s="1" t="str">
        <f>IFERROR(__xludf.DUMMYFUNCTION("""COMPUTED_VALUE"""),"HTML/CSS;Java;JavaScript;SQL")</f>
        <v>HTML/CSS;Java;JavaScript;SQL</v>
      </c>
      <c r="E1439" s="1" t="str">
        <f>IFERROR(__xludf.DUMMYFUNCTION("UNIQUE(SPLIT(B1439,"";""))"),"HTML/CSS")</f>
        <v>HTML/CSS</v>
      </c>
      <c r="F1439" s="1" t="str">
        <f>IFERROR(__xludf.DUMMYFUNCTION("""COMPUTED_VALUE"""),"Java")</f>
        <v>Java</v>
      </c>
      <c r="G1439" s="1" t="str">
        <f>IFERROR(__xludf.DUMMYFUNCTION("""COMPUTED_VALUE"""),"JavaScript")</f>
        <v>JavaScript</v>
      </c>
      <c r="H1439" s="1" t="str">
        <f>IFERROR(__xludf.DUMMYFUNCTION("""COMPUTED_VALUE"""),"SQL")</f>
        <v>SQL</v>
      </c>
    </row>
    <row r="1440">
      <c r="B1440" s="1" t="str">
        <f>IFERROR(__xludf.DUMMYFUNCTION("""COMPUTED_VALUE"""),"Bash/Shell/PowerShell;Other(s):")</f>
        <v>Bash/Shell/PowerShell;Other(s):</v>
      </c>
      <c r="E1440" s="1" t="str">
        <f>IFERROR(__xludf.DUMMYFUNCTION("UNIQUE(SPLIT(B1440,"";""))"),"Bash/Shell/PowerShell")</f>
        <v>Bash/Shell/PowerShell</v>
      </c>
      <c r="F1440" s="1" t="str">
        <f>IFERROR(__xludf.DUMMYFUNCTION("""COMPUTED_VALUE"""),"Other(s):")</f>
        <v>Other(s):</v>
      </c>
    </row>
    <row r="1441">
      <c r="B1441" s="1" t="str">
        <f>IFERROR(__xludf.DUMMYFUNCTION("""COMPUTED_VALUE"""),"C#;HTML/CSS;JavaScript;PHP;SQL;TypeScript")</f>
        <v>C#;HTML/CSS;JavaScript;PHP;SQL;TypeScript</v>
      </c>
      <c r="E1441" s="1" t="str">
        <f>IFERROR(__xludf.DUMMYFUNCTION("UNIQUE(SPLIT(B1441,"";""))"),"C#")</f>
        <v>C#</v>
      </c>
      <c r="F1441" s="1" t="str">
        <f>IFERROR(__xludf.DUMMYFUNCTION("""COMPUTED_VALUE"""),"HTML/CSS")</f>
        <v>HTML/CSS</v>
      </c>
      <c r="G1441" s="1" t="str">
        <f>IFERROR(__xludf.DUMMYFUNCTION("""COMPUTED_VALUE"""),"JavaScript")</f>
        <v>JavaScript</v>
      </c>
      <c r="H1441" s="1" t="str">
        <f>IFERROR(__xludf.DUMMYFUNCTION("""COMPUTED_VALUE"""),"PHP")</f>
        <v>PHP</v>
      </c>
      <c r="I1441" s="1" t="str">
        <f>IFERROR(__xludf.DUMMYFUNCTION("""COMPUTED_VALUE"""),"SQL")</f>
        <v>SQL</v>
      </c>
      <c r="J1441" s="1" t="str">
        <f>IFERROR(__xludf.DUMMYFUNCTION("""COMPUTED_VALUE"""),"TypeScript")</f>
        <v>TypeScript</v>
      </c>
    </row>
    <row r="1442">
      <c r="B1442" s="1" t="str">
        <f>IFERROR(__xludf.DUMMYFUNCTION("""COMPUTED_VALUE"""),"HTML/CSS;JavaScript;Rust;SQL")</f>
        <v>HTML/CSS;JavaScript;Rust;SQL</v>
      </c>
      <c r="E1442" s="1" t="str">
        <f>IFERROR(__xludf.DUMMYFUNCTION("UNIQUE(SPLIT(B1442,"";""))"),"HTML/CSS")</f>
        <v>HTML/CSS</v>
      </c>
      <c r="F1442" s="1" t="str">
        <f>IFERROR(__xludf.DUMMYFUNCTION("""COMPUTED_VALUE"""),"JavaScript")</f>
        <v>JavaScript</v>
      </c>
      <c r="G1442" s="1" t="str">
        <f>IFERROR(__xludf.DUMMYFUNCTION("""COMPUTED_VALUE"""),"Rust")</f>
        <v>Rust</v>
      </c>
      <c r="H1442" s="1" t="str">
        <f>IFERROR(__xludf.DUMMYFUNCTION("""COMPUTED_VALUE"""),"SQL")</f>
        <v>SQL</v>
      </c>
    </row>
    <row r="1443">
      <c r="B1443" s="1" t="str">
        <f>IFERROR(__xludf.DUMMYFUNCTION("""COMPUTED_VALUE"""),"C;C++;HTML/CSS;Java;JavaScript;PHP;SQL")</f>
        <v>C;C++;HTML/CSS;Java;JavaScript;PHP;SQL</v>
      </c>
      <c r="E1443" s="1" t="str">
        <f>IFERROR(__xludf.DUMMYFUNCTION("UNIQUE(SPLIT(B1443,"";""))"),"C")</f>
        <v>C</v>
      </c>
      <c r="F1443" s="1" t="str">
        <f>IFERROR(__xludf.DUMMYFUNCTION("""COMPUTED_VALUE"""),"C++")</f>
        <v>C++</v>
      </c>
      <c r="G1443" s="1" t="str">
        <f>IFERROR(__xludf.DUMMYFUNCTION("""COMPUTED_VALUE"""),"HTML/CSS")</f>
        <v>HTML/CSS</v>
      </c>
      <c r="H1443" s="1" t="str">
        <f>IFERROR(__xludf.DUMMYFUNCTION("""COMPUTED_VALUE"""),"Java")</f>
        <v>Java</v>
      </c>
      <c r="I1443" s="1" t="str">
        <f>IFERROR(__xludf.DUMMYFUNCTION("""COMPUTED_VALUE"""),"JavaScript")</f>
        <v>JavaScript</v>
      </c>
      <c r="J1443" s="1" t="str">
        <f>IFERROR(__xludf.DUMMYFUNCTION("""COMPUTED_VALUE"""),"PHP")</f>
        <v>PHP</v>
      </c>
      <c r="K1443" s="1" t="str">
        <f>IFERROR(__xludf.DUMMYFUNCTION("""COMPUTED_VALUE"""),"SQL")</f>
        <v>SQL</v>
      </c>
    </row>
    <row r="1444">
      <c r="B1444" s="1" t="str">
        <f>IFERROR(__xludf.DUMMYFUNCTION("""COMPUTED_VALUE"""),"Java")</f>
        <v>Java</v>
      </c>
      <c r="E1444" s="1" t="str">
        <f>IFERROR(__xludf.DUMMYFUNCTION("UNIQUE(SPLIT(B1444,"";""))"),"Java")</f>
        <v>Java</v>
      </c>
    </row>
    <row r="1445">
      <c r="B1445" s="1" t="str">
        <f>IFERROR(__xludf.DUMMYFUNCTION("""COMPUTED_VALUE"""),"Python;SQL")</f>
        <v>Python;SQL</v>
      </c>
      <c r="E1445" s="1" t="str">
        <f>IFERROR(__xludf.DUMMYFUNCTION("UNIQUE(SPLIT(B1445,"";""))"),"Python")</f>
        <v>Python</v>
      </c>
      <c r="F1445" s="1" t="str">
        <f>IFERROR(__xludf.DUMMYFUNCTION("""COMPUTED_VALUE"""),"SQL")</f>
        <v>SQL</v>
      </c>
    </row>
    <row r="1446">
      <c r="B1446" s="1" t="str">
        <f>IFERROR(__xludf.DUMMYFUNCTION("""COMPUTED_VALUE"""),"C++;JavaScript;TypeScript")</f>
        <v>C++;JavaScript;TypeScript</v>
      </c>
      <c r="E1446" s="1" t="str">
        <f>IFERROR(__xludf.DUMMYFUNCTION("UNIQUE(SPLIT(B1446,"";""))"),"C++")</f>
        <v>C++</v>
      </c>
      <c r="F1446" s="1" t="str">
        <f>IFERROR(__xludf.DUMMYFUNCTION("""COMPUTED_VALUE"""),"JavaScript")</f>
        <v>JavaScript</v>
      </c>
      <c r="G1446" s="1" t="str">
        <f>IFERROR(__xludf.DUMMYFUNCTION("""COMPUTED_VALUE"""),"TypeScript")</f>
        <v>TypeScript</v>
      </c>
    </row>
    <row r="1447">
      <c r="B1447" s="1" t="str">
        <f>IFERROR(__xludf.DUMMYFUNCTION("""COMPUTED_VALUE"""),"Python;SQL")</f>
        <v>Python;SQL</v>
      </c>
      <c r="E1447" s="1" t="str">
        <f>IFERROR(__xludf.DUMMYFUNCTION("UNIQUE(SPLIT(B1447,"";""))"),"Python")</f>
        <v>Python</v>
      </c>
      <c r="F1447" s="1" t="str">
        <f>IFERROR(__xludf.DUMMYFUNCTION("""COMPUTED_VALUE"""),"SQL")</f>
        <v>SQL</v>
      </c>
    </row>
    <row r="1448">
      <c r="B1448" s="1" t="str">
        <f>IFERROR(__xludf.DUMMYFUNCTION("""COMPUTED_VALUE"""),"C#;HTML/CSS;JavaScript")</f>
        <v>C#;HTML/CSS;JavaScript</v>
      </c>
      <c r="E1448" s="1" t="str">
        <f>IFERROR(__xludf.DUMMYFUNCTION("UNIQUE(SPLIT(B1448,"";""))"),"C#")</f>
        <v>C#</v>
      </c>
      <c r="F1448" s="1" t="str">
        <f>IFERROR(__xludf.DUMMYFUNCTION("""COMPUTED_VALUE"""),"HTML/CSS")</f>
        <v>HTML/CSS</v>
      </c>
      <c r="G1448" s="1" t="str">
        <f>IFERROR(__xludf.DUMMYFUNCTION("""COMPUTED_VALUE"""),"JavaScript")</f>
        <v>JavaScript</v>
      </c>
    </row>
    <row r="1449">
      <c r="B1449" s="1" t="str">
        <f>IFERROR(__xludf.DUMMYFUNCTION("""COMPUTED_VALUE"""),"C;C++;Java;JavaScript")</f>
        <v>C;C++;Java;JavaScript</v>
      </c>
      <c r="E1449" s="1" t="str">
        <f>IFERROR(__xludf.DUMMYFUNCTION("UNIQUE(SPLIT(B1449,"";""))"),"C")</f>
        <v>C</v>
      </c>
      <c r="F1449" s="1" t="str">
        <f>IFERROR(__xludf.DUMMYFUNCTION("""COMPUTED_VALUE"""),"C++")</f>
        <v>C++</v>
      </c>
      <c r="G1449" s="1" t="str">
        <f>IFERROR(__xludf.DUMMYFUNCTION("""COMPUTED_VALUE"""),"Java")</f>
        <v>Java</v>
      </c>
      <c r="H1449" s="1" t="str">
        <f>IFERROR(__xludf.DUMMYFUNCTION("""COMPUTED_VALUE"""),"JavaScript")</f>
        <v>JavaScript</v>
      </c>
    </row>
    <row r="1450">
      <c r="B1450" s="1" t="str">
        <f>IFERROR(__xludf.DUMMYFUNCTION("""COMPUTED_VALUE"""),"Bash/Shell/PowerShell;Dart;Go;HTML/CSS;Java;JavaScript;PHP;Python;Ruby;Scala;TypeScript")</f>
        <v>Bash/Shell/PowerShell;Dart;Go;HTML/CSS;Java;JavaScript;PHP;Python;Ruby;Scala;TypeScript</v>
      </c>
      <c r="E1450" s="1" t="str">
        <f>IFERROR(__xludf.DUMMYFUNCTION("UNIQUE(SPLIT(B1450,"";""))"),"Bash/Shell/PowerShell")</f>
        <v>Bash/Shell/PowerShell</v>
      </c>
      <c r="F1450" s="1" t="str">
        <f>IFERROR(__xludf.DUMMYFUNCTION("""COMPUTED_VALUE"""),"Dart")</f>
        <v>Dart</v>
      </c>
      <c r="G1450" s="1" t="str">
        <f>IFERROR(__xludf.DUMMYFUNCTION("""COMPUTED_VALUE"""),"Go")</f>
        <v>Go</v>
      </c>
      <c r="H1450" s="1" t="str">
        <f>IFERROR(__xludf.DUMMYFUNCTION("""COMPUTED_VALUE"""),"HTML/CSS")</f>
        <v>HTML/CSS</v>
      </c>
      <c r="I1450" s="1" t="str">
        <f>IFERROR(__xludf.DUMMYFUNCTION("""COMPUTED_VALUE"""),"Java")</f>
        <v>Java</v>
      </c>
      <c r="J1450" s="1" t="str">
        <f>IFERROR(__xludf.DUMMYFUNCTION("""COMPUTED_VALUE"""),"JavaScript")</f>
        <v>JavaScript</v>
      </c>
      <c r="K1450" s="1" t="str">
        <f>IFERROR(__xludf.DUMMYFUNCTION("""COMPUTED_VALUE"""),"PHP")</f>
        <v>PHP</v>
      </c>
      <c r="L1450" s="1" t="str">
        <f>IFERROR(__xludf.DUMMYFUNCTION("""COMPUTED_VALUE"""),"Python")</f>
        <v>Python</v>
      </c>
      <c r="M1450" s="1" t="str">
        <f>IFERROR(__xludf.DUMMYFUNCTION("""COMPUTED_VALUE"""),"Ruby")</f>
        <v>Ruby</v>
      </c>
      <c r="N1450" s="1" t="str">
        <f>IFERROR(__xludf.DUMMYFUNCTION("""COMPUTED_VALUE"""),"Scala")</f>
        <v>Scala</v>
      </c>
      <c r="O1450" s="1" t="str">
        <f>IFERROR(__xludf.DUMMYFUNCTION("""COMPUTED_VALUE"""),"TypeScript")</f>
        <v>TypeScript</v>
      </c>
    </row>
    <row r="1451">
      <c r="B1451" s="1" t="str">
        <f>IFERROR(__xludf.DUMMYFUNCTION("""COMPUTED_VALUE"""),"C;HTML/CSS;PHP")</f>
        <v>C;HTML/CSS;PHP</v>
      </c>
      <c r="E1451" s="1" t="str">
        <f>IFERROR(__xludf.DUMMYFUNCTION("UNIQUE(SPLIT(B1451,"";""))"),"C")</f>
        <v>C</v>
      </c>
      <c r="F1451" s="1" t="str">
        <f>IFERROR(__xludf.DUMMYFUNCTION("""COMPUTED_VALUE"""),"HTML/CSS")</f>
        <v>HTML/CSS</v>
      </c>
      <c r="G1451" s="1" t="str">
        <f>IFERROR(__xludf.DUMMYFUNCTION("""COMPUTED_VALUE"""),"PHP")</f>
        <v>PHP</v>
      </c>
    </row>
    <row r="1452">
      <c r="B1452" s="1" t="str">
        <f>IFERROR(__xludf.DUMMYFUNCTION("""COMPUTED_VALUE"""),"Bash/Shell/PowerShell;Java;JavaScript;Python;Scala;SQL;TypeScript")</f>
        <v>Bash/Shell/PowerShell;Java;JavaScript;Python;Scala;SQL;TypeScript</v>
      </c>
      <c r="E1452" s="1" t="str">
        <f>IFERROR(__xludf.DUMMYFUNCTION("UNIQUE(SPLIT(B1452,"";""))"),"Bash/Shell/PowerShell")</f>
        <v>Bash/Shell/PowerShell</v>
      </c>
      <c r="F1452" s="1" t="str">
        <f>IFERROR(__xludf.DUMMYFUNCTION("""COMPUTED_VALUE"""),"Java")</f>
        <v>Java</v>
      </c>
      <c r="G1452" s="1" t="str">
        <f>IFERROR(__xludf.DUMMYFUNCTION("""COMPUTED_VALUE"""),"JavaScript")</f>
        <v>JavaScript</v>
      </c>
      <c r="H1452" s="1" t="str">
        <f>IFERROR(__xludf.DUMMYFUNCTION("""COMPUTED_VALUE"""),"Python")</f>
        <v>Python</v>
      </c>
      <c r="I1452" s="1" t="str">
        <f>IFERROR(__xludf.DUMMYFUNCTION("""COMPUTED_VALUE"""),"Scala")</f>
        <v>Scala</v>
      </c>
      <c r="J1452" s="1" t="str">
        <f>IFERROR(__xludf.DUMMYFUNCTION("""COMPUTED_VALUE"""),"SQL")</f>
        <v>SQL</v>
      </c>
      <c r="K1452" s="1" t="str">
        <f>IFERROR(__xludf.DUMMYFUNCTION("""COMPUTED_VALUE"""),"TypeScript")</f>
        <v>TypeScript</v>
      </c>
    </row>
    <row r="1453">
      <c r="B1453" s="1" t="str">
        <f>IFERROR(__xludf.DUMMYFUNCTION("""COMPUTED_VALUE"""),"Bash/Shell/PowerShell;HTML/CSS;JavaScript;Python")</f>
        <v>Bash/Shell/PowerShell;HTML/CSS;JavaScript;Python</v>
      </c>
      <c r="E1453" s="1" t="str">
        <f>IFERROR(__xludf.DUMMYFUNCTION("UNIQUE(SPLIT(B1453,"";""))"),"Bash/Shell/PowerShell")</f>
        <v>Bash/Shell/PowerShell</v>
      </c>
      <c r="F1453" s="1" t="str">
        <f>IFERROR(__xludf.DUMMYFUNCTION("""COMPUTED_VALUE"""),"HTML/CSS")</f>
        <v>HTML/CSS</v>
      </c>
      <c r="G1453" s="1" t="str">
        <f>IFERROR(__xludf.DUMMYFUNCTION("""COMPUTED_VALUE"""),"JavaScript")</f>
        <v>JavaScript</v>
      </c>
      <c r="H1453" s="1" t="str">
        <f>IFERROR(__xludf.DUMMYFUNCTION("""COMPUTED_VALUE"""),"Python")</f>
        <v>Python</v>
      </c>
    </row>
    <row r="1454">
      <c r="B1454" s="1" t="str">
        <f>IFERROR(__xludf.DUMMYFUNCTION("""COMPUTED_VALUE"""),"C#;JavaScript")</f>
        <v>C#;JavaScript</v>
      </c>
      <c r="E1454" s="1" t="str">
        <f>IFERROR(__xludf.DUMMYFUNCTION("UNIQUE(SPLIT(B1454,"";""))"),"C#")</f>
        <v>C#</v>
      </c>
      <c r="F1454" s="1" t="str">
        <f>IFERROR(__xludf.DUMMYFUNCTION("""COMPUTED_VALUE"""),"JavaScript")</f>
        <v>JavaScript</v>
      </c>
    </row>
    <row r="1455">
      <c r="B1455" s="1" t="str">
        <f>IFERROR(__xludf.DUMMYFUNCTION("""COMPUTED_VALUE"""),"C++;Python;SQL")</f>
        <v>C++;Python;SQL</v>
      </c>
      <c r="E1455" s="1" t="str">
        <f>IFERROR(__xludf.DUMMYFUNCTION("UNIQUE(SPLIT(B1455,"";""))"),"C++")</f>
        <v>C++</v>
      </c>
      <c r="F1455" s="1" t="str">
        <f>IFERROR(__xludf.DUMMYFUNCTION("""COMPUTED_VALUE"""),"Python")</f>
        <v>Python</v>
      </c>
      <c r="G1455" s="1" t="str">
        <f>IFERROR(__xludf.DUMMYFUNCTION("""COMPUTED_VALUE"""),"SQL")</f>
        <v>SQL</v>
      </c>
    </row>
    <row r="1456">
      <c r="B1456" s="1" t="str">
        <f>IFERROR(__xludf.DUMMYFUNCTION("""COMPUTED_VALUE"""),"Bash/Shell/PowerShell;HTML/CSS;Java;JavaScript;Python")</f>
        <v>Bash/Shell/PowerShell;HTML/CSS;Java;JavaScript;Python</v>
      </c>
      <c r="E1456" s="1" t="str">
        <f>IFERROR(__xludf.DUMMYFUNCTION("UNIQUE(SPLIT(B1456,"";""))"),"Bash/Shell/PowerShell")</f>
        <v>Bash/Shell/PowerShell</v>
      </c>
      <c r="F1456" s="1" t="str">
        <f>IFERROR(__xludf.DUMMYFUNCTION("""COMPUTED_VALUE"""),"HTML/CSS")</f>
        <v>HTML/CSS</v>
      </c>
      <c r="G1456" s="1" t="str">
        <f>IFERROR(__xludf.DUMMYFUNCTION("""COMPUTED_VALUE"""),"Java")</f>
        <v>Java</v>
      </c>
      <c r="H1456" s="1" t="str">
        <f>IFERROR(__xludf.DUMMYFUNCTION("""COMPUTED_VALUE"""),"JavaScript")</f>
        <v>JavaScript</v>
      </c>
      <c r="I1456" s="1" t="str">
        <f>IFERROR(__xludf.DUMMYFUNCTION("""COMPUTED_VALUE"""),"Python")</f>
        <v>Python</v>
      </c>
    </row>
    <row r="1457">
      <c r="B1457" s="1" t="str">
        <f>IFERROR(__xludf.DUMMYFUNCTION("""COMPUTED_VALUE"""),"HTML/CSS;JavaScript;PHP")</f>
        <v>HTML/CSS;JavaScript;PHP</v>
      </c>
      <c r="E1457" s="1" t="str">
        <f>IFERROR(__xludf.DUMMYFUNCTION("UNIQUE(SPLIT(B1457,"";""))"),"HTML/CSS")</f>
        <v>HTML/CSS</v>
      </c>
      <c r="F1457" s="1" t="str">
        <f>IFERROR(__xludf.DUMMYFUNCTION("""COMPUTED_VALUE"""),"JavaScript")</f>
        <v>JavaScript</v>
      </c>
      <c r="G1457" s="1" t="str">
        <f>IFERROR(__xludf.DUMMYFUNCTION("""COMPUTED_VALUE"""),"PHP")</f>
        <v>PHP</v>
      </c>
    </row>
    <row r="1458">
      <c r="B1458" s="1" t="str">
        <f>IFERROR(__xludf.DUMMYFUNCTION("""COMPUTED_VALUE"""),"C#;HTML/CSS;Java;JavaScript;Python")</f>
        <v>C#;HTML/CSS;Java;JavaScript;Python</v>
      </c>
      <c r="E1458" s="1" t="str">
        <f>IFERROR(__xludf.DUMMYFUNCTION("UNIQUE(SPLIT(B1458,"";""))"),"C#")</f>
        <v>C#</v>
      </c>
      <c r="F1458" s="1" t="str">
        <f>IFERROR(__xludf.DUMMYFUNCTION("""COMPUTED_VALUE"""),"HTML/CSS")</f>
        <v>HTML/CSS</v>
      </c>
      <c r="G1458" s="1" t="str">
        <f>IFERROR(__xludf.DUMMYFUNCTION("""COMPUTED_VALUE"""),"Java")</f>
        <v>Java</v>
      </c>
      <c r="H1458" s="1" t="str">
        <f>IFERROR(__xludf.DUMMYFUNCTION("""COMPUTED_VALUE"""),"JavaScript")</f>
        <v>JavaScript</v>
      </c>
      <c r="I1458" s="1" t="str">
        <f>IFERROR(__xludf.DUMMYFUNCTION("""COMPUTED_VALUE"""),"Python")</f>
        <v>Python</v>
      </c>
    </row>
    <row r="1459">
      <c r="B1459" s="1" t="str">
        <f>IFERROR(__xludf.DUMMYFUNCTION("""COMPUTED_VALUE"""),"C++;C#;Java;JavaScript")</f>
        <v>C++;C#;Java;JavaScript</v>
      </c>
      <c r="E1459" s="1" t="str">
        <f>IFERROR(__xludf.DUMMYFUNCTION("UNIQUE(SPLIT(B1459,"";""))"),"C++")</f>
        <v>C++</v>
      </c>
      <c r="F1459" s="1" t="str">
        <f>IFERROR(__xludf.DUMMYFUNCTION("""COMPUTED_VALUE"""),"C#")</f>
        <v>C#</v>
      </c>
      <c r="G1459" s="1" t="str">
        <f>IFERROR(__xludf.DUMMYFUNCTION("""COMPUTED_VALUE"""),"Java")</f>
        <v>Java</v>
      </c>
      <c r="H1459" s="1" t="str">
        <f>IFERROR(__xludf.DUMMYFUNCTION("""COMPUTED_VALUE"""),"JavaScript")</f>
        <v>JavaScript</v>
      </c>
    </row>
    <row r="1460">
      <c r="B1460" s="1" t="str">
        <f>IFERROR(__xludf.DUMMYFUNCTION("""COMPUTED_VALUE"""),"HTML/CSS;JavaScript;PHP;Other(s):")</f>
        <v>HTML/CSS;JavaScript;PHP;Other(s):</v>
      </c>
      <c r="E1460" s="1" t="str">
        <f>IFERROR(__xludf.DUMMYFUNCTION("UNIQUE(SPLIT(B1460,"";""))"),"HTML/CSS")</f>
        <v>HTML/CSS</v>
      </c>
      <c r="F1460" s="1" t="str">
        <f>IFERROR(__xludf.DUMMYFUNCTION("""COMPUTED_VALUE"""),"JavaScript")</f>
        <v>JavaScript</v>
      </c>
      <c r="G1460" s="1" t="str">
        <f>IFERROR(__xludf.DUMMYFUNCTION("""COMPUTED_VALUE"""),"PHP")</f>
        <v>PHP</v>
      </c>
      <c r="H1460" s="1" t="str">
        <f>IFERROR(__xludf.DUMMYFUNCTION("""COMPUTED_VALUE"""),"Other(s):")</f>
        <v>Other(s):</v>
      </c>
    </row>
    <row r="1461">
      <c r="B1461" s="1" t="str">
        <f>IFERROR(__xludf.DUMMYFUNCTION("""COMPUTED_VALUE"""),"Clojure;Java;Scala")</f>
        <v>Clojure;Java;Scala</v>
      </c>
      <c r="E1461" s="1" t="str">
        <f>IFERROR(__xludf.DUMMYFUNCTION("UNIQUE(SPLIT(B1461,"";""))"),"Clojure")</f>
        <v>Clojure</v>
      </c>
      <c r="F1461" s="1" t="str">
        <f>IFERROR(__xludf.DUMMYFUNCTION("""COMPUTED_VALUE"""),"Java")</f>
        <v>Java</v>
      </c>
      <c r="G1461" s="1" t="str">
        <f>IFERROR(__xludf.DUMMYFUNCTION("""COMPUTED_VALUE"""),"Scala")</f>
        <v>Scala</v>
      </c>
    </row>
    <row r="1462">
      <c r="B1462" s="1" t="str">
        <f>IFERROR(__xludf.DUMMYFUNCTION("""COMPUTED_VALUE"""),"HTML/CSS;Java")</f>
        <v>HTML/CSS;Java</v>
      </c>
      <c r="E1462" s="1" t="str">
        <f>IFERROR(__xludf.DUMMYFUNCTION("UNIQUE(SPLIT(B1462,"";""))"),"HTML/CSS")</f>
        <v>HTML/CSS</v>
      </c>
      <c r="F1462" s="1" t="str">
        <f>IFERROR(__xludf.DUMMYFUNCTION("""COMPUTED_VALUE"""),"Java")</f>
        <v>Java</v>
      </c>
    </row>
    <row r="1463">
      <c r="B1463" s="1" t="str">
        <f>IFERROR(__xludf.DUMMYFUNCTION("""COMPUTED_VALUE"""),"Java")</f>
        <v>Java</v>
      </c>
      <c r="E1463" s="1" t="str">
        <f>IFERROR(__xludf.DUMMYFUNCTION("UNIQUE(SPLIT(B1463,"";""))"),"Java")</f>
        <v>Java</v>
      </c>
    </row>
    <row r="1464">
      <c r="B1464" s="1" t="str">
        <f>IFERROR(__xludf.DUMMYFUNCTION("""COMPUTED_VALUE"""),"Bash/Shell/PowerShell;C;C++;Clojure;HTML/CSS;Java;JavaScript;Python;SQL")</f>
        <v>Bash/Shell/PowerShell;C;C++;Clojure;HTML/CSS;Java;JavaScript;Python;SQL</v>
      </c>
      <c r="E1464" s="1" t="str">
        <f>IFERROR(__xludf.DUMMYFUNCTION("UNIQUE(SPLIT(B1464,"";""))"),"Bash/Shell/PowerShell")</f>
        <v>Bash/Shell/PowerShell</v>
      </c>
      <c r="F1464" s="1" t="str">
        <f>IFERROR(__xludf.DUMMYFUNCTION("""COMPUTED_VALUE"""),"C")</f>
        <v>C</v>
      </c>
      <c r="G1464" s="1" t="str">
        <f>IFERROR(__xludf.DUMMYFUNCTION("""COMPUTED_VALUE"""),"C++")</f>
        <v>C++</v>
      </c>
      <c r="H1464" s="1" t="str">
        <f>IFERROR(__xludf.DUMMYFUNCTION("""COMPUTED_VALUE"""),"Clojure")</f>
        <v>Clojure</v>
      </c>
      <c r="I1464" s="1" t="str">
        <f>IFERROR(__xludf.DUMMYFUNCTION("""COMPUTED_VALUE"""),"HTML/CSS")</f>
        <v>HTML/CSS</v>
      </c>
      <c r="J1464" s="1" t="str">
        <f>IFERROR(__xludf.DUMMYFUNCTION("""COMPUTED_VALUE"""),"Java")</f>
        <v>Java</v>
      </c>
      <c r="K1464" s="1" t="str">
        <f>IFERROR(__xludf.DUMMYFUNCTION("""COMPUTED_VALUE"""),"JavaScript")</f>
        <v>JavaScript</v>
      </c>
      <c r="L1464" s="1" t="str">
        <f>IFERROR(__xludf.DUMMYFUNCTION("""COMPUTED_VALUE"""),"Python")</f>
        <v>Python</v>
      </c>
      <c r="M1464" s="1" t="str">
        <f>IFERROR(__xludf.DUMMYFUNCTION("""COMPUTED_VALUE"""),"SQL")</f>
        <v>SQL</v>
      </c>
    </row>
    <row r="1465">
      <c r="B1465" s="1" t="str">
        <f>IFERROR(__xludf.DUMMYFUNCTION("""COMPUTED_VALUE"""),"Bash/Shell/PowerShell;C#;HTML/CSS;Java;JavaScript;Python;SQL")</f>
        <v>Bash/Shell/PowerShell;C#;HTML/CSS;Java;JavaScript;Python;SQL</v>
      </c>
      <c r="E1465" s="1" t="str">
        <f>IFERROR(__xludf.DUMMYFUNCTION("UNIQUE(SPLIT(B1465,"";""))"),"Bash/Shell/PowerShell")</f>
        <v>Bash/Shell/PowerShell</v>
      </c>
      <c r="F1465" s="1" t="str">
        <f>IFERROR(__xludf.DUMMYFUNCTION("""COMPUTED_VALUE"""),"C#")</f>
        <v>C#</v>
      </c>
      <c r="G1465" s="1" t="str">
        <f>IFERROR(__xludf.DUMMYFUNCTION("""COMPUTED_VALUE"""),"HTML/CSS")</f>
        <v>HTML/CSS</v>
      </c>
      <c r="H1465" s="1" t="str">
        <f>IFERROR(__xludf.DUMMYFUNCTION("""COMPUTED_VALUE"""),"Java")</f>
        <v>Java</v>
      </c>
      <c r="I1465" s="1" t="str">
        <f>IFERROR(__xludf.DUMMYFUNCTION("""COMPUTED_VALUE"""),"JavaScript")</f>
        <v>JavaScript</v>
      </c>
      <c r="J1465" s="1" t="str">
        <f>IFERROR(__xludf.DUMMYFUNCTION("""COMPUTED_VALUE"""),"Python")</f>
        <v>Python</v>
      </c>
      <c r="K1465" s="1" t="str">
        <f>IFERROR(__xludf.DUMMYFUNCTION("""COMPUTED_VALUE"""),"SQL")</f>
        <v>SQL</v>
      </c>
    </row>
    <row r="1466">
      <c r="B1466" s="1" t="str">
        <f>IFERROR(__xludf.DUMMYFUNCTION("""COMPUTED_VALUE"""),"C#;Dart;HTML/CSS;JavaScript;SQL")</f>
        <v>C#;Dart;HTML/CSS;JavaScript;SQL</v>
      </c>
      <c r="E1466" s="1" t="str">
        <f>IFERROR(__xludf.DUMMYFUNCTION("UNIQUE(SPLIT(B1466,"";""))"),"C#")</f>
        <v>C#</v>
      </c>
      <c r="F1466" s="1" t="str">
        <f>IFERROR(__xludf.DUMMYFUNCTION("""COMPUTED_VALUE"""),"Dart")</f>
        <v>Dart</v>
      </c>
      <c r="G1466" s="1" t="str">
        <f>IFERROR(__xludf.DUMMYFUNCTION("""COMPUTED_VALUE"""),"HTML/CSS")</f>
        <v>HTML/CSS</v>
      </c>
      <c r="H1466" s="1" t="str">
        <f>IFERROR(__xludf.DUMMYFUNCTION("""COMPUTED_VALUE"""),"JavaScript")</f>
        <v>JavaScript</v>
      </c>
      <c r="I1466" s="1" t="str">
        <f>IFERROR(__xludf.DUMMYFUNCTION("""COMPUTED_VALUE"""),"SQL")</f>
        <v>SQL</v>
      </c>
    </row>
    <row r="1467">
      <c r="B1467" s="1" t="str">
        <f>IFERROR(__xludf.DUMMYFUNCTION("""COMPUTED_VALUE"""),"C;C++;HTML/CSS;JavaScript;SQL")</f>
        <v>C;C++;HTML/CSS;JavaScript;SQL</v>
      </c>
      <c r="E1467" s="1" t="str">
        <f>IFERROR(__xludf.DUMMYFUNCTION("UNIQUE(SPLIT(B1467,"";""))"),"C")</f>
        <v>C</v>
      </c>
      <c r="F1467" s="1" t="str">
        <f>IFERROR(__xludf.DUMMYFUNCTION("""COMPUTED_VALUE"""),"C++")</f>
        <v>C++</v>
      </c>
      <c r="G1467" s="1" t="str">
        <f>IFERROR(__xludf.DUMMYFUNCTION("""COMPUTED_VALUE"""),"HTML/CSS")</f>
        <v>HTML/CSS</v>
      </c>
      <c r="H1467" s="1" t="str">
        <f>IFERROR(__xludf.DUMMYFUNCTION("""COMPUTED_VALUE"""),"JavaScript")</f>
        <v>JavaScript</v>
      </c>
      <c r="I1467" s="1" t="str">
        <f>IFERROR(__xludf.DUMMYFUNCTION("""COMPUTED_VALUE"""),"SQL")</f>
        <v>SQL</v>
      </c>
    </row>
    <row r="1468">
      <c r="B1468" s="1" t="str">
        <f>IFERROR(__xludf.DUMMYFUNCTION("""COMPUTED_VALUE"""),"C#;HTML/CSS;JavaScript;Python;SQL")</f>
        <v>C#;HTML/CSS;JavaScript;Python;SQL</v>
      </c>
      <c r="E1468" s="1" t="str">
        <f>IFERROR(__xludf.DUMMYFUNCTION("UNIQUE(SPLIT(B1468,"";""))"),"C#")</f>
        <v>C#</v>
      </c>
      <c r="F1468" s="1" t="str">
        <f>IFERROR(__xludf.DUMMYFUNCTION("""COMPUTED_VALUE"""),"HTML/CSS")</f>
        <v>HTML/CSS</v>
      </c>
      <c r="G1468" s="1" t="str">
        <f>IFERROR(__xludf.DUMMYFUNCTION("""COMPUTED_VALUE"""),"JavaScript")</f>
        <v>JavaScript</v>
      </c>
      <c r="H1468" s="1" t="str">
        <f>IFERROR(__xludf.DUMMYFUNCTION("""COMPUTED_VALUE"""),"Python")</f>
        <v>Python</v>
      </c>
      <c r="I1468" s="1" t="str">
        <f>IFERROR(__xludf.DUMMYFUNCTION("""COMPUTED_VALUE"""),"SQL")</f>
        <v>SQL</v>
      </c>
    </row>
    <row r="1469">
      <c r="B1469" s="1" t="str">
        <f>IFERROR(__xludf.DUMMYFUNCTION("""COMPUTED_VALUE"""),"HTML/CSS;JavaScript;Other(s):")</f>
        <v>HTML/CSS;JavaScript;Other(s):</v>
      </c>
      <c r="E1469" s="1" t="str">
        <f>IFERROR(__xludf.DUMMYFUNCTION("UNIQUE(SPLIT(B1469,"";""))"),"HTML/CSS")</f>
        <v>HTML/CSS</v>
      </c>
      <c r="F1469" s="1" t="str">
        <f>IFERROR(__xludf.DUMMYFUNCTION("""COMPUTED_VALUE"""),"JavaScript")</f>
        <v>JavaScript</v>
      </c>
      <c r="G1469" s="1" t="str">
        <f>IFERROR(__xludf.DUMMYFUNCTION("""COMPUTED_VALUE"""),"Other(s):")</f>
        <v>Other(s):</v>
      </c>
    </row>
    <row r="1470">
      <c r="B1470" s="1" t="str">
        <f>IFERROR(__xludf.DUMMYFUNCTION("""COMPUTED_VALUE"""),"C#;HTML/CSS;Java;Scala;SQL;TypeScript")</f>
        <v>C#;HTML/CSS;Java;Scala;SQL;TypeScript</v>
      </c>
      <c r="E1470" s="1" t="str">
        <f>IFERROR(__xludf.DUMMYFUNCTION("UNIQUE(SPLIT(B1470,"";""))"),"C#")</f>
        <v>C#</v>
      </c>
      <c r="F1470" s="1" t="str">
        <f>IFERROR(__xludf.DUMMYFUNCTION("""COMPUTED_VALUE"""),"HTML/CSS")</f>
        <v>HTML/CSS</v>
      </c>
      <c r="G1470" s="1" t="str">
        <f>IFERROR(__xludf.DUMMYFUNCTION("""COMPUTED_VALUE"""),"Java")</f>
        <v>Java</v>
      </c>
      <c r="H1470" s="1" t="str">
        <f>IFERROR(__xludf.DUMMYFUNCTION("""COMPUTED_VALUE"""),"Scala")</f>
        <v>Scala</v>
      </c>
      <c r="I1470" s="1" t="str">
        <f>IFERROR(__xludf.DUMMYFUNCTION("""COMPUTED_VALUE"""),"SQL")</f>
        <v>SQL</v>
      </c>
      <c r="J1470" s="1" t="str">
        <f>IFERROR(__xludf.DUMMYFUNCTION("""COMPUTED_VALUE"""),"TypeScript")</f>
        <v>TypeScript</v>
      </c>
    </row>
    <row r="1471">
      <c r="B1471" s="1" t="str">
        <f>IFERROR(__xludf.DUMMYFUNCTION("""COMPUTED_VALUE"""),"C++;Go;JavaScript;Python")</f>
        <v>C++;Go;JavaScript;Python</v>
      </c>
      <c r="E1471" s="1" t="str">
        <f>IFERROR(__xludf.DUMMYFUNCTION("UNIQUE(SPLIT(B1471,"";""))"),"C++")</f>
        <v>C++</v>
      </c>
      <c r="F1471" s="1" t="str">
        <f>IFERROR(__xludf.DUMMYFUNCTION("""COMPUTED_VALUE"""),"Go")</f>
        <v>Go</v>
      </c>
      <c r="G1471" s="1" t="str">
        <f>IFERROR(__xludf.DUMMYFUNCTION("""COMPUTED_VALUE"""),"JavaScript")</f>
        <v>JavaScript</v>
      </c>
      <c r="H1471" s="1" t="str">
        <f>IFERROR(__xludf.DUMMYFUNCTION("""COMPUTED_VALUE"""),"Python")</f>
        <v>Python</v>
      </c>
    </row>
    <row r="1472">
      <c r="B1472" s="1" t="str">
        <f>IFERROR(__xludf.DUMMYFUNCTION("""COMPUTED_VALUE"""),"HTML/CSS;JavaScript;Python")</f>
        <v>HTML/CSS;JavaScript;Python</v>
      </c>
      <c r="E1472" s="1" t="str">
        <f>IFERROR(__xludf.DUMMYFUNCTION("UNIQUE(SPLIT(B1472,"";""))"),"HTML/CSS")</f>
        <v>HTML/CSS</v>
      </c>
      <c r="F1472" s="1" t="str">
        <f>IFERROR(__xludf.DUMMYFUNCTION("""COMPUTED_VALUE"""),"JavaScript")</f>
        <v>JavaScript</v>
      </c>
      <c r="G1472" s="1" t="str">
        <f>IFERROR(__xludf.DUMMYFUNCTION("""COMPUTED_VALUE"""),"Python")</f>
        <v>Python</v>
      </c>
    </row>
    <row r="1473">
      <c r="B1473" s="1" t="str">
        <f>IFERROR(__xludf.DUMMYFUNCTION("""COMPUTED_VALUE"""),"Assembly;Bash/Shell/PowerShell;C#;HTML/CSS;JavaScript;PHP;SQL;Other(s):")</f>
        <v>Assembly;Bash/Shell/PowerShell;C#;HTML/CSS;JavaScript;PHP;SQL;Other(s):</v>
      </c>
      <c r="E1473" s="1" t="str">
        <f>IFERROR(__xludf.DUMMYFUNCTION("UNIQUE(SPLIT(B1473,"";""))"),"Assembly")</f>
        <v>Assembly</v>
      </c>
      <c r="F1473" s="1" t="str">
        <f>IFERROR(__xludf.DUMMYFUNCTION("""COMPUTED_VALUE"""),"Bash/Shell/PowerShell")</f>
        <v>Bash/Shell/PowerShell</v>
      </c>
      <c r="G1473" s="1" t="str">
        <f>IFERROR(__xludf.DUMMYFUNCTION("""COMPUTED_VALUE"""),"C#")</f>
        <v>C#</v>
      </c>
      <c r="H1473" s="1" t="str">
        <f>IFERROR(__xludf.DUMMYFUNCTION("""COMPUTED_VALUE"""),"HTML/CSS")</f>
        <v>HTML/CSS</v>
      </c>
      <c r="I1473" s="1" t="str">
        <f>IFERROR(__xludf.DUMMYFUNCTION("""COMPUTED_VALUE"""),"JavaScript")</f>
        <v>JavaScript</v>
      </c>
      <c r="J1473" s="1" t="str">
        <f>IFERROR(__xludf.DUMMYFUNCTION("""COMPUTED_VALUE"""),"PHP")</f>
        <v>PHP</v>
      </c>
      <c r="K1473" s="1" t="str">
        <f>IFERROR(__xludf.DUMMYFUNCTION("""COMPUTED_VALUE"""),"SQL")</f>
        <v>SQL</v>
      </c>
      <c r="L1473" s="1" t="str">
        <f>IFERROR(__xludf.DUMMYFUNCTION("""COMPUTED_VALUE"""),"Other(s):")</f>
        <v>Other(s):</v>
      </c>
    </row>
    <row r="1474">
      <c r="B1474" s="1" t="str">
        <f>IFERROR(__xludf.DUMMYFUNCTION("""COMPUTED_VALUE"""),"Bash/Shell/PowerShell;C++;HTML/CSS;JavaScript;Python;Ruby;TypeScript")</f>
        <v>Bash/Shell/PowerShell;C++;HTML/CSS;JavaScript;Python;Ruby;TypeScript</v>
      </c>
      <c r="E1474" s="1" t="str">
        <f>IFERROR(__xludf.DUMMYFUNCTION("UNIQUE(SPLIT(B1474,"";""))"),"Bash/Shell/PowerShell")</f>
        <v>Bash/Shell/PowerShell</v>
      </c>
      <c r="F1474" s="1" t="str">
        <f>IFERROR(__xludf.DUMMYFUNCTION("""COMPUTED_VALUE"""),"C++")</f>
        <v>C++</v>
      </c>
      <c r="G1474" s="1" t="str">
        <f>IFERROR(__xludf.DUMMYFUNCTION("""COMPUTED_VALUE"""),"HTML/CSS")</f>
        <v>HTML/CSS</v>
      </c>
      <c r="H1474" s="1" t="str">
        <f>IFERROR(__xludf.DUMMYFUNCTION("""COMPUTED_VALUE"""),"JavaScript")</f>
        <v>JavaScript</v>
      </c>
      <c r="I1474" s="1" t="str">
        <f>IFERROR(__xludf.DUMMYFUNCTION("""COMPUTED_VALUE"""),"Python")</f>
        <v>Python</v>
      </c>
      <c r="J1474" s="1" t="str">
        <f>IFERROR(__xludf.DUMMYFUNCTION("""COMPUTED_VALUE"""),"Ruby")</f>
        <v>Ruby</v>
      </c>
      <c r="K1474" s="1" t="str">
        <f>IFERROR(__xludf.DUMMYFUNCTION("""COMPUTED_VALUE"""),"TypeScript")</f>
        <v>TypeScript</v>
      </c>
    </row>
    <row r="1475">
      <c r="B1475" s="1" t="str">
        <f>IFERROR(__xludf.DUMMYFUNCTION("""COMPUTED_VALUE"""),"JavaScript;R")</f>
        <v>JavaScript;R</v>
      </c>
      <c r="E1475" s="1" t="str">
        <f>IFERROR(__xludf.DUMMYFUNCTION("UNIQUE(SPLIT(B1475,"";""))"),"JavaScript")</f>
        <v>JavaScript</v>
      </c>
      <c r="F1475" s="1" t="str">
        <f>IFERROR(__xludf.DUMMYFUNCTION("""COMPUTED_VALUE"""),"R")</f>
        <v>R</v>
      </c>
    </row>
    <row r="1476">
      <c r="B1476" s="1" t="str">
        <f>IFERROR(__xludf.DUMMYFUNCTION("""COMPUTED_VALUE"""),"HTML/CSS;Java;JavaScript;TypeScript")</f>
        <v>HTML/CSS;Java;JavaScript;TypeScript</v>
      </c>
      <c r="E1476" s="1" t="str">
        <f>IFERROR(__xludf.DUMMYFUNCTION("UNIQUE(SPLIT(B1476,"";""))"),"HTML/CSS")</f>
        <v>HTML/CSS</v>
      </c>
      <c r="F1476" s="1" t="str">
        <f>IFERROR(__xludf.DUMMYFUNCTION("""COMPUTED_VALUE"""),"Java")</f>
        <v>Java</v>
      </c>
      <c r="G1476" s="1" t="str">
        <f>IFERROR(__xludf.DUMMYFUNCTION("""COMPUTED_VALUE"""),"JavaScript")</f>
        <v>JavaScript</v>
      </c>
      <c r="H1476" s="1" t="str">
        <f>IFERROR(__xludf.DUMMYFUNCTION("""COMPUTED_VALUE"""),"TypeScript")</f>
        <v>TypeScript</v>
      </c>
    </row>
    <row r="1477">
      <c r="B1477" s="1" t="str">
        <f>IFERROR(__xludf.DUMMYFUNCTION("""COMPUTED_VALUE"""),"Bash/Shell/PowerShell;HTML/CSS;JavaScript;Python;SQL;TypeScript")</f>
        <v>Bash/Shell/PowerShell;HTML/CSS;JavaScript;Python;SQL;TypeScript</v>
      </c>
      <c r="E1477" s="1" t="str">
        <f>IFERROR(__xludf.DUMMYFUNCTION("UNIQUE(SPLIT(B1477,"";""))"),"Bash/Shell/PowerShell")</f>
        <v>Bash/Shell/PowerShell</v>
      </c>
      <c r="F1477" s="1" t="str">
        <f>IFERROR(__xludf.DUMMYFUNCTION("""COMPUTED_VALUE"""),"HTML/CSS")</f>
        <v>HTML/CSS</v>
      </c>
      <c r="G1477" s="1" t="str">
        <f>IFERROR(__xludf.DUMMYFUNCTION("""COMPUTED_VALUE"""),"JavaScript")</f>
        <v>JavaScript</v>
      </c>
      <c r="H1477" s="1" t="str">
        <f>IFERROR(__xludf.DUMMYFUNCTION("""COMPUTED_VALUE"""),"Python")</f>
        <v>Python</v>
      </c>
      <c r="I1477" s="1" t="str">
        <f>IFERROR(__xludf.DUMMYFUNCTION("""COMPUTED_VALUE"""),"SQL")</f>
        <v>SQL</v>
      </c>
      <c r="J1477" s="1" t="str">
        <f>IFERROR(__xludf.DUMMYFUNCTION("""COMPUTED_VALUE"""),"TypeScript")</f>
        <v>TypeScript</v>
      </c>
    </row>
    <row r="1478">
      <c r="B1478" s="1" t="str">
        <f>IFERROR(__xludf.DUMMYFUNCTION("""COMPUTED_VALUE"""),"R")</f>
        <v>R</v>
      </c>
      <c r="E1478" s="1" t="str">
        <f>IFERROR(__xludf.DUMMYFUNCTION("UNIQUE(SPLIT(B1478,"";""))"),"R")</f>
        <v>R</v>
      </c>
    </row>
    <row r="1479">
      <c r="B1479" s="1" t="str">
        <f>IFERROR(__xludf.DUMMYFUNCTION("""COMPUTED_VALUE"""),"C++;HTML/CSS;Java;JavaScript;PHP;SQL;TypeScript")</f>
        <v>C++;HTML/CSS;Java;JavaScript;PHP;SQL;TypeScript</v>
      </c>
      <c r="E1479" s="1" t="str">
        <f>IFERROR(__xludf.DUMMYFUNCTION("UNIQUE(SPLIT(B1479,"";""))"),"C++")</f>
        <v>C++</v>
      </c>
      <c r="F1479" s="1" t="str">
        <f>IFERROR(__xludf.DUMMYFUNCTION("""COMPUTED_VALUE"""),"HTML/CSS")</f>
        <v>HTML/CSS</v>
      </c>
      <c r="G1479" s="1" t="str">
        <f>IFERROR(__xludf.DUMMYFUNCTION("""COMPUTED_VALUE"""),"Java")</f>
        <v>Java</v>
      </c>
      <c r="H1479" s="1" t="str">
        <f>IFERROR(__xludf.DUMMYFUNCTION("""COMPUTED_VALUE"""),"JavaScript")</f>
        <v>JavaScript</v>
      </c>
      <c r="I1479" s="1" t="str">
        <f>IFERROR(__xludf.DUMMYFUNCTION("""COMPUTED_VALUE"""),"PHP")</f>
        <v>PHP</v>
      </c>
      <c r="J1479" s="1" t="str">
        <f>IFERROR(__xludf.DUMMYFUNCTION("""COMPUTED_VALUE"""),"SQL")</f>
        <v>SQL</v>
      </c>
      <c r="K1479" s="1" t="str">
        <f>IFERROR(__xludf.DUMMYFUNCTION("""COMPUTED_VALUE"""),"TypeScript")</f>
        <v>TypeScript</v>
      </c>
    </row>
    <row r="1480">
      <c r="B1480" s="1" t="str">
        <f>IFERROR(__xludf.DUMMYFUNCTION("""COMPUTED_VALUE"""),"Assembly;Bash/Shell/PowerShell;C;C++;C#;HTML/CSS;Java;JavaScript;Python;SQL")</f>
        <v>Assembly;Bash/Shell/PowerShell;C;C++;C#;HTML/CSS;Java;JavaScript;Python;SQL</v>
      </c>
      <c r="E1480" s="1" t="str">
        <f>IFERROR(__xludf.DUMMYFUNCTION("UNIQUE(SPLIT(B1480,"";""))"),"Assembly")</f>
        <v>Assembly</v>
      </c>
      <c r="F1480" s="1" t="str">
        <f>IFERROR(__xludf.DUMMYFUNCTION("""COMPUTED_VALUE"""),"Bash/Shell/PowerShell")</f>
        <v>Bash/Shell/PowerShell</v>
      </c>
      <c r="G1480" s="1" t="str">
        <f>IFERROR(__xludf.DUMMYFUNCTION("""COMPUTED_VALUE"""),"C")</f>
        <v>C</v>
      </c>
      <c r="H1480" s="1" t="str">
        <f>IFERROR(__xludf.DUMMYFUNCTION("""COMPUTED_VALUE"""),"C++")</f>
        <v>C++</v>
      </c>
      <c r="I1480" s="1" t="str">
        <f>IFERROR(__xludf.DUMMYFUNCTION("""COMPUTED_VALUE"""),"C#")</f>
        <v>C#</v>
      </c>
      <c r="J1480" s="1" t="str">
        <f>IFERROR(__xludf.DUMMYFUNCTION("""COMPUTED_VALUE"""),"HTML/CSS")</f>
        <v>HTML/CSS</v>
      </c>
      <c r="K1480" s="1" t="str">
        <f>IFERROR(__xludf.DUMMYFUNCTION("""COMPUTED_VALUE"""),"Java")</f>
        <v>Java</v>
      </c>
      <c r="L1480" s="1" t="str">
        <f>IFERROR(__xludf.DUMMYFUNCTION("""COMPUTED_VALUE"""),"JavaScript")</f>
        <v>JavaScript</v>
      </c>
      <c r="M1480" s="1" t="str">
        <f>IFERROR(__xludf.DUMMYFUNCTION("""COMPUTED_VALUE"""),"Python")</f>
        <v>Python</v>
      </c>
      <c r="N1480" s="1" t="str">
        <f>IFERROR(__xludf.DUMMYFUNCTION("""COMPUTED_VALUE"""),"SQL")</f>
        <v>SQL</v>
      </c>
    </row>
    <row r="1481">
      <c r="B1481" s="1" t="str">
        <f>IFERROR(__xludf.DUMMYFUNCTION("""COMPUTED_VALUE"""),"C;C++;C#;HTML/CSS;TypeScript")</f>
        <v>C;C++;C#;HTML/CSS;TypeScript</v>
      </c>
      <c r="E1481" s="1" t="str">
        <f>IFERROR(__xludf.DUMMYFUNCTION("UNIQUE(SPLIT(B1481,"";""))"),"C")</f>
        <v>C</v>
      </c>
      <c r="F1481" s="1" t="str">
        <f>IFERROR(__xludf.DUMMYFUNCTION("""COMPUTED_VALUE"""),"C++")</f>
        <v>C++</v>
      </c>
      <c r="G1481" s="1" t="str">
        <f>IFERROR(__xludf.DUMMYFUNCTION("""COMPUTED_VALUE"""),"C#")</f>
        <v>C#</v>
      </c>
      <c r="H1481" s="1" t="str">
        <f>IFERROR(__xludf.DUMMYFUNCTION("""COMPUTED_VALUE"""),"HTML/CSS")</f>
        <v>HTML/CSS</v>
      </c>
      <c r="I1481" s="1" t="str">
        <f>IFERROR(__xludf.DUMMYFUNCTION("""COMPUTED_VALUE"""),"TypeScript")</f>
        <v>TypeScript</v>
      </c>
    </row>
    <row r="1482">
      <c r="B1482" s="1" t="str">
        <f>IFERROR(__xludf.DUMMYFUNCTION("""COMPUTED_VALUE"""),"Bash/Shell/PowerShell;HTML/CSS;JavaScript;Python;Ruby;Rust")</f>
        <v>Bash/Shell/PowerShell;HTML/CSS;JavaScript;Python;Ruby;Rust</v>
      </c>
      <c r="E1482" s="1" t="str">
        <f>IFERROR(__xludf.DUMMYFUNCTION("UNIQUE(SPLIT(B1482,"";""))"),"Bash/Shell/PowerShell")</f>
        <v>Bash/Shell/PowerShell</v>
      </c>
      <c r="F1482" s="1" t="str">
        <f>IFERROR(__xludf.DUMMYFUNCTION("""COMPUTED_VALUE"""),"HTML/CSS")</f>
        <v>HTML/CSS</v>
      </c>
      <c r="G1482" s="1" t="str">
        <f>IFERROR(__xludf.DUMMYFUNCTION("""COMPUTED_VALUE"""),"JavaScript")</f>
        <v>JavaScript</v>
      </c>
      <c r="H1482" s="1" t="str">
        <f>IFERROR(__xludf.DUMMYFUNCTION("""COMPUTED_VALUE"""),"Python")</f>
        <v>Python</v>
      </c>
      <c r="I1482" s="1" t="str">
        <f>IFERROR(__xludf.DUMMYFUNCTION("""COMPUTED_VALUE"""),"Ruby")</f>
        <v>Ruby</v>
      </c>
      <c r="J1482" s="1" t="str">
        <f>IFERROR(__xludf.DUMMYFUNCTION("""COMPUTED_VALUE"""),"Rust")</f>
        <v>Rust</v>
      </c>
    </row>
    <row r="1483">
      <c r="B1483" s="1" t="str">
        <f>IFERROR(__xludf.DUMMYFUNCTION("""COMPUTED_VALUE"""),"Bash/Shell/PowerShell;C;HTML/CSS;Java;JavaScript;PHP;Python")</f>
        <v>Bash/Shell/PowerShell;C;HTML/CSS;Java;JavaScript;PHP;Python</v>
      </c>
      <c r="E1483" s="1" t="str">
        <f>IFERROR(__xludf.DUMMYFUNCTION("UNIQUE(SPLIT(B1483,"";""))"),"Bash/Shell/PowerShell")</f>
        <v>Bash/Shell/PowerShell</v>
      </c>
      <c r="F1483" s="1" t="str">
        <f>IFERROR(__xludf.DUMMYFUNCTION("""COMPUTED_VALUE"""),"C")</f>
        <v>C</v>
      </c>
      <c r="G1483" s="1" t="str">
        <f>IFERROR(__xludf.DUMMYFUNCTION("""COMPUTED_VALUE"""),"HTML/CSS")</f>
        <v>HTML/CSS</v>
      </c>
      <c r="H1483" s="1" t="str">
        <f>IFERROR(__xludf.DUMMYFUNCTION("""COMPUTED_VALUE"""),"Java")</f>
        <v>Java</v>
      </c>
      <c r="I1483" s="1" t="str">
        <f>IFERROR(__xludf.DUMMYFUNCTION("""COMPUTED_VALUE"""),"JavaScript")</f>
        <v>JavaScript</v>
      </c>
      <c r="J1483" s="1" t="str">
        <f>IFERROR(__xludf.DUMMYFUNCTION("""COMPUTED_VALUE"""),"PHP")</f>
        <v>PHP</v>
      </c>
      <c r="K1483" s="1" t="str">
        <f>IFERROR(__xludf.DUMMYFUNCTION("""COMPUTED_VALUE"""),"Python")</f>
        <v>Python</v>
      </c>
    </row>
    <row r="1484">
      <c r="B1484" s="1" t="str">
        <f>IFERROR(__xludf.DUMMYFUNCTION("""COMPUTED_VALUE"""),"Bash/Shell/PowerShell;Java;Kotlin;Ruby;Scala")</f>
        <v>Bash/Shell/PowerShell;Java;Kotlin;Ruby;Scala</v>
      </c>
      <c r="E1484" s="1" t="str">
        <f>IFERROR(__xludf.DUMMYFUNCTION("UNIQUE(SPLIT(B1484,"";""))"),"Bash/Shell/PowerShell")</f>
        <v>Bash/Shell/PowerShell</v>
      </c>
      <c r="F1484" s="1" t="str">
        <f>IFERROR(__xludf.DUMMYFUNCTION("""COMPUTED_VALUE"""),"Java")</f>
        <v>Java</v>
      </c>
      <c r="G1484" s="1" t="str">
        <f>IFERROR(__xludf.DUMMYFUNCTION("""COMPUTED_VALUE"""),"Kotlin")</f>
        <v>Kotlin</v>
      </c>
      <c r="H1484" s="1" t="str">
        <f>IFERROR(__xludf.DUMMYFUNCTION("""COMPUTED_VALUE"""),"Ruby")</f>
        <v>Ruby</v>
      </c>
      <c r="I1484" s="1" t="str">
        <f>IFERROR(__xludf.DUMMYFUNCTION("""COMPUTED_VALUE"""),"Scala")</f>
        <v>Scala</v>
      </c>
    </row>
    <row r="1485">
      <c r="B1485" s="1" t="str">
        <f>IFERROR(__xludf.DUMMYFUNCTION("""COMPUTED_VALUE"""),"C;C++;Java")</f>
        <v>C;C++;Java</v>
      </c>
      <c r="E1485" s="1" t="str">
        <f>IFERROR(__xludf.DUMMYFUNCTION("UNIQUE(SPLIT(B1485,"";""))"),"C")</f>
        <v>C</v>
      </c>
      <c r="F1485" s="1" t="str">
        <f>IFERROR(__xludf.DUMMYFUNCTION("""COMPUTED_VALUE"""),"C++")</f>
        <v>C++</v>
      </c>
      <c r="G1485" s="1" t="str">
        <f>IFERROR(__xludf.DUMMYFUNCTION("""COMPUTED_VALUE"""),"Java")</f>
        <v>Java</v>
      </c>
    </row>
    <row r="1486">
      <c r="B1486" s="1" t="str">
        <f>IFERROR(__xludf.DUMMYFUNCTION("""COMPUTED_VALUE"""),"C++;C#;Java;Python;VBA")</f>
        <v>C++;C#;Java;Python;VBA</v>
      </c>
      <c r="E1486" s="1" t="str">
        <f>IFERROR(__xludf.DUMMYFUNCTION("UNIQUE(SPLIT(B1486,"";""))"),"C++")</f>
        <v>C++</v>
      </c>
      <c r="F1486" s="1" t="str">
        <f>IFERROR(__xludf.DUMMYFUNCTION("""COMPUTED_VALUE"""),"C#")</f>
        <v>C#</v>
      </c>
      <c r="G1486" s="1" t="str">
        <f>IFERROR(__xludf.DUMMYFUNCTION("""COMPUTED_VALUE"""),"Java")</f>
        <v>Java</v>
      </c>
      <c r="H1486" s="1" t="str">
        <f>IFERROR(__xludf.DUMMYFUNCTION("""COMPUTED_VALUE"""),"Python")</f>
        <v>Python</v>
      </c>
      <c r="I1486" s="1" t="str">
        <f>IFERROR(__xludf.DUMMYFUNCTION("""COMPUTED_VALUE"""),"VBA")</f>
        <v>VBA</v>
      </c>
    </row>
    <row r="1487">
      <c r="B1487" s="1" t="str">
        <f>IFERROR(__xludf.DUMMYFUNCTION("""COMPUTED_VALUE"""),"Bash/Shell/PowerShell;C;C++;HTML/CSS")</f>
        <v>Bash/Shell/PowerShell;C;C++;HTML/CSS</v>
      </c>
      <c r="E1487" s="1" t="str">
        <f>IFERROR(__xludf.DUMMYFUNCTION("UNIQUE(SPLIT(B1487,"";""))"),"Bash/Shell/PowerShell")</f>
        <v>Bash/Shell/PowerShell</v>
      </c>
      <c r="F1487" s="1" t="str">
        <f>IFERROR(__xludf.DUMMYFUNCTION("""COMPUTED_VALUE"""),"C")</f>
        <v>C</v>
      </c>
      <c r="G1487" s="1" t="str">
        <f>IFERROR(__xludf.DUMMYFUNCTION("""COMPUTED_VALUE"""),"C++")</f>
        <v>C++</v>
      </c>
      <c r="H1487" s="1" t="str">
        <f>IFERROR(__xludf.DUMMYFUNCTION("""COMPUTED_VALUE"""),"HTML/CSS")</f>
        <v>HTML/CSS</v>
      </c>
    </row>
    <row r="1488">
      <c r="B1488" s="1" t="str">
        <f>IFERROR(__xludf.DUMMYFUNCTION("""COMPUTED_VALUE"""),"Bash/Shell/PowerShell;HTML/CSS;JavaScript;Python;SQL;VBA")</f>
        <v>Bash/Shell/PowerShell;HTML/CSS;JavaScript;Python;SQL;VBA</v>
      </c>
      <c r="E1488" s="1" t="str">
        <f>IFERROR(__xludf.DUMMYFUNCTION("UNIQUE(SPLIT(B1488,"";""))"),"Bash/Shell/PowerShell")</f>
        <v>Bash/Shell/PowerShell</v>
      </c>
      <c r="F1488" s="1" t="str">
        <f>IFERROR(__xludf.DUMMYFUNCTION("""COMPUTED_VALUE"""),"HTML/CSS")</f>
        <v>HTML/CSS</v>
      </c>
      <c r="G1488" s="1" t="str">
        <f>IFERROR(__xludf.DUMMYFUNCTION("""COMPUTED_VALUE"""),"JavaScript")</f>
        <v>JavaScript</v>
      </c>
      <c r="H1488" s="1" t="str">
        <f>IFERROR(__xludf.DUMMYFUNCTION("""COMPUTED_VALUE"""),"Python")</f>
        <v>Python</v>
      </c>
      <c r="I1488" s="1" t="str">
        <f>IFERROR(__xludf.DUMMYFUNCTION("""COMPUTED_VALUE"""),"SQL")</f>
        <v>SQL</v>
      </c>
      <c r="J1488" s="1" t="str">
        <f>IFERROR(__xludf.DUMMYFUNCTION("""COMPUTED_VALUE"""),"VBA")</f>
        <v>VBA</v>
      </c>
    </row>
    <row r="1489">
      <c r="B1489" s="1" t="str">
        <f>IFERROR(__xludf.DUMMYFUNCTION("""COMPUTED_VALUE"""),"Bash/Shell/PowerShell;HTML/CSS;JavaScript")</f>
        <v>Bash/Shell/PowerShell;HTML/CSS;JavaScript</v>
      </c>
      <c r="E1489" s="1" t="str">
        <f>IFERROR(__xludf.DUMMYFUNCTION("UNIQUE(SPLIT(B1489,"";""))"),"Bash/Shell/PowerShell")</f>
        <v>Bash/Shell/PowerShell</v>
      </c>
      <c r="F1489" s="1" t="str">
        <f>IFERROR(__xludf.DUMMYFUNCTION("""COMPUTED_VALUE"""),"HTML/CSS")</f>
        <v>HTML/CSS</v>
      </c>
      <c r="G1489" s="1" t="str">
        <f>IFERROR(__xludf.DUMMYFUNCTION("""COMPUTED_VALUE"""),"JavaScript")</f>
        <v>JavaScript</v>
      </c>
    </row>
    <row r="1490">
      <c r="B1490" s="1" t="str">
        <f>IFERROR(__xludf.DUMMYFUNCTION("""COMPUTED_VALUE"""),"HTML/CSS;JavaScript;R;SQL;TypeScript")</f>
        <v>HTML/CSS;JavaScript;R;SQL;TypeScript</v>
      </c>
      <c r="E1490" s="1" t="str">
        <f>IFERROR(__xludf.DUMMYFUNCTION("UNIQUE(SPLIT(B1490,"";""))"),"HTML/CSS")</f>
        <v>HTML/CSS</v>
      </c>
      <c r="F1490" s="1" t="str">
        <f>IFERROR(__xludf.DUMMYFUNCTION("""COMPUTED_VALUE"""),"JavaScript")</f>
        <v>JavaScript</v>
      </c>
      <c r="G1490" s="1" t="str">
        <f>IFERROR(__xludf.DUMMYFUNCTION("""COMPUTED_VALUE"""),"R")</f>
        <v>R</v>
      </c>
      <c r="H1490" s="1" t="str">
        <f>IFERROR(__xludf.DUMMYFUNCTION("""COMPUTED_VALUE"""),"SQL")</f>
        <v>SQL</v>
      </c>
      <c r="I1490" s="1" t="str">
        <f>IFERROR(__xludf.DUMMYFUNCTION("""COMPUTED_VALUE"""),"TypeScript")</f>
        <v>TypeScript</v>
      </c>
    </row>
    <row r="1491">
      <c r="B1491" s="1" t="str">
        <f>IFERROR(__xludf.DUMMYFUNCTION("""COMPUTED_VALUE"""),"Bash/Shell/PowerShell;Python;SQL")</f>
        <v>Bash/Shell/PowerShell;Python;SQL</v>
      </c>
      <c r="E1491" s="1" t="str">
        <f>IFERROR(__xludf.DUMMYFUNCTION("UNIQUE(SPLIT(B1491,"";""))"),"Bash/Shell/PowerShell")</f>
        <v>Bash/Shell/PowerShell</v>
      </c>
      <c r="F1491" s="1" t="str">
        <f>IFERROR(__xludf.DUMMYFUNCTION("""COMPUTED_VALUE"""),"Python")</f>
        <v>Python</v>
      </c>
      <c r="G1491" s="1" t="str">
        <f>IFERROR(__xludf.DUMMYFUNCTION("""COMPUTED_VALUE"""),"SQL")</f>
        <v>SQL</v>
      </c>
    </row>
    <row r="1492">
      <c r="B1492" s="1" t="str">
        <f>IFERROR(__xludf.DUMMYFUNCTION("""COMPUTED_VALUE"""),"Bash/Shell/PowerShell;C#;Go;Java;JavaScript;Kotlin;SQL;TypeScript")</f>
        <v>Bash/Shell/PowerShell;C#;Go;Java;JavaScript;Kotlin;SQL;TypeScript</v>
      </c>
      <c r="E1492" s="1" t="str">
        <f>IFERROR(__xludf.DUMMYFUNCTION("UNIQUE(SPLIT(B1492,"";""))"),"Bash/Shell/PowerShell")</f>
        <v>Bash/Shell/PowerShell</v>
      </c>
      <c r="F1492" s="1" t="str">
        <f>IFERROR(__xludf.DUMMYFUNCTION("""COMPUTED_VALUE"""),"C#")</f>
        <v>C#</v>
      </c>
      <c r="G1492" s="1" t="str">
        <f>IFERROR(__xludf.DUMMYFUNCTION("""COMPUTED_VALUE"""),"Go")</f>
        <v>Go</v>
      </c>
      <c r="H1492" s="1" t="str">
        <f>IFERROR(__xludf.DUMMYFUNCTION("""COMPUTED_VALUE"""),"Java")</f>
        <v>Java</v>
      </c>
      <c r="I1492" s="1" t="str">
        <f>IFERROR(__xludf.DUMMYFUNCTION("""COMPUTED_VALUE"""),"JavaScript")</f>
        <v>JavaScript</v>
      </c>
      <c r="J1492" s="1" t="str">
        <f>IFERROR(__xludf.DUMMYFUNCTION("""COMPUTED_VALUE"""),"Kotlin")</f>
        <v>Kotlin</v>
      </c>
      <c r="K1492" s="1" t="str">
        <f>IFERROR(__xludf.DUMMYFUNCTION("""COMPUTED_VALUE"""),"SQL")</f>
        <v>SQL</v>
      </c>
      <c r="L1492" s="1" t="str">
        <f>IFERROR(__xludf.DUMMYFUNCTION("""COMPUTED_VALUE"""),"TypeScript")</f>
        <v>TypeScript</v>
      </c>
    </row>
    <row r="1493">
      <c r="B1493" s="1" t="str">
        <f>IFERROR(__xludf.DUMMYFUNCTION("""COMPUTED_VALUE"""),"HTML/CSS;JavaScript;PHP")</f>
        <v>HTML/CSS;JavaScript;PHP</v>
      </c>
      <c r="E1493" s="1" t="str">
        <f>IFERROR(__xludf.DUMMYFUNCTION("UNIQUE(SPLIT(B1493,"";""))"),"HTML/CSS")</f>
        <v>HTML/CSS</v>
      </c>
      <c r="F1493" s="1" t="str">
        <f>IFERROR(__xludf.DUMMYFUNCTION("""COMPUTED_VALUE"""),"JavaScript")</f>
        <v>JavaScript</v>
      </c>
      <c r="G1493" s="1" t="str">
        <f>IFERROR(__xludf.DUMMYFUNCTION("""COMPUTED_VALUE"""),"PHP")</f>
        <v>PHP</v>
      </c>
    </row>
    <row r="1494">
      <c r="B1494" s="1" t="str">
        <f>IFERROR(__xludf.DUMMYFUNCTION("""COMPUTED_VALUE"""),"Python")</f>
        <v>Python</v>
      </c>
      <c r="E1494" s="1" t="str">
        <f>IFERROR(__xludf.DUMMYFUNCTION("UNIQUE(SPLIT(B1494,"";""))"),"Python")</f>
        <v>Python</v>
      </c>
    </row>
    <row r="1495">
      <c r="B1495" s="1" t="str">
        <f>IFERROR(__xludf.DUMMYFUNCTION("""COMPUTED_VALUE"""),"Bash/Shell/PowerShell;HTML/CSS;Java;JavaScript;Python;Swift;TypeScript")</f>
        <v>Bash/Shell/PowerShell;HTML/CSS;Java;JavaScript;Python;Swift;TypeScript</v>
      </c>
      <c r="E1495" s="1" t="str">
        <f>IFERROR(__xludf.DUMMYFUNCTION("UNIQUE(SPLIT(B1495,"";""))"),"Bash/Shell/PowerShell")</f>
        <v>Bash/Shell/PowerShell</v>
      </c>
      <c r="F1495" s="1" t="str">
        <f>IFERROR(__xludf.DUMMYFUNCTION("""COMPUTED_VALUE"""),"HTML/CSS")</f>
        <v>HTML/CSS</v>
      </c>
      <c r="G1495" s="1" t="str">
        <f>IFERROR(__xludf.DUMMYFUNCTION("""COMPUTED_VALUE"""),"Java")</f>
        <v>Java</v>
      </c>
      <c r="H1495" s="1" t="str">
        <f>IFERROR(__xludf.DUMMYFUNCTION("""COMPUTED_VALUE"""),"JavaScript")</f>
        <v>JavaScript</v>
      </c>
      <c r="I1495" s="1" t="str">
        <f>IFERROR(__xludf.DUMMYFUNCTION("""COMPUTED_VALUE"""),"Python")</f>
        <v>Python</v>
      </c>
      <c r="J1495" s="1" t="str">
        <f>IFERROR(__xludf.DUMMYFUNCTION("""COMPUTED_VALUE"""),"Swift")</f>
        <v>Swift</v>
      </c>
      <c r="K1495" s="1" t="str">
        <f>IFERROR(__xludf.DUMMYFUNCTION("""COMPUTED_VALUE"""),"TypeScript")</f>
        <v>TypeScript</v>
      </c>
    </row>
    <row r="1496">
      <c r="B1496" s="1" t="str">
        <f>IFERROR(__xludf.DUMMYFUNCTION("""COMPUTED_VALUE"""),"Bash/Shell/PowerShell;C;Go;Java;Python;Scala;SQL")</f>
        <v>Bash/Shell/PowerShell;C;Go;Java;Python;Scala;SQL</v>
      </c>
      <c r="E1496" s="1" t="str">
        <f>IFERROR(__xludf.DUMMYFUNCTION("UNIQUE(SPLIT(B1496,"";""))"),"Bash/Shell/PowerShell")</f>
        <v>Bash/Shell/PowerShell</v>
      </c>
      <c r="F1496" s="1" t="str">
        <f>IFERROR(__xludf.DUMMYFUNCTION("""COMPUTED_VALUE"""),"C")</f>
        <v>C</v>
      </c>
      <c r="G1496" s="1" t="str">
        <f>IFERROR(__xludf.DUMMYFUNCTION("""COMPUTED_VALUE"""),"Go")</f>
        <v>Go</v>
      </c>
      <c r="H1496" s="1" t="str">
        <f>IFERROR(__xludf.DUMMYFUNCTION("""COMPUTED_VALUE"""),"Java")</f>
        <v>Java</v>
      </c>
      <c r="I1496" s="1" t="str">
        <f>IFERROR(__xludf.DUMMYFUNCTION("""COMPUTED_VALUE"""),"Python")</f>
        <v>Python</v>
      </c>
      <c r="J1496" s="1" t="str">
        <f>IFERROR(__xludf.DUMMYFUNCTION("""COMPUTED_VALUE"""),"Scala")</f>
        <v>Scala</v>
      </c>
      <c r="K1496" s="1" t="str">
        <f>IFERROR(__xludf.DUMMYFUNCTION("""COMPUTED_VALUE"""),"SQL")</f>
        <v>SQL</v>
      </c>
    </row>
    <row r="1497">
      <c r="B1497" s="1" t="str">
        <f>IFERROR(__xludf.DUMMYFUNCTION("""COMPUTED_VALUE"""),"C#;SQL")</f>
        <v>C#;SQL</v>
      </c>
      <c r="E1497" s="1" t="str">
        <f>IFERROR(__xludf.DUMMYFUNCTION("UNIQUE(SPLIT(B1497,"";""))"),"C#")</f>
        <v>C#</v>
      </c>
      <c r="F1497" s="1" t="str">
        <f>IFERROR(__xludf.DUMMYFUNCTION("""COMPUTED_VALUE"""),"SQL")</f>
        <v>SQL</v>
      </c>
    </row>
    <row r="1498">
      <c r="B1498" s="1" t="str">
        <f>IFERROR(__xludf.DUMMYFUNCTION("""COMPUTED_VALUE"""),"Go;HTML/CSS;Java;JavaScript;Kotlin;SQL")</f>
        <v>Go;HTML/CSS;Java;JavaScript;Kotlin;SQL</v>
      </c>
      <c r="E1498" s="1" t="str">
        <f>IFERROR(__xludf.DUMMYFUNCTION("UNIQUE(SPLIT(B1498,"";""))"),"Go")</f>
        <v>Go</v>
      </c>
      <c r="F1498" s="1" t="str">
        <f>IFERROR(__xludf.DUMMYFUNCTION("""COMPUTED_VALUE"""),"HTML/CSS")</f>
        <v>HTML/CSS</v>
      </c>
      <c r="G1498" s="1" t="str">
        <f>IFERROR(__xludf.DUMMYFUNCTION("""COMPUTED_VALUE"""),"Java")</f>
        <v>Java</v>
      </c>
      <c r="H1498" s="1" t="str">
        <f>IFERROR(__xludf.DUMMYFUNCTION("""COMPUTED_VALUE"""),"JavaScript")</f>
        <v>JavaScript</v>
      </c>
      <c r="I1498" s="1" t="str">
        <f>IFERROR(__xludf.DUMMYFUNCTION("""COMPUTED_VALUE"""),"Kotlin")</f>
        <v>Kotlin</v>
      </c>
      <c r="J1498" s="1" t="str">
        <f>IFERROR(__xludf.DUMMYFUNCTION("""COMPUTED_VALUE"""),"SQL")</f>
        <v>SQL</v>
      </c>
    </row>
    <row r="1499">
      <c r="B1499" s="1" t="str">
        <f>IFERROR(__xludf.DUMMYFUNCTION("""COMPUTED_VALUE"""),"Bash/Shell/PowerShell;Python;Other(s):")</f>
        <v>Bash/Shell/PowerShell;Python;Other(s):</v>
      </c>
      <c r="E1499" s="1" t="str">
        <f>IFERROR(__xludf.DUMMYFUNCTION("UNIQUE(SPLIT(B1499,"";""))"),"Bash/Shell/PowerShell")</f>
        <v>Bash/Shell/PowerShell</v>
      </c>
      <c r="F1499" s="1" t="str">
        <f>IFERROR(__xludf.DUMMYFUNCTION("""COMPUTED_VALUE"""),"Python")</f>
        <v>Python</v>
      </c>
      <c r="G1499" s="1" t="str">
        <f>IFERROR(__xludf.DUMMYFUNCTION("""COMPUTED_VALUE"""),"Other(s):")</f>
        <v>Other(s):</v>
      </c>
    </row>
    <row r="1500">
      <c r="B1500" s="1" t="str">
        <f>IFERROR(__xludf.DUMMYFUNCTION("""COMPUTED_VALUE"""),"Assembly;Bash/Shell/PowerShell;C;C++;C#;HTML/CSS;Java;JavaScript;Objective-C;PHP;Python;R;SQL;VBA")</f>
        <v>Assembly;Bash/Shell/PowerShell;C;C++;C#;HTML/CSS;Java;JavaScript;Objective-C;PHP;Python;R;SQL;VBA</v>
      </c>
      <c r="E1500" s="1" t="str">
        <f>IFERROR(__xludf.DUMMYFUNCTION("UNIQUE(SPLIT(B1500,"";""))"),"Assembly")</f>
        <v>Assembly</v>
      </c>
      <c r="F1500" s="1" t="str">
        <f>IFERROR(__xludf.DUMMYFUNCTION("""COMPUTED_VALUE"""),"Bash/Shell/PowerShell")</f>
        <v>Bash/Shell/PowerShell</v>
      </c>
      <c r="G1500" s="1" t="str">
        <f>IFERROR(__xludf.DUMMYFUNCTION("""COMPUTED_VALUE"""),"C")</f>
        <v>C</v>
      </c>
      <c r="H1500" s="1" t="str">
        <f>IFERROR(__xludf.DUMMYFUNCTION("""COMPUTED_VALUE"""),"C++")</f>
        <v>C++</v>
      </c>
      <c r="I1500" s="1" t="str">
        <f>IFERROR(__xludf.DUMMYFUNCTION("""COMPUTED_VALUE"""),"C#")</f>
        <v>C#</v>
      </c>
      <c r="J1500" s="1" t="str">
        <f>IFERROR(__xludf.DUMMYFUNCTION("""COMPUTED_VALUE"""),"HTML/CSS")</f>
        <v>HTML/CSS</v>
      </c>
      <c r="K1500" s="1" t="str">
        <f>IFERROR(__xludf.DUMMYFUNCTION("""COMPUTED_VALUE"""),"Java")</f>
        <v>Java</v>
      </c>
      <c r="L1500" s="1" t="str">
        <f>IFERROR(__xludf.DUMMYFUNCTION("""COMPUTED_VALUE"""),"JavaScript")</f>
        <v>JavaScript</v>
      </c>
      <c r="M1500" s="1" t="str">
        <f>IFERROR(__xludf.DUMMYFUNCTION("""COMPUTED_VALUE"""),"Objective-C")</f>
        <v>Objective-C</v>
      </c>
      <c r="N1500" s="1" t="str">
        <f>IFERROR(__xludf.DUMMYFUNCTION("""COMPUTED_VALUE"""),"PHP")</f>
        <v>PHP</v>
      </c>
      <c r="O1500" s="1" t="str">
        <f>IFERROR(__xludf.DUMMYFUNCTION("""COMPUTED_VALUE"""),"Python")</f>
        <v>Python</v>
      </c>
      <c r="P1500" s="1" t="str">
        <f>IFERROR(__xludf.DUMMYFUNCTION("""COMPUTED_VALUE"""),"R")</f>
        <v>R</v>
      </c>
      <c r="Q1500" s="1" t="str">
        <f>IFERROR(__xludf.DUMMYFUNCTION("""COMPUTED_VALUE"""),"SQL")</f>
        <v>SQL</v>
      </c>
      <c r="R1500" s="1" t="str">
        <f>IFERROR(__xludf.DUMMYFUNCTION("""COMPUTED_VALUE"""),"VBA")</f>
        <v>VBA</v>
      </c>
    </row>
    <row r="1501">
      <c r="B1501" s="1" t="str">
        <f>IFERROR(__xludf.DUMMYFUNCTION("""COMPUTED_VALUE"""),"Go;HTML/CSS;JavaScript")</f>
        <v>Go;HTML/CSS;JavaScript</v>
      </c>
      <c r="E1501" s="1" t="str">
        <f>IFERROR(__xludf.DUMMYFUNCTION("UNIQUE(SPLIT(B1501,"";""))"),"Go")</f>
        <v>Go</v>
      </c>
      <c r="F1501" s="1" t="str">
        <f>IFERROR(__xludf.DUMMYFUNCTION("""COMPUTED_VALUE"""),"HTML/CSS")</f>
        <v>HTML/CSS</v>
      </c>
      <c r="G1501" s="1" t="str">
        <f>IFERROR(__xludf.DUMMYFUNCTION("""COMPUTED_VALUE"""),"JavaScript")</f>
        <v>JavaScript</v>
      </c>
    </row>
    <row r="1502">
      <c r="B1502" s="1" t="str">
        <f>IFERROR(__xludf.DUMMYFUNCTION("""COMPUTED_VALUE"""),"HTML/CSS;TypeScript")</f>
        <v>HTML/CSS;TypeScript</v>
      </c>
      <c r="E1502" s="1" t="str">
        <f>IFERROR(__xludf.DUMMYFUNCTION("UNIQUE(SPLIT(B1502,"";""))"),"HTML/CSS")</f>
        <v>HTML/CSS</v>
      </c>
      <c r="F1502" s="1" t="str">
        <f>IFERROR(__xludf.DUMMYFUNCTION("""COMPUTED_VALUE"""),"TypeScript")</f>
        <v>TypeScript</v>
      </c>
    </row>
    <row r="1503">
      <c r="B1503" s="1" t="str">
        <f>IFERROR(__xludf.DUMMYFUNCTION("""COMPUTED_VALUE"""),"Bash/Shell/PowerShell;C#;Java;JavaScript;Kotlin;PHP;Swift")</f>
        <v>Bash/Shell/PowerShell;C#;Java;JavaScript;Kotlin;PHP;Swift</v>
      </c>
      <c r="E1503" s="1" t="str">
        <f>IFERROR(__xludf.DUMMYFUNCTION("UNIQUE(SPLIT(B1503,"";""))"),"Bash/Shell/PowerShell")</f>
        <v>Bash/Shell/PowerShell</v>
      </c>
      <c r="F1503" s="1" t="str">
        <f>IFERROR(__xludf.DUMMYFUNCTION("""COMPUTED_VALUE"""),"C#")</f>
        <v>C#</v>
      </c>
      <c r="G1503" s="1" t="str">
        <f>IFERROR(__xludf.DUMMYFUNCTION("""COMPUTED_VALUE"""),"Java")</f>
        <v>Java</v>
      </c>
      <c r="H1503" s="1" t="str">
        <f>IFERROR(__xludf.DUMMYFUNCTION("""COMPUTED_VALUE"""),"JavaScript")</f>
        <v>JavaScript</v>
      </c>
      <c r="I1503" s="1" t="str">
        <f>IFERROR(__xludf.DUMMYFUNCTION("""COMPUTED_VALUE"""),"Kotlin")</f>
        <v>Kotlin</v>
      </c>
      <c r="J1503" s="1" t="str">
        <f>IFERROR(__xludf.DUMMYFUNCTION("""COMPUTED_VALUE"""),"PHP")</f>
        <v>PHP</v>
      </c>
      <c r="K1503" s="1" t="str">
        <f>IFERROR(__xludf.DUMMYFUNCTION("""COMPUTED_VALUE"""),"Swift")</f>
        <v>Swift</v>
      </c>
    </row>
    <row r="1504">
      <c r="B1504" s="1" t="str">
        <f>IFERROR(__xludf.DUMMYFUNCTION("""COMPUTED_VALUE"""),"Go;HTML/CSS;JavaScript;SQL;Swift")</f>
        <v>Go;HTML/CSS;JavaScript;SQL;Swift</v>
      </c>
      <c r="E1504" s="1" t="str">
        <f>IFERROR(__xludf.DUMMYFUNCTION("UNIQUE(SPLIT(B1504,"";""))"),"Go")</f>
        <v>Go</v>
      </c>
      <c r="F1504" s="1" t="str">
        <f>IFERROR(__xludf.DUMMYFUNCTION("""COMPUTED_VALUE"""),"HTML/CSS")</f>
        <v>HTML/CSS</v>
      </c>
      <c r="G1504" s="1" t="str">
        <f>IFERROR(__xludf.DUMMYFUNCTION("""COMPUTED_VALUE"""),"JavaScript")</f>
        <v>JavaScript</v>
      </c>
      <c r="H1504" s="1" t="str">
        <f>IFERROR(__xludf.DUMMYFUNCTION("""COMPUTED_VALUE"""),"SQL")</f>
        <v>SQL</v>
      </c>
      <c r="I1504" s="1" t="str">
        <f>IFERROR(__xludf.DUMMYFUNCTION("""COMPUTED_VALUE"""),"Swift")</f>
        <v>Swift</v>
      </c>
    </row>
    <row r="1505">
      <c r="B1505" s="1" t="str">
        <f>IFERROR(__xludf.DUMMYFUNCTION("""COMPUTED_VALUE"""),"Python;R")</f>
        <v>Python;R</v>
      </c>
      <c r="E1505" s="1" t="str">
        <f>IFERROR(__xludf.DUMMYFUNCTION("UNIQUE(SPLIT(B1505,"";""))"),"Python")</f>
        <v>Python</v>
      </c>
      <c r="F1505" s="1" t="str">
        <f>IFERROR(__xludf.DUMMYFUNCTION("""COMPUTED_VALUE"""),"R")</f>
        <v>R</v>
      </c>
    </row>
    <row r="1506">
      <c r="B1506" s="1" t="str">
        <f>IFERROR(__xludf.DUMMYFUNCTION("""COMPUTED_VALUE"""),"HTML/CSS;Python")</f>
        <v>HTML/CSS;Python</v>
      </c>
      <c r="E1506" s="1" t="str">
        <f>IFERROR(__xludf.DUMMYFUNCTION("UNIQUE(SPLIT(B1506,"";""))"),"HTML/CSS")</f>
        <v>HTML/CSS</v>
      </c>
      <c r="F1506" s="1" t="str">
        <f>IFERROR(__xludf.DUMMYFUNCTION("""COMPUTED_VALUE"""),"Python")</f>
        <v>Python</v>
      </c>
    </row>
    <row r="1507">
      <c r="B1507" s="1" t="str">
        <f>IFERROR(__xludf.DUMMYFUNCTION("""COMPUTED_VALUE"""),"C;C++;C#;HTML/CSS;Java;JavaScript;Swift")</f>
        <v>C;C++;C#;HTML/CSS;Java;JavaScript;Swift</v>
      </c>
      <c r="E1507" s="1" t="str">
        <f>IFERROR(__xludf.DUMMYFUNCTION("UNIQUE(SPLIT(B1507,"";""))"),"C")</f>
        <v>C</v>
      </c>
      <c r="F1507" s="1" t="str">
        <f>IFERROR(__xludf.DUMMYFUNCTION("""COMPUTED_VALUE"""),"C++")</f>
        <v>C++</v>
      </c>
      <c r="G1507" s="1" t="str">
        <f>IFERROR(__xludf.DUMMYFUNCTION("""COMPUTED_VALUE"""),"C#")</f>
        <v>C#</v>
      </c>
      <c r="H1507" s="1" t="str">
        <f>IFERROR(__xludf.DUMMYFUNCTION("""COMPUTED_VALUE"""),"HTML/CSS")</f>
        <v>HTML/CSS</v>
      </c>
      <c r="I1507" s="1" t="str">
        <f>IFERROR(__xludf.DUMMYFUNCTION("""COMPUTED_VALUE"""),"Java")</f>
        <v>Java</v>
      </c>
      <c r="J1507" s="1" t="str">
        <f>IFERROR(__xludf.DUMMYFUNCTION("""COMPUTED_VALUE"""),"JavaScript")</f>
        <v>JavaScript</v>
      </c>
      <c r="K1507" s="1" t="str">
        <f>IFERROR(__xludf.DUMMYFUNCTION("""COMPUTED_VALUE"""),"Swift")</f>
        <v>Swift</v>
      </c>
    </row>
    <row r="1508">
      <c r="B1508" s="1" t="str">
        <f>IFERROR(__xludf.DUMMYFUNCTION("""COMPUTED_VALUE"""),"Bash/Shell/PowerShell;Go;Java;JavaScript;Python")</f>
        <v>Bash/Shell/PowerShell;Go;Java;JavaScript;Python</v>
      </c>
      <c r="E1508" s="1" t="str">
        <f>IFERROR(__xludf.DUMMYFUNCTION("UNIQUE(SPLIT(B1508,"";""))"),"Bash/Shell/PowerShell")</f>
        <v>Bash/Shell/PowerShell</v>
      </c>
      <c r="F1508" s="1" t="str">
        <f>IFERROR(__xludf.DUMMYFUNCTION("""COMPUTED_VALUE"""),"Go")</f>
        <v>Go</v>
      </c>
      <c r="G1508" s="1" t="str">
        <f>IFERROR(__xludf.DUMMYFUNCTION("""COMPUTED_VALUE"""),"Java")</f>
        <v>Java</v>
      </c>
      <c r="H1508" s="1" t="str">
        <f>IFERROR(__xludf.DUMMYFUNCTION("""COMPUTED_VALUE"""),"JavaScript")</f>
        <v>JavaScript</v>
      </c>
      <c r="I1508" s="1" t="str">
        <f>IFERROR(__xludf.DUMMYFUNCTION("""COMPUTED_VALUE"""),"Python")</f>
        <v>Python</v>
      </c>
    </row>
    <row r="1509">
      <c r="B1509" s="1" t="str">
        <f>IFERROR(__xludf.DUMMYFUNCTION("""COMPUTED_VALUE"""),"C;C++;C#;HTML/CSS;Java;JavaScript;PHP;Swift")</f>
        <v>C;C++;C#;HTML/CSS;Java;JavaScript;PHP;Swift</v>
      </c>
      <c r="E1509" s="1" t="str">
        <f>IFERROR(__xludf.DUMMYFUNCTION("UNIQUE(SPLIT(B1509,"";""))"),"C")</f>
        <v>C</v>
      </c>
      <c r="F1509" s="1" t="str">
        <f>IFERROR(__xludf.DUMMYFUNCTION("""COMPUTED_VALUE"""),"C++")</f>
        <v>C++</v>
      </c>
      <c r="G1509" s="1" t="str">
        <f>IFERROR(__xludf.DUMMYFUNCTION("""COMPUTED_VALUE"""),"C#")</f>
        <v>C#</v>
      </c>
      <c r="H1509" s="1" t="str">
        <f>IFERROR(__xludf.DUMMYFUNCTION("""COMPUTED_VALUE"""),"HTML/CSS")</f>
        <v>HTML/CSS</v>
      </c>
      <c r="I1509" s="1" t="str">
        <f>IFERROR(__xludf.DUMMYFUNCTION("""COMPUTED_VALUE"""),"Java")</f>
        <v>Java</v>
      </c>
      <c r="J1509" s="1" t="str">
        <f>IFERROR(__xludf.DUMMYFUNCTION("""COMPUTED_VALUE"""),"JavaScript")</f>
        <v>JavaScript</v>
      </c>
      <c r="K1509" s="1" t="str">
        <f>IFERROR(__xludf.DUMMYFUNCTION("""COMPUTED_VALUE"""),"PHP")</f>
        <v>PHP</v>
      </c>
      <c r="L1509" s="1" t="str">
        <f>IFERROR(__xludf.DUMMYFUNCTION("""COMPUTED_VALUE"""),"Swift")</f>
        <v>Swift</v>
      </c>
    </row>
    <row r="1510">
      <c r="B1510" s="1" t="str">
        <f>IFERROR(__xludf.DUMMYFUNCTION("""COMPUTED_VALUE"""),"Bash/Shell/PowerShell;C;SQL")</f>
        <v>Bash/Shell/PowerShell;C;SQL</v>
      </c>
      <c r="E1510" s="1" t="str">
        <f>IFERROR(__xludf.DUMMYFUNCTION("UNIQUE(SPLIT(B1510,"";""))"),"Bash/Shell/PowerShell")</f>
        <v>Bash/Shell/PowerShell</v>
      </c>
      <c r="F1510" s="1" t="str">
        <f>IFERROR(__xludf.DUMMYFUNCTION("""COMPUTED_VALUE"""),"C")</f>
        <v>C</v>
      </c>
      <c r="G1510" s="1" t="str">
        <f>IFERROR(__xludf.DUMMYFUNCTION("""COMPUTED_VALUE"""),"SQL")</f>
        <v>SQL</v>
      </c>
    </row>
    <row r="1511">
      <c r="B1511" s="1" t="str">
        <f>IFERROR(__xludf.DUMMYFUNCTION("""COMPUTED_VALUE"""),"Bash/Shell/PowerShell;Python")</f>
        <v>Bash/Shell/PowerShell;Python</v>
      </c>
      <c r="E1511" s="1" t="str">
        <f>IFERROR(__xludf.DUMMYFUNCTION("UNIQUE(SPLIT(B1511,"";""))"),"Bash/Shell/PowerShell")</f>
        <v>Bash/Shell/PowerShell</v>
      </c>
      <c r="F1511" s="1" t="str">
        <f>IFERROR(__xludf.DUMMYFUNCTION("""COMPUTED_VALUE"""),"Python")</f>
        <v>Python</v>
      </c>
    </row>
    <row r="1512">
      <c r="B1512" s="1" t="str">
        <f>IFERROR(__xludf.DUMMYFUNCTION("""COMPUTED_VALUE"""),"Bash/Shell/PowerShell;HTML/CSS;Java;JavaScript;SQL")</f>
        <v>Bash/Shell/PowerShell;HTML/CSS;Java;JavaScript;SQL</v>
      </c>
      <c r="E1512" s="1" t="str">
        <f>IFERROR(__xludf.DUMMYFUNCTION("UNIQUE(SPLIT(B1512,"";""))"),"Bash/Shell/PowerShell")</f>
        <v>Bash/Shell/PowerShell</v>
      </c>
      <c r="F1512" s="1" t="str">
        <f>IFERROR(__xludf.DUMMYFUNCTION("""COMPUTED_VALUE"""),"HTML/CSS")</f>
        <v>HTML/CSS</v>
      </c>
      <c r="G1512" s="1" t="str">
        <f>IFERROR(__xludf.DUMMYFUNCTION("""COMPUTED_VALUE"""),"Java")</f>
        <v>Java</v>
      </c>
      <c r="H1512" s="1" t="str">
        <f>IFERROR(__xludf.DUMMYFUNCTION("""COMPUTED_VALUE"""),"JavaScript")</f>
        <v>JavaScript</v>
      </c>
      <c r="I1512" s="1" t="str">
        <f>IFERROR(__xludf.DUMMYFUNCTION("""COMPUTED_VALUE"""),"SQL")</f>
        <v>SQL</v>
      </c>
    </row>
    <row r="1513">
      <c r="B1513" s="1" t="str">
        <f>IFERROR(__xludf.DUMMYFUNCTION("""COMPUTED_VALUE"""),"C#;HTML/CSS;JavaScript;SQL;TypeScript")</f>
        <v>C#;HTML/CSS;JavaScript;SQL;TypeScript</v>
      </c>
      <c r="E1513" s="1" t="str">
        <f>IFERROR(__xludf.DUMMYFUNCTION("UNIQUE(SPLIT(B1513,"";""))"),"C#")</f>
        <v>C#</v>
      </c>
      <c r="F1513" s="1" t="str">
        <f>IFERROR(__xludf.DUMMYFUNCTION("""COMPUTED_VALUE"""),"HTML/CSS")</f>
        <v>HTML/CSS</v>
      </c>
      <c r="G1513" s="1" t="str">
        <f>IFERROR(__xludf.DUMMYFUNCTION("""COMPUTED_VALUE"""),"JavaScript")</f>
        <v>JavaScript</v>
      </c>
      <c r="H1513" s="1" t="str">
        <f>IFERROR(__xludf.DUMMYFUNCTION("""COMPUTED_VALUE"""),"SQL")</f>
        <v>SQL</v>
      </c>
      <c r="I1513" s="1" t="str">
        <f>IFERROR(__xludf.DUMMYFUNCTION("""COMPUTED_VALUE"""),"TypeScript")</f>
        <v>TypeScript</v>
      </c>
    </row>
    <row r="1514">
      <c r="B1514" s="1" t="str">
        <f>IFERROR(__xludf.DUMMYFUNCTION("""COMPUTED_VALUE"""),"Bash/Shell/PowerShell;Elixir;Erlang;Go;Java;JavaScript;Python;Ruby;SQL")</f>
        <v>Bash/Shell/PowerShell;Elixir;Erlang;Go;Java;JavaScript;Python;Ruby;SQL</v>
      </c>
      <c r="E1514" s="1" t="str">
        <f>IFERROR(__xludf.DUMMYFUNCTION("UNIQUE(SPLIT(B1514,"";""))"),"Bash/Shell/PowerShell")</f>
        <v>Bash/Shell/PowerShell</v>
      </c>
      <c r="F1514" s="1" t="str">
        <f>IFERROR(__xludf.DUMMYFUNCTION("""COMPUTED_VALUE"""),"Elixir")</f>
        <v>Elixir</v>
      </c>
      <c r="G1514" s="1" t="str">
        <f>IFERROR(__xludf.DUMMYFUNCTION("""COMPUTED_VALUE"""),"Erlang")</f>
        <v>Erlang</v>
      </c>
      <c r="H1514" s="1" t="str">
        <f>IFERROR(__xludf.DUMMYFUNCTION("""COMPUTED_VALUE"""),"Go")</f>
        <v>Go</v>
      </c>
      <c r="I1514" s="1" t="str">
        <f>IFERROR(__xludf.DUMMYFUNCTION("""COMPUTED_VALUE"""),"Java")</f>
        <v>Java</v>
      </c>
      <c r="J1514" s="1" t="str">
        <f>IFERROR(__xludf.DUMMYFUNCTION("""COMPUTED_VALUE"""),"JavaScript")</f>
        <v>JavaScript</v>
      </c>
      <c r="K1514" s="1" t="str">
        <f>IFERROR(__xludf.DUMMYFUNCTION("""COMPUTED_VALUE"""),"Python")</f>
        <v>Python</v>
      </c>
      <c r="L1514" s="1" t="str">
        <f>IFERROR(__xludf.DUMMYFUNCTION("""COMPUTED_VALUE"""),"Ruby")</f>
        <v>Ruby</v>
      </c>
      <c r="M1514" s="1" t="str">
        <f>IFERROR(__xludf.DUMMYFUNCTION("""COMPUTED_VALUE"""),"SQL")</f>
        <v>SQL</v>
      </c>
    </row>
    <row r="1515">
      <c r="B1515" s="1" t="str">
        <f>IFERROR(__xludf.DUMMYFUNCTION("""COMPUTED_VALUE"""),"Bash/Shell/PowerShell;Java;JavaScript;PHP;SQL")</f>
        <v>Bash/Shell/PowerShell;Java;JavaScript;PHP;SQL</v>
      </c>
      <c r="E1515" s="1" t="str">
        <f>IFERROR(__xludf.DUMMYFUNCTION("UNIQUE(SPLIT(B1515,"";""))"),"Bash/Shell/PowerShell")</f>
        <v>Bash/Shell/PowerShell</v>
      </c>
      <c r="F1515" s="1" t="str">
        <f>IFERROR(__xludf.DUMMYFUNCTION("""COMPUTED_VALUE"""),"Java")</f>
        <v>Java</v>
      </c>
      <c r="G1515" s="1" t="str">
        <f>IFERROR(__xludf.DUMMYFUNCTION("""COMPUTED_VALUE"""),"JavaScript")</f>
        <v>JavaScript</v>
      </c>
      <c r="H1515" s="1" t="str">
        <f>IFERROR(__xludf.DUMMYFUNCTION("""COMPUTED_VALUE"""),"PHP")</f>
        <v>PHP</v>
      </c>
      <c r="I1515" s="1" t="str">
        <f>IFERROR(__xludf.DUMMYFUNCTION("""COMPUTED_VALUE"""),"SQL")</f>
        <v>SQL</v>
      </c>
    </row>
    <row r="1516">
      <c r="B1516" s="1" t="str">
        <f>IFERROR(__xludf.DUMMYFUNCTION("""COMPUTED_VALUE"""),"Bash/Shell/PowerShell;C++;HTML/CSS;JavaScript;PHP;Python")</f>
        <v>Bash/Shell/PowerShell;C++;HTML/CSS;JavaScript;PHP;Python</v>
      </c>
      <c r="E1516" s="1" t="str">
        <f>IFERROR(__xludf.DUMMYFUNCTION("UNIQUE(SPLIT(B1516,"";""))"),"Bash/Shell/PowerShell")</f>
        <v>Bash/Shell/PowerShell</v>
      </c>
      <c r="F1516" s="1" t="str">
        <f>IFERROR(__xludf.DUMMYFUNCTION("""COMPUTED_VALUE"""),"C++")</f>
        <v>C++</v>
      </c>
      <c r="G1516" s="1" t="str">
        <f>IFERROR(__xludf.DUMMYFUNCTION("""COMPUTED_VALUE"""),"HTML/CSS")</f>
        <v>HTML/CSS</v>
      </c>
      <c r="H1516" s="1" t="str">
        <f>IFERROR(__xludf.DUMMYFUNCTION("""COMPUTED_VALUE"""),"JavaScript")</f>
        <v>JavaScript</v>
      </c>
      <c r="I1516" s="1" t="str">
        <f>IFERROR(__xludf.DUMMYFUNCTION("""COMPUTED_VALUE"""),"PHP")</f>
        <v>PHP</v>
      </c>
      <c r="J1516" s="1" t="str">
        <f>IFERROR(__xludf.DUMMYFUNCTION("""COMPUTED_VALUE"""),"Python")</f>
        <v>Python</v>
      </c>
    </row>
    <row r="1517">
      <c r="B1517" s="1" t="str">
        <f>IFERROR(__xludf.DUMMYFUNCTION("""COMPUTED_VALUE"""),"C#;HTML/CSS;JavaScript;SQL;TypeScript")</f>
        <v>C#;HTML/CSS;JavaScript;SQL;TypeScript</v>
      </c>
      <c r="E1517" s="1" t="str">
        <f>IFERROR(__xludf.DUMMYFUNCTION("UNIQUE(SPLIT(B1517,"";""))"),"C#")</f>
        <v>C#</v>
      </c>
      <c r="F1517" s="1" t="str">
        <f>IFERROR(__xludf.DUMMYFUNCTION("""COMPUTED_VALUE"""),"HTML/CSS")</f>
        <v>HTML/CSS</v>
      </c>
      <c r="G1517" s="1" t="str">
        <f>IFERROR(__xludf.DUMMYFUNCTION("""COMPUTED_VALUE"""),"JavaScript")</f>
        <v>JavaScript</v>
      </c>
      <c r="H1517" s="1" t="str">
        <f>IFERROR(__xludf.DUMMYFUNCTION("""COMPUTED_VALUE"""),"SQL")</f>
        <v>SQL</v>
      </c>
      <c r="I1517" s="1" t="str">
        <f>IFERROR(__xludf.DUMMYFUNCTION("""COMPUTED_VALUE"""),"TypeScript")</f>
        <v>TypeScript</v>
      </c>
    </row>
    <row r="1518">
      <c r="B1518" s="1" t="str">
        <f>IFERROR(__xludf.DUMMYFUNCTION("""COMPUTED_VALUE"""),"Assembly;Bash/Shell/PowerShell;C++;C#;HTML/CSS;JavaScript;Python;SQL")</f>
        <v>Assembly;Bash/Shell/PowerShell;C++;C#;HTML/CSS;JavaScript;Python;SQL</v>
      </c>
      <c r="E1518" s="1" t="str">
        <f>IFERROR(__xludf.DUMMYFUNCTION("UNIQUE(SPLIT(B1518,"";""))"),"Assembly")</f>
        <v>Assembly</v>
      </c>
      <c r="F1518" s="1" t="str">
        <f>IFERROR(__xludf.DUMMYFUNCTION("""COMPUTED_VALUE"""),"Bash/Shell/PowerShell")</f>
        <v>Bash/Shell/PowerShell</v>
      </c>
      <c r="G1518" s="1" t="str">
        <f>IFERROR(__xludf.DUMMYFUNCTION("""COMPUTED_VALUE"""),"C++")</f>
        <v>C++</v>
      </c>
      <c r="H1518" s="1" t="str">
        <f>IFERROR(__xludf.DUMMYFUNCTION("""COMPUTED_VALUE"""),"C#")</f>
        <v>C#</v>
      </c>
      <c r="I1518" s="1" t="str">
        <f>IFERROR(__xludf.DUMMYFUNCTION("""COMPUTED_VALUE"""),"HTML/CSS")</f>
        <v>HTML/CSS</v>
      </c>
      <c r="J1518" s="1" t="str">
        <f>IFERROR(__xludf.DUMMYFUNCTION("""COMPUTED_VALUE"""),"JavaScript")</f>
        <v>JavaScript</v>
      </c>
      <c r="K1518" s="1" t="str">
        <f>IFERROR(__xludf.DUMMYFUNCTION("""COMPUTED_VALUE"""),"Python")</f>
        <v>Python</v>
      </c>
      <c r="L1518" s="1" t="str">
        <f>IFERROR(__xludf.DUMMYFUNCTION("""COMPUTED_VALUE"""),"SQL")</f>
        <v>SQL</v>
      </c>
    </row>
    <row r="1519">
      <c r="B1519" s="1" t="str">
        <f>IFERROR(__xludf.DUMMYFUNCTION("""COMPUTED_VALUE"""),"Bash/Shell/PowerShell;Java;Ruby")</f>
        <v>Bash/Shell/PowerShell;Java;Ruby</v>
      </c>
      <c r="E1519" s="1" t="str">
        <f>IFERROR(__xludf.DUMMYFUNCTION("UNIQUE(SPLIT(B1519,"";""))"),"Bash/Shell/PowerShell")</f>
        <v>Bash/Shell/PowerShell</v>
      </c>
      <c r="F1519" s="1" t="str">
        <f>IFERROR(__xludf.DUMMYFUNCTION("""COMPUTED_VALUE"""),"Java")</f>
        <v>Java</v>
      </c>
      <c r="G1519" s="1" t="str">
        <f>IFERROR(__xludf.DUMMYFUNCTION("""COMPUTED_VALUE"""),"Ruby")</f>
        <v>Ruby</v>
      </c>
    </row>
    <row r="1520">
      <c r="B1520" s="1" t="str">
        <f>IFERROR(__xludf.DUMMYFUNCTION("""COMPUTED_VALUE"""),"C#;Go;HTML/CSS;Java;Kotlin;PHP;Python;Rust;Scala;SQL;Swift;TypeScript")</f>
        <v>C#;Go;HTML/CSS;Java;Kotlin;PHP;Python;Rust;Scala;SQL;Swift;TypeScript</v>
      </c>
      <c r="E1520" s="1" t="str">
        <f>IFERROR(__xludf.DUMMYFUNCTION("UNIQUE(SPLIT(B1520,"";""))"),"C#")</f>
        <v>C#</v>
      </c>
      <c r="F1520" s="1" t="str">
        <f>IFERROR(__xludf.DUMMYFUNCTION("""COMPUTED_VALUE"""),"Go")</f>
        <v>Go</v>
      </c>
      <c r="G1520" s="1" t="str">
        <f>IFERROR(__xludf.DUMMYFUNCTION("""COMPUTED_VALUE"""),"HTML/CSS")</f>
        <v>HTML/CSS</v>
      </c>
      <c r="H1520" s="1" t="str">
        <f>IFERROR(__xludf.DUMMYFUNCTION("""COMPUTED_VALUE"""),"Java")</f>
        <v>Java</v>
      </c>
      <c r="I1520" s="1" t="str">
        <f>IFERROR(__xludf.DUMMYFUNCTION("""COMPUTED_VALUE"""),"Kotlin")</f>
        <v>Kotlin</v>
      </c>
      <c r="J1520" s="1" t="str">
        <f>IFERROR(__xludf.DUMMYFUNCTION("""COMPUTED_VALUE"""),"PHP")</f>
        <v>PHP</v>
      </c>
      <c r="K1520" s="1" t="str">
        <f>IFERROR(__xludf.DUMMYFUNCTION("""COMPUTED_VALUE"""),"Python")</f>
        <v>Python</v>
      </c>
      <c r="L1520" s="1" t="str">
        <f>IFERROR(__xludf.DUMMYFUNCTION("""COMPUTED_VALUE"""),"Rust")</f>
        <v>Rust</v>
      </c>
      <c r="M1520" s="1" t="str">
        <f>IFERROR(__xludf.DUMMYFUNCTION("""COMPUTED_VALUE"""),"Scala")</f>
        <v>Scala</v>
      </c>
      <c r="N1520" s="1" t="str">
        <f>IFERROR(__xludf.DUMMYFUNCTION("""COMPUTED_VALUE"""),"SQL")</f>
        <v>SQL</v>
      </c>
      <c r="O1520" s="1" t="str">
        <f>IFERROR(__xludf.DUMMYFUNCTION("""COMPUTED_VALUE"""),"Swift")</f>
        <v>Swift</v>
      </c>
      <c r="P1520" s="1" t="str">
        <f>IFERROR(__xludf.DUMMYFUNCTION("""COMPUTED_VALUE"""),"TypeScript")</f>
        <v>TypeScript</v>
      </c>
    </row>
    <row r="1521">
      <c r="B1521" s="1" t="str">
        <f>IFERROR(__xludf.DUMMYFUNCTION("""COMPUTED_VALUE"""),"Bash/Shell/PowerShell;HTML/CSS;Ruby;SQL")</f>
        <v>Bash/Shell/PowerShell;HTML/CSS;Ruby;SQL</v>
      </c>
      <c r="E1521" s="1" t="str">
        <f>IFERROR(__xludf.DUMMYFUNCTION("UNIQUE(SPLIT(B1521,"";""))"),"Bash/Shell/PowerShell")</f>
        <v>Bash/Shell/PowerShell</v>
      </c>
      <c r="F1521" s="1" t="str">
        <f>IFERROR(__xludf.DUMMYFUNCTION("""COMPUTED_VALUE"""),"HTML/CSS")</f>
        <v>HTML/CSS</v>
      </c>
      <c r="G1521" s="1" t="str">
        <f>IFERROR(__xludf.DUMMYFUNCTION("""COMPUTED_VALUE"""),"Ruby")</f>
        <v>Ruby</v>
      </c>
      <c r="H1521" s="1" t="str">
        <f>IFERROR(__xludf.DUMMYFUNCTION("""COMPUTED_VALUE"""),"SQL")</f>
        <v>SQL</v>
      </c>
    </row>
    <row r="1522">
      <c r="B1522" s="1" t="str">
        <f>IFERROR(__xludf.DUMMYFUNCTION("""COMPUTED_VALUE"""),"Assembly;C;C#;HTML/CSS;Java;JavaScript;PHP;Python;SQL;VBA")</f>
        <v>Assembly;C;C#;HTML/CSS;Java;JavaScript;PHP;Python;SQL;VBA</v>
      </c>
      <c r="E1522" s="1" t="str">
        <f>IFERROR(__xludf.DUMMYFUNCTION("UNIQUE(SPLIT(B1522,"";""))"),"Assembly")</f>
        <v>Assembly</v>
      </c>
      <c r="F1522" s="1" t="str">
        <f>IFERROR(__xludf.DUMMYFUNCTION("""COMPUTED_VALUE"""),"C")</f>
        <v>C</v>
      </c>
      <c r="G1522" s="1" t="str">
        <f>IFERROR(__xludf.DUMMYFUNCTION("""COMPUTED_VALUE"""),"C#")</f>
        <v>C#</v>
      </c>
      <c r="H1522" s="1" t="str">
        <f>IFERROR(__xludf.DUMMYFUNCTION("""COMPUTED_VALUE"""),"HTML/CSS")</f>
        <v>HTML/CSS</v>
      </c>
      <c r="I1522" s="1" t="str">
        <f>IFERROR(__xludf.DUMMYFUNCTION("""COMPUTED_VALUE"""),"Java")</f>
        <v>Java</v>
      </c>
      <c r="J1522" s="1" t="str">
        <f>IFERROR(__xludf.DUMMYFUNCTION("""COMPUTED_VALUE"""),"JavaScript")</f>
        <v>JavaScript</v>
      </c>
      <c r="K1522" s="1" t="str">
        <f>IFERROR(__xludf.DUMMYFUNCTION("""COMPUTED_VALUE"""),"PHP")</f>
        <v>PHP</v>
      </c>
      <c r="L1522" s="1" t="str">
        <f>IFERROR(__xludf.DUMMYFUNCTION("""COMPUTED_VALUE"""),"Python")</f>
        <v>Python</v>
      </c>
      <c r="M1522" s="1" t="str">
        <f>IFERROR(__xludf.DUMMYFUNCTION("""COMPUTED_VALUE"""),"SQL")</f>
        <v>SQL</v>
      </c>
      <c r="N1522" s="1" t="str">
        <f>IFERROR(__xludf.DUMMYFUNCTION("""COMPUTED_VALUE"""),"VBA")</f>
        <v>VBA</v>
      </c>
    </row>
    <row r="1523">
      <c r="B1523" s="1" t="str">
        <f>IFERROR(__xludf.DUMMYFUNCTION("""COMPUTED_VALUE"""),"HTML/CSS;JavaScript")</f>
        <v>HTML/CSS;JavaScript</v>
      </c>
      <c r="E1523" s="1" t="str">
        <f>IFERROR(__xludf.DUMMYFUNCTION("UNIQUE(SPLIT(B1523,"";""))"),"HTML/CSS")</f>
        <v>HTML/CSS</v>
      </c>
      <c r="F1523" s="1" t="str">
        <f>IFERROR(__xludf.DUMMYFUNCTION("""COMPUTED_VALUE"""),"JavaScript")</f>
        <v>JavaScript</v>
      </c>
    </row>
    <row r="1524">
      <c r="B1524" s="1" t="str">
        <f>IFERROR(__xludf.DUMMYFUNCTION("""COMPUTED_VALUE"""),"C#;HTML/CSS;JavaScript;PHP;SQL;TypeScript")</f>
        <v>C#;HTML/CSS;JavaScript;PHP;SQL;TypeScript</v>
      </c>
      <c r="E1524" s="1" t="str">
        <f>IFERROR(__xludf.DUMMYFUNCTION("UNIQUE(SPLIT(B1524,"";""))"),"C#")</f>
        <v>C#</v>
      </c>
      <c r="F1524" s="1" t="str">
        <f>IFERROR(__xludf.DUMMYFUNCTION("""COMPUTED_VALUE"""),"HTML/CSS")</f>
        <v>HTML/CSS</v>
      </c>
      <c r="G1524" s="1" t="str">
        <f>IFERROR(__xludf.DUMMYFUNCTION("""COMPUTED_VALUE"""),"JavaScript")</f>
        <v>JavaScript</v>
      </c>
      <c r="H1524" s="1" t="str">
        <f>IFERROR(__xludf.DUMMYFUNCTION("""COMPUTED_VALUE"""),"PHP")</f>
        <v>PHP</v>
      </c>
      <c r="I1524" s="1" t="str">
        <f>IFERROR(__xludf.DUMMYFUNCTION("""COMPUTED_VALUE"""),"SQL")</f>
        <v>SQL</v>
      </c>
      <c r="J1524" s="1" t="str">
        <f>IFERROR(__xludf.DUMMYFUNCTION("""COMPUTED_VALUE"""),"TypeScript")</f>
        <v>TypeScript</v>
      </c>
    </row>
    <row r="1525">
      <c r="B1525" s="1" t="str">
        <f>IFERROR(__xludf.DUMMYFUNCTION("""COMPUTED_VALUE"""),"Bash/Shell/PowerShell;C#;PHP;SQL")</f>
        <v>Bash/Shell/PowerShell;C#;PHP;SQL</v>
      </c>
      <c r="E1525" s="1" t="str">
        <f>IFERROR(__xludf.DUMMYFUNCTION("UNIQUE(SPLIT(B1525,"";""))"),"Bash/Shell/PowerShell")</f>
        <v>Bash/Shell/PowerShell</v>
      </c>
      <c r="F1525" s="1" t="str">
        <f>IFERROR(__xludf.DUMMYFUNCTION("""COMPUTED_VALUE"""),"C#")</f>
        <v>C#</v>
      </c>
      <c r="G1525" s="1" t="str">
        <f>IFERROR(__xludf.DUMMYFUNCTION("""COMPUTED_VALUE"""),"PHP")</f>
        <v>PHP</v>
      </c>
      <c r="H1525" s="1" t="str">
        <f>IFERROR(__xludf.DUMMYFUNCTION("""COMPUTED_VALUE"""),"SQL")</f>
        <v>SQL</v>
      </c>
    </row>
    <row r="1526">
      <c r="B1526" s="1" t="str">
        <f>IFERROR(__xludf.DUMMYFUNCTION("""COMPUTED_VALUE"""),"Assembly;C;C++;C#;Other(s):")</f>
        <v>Assembly;C;C++;C#;Other(s):</v>
      </c>
      <c r="E1526" s="1" t="str">
        <f>IFERROR(__xludf.DUMMYFUNCTION("UNIQUE(SPLIT(B1526,"";""))"),"Assembly")</f>
        <v>Assembly</v>
      </c>
      <c r="F1526" s="1" t="str">
        <f>IFERROR(__xludf.DUMMYFUNCTION("""COMPUTED_VALUE"""),"C")</f>
        <v>C</v>
      </c>
      <c r="G1526" s="1" t="str">
        <f>IFERROR(__xludf.DUMMYFUNCTION("""COMPUTED_VALUE"""),"C++")</f>
        <v>C++</v>
      </c>
      <c r="H1526" s="1" t="str">
        <f>IFERROR(__xludf.DUMMYFUNCTION("""COMPUTED_VALUE"""),"C#")</f>
        <v>C#</v>
      </c>
      <c r="I1526" s="1" t="str">
        <f>IFERROR(__xludf.DUMMYFUNCTION("""COMPUTED_VALUE"""),"Other(s):")</f>
        <v>Other(s):</v>
      </c>
    </row>
    <row r="1527">
      <c r="B1527" s="1" t="str">
        <f>IFERROR(__xludf.DUMMYFUNCTION("""COMPUTED_VALUE"""),"Bash/Shell/PowerShell;C;HTML/CSS;Java;JavaScript;Python;SQL")</f>
        <v>Bash/Shell/PowerShell;C;HTML/CSS;Java;JavaScript;Python;SQL</v>
      </c>
      <c r="E1527" s="1" t="str">
        <f>IFERROR(__xludf.DUMMYFUNCTION("UNIQUE(SPLIT(B1527,"";""))"),"Bash/Shell/PowerShell")</f>
        <v>Bash/Shell/PowerShell</v>
      </c>
      <c r="F1527" s="1" t="str">
        <f>IFERROR(__xludf.DUMMYFUNCTION("""COMPUTED_VALUE"""),"C")</f>
        <v>C</v>
      </c>
      <c r="G1527" s="1" t="str">
        <f>IFERROR(__xludf.DUMMYFUNCTION("""COMPUTED_VALUE"""),"HTML/CSS")</f>
        <v>HTML/CSS</v>
      </c>
      <c r="H1527" s="1" t="str">
        <f>IFERROR(__xludf.DUMMYFUNCTION("""COMPUTED_VALUE"""),"Java")</f>
        <v>Java</v>
      </c>
      <c r="I1527" s="1" t="str">
        <f>IFERROR(__xludf.DUMMYFUNCTION("""COMPUTED_VALUE"""),"JavaScript")</f>
        <v>JavaScript</v>
      </c>
      <c r="J1527" s="1" t="str">
        <f>IFERROR(__xludf.DUMMYFUNCTION("""COMPUTED_VALUE"""),"Python")</f>
        <v>Python</v>
      </c>
      <c r="K1527" s="1" t="str">
        <f>IFERROR(__xludf.DUMMYFUNCTION("""COMPUTED_VALUE"""),"SQL")</f>
        <v>SQL</v>
      </c>
    </row>
    <row r="1528">
      <c r="B1528" s="1" t="str">
        <f>IFERROR(__xludf.DUMMYFUNCTION("""COMPUTED_VALUE"""),"HTML/CSS;JavaScript;PHP;SQL")</f>
        <v>HTML/CSS;JavaScript;PHP;SQL</v>
      </c>
      <c r="E1528" s="1" t="str">
        <f>IFERROR(__xludf.DUMMYFUNCTION("UNIQUE(SPLIT(B1528,"";""))"),"HTML/CSS")</f>
        <v>HTML/CSS</v>
      </c>
      <c r="F1528" s="1" t="str">
        <f>IFERROR(__xludf.DUMMYFUNCTION("""COMPUTED_VALUE"""),"JavaScript")</f>
        <v>JavaScript</v>
      </c>
      <c r="G1528" s="1" t="str">
        <f>IFERROR(__xludf.DUMMYFUNCTION("""COMPUTED_VALUE"""),"PHP")</f>
        <v>PHP</v>
      </c>
      <c r="H1528" s="1" t="str">
        <f>IFERROR(__xludf.DUMMYFUNCTION("""COMPUTED_VALUE"""),"SQL")</f>
        <v>SQL</v>
      </c>
    </row>
    <row r="1529">
      <c r="B1529" s="1" t="str">
        <f>IFERROR(__xludf.DUMMYFUNCTION("""COMPUTED_VALUE"""),"Assembly;Bash/Shell/PowerShell;C;C++;Python")</f>
        <v>Assembly;Bash/Shell/PowerShell;C;C++;Python</v>
      </c>
      <c r="E1529" s="1" t="str">
        <f>IFERROR(__xludf.DUMMYFUNCTION("UNIQUE(SPLIT(B1529,"";""))"),"Assembly")</f>
        <v>Assembly</v>
      </c>
      <c r="F1529" s="1" t="str">
        <f>IFERROR(__xludf.DUMMYFUNCTION("""COMPUTED_VALUE"""),"Bash/Shell/PowerShell")</f>
        <v>Bash/Shell/PowerShell</v>
      </c>
      <c r="G1529" s="1" t="str">
        <f>IFERROR(__xludf.DUMMYFUNCTION("""COMPUTED_VALUE"""),"C")</f>
        <v>C</v>
      </c>
      <c r="H1529" s="1" t="str">
        <f>IFERROR(__xludf.DUMMYFUNCTION("""COMPUTED_VALUE"""),"C++")</f>
        <v>C++</v>
      </c>
      <c r="I1529" s="1" t="str">
        <f>IFERROR(__xludf.DUMMYFUNCTION("""COMPUTED_VALUE"""),"Python")</f>
        <v>Python</v>
      </c>
    </row>
    <row r="1530">
      <c r="B1530" s="1" t="str">
        <f>IFERROR(__xludf.DUMMYFUNCTION("""COMPUTED_VALUE"""),"Bash/Shell/PowerShell;C#;HTML/CSS;JavaScript;SQL;TypeScript")</f>
        <v>Bash/Shell/PowerShell;C#;HTML/CSS;JavaScript;SQL;TypeScript</v>
      </c>
      <c r="E1530" s="1" t="str">
        <f>IFERROR(__xludf.DUMMYFUNCTION("UNIQUE(SPLIT(B1530,"";""))"),"Bash/Shell/PowerShell")</f>
        <v>Bash/Shell/PowerShell</v>
      </c>
      <c r="F1530" s="1" t="str">
        <f>IFERROR(__xludf.DUMMYFUNCTION("""COMPUTED_VALUE"""),"C#")</f>
        <v>C#</v>
      </c>
      <c r="G1530" s="1" t="str">
        <f>IFERROR(__xludf.DUMMYFUNCTION("""COMPUTED_VALUE"""),"HTML/CSS")</f>
        <v>HTML/CSS</v>
      </c>
      <c r="H1530" s="1" t="str">
        <f>IFERROR(__xludf.DUMMYFUNCTION("""COMPUTED_VALUE"""),"JavaScript")</f>
        <v>JavaScript</v>
      </c>
      <c r="I1530" s="1" t="str">
        <f>IFERROR(__xludf.DUMMYFUNCTION("""COMPUTED_VALUE"""),"SQL")</f>
        <v>SQL</v>
      </c>
      <c r="J1530" s="1" t="str">
        <f>IFERROR(__xludf.DUMMYFUNCTION("""COMPUTED_VALUE"""),"TypeScript")</f>
        <v>TypeScript</v>
      </c>
    </row>
    <row r="1531">
      <c r="B1531" s="1" t="str">
        <f>IFERROR(__xludf.DUMMYFUNCTION("""COMPUTED_VALUE"""),"C#;HTML/CSS;Java;JavaScript;Objective-C;Python;SQL;Other(s):")</f>
        <v>C#;HTML/CSS;Java;JavaScript;Objective-C;Python;SQL;Other(s):</v>
      </c>
      <c r="E1531" s="1" t="str">
        <f>IFERROR(__xludf.DUMMYFUNCTION("UNIQUE(SPLIT(B1531,"";""))"),"C#")</f>
        <v>C#</v>
      </c>
      <c r="F1531" s="1" t="str">
        <f>IFERROR(__xludf.DUMMYFUNCTION("""COMPUTED_VALUE"""),"HTML/CSS")</f>
        <v>HTML/CSS</v>
      </c>
      <c r="G1531" s="1" t="str">
        <f>IFERROR(__xludf.DUMMYFUNCTION("""COMPUTED_VALUE"""),"Java")</f>
        <v>Java</v>
      </c>
      <c r="H1531" s="1" t="str">
        <f>IFERROR(__xludf.DUMMYFUNCTION("""COMPUTED_VALUE"""),"JavaScript")</f>
        <v>JavaScript</v>
      </c>
      <c r="I1531" s="1" t="str">
        <f>IFERROR(__xludf.DUMMYFUNCTION("""COMPUTED_VALUE"""),"Objective-C")</f>
        <v>Objective-C</v>
      </c>
      <c r="J1531" s="1" t="str">
        <f>IFERROR(__xludf.DUMMYFUNCTION("""COMPUTED_VALUE"""),"Python")</f>
        <v>Python</v>
      </c>
      <c r="K1531" s="1" t="str">
        <f>IFERROR(__xludf.DUMMYFUNCTION("""COMPUTED_VALUE"""),"SQL")</f>
        <v>SQL</v>
      </c>
      <c r="L1531" s="1" t="str">
        <f>IFERROR(__xludf.DUMMYFUNCTION("""COMPUTED_VALUE"""),"Other(s):")</f>
        <v>Other(s):</v>
      </c>
    </row>
    <row r="1532">
      <c r="B1532" s="1" t="str">
        <f>IFERROR(__xludf.DUMMYFUNCTION("""COMPUTED_VALUE"""),"Dart;HTML/CSS;JavaScript;Python;TypeScript")</f>
        <v>Dart;HTML/CSS;JavaScript;Python;TypeScript</v>
      </c>
      <c r="E1532" s="1" t="str">
        <f>IFERROR(__xludf.DUMMYFUNCTION("UNIQUE(SPLIT(B1532,"";""))"),"Dart")</f>
        <v>Dart</v>
      </c>
      <c r="F1532" s="1" t="str">
        <f>IFERROR(__xludf.DUMMYFUNCTION("""COMPUTED_VALUE"""),"HTML/CSS")</f>
        <v>HTML/CSS</v>
      </c>
      <c r="G1532" s="1" t="str">
        <f>IFERROR(__xludf.DUMMYFUNCTION("""COMPUTED_VALUE"""),"JavaScript")</f>
        <v>JavaScript</v>
      </c>
      <c r="H1532" s="1" t="str">
        <f>IFERROR(__xludf.DUMMYFUNCTION("""COMPUTED_VALUE"""),"Python")</f>
        <v>Python</v>
      </c>
      <c r="I1532" s="1" t="str">
        <f>IFERROR(__xludf.DUMMYFUNCTION("""COMPUTED_VALUE"""),"TypeScript")</f>
        <v>TypeScript</v>
      </c>
    </row>
    <row r="1533">
      <c r="B1533" s="1" t="str">
        <f>IFERROR(__xludf.DUMMYFUNCTION("""COMPUTED_VALUE"""),"Bash/Shell/PowerShell;C;C++;Java")</f>
        <v>Bash/Shell/PowerShell;C;C++;Java</v>
      </c>
      <c r="E1533" s="1" t="str">
        <f>IFERROR(__xludf.DUMMYFUNCTION("UNIQUE(SPLIT(B1533,"";""))"),"Bash/Shell/PowerShell")</f>
        <v>Bash/Shell/PowerShell</v>
      </c>
      <c r="F1533" s="1" t="str">
        <f>IFERROR(__xludf.DUMMYFUNCTION("""COMPUTED_VALUE"""),"C")</f>
        <v>C</v>
      </c>
      <c r="G1533" s="1" t="str">
        <f>IFERROR(__xludf.DUMMYFUNCTION("""COMPUTED_VALUE"""),"C++")</f>
        <v>C++</v>
      </c>
      <c r="H1533" s="1" t="str">
        <f>IFERROR(__xludf.DUMMYFUNCTION("""COMPUTED_VALUE"""),"Java")</f>
        <v>Java</v>
      </c>
    </row>
    <row r="1534">
      <c r="B1534" s="1" t="str">
        <f>IFERROR(__xludf.DUMMYFUNCTION("""COMPUTED_VALUE"""),"Java;SQL")</f>
        <v>Java;SQL</v>
      </c>
      <c r="E1534" s="1" t="str">
        <f>IFERROR(__xludf.DUMMYFUNCTION("UNIQUE(SPLIT(B1534,"";""))"),"Java")</f>
        <v>Java</v>
      </c>
      <c r="F1534" s="1" t="str">
        <f>IFERROR(__xludf.DUMMYFUNCTION("""COMPUTED_VALUE"""),"SQL")</f>
        <v>SQL</v>
      </c>
    </row>
    <row r="1535">
      <c r="B1535" s="1" t="str">
        <f>IFERROR(__xludf.DUMMYFUNCTION("""COMPUTED_VALUE"""),"HTML/CSS;JavaScript;PHP;Python")</f>
        <v>HTML/CSS;JavaScript;PHP;Python</v>
      </c>
      <c r="E1535" s="1" t="str">
        <f>IFERROR(__xludf.DUMMYFUNCTION("UNIQUE(SPLIT(B1535,"";""))"),"HTML/CSS")</f>
        <v>HTML/CSS</v>
      </c>
      <c r="F1535" s="1" t="str">
        <f>IFERROR(__xludf.DUMMYFUNCTION("""COMPUTED_VALUE"""),"JavaScript")</f>
        <v>JavaScript</v>
      </c>
      <c r="G1535" s="1" t="str">
        <f>IFERROR(__xludf.DUMMYFUNCTION("""COMPUTED_VALUE"""),"PHP")</f>
        <v>PHP</v>
      </c>
      <c r="H1535" s="1" t="str">
        <f>IFERROR(__xludf.DUMMYFUNCTION("""COMPUTED_VALUE"""),"Python")</f>
        <v>Python</v>
      </c>
    </row>
    <row r="1536">
      <c r="B1536" s="1" t="str">
        <f>IFERROR(__xludf.DUMMYFUNCTION("""COMPUTED_VALUE"""),"Bash/Shell/PowerShell;C#;HTML/CSS;Java;JavaScript;SQL")</f>
        <v>Bash/Shell/PowerShell;C#;HTML/CSS;Java;JavaScript;SQL</v>
      </c>
      <c r="E1536" s="1" t="str">
        <f>IFERROR(__xludf.DUMMYFUNCTION("UNIQUE(SPLIT(B1536,"";""))"),"Bash/Shell/PowerShell")</f>
        <v>Bash/Shell/PowerShell</v>
      </c>
      <c r="F1536" s="1" t="str">
        <f>IFERROR(__xludf.DUMMYFUNCTION("""COMPUTED_VALUE"""),"C#")</f>
        <v>C#</v>
      </c>
      <c r="G1536" s="1" t="str">
        <f>IFERROR(__xludf.DUMMYFUNCTION("""COMPUTED_VALUE"""),"HTML/CSS")</f>
        <v>HTML/CSS</v>
      </c>
      <c r="H1536" s="1" t="str">
        <f>IFERROR(__xludf.DUMMYFUNCTION("""COMPUTED_VALUE"""),"Java")</f>
        <v>Java</v>
      </c>
      <c r="I1536" s="1" t="str">
        <f>IFERROR(__xludf.DUMMYFUNCTION("""COMPUTED_VALUE"""),"JavaScript")</f>
        <v>JavaScript</v>
      </c>
      <c r="J1536" s="1" t="str">
        <f>IFERROR(__xludf.DUMMYFUNCTION("""COMPUTED_VALUE"""),"SQL")</f>
        <v>SQL</v>
      </c>
    </row>
    <row r="1537">
      <c r="B1537" s="1" t="str">
        <f>IFERROR(__xludf.DUMMYFUNCTION("""COMPUTED_VALUE"""),"Assembly;Bash/Shell/PowerShell;C;C++;Go;HTML/CSS;Java;JavaScript;PHP;Python;Rust;SQL")</f>
        <v>Assembly;Bash/Shell/PowerShell;C;C++;Go;HTML/CSS;Java;JavaScript;PHP;Python;Rust;SQL</v>
      </c>
      <c r="E1537" s="1" t="str">
        <f>IFERROR(__xludf.DUMMYFUNCTION("UNIQUE(SPLIT(B1537,"";""))"),"Assembly")</f>
        <v>Assembly</v>
      </c>
      <c r="F1537" s="1" t="str">
        <f>IFERROR(__xludf.DUMMYFUNCTION("""COMPUTED_VALUE"""),"Bash/Shell/PowerShell")</f>
        <v>Bash/Shell/PowerShell</v>
      </c>
      <c r="G1537" s="1" t="str">
        <f>IFERROR(__xludf.DUMMYFUNCTION("""COMPUTED_VALUE"""),"C")</f>
        <v>C</v>
      </c>
      <c r="H1537" s="1" t="str">
        <f>IFERROR(__xludf.DUMMYFUNCTION("""COMPUTED_VALUE"""),"C++")</f>
        <v>C++</v>
      </c>
      <c r="I1537" s="1" t="str">
        <f>IFERROR(__xludf.DUMMYFUNCTION("""COMPUTED_VALUE"""),"Go")</f>
        <v>Go</v>
      </c>
      <c r="J1537" s="1" t="str">
        <f>IFERROR(__xludf.DUMMYFUNCTION("""COMPUTED_VALUE"""),"HTML/CSS")</f>
        <v>HTML/CSS</v>
      </c>
      <c r="K1537" s="1" t="str">
        <f>IFERROR(__xludf.DUMMYFUNCTION("""COMPUTED_VALUE"""),"Java")</f>
        <v>Java</v>
      </c>
      <c r="L1537" s="1" t="str">
        <f>IFERROR(__xludf.DUMMYFUNCTION("""COMPUTED_VALUE"""),"JavaScript")</f>
        <v>JavaScript</v>
      </c>
      <c r="M1537" s="1" t="str">
        <f>IFERROR(__xludf.DUMMYFUNCTION("""COMPUTED_VALUE"""),"PHP")</f>
        <v>PHP</v>
      </c>
      <c r="N1537" s="1" t="str">
        <f>IFERROR(__xludf.DUMMYFUNCTION("""COMPUTED_VALUE"""),"Python")</f>
        <v>Python</v>
      </c>
      <c r="O1537" s="1" t="str">
        <f>IFERROR(__xludf.DUMMYFUNCTION("""COMPUTED_VALUE"""),"Rust")</f>
        <v>Rust</v>
      </c>
      <c r="P1537" s="1" t="str">
        <f>IFERROR(__xludf.DUMMYFUNCTION("""COMPUTED_VALUE"""),"SQL")</f>
        <v>SQL</v>
      </c>
    </row>
    <row r="1538">
      <c r="B1538" s="1" t="str">
        <f>IFERROR(__xludf.DUMMYFUNCTION("""COMPUTED_VALUE"""),"HTML/CSS;JavaScript;PHP;Ruby")</f>
        <v>HTML/CSS;JavaScript;PHP;Ruby</v>
      </c>
      <c r="E1538" s="1" t="str">
        <f>IFERROR(__xludf.DUMMYFUNCTION("UNIQUE(SPLIT(B1538,"";""))"),"HTML/CSS")</f>
        <v>HTML/CSS</v>
      </c>
      <c r="F1538" s="1" t="str">
        <f>IFERROR(__xludf.DUMMYFUNCTION("""COMPUTED_VALUE"""),"JavaScript")</f>
        <v>JavaScript</v>
      </c>
      <c r="G1538" s="1" t="str">
        <f>IFERROR(__xludf.DUMMYFUNCTION("""COMPUTED_VALUE"""),"PHP")</f>
        <v>PHP</v>
      </c>
      <c r="H1538" s="1" t="str">
        <f>IFERROR(__xludf.DUMMYFUNCTION("""COMPUTED_VALUE"""),"Ruby")</f>
        <v>Ruby</v>
      </c>
    </row>
    <row r="1539">
      <c r="B1539" s="1" t="str">
        <f>IFERROR(__xludf.DUMMYFUNCTION("""COMPUTED_VALUE"""),"Bash/Shell/PowerShell;C++;Java;Python;Scala;SQL;TypeScript")</f>
        <v>Bash/Shell/PowerShell;C++;Java;Python;Scala;SQL;TypeScript</v>
      </c>
      <c r="E1539" s="1" t="str">
        <f>IFERROR(__xludf.DUMMYFUNCTION("UNIQUE(SPLIT(B1539,"";""))"),"Bash/Shell/PowerShell")</f>
        <v>Bash/Shell/PowerShell</v>
      </c>
      <c r="F1539" s="1" t="str">
        <f>IFERROR(__xludf.DUMMYFUNCTION("""COMPUTED_VALUE"""),"C++")</f>
        <v>C++</v>
      </c>
      <c r="G1539" s="1" t="str">
        <f>IFERROR(__xludf.DUMMYFUNCTION("""COMPUTED_VALUE"""),"Java")</f>
        <v>Java</v>
      </c>
      <c r="H1539" s="1" t="str">
        <f>IFERROR(__xludf.DUMMYFUNCTION("""COMPUTED_VALUE"""),"Python")</f>
        <v>Python</v>
      </c>
      <c r="I1539" s="1" t="str">
        <f>IFERROR(__xludf.DUMMYFUNCTION("""COMPUTED_VALUE"""),"Scala")</f>
        <v>Scala</v>
      </c>
      <c r="J1539" s="1" t="str">
        <f>IFERROR(__xludf.DUMMYFUNCTION("""COMPUTED_VALUE"""),"SQL")</f>
        <v>SQL</v>
      </c>
      <c r="K1539" s="1" t="str">
        <f>IFERROR(__xludf.DUMMYFUNCTION("""COMPUTED_VALUE"""),"TypeScript")</f>
        <v>TypeScript</v>
      </c>
    </row>
    <row r="1540">
      <c r="B1540" s="1" t="str">
        <f>IFERROR(__xludf.DUMMYFUNCTION("""COMPUTED_VALUE"""),"C++;HTML/CSS;JavaScript;SQL")</f>
        <v>C++;HTML/CSS;JavaScript;SQL</v>
      </c>
      <c r="E1540" s="1" t="str">
        <f>IFERROR(__xludf.DUMMYFUNCTION("UNIQUE(SPLIT(B1540,"";""))"),"C++")</f>
        <v>C++</v>
      </c>
      <c r="F1540" s="1" t="str">
        <f>IFERROR(__xludf.DUMMYFUNCTION("""COMPUTED_VALUE"""),"HTML/CSS")</f>
        <v>HTML/CSS</v>
      </c>
      <c r="G1540" s="1" t="str">
        <f>IFERROR(__xludf.DUMMYFUNCTION("""COMPUTED_VALUE"""),"JavaScript")</f>
        <v>JavaScript</v>
      </c>
      <c r="H1540" s="1" t="str">
        <f>IFERROR(__xludf.DUMMYFUNCTION("""COMPUTED_VALUE"""),"SQL")</f>
        <v>SQL</v>
      </c>
    </row>
    <row r="1541">
      <c r="B1541" s="1" t="str">
        <f>IFERROR(__xludf.DUMMYFUNCTION("""COMPUTED_VALUE"""),"C#;HTML/CSS;JavaScript;SQL;VBA")</f>
        <v>C#;HTML/CSS;JavaScript;SQL;VBA</v>
      </c>
      <c r="E1541" s="1" t="str">
        <f>IFERROR(__xludf.DUMMYFUNCTION("UNIQUE(SPLIT(B1541,"";""))"),"C#")</f>
        <v>C#</v>
      </c>
      <c r="F1541" s="1" t="str">
        <f>IFERROR(__xludf.DUMMYFUNCTION("""COMPUTED_VALUE"""),"HTML/CSS")</f>
        <v>HTML/CSS</v>
      </c>
      <c r="G1541" s="1" t="str">
        <f>IFERROR(__xludf.DUMMYFUNCTION("""COMPUTED_VALUE"""),"JavaScript")</f>
        <v>JavaScript</v>
      </c>
      <c r="H1541" s="1" t="str">
        <f>IFERROR(__xludf.DUMMYFUNCTION("""COMPUTED_VALUE"""),"SQL")</f>
        <v>SQL</v>
      </c>
      <c r="I1541" s="1" t="str">
        <f>IFERROR(__xludf.DUMMYFUNCTION("""COMPUTED_VALUE"""),"VBA")</f>
        <v>VBA</v>
      </c>
    </row>
    <row r="1542">
      <c r="B1542" s="1" t="str">
        <f>IFERROR(__xludf.DUMMYFUNCTION("""COMPUTED_VALUE"""),"HTML/CSS;JavaScript;PHP;Python;SQL")</f>
        <v>HTML/CSS;JavaScript;PHP;Python;SQL</v>
      </c>
      <c r="E1542" s="1" t="str">
        <f>IFERROR(__xludf.DUMMYFUNCTION("UNIQUE(SPLIT(B1542,"";""))"),"HTML/CSS")</f>
        <v>HTML/CSS</v>
      </c>
      <c r="F1542" s="1" t="str">
        <f>IFERROR(__xludf.DUMMYFUNCTION("""COMPUTED_VALUE"""),"JavaScript")</f>
        <v>JavaScript</v>
      </c>
      <c r="G1542" s="1" t="str">
        <f>IFERROR(__xludf.DUMMYFUNCTION("""COMPUTED_VALUE"""),"PHP")</f>
        <v>PHP</v>
      </c>
      <c r="H1542" s="1" t="str">
        <f>IFERROR(__xludf.DUMMYFUNCTION("""COMPUTED_VALUE"""),"Python")</f>
        <v>Python</v>
      </c>
      <c r="I1542" s="1" t="str">
        <f>IFERROR(__xludf.DUMMYFUNCTION("""COMPUTED_VALUE"""),"SQL")</f>
        <v>SQL</v>
      </c>
    </row>
    <row r="1543">
      <c r="B1543" s="1" t="str">
        <f>IFERROR(__xludf.DUMMYFUNCTION("""COMPUTED_VALUE"""),"Bash/Shell/PowerShell;HTML/CSS;Java;SQL")</f>
        <v>Bash/Shell/PowerShell;HTML/CSS;Java;SQL</v>
      </c>
      <c r="E1543" s="1" t="str">
        <f>IFERROR(__xludf.DUMMYFUNCTION("UNIQUE(SPLIT(B1543,"";""))"),"Bash/Shell/PowerShell")</f>
        <v>Bash/Shell/PowerShell</v>
      </c>
      <c r="F1543" s="1" t="str">
        <f>IFERROR(__xludf.DUMMYFUNCTION("""COMPUTED_VALUE"""),"HTML/CSS")</f>
        <v>HTML/CSS</v>
      </c>
      <c r="G1543" s="1" t="str">
        <f>IFERROR(__xludf.DUMMYFUNCTION("""COMPUTED_VALUE"""),"Java")</f>
        <v>Java</v>
      </c>
      <c r="H1543" s="1" t="str">
        <f>IFERROR(__xludf.DUMMYFUNCTION("""COMPUTED_VALUE"""),"SQL")</f>
        <v>SQL</v>
      </c>
    </row>
    <row r="1544">
      <c r="B1544" s="1" t="str">
        <f>IFERROR(__xludf.DUMMYFUNCTION("""COMPUTED_VALUE"""),"Bash/Shell/PowerShell;C++;Python;Scala")</f>
        <v>Bash/Shell/PowerShell;C++;Python;Scala</v>
      </c>
      <c r="E1544" s="1" t="str">
        <f>IFERROR(__xludf.DUMMYFUNCTION("UNIQUE(SPLIT(B1544,"";""))"),"Bash/Shell/PowerShell")</f>
        <v>Bash/Shell/PowerShell</v>
      </c>
      <c r="F1544" s="1" t="str">
        <f>IFERROR(__xludf.DUMMYFUNCTION("""COMPUTED_VALUE"""),"C++")</f>
        <v>C++</v>
      </c>
      <c r="G1544" s="1" t="str">
        <f>IFERROR(__xludf.DUMMYFUNCTION("""COMPUTED_VALUE"""),"Python")</f>
        <v>Python</v>
      </c>
      <c r="H1544" s="1" t="str">
        <f>IFERROR(__xludf.DUMMYFUNCTION("""COMPUTED_VALUE"""),"Scala")</f>
        <v>Scala</v>
      </c>
    </row>
    <row r="1545">
      <c r="B1545" s="1" t="str">
        <f>IFERROR(__xludf.DUMMYFUNCTION("""COMPUTED_VALUE"""),"C;HTML/CSS;JavaScript;PHP;R;SQL;VBA")</f>
        <v>C;HTML/CSS;JavaScript;PHP;R;SQL;VBA</v>
      </c>
      <c r="E1545" s="1" t="str">
        <f>IFERROR(__xludf.DUMMYFUNCTION("UNIQUE(SPLIT(B1545,"";""))"),"C")</f>
        <v>C</v>
      </c>
      <c r="F1545" s="1" t="str">
        <f>IFERROR(__xludf.DUMMYFUNCTION("""COMPUTED_VALUE"""),"HTML/CSS")</f>
        <v>HTML/CSS</v>
      </c>
      <c r="G1545" s="1" t="str">
        <f>IFERROR(__xludf.DUMMYFUNCTION("""COMPUTED_VALUE"""),"JavaScript")</f>
        <v>JavaScript</v>
      </c>
      <c r="H1545" s="1" t="str">
        <f>IFERROR(__xludf.DUMMYFUNCTION("""COMPUTED_VALUE"""),"PHP")</f>
        <v>PHP</v>
      </c>
      <c r="I1545" s="1" t="str">
        <f>IFERROR(__xludf.DUMMYFUNCTION("""COMPUTED_VALUE"""),"R")</f>
        <v>R</v>
      </c>
      <c r="J1545" s="1" t="str">
        <f>IFERROR(__xludf.DUMMYFUNCTION("""COMPUTED_VALUE"""),"SQL")</f>
        <v>SQL</v>
      </c>
      <c r="K1545" s="1" t="str">
        <f>IFERROR(__xludf.DUMMYFUNCTION("""COMPUTED_VALUE"""),"VBA")</f>
        <v>VBA</v>
      </c>
    </row>
    <row r="1546">
      <c r="B1546" s="1" t="str">
        <f>IFERROR(__xludf.DUMMYFUNCTION("""COMPUTED_VALUE"""),"C#")</f>
        <v>C#</v>
      </c>
      <c r="E1546" s="1" t="str">
        <f>IFERROR(__xludf.DUMMYFUNCTION("UNIQUE(SPLIT(B1546,"";""))"),"C#")</f>
        <v>C#</v>
      </c>
    </row>
    <row r="1547">
      <c r="B1547" s="1" t="str">
        <f>IFERROR(__xludf.DUMMYFUNCTION("""COMPUTED_VALUE"""),"Assembly;C;C++;HTML/CSS;Java;JavaScript;Kotlin;PHP;SQL;TypeScript;VBA")</f>
        <v>Assembly;C;C++;HTML/CSS;Java;JavaScript;Kotlin;PHP;SQL;TypeScript;VBA</v>
      </c>
      <c r="E1547" s="1" t="str">
        <f>IFERROR(__xludf.DUMMYFUNCTION("UNIQUE(SPLIT(B1547,"";""))"),"Assembly")</f>
        <v>Assembly</v>
      </c>
      <c r="F1547" s="1" t="str">
        <f>IFERROR(__xludf.DUMMYFUNCTION("""COMPUTED_VALUE"""),"C")</f>
        <v>C</v>
      </c>
      <c r="G1547" s="1" t="str">
        <f>IFERROR(__xludf.DUMMYFUNCTION("""COMPUTED_VALUE"""),"C++")</f>
        <v>C++</v>
      </c>
      <c r="H1547" s="1" t="str">
        <f>IFERROR(__xludf.DUMMYFUNCTION("""COMPUTED_VALUE"""),"HTML/CSS")</f>
        <v>HTML/CSS</v>
      </c>
      <c r="I1547" s="1" t="str">
        <f>IFERROR(__xludf.DUMMYFUNCTION("""COMPUTED_VALUE"""),"Java")</f>
        <v>Java</v>
      </c>
      <c r="J1547" s="1" t="str">
        <f>IFERROR(__xludf.DUMMYFUNCTION("""COMPUTED_VALUE"""),"JavaScript")</f>
        <v>JavaScript</v>
      </c>
      <c r="K1547" s="1" t="str">
        <f>IFERROR(__xludf.DUMMYFUNCTION("""COMPUTED_VALUE"""),"Kotlin")</f>
        <v>Kotlin</v>
      </c>
      <c r="L1547" s="1" t="str">
        <f>IFERROR(__xludf.DUMMYFUNCTION("""COMPUTED_VALUE"""),"PHP")</f>
        <v>PHP</v>
      </c>
      <c r="M1547" s="1" t="str">
        <f>IFERROR(__xludf.DUMMYFUNCTION("""COMPUTED_VALUE"""),"SQL")</f>
        <v>SQL</v>
      </c>
      <c r="N1547" s="1" t="str">
        <f>IFERROR(__xludf.DUMMYFUNCTION("""COMPUTED_VALUE"""),"TypeScript")</f>
        <v>TypeScript</v>
      </c>
      <c r="O1547" s="1" t="str">
        <f>IFERROR(__xludf.DUMMYFUNCTION("""COMPUTED_VALUE"""),"VBA")</f>
        <v>VBA</v>
      </c>
    </row>
    <row r="1548">
      <c r="B1548" s="1" t="str">
        <f>IFERROR(__xludf.DUMMYFUNCTION("""COMPUTED_VALUE"""),"Assembly;C;C++;C#;Python;Other(s):")</f>
        <v>Assembly;C;C++;C#;Python;Other(s):</v>
      </c>
      <c r="E1548" s="1" t="str">
        <f>IFERROR(__xludf.DUMMYFUNCTION("UNIQUE(SPLIT(B1548,"";""))"),"Assembly")</f>
        <v>Assembly</v>
      </c>
      <c r="F1548" s="1" t="str">
        <f>IFERROR(__xludf.DUMMYFUNCTION("""COMPUTED_VALUE"""),"C")</f>
        <v>C</v>
      </c>
      <c r="G1548" s="1" t="str">
        <f>IFERROR(__xludf.DUMMYFUNCTION("""COMPUTED_VALUE"""),"C++")</f>
        <v>C++</v>
      </c>
      <c r="H1548" s="1" t="str">
        <f>IFERROR(__xludf.DUMMYFUNCTION("""COMPUTED_VALUE"""),"C#")</f>
        <v>C#</v>
      </c>
      <c r="I1548" s="1" t="str">
        <f>IFERROR(__xludf.DUMMYFUNCTION("""COMPUTED_VALUE"""),"Python")</f>
        <v>Python</v>
      </c>
      <c r="J1548" s="1" t="str">
        <f>IFERROR(__xludf.DUMMYFUNCTION("""COMPUTED_VALUE"""),"Other(s):")</f>
        <v>Other(s):</v>
      </c>
    </row>
    <row r="1549">
      <c r="B1549" s="1" t="str">
        <f>IFERROR(__xludf.DUMMYFUNCTION("""COMPUTED_VALUE"""),"Bash/Shell/PowerShell;HTML/CSS;Java;JavaScript;PHP;Python;SQL;VBA")</f>
        <v>Bash/Shell/PowerShell;HTML/CSS;Java;JavaScript;PHP;Python;SQL;VBA</v>
      </c>
      <c r="E1549" s="1" t="str">
        <f>IFERROR(__xludf.DUMMYFUNCTION("UNIQUE(SPLIT(B1549,"";""))"),"Bash/Shell/PowerShell")</f>
        <v>Bash/Shell/PowerShell</v>
      </c>
      <c r="F1549" s="1" t="str">
        <f>IFERROR(__xludf.DUMMYFUNCTION("""COMPUTED_VALUE"""),"HTML/CSS")</f>
        <v>HTML/CSS</v>
      </c>
      <c r="G1549" s="1" t="str">
        <f>IFERROR(__xludf.DUMMYFUNCTION("""COMPUTED_VALUE"""),"Java")</f>
        <v>Java</v>
      </c>
      <c r="H1549" s="1" t="str">
        <f>IFERROR(__xludf.DUMMYFUNCTION("""COMPUTED_VALUE"""),"JavaScript")</f>
        <v>JavaScript</v>
      </c>
      <c r="I1549" s="1" t="str">
        <f>IFERROR(__xludf.DUMMYFUNCTION("""COMPUTED_VALUE"""),"PHP")</f>
        <v>PHP</v>
      </c>
      <c r="J1549" s="1" t="str">
        <f>IFERROR(__xludf.DUMMYFUNCTION("""COMPUTED_VALUE"""),"Python")</f>
        <v>Python</v>
      </c>
      <c r="K1549" s="1" t="str">
        <f>IFERROR(__xludf.DUMMYFUNCTION("""COMPUTED_VALUE"""),"SQL")</f>
        <v>SQL</v>
      </c>
      <c r="L1549" s="1" t="str">
        <f>IFERROR(__xludf.DUMMYFUNCTION("""COMPUTED_VALUE"""),"VBA")</f>
        <v>VBA</v>
      </c>
    </row>
    <row r="1550">
      <c r="B1550" s="1" t="str">
        <f>IFERROR(__xludf.DUMMYFUNCTION("""COMPUTED_VALUE"""),"HTML/CSS;Java;JavaScript;Kotlin;Python;TypeScript")</f>
        <v>HTML/CSS;Java;JavaScript;Kotlin;Python;TypeScript</v>
      </c>
      <c r="E1550" s="1" t="str">
        <f>IFERROR(__xludf.DUMMYFUNCTION("UNIQUE(SPLIT(B1550,"";""))"),"HTML/CSS")</f>
        <v>HTML/CSS</v>
      </c>
      <c r="F1550" s="1" t="str">
        <f>IFERROR(__xludf.DUMMYFUNCTION("""COMPUTED_VALUE"""),"Java")</f>
        <v>Java</v>
      </c>
      <c r="G1550" s="1" t="str">
        <f>IFERROR(__xludf.DUMMYFUNCTION("""COMPUTED_VALUE"""),"JavaScript")</f>
        <v>JavaScript</v>
      </c>
      <c r="H1550" s="1" t="str">
        <f>IFERROR(__xludf.DUMMYFUNCTION("""COMPUTED_VALUE"""),"Kotlin")</f>
        <v>Kotlin</v>
      </c>
      <c r="I1550" s="1" t="str">
        <f>IFERROR(__xludf.DUMMYFUNCTION("""COMPUTED_VALUE"""),"Python")</f>
        <v>Python</v>
      </c>
      <c r="J1550" s="1" t="str">
        <f>IFERROR(__xludf.DUMMYFUNCTION("""COMPUTED_VALUE"""),"TypeScript")</f>
        <v>TypeScript</v>
      </c>
    </row>
    <row r="1551">
      <c r="B1551" s="1" t="str">
        <f>IFERROR(__xludf.DUMMYFUNCTION("""COMPUTED_VALUE"""),"Bash/Shell/PowerShell;C#;HTML/CSS;Java;JavaScript;SQL;TypeScript")</f>
        <v>Bash/Shell/PowerShell;C#;HTML/CSS;Java;JavaScript;SQL;TypeScript</v>
      </c>
      <c r="E1551" s="1" t="str">
        <f>IFERROR(__xludf.DUMMYFUNCTION("UNIQUE(SPLIT(B1551,"";""))"),"Bash/Shell/PowerShell")</f>
        <v>Bash/Shell/PowerShell</v>
      </c>
      <c r="F1551" s="1" t="str">
        <f>IFERROR(__xludf.DUMMYFUNCTION("""COMPUTED_VALUE"""),"C#")</f>
        <v>C#</v>
      </c>
      <c r="G1551" s="1" t="str">
        <f>IFERROR(__xludf.DUMMYFUNCTION("""COMPUTED_VALUE"""),"HTML/CSS")</f>
        <v>HTML/CSS</v>
      </c>
      <c r="H1551" s="1" t="str">
        <f>IFERROR(__xludf.DUMMYFUNCTION("""COMPUTED_VALUE"""),"Java")</f>
        <v>Java</v>
      </c>
      <c r="I1551" s="1" t="str">
        <f>IFERROR(__xludf.DUMMYFUNCTION("""COMPUTED_VALUE"""),"JavaScript")</f>
        <v>JavaScript</v>
      </c>
      <c r="J1551" s="1" t="str">
        <f>IFERROR(__xludf.DUMMYFUNCTION("""COMPUTED_VALUE"""),"SQL")</f>
        <v>SQL</v>
      </c>
      <c r="K1551" s="1" t="str">
        <f>IFERROR(__xludf.DUMMYFUNCTION("""COMPUTED_VALUE"""),"TypeScript")</f>
        <v>TypeScript</v>
      </c>
    </row>
    <row r="1552">
      <c r="B1552" s="1" t="str">
        <f>IFERROR(__xludf.DUMMYFUNCTION("""COMPUTED_VALUE"""),"Java;JavaScript;PHP;SQL")</f>
        <v>Java;JavaScript;PHP;SQL</v>
      </c>
      <c r="E1552" s="1" t="str">
        <f>IFERROR(__xludf.DUMMYFUNCTION("UNIQUE(SPLIT(B1552,"";""))"),"Java")</f>
        <v>Java</v>
      </c>
      <c r="F1552" s="1" t="str">
        <f>IFERROR(__xludf.DUMMYFUNCTION("""COMPUTED_VALUE"""),"JavaScript")</f>
        <v>JavaScript</v>
      </c>
      <c r="G1552" s="1" t="str">
        <f>IFERROR(__xludf.DUMMYFUNCTION("""COMPUTED_VALUE"""),"PHP")</f>
        <v>PHP</v>
      </c>
      <c r="H1552" s="1" t="str">
        <f>IFERROR(__xludf.DUMMYFUNCTION("""COMPUTED_VALUE"""),"SQL")</f>
        <v>SQL</v>
      </c>
    </row>
    <row r="1553">
      <c r="B1553" s="1" t="str">
        <f>IFERROR(__xludf.DUMMYFUNCTION("""COMPUTED_VALUE"""),"Java;JavaScript;Python")</f>
        <v>Java;JavaScript;Python</v>
      </c>
      <c r="E1553" s="1" t="str">
        <f>IFERROR(__xludf.DUMMYFUNCTION("UNIQUE(SPLIT(B1553,"";""))"),"Java")</f>
        <v>Java</v>
      </c>
      <c r="F1553" s="1" t="str">
        <f>IFERROR(__xludf.DUMMYFUNCTION("""COMPUTED_VALUE"""),"JavaScript")</f>
        <v>JavaScript</v>
      </c>
      <c r="G1553" s="1" t="str">
        <f>IFERROR(__xludf.DUMMYFUNCTION("""COMPUTED_VALUE"""),"Python")</f>
        <v>Python</v>
      </c>
    </row>
    <row r="1554">
      <c r="B1554" s="1" t="str">
        <f>IFERROR(__xludf.DUMMYFUNCTION("""COMPUTED_VALUE"""),"Assembly;Bash/Shell/PowerShell;C;C++;HTML/CSS;Java;JavaScript;Python;SQL")</f>
        <v>Assembly;Bash/Shell/PowerShell;C;C++;HTML/CSS;Java;JavaScript;Python;SQL</v>
      </c>
      <c r="E1554" s="1" t="str">
        <f>IFERROR(__xludf.DUMMYFUNCTION("UNIQUE(SPLIT(B1554,"";""))"),"Assembly")</f>
        <v>Assembly</v>
      </c>
      <c r="F1554" s="1" t="str">
        <f>IFERROR(__xludf.DUMMYFUNCTION("""COMPUTED_VALUE"""),"Bash/Shell/PowerShell")</f>
        <v>Bash/Shell/PowerShell</v>
      </c>
      <c r="G1554" s="1" t="str">
        <f>IFERROR(__xludf.DUMMYFUNCTION("""COMPUTED_VALUE"""),"C")</f>
        <v>C</v>
      </c>
      <c r="H1554" s="1" t="str">
        <f>IFERROR(__xludf.DUMMYFUNCTION("""COMPUTED_VALUE"""),"C++")</f>
        <v>C++</v>
      </c>
      <c r="I1554" s="1" t="str">
        <f>IFERROR(__xludf.DUMMYFUNCTION("""COMPUTED_VALUE"""),"HTML/CSS")</f>
        <v>HTML/CSS</v>
      </c>
      <c r="J1554" s="1" t="str">
        <f>IFERROR(__xludf.DUMMYFUNCTION("""COMPUTED_VALUE"""),"Java")</f>
        <v>Java</v>
      </c>
      <c r="K1554" s="1" t="str">
        <f>IFERROR(__xludf.DUMMYFUNCTION("""COMPUTED_VALUE"""),"JavaScript")</f>
        <v>JavaScript</v>
      </c>
      <c r="L1554" s="1" t="str">
        <f>IFERROR(__xludf.DUMMYFUNCTION("""COMPUTED_VALUE"""),"Python")</f>
        <v>Python</v>
      </c>
      <c r="M1554" s="1" t="str">
        <f>IFERROR(__xludf.DUMMYFUNCTION("""COMPUTED_VALUE"""),"SQL")</f>
        <v>SQL</v>
      </c>
    </row>
    <row r="1555">
      <c r="B1555" s="1" t="str">
        <f>IFERROR(__xludf.DUMMYFUNCTION("""COMPUTED_VALUE"""),"JavaScript")</f>
        <v>JavaScript</v>
      </c>
      <c r="E1555" s="1" t="str">
        <f>IFERROR(__xludf.DUMMYFUNCTION("UNIQUE(SPLIT(B1555,"";""))"),"JavaScript")</f>
        <v>JavaScript</v>
      </c>
    </row>
    <row r="1556">
      <c r="B1556" s="1" t="str">
        <f>IFERROR(__xludf.DUMMYFUNCTION("""COMPUTED_VALUE"""),"Java")</f>
        <v>Java</v>
      </c>
      <c r="E1556" s="1" t="str">
        <f>IFERROR(__xludf.DUMMYFUNCTION("UNIQUE(SPLIT(B1556,"";""))"),"Java")</f>
        <v>Java</v>
      </c>
    </row>
    <row r="1557">
      <c r="B1557" s="1" t="str">
        <f>IFERROR(__xludf.DUMMYFUNCTION("""COMPUTED_VALUE"""),"C++;JavaScript;Python")</f>
        <v>C++;JavaScript;Python</v>
      </c>
      <c r="E1557" s="1" t="str">
        <f>IFERROR(__xludf.DUMMYFUNCTION("UNIQUE(SPLIT(B1557,"";""))"),"C++")</f>
        <v>C++</v>
      </c>
      <c r="F1557" s="1" t="str">
        <f>IFERROR(__xludf.DUMMYFUNCTION("""COMPUTED_VALUE"""),"JavaScript")</f>
        <v>JavaScript</v>
      </c>
      <c r="G1557" s="1" t="str">
        <f>IFERROR(__xludf.DUMMYFUNCTION("""COMPUTED_VALUE"""),"Python")</f>
        <v>Python</v>
      </c>
    </row>
    <row r="1558">
      <c r="B1558" s="1" t="str">
        <f>IFERROR(__xludf.DUMMYFUNCTION("""COMPUTED_VALUE"""),"Go;HTML/CSS;JavaScript;PHP;SQL")</f>
        <v>Go;HTML/CSS;JavaScript;PHP;SQL</v>
      </c>
      <c r="E1558" s="1" t="str">
        <f>IFERROR(__xludf.DUMMYFUNCTION("UNIQUE(SPLIT(B1558,"";""))"),"Go")</f>
        <v>Go</v>
      </c>
      <c r="F1558" s="1" t="str">
        <f>IFERROR(__xludf.DUMMYFUNCTION("""COMPUTED_VALUE"""),"HTML/CSS")</f>
        <v>HTML/CSS</v>
      </c>
      <c r="G1558" s="1" t="str">
        <f>IFERROR(__xludf.DUMMYFUNCTION("""COMPUTED_VALUE"""),"JavaScript")</f>
        <v>JavaScript</v>
      </c>
      <c r="H1558" s="1" t="str">
        <f>IFERROR(__xludf.DUMMYFUNCTION("""COMPUTED_VALUE"""),"PHP")</f>
        <v>PHP</v>
      </c>
      <c r="I1558" s="1" t="str">
        <f>IFERROR(__xludf.DUMMYFUNCTION("""COMPUTED_VALUE"""),"SQL")</f>
        <v>SQL</v>
      </c>
    </row>
    <row r="1559">
      <c r="B1559" s="1" t="str">
        <f>IFERROR(__xludf.DUMMYFUNCTION("""COMPUTED_VALUE"""),"Bash/Shell/PowerShell;JavaScript;Python;R;SQL")</f>
        <v>Bash/Shell/PowerShell;JavaScript;Python;R;SQL</v>
      </c>
      <c r="E1559" s="1" t="str">
        <f>IFERROR(__xludf.DUMMYFUNCTION("UNIQUE(SPLIT(B1559,"";""))"),"Bash/Shell/PowerShell")</f>
        <v>Bash/Shell/PowerShell</v>
      </c>
      <c r="F1559" s="1" t="str">
        <f>IFERROR(__xludf.DUMMYFUNCTION("""COMPUTED_VALUE"""),"JavaScript")</f>
        <v>JavaScript</v>
      </c>
      <c r="G1559" s="1" t="str">
        <f>IFERROR(__xludf.DUMMYFUNCTION("""COMPUTED_VALUE"""),"Python")</f>
        <v>Python</v>
      </c>
      <c r="H1559" s="1" t="str">
        <f>IFERROR(__xludf.DUMMYFUNCTION("""COMPUTED_VALUE"""),"R")</f>
        <v>R</v>
      </c>
      <c r="I1559" s="1" t="str">
        <f>IFERROR(__xludf.DUMMYFUNCTION("""COMPUTED_VALUE"""),"SQL")</f>
        <v>SQL</v>
      </c>
    </row>
    <row r="1560">
      <c r="B1560" s="1" t="str">
        <f>IFERROR(__xludf.DUMMYFUNCTION("""COMPUTED_VALUE"""),"C#;HTML/CSS;Java;Python")</f>
        <v>C#;HTML/CSS;Java;Python</v>
      </c>
      <c r="E1560" s="1" t="str">
        <f>IFERROR(__xludf.DUMMYFUNCTION("UNIQUE(SPLIT(B1560,"";""))"),"C#")</f>
        <v>C#</v>
      </c>
      <c r="F1560" s="1" t="str">
        <f>IFERROR(__xludf.DUMMYFUNCTION("""COMPUTED_VALUE"""),"HTML/CSS")</f>
        <v>HTML/CSS</v>
      </c>
      <c r="G1560" s="1" t="str">
        <f>IFERROR(__xludf.DUMMYFUNCTION("""COMPUTED_VALUE"""),"Java")</f>
        <v>Java</v>
      </c>
      <c r="H1560" s="1" t="str">
        <f>IFERROR(__xludf.DUMMYFUNCTION("""COMPUTED_VALUE"""),"Python")</f>
        <v>Python</v>
      </c>
    </row>
    <row r="1561">
      <c r="B1561" s="1" t="str">
        <f>IFERROR(__xludf.DUMMYFUNCTION("""COMPUTED_VALUE"""),"Bash/Shell/PowerShell;C;C++;C#;Python;Swift")</f>
        <v>Bash/Shell/PowerShell;C;C++;C#;Python;Swift</v>
      </c>
      <c r="E1561" s="1" t="str">
        <f>IFERROR(__xludf.DUMMYFUNCTION("UNIQUE(SPLIT(B1561,"";""))"),"Bash/Shell/PowerShell")</f>
        <v>Bash/Shell/PowerShell</v>
      </c>
      <c r="F1561" s="1" t="str">
        <f>IFERROR(__xludf.DUMMYFUNCTION("""COMPUTED_VALUE"""),"C")</f>
        <v>C</v>
      </c>
      <c r="G1561" s="1" t="str">
        <f>IFERROR(__xludf.DUMMYFUNCTION("""COMPUTED_VALUE"""),"C++")</f>
        <v>C++</v>
      </c>
      <c r="H1561" s="1" t="str">
        <f>IFERROR(__xludf.DUMMYFUNCTION("""COMPUTED_VALUE"""),"C#")</f>
        <v>C#</v>
      </c>
      <c r="I1561" s="1" t="str">
        <f>IFERROR(__xludf.DUMMYFUNCTION("""COMPUTED_VALUE"""),"Python")</f>
        <v>Python</v>
      </c>
      <c r="J1561" s="1" t="str">
        <f>IFERROR(__xludf.DUMMYFUNCTION("""COMPUTED_VALUE"""),"Swift")</f>
        <v>Swift</v>
      </c>
    </row>
    <row r="1562">
      <c r="B1562" s="1" t="str">
        <f>IFERROR(__xludf.DUMMYFUNCTION("""COMPUTED_VALUE"""),"HTML/CSS;Java;JavaScript;PHP;Python;SQL")</f>
        <v>HTML/CSS;Java;JavaScript;PHP;Python;SQL</v>
      </c>
      <c r="E1562" s="1" t="str">
        <f>IFERROR(__xludf.DUMMYFUNCTION("UNIQUE(SPLIT(B1562,"";""))"),"HTML/CSS")</f>
        <v>HTML/CSS</v>
      </c>
      <c r="F1562" s="1" t="str">
        <f>IFERROR(__xludf.DUMMYFUNCTION("""COMPUTED_VALUE"""),"Java")</f>
        <v>Java</v>
      </c>
      <c r="G1562" s="1" t="str">
        <f>IFERROR(__xludf.DUMMYFUNCTION("""COMPUTED_VALUE"""),"JavaScript")</f>
        <v>JavaScript</v>
      </c>
      <c r="H1562" s="1" t="str">
        <f>IFERROR(__xludf.DUMMYFUNCTION("""COMPUTED_VALUE"""),"PHP")</f>
        <v>PHP</v>
      </c>
      <c r="I1562" s="1" t="str">
        <f>IFERROR(__xludf.DUMMYFUNCTION("""COMPUTED_VALUE"""),"Python")</f>
        <v>Python</v>
      </c>
      <c r="J1562" s="1" t="str">
        <f>IFERROR(__xludf.DUMMYFUNCTION("""COMPUTED_VALUE"""),"SQL")</f>
        <v>SQL</v>
      </c>
    </row>
    <row r="1563">
      <c r="B1563" s="1" t="str">
        <f>IFERROR(__xludf.DUMMYFUNCTION("""COMPUTED_VALUE"""),"C#;JavaScript;SQL")</f>
        <v>C#;JavaScript;SQL</v>
      </c>
      <c r="E1563" s="1" t="str">
        <f>IFERROR(__xludf.DUMMYFUNCTION("UNIQUE(SPLIT(B1563,"";""))"),"C#")</f>
        <v>C#</v>
      </c>
      <c r="F1563" s="1" t="str">
        <f>IFERROR(__xludf.DUMMYFUNCTION("""COMPUTED_VALUE"""),"JavaScript")</f>
        <v>JavaScript</v>
      </c>
      <c r="G1563" s="1" t="str">
        <f>IFERROR(__xludf.DUMMYFUNCTION("""COMPUTED_VALUE"""),"SQL")</f>
        <v>SQL</v>
      </c>
    </row>
    <row r="1564">
      <c r="B1564" s="1" t="str">
        <f>IFERROR(__xludf.DUMMYFUNCTION("""COMPUTED_VALUE"""),"Bash/Shell/PowerShell;C;C++;C#;HTML/CSS;Java;JavaScript;PHP;Python;Swift;TypeScript")</f>
        <v>Bash/Shell/PowerShell;C;C++;C#;HTML/CSS;Java;JavaScript;PHP;Python;Swift;TypeScript</v>
      </c>
      <c r="E1564" s="1" t="str">
        <f>IFERROR(__xludf.DUMMYFUNCTION("UNIQUE(SPLIT(B1564,"";""))"),"Bash/Shell/PowerShell")</f>
        <v>Bash/Shell/PowerShell</v>
      </c>
      <c r="F1564" s="1" t="str">
        <f>IFERROR(__xludf.DUMMYFUNCTION("""COMPUTED_VALUE"""),"C")</f>
        <v>C</v>
      </c>
      <c r="G1564" s="1" t="str">
        <f>IFERROR(__xludf.DUMMYFUNCTION("""COMPUTED_VALUE"""),"C++")</f>
        <v>C++</v>
      </c>
      <c r="H1564" s="1" t="str">
        <f>IFERROR(__xludf.DUMMYFUNCTION("""COMPUTED_VALUE"""),"C#")</f>
        <v>C#</v>
      </c>
      <c r="I1564" s="1" t="str">
        <f>IFERROR(__xludf.DUMMYFUNCTION("""COMPUTED_VALUE"""),"HTML/CSS")</f>
        <v>HTML/CSS</v>
      </c>
      <c r="J1564" s="1" t="str">
        <f>IFERROR(__xludf.DUMMYFUNCTION("""COMPUTED_VALUE"""),"Java")</f>
        <v>Java</v>
      </c>
      <c r="K1564" s="1" t="str">
        <f>IFERROR(__xludf.DUMMYFUNCTION("""COMPUTED_VALUE"""),"JavaScript")</f>
        <v>JavaScript</v>
      </c>
      <c r="L1564" s="1" t="str">
        <f>IFERROR(__xludf.DUMMYFUNCTION("""COMPUTED_VALUE"""),"PHP")</f>
        <v>PHP</v>
      </c>
      <c r="M1564" s="1" t="str">
        <f>IFERROR(__xludf.DUMMYFUNCTION("""COMPUTED_VALUE"""),"Python")</f>
        <v>Python</v>
      </c>
      <c r="N1564" s="1" t="str">
        <f>IFERROR(__xludf.DUMMYFUNCTION("""COMPUTED_VALUE"""),"Swift")</f>
        <v>Swift</v>
      </c>
      <c r="O1564" s="1" t="str">
        <f>IFERROR(__xludf.DUMMYFUNCTION("""COMPUTED_VALUE"""),"TypeScript")</f>
        <v>TypeScript</v>
      </c>
    </row>
    <row r="1565">
      <c r="B1565" s="1" t="str">
        <f>IFERROR(__xludf.DUMMYFUNCTION("""COMPUTED_VALUE"""),"Bash/Shell/PowerShell;HTML/CSS;Python;R;SQL")</f>
        <v>Bash/Shell/PowerShell;HTML/CSS;Python;R;SQL</v>
      </c>
      <c r="E1565" s="1" t="str">
        <f>IFERROR(__xludf.DUMMYFUNCTION("UNIQUE(SPLIT(B1565,"";""))"),"Bash/Shell/PowerShell")</f>
        <v>Bash/Shell/PowerShell</v>
      </c>
      <c r="F1565" s="1" t="str">
        <f>IFERROR(__xludf.DUMMYFUNCTION("""COMPUTED_VALUE"""),"HTML/CSS")</f>
        <v>HTML/CSS</v>
      </c>
      <c r="G1565" s="1" t="str">
        <f>IFERROR(__xludf.DUMMYFUNCTION("""COMPUTED_VALUE"""),"Python")</f>
        <v>Python</v>
      </c>
      <c r="H1565" s="1" t="str">
        <f>IFERROR(__xludf.DUMMYFUNCTION("""COMPUTED_VALUE"""),"R")</f>
        <v>R</v>
      </c>
      <c r="I1565" s="1" t="str">
        <f>IFERROR(__xludf.DUMMYFUNCTION("""COMPUTED_VALUE"""),"SQL")</f>
        <v>SQL</v>
      </c>
    </row>
    <row r="1566">
      <c r="B1566" s="1" t="str">
        <f>IFERROR(__xludf.DUMMYFUNCTION("""COMPUTED_VALUE"""),"HTML/CSS;Java;JavaScript;PHP;SQL")</f>
        <v>HTML/CSS;Java;JavaScript;PHP;SQL</v>
      </c>
      <c r="E1566" s="1" t="str">
        <f>IFERROR(__xludf.DUMMYFUNCTION("UNIQUE(SPLIT(B1566,"";""))"),"HTML/CSS")</f>
        <v>HTML/CSS</v>
      </c>
      <c r="F1566" s="1" t="str">
        <f>IFERROR(__xludf.DUMMYFUNCTION("""COMPUTED_VALUE"""),"Java")</f>
        <v>Java</v>
      </c>
      <c r="G1566" s="1" t="str">
        <f>IFERROR(__xludf.DUMMYFUNCTION("""COMPUTED_VALUE"""),"JavaScript")</f>
        <v>JavaScript</v>
      </c>
      <c r="H1566" s="1" t="str">
        <f>IFERROR(__xludf.DUMMYFUNCTION("""COMPUTED_VALUE"""),"PHP")</f>
        <v>PHP</v>
      </c>
      <c r="I1566" s="1" t="str">
        <f>IFERROR(__xludf.DUMMYFUNCTION("""COMPUTED_VALUE"""),"SQL")</f>
        <v>SQL</v>
      </c>
    </row>
    <row r="1567">
      <c r="B1567" s="1" t="str">
        <f>IFERROR(__xludf.DUMMYFUNCTION("""COMPUTED_VALUE"""),"HTML/CSS;Java;JavaScript;SQL;TypeScript")</f>
        <v>HTML/CSS;Java;JavaScript;SQL;TypeScript</v>
      </c>
      <c r="E1567" s="1" t="str">
        <f>IFERROR(__xludf.DUMMYFUNCTION("UNIQUE(SPLIT(B1567,"";""))"),"HTML/CSS")</f>
        <v>HTML/CSS</v>
      </c>
      <c r="F1567" s="1" t="str">
        <f>IFERROR(__xludf.DUMMYFUNCTION("""COMPUTED_VALUE"""),"Java")</f>
        <v>Java</v>
      </c>
      <c r="G1567" s="1" t="str">
        <f>IFERROR(__xludf.DUMMYFUNCTION("""COMPUTED_VALUE"""),"JavaScript")</f>
        <v>JavaScript</v>
      </c>
      <c r="H1567" s="1" t="str">
        <f>IFERROR(__xludf.DUMMYFUNCTION("""COMPUTED_VALUE"""),"SQL")</f>
        <v>SQL</v>
      </c>
      <c r="I1567" s="1" t="str">
        <f>IFERROR(__xludf.DUMMYFUNCTION("""COMPUTED_VALUE"""),"TypeScript")</f>
        <v>TypeScript</v>
      </c>
    </row>
    <row r="1568">
      <c r="B1568" s="1" t="str">
        <f>IFERROR(__xludf.DUMMYFUNCTION("""COMPUTED_VALUE"""),"Bash/Shell/PowerShell;HTML/CSS;Java;JavaScript;Kotlin;Python;Scala;SQL")</f>
        <v>Bash/Shell/PowerShell;HTML/CSS;Java;JavaScript;Kotlin;Python;Scala;SQL</v>
      </c>
      <c r="E1568" s="1" t="str">
        <f>IFERROR(__xludf.DUMMYFUNCTION("UNIQUE(SPLIT(B1568,"";""))"),"Bash/Shell/PowerShell")</f>
        <v>Bash/Shell/PowerShell</v>
      </c>
      <c r="F1568" s="1" t="str">
        <f>IFERROR(__xludf.DUMMYFUNCTION("""COMPUTED_VALUE"""),"HTML/CSS")</f>
        <v>HTML/CSS</v>
      </c>
      <c r="G1568" s="1" t="str">
        <f>IFERROR(__xludf.DUMMYFUNCTION("""COMPUTED_VALUE"""),"Java")</f>
        <v>Java</v>
      </c>
      <c r="H1568" s="1" t="str">
        <f>IFERROR(__xludf.DUMMYFUNCTION("""COMPUTED_VALUE"""),"JavaScript")</f>
        <v>JavaScript</v>
      </c>
      <c r="I1568" s="1" t="str">
        <f>IFERROR(__xludf.DUMMYFUNCTION("""COMPUTED_VALUE"""),"Kotlin")</f>
        <v>Kotlin</v>
      </c>
      <c r="J1568" s="1" t="str">
        <f>IFERROR(__xludf.DUMMYFUNCTION("""COMPUTED_VALUE"""),"Python")</f>
        <v>Python</v>
      </c>
      <c r="K1568" s="1" t="str">
        <f>IFERROR(__xludf.DUMMYFUNCTION("""COMPUTED_VALUE"""),"Scala")</f>
        <v>Scala</v>
      </c>
      <c r="L1568" s="1" t="str">
        <f>IFERROR(__xludf.DUMMYFUNCTION("""COMPUTED_VALUE"""),"SQL")</f>
        <v>SQL</v>
      </c>
    </row>
    <row r="1569">
      <c r="B1569" s="1" t="str">
        <f>IFERROR(__xludf.DUMMYFUNCTION("""COMPUTED_VALUE"""),"C++;C#;HTML/CSS;Java;JavaScript;SQL")</f>
        <v>C++;C#;HTML/CSS;Java;JavaScript;SQL</v>
      </c>
      <c r="E1569" s="1" t="str">
        <f>IFERROR(__xludf.DUMMYFUNCTION("UNIQUE(SPLIT(B1569,"";""))"),"C++")</f>
        <v>C++</v>
      </c>
      <c r="F1569" s="1" t="str">
        <f>IFERROR(__xludf.DUMMYFUNCTION("""COMPUTED_VALUE"""),"C#")</f>
        <v>C#</v>
      </c>
      <c r="G1569" s="1" t="str">
        <f>IFERROR(__xludf.DUMMYFUNCTION("""COMPUTED_VALUE"""),"HTML/CSS")</f>
        <v>HTML/CSS</v>
      </c>
      <c r="H1569" s="1" t="str">
        <f>IFERROR(__xludf.DUMMYFUNCTION("""COMPUTED_VALUE"""),"Java")</f>
        <v>Java</v>
      </c>
      <c r="I1569" s="1" t="str">
        <f>IFERROR(__xludf.DUMMYFUNCTION("""COMPUTED_VALUE"""),"JavaScript")</f>
        <v>JavaScript</v>
      </c>
      <c r="J1569" s="1" t="str">
        <f>IFERROR(__xludf.DUMMYFUNCTION("""COMPUTED_VALUE"""),"SQL")</f>
        <v>SQL</v>
      </c>
    </row>
    <row r="1570">
      <c r="B1570" s="1" t="str">
        <f>IFERROR(__xludf.DUMMYFUNCTION("""COMPUTED_VALUE"""),"Bash/Shell/PowerShell;HTML/CSS;JavaScript;SQL;Other(s):")</f>
        <v>Bash/Shell/PowerShell;HTML/CSS;JavaScript;SQL;Other(s):</v>
      </c>
      <c r="E1570" s="1" t="str">
        <f>IFERROR(__xludf.DUMMYFUNCTION("UNIQUE(SPLIT(B1570,"";""))"),"Bash/Shell/PowerShell")</f>
        <v>Bash/Shell/PowerShell</v>
      </c>
      <c r="F1570" s="1" t="str">
        <f>IFERROR(__xludf.DUMMYFUNCTION("""COMPUTED_VALUE"""),"HTML/CSS")</f>
        <v>HTML/CSS</v>
      </c>
      <c r="G1570" s="1" t="str">
        <f>IFERROR(__xludf.DUMMYFUNCTION("""COMPUTED_VALUE"""),"JavaScript")</f>
        <v>JavaScript</v>
      </c>
      <c r="H1570" s="1" t="str">
        <f>IFERROR(__xludf.DUMMYFUNCTION("""COMPUTED_VALUE"""),"SQL")</f>
        <v>SQL</v>
      </c>
      <c r="I1570" s="1" t="str">
        <f>IFERROR(__xludf.DUMMYFUNCTION("""COMPUTED_VALUE"""),"Other(s):")</f>
        <v>Other(s):</v>
      </c>
    </row>
    <row r="1571">
      <c r="B1571" s="1" t="str">
        <f>IFERROR(__xludf.DUMMYFUNCTION("""COMPUTED_VALUE"""),"Bash/Shell/PowerShell;HTML/CSS;Java;JavaScript;PHP;SQL")</f>
        <v>Bash/Shell/PowerShell;HTML/CSS;Java;JavaScript;PHP;SQL</v>
      </c>
      <c r="E1571" s="1" t="str">
        <f>IFERROR(__xludf.DUMMYFUNCTION("UNIQUE(SPLIT(B1571,"";""))"),"Bash/Shell/PowerShell")</f>
        <v>Bash/Shell/PowerShell</v>
      </c>
      <c r="F1571" s="1" t="str">
        <f>IFERROR(__xludf.DUMMYFUNCTION("""COMPUTED_VALUE"""),"HTML/CSS")</f>
        <v>HTML/CSS</v>
      </c>
      <c r="G1571" s="1" t="str">
        <f>IFERROR(__xludf.DUMMYFUNCTION("""COMPUTED_VALUE"""),"Java")</f>
        <v>Java</v>
      </c>
      <c r="H1571" s="1" t="str">
        <f>IFERROR(__xludf.DUMMYFUNCTION("""COMPUTED_VALUE"""),"JavaScript")</f>
        <v>JavaScript</v>
      </c>
      <c r="I1571" s="1" t="str">
        <f>IFERROR(__xludf.DUMMYFUNCTION("""COMPUTED_VALUE"""),"PHP")</f>
        <v>PHP</v>
      </c>
      <c r="J1571" s="1" t="str">
        <f>IFERROR(__xludf.DUMMYFUNCTION("""COMPUTED_VALUE"""),"SQL")</f>
        <v>SQL</v>
      </c>
    </row>
    <row r="1572">
      <c r="B1572" s="1" t="str">
        <f>IFERROR(__xludf.DUMMYFUNCTION("""COMPUTED_VALUE"""),"Bash/Shell/PowerShell;HTML/CSS;Java;JavaScript;SQL;TypeScript")</f>
        <v>Bash/Shell/PowerShell;HTML/CSS;Java;JavaScript;SQL;TypeScript</v>
      </c>
      <c r="E1572" s="1" t="str">
        <f>IFERROR(__xludf.DUMMYFUNCTION("UNIQUE(SPLIT(B1572,"";""))"),"Bash/Shell/PowerShell")</f>
        <v>Bash/Shell/PowerShell</v>
      </c>
      <c r="F1572" s="1" t="str">
        <f>IFERROR(__xludf.DUMMYFUNCTION("""COMPUTED_VALUE"""),"HTML/CSS")</f>
        <v>HTML/CSS</v>
      </c>
      <c r="G1572" s="1" t="str">
        <f>IFERROR(__xludf.DUMMYFUNCTION("""COMPUTED_VALUE"""),"Java")</f>
        <v>Java</v>
      </c>
      <c r="H1572" s="1" t="str">
        <f>IFERROR(__xludf.DUMMYFUNCTION("""COMPUTED_VALUE"""),"JavaScript")</f>
        <v>JavaScript</v>
      </c>
      <c r="I1572" s="1" t="str">
        <f>IFERROR(__xludf.DUMMYFUNCTION("""COMPUTED_VALUE"""),"SQL")</f>
        <v>SQL</v>
      </c>
      <c r="J1572" s="1" t="str">
        <f>IFERROR(__xludf.DUMMYFUNCTION("""COMPUTED_VALUE"""),"TypeScript")</f>
        <v>TypeScript</v>
      </c>
    </row>
    <row r="1573">
      <c r="B1573" s="1" t="str">
        <f>IFERROR(__xludf.DUMMYFUNCTION("""COMPUTED_VALUE"""),"C#;SQL")</f>
        <v>C#;SQL</v>
      </c>
      <c r="E1573" s="1" t="str">
        <f>IFERROR(__xludf.DUMMYFUNCTION("UNIQUE(SPLIT(B1573,"";""))"),"C#")</f>
        <v>C#</v>
      </c>
      <c r="F1573" s="1" t="str">
        <f>IFERROR(__xludf.DUMMYFUNCTION("""COMPUTED_VALUE"""),"SQL")</f>
        <v>SQL</v>
      </c>
    </row>
    <row r="1574">
      <c r="B1574" s="1" t="str">
        <f>IFERROR(__xludf.DUMMYFUNCTION("""COMPUTED_VALUE"""),"Bash/Shell/PowerShell;C;C++;Java;Kotlin;Python;Other(s):")</f>
        <v>Bash/Shell/PowerShell;C;C++;Java;Kotlin;Python;Other(s):</v>
      </c>
      <c r="E1574" s="1" t="str">
        <f>IFERROR(__xludf.DUMMYFUNCTION("UNIQUE(SPLIT(B1574,"";""))"),"Bash/Shell/PowerShell")</f>
        <v>Bash/Shell/PowerShell</v>
      </c>
      <c r="F1574" s="1" t="str">
        <f>IFERROR(__xludf.DUMMYFUNCTION("""COMPUTED_VALUE"""),"C")</f>
        <v>C</v>
      </c>
      <c r="G1574" s="1" t="str">
        <f>IFERROR(__xludf.DUMMYFUNCTION("""COMPUTED_VALUE"""),"C++")</f>
        <v>C++</v>
      </c>
      <c r="H1574" s="1" t="str">
        <f>IFERROR(__xludf.DUMMYFUNCTION("""COMPUTED_VALUE"""),"Java")</f>
        <v>Java</v>
      </c>
      <c r="I1574" s="1" t="str">
        <f>IFERROR(__xludf.DUMMYFUNCTION("""COMPUTED_VALUE"""),"Kotlin")</f>
        <v>Kotlin</v>
      </c>
      <c r="J1574" s="1" t="str">
        <f>IFERROR(__xludf.DUMMYFUNCTION("""COMPUTED_VALUE"""),"Python")</f>
        <v>Python</v>
      </c>
      <c r="K1574" s="1" t="str">
        <f>IFERROR(__xludf.DUMMYFUNCTION("""COMPUTED_VALUE"""),"Other(s):")</f>
        <v>Other(s):</v>
      </c>
    </row>
    <row r="1575">
      <c r="B1575" s="1" t="str">
        <f>IFERROR(__xludf.DUMMYFUNCTION("""COMPUTED_VALUE"""),"C++;HTML/CSS;JavaScript;Python")</f>
        <v>C++;HTML/CSS;JavaScript;Python</v>
      </c>
      <c r="E1575" s="1" t="str">
        <f>IFERROR(__xludf.DUMMYFUNCTION("UNIQUE(SPLIT(B1575,"";""))"),"C++")</f>
        <v>C++</v>
      </c>
      <c r="F1575" s="1" t="str">
        <f>IFERROR(__xludf.DUMMYFUNCTION("""COMPUTED_VALUE"""),"HTML/CSS")</f>
        <v>HTML/CSS</v>
      </c>
      <c r="G1575" s="1" t="str">
        <f>IFERROR(__xludf.DUMMYFUNCTION("""COMPUTED_VALUE"""),"JavaScript")</f>
        <v>JavaScript</v>
      </c>
      <c r="H1575" s="1" t="str">
        <f>IFERROR(__xludf.DUMMYFUNCTION("""COMPUTED_VALUE"""),"Python")</f>
        <v>Python</v>
      </c>
    </row>
    <row r="1576">
      <c r="B1576" s="1" t="str">
        <f>IFERROR(__xludf.DUMMYFUNCTION("""COMPUTED_VALUE"""),"HTML/CSS;JavaScript;PHP;Scala;SQL")</f>
        <v>HTML/CSS;JavaScript;PHP;Scala;SQL</v>
      </c>
      <c r="E1576" s="1" t="str">
        <f>IFERROR(__xludf.DUMMYFUNCTION("UNIQUE(SPLIT(B1576,"";""))"),"HTML/CSS")</f>
        <v>HTML/CSS</v>
      </c>
      <c r="F1576" s="1" t="str">
        <f>IFERROR(__xludf.DUMMYFUNCTION("""COMPUTED_VALUE"""),"JavaScript")</f>
        <v>JavaScript</v>
      </c>
      <c r="G1576" s="1" t="str">
        <f>IFERROR(__xludf.DUMMYFUNCTION("""COMPUTED_VALUE"""),"PHP")</f>
        <v>PHP</v>
      </c>
      <c r="H1576" s="1" t="str">
        <f>IFERROR(__xludf.DUMMYFUNCTION("""COMPUTED_VALUE"""),"Scala")</f>
        <v>Scala</v>
      </c>
      <c r="I1576" s="1" t="str">
        <f>IFERROR(__xludf.DUMMYFUNCTION("""COMPUTED_VALUE"""),"SQL")</f>
        <v>SQL</v>
      </c>
    </row>
    <row r="1577">
      <c r="B1577" s="1" t="str">
        <f>IFERROR(__xludf.DUMMYFUNCTION("""COMPUTED_VALUE"""),"Bash/Shell/PowerShell;C#;HTML/CSS;JavaScript;PHP;Python;SQL")</f>
        <v>Bash/Shell/PowerShell;C#;HTML/CSS;JavaScript;PHP;Python;SQL</v>
      </c>
      <c r="E1577" s="1" t="str">
        <f>IFERROR(__xludf.DUMMYFUNCTION("UNIQUE(SPLIT(B1577,"";""))"),"Bash/Shell/PowerShell")</f>
        <v>Bash/Shell/PowerShell</v>
      </c>
      <c r="F1577" s="1" t="str">
        <f>IFERROR(__xludf.DUMMYFUNCTION("""COMPUTED_VALUE"""),"C#")</f>
        <v>C#</v>
      </c>
      <c r="G1577" s="1" t="str">
        <f>IFERROR(__xludf.DUMMYFUNCTION("""COMPUTED_VALUE"""),"HTML/CSS")</f>
        <v>HTML/CSS</v>
      </c>
      <c r="H1577" s="1" t="str">
        <f>IFERROR(__xludf.DUMMYFUNCTION("""COMPUTED_VALUE"""),"JavaScript")</f>
        <v>JavaScript</v>
      </c>
      <c r="I1577" s="1" t="str">
        <f>IFERROR(__xludf.DUMMYFUNCTION("""COMPUTED_VALUE"""),"PHP")</f>
        <v>PHP</v>
      </c>
      <c r="J1577" s="1" t="str">
        <f>IFERROR(__xludf.DUMMYFUNCTION("""COMPUTED_VALUE"""),"Python")</f>
        <v>Python</v>
      </c>
      <c r="K1577" s="1" t="str">
        <f>IFERROR(__xludf.DUMMYFUNCTION("""COMPUTED_VALUE"""),"SQL")</f>
        <v>SQL</v>
      </c>
    </row>
    <row r="1578">
      <c r="B1578" s="1" t="str">
        <f>IFERROR(__xludf.DUMMYFUNCTION("""COMPUTED_VALUE"""),"C;C++;C#;HTML/CSS;Java;JavaScript;Kotlin;Rust;SQL;Swift;TypeScript")</f>
        <v>C;C++;C#;HTML/CSS;Java;JavaScript;Kotlin;Rust;SQL;Swift;TypeScript</v>
      </c>
      <c r="E1578" s="1" t="str">
        <f>IFERROR(__xludf.DUMMYFUNCTION("UNIQUE(SPLIT(B1578,"";""))"),"C")</f>
        <v>C</v>
      </c>
      <c r="F1578" s="1" t="str">
        <f>IFERROR(__xludf.DUMMYFUNCTION("""COMPUTED_VALUE"""),"C++")</f>
        <v>C++</v>
      </c>
      <c r="G1578" s="1" t="str">
        <f>IFERROR(__xludf.DUMMYFUNCTION("""COMPUTED_VALUE"""),"C#")</f>
        <v>C#</v>
      </c>
      <c r="H1578" s="1" t="str">
        <f>IFERROR(__xludf.DUMMYFUNCTION("""COMPUTED_VALUE"""),"HTML/CSS")</f>
        <v>HTML/CSS</v>
      </c>
      <c r="I1578" s="1" t="str">
        <f>IFERROR(__xludf.DUMMYFUNCTION("""COMPUTED_VALUE"""),"Java")</f>
        <v>Java</v>
      </c>
      <c r="J1578" s="1" t="str">
        <f>IFERROR(__xludf.DUMMYFUNCTION("""COMPUTED_VALUE"""),"JavaScript")</f>
        <v>JavaScript</v>
      </c>
      <c r="K1578" s="1" t="str">
        <f>IFERROR(__xludf.DUMMYFUNCTION("""COMPUTED_VALUE"""),"Kotlin")</f>
        <v>Kotlin</v>
      </c>
      <c r="L1578" s="1" t="str">
        <f>IFERROR(__xludf.DUMMYFUNCTION("""COMPUTED_VALUE"""),"Rust")</f>
        <v>Rust</v>
      </c>
      <c r="M1578" s="1" t="str">
        <f>IFERROR(__xludf.DUMMYFUNCTION("""COMPUTED_VALUE"""),"SQL")</f>
        <v>SQL</v>
      </c>
      <c r="N1578" s="1" t="str">
        <f>IFERROR(__xludf.DUMMYFUNCTION("""COMPUTED_VALUE"""),"Swift")</f>
        <v>Swift</v>
      </c>
      <c r="O1578" s="1" t="str">
        <f>IFERROR(__xludf.DUMMYFUNCTION("""COMPUTED_VALUE"""),"TypeScript")</f>
        <v>TypeScript</v>
      </c>
    </row>
    <row r="1579">
      <c r="B1579" s="1" t="str">
        <f>IFERROR(__xludf.DUMMYFUNCTION("""COMPUTED_VALUE"""),"HTML/CSS;JavaScript;PHP;SQL")</f>
        <v>HTML/CSS;JavaScript;PHP;SQL</v>
      </c>
      <c r="E1579" s="1" t="str">
        <f>IFERROR(__xludf.DUMMYFUNCTION("UNIQUE(SPLIT(B1579,"";""))"),"HTML/CSS")</f>
        <v>HTML/CSS</v>
      </c>
      <c r="F1579" s="1" t="str">
        <f>IFERROR(__xludf.DUMMYFUNCTION("""COMPUTED_VALUE"""),"JavaScript")</f>
        <v>JavaScript</v>
      </c>
      <c r="G1579" s="1" t="str">
        <f>IFERROR(__xludf.DUMMYFUNCTION("""COMPUTED_VALUE"""),"PHP")</f>
        <v>PHP</v>
      </c>
      <c r="H1579" s="1" t="str">
        <f>IFERROR(__xludf.DUMMYFUNCTION("""COMPUTED_VALUE"""),"SQL")</f>
        <v>SQL</v>
      </c>
    </row>
    <row r="1580">
      <c r="B1580" s="1" t="str">
        <f>IFERROR(__xludf.DUMMYFUNCTION("""COMPUTED_VALUE"""),"C#;HTML/CSS;JavaScript;TypeScript")</f>
        <v>C#;HTML/CSS;JavaScript;TypeScript</v>
      </c>
      <c r="E1580" s="1" t="str">
        <f>IFERROR(__xludf.DUMMYFUNCTION("UNIQUE(SPLIT(B1580,"";""))"),"C#")</f>
        <v>C#</v>
      </c>
      <c r="F1580" s="1" t="str">
        <f>IFERROR(__xludf.DUMMYFUNCTION("""COMPUTED_VALUE"""),"HTML/CSS")</f>
        <v>HTML/CSS</v>
      </c>
      <c r="G1580" s="1" t="str">
        <f>IFERROR(__xludf.DUMMYFUNCTION("""COMPUTED_VALUE"""),"JavaScript")</f>
        <v>JavaScript</v>
      </c>
      <c r="H1580" s="1" t="str">
        <f>IFERROR(__xludf.DUMMYFUNCTION("""COMPUTED_VALUE"""),"TypeScript")</f>
        <v>TypeScript</v>
      </c>
    </row>
    <row r="1581">
      <c r="B1581" s="1" t="str">
        <f>IFERROR(__xludf.DUMMYFUNCTION("""COMPUTED_VALUE"""),"Bash/Shell/PowerShell;C#;Go;HTML/CSS;JavaScript;Python;R")</f>
        <v>Bash/Shell/PowerShell;C#;Go;HTML/CSS;JavaScript;Python;R</v>
      </c>
      <c r="E1581" s="1" t="str">
        <f>IFERROR(__xludf.DUMMYFUNCTION("UNIQUE(SPLIT(B1581,"";""))"),"Bash/Shell/PowerShell")</f>
        <v>Bash/Shell/PowerShell</v>
      </c>
      <c r="F1581" s="1" t="str">
        <f>IFERROR(__xludf.DUMMYFUNCTION("""COMPUTED_VALUE"""),"C#")</f>
        <v>C#</v>
      </c>
      <c r="G1581" s="1" t="str">
        <f>IFERROR(__xludf.DUMMYFUNCTION("""COMPUTED_VALUE"""),"Go")</f>
        <v>Go</v>
      </c>
      <c r="H1581" s="1" t="str">
        <f>IFERROR(__xludf.DUMMYFUNCTION("""COMPUTED_VALUE"""),"HTML/CSS")</f>
        <v>HTML/CSS</v>
      </c>
      <c r="I1581" s="1" t="str">
        <f>IFERROR(__xludf.DUMMYFUNCTION("""COMPUTED_VALUE"""),"JavaScript")</f>
        <v>JavaScript</v>
      </c>
      <c r="J1581" s="1" t="str">
        <f>IFERROR(__xludf.DUMMYFUNCTION("""COMPUTED_VALUE"""),"Python")</f>
        <v>Python</v>
      </c>
      <c r="K1581" s="1" t="str">
        <f>IFERROR(__xludf.DUMMYFUNCTION("""COMPUTED_VALUE"""),"R")</f>
        <v>R</v>
      </c>
    </row>
    <row r="1582">
      <c r="B1582" s="1" t="str">
        <f>IFERROR(__xludf.DUMMYFUNCTION("""COMPUTED_VALUE"""),"HTML/CSS;JavaScript;Python;Other(s):")</f>
        <v>HTML/CSS;JavaScript;Python;Other(s):</v>
      </c>
      <c r="E1582" s="1" t="str">
        <f>IFERROR(__xludf.DUMMYFUNCTION("UNIQUE(SPLIT(B1582,"";""))"),"HTML/CSS")</f>
        <v>HTML/CSS</v>
      </c>
      <c r="F1582" s="1" t="str">
        <f>IFERROR(__xludf.DUMMYFUNCTION("""COMPUTED_VALUE"""),"JavaScript")</f>
        <v>JavaScript</v>
      </c>
      <c r="G1582" s="1" t="str">
        <f>IFERROR(__xludf.DUMMYFUNCTION("""COMPUTED_VALUE"""),"Python")</f>
        <v>Python</v>
      </c>
      <c r="H1582" s="1" t="str">
        <f>IFERROR(__xludf.DUMMYFUNCTION("""COMPUTED_VALUE"""),"Other(s):")</f>
        <v>Other(s):</v>
      </c>
    </row>
    <row r="1583">
      <c r="B1583" s="1" t="str">
        <f>IFERROR(__xludf.DUMMYFUNCTION("""COMPUTED_VALUE"""),"Bash/Shell/PowerShell;C;C++;Python")</f>
        <v>Bash/Shell/PowerShell;C;C++;Python</v>
      </c>
      <c r="E1583" s="1" t="str">
        <f>IFERROR(__xludf.DUMMYFUNCTION("UNIQUE(SPLIT(B1583,"";""))"),"Bash/Shell/PowerShell")</f>
        <v>Bash/Shell/PowerShell</v>
      </c>
      <c r="F1583" s="1" t="str">
        <f>IFERROR(__xludf.DUMMYFUNCTION("""COMPUTED_VALUE"""),"C")</f>
        <v>C</v>
      </c>
      <c r="G1583" s="1" t="str">
        <f>IFERROR(__xludf.DUMMYFUNCTION("""COMPUTED_VALUE"""),"C++")</f>
        <v>C++</v>
      </c>
      <c r="H1583" s="1" t="str">
        <f>IFERROR(__xludf.DUMMYFUNCTION("""COMPUTED_VALUE"""),"Python")</f>
        <v>Python</v>
      </c>
    </row>
    <row r="1584">
      <c r="B1584" s="1" t="str">
        <f>IFERROR(__xludf.DUMMYFUNCTION("""COMPUTED_VALUE"""),"C++;Python")</f>
        <v>C++;Python</v>
      </c>
      <c r="E1584" s="1" t="str">
        <f>IFERROR(__xludf.DUMMYFUNCTION("UNIQUE(SPLIT(B1584,"";""))"),"C++")</f>
        <v>C++</v>
      </c>
      <c r="F1584" s="1" t="str">
        <f>IFERROR(__xludf.DUMMYFUNCTION("""COMPUTED_VALUE"""),"Python")</f>
        <v>Python</v>
      </c>
    </row>
    <row r="1585">
      <c r="B1585" s="1" t="str">
        <f>IFERROR(__xludf.DUMMYFUNCTION("""COMPUTED_VALUE"""),"HTML/CSS;Java;JavaScript;TypeScript;Other(s):")</f>
        <v>HTML/CSS;Java;JavaScript;TypeScript;Other(s):</v>
      </c>
      <c r="E1585" s="1" t="str">
        <f>IFERROR(__xludf.DUMMYFUNCTION("UNIQUE(SPLIT(B1585,"";""))"),"HTML/CSS")</f>
        <v>HTML/CSS</v>
      </c>
      <c r="F1585" s="1" t="str">
        <f>IFERROR(__xludf.DUMMYFUNCTION("""COMPUTED_VALUE"""),"Java")</f>
        <v>Java</v>
      </c>
      <c r="G1585" s="1" t="str">
        <f>IFERROR(__xludf.DUMMYFUNCTION("""COMPUTED_VALUE"""),"JavaScript")</f>
        <v>JavaScript</v>
      </c>
      <c r="H1585" s="1" t="str">
        <f>IFERROR(__xludf.DUMMYFUNCTION("""COMPUTED_VALUE"""),"TypeScript")</f>
        <v>TypeScript</v>
      </c>
      <c r="I1585" s="1" t="str">
        <f>IFERROR(__xludf.DUMMYFUNCTION("""COMPUTED_VALUE"""),"Other(s):")</f>
        <v>Other(s):</v>
      </c>
    </row>
    <row r="1586">
      <c r="B1586" s="1" t="str">
        <f>IFERROR(__xludf.DUMMYFUNCTION("""COMPUTED_VALUE"""),"HTML/CSS;JavaScript;PHP;Ruby;SQL;TypeScript;Other(s):")</f>
        <v>HTML/CSS;JavaScript;PHP;Ruby;SQL;TypeScript;Other(s):</v>
      </c>
      <c r="E1586" s="1" t="str">
        <f>IFERROR(__xludf.DUMMYFUNCTION("UNIQUE(SPLIT(B1586,"";""))"),"HTML/CSS")</f>
        <v>HTML/CSS</v>
      </c>
      <c r="F1586" s="1" t="str">
        <f>IFERROR(__xludf.DUMMYFUNCTION("""COMPUTED_VALUE"""),"JavaScript")</f>
        <v>JavaScript</v>
      </c>
      <c r="G1586" s="1" t="str">
        <f>IFERROR(__xludf.DUMMYFUNCTION("""COMPUTED_VALUE"""),"PHP")</f>
        <v>PHP</v>
      </c>
      <c r="H1586" s="1" t="str">
        <f>IFERROR(__xludf.DUMMYFUNCTION("""COMPUTED_VALUE"""),"Ruby")</f>
        <v>Ruby</v>
      </c>
      <c r="I1586" s="1" t="str">
        <f>IFERROR(__xludf.DUMMYFUNCTION("""COMPUTED_VALUE"""),"SQL")</f>
        <v>SQL</v>
      </c>
      <c r="J1586" s="1" t="str">
        <f>IFERROR(__xludf.DUMMYFUNCTION("""COMPUTED_VALUE"""),"TypeScript")</f>
        <v>TypeScript</v>
      </c>
      <c r="K1586" s="1" t="str">
        <f>IFERROR(__xludf.DUMMYFUNCTION("""COMPUTED_VALUE"""),"Other(s):")</f>
        <v>Other(s):</v>
      </c>
    </row>
    <row r="1587">
      <c r="B1587" s="1" t="str">
        <f>IFERROR(__xludf.DUMMYFUNCTION("""COMPUTED_VALUE"""),"Bash/Shell/PowerShell;Go;Java;Kotlin;SQL")</f>
        <v>Bash/Shell/PowerShell;Go;Java;Kotlin;SQL</v>
      </c>
      <c r="E1587" s="1" t="str">
        <f>IFERROR(__xludf.DUMMYFUNCTION("UNIQUE(SPLIT(B1587,"";""))"),"Bash/Shell/PowerShell")</f>
        <v>Bash/Shell/PowerShell</v>
      </c>
      <c r="F1587" s="1" t="str">
        <f>IFERROR(__xludf.DUMMYFUNCTION("""COMPUTED_VALUE"""),"Go")</f>
        <v>Go</v>
      </c>
      <c r="G1587" s="1" t="str">
        <f>IFERROR(__xludf.DUMMYFUNCTION("""COMPUTED_VALUE"""),"Java")</f>
        <v>Java</v>
      </c>
      <c r="H1587" s="1" t="str">
        <f>IFERROR(__xludf.DUMMYFUNCTION("""COMPUTED_VALUE"""),"Kotlin")</f>
        <v>Kotlin</v>
      </c>
      <c r="I1587" s="1" t="str">
        <f>IFERROR(__xludf.DUMMYFUNCTION("""COMPUTED_VALUE"""),"SQL")</f>
        <v>SQL</v>
      </c>
    </row>
    <row r="1588">
      <c r="B1588" s="1" t="str">
        <f>IFERROR(__xludf.DUMMYFUNCTION("""COMPUTED_VALUE"""),"Java;JavaScript;TypeScript")</f>
        <v>Java;JavaScript;TypeScript</v>
      </c>
      <c r="E1588" s="1" t="str">
        <f>IFERROR(__xludf.DUMMYFUNCTION("UNIQUE(SPLIT(B1588,"";""))"),"Java")</f>
        <v>Java</v>
      </c>
      <c r="F1588" s="1" t="str">
        <f>IFERROR(__xludf.DUMMYFUNCTION("""COMPUTED_VALUE"""),"JavaScript")</f>
        <v>JavaScript</v>
      </c>
      <c r="G1588" s="1" t="str">
        <f>IFERROR(__xludf.DUMMYFUNCTION("""COMPUTED_VALUE"""),"TypeScript")</f>
        <v>TypeScript</v>
      </c>
    </row>
    <row r="1589">
      <c r="B1589" s="1" t="str">
        <f>IFERROR(__xludf.DUMMYFUNCTION("""COMPUTED_VALUE"""),"C#;Java")</f>
        <v>C#;Java</v>
      </c>
      <c r="E1589" s="1" t="str">
        <f>IFERROR(__xludf.DUMMYFUNCTION("UNIQUE(SPLIT(B1589,"";""))"),"C#")</f>
        <v>C#</v>
      </c>
      <c r="F1589" s="1" t="str">
        <f>IFERROR(__xludf.DUMMYFUNCTION("""COMPUTED_VALUE"""),"Java")</f>
        <v>Java</v>
      </c>
    </row>
    <row r="1590">
      <c r="B1590" s="1" t="str">
        <f>IFERROR(__xludf.DUMMYFUNCTION("""COMPUTED_VALUE"""),"Assembly;C++;HTML/CSS;JavaScript;PHP;Python;SQL")</f>
        <v>Assembly;C++;HTML/CSS;JavaScript;PHP;Python;SQL</v>
      </c>
      <c r="E1590" s="1" t="str">
        <f>IFERROR(__xludf.DUMMYFUNCTION("UNIQUE(SPLIT(B1590,"";""))"),"Assembly")</f>
        <v>Assembly</v>
      </c>
      <c r="F1590" s="1" t="str">
        <f>IFERROR(__xludf.DUMMYFUNCTION("""COMPUTED_VALUE"""),"C++")</f>
        <v>C++</v>
      </c>
      <c r="G1590" s="1" t="str">
        <f>IFERROR(__xludf.DUMMYFUNCTION("""COMPUTED_VALUE"""),"HTML/CSS")</f>
        <v>HTML/CSS</v>
      </c>
      <c r="H1590" s="1" t="str">
        <f>IFERROR(__xludf.DUMMYFUNCTION("""COMPUTED_VALUE"""),"JavaScript")</f>
        <v>JavaScript</v>
      </c>
      <c r="I1590" s="1" t="str">
        <f>IFERROR(__xludf.DUMMYFUNCTION("""COMPUTED_VALUE"""),"PHP")</f>
        <v>PHP</v>
      </c>
      <c r="J1590" s="1" t="str">
        <f>IFERROR(__xludf.DUMMYFUNCTION("""COMPUTED_VALUE"""),"Python")</f>
        <v>Python</v>
      </c>
      <c r="K1590" s="1" t="str">
        <f>IFERROR(__xludf.DUMMYFUNCTION("""COMPUTED_VALUE"""),"SQL")</f>
        <v>SQL</v>
      </c>
    </row>
    <row r="1591">
      <c r="B1591" s="1" t="str">
        <f>IFERROR(__xludf.DUMMYFUNCTION("""COMPUTED_VALUE"""),"Bash/Shell/PowerShell;C++;C#;HTML/CSS;JavaScript;Python;SQL")</f>
        <v>Bash/Shell/PowerShell;C++;C#;HTML/CSS;JavaScript;Python;SQL</v>
      </c>
      <c r="E1591" s="1" t="str">
        <f>IFERROR(__xludf.DUMMYFUNCTION("UNIQUE(SPLIT(B1591,"";""))"),"Bash/Shell/PowerShell")</f>
        <v>Bash/Shell/PowerShell</v>
      </c>
      <c r="F1591" s="1" t="str">
        <f>IFERROR(__xludf.DUMMYFUNCTION("""COMPUTED_VALUE"""),"C++")</f>
        <v>C++</v>
      </c>
      <c r="G1591" s="1" t="str">
        <f>IFERROR(__xludf.DUMMYFUNCTION("""COMPUTED_VALUE"""),"C#")</f>
        <v>C#</v>
      </c>
      <c r="H1591" s="1" t="str">
        <f>IFERROR(__xludf.DUMMYFUNCTION("""COMPUTED_VALUE"""),"HTML/CSS")</f>
        <v>HTML/CSS</v>
      </c>
      <c r="I1591" s="1" t="str">
        <f>IFERROR(__xludf.DUMMYFUNCTION("""COMPUTED_VALUE"""),"JavaScript")</f>
        <v>JavaScript</v>
      </c>
      <c r="J1591" s="1" t="str">
        <f>IFERROR(__xludf.DUMMYFUNCTION("""COMPUTED_VALUE"""),"Python")</f>
        <v>Python</v>
      </c>
      <c r="K1591" s="1" t="str">
        <f>IFERROR(__xludf.DUMMYFUNCTION("""COMPUTED_VALUE"""),"SQL")</f>
        <v>SQL</v>
      </c>
    </row>
    <row r="1592">
      <c r="B1592" s="1" t="str">
        <f>IFERROR(__xludf.DUMMYFUNCTION("""COMPUTED_VALUE"""),"Bash/Shell/PowerShell;C;Go;HTML/CSS;Java;JavaScript;TypeScript")</f>
        <v>Bash/Shell/PowerShell;C;Go;HTML/CSS;Java;JavaScript;TypeScript</v>
      </c>
      <c r="E1592" s="1" t="str">
        <f>IFERROR(__xludf.DUMMYFUNCTION("UNIQUE(SPLIT(B1592,"";""))"),"Bash/Shell/PowerShell")</f>
        <v>Bash/Shell/PowerShell</v>
      </c>
      <c r="F1592" s="1" t="str">
        <f>IFERROR(__xludf.DUMMYFUNCTION("""COMPUTED_VALUE"""),"C")</f>
        <v>C</v>
      </c>
      <c r="G1592" s="1" t="str">
        <f>IFERROR(__xludf.DUMMYFUNCTION("""COMPUTED_VALUE"""),"Go")</f>
        <v>Go</v>
      </c>
      <c r="H1592" s="1" t="str">
        <f>IFERROR(__xludf.DUMMYFUNCTION("""COMPUTED_VALUE"""),"HTML/CSS")</f>
        <v>HTML/CSS</v>
      </c>
      <c r="I1592" s="1" t="str">
        <f>IFERROR(__xludf.DUMMYFUNCTION("""COMPUTED_VALUE"""),"Java")</f>
        <v>Java</v>
      </c>
      <c r="J1592" s="1" t="str">
        <f>IFERROR(__xludf.DUMMYFUNCTION("""COMPUTED_VALUE"""),"JavaScript")</f>
        <v>JavaScript</v>
      </c>
      <c r="K1592" s="1" t="str">
        <f>IFERROR(__xludf.DUMMYFUNCTION("""COMPUTED_VALUE"""),"TypeScript")</f>
        <v>TypeScript</v>
      </c>
    </row>
    <row r="1593">
      <c r="B1593" s="1" t="str">
        <f>IFERROR(__xludf.DUMMYFUNCTION("""COMPUTED_VALUE"""),"HTML/CSS;JavaScript;TypeScript")</f>
        <v>HTML/CSS;JavaScript;TypeScript</v>
      </c>
      <c r="E1593" s="1" t="str">
        <f>IFERROR(__xludf.DUMMYFUNCTION("UNIQUE(SPLIT(B1593,"";""))"),"HTML/CSS")</f>
        <v>HTML/CSS</v>
      </c>
      <c r="F1593" s="1" t="str">
        <f>IFERROR(__xludf.DUMMYFUNCTION("""COMPUTED_VALUE"""),"JavaScript")</f>
        <v>JavaScript</v>
      </c>
      <c r="G1593" s="1" t="str">
        <f>IFERROR(__xludf.DUMMYFUNCTION("""COMPUTED_VALUE"""),"TypeScript")</f>
        <v>TypeScript</v>
      </c>
    </row>
    <row r="1594">
      <c r="B1594" s="1" t="str">
        <f>IFERROR(__xludf.DUMMYFUNCTION("""COMPUTED_VALUE"""),"C#;HTML/CSS;JavaScript;Other(s):")</f>
        <v>C#;HTML/CSS;JavaScript;Other(s):</v>
      </c>
      <c r="E1594" s="1" t="str">
        <f>IFERROR(__xludf.DUMMYFUNCTION("UNIQUE(SPLIT(B1594,"";""))"),"C#")</f>
        <v>C#</v>
      </c>
      <c r="F1594" s="1" t="str">
        <f>IFERROR(__xludf.DUMMYFUNCTION("""COMPUTED_VALUE"""),"HTML/CSS")</f>
        <v>HTML/CSS</v>
      </c>
      <c r="G1594" s="1" t="str">
        <f>IFERROR(__xludf.DUMMYFUNCTION("""COMPUTED_VALUE"""),"JavaScript")</f>
        <v>JavaScript</v>
      </c>
      <c r="H1594" s="1" t="str">
        <f>IFERROR(__xludf.DUMMYFUNCTION("""COMPUTED_VALUE"""),"Other(s):")</f>
        <v>Other(s):</v>
      </c>
    </row>
    <row r="1595">
      <c r="B1595" s="1" t="str">
        <f>IFERROR(__xludf.DUMMYFUNCTION("""COMPUTED_VALUE"""),"HTML/CSS;JavaScript;Python")</f>
        <v>HTML/CSS;JavaScript;Python</v>
      </c>
      <c r="E1595" s="1" t="str">
        <f>IFERROR(__xludf.DUMMYFUNCTION("UNIQUE(SPLIT(B1595,"";""))"),"HTML/CSS")</f>
        <v>HTML/CSS</v>
      </c>
      <c r="F1595" s="1" t="str">
        <f>IFERROR(__xludf.DUMMYFUNCTION("""COMPUTED_VALUE"""),"JavaScript")</f>
        <v>JavaScript</v>
      </c>
      <c r="G1595" s="1" t="str">
        <f>IFERROR(__xludf.DUMMYFUNCTION("""COMPUTED_VALUE"""),"Python")</f>
        <v>Python</v>
      </c>
    </row>
    <row r="1596">
      <c r="B1596" s="1" t="str">
        <f>IFERROR(__xludf.DUMMYFUNCTION("""COMPUTED_VALUE"""),"Bash/Shell/PowerShell;Clojure;Java;Kotlin;Scala;SQL")</f>
        <v>Bash/Shell/PowerShell;Clojure;Java;Kotlin;Scala;SQL</v>
      </c>
      <c r="E1596" s="1" t="str">
        <f>IFERROR(__xludf.DUMMYFUNCTION("UNIQUE(SPLIT(B1596,"";""))"),"Bash/Shell/PowerShell")</f>
        <v>Bash/Shell/PowerShell</v>
      </c>
      <c r="F1596" s="1" t="str">
        <f>IFERROR(__xludf.DUMMYFUNCTION("""COMPUTED_VALUE"""),"Clojure")</f>
        <v>Clojure</v>
      </c>
      <c r="G1596" s="1" t="str">
        <f>IFERROR(__xludf.DUMMYFUNCTION("""COMPUTED_VALUE"""),"Java")</f>
        <v>Java</v>
      </c>
      <c r="H1596" s="1" t="str">
        <f>IFERROR(__xludf.DUMMYFUNCTION("""COMPUTED_VALUE"""),"Kotlin")</f>
        <v>Kotlin</v>
      </c>
      <c r="I1596" s="1" t="str">
        <f>IFERROR(__xludf.DUMMYFUNCTION("""COMPUTED_VALUE"""),"Scala")</f>
        <v>Scala</v>
      </c>
      <c r="J1596" s="1" t="str">
        <f>IFERROR(__xludf.DUMMYFUNCTION("""COMPUTED_VALUE"""),"SQL")</f>
        <v>SQL</v>
      </c>
    </row>
    <row r="1597">
      <c r="B1597" s="1" t="str">
        <f>IFERROR(__xludf.DUMMYFUNCTION("""COMPUTED_VALUE"""),"Java")</f>
        <v>Java</v>
      </c>
      <c r="E1597" s="1" t="str">
        <f>IFERROR(__xludf.DUMMYFUNCTION("UNIQUE(SPLIT(B1597,"";""))"),"Java")</f>
        <v>Java</v>
      </c>
    </row>
    <row r="1598">
      <c r="B1598" s="1" t="str">
        <f>IFERROR(__xludf.DUMMYFUNCTION("""COMPUTED_VALUE"""),"Bash/Shell/PowerShell;C#;HTML/CSS;JavaScript;SQL;TypeScript")</f>
        <v>Bash/Shell/PowerShell;C#;HTML/CSS;JavaScript;SQL;TypeScript</v>
      </c>
      <c r="E1598" s="1" t="str">
        <f>IFERROR(__xludf.DUMMYFUNCTION("UNIQUE(SPLIT(B1598,"";""))"),"Bash/Shell/PowerShell")</f>
        <v>Bash/Shell/PowerShell</v>
      </c>
      <c r="F1598" s="1" t="str">
        <f>IFERROR(__xludf.DUMMYFUNCTION("""COMPUTED_VALUE"""),"C#")</f>
        <v>C#</v>
      </c>
      <c r="G1598" s="1" t="str">
        <f>IFERROR(__xludf.DUMMYFUNCTION("""COMPUTED_VALUE"""),"HTML/CSS")</f>
        <v>HTML/CSS</v>
      </c>
      <c r="H1598" s="1" t="str">
        <f>IFERROR(__xludf.DUMMYFUNCTION("""COMPUTED_VALUE"""),"JavaScript")</f>
        <v>JavaScript</v>
      </c>
      <c r="I1598" s="1" t="str">
        <f>IFERROR(__xludf.DUMMYFUNCTION("""COMPUTED_VALUE"""),"SQL")</f>
        <v>SQL</v>
      </c>
      <c r="J1598" s="1" t="str">
        <f>IFERROR(__xludf.DUMMYFUNCTION("""COMPUTED_VALUE"""),"TypeScript")</f>
        <v>TypeScript</v>
      </c>
    </row>
    <row r="1599">
      <c r="B1599" s="1" t="str">
        <f>IFERROR(__xludf.DUMMYFUNCTION("""COMPUTED_VALUE"""),"Assembly;HTML/CSS;JavaScript;Python;SQL;TypeScript")</f>
        <v>Assembly;HTML/CSS;JavaScript;Python;SQL;TypeScript</v>
      </c>
      <c r="E1599" s="1" t="str">
        <f>IFERROR(__xludf.DUMMYFUNCTION("UNIQUE(SPLIT(B1599,"";""))"),"Assembly")</f>
        <v>Assembly</v>
      </c>
      <c r="F1599" s="1" t="str">
        <f>IFERROR(__xludf.DUMMYFUNCTION("""COMPUTED_VALUE"""),"HTML/CSS")</f>
        <v>HTML/CSS</v>
      </c>
      <c r="G1599" s="1" t="str">
        <f>IFERROR(__xludf.DUMMYFUNCTION("""COMPUTED_VALUE"""),"JavaScript")</f>
        <v>JavaScript</v>
      </c>
      <c r="H1599" s="1" t="str">
        <f>IFERROR(__xludf.DUMMYFUNCTION("""COMPUTED_VALUE"""),"Python")</f>
        <v>Python</v>
      </c>
      <c r="I1599" s="1" t="str">
        <f>IFERROR(__xludf.DUMMYFUNCTION("""COMPUTED_VALUE"""),"SQL")</f>
        <v>SQL</v>
      </c>
      <c r="J1599" s="1" t="str">
        <f>IFERROR(__xludf.DUMMYFUNCTION("""COMPUTED_VALUE"""),"TypeScript")</f>
        <v>TypeScript</v>
      </c>
    </row>
    <row r="1600">
      <c r="B1600" s="1" t="str">
        <f>IFERROR(__xludf.DUMMYFUNCTION("""COMPUTED_VALUE"""),"Bash/Shell/PowerShell;C++")</f>
        <v>Bash/Shell/PowerShell;C++</v>
      </c>
      <c r="E1600" s="1" t="str">
        <f>IFERROR(__xludf.DUMMYFUNCTION("UNIQUE(SPLIT(B1600,"";""))"),"Bash/Shell/PowerShell")</f>
        <v>Bash/Shell/PowerShell</v>
      </c>
      <c r="F1600" s="1" t="str">
        <f>IFERROR(__xludf.DUMMYFUNCTION("""COMPUTED_VALUE"""),"C++")</f>
        <v>C++</v>
      </c>
    </row>
    <row r="1601">
      <c r="B1601" s="1" t="str">
        <f>IFERROR(__xludf.DUMMYFUNCTION("""COMPUTED_VALUE"""),"Bash/Shell/PowerShell;C;C++;Java;JavaScript;Python")</f>
        <v>Bash/Shell/PowerShell;C;C++;Java;JavaScript;Python</v>
      </c>
      <c r="E1601" s="1" t="str">
        <f>IFERROR(__xludf.DUMMYFUNCTION("UNIQUE(SPLIT(B1601,"";""))"),"Bash/Shell/PowerShell")</f>
        <v>Bash/Shell/PowerShell</v>
      </c>
      <c r="F1601" s="1" t="str">
        <f>IFERROR(__xludf.DUMMYFUNCTION("""COMPUTED_VALUE"""),"C")</f>
        <v>C</v>
      </c>
      <c r="G1601" s="1" t="str">
        <f>IFERROR(__xludf.DUMMYFUNCTION("""COMPUTED_VALUE"""),"C++")</f>
        <v>C++</v>
      </c>
      <c r="H1601" s="1" t="str">
        <f>IFERROR(__xludf.DUMMYFUNCTION("""COMPUTED_VALUE"""),"Java")</f>
        <v>Java</v>
      </c>
      <c r="I1601" s="1" t="str">
        <f>IFERROR(__xludf.DUMMYFUNCTION("""COMPUTED_VALUE"""),"JavaScript")</f>
        <v>JavaScript</v>
      </c>
      <c r="J1601" s="1" t="str">
        <f>IFERROR(__xludf.DUMMYFUNCTION("""COMPUTED_VALUE"""),"Python")</f>
        <v>Python</v>
      </c>
    </row>
    <row r="1602">
      <c r="B1602" s="1" t="str">
        <f>IFERROR(__xludf.DUMMYFUNCTION("""COMPUTED_VALUE"""),"Scala")</f>
        <v>Scala</v>
      </c>
      <c r="E1602" s="1" t="str">
        <f>IFERROR(__xludf.DUMMYFUNCTION("UNIQUE(SPLIT(B1602,"";""))"),"Scala")</f>
        <v>Scala</v>
      </c>
    </row>
    <row r="1603">
      <c r="B1603" s="1" t="str">
        <f>IFERROR(__xludf.DUMMYFUNCTION("""COMPUTED_VALUE"""),"HTML/CSS;Python;R")</f>
        <v>HTML/CSS;Python;R</v>
      </c>
      <c r="E1603" s="1" t="str">
        <f>IFERROR(__xludf.DUMMYFUNCTION("UNIQUE(SPLIT(B1603,"";""))"),"HTML/CSS")</f>
        <v>HTML/CSS</v>
      </c>
      <c r="F1603" s="1" t="str">
        <f>IFERROR(__xludf.DUMMYFUNCTION("""COMPUTED_VALUE"""),"Python")</f>
        <v>Python</v>
      </c>
      <c r="G1603" s="1" t="str">
        <f>IFERROR(__xludf.DUMMYFUNCTION("""COMPUTED_VALUE"""),"R")</f>
        <v>R</v>
      </c>
    </row>
    <row r="1604">
      <c r="B1604" s="1" t="str">
        <f>IFERROR(__xludf.DUMMYFUNCTION("""COMPUTED_VALUE"""),"Bash/Shell/PowerShell;C;C++;C#;Go;HTML/CSS;JavaScript;PHP;Python;Rust;SQL;TypeScript")</f>
        <v>Bash/Shell/PowerShell;C;C++;C#;Go;HTML/CSS;JavaScript;PHP;Python;Rust;SQL;TypeScript</v>
      </c>
      <c r="E1604" s="1" t="str">
        <f>IFERROR(__xludf.DUMMYFUNCTION("UNIQUE(SPLIT(B1604,"";""))"),"Bash/Shell/PowerShell")</f>
        <v>Bash/Shell/PowerShell</v>
      </c>
      <c r="F1604" s="1" t="str">
        <f>IFERROR(__xludf.DUMMYFUNCTION("""COMPUTED_VALUE"""),"C")</f>
        <v>C</v>
      </c>
      <c r="G1604" s="1" t="str">
        <f>IFERROR(__xludf.DUMMYFUNCTION("""COMPUTED_VALUE"""),"C++")</f>
        <v>C++</v>
      </c>
      <c r="H1604" s="1" t="str">
        <f>IFERROR(__xludf.DUMMYFUNCTION("""COMPUTED_VALUE"""),"C#")</f>
        <v>C#</v>
      </c>
      <c r="I1604" s="1" t="str">
        <f>IFERROR(__xludf.DUMMYFUNCTION("""COMPUTED_VALUE"""),"Go")</f>
        <v>Go</v>
      </c>
      <c r="J1604" s="1" t="str">
        <f>IFERROR(__xludf.DUMMYFUNCTION("""COMPUTED_VALUE"""),"HTML/CSS")</f>
        <v>HTML/CSS</v>
      </c>
      <c r="K1604" s="1" t="str">
        <f>IFERROR(__xludf.DUMMYFUNCTION("""COMPUTED_VALUE"""),"JavaScript")</f>
        <v>JavaScript</v>
      </c>
      <c r="L1604" s="1" t="str">
        <f>IFERROR(__xludf.DUMMYFUNCTION("""COMPUTED_VALUE"""),"PHP")</f>
        <v>PHP</v>
      </c>
      <c r="M1604" s="1" t="str">
        <f>IFERROR(__xludf.DUMMYFUNCTION("""COMPUTED_VALUE"""),"Python")</f>
        <v>Python</v>
      </c>
      <c r="N1604" s="1" t="str">
        <f>IFERROR(__xludf.DUMMYFUNCTION("""COMPUTED_VALUE"""),"Rust")</f>
        <v>Rust</v>
      </c>
      <c r="O1604" s="1" t="str">
        <f>IFERROR(__xludf.DUMMYFUNCTION("""COMPUTED_VALUE"""),"SQL")</f>
        <v>SQL</v>
      </c>
      <c r="P1604" s="1" t="str">
        <f>IFERROR(__xludf.DUMMYFUNCTION("""COMPUTED_VALUE"""),"TypeScript")</f>
        <v>TypeScript</v>
      </c>
    </row>
    <row r="1605">
      <c r="B1605" s="1" t="str">
        <f>IFERROR(__xludf.DUMMYFUNCTION("""COMPUTED_VALUE"""),"Objective-C;Swift")</f>
        <v>Objective-C;Swift</v>
      </c>
      <c r="E1605" s="1" t="str">
        <f>IFERROR(__xludf.DUMMYFUNCTION("UNIQUE(SPLIT(B1605,"";""))"),"Objective-C")</f>
        <v>Objective-C</v>
      </c>
      <c r="F1605" s="1" t="str">
        <f>IFERROR(__xludf.DUMMYFUNCTION("""COMPUTED_VALUE"""),"Swift")</f>
        <v>Swift</v>
      </c>
    </row>
    <row r="1606">
      <c r="B1606" s="1" t="str">
        <f>IFERROR(__xludf.DUMMYFUNCTION("""COMPUTED_VALUE"""),"C#;HTML/CSS;JavaScript;Python")</f>
        <v>C#;HTML/CSS;JavaScript;Python</v>
      </c>
      <c r="E1606" s="1" t="str">
        <f>IFERROR(__xludf.DUMMYFUNCTION("UNIQUE(SPLIT(B1606,"";""))"),"C#")</f>
        <v>C#</v>
      </c>
      <c r="F1606" s="1" t="str">
        <f>IFERROR(__xludf.DUMMYFUNCTION("""COMPUTED_VALUE"""),"HTML/CSS")</f>
        <v>HTML/CSS</v>
      </c>
      <c r="G1606" s="1" t="str">
        <f>IFERROR(__xludf.DUMMYFUNCTION("""COMPUTED_VALUE"""),"JavaScript")</f>
        <v>JavaScript</v>
      </c>
      <c r="H1606" s="1" t="str">
        <f>IFERROR(__xludf.DUMMYFUNCTION("""COMPUTED_VALUE"""),"Python")</f>
        <v>Python</v>
      </c>
    </row>
    <row r="1607">
      <c r="B1607" s="1" t="str">
        <f>IFERROR(__xludf.DUMMYFUNCTION("""COMPUTED_VALUE"""),"Bash/Shell/PowerShell;C++;C#;HTML/CSS;Java;JavaScript;Python;Ruby;SQL;TypeScript;VBA")</f>
        <v>Bash/Shell/PowerShell;C++;C#;HTML/CSS;Java;JavaScript;Python;Ruby;SQL;TypeScript;VBA</v>
      </c>
      <c r="E1607" s="1" t="str">
        <f>IFERROR(__xludf.DUMMYFUNCTION("UNIQUE(SPLIT(B1607,"";""))"),"Bash/Shell/PowerShell")</f>
        <v>Bash/Shell/PowerShell</v>
      </c>
      <c r="F1607" s="1" t="str">
        <f>IFERROR(__xludf.DUMMYFUNCTION("""COMPUTED_VALUE"""),"C++")</f>
        <v>C++</v>
      </c>
      <c r="G1607" s="1" t="str">
        <f>IFERROR(__xludf.DUMMYFUNCTION("""COMPUTED_VALUE"""),"C#")</f>
        <v>C#</v>
      </c>
      <c r="H1607" s="1" t="str">
        <f>IFERROR(__xludf.DUMMYFUNCTION("""COMPUTED_VALUE"""),"HTML/CSS")</f>
        <v>HTML/CSS</v>
      </c>
      <c r="I1607" s="1" t="str">
        <f>IFERROR(__xludf.DUMMYFUNCTION("""COMPUTED_VALUE"""),"Java")</f>
        <v>Java</v>
      </c>
      <c r="J1607" s="1" t="str">
        <f>IFERROR(__xludf.DUMMYFUNCTION("""COMPUTED_VALUE"""),"JavaScript")</f>
        <v>JavaScript</v>
      </c>
      <c r="K1607" s="1" t="str">
        <f>IFERROR(__xludf.DUMMYFUNCTION("""COMPUTED_VALUE"""),"Python")</f>
        <v>Python</v>
      </c>
      <c r="L1607" s="1" t="str">
        <f>IFERROR(__xludf.DUMMYFUNCTION("""COMPUTED_VALUE"""),"Ruby")</f>
        <v>Ruby</v>
      </c>
      <c r="M1607" s="1" t="str">
        <f>IFERROR(__xludf.DUMMYFUNCTION("""COMPUTED_VALUE"""),"SQL")</f>
        <v>SQL</v>
      </c>
      <c r="N1607" s="1" t="str">
        <f>IFERROR(__xludf.DUMMYFUNCTION("""COMPUTED_VALUE"""),"TypeScript")</f>
        <v>TypeScript</v>
      </c>
      <c r="O1607" s="1" t="str">
        <f>IFERROR(__xludf.DUMMYFUNCTION("""COMPUTED_VALUE"""),"VBA")</f>
        <v>VBA</v>
      </c>
    </row>
    <row r="1608">
      <c r="B1608" s="1" t="str">
        <f>IFERROR(__xludf.DUMMYFUNCTION("""COMPUTED_VALUE"""),"C#;Java;JavaScript;PHP;SQL")</f>
        <v>C#;Java;JavaScript;PHP;SQL</v>
      </c>
      <c r="E1608" s="1" t="str">
        <f>IFERROR(__xludf.DUMMYFUNCTION("UNIQUE(SPLIT(B1608,"";""))"),"C#")</f>
        <v>C#</v>
      </c>
      <c r="F1608" s="1" t="str">
        <f>IFERROR(__xludf.DUMMYFUNCTION("""COMPUTED_VALUE"""),"Java")</f>
        <v>Java</v>
      </c>
      <c r="G1608" s="1" t="str">
        <f>IFERROR(__xludf.DUMMYFUNCTION("""COMPUTED_VALUE"""),"JavaScript")</f>
        <v>JavaScript</v>
      </c>
      <c r="H1608" s="1" t="str">
        <f>IFERROR(__xludf.DUMMYFUNCTION("""COMPUTED_VALUE"""),"PHP")</f>
        <v>PHP</v>
      </c>
      <c r="I1608" s="1" t="str">
        <f>IFERROR(__xludf.DUMMYFUNCTION("""COMPUTED_VALUE"""),"SQL")</f>
        <v>SQL</v>
      </c>
    </row>
    <row r="1609">
      <c r="B1609" s="1" t="str">
        <f>IFERROR(__xludf.DUMMYFUNCTION("""COMPUTED_VALUE"""),"C#;SQL")</f>
        <v>C#;SQL</v>
      </c>
      <c r="E1609" s="1" t="str">
        <f>IFERROR(__xludf.DUMMYFUNCTION("UNIQUE(SPLIT(B1609,"";""))"),"C#")</f>
        <v>C#</v>
      </c>
      <c r="F1609" s="1" t="str">
        <f>IFERROR(__xludf.DUMMYFUNCTION("""COMPUTED_VALUE"""),"SQL")</f>
        <v>SQL</v>
      </c>
    </row>
    <row r="1610">
      <c r="B1610" s="1" t="str">
        <f>IFERROR(__xludf.DUMMYFUNCTION("""COMPUTED_VALUE"""),"C#;HTML/CSS;Java;JavaScript;TypeScript;WebAssembly;Other(s):")</f>
        <v>C#;HTML/CSS;Java;JavaScript;TypeScript;WebAssembly;Other(s):</v>
      </c>
      <c r="E1610" s="1" t="str">
        <f>IFERROR(__xludf.DUMMYFUNCTION("UNIQUE(SPLIT(B1610,"";""))"),"C#")</f>
        <v>C#</v>
      </c>
      <c r="F1610" s="1" t="str">
        <f>IFERROR(__xludf.DUMMYFUNCTION("""COMPUTED_VALUE"""),"HTML/CSS")</f>
        <v>HTML/CSS</v>
      </c>
      <c r="G1610" s="1" t="str">
        <f>IFERROR(__xludf.DUMMYFUNCTION("""COMPUTED_VALUE"""),"Java")</f>
        <v>Java</v>
      </c>
      <c r="H1610" s="1" t="str">
        <f>IFERROR(__xludf.DUMMYFUNCTION("""COMPUTED_VALUE"""),"JavaScript")</f>
        <v>JavaScript</v>
      </c>
      <c r="I1610" s="1" t="str">
        <f>IFERROR(__xludf.DUMMYFUNCTION("""COMPUTED_VALUE"""),"TypeScript")</f>
        <v>TypeScript</v>
      </c>
      <c r="J1610" s="1" t="str">
        <f>IFERROR(__xludf.DUMMYFUNCTION("""COMPUTED_VALUE"""),"WebAssembly")</f>
        <v>WebAssembly</v>
      </c>
      <c r="K1610" s="1" t="str">
        <f>IFERROR(__xludf.DUMMYFUNCTION("""COMPUTED_VALUE"""),"Other(s):")</f>
        <v>Other(s):</v>
      </c>
    </row>
    <row r="1611">
      <c r="B1611" s="1" t="str">
        <f>IFERROR(__xludf.DUMMYFUNCTION("""COMPUTED_VALUE"""),"Bash/Shell/PowerShell;HTML/CSS;Java;JavaScript;Python;SQL")</f>
        <v>Bash/Shell/PowerShell;HTML/CSS;Java;JavaScript;Python;SQL</v>
      </c>
      <c r="E1611" s="1" t="str">
        <f>IFERROR(__xludf.DUMMYFUNCTION("UNIQUE(SPLIT(B1611,"";""))"),"Bash/Shell/PowerShell")</f>
        <v>Bash/Shell/PowerShell</v>
      </c>
      <c r="F1611" s="1" t="str">
        <f>IFERROR(__xludf.DUMMYFUNCTION("""COMPUTED_VALUE"""),"HTML/CSS")</f>
        <v>HTML/CSS</v>
      </c>
      <c r="G1611" s="1" t="str">
        <f>IFERROR(__xludf.DUMMYFUNCTION("""COMPUTED_VALUE"""),"Java")</f>
        <v>Java</v>
      </c>
      <c r="H1611" s="1" t="str">
        <f>IFERROR(__xludf.DUMMYFUNCTION("""COMPUTED_VALUE"""),"JavaScript")</f>
        <v>JavaScript</v>
      </c>
      <c r="I1611" s="1" t="str">
        <f>IFERROR(__xludf.DUMMYFUNCTION("""COMPUTED_VALUE"""),"Python")</f>
        <v>Python</v>
      </c>
      <c r="J1611" s="1" t="str">
        <f>IFERROR(__xludf.DUMMYFUNCTION("""COMPUTED_VALUE"""),"SQL")</f>
        <v>SQL</v>
      </c>
    </row>
    <row r="1612">
      <c r="B1612" s="1" t="str">
        <f>IFERROR(__xludf.DUMMYFUNCTION("""COMPUTED_VALUE"""),"Bash/Shell/PowerShell;C++;C#;JavaScript;Objective-C;Python;Swift")</f>
        <v>Bash/Shell/PowerShell;C++;C#;JavaScript;Objective-C;Python;Swift</v>
      </c>
      <c r="E1612" s="1" t="str">
        <f>IFERROR(__xludf.DUMMYFUNCTION("UNIQUE(SPLIT(B1612,"";""))"),"Bash/Shell/PowerShell")</f>
        <v>Bash/Shell/PowerShell</v>
      </c>
      <c r="F1612" s="1" t="str">
        <f>IFERROR(__xludf.DUMMYFUNCTION("""COMPUTED_VALUE"""),"C++")</f>
        <v>C++</v>
      </c>
      <c r="G1612" s="1" t="str">
        <f>IFERROR(__xludf.DUMMYFUNCTION("""COMPUTED_VALUE"""),"C#")</f>
        <v>C#</v>
      </c>
      <c r="H1612" s="1" t="str">
        <f>IFERROR(__xludf.DUMMYFUNCTION("""COMPUTED_VALUE"""),"JavaScript")</f>
        <v>JavaScript</v>
      </c>
      <c r="I1612" s="1" t="str">
        <f>IFERROR(__xludf.DUMMYFUNCTION("""COMPUTED_VALUE"""),"Objective-C")</f>
        <v>Objective-C</v>
      </c>
      <c r="J1612" s="1" t="str">
        <f>IFERROR(__xludf.DUMMYFUNCTION("""COMPUTED_VALUE"""),"Python")</f>
        <v>Python</v>
      </c>
      <c r="K1612" s="1" t="str">
        <f>IFERROR(__xludf.DUMMYFUNCTION("""COMPUTED_VALUE"""),"Swift")</f>
        <v>Swift</v>
      </c>
    </row>
    <row r="1613">
      <c r="B1613" s="1" t="str">
        <f>IFERROR(__xludf.DUMMYFUNCTION("""COMPUTED_VALUE"""),"Assembly;Bash/Shell/PowerShell;C;Python")</f>
        <v>Assembly;Bash/Shell/PowerShell;C;Python</v>
      </c>
      <c r="E1613" s="1" t="str">
        <f>IFERROR(__xludf.DUMMYFUNCTION("UNIQUE(SPLIT(B1613,"";""))"),"Assembly")</f>
        <v>Assembly</v>
      </c>
      <c r="F1613" s="1" t="str">
        <f>IFERROR(__xludf.DUMMYFUNCTION("""COMPUTED_VALUE"""),"Bash/Shell/PowerShell")</f>
        <v>Bash/Shell/PowerShell</v>
      </c>
      <c r="G1613" s="1" t="str">
        <f>IFERROR(__xludf.DUMMYFUNCTION("""COMPUTED_VALUE"""),"C")</f>
        <v>C</v>
      </c>
      <c r="H1613" s="1" t="str">
        <f>IFERROR(__xludf.DUMMYFUNCTION("""COMPUTED_VALUE"""),"Python")</f>
        <v>Python</v>
      </c>
    </row>
    <row r="1614">
      <c r="B1614" s="1" t="str">
        <f>IFERROR(__xludf.DUMMYFUNCTION("""COMPUTED_VALUE"""),"Bash/Shell/PowerShell;HTML/CSS;Java;JavaScript;Kotlin;Python;SQL")</f>
        <v>Bash/Shell/PowerShell;HTML/CSS;Java;JavaScript;Kotlin;Python;SQL</v>
      </c>
      <c r="E1614" s="1" t="str">
        <f>IFERROR(__xludf.DUMMYFUNCTION("UNIQUE(SPLIT(B1614,"";""))"),"Bash/Shell/PowerShell")</f>
        <v>Bash/Shell/PowerShell</v>
      </c>
      <c r="F1614" s="1" t="str">
        <f>IFERROR(__xludf.DUMMYFUNCTION("""COMPUTED_VALUE"""),"HTML/CSS")</f>
        <v>HTML/CSS</v>
      </c>
      <c r="G1614" s="1" t="str">
        <f>IFERROR(__xludf.DUMMYFUNCTION("""COMPUTED_VALUE"""),"Java")</f>
        <v>Java</v>
      </c>
      <c r="H1614" s="1" t="str">
        <f>IFERROR(__xludf.DUMMYFUNCTION("""COMPUTED_VALUE"""),"JavaScript")</f>
        <v>JavaScript</v>
      </c>
      <c r="I1614" s="1" t="str">
        <f>IFERROR(__xludf.DUMMYFUNCTION("""COMPUTED_VALUE"""),"Kotlin")</f>
        <v>Kotlin</v>
      </c>
      <c r="J1614" s="1" t="str">
        <f>IFERROR(__xludf.DUMMYFUNCTION("""COMPUTED_VALUE"""),"Python")</f>
        <v>Python</v>
      </c>
      <c r="K1614" s="1" t="str">
        <f>IFERROR(__xludf.DUMMYFUNCTION("""COMPUTED_VALUE"""),"SQL")</f>
        <v>SQL</v>
      </c>
    </row>
    <row r="1615">
      <c r="B1615" s="1" t="str">
        <f>IFERROR(__xludf.DUMMYFUNCTION("""COMPUTED_VALUE"""),"Bash/Shell/PowerShell;Python;Ruby;SQL")</f>
        <v>Bash/Shell/PowerShell;Python;Ruby;SQL</v>
      </c>
      <c r="E1615" s="1" t="str">
        <f>IFERROR(__xludf.DUMMYFUNCTION("UNIQUE(SPLIT(B1615,"";""))"),"Bash/Shell/PowerShell")</f>
        <v>Bash/Shell/PowerShell</v>
      </c>
      <c r="F1615" s="1" t="str">
        <f>IFERROR(__xludf.DUMMYFUNCTION("""COMPUTED_VALUE"""),"Python")</f>
        <v>Python</v>
      </c>
      <c r="G1615" s="1" t="str">
        <f>IFERROR(__xludf.DUMMYFUNCTION("""COMPUTED_VALUE"""),"Ruby")</f>
        <v>Ruby</v>
      </c>
      <c r="H1615" s="1" t="str">
        <f>IFERROR(__xludf.DUMMYFUNCTION("""COMPUTED_VALUE"""),"SQL")</f>
        <v>SQL</v>
      </c>
    </row>
    <row r="1616">
      <c r="B1616" s="1" t="str">
        <f>IFERROR(__xludf.DUMMYFUNCTION("""COMPUTED_VALUE"""),"Assembly;C++;C#;Java;JavaScript;Python;VBA")</f>
        <v>Assembly;C++;C#;Java;JavaScript;Python;VBA</v>
      </c>
      <c r="E1616" s="1" t="str">
        <f>IFERROR(__xludf.DUMMYFUNCTION("UNIQUE(SPLIT(B1616,"";""))"),"Assembly")</f>
        <v>Assembly</v>
      </c>
      <c r="F1616" s="1" t="str">
        <f>IFERROR(__xludf.DUMMYFUNCTION("""COMPUTED_VALUE"""),"C++")</f>
        <v>C++</v>
      </c>
      <c r="G1616" s="1" t="str">
        <f>IFERROR(__xludf.DUMMYFUNCTION("""COMPUTED_VALUE"""),"C#")</f>
        <v>C#</v>
      </c>
      <c r="H1616" s="1" t="str">
        <f>IFERROR(__xludf.DUMMYFUNCTION("""COMPUTED_VALUE"""),"Java")</f>
        <v>Java</v>
      </c>
      <c r="I1616" s="1" t="str">
        <f>IFERROR(__xludf.DUMMYFUNCTION("""COMPUTED_VALUE"""),"JavaScript")</f>
        <v>JavaScript</v>
      </c>
      <c r="J1616" s="1" t="str">
        <f>IFERROR(__xludf.DUMMYFUNCTION("""COMPUTED_VALUE"""),"Python")</f>
        <v>Python</v>
      </c>
      <c r="K1616" s="1" t="str">
        <f>IFERROR(__xludf.DUMMYFUNCTION("""COMPUTED_VALUE"""),"VBA")</f>
        <v>VBA</v>
      </c>
    </row>
    <row r="1617">
      <c r="B1617" s="1" t="str">
        <f>IFERROR(__xludf.DUMMYFUNCTION("""COMPUTED_VALUE"""),"HTML/CSS;Java;JavaScript;PHP;SQL;TypeScript;Other(s):")</f>
        <v>HTML/CSS;Java;JavaScript;PHP;SQL;TypeScript;Other(s):</v>
      </c>
      <c r="E1617" s="1" t="str">
        <f>IFERROR(__xludf.DUMMYFUNCTION("UNIQUE(SPLIT(B1617,"";""))"),"HTML/CSS")</f>
        <v>HTML/CSS</v>
      </c>
      <c r="F1617" s="1" t="str">
        <f>IFERROR(__xludf.DUMMYFUNCTION("""COMPUTED_VALUE"""),"Java")</f>
        <v>Java</v>
      </c>
      <c r="G1617" s="1" t="str">
        <f>IFERROR(__xludf.DUMMYFUNCTION("""COMPUTED_VALUE"""),"JavaScript")</f>
        <v>JavaScript</v>
      </c>
      <c r="H1617" s="1" t="str">
        <f>IFERROR(__xludf.DUMMYFUNCTION("""COMPUTED_VALUE"""),"PHP")</f>
        <v>PHP</v>
      </c>
      <c r="I1617" s="1" t="str">
        <f>IFERROR(__xludf.DUMMYFUNCTION("""COMPUTED_VALUE"""),"SQL")</f>
        <v>SQL</v>
      </c>
      <c r="J1617" s="1" t="str">
        <f>IFERROR(__xludf.DUMMYFUNCTION("""COMPUTED_VALUE"""),"TypeScript")</f>
        <v>TypeScript</v>
      </c>
      <c r="K1617" s="1" t="str">
        <f>IFERROR(__xludf.DUMMYFUNCTION("""COMPUTED_VALUE"""),"Other(s):")</f>
        <v>Other(s):</v>
      </c>
    </row>
    <row r="1618">
      <c r="B1618" s="1" t="str">
        <f>IFERROR(__xludf.DUMMYFUNCTION("""COMPUTED_VALUE"""),"Bash/Shell/PowerShell;Java;JavaScript;Python;Scala")</f>
        <v>Bash/Shell/PowerShell;Java;JavaScript;Python;Scala</v>
      </c>
      <c r="E1618" s="1" t="str">
        <f>IFERROR(__xludf.DUMMYFUNCTION("UNIQUE(SPLIT(B1618,"";""))"),"Bash/Shell/PowerShell")</f>
        <v>Bash/Shell/PowerShell</v>
      </c>
      <c r="F1618" s="1" t="str">
        <f>IFERROR(__xludf.DUMMYFUNCTION("""COMPUTED_VALUE"""),"Java")</f>
        <v>Java</v>
      </c>
      <c r="G1618" s="1" t="str">
        <f>IFERROR(__xludf.DUMMYFUNCTION("""COMPUTED_VALUE"""),"JavaScript")</f>
        <v>JavaScript</v>
      </c>
      <c r="H1618" s="1" t="str">
        <f>IFERROR(__xludf.DUMMYFUNCTION("""COMPUTED_VALUE"""),"Python")</f>
        <v>Python</v>
      </c>
      <c r="I1618" s="1" t="str">
        <f>IFERROR(__xludf.DUMMYFUNCTION("""COMPUTED_VALUE"""),"Scala")</f>
        <v>Scala</v>
      </c>
    </row>
    <row r="1619">
      <c r="B1619" s="1" t="str">
        <f>IFERROR(__xludf.DUMMYFUNCTION("""COMPUTED_VALUE"""),"Assembly;Java;Scala;SQL")</f>
        <v>Assembly;Java;Scala;SQL</v>
      </c>
      <c r="E1619" s="1" t="str">
        <f>IFERROR(__xludf.DUMMYFUNCTION("UNIQUE(SPLIT(B1619,"";""))"),"Assembly")</f>
        <v>Assembly</v>
      </c>
      <c r="F1619" s="1" t="str">
        <f>IFERROR(__xludf.DUMMYFUNCTION("""COMPUTED_VALUE"""),"Java")</f>
        <v>Java</v>
      </c>
      <c r="G1619" s="1" t="str">
        <f>IFERROR(__xludf.DUMMYFUNCTION("""COMPUTED_VALUE"""),"Scala")</f>
        <v>Scala</v>
      </c>
      <c r="H1619" s="1" t="str">
        <f>IFERROR(__xludf.DUMMYFUNCTION("""COMPUTED_VALUE"""),"SQL")</f>
        <v>SQL</v>
      </c>
    </row>
    <row r="1620">
      <c r="B1620" s="1" t="str">
        <f>IFERROR(__xludf.DUMMYFUNCTION("""COMPUTED_VALUE"""),"HTML/CSS;JavaScript;PHP;SQL")</f>
        <v>HTML/CSS;JavaScript;PHP;SQL</v>
      </c>
      <c r="E1620" s="1" t="str">
        <f>IFERROR(__xludf.DUMMYFUNCTION("UNIQUE(SPLIT(B1620,"";""))"),"HTML/CSS")</f>
        <v>HTML/CSS</v>
      </c>
      <c r="F1620" s="1" t="str">
        <f>IFERROR(__xludf.DUMMYFUNCTION("""COMPUTED_VALUE"""),"JavaScript")</f>
        <v>JavaScript</v>
      </c>
      <c r="G1620" s="1" t="str">
        <f>IFERROR(__xludf.DUMMYFUNCTION("""COMPUTED_VALUE"""),"PHP")</f>
        <v>PHP</v>
      </c>
      <c r="H1620" s="1" t="str">
        <f>IFERROR(__xludf.DUMMYFUNCTION("""COMPUTED_VALUE"""),"SQL")</f>
        <v>SQL</v>
      </c>
    </row>
    <row r="1621">
      <c r="B1621" s="1" t="str">
        <f>IFERROR(__xludf.DUMMYFUNCTION("""COMPUTED_VALUE"""),"HTML/CSS;Java;JavaScript")</f>
        <v>HTML/CSS;Java;JavaScript</v>
      </c>
      <c r="E1621" s="1" t="str">
        <f>IFERROR(__xludf.DUMMYFUNCTION("UNIQUE(SPLIT(B1621,"";""))"),"HTML/CSS")</f>
        <v>HTML/CSS</v>
      </c>
      <c r="F1621" s="1" t="str">
        <f>IFERROR(__xludf.DUMMYFUNCTION("""COMPUTED_VALUE"""),"Java")</f>
        <v>Java</v>
      </c>
      <c r="G1621" s="1" t="str">
        <f>IFERROR(__xludf.DUMMYFUNCTION("""COMPUTED_VALUE"""),"JavaScript")</f>
        <v>JavaScript</v>
      </c>
    </row>
    <row r="1622">
      <c r="B1622" s="1" t="str">
        <f>IFERROR(__xludf.DUMMYFUNCTION("""COMPUTED_VALUE"""),"Bash/Shell/PowerShell;C;Clojure;HTML/CSS;Java;JavaScript;Kotlin;Python;Rust;Swift")</f>
        <v>Bash/Shell/PowerShell;C;Clojure;HTML/CSS;Java;JavaScript;Kotlin;Python;Rust;Swift</v>
      </c>
      <c r="E1622" s="1" t="str">
        <f>IFERROR(__xludf.DUMMYFUNCTION("UNIQUE(SPLIT(B1622,"";""))"),"Bash/Shell/PowerShell")</f>
        <v>Bash/Shell/PowerShell</v>
      </c>
      <c r="F1622" s="1" t="str">
        <f>IFERROR(__xludf.DUMMYFUNCTION("""COMPUTED_VALUE"""),"C")</f>
        <v>C</v>
      </c>
      <c r="G1622" s="1" t="str">
        <f>IFERROR(__xludf.DUMMYFUNCTION("""COMPUTED_VALUE"""),"Clojure")</f>
        <v>Clojure</v>
      </c>
      <c r="H1622" s="1" t="str">
        <f>IFERROR(__xludf.DUMMYFUNCTION("""COMPUTED_VALUE"""),"HTML/CSS")</f>
        <v>HTML/CSS</v>
      </c>
      <c r="I1622" s="1" t="str">
        <f>IFERROR(__xludf.DUMMYFUNCTION("""COMPUTED_VALUE"""),"Java")</f>
        <v>Java</v>
      </c>
      <c r="J1622" s="1" t="str">
        <f>IFERROR(__xludf.DUMMYFUNCTION("""COMPUTED_VALUE"""),"JavaScript")</f>
        <v>JavaScript</v>
      </c>
      <c r="K1622" s="1" t="str">
        <f>IFERROR(__xludf.DUMMYFUNCTION("""COMPUTED_VALUE"""),"Kotlin")</f>
        <v>Kotlin</v>
      </c>
      <c r="L1622" s="1" t="str">
        <f>IFERROR(__xludf.DUMMYFUNCTION("""COMPUTED_VALUE"""),"Python")</f>
        <v>Python</v>
      </c>
      <c r="M1622" s="1" t="str">
        <f>IFERROR(__xludf.DUMMYFUNCTION("""COMPUTED_VALUE"""),"Rust")</f>
        <v>Rust</v>
      </c>
      <c r="N1622" s="1" t="str">
        <f>IFERROR(__xludf.DUMMYFUNCTION("""COMPUTED_VALUE"""),"Swift")</f>
        <v>Swift</v>
      </c>
    </row>
    <row r="1623">
      <c r="B1623" s="1" t="str">
        <f>IFERROR(__xludf.DUMMYFUNCTION("""COMPUTED_VALUE"""),"C#")</f>
        <v>C#</v>
      </c>
      <c r="E1623" s="1" t="str">
        <f>IFERROR(__xludf.DUMMYFUNCTION("UNIQUE(SPLIT(B1623,"";""))"),"C#")</f>
        <v>C#</v>
      </c>
    </row>
    <row r="1624">
      <c r="B1624" s="1" t="str">
        <f>IFERROR(__xludf.DUMMYFUNCTION("""COMPUTED_VALUE"""),"Assembly;C;C++;C#;Python;Ruby")</f>
        <v>Assembly;C;C++;C#;Python;Ruby</v>
      </c>
      <c r="E1624" s="1" t="str">
        <f>IFERROR(__xludf.DUMMYFUNCTION("UNIQUE(SPLIT(B1624,"";""))"),"Assembly")</f>
        <v>Assembly</v>
      </c>
      <c r="F1624" s="1" t="str">
        <f>IFERROR(__xludf.DUMMYFUNCTION("""COMPUTED_VALUE"""),"C")</f>
        <v>C</v>
      </c>
      <c r="G1624" s="1" t="str">
        <f>IFERROR(__xludf.DUMMYFUNCTION("""COMPUTED_VALUE"""),"C++")</f>
        <v>C++</v>
      </c>
      <c r="H1624" s="1" t="str">
        <f>IFERROR(__xludf.DUMMYFUNCTION("""COMPUTED_VALUE"""),"C#")</f>
        <v>C#</v>
      </c>
      <c r="I1624" s="1" t="str">
        <f>IFERROR(__xludf.DUMMYFUNCTION("""COMPUTED_VALUE"""),"Python")</f>
        <v>Python</v>
      </c>
      <c r="J1624" s="1" t="str">
        <f>IFERROR(__xludf.DUMMYFUNCTION("""COMPUTED_VALUE"""),"Ruby")</f>
        <v>Ruby</v>
      </c>
    </row>
    <row r="1625">
      <c r="B1625" s="1" t="str">
        <f>IFERROR(__xludf.DUMMYFUNCTION("""COMPUTED_VALUE"""),"C++;C#;Java;Rust")</f>
        <v>C++;C#;Java;Rust</v>
      </c>
      <c r="E1625" s="1" t="str">
        <f>IFERROR(__xludf.DUMMYFUNCTION("UNIQUE(SPLIT(B1625,"";""))"),"C++")</f>
        <v>C++</v>
      </c>
      <c r="F1625" s="1" t="str">
        <f>IFERROR(__xludf.DUMMYFUNCTION("""COMPUTED_VALUE"""),"C#")</f>
        <v>C#</v>
      </c>
      <c r="G1625" s="1" t="str">
        <f>IFERROR(__xludf.DUMMYFUNCTION("""COMPUTED_VALUE"""),"Java")</f>
        <v>Java</v>
      </c>
      <c r="H1625" s="1" t="str">
        <f>IFERROR(__xludf.DUMMYFUNCTION("""COMPUTED_VALUE"""),"Rust")</f>
        <v>Rust</v>
      </c>
    </row>
    <row r="1626">
      <c r="B1626" s="1" t="str">
        <f>IFERROR(__xludf.DUMMYFUNCTION("""COMPUTED_VALUE"""),"HTML/CSS;JavaScript;Python;Other(s):")</f>
        <v>HTML/CSS;JavaScript;Python;Other(s):</v>
      </c>
      <c r="E1626" s="1" t="str">
        <f>IFERROR(__xludf.DUMMYFUNCTION("UNIQUE(SPLIT(B1626,"";""))"),"HTML/CSS")</f>
        <v>HTML/CSS</v>
      </c>
      <c r="F1626" s="1" t="str">
        <f>IFERROR(__xludf.DUMMYFUNCTION("""COMPUTED_VALUE"""),"JavaScript")</f>
        <v>JavaScript</v>
      </c>
      <c r="G1626" s="1" t="str">
        <f>IFERROR(__xludf.DUMMYFUNCTION("""COMPUTED_VALUE"""),"Python")</f>
        <v>Python</v>
      </c>
      <c r="H1626" s="1" t="str">
        <f>IFERROR(__xludf.DUMMYFUNCTION("""COMPUTED_VALUE"""),"Other(s):")</f>
        <v>Other(s):</v>
      </c>
    </row>
    <row r="1627">
      <c r="B1627" s="1" t="str">
        <f>IFERROR(__xludf.DUMMYFUNCTION("""COMPUTED_VALUE"""),"C++;C#;HTML/CSS;JavaScript;PHP;Python;R;SQL")</f>
        <v>C++;C#;HTML/CSS;JavaScript;PHP;Python;R;SQL</v>
      </c>
      <c r="E1627" s="1" t="str">
        <f>IFERROR(__xludf.DUMMYFUNCTION("UNIQUE(SPLIT(B1627,"";""))"),"C++")</f>
        <v>C++</v>
      </c>
      <c r="F1627" s="1" t="str">
        <f>IFERROR(__xludf.DUMMYFUNCTION("""COMPUTED_VALUE"""),"C#")</f>
        <v>C#</v>
      </c>
      <c r="G1627" s="1" t="str">
        <f>IFERROR(__xludf.DUMMYFUNCTION("""COMPUTED_VALUE"""),"HTML/CSS")</f>
        <v>HTML/CSS</v>
      </c>
      <c r="H1627" s="1" t="str">
        <f>IFERROR(__xludf.DUMMYFUNCTION("""COMPUTED_VALUE"""),"JavaScript")</f>
        <v>JavaScript</v>
      </c>
      <c r="I1627" s="1" t="str">
        <f>IFERROR(__xludf.DUMMYFUNCTION("""COMPUTED_VALUE"""),"PHP")</f>
        <v>PHP</v>
      </c>
      <c r="J1627" s="1" t="str">
        <f>IFERROR(__xludf.DUMMYFUNCTION("""COMPUTED_VALUE"""),"Python")</f>
        <v>Python</v>
      </c>
      <c r="K1627" s="1" t="str">
        <f>IFERROR(__xludf.DUMMYFUNCTION("""COMPUTED_VALUE"""),"R")</f>
        <v>R</v>
      </c>
      <c r="L1627" s="1" t="str">
        <f>IFERROR(__xludf.DUMMYFUNCTION("""COMPUTED_VALUE"""),"SQL")</f>
        <v>SQL</v>
      </c>
    </row>
    <row r="1628">
      <c r="B1628" s="1" t="str">
        <f>IFERROR(__xludf.DUMMYFUNCTION("""COMPUTED_VALUE"""),"Bash/Shell/PowerShell;C++;C#;Java;JavaScript;PHP;Python;TypeScript")</f>
        <v>Bash/Shell/PowerShell;C++;C#;Java;JavaScript;PHP;Python;TypeScript</v>
      </c>
      <c r="E1628" s="1" t="str">
        <f>IFERROR(__xludf.DUMMYFUNCTION("UNIQUE(SPLIT(B1628,"";""))"),"Bash/Shell/PowerShell")</f>
        <v>Bash/Shell/PowerShell</v>
      </c>
      <c r="F1628" s="1" t="str">
        <f>IFERROR(__xludf.DUMMYFUNCTION("""COMPUTED_VALUE"""),"C++")</f>
        <v>C++</v>
      </c>
      <c r="G1628" s="1" t="str">
        <f>IFERROR(__xludf.DUMMYFUNCTION("""COMPUTED_VALUE"""),"C#")</f>
        <v>C#</v>
      </c>
      <c r="H1628" s="1" t="str">
        <f>IFERROR(__xludf.DUMMYFUNCTION("""COMPUTED_VALUE"""),"Java")</f>
        <v>Java</v>
      </c>
      <c r="I1628" s="1" t="str">
        <f>IFERROR(__xludf.DUMMYFUNCTION("""COMPUTED_VALUE"""),"JavaScript")</f>
        <v>JavaScript</v>
      </c>
      <c r="J1628" s="1" t="str">
        <f>IFERROR(__xludf.DUMMYFUNCTION("""COMPUTED_VALUE"""),"PHP")</f>
        <v>PHP</v>
      </c>
      <c r="K1628" s="1" t="str">
        <f>IFERROR(__xludf.DUMMYFUNCTION("""COMPUTED_VALUE"""),"Python")</f>
        <v>Python</v>
      </c>
      <c r="L1628" s="1" t="str">
        <f>IFERROR(__xludf.DUMMYFUNCTION("""COMPUTED_VALUE"""),"TypeScript")</f>
        <v>TypeScript</v>
      </c>
    </row>
    <row r="1629">
      <c r="B1629" s="1" t="str">
        <f>IFERROR(__xludf.DUMMYFUNCTION("""COMPUTED_VALUE"""),"Bash/Shell/PowerShell;Python;SQL")</f>
        <v>Bash/Shell/PowerShell;Python;SQL</v>
      </c>
      <c r="E1629" s="1" t="str">
        <f>IFERROR(__xludf.DUMMYFUNCTION("UNIQUE(SPLIT(B1629,"";""))"),"Bash/Shell/PowerShell")</f>
        <v>Bash/Shell/PowerShell</v>
      </c>
      <c r="F1629" s="1" t="str">
        <f>IFERROR(__xludf.DUMMYFUNCTION("""COMPUTED_VALUE"""),"Python")</f>
        <v>Python</v>
      </c>
      <c r="G1629" s="1" t="str">
        <f>IFERROR(__xludf.DUMMYFUNCTION("""COMPUTED_VALUE"""),"SQL")</f>
        <v>SQL</v>
      </c>
    </row>
    <row r="1630">
      <c r="B1630" s="1" t="str">
        <f>IFERROR(__xludf.DUMMYFUNCTION("""COMPUTED_VALUE"""),"Bash/Shell/PowerShell;Elixir;HTML/CSS;JavaScript;Python;Ruby;SQL")</f>
        <v>Bash/Shell/PowerShell;Elixir;HTML/CSS;JavaScript;Python;Ruby;SQL</v>
      </c>
      <c r="E1630" s="1" t="str">
        <f>IFERROR(__xludf.DUMMYFUNCTION("UNIQUE(SPLIT(B1630,"";""))"),"Bash/Shell/PowerShell")</f>
        <v>Bash/Shell/PowerShell</v>
      </c>
      <c r="F1630" s="1" t="str">
        <f>IFERROR(__xludf.DUMMYFUNCTION("""COMPUTED_VALUE"""),"Elixir")</f>
        <v>Elixir</v>
      </c>
      <c r="G1630" s="1" t="str">
        <f>IFERROR(__xludf.DUMMYFUNCTION("""COMPUTED_VALUE"""),"HTML/CSS")</f>
        <v>HTML/CSS</v>
      </c>
      <c r="H1630" s="1" t="str">
        <f>IFERROR(__xludf.DUMMYFUNCTION("""COMPUTED_VALUE"""),"JavaScript")</f>
        <v>JavaScript</v>
      </c>
      <c r="I1630" s="1" t="str">
        <f>IFERROR(__xludf.DUMMYFUNCTION("""COMPUTED_VALUE"""),"Python")</f>
        <v>Python</v>
      </c>
      <c r="J1630" s="1" t="str">
        <f>IFERROR(__xludf.DUMMYFUNCTION("""COMPUTED_VALUE"""),"Ruby")</f>
        <v>Ruby</v>
      </c>
      <c r="K1630" s="1" t="str">
        <f>IFERROR(__xludf.DUMMYFUNCTION("""COMPUTED_VALUE"""),"SQL")</f>
        <v>SQL</v>
      </c>
    </row>
    <row r="1631">
      <c r="B1631" s="1" t="str">
        <f>IFERROR(__xludf.DUMMYFUNCTION("""COMPUTED_VALUE"""),"HTML/CSS;JavaScript;Kotlin;PHP;Ruby;SQL")</f>
        <v>HTML/CSS;JavaScript;Kotlin;PHP;Ruby;SQL</v>
      </c>
      <c r="E1631" s="1" t="str">
        <f>IFERROR(__xludf.DUMMYFUNCTION("UNIQUE(SPLIT(B1631,"";""))"),"HTML/CSS")</f>
        <v>HTML/CSS</v>
      </c>
      <c r="F1631" s="1" t="str">
        <f>IFERROR(__xludf.DUMMYFUNCTION("""COMPUTED_VALUE"""),"JavaScript")</f>
        <v>JavaScript</v>
      </c>
      <c r="G1631" s="1" t="str">
        <f>IFERROR(__xludf.DUMMYFUNCTION("""COMPUTED_VALUE"""),"Kotlin")</f>
        <v>Kotlin</v>
      </c>
      <c r="H1631" s="1" t="str">
        <f>IFERROR(__xludf.DUMMYFUNCTION("""COMPUTED_VALUE"""),"PHP")</f>
        <v>PHP</v>
      </c>
      <c r="I1631" s="1" t="str">
        <f>IFERROR(__xludf.DUMMYFUNCTION("""COMPUTED_VALUE"""),"Ruby")</f>
        <v>Ruby</v>
      </c>
      <c r="J1631" s="1" t="str">
        <f>IFERROR(__xludf.DUMMYFUNCTION("""COMPUTED_VALUE"""),"SQL")</f>
        <v>SQL</v>
      </c>
    </row>
    <row r="1632">
      <c r="B1632" s="1" t="str">
        <f>IFERROR(__xludf.DUMMYFUNCTION("""COMPUTED_VALUE"""),"HTML/CSS;Java;JavaScript;Python;Ruby;Scala;SQL")</f>
        <v>HTML/CSS;Java;JavaScript;Python;Ruby;Scala;SQL</v>
      </c>
      <c r="E1632" s="1" t="str">
        <f>IFERROR(__xludf.DUMMYFUNCTION("UNIQUE(SPLIT(B1632,"";""))"),"HTML/CSS")</f>
        <v>HTML/CSS</v>
      </c>
      <c r="F1632" s="1" t="str">
        <f>IFERROR(__xludf.DUMMYFUNCTION("""COMPUTED_VALUE"""),"Java")</f>
        <v>Java</v>
      </c>
      <c r="G1632" s="1" t="str">
        <f>IFERROR(__xludf.DUMMYFUNCTION("""COMPUTED_VALUE"""),"JavaScript")</f>
        <v>JavaScript</v>
      </c>
      <c r="H1632" s="1" t="str">
        <f>IFERROR(__xludf.DUMMYFUNCTION("""COMPUTED_VALUE"""),"Python")</f>
        <v>Python</v>
      </c>
      <c r="I1632" s="1" t="str">
        <f>IFERROR(__xludf.DUMMYFUNCTION("""COMPUTED_VALUE"""),"Ruby")</f>
        <v>Ruby</v>
      </c>
      <c r="J1632" s="1" t="str">
        <f>IFERROR(__xludf.DUMMYFUNCTION("""COMPUTED_VALUE"""),"Scala")</f>
        <v>Scala</v>
      </c>
      <c r="K1632" s="1" t="str">
        <f>IFERROR(__xludf.DUMMYFUNCTION("""COMPUTED_VALUE"""),"SQL")</f>
        <v>SQL</v>
      </c>
    </row>
    <row r="1633">
      <c r="B1633" s="1" t="str">
        <f>IFERROR(__xludf.DUMMYFUNCTION("""COMPUTED_VALUE"""),"C;HTML/CSS;JavaScript;TypeScript")</f>
        <v>C;HTML/CSS;JavaScript;TypeScript</v>
      </c>
      <c r="E1633" s="1" t="str">
        <f>IFERROR(__xludf.DUMMYFUNCTION("UNIQUE(SPLIT(B1633,"";""))"),"C")</f>
        <v>C</v>
      </c>
      <c r="F1633" s="1" t="str">
        <f>IFERROR(__xludf.DUMMYFUNCTION("""COMPUTED_VALUE"""),"HTML/CSS")</f>
        <v>HTML/CSS</v>
      </c>
      <c r="G1633" s="1" t="str">
        <f>IFERROR(__xludf.DUMMYFUNCTION("""COMPUTED_VALUE"""),"JavaScript")</f>
        <v>JavaScript</v>
      </c>
      <c r="H1633" s="1" t="str">
        <f>IFERROR(__xludf.DUMMYFUNCTION("""COMPUTED_VALUE"""),"TypeScript")</f>
        <v>TypeScript</v>
      </c>
    </row>
    <row r="1634">
      <c r="B1634" s="1" t="str">
        <f>IFERROR(__xludf.DUMMYFUNCTION("""COMPUTED_VALUE"""),"C#;HTML/CSS;Java;JavaScript")</f>
        <v>C#;HTML/CSS;Java;JavaScript</v>
      </c>
      <c r="E1634" s="1" t="str">
        <f>IFERROR(__xludf.DUMMYFUNCTION("UNIQUE(SPLIT(B1634,"";""))"),"C#")</f>
        <v>C#</v>
      </c>
      <c r="F1634" s="1" t="str">
        <f>IFERROR(__xludf.DUMMYFUNCTION("""COMPUTED_VALUE"""),"HTML/CSS")</f>
        <v>HTML/CSS</v>
      </c>
      <c r="G1634" s="1" t="str">
        <f>IFERROR(__xludf.DUMMYFUNCTION("""COMPUTED_VALUE"""),"Java")</f>
        <v>Java</v>
      </c>
      <c r="H1634" s="1" t="str">
        <f>IFERROR(__xludf.DUMMYFUNCTION("""COMPUTED_VALUE"""),"JavaScript")</f>
        <v>JavaScript</v>
      </c>
    </row>
    <row r="1635">
      <c r="B1635" s="1" t="str">
        <f>IFERROR(__xludf.DUMMYFUNCTION("""COMPUTED_VALUE"""),"Bash/Shell/PowerShell;HTML/CSS;Java;JavaScript;PHP;Python;Ruby;SQL;TypeScript")</f>
        <v>Bash/Shell/PowerShell;HTML/CSS;Java;JavaScript;PHP;Python;Ruby;SQL;TypeScript</v>
      </c>
      <c r="E1635" s="1" t="str">
        <f>IFERROR(__xludf.DUMMYFUNCTION("UNIQUE(SPLIT(B1635,"";""))"),"Bash/Shell/PowerShell")</f>
        <v>Bash/Shell/PowerShell</v>
      </c>
      <c r="F1635" s="1" t="str">
        <f>IFERROR(__xludf.DUMMYFUNCTION("""COMPUTED_VALUE"""),"HTML/CSS")</f>
        <v>HTML/CSS</v>
      </c>
      <c r="G1635" s="1" t="str">
        <f>IFERROR(__xludf.DUMMYFUNCTION("""COMPUTED_VALUE"""),"Java")</f>
        <v>Java</v>
      </c>
      <c r="H1635" s="1" t="str">
        <f>IFERROR(__xludf.DUMMYFUNCTION("""COMPUTED_VALUE"""),"JavaScript")</f>
        <v>JavaScript</v>
      </c>
      <c r="I1635" s="1" t="str">
        <f>IFERROR(__xludf.DUMMYFUNCTION("""COMPUTED_VALUE"""),"PHP")</f>
        <v>PHP</v>
      </c>
      <c r="J1635" s="1" t="str">
        <f>IFERROR(__xludf.DUMMYFUNCTION("""COMPUTED_VALUE"""),"Python")</f>
        <v>Python</v>
      </c>
      <c r="K1635" s="1" t="str">
        <f>IFERROR(__xludf.DUMMYFUNCTION("""COMPUTED_VALUE"""),"Ruby")</f>
        <v>Ruby</v>
      </c>
      <c r="L1635" s="1" t="str">
        <f>IFERROR(__xludf.DUMMYFUNCTION("""COMPUTED_VALUE"""),"SQL")</f>
        <v>SQL</v>
      </c>
      <c r="M1635" s="1" t="str">
        <f>IFERROR(__xludf.DUMMYFUNCTION("""COMPUTED_VALUE"""),"TypeScript")</f>
        <v>TypeScript</v>
      </c>
    </row>
    <row r="1636">
      <c r="B1636" s="1" t="str">
        <f>IFERROR(__xludf.DUMMYFUNCTION("""COMPUTED_VALUE"""),"Bash/Shell/PowerShell;C;HTML/CSS;JavaScript;Python;Rust")</f>
        <v>Bash/Shell/PowerShell;C;HTML/CSS;JavaScript;Python;Rust</v>
      </c>
      <c r="E1636" s="1" t="str">
        <f>IFERROR(__xludf.DUMMYFUNCTION("UNIQUE(SPLIT(B1636,"";""))"),"Bash/Shell/PowerShell")</f>
        <v>Bash/Shell/PowerShell</v>
      </c>
      <c r="F1636" s="1" t="str">
        <f>IFERROR(__xludf.DUMMYFUNCTION("""COMPUTED_VALUE"""),"C")</f>
        <v>C</v>
      </c>
      <c r="G1636" s="1" t="str">
        <f>IFERROR(__xludf.DUMMYFUNCTION("""COMPUTED_VALUE"""),"HTML/CSS")</f>
        <v>HTML/CSS</v>
      </c>
      <c r="H1636" s="1" t="str">
        <f>IFERROR(__xludf.DUMMYFUNCTION("""COMPUTED_VALUE"""),"JavaScript")</f>
        <v>JavaScript</v>
      </c>
      <c r="I1636" s="1" t="str">
        <f>IFERROR(__xludf.DUMMYFUNCTION("""COMPUTED_VALUE"""),"Python")</f>
        <v>Python</v>
      </c>
      <c r="J1636" s="1" t="str">
        <f>IFERROR(__xludf.DUMMYFUNCTION("""COMPUTED_VALUE"""),"Rust")</f>
        <v>Rust</v>
      </c>
    </row>
    <row r="1637">
      <c r="B1637" s="1" t="str">
        <f>IFERROR(__xludf.DUMMYFUNCTION("""COMPUTED_VALUE"""),"C;C++;Go;HTML/CSS;Java;JavaScript;Objective-C;Python;Swift")</f>
        <v>C;C++;Go;HTML/CSS;Java;JavaScript;Objective-C;Python;Swift</v>
      </c>
      <c r="E1637" s="1" t="str">
        <f>IFERROR(__xludf.DUMMYFUNCTION("UNIQUE(SPLIT(B1637,"";""))"),"C")</f>
        <v>C</v>
      </c>
      <c r="F1637" s="1" t="str">
        <f>IFERROR(__xludf.DUMMYFUNCTION("""COMPUTED_VALUE"""),"C++")</f>
        <v>C++</v>
      </c>
      <c r="G1637" s="1" t="str">
        <f>IFERROR(__xludf.DUMMYFUNCTION("""COMPUTED_VALUE"""),"Go")</f>
        <v>Go</v>
      </c>
      <c r="H1637" s="1" t="str">
        <f>IFERROR(__xludf.DUMMYFUNCTION("""COMPUTED_VALUE"""),"HTML/CSS")</f>
        <v>HTML/CSS</v>
      </c>
      <c r="I1637" s="1" t="str">
        <f>IFERROR(__xludf.DUMMYFUNCTION("""COMPUTED_VALUE"""),"Java")</f>
        <v>Java</v>
      </c>
      <c r="J1637" s="1" t="str">
        <f>IFERROR(__xludf.DUMMYFUNCTION("""COMPUTED_VALUE"""),"JavaScript")</f>
        <v>JavaScript</v>
      </c>
      <c r="K1637" s="1" t="str">
        <f>IFERROR(__xludf.DUMMYFUNCTION("""COMPUTED_VALUE"""),"Objective-C")</f>
        <v>Objective-C</v>
      </c>
      <c r="L1637" s="1" t="str">
        <f>IFERROR(__xludf.DUMMYFUNCTION("""COMPUTED_VALUE"""),"Python")</f>
        <v>Python</v>
      </c>
      <c r="M1637" s="1" t="str">
        <f>IFERROR(__xludf.DUMMYFUNCTION("""COMPUTED_VALUE"""),"Swift")</f>
        <v>Swift</v>
      </c>
    </row>
    <row r="1638">
      <c r="B1638" s="1" t="str">
        <f>IFERROR(__xludf.DUMMYFUNCTION("""COMPUTED_VALUE"""),"Bash/Shell/PowerShell;C++;C#;HTML/CSS;JavaScript;PHP;Python;Swift")</f>
        <v>Bash/Shell/PowerShell;C++;C#;HTML/CSS;JavaScript;PHP;Python;Swift</v>
      </c>
      <c r="E1638" s="1" t="str">
        <f>IFERROR(__xludf.DUMMYFUNCTION("UNIQUE(SPLIT(B1638,"";""))"),"Bash/Shell/PowerShell")</f>
        <v>Bash/Shell/PowerShell</v>
      </c>
      <c r="F1638" s="1" t="str">
        <f>IFERROR(__xludf.DUMMYFUNCTION("""COMPUTED_VALUE"""),"C++")</f>
        <v>C++</v>
      </c>
      <c r="G1638" s="1" t="str">
        <f>IFERROR(__xludf.DUMMYFUNCTION("""COMPUTED_VALUE"""),"C#")</f>
        <v>C#</v>
      </c>
      <c r="H1638" s="1" t="str">
        <f>IFERROR(__xludf.DUMMYFUNCTION("""COMPUTED_VALUE"""),"HTML/CSS")</f>
        <v>HTML/CSS</v>
      </c>
      <c r="I1638" s="1" t="str">
        <f>IFERROR(__xludf.DUMMYFUNCTION("""COMPUTED_VALUE"""),"JavaScript")</f>
        <v>JavaScript</v>
      </c>
      <c r="J1638" s="1" t="str">
        <f>IFERROR(__xludf.DUMMYFUNCTION("""COMPUTED_VALUE"""),"PHP")</f>
        <v>PHP</v>
      </c>
      <c r="K1638" s="1" t="str">
        <f>IFERROR(__xludf.DUMMYFUNCTION("""COMPUTED_VALUE"""),"Python")</f>
        <v>Python</v>
      </c>
      <c r="L1638" s="1" t="str">
        <f>IFERROR(__xludf.DUMMYFUNCTION("""COMPUTED_VALUE"""),"Swift")</f>
        <v>Swift</v>
      </c>
    </row>
    <row r="1639">
      <c r="B1639" s="1" t="str">
        <f>IFERROR(__xludf.DUMMYFUNCTION("""COMPUTED_VALUE"""),"Elixir;HTML/CSS;JavaScript;Python;SQL;Swift")</f>
        <v>Elixir;HTML/CSS;JavaScript;Python;SQL;Swift</v>
      </c>
      <c r="E1639" s="1" t="str">
        <f>IFERROR(__xludf.DUMMYFUNCTION("UNIQUE(SPLIT(B1639,"";""))"),"Elixir")</f>
        <v>Elixir</v>
      </c>
      <c r="F1639" s="1" t="str">
        <f>IFERROR(__xludf.DUMMYFUNCTION("""COMPUTED_VALUE"""),"HTML/CSS")</f>
        <v>HTML/CSS</v>
      </c>
      <c r="G1639" s="1" t="str">
        <f>IFERROR(__xludf.DUMMYFUNCTION("""COMPUTED_VALUE"""),"JavaScript")</f>
        <v>JavaScript</v>
      </c>
      <c r="H1639" s="1" t="str">
        <f>IFERROR(__xludf.DUMMYFUNCTION("""COMPUTED_VALUE"""),"Python")</f>
        <v>Python</v>
      </c>
      <c r="I1639" s="1" t="str">
        <f>IFERROR(__xludf.DUMMYFUNCTION("""COMPUTED_VALUE"""),"SQL")</f>
        <v>SQL</v>
      </c>
      <c r="J1639" s="1" t="str">
        <f>IFERROR(__xludf.DUMMYFUNCTION("""COMPUTED_VALUE"""),"Swift")</f>
        <v>Swift</v>
      </c>
    </row>
    <row r="1640">
      <c r="B1640" s="1" t="str">
        <f>IFERROR(__xludf.DUMMYFUNCTION("""COMPUTED_VALUE"""),"Java;JavaScript")</f>
        <v>Java;JavaScript</v>
      </c>
      <c r="E1640" s="1" t="str">
        <f>IFERROR(__xludf.DUMMYFUNCTION("UNIQUE(SPLIT(B1640,"";""))"),"Java")</f>
        <v>Java</v>
      </c>
      <c r="F1640" s="1" t="str">
        <f>IFERROR(__xludf.DUMMYFUNCTION("""COMPUTED_VALUE"""),"JavaScript")</f>
        <v>JavaScript</v>
      </c>
    </row>
    <row r="1641">
      <c r="B1641" s="1" t="str">
        <f>IFERROR(__xludf.DUMMYFUNCTION("""COMPUTED_VALUE"""),"C#;HTML/CSS;JavaScript;PHP;SQL")</f>
        <v>C#;HTML/CSS;JavaScript;PHP;SQL</v>
      </c>
      <c r="E1641" s="1" t="str">
        <f>IFERROR(__xludf.DUMMYFUNCTION("UNIQUE(SPLIT(B1641,"";""))"),"C#")</f>
        <v>C#</v>
      </c>
      <c r="F1641" s="1" t="str">
        <f>IFERROR(__xludf.DUMMYFUNCTION("""COMPUTED_VALUE"""),"HTML/CSS")</f>
        <v>HTML/CSS</v>
      </c>
      <c r="G1641" s="1" t="str">
        <f>IFERROR(__xludf.DUMMYFUNCTION("""COMPUTED_VALUE"""),"JavaScript")</f>
        <v>JavaScript</v>
      </c>
      <c r="H1641" s="1" t="str">
        <f>IFERROR(__xludf.DUMMYFUNCTION("""COMPUTED_VALUE"""),"PHP")</f>
        <v>PHP</v>
      </c>
      <c r="I1641" s="1" t="str">
        <f>IFERROR(__xludf.DUMMYFUNCTION("""COMPUTED_VALUE"""),"SQL")</f>
        <v>SQL</v>
      </c>
    </row>
    <row r="1642">
      <c r="B1642" s="1" t="str">
        <f>IFERROR(__xludf.DUMMYFUNCTION("""COMPUTED_VALUE"""),"Bash/Shell/PowerShell;HTML/CSS;JavaScript;PHP;SQL;TypeScript")</f>
        <v>Bash/Shell/PowerShell;HTML/CSS;JavaScript;PHP;SQL;TypeScript</v>
      </c>
      <c r="E1642" s="1" t="str">
        <f>IFERROR(__xludf.DUMMYFUNCTION("UNIQUE(SPLIT(B1642,"";""))"),"Bash/Shell/PowerShell")</f>
        <v>Bash/Shell/PowerShell</v>
      </c>
      <c r="F1642" s="1" t="str">
        <f>IFERROR(__xludf.DUMMYFUNCTION("""COMPUTED_VALUE"""),"HTML/CSS")</f>
        <v>HTML/CSS</v>
      </c>
      <c r="G1642" s="1" t="str">
        <f>IFERROR(__xludf.DUMMYFUNCTION("""COMPUTED_VALUE"""),"JavaScript")</f>
        <v>JavaScript</v>
      </c>
      <c r="H1642" s="1" t="str">
        <f>IFERROR(__xludf.DUMMYFUNCTION("""COMPUTED_VALUE"""),"PHP")</f>
        <v>PHP</v>
      </c>
      <c r="I1642" s="1" t="str">
        <f>IFERROR(__xludf.DUMMYFUNCTION("""COMPUTED_VALUE"""),"SQL")</f>
        <v>SQL</v>
      </c>
      <c r="J1642" s="1" t="str">
        <f>IFERROR(__xludf.DUMMYFUNCTION("""COMPUTED_VALUE"""),"TypeScript")</f>
        <v>TypeScript</v>
      </c>
    </row>
    <row r="1643">
      <c r="B1643" s="1" t="str">
        <f>IFERROR(__xludf.DUMMYFUNCTION("""COMPUTED_VALUE"""),"Assembly;Bash/Shell/PowerShell;C;C++;HTML/CSS;Java;JavaScript;PHP;Python;SQL;TypeScript")</f>
        <v>Assembly;Bash/Shell/PowerShell;C;C++;HTML/CSS;Java;JavaScript;PHP;Python;SQL;TypeScript</v>
      </c>
      <c r="E1643" s="1" t="str">
        <f>IFERROR(__xludf.DUMMYFUNCTION("UNIQUE(SPLIT(B1643,"";""))"),"Assembly")</f>
        <v>Assembly</v>
      </c>
      <c r="F1643" s="1" t="str">
        <f>IFERROR(__xludf.DUMMYFUNCTION("""COMPUTED_VALUE"""),"Bash/Shell/PowerShell")</f>
        <v>Bash/Shell/PowerShell</v>
      </c>
      <c r="G1643" s="1" t="str">
        <f>IFERROR(__xludf.DUMMYFUNCTION("""COMPUTED_VALUE"""),"C")</f>
        <v>C</v>
      </c>
      <c r="H1643" s="1" t="str">
        <f>IFERROR(__xludf.DUMMYFUNCTION("""COMPUTED_VALUE"""),"C++")</f>
        <v>C++</v>
      </c>
      <c r="I1643" s="1" t="str">
        <f>IFERROR(__xludf.DUMMYFUNCTION("""COMPUTED_VALUE"""),"HTML/CSS")</f>
        <v>HTML/CSS</v>
      </c>
      <c r="J1643" s="1" t="str">
        <f>IFERROR(__xludf.DUMMYFUNCTION("""COMPUTED_VALUE"""),"Java")</f>
        <v>Java</v>
      </c>
      <c r="K1643" s="1" t="str">
        <f>IFERROR(__xludf.DUMMYFUNCTION("""COMPUTED_VALUE"""),"JavaScript")</f>
        <v>JavaScript</v>
      </c>
      <c r="L1643" s="1" t="str">
        <f>IFERROR(__xludf.DUMMYFUNCTION("""COMPUTED_VALUE"""),"PHP")</f>
        <v>PHP</v>
      </c>
      <c r="M1643" s="1" t="str">
        <f>IFERROR(__xludf.DUMMYFUNCTION("""COMPUTED_VALUE"""),"Python")</f>
        <v>Python</v>
      </c>
      <c r="N1643" s="1" t="str">
        <f>IFERROR(__xludf.DUMMYFUNCTION("""COMPUTED_VALUE"""),"SQL")</f>
        <v>SQL</v>
      </c>
      <c r="O1643" s="1" t="str">
        <f>IFERROR(__xludf.DUMMYFUNCTION("""COMPUTED_VALUE"""),"TypeScript")</f>
        <v>TypeScript</v>
      </c>
    </row>
    <row r="1644">
      <c r="B1644" s="1" t="str">
        <f>IFERROR(__xludf.DUMMYFUNCTION("""COMPUTED_VALUE"""),"Bash/Shell/PowerShell;C#;Python;SQL")</f>
        <v>Bash/Shell/PowerShell;C#;Python;SQL</v>
      </c>
      <c r="E1644" s="1" t="str">
        <f>IFERROR(__xludf.DUMMYFUNCTION("UNIQUE(SPLIT(B1644,"";""))"),"Bash/Shell/PowerShell")</f>
        <v>Bash/Shell/PowerShell</v>
      </c>
      <c r="F1644" s="1" t="str">
        <f>IFERROR(__xludf.DUMMYFUNCTION("""COMPUTED_VALUE"""),"C#")</f>
        <v>C#</v>
      </c>
      <c r="G1644" s="1" t="str">
        <f>IFERROR(__xludf.DUMMYFUNCTION("""COMPUTED_VALUE"""),"Python")</f>
        <v>Python</v>
      </c>
      <c r="H1644" s="1" t="str">
        <f>IFERROR(__xludf.DUMMYFUNCTION("""COMPUTED_VALUE"""),"SQL")</f>
        <v>SQL</v>
      </c>
    </row>
    <row r="1645">
      <c r="B1645" s="1" t="str">
        <f>IFERROR(__xludf.DUMMYFUNCTION("""COMPUTED_VALUE"""),"Java;JavaScript;SQL;Other(s):")</f>
        <v>Java;JavaScript;SQL;Other(s):</v>
      </c>
      <c r="E1645" s="1" t="str">
        <f>IFERROR(__xludf.DUMMYFUNCTION("UNIQUE(SPLIT(B1645,"";""))"),"Java")</f>
        <v>Java</v>
      </c>
      <c r="F1645" s="1" t="str">
        <f>IFERROR(__xludf.DUMMYFUNCTION("""COMPUTED_VALUE"""),"JavaScript")</f>
        <v>JavaScript</v>
      </c>
      <c r="G1645" s="1" t="str">
        <f>IFERROR(__xludf.DUMMYFUNCTION("""COMPUTED_VALUE"""),"SQL")</f>
        <v>SQL</v>
      </c>
      <c r="H1645" s="1" t="str">
        <f>IFERROR(__xludf.DUMMYFUNCTION("""COMPUTED_VALUE"""),"Other(s):")</f>
        <v>Other(s):</v>
      </c>
    </row>
    <row r="1646">
      <c r="B1646" s="1" t="str">
        <f>IFERROR(__xludf.DUMMYFUNCTION("""COMPUTED_VALUE"""),"HTML/CSS;JavaScript;TypeScript")</f>
        <v>HTML/CSS;JavaScript;TypeScript</v>
      </c>
      <c r="E1646" s="1" t="str">
        <f>IFERROR(__xludf.DUMMYFUNCTION("UNIQUE(SPLIT(B1646,"";""))"),"HTML/CSS")</f>
        <v>HTML/CSS</v>
      </c>
      <c r="F1646" s="1" t="str">
        <f>IFERROR(__xludf.DUMMYFUNCTION("""COMPUTED_VALUE"""),"JavaScript")</f>
        <v>JavaScript</v>
      </c>
      <c r="G1646" s="1" t="str">
        <f>IFERROR(__xludf.DUMMYFUNCTION("""COMPUTED_VALUE"""),"TypeScript")</f>
        <v>TypeScript</v>
      </c>
    </row>
    <row r="1647">
      <c r="B1647" s="1" t="str">
        <f>IFERROR(__xludf.DUMMYFUNCTION("""COMPUTED_VALUE"""),"HTML/CSS;Java;JavaScript;PHP;Python")</f>
        <v>HTML/CSS;Java;JavaScript;PHP;Python</v>
      </c>
      <c r="E1647" s="1" t="str">
        <f>IFERROR(__xludf.DUMMYFUNCTION("UNIQUE(SPLIT(B1647,"";""))"),"HTML/CSS")</f>
        <v>HTML/CSS</v>
      </c>
      <c r="F1647" s="1" t="str">
        <f>IFERROR(__xludf.DUMMYFUNCTION("""COMPUTED_VALUE"""),"Java")</f>
        <v>Java</v>
      </c>
      <c r="G1647" s="1" t="str">
        <f>IFERROR(__xludf.DUMMYFUNCTION("""COMPUTED_VALUE"""),"JavaScript")</f>
        <v>JavaScript</v>
      </c>
      <c r="H1647" s="1" t="str">
        <f>IFERROR(__xludf.DUMMYFUNCTION("""COMPUTED_VALUE"""),"PHP")</f>
        <v>PHP</v>
      </c>
      <c r="I1647" s="1" t="str">
        <f>IFERROR(__xludf.DUMMYFUNCTION("""COMPUTED_VALUE"""),"Python")</f>
        <v>Python</v>
      </c>
    </row>
    <row r="1648">
      <c r="B1648" s="1" t="str">
        <f>IFERROR(__xludf.DUMMYFUNCTION("""COMPUTED_VALUE"""),"C;Go;Java;JavaScript;Python;SQL")</f>
        <v>C;Go;Java;JavaScript;Python;SQL</v>
      </c>
      <c r="E1648" s="1" t="str">
        <f>IFERROR(__xludf.DUMMYFUNCTION("UNIQUE(SPLIT(B1648,"";""))"),"C")</f>
        <v>C</v>
      </c>
      <c r="F1648" s="1" t="str">
        <f>IFERROR(__xludf.DUMMYFUNCTION("""COMPUTED_VALUE"""),"Go")</f>
        <v>Go</v>
      </c>
      <c r="G1648" s="1" t="str">
        <f>IFERROR(__xludf.DUMMYFUNCTION("""COMPUTED_VALUE"""),"Java")</f>
        <v>Java</v>
      </c>
      <c r="H1648" s="1" t="str">
        <f>IFERROR(__xludf.DUMMYFUNCTION("""COMPUTED_VALUE"""),"JavaScript")</f>
        <v>JavaScript</v>
      </c>
      <c r="I1648" s="1" t="str">
        <f>IFERROR(__xludf.DUMMYFUNCTION("""COMPUTED_VALUE"""),"Python")</f>
        <v>Python</v>
      </c>
      <c r="J1648" s="1" t="str">
        <f>IFERROR(__xludf.DUMMYFUNCTION("""COMPUTED_VALUE"""),"SQL")</f>
        <v>SQL</v>
      </c>
    </row>
    <row r="1649">
      <c r="B1649" s="1" t="str">
        <f>IFERROR(__xludf.DUMMYFUNCTION("""COMPUTED_VALUE"""),"Bash/Shell/PowerShell;C#;HTML/CSS;JavaScript;SQL")</f>
        <v>Bash/Shell/PowerShell;C#;HTML/CSS;JavaScript;SQL</v>
      </c>
      <c r="E1649" s="1" t="str">
        <f>IFERROR(__xludf.DUMMYFUNCTION("UNIQUE(SPLIT(B1649,"";""))"),"Bash/Shell/PowerShell")</f>
        <v>Bash/Shell/PowerShell</v>
      </c>
      <c r="F1649" s="1" t="str">
        <f>IFERROR(__xludf.DUMMYFUNCTION("""COMPUTED_VALUE"""),"C#")</f>
        <v>C#</v>
      </c>
      <c r="G1649" s="1" t="str">
        <f>IFERROR(__xludf.DUMMYFUNCTION("""COMPUTED_VALUE"""),"HTML/CSS")</f>
        <v>HTML/CSS</v>
      </c>
      <c r="H1649" s="1" t="str">
        <f>IFERROR(__xludf.DUMMYFUNCTION("""COMPUTED_VALUE"""),"JavaScript")</f>
        <v>JavaScript</v>
      </c>
      <c r="I1649" s="1" t="str">
        <f>IFERROR(__xludf.DUMMYFUNCTION("""COMPUTED_VALUE"""),"SQL")</f>
        <v>SQL</v>
      </c>
    </row>
    <row r="1650">
      <c r="B1650" s="1" t="str">
        <f>IFERROR(__xludf.DUMMYFUNCTION("""COMPUTED_VALUE"""),"Bash/Shell/PowerShell;Java;Python")</f>
        <v>Bash/Shell/PowerShell;Java;Python</v>
      </c>
      <c r="E1650" s="1" t="str">
        <f>IFERROR(__xludf.DUMMYFUNCTION("UNIQUE(SPLIT(B1650,"";""))"),"Bash/Shell/PowerShell")</f>
        <v>Bash/Shell/PowerShell</v>
      </c>
      <c r="F1650" s="1" t="str">
        <f>IFERROR(__xludf.DUMMYFUNCTION("""COMPUTED_VALUE"""),"Java")</f>
        <v>Java</v>
      </c>
      <c r="G1650" s="1" t="str">
        <f>IFERROR(__xludf.DUMMYFUNCTION("""COMPUTED_VALUE"""),"Python")</f>
        <v>Python</v>
      </c>
    </row>
    <row r="1651">
      <c r="B1651" s="1" t="str">
        <f>IFERROR(__xludf.DUMMYFUNCTION("""COMPUTED_VALUE"""),"C#;HTML/CSS;JavaScript;Python;SQL;TypeScript")</f>
        <v>C#;HTML/CSS;JavaScript;Python;SQL;TypeScript</v>
      </c>
      <c r="E1651" s="1" t="str">
        <f>IFERROR(__xludf.DUMMYFUNCTION("UNIQUE(SPLIT(B1651,"";""))"),"C#")</f>
        <v>C#</v>
      </c>
      <c r="F1651" s="1" t="str">
        <f>IFERROR(__xludf.DUMMYFUNCTION("""COMPUTED_VALUE"""),"HTML/CSS")</f>
        <v>HTML/CSS</v>
      </c>
      <c r="G1651" s="1" t="str">
        <f>IFERROR(__xludf.DUMMYFUNCTION("""COMPUTED_VALUE"""),"JavaScript")</f>
        <v>JavaScript</v>
      </c>
      <c r="H1651" s="1" t="str">
        <f>IFERROR(__xludf.DUMMYFUNCTION("""COMPUTED_VALUE"""),"Python")</f>
        <v>Python</v>
      </c>
      <c r="I1651" s="1" t="str">
        <f>IFERROR(__xludf.DUMMYFUNCTION("""COMPUTED_VALUE"""),"SQL")</f>
        <v>SQL</v>
      </c>
      <c r="J1651" s="1" t="str">
        <f>IFERROR(__xludf.DUMMYFUNCTION("""COMPUTED_VALUE"""),"TypeScript")</f>
        <v>TypeScript</v>
      </c>
    </row>
    <row r="1652">
      <c r="B1652" s="1" t="str">
        <f>IFERROR(__xludf.DUMMYFUNCTION("""COMPUTED_VALUE"""),"Bash/Shell/PowerShell;Go;HTML/CSS;JavaScript;Python;R;Ruby;SQL")</f>
        <v>Bash/Shell/PowerShell;Go;HTML/CSS;JavaScript;Python;R;Ruby;SQL</v>
      </c>
      <c r="E1652" s="1" t="str">
        <f>IFERROR(__xludf.DUMMYFUNCTION("UNIQUE(SPLIT(B1652,"";""))"),"Bash/Shell/PowerShell")</f>
        <v>Bash/Shell/PowerShell</v>
      </c>
      <c r="F1652" s="1" t="str">
        <f>IFERROR(__xludf.DUMMYFUNCTION("""COMPUTED_VALUE"""),"Go")</f>
        <v>Go</v>
      </c>
      <c r="G1652" s="1" t="str">
        <f>IFERROR(__xludf.DUMMYFUNCTION("""COMPUTED_VALUE"""),"HTML/CSS")</f>
        <v>HTML/CSS</v>
      </c>
      <c r="H1652" s="1" t="str">
        <f>IFERROR(__xludf.DUMMYFUNCTION("""COMPUTED_VALUE"""),"JavaScript")</f>
        <v>JavaScript</v>
      </c>
      <c r="I1652" s="1" t="str">
        <f>IFERROR(__xludf.DUMMYFUNCTION("""COMPUTED_VALUE"""),"Python")</f>
        <v>Python</v>
      </c>
      <c r="J1652" s="1" t="str">
        <f>IFERROR(__xludf.DUMMYFUNCTION("""COMPUTED_VALUE"""),"R")</f>
        <v>R</v>
      </c>
      <c r="K1652" s="1" t="str">
        <f>IFERROR(__xludf.DUMMYFUNCTION("""COMPUTED_VALUE"""),"Ruby")</f>
        <v>Ruby</v>
      </c>
      <c r="L1652" s="1" t="str">
        <f>IFERROR(__xludf.DUMMYFUNCTION("""COMPUTED_VALUE"""),"SQL")</f>
        <v>SQL</v>
      </c>
    </row>
    <row r="1653">
      <c r="B1653" s="1" t="str">
        <f>IFERROR(__xludf.DUMMYFUNCTION("""COMPUTED_VALUE"""),"Bash/Shell/PowerShell;HTML/CSS;Java;JavaScript;Python;SQL;TypeScript")</f>
        <v>Bash/Shell/PowerShell;HTML/CSS;Java;JavaScript;Python;SQL;TypeScript</v>
      </c>
      <c r="E1653" s="1" t="str">
        <f>IFERROR(__xludf.DUMMYFUNCTION("UNIQUE(SPLIT(B1653,"";""))"),"Bash/Shell/PowerShell")</f>
        <v>Bash/Shell/PowerShell</v>
      </c>
      <c r="F1653" s="1" t="str">
        <f>IFERROR(__xludf.DUMMYFUNCTION("""COMPUTED_VALUE"""),"HTML/CSS")</f>
        <v>HTML/CSS</v>
      </c>
      <c r="G1653" s="1" t="str">
        <f>IFERROR(__xludf.DUMMYFUNCTION("""COMPUTED_VALUE"""),"Java")</f>
        <v>Java</v>
      </c>
      <c r="H1653" s="1" t="str">
        <f>IFERROR(__xludf.DUMMYFUNCTION("""COMPUTED_VALUE"""),"JavaScript")</f>
        <v>JavaScript</v>
      </c>
      <c r="I1653" s="1" t="str">
        <f>IFERROR(__xludf.DUMMYFUNCTION("""COMPUTED_VALUE"""),"Python")</f>
        <v>Python</v>
      </c>
      <c r="J1653" s="1" t="str">
        <f>IFERROR(__xludf.DUMMYFUNCTION("""COMPUTED_VALUE"""),"SQL")</f>
        <v>SQL</v>
      </c>
      <c r="K1653" s="1" t="str">
        <f>IFERROR(__xludf.DUMMYFUNCTION("""COMPUTED_VALUE"""),"TypeScript")</f>
        <v>TypeScript</v>
      </c>
    </row>
    <row r="1654">
      <c r="B1654" s="1" t="str">
        <f>IFERROR(__xludf.DUMMYFUNCTION("""COMPUTED_VALUE"""),"C;C++;HTML/CSS;Java;JavaScript;Kotlin;Python;SQL;Swift")</f>
        <v>C;C++;HTML/CSS;Java;JavaScript;Kotlin;Python;SQL;Swift</v>
      </c>
      <c r="E1654" s="1" t="str">
        <f>IFERROR(__xludf.DUMMYFUNCTION("UNIQUE(SPLIT(B1654,"";""))"),"C")</f>
        <v>C</v>
      </c>
      <c r="F1654" s="1" t="str">
        <f>IFERROR(__xludf.DUMMYFUNCTION("""COMPUTED_VALUE"""),"C++")</f>
        <v>C++</v>
      </c>
      <c r="G1654" s="1" t="str">
        <f>IFERROR(__xludf.DUMMYFUNCTION("""COMPUTED_VALUE"""),"HTML/CSS")</f>
        <v>HTML/CSS</v>
      </c>
      <c r="H1654" s="1" t="str">
        <f>IFERROR(__xludf.DUMMYFUNCTION("""COMPUTED_VALUE"""),"Java")</f>
        <v>Java</v>
      </c>
      <c r="I1654" s="1" t="str">
        <f>IFERROR(__xludf.DUMMYFUNCTION("""COMPUTED_VALUE"""),"JavaScript")</f>
        <v>JavaScript</v>
      </c>
      <c r="J1654" s="1" t="str">
        <f>IFERROR(__xludf.DUMMYFUNCTION("""COMPUTED_VALUE"""),"Kotlin")</f>
        <v>Kotlin</v>
      </c>
      <c r="K1654" s="1" t="str">
        <f>IFERROR(__xludf.DUMMYFUNCTION("""COMPUTED_VALUE"""),"Python")</f>
        <v>Python</v>
      </c>
      <c r="L1654" s="1" t="str">
        <f>IFERROR(__xludf.DUMMYFUNCTION("""COMPUTED_VALUE"""),"SQL")</f>
        <v>SQL</v>
      </c>
      <c r="M1654" s="1" t="str">
        <f>IFERROR(__xludf.DUMMYFUNCTION("""COMPUTED_VALUE"""),"Swift")</f>
        <v>Swift</v>
      </c>
    </row>
    <row r="1655">
      <c r="B1655" s="1" t="str">
        <f>IFERROR(__xludf.DUMMYFUNCTION("""COMPUTED_VALUE"""),"C#;HTML/CSS;Java;JavaScript;PHP;Python;Ruby;Scala;SQL;TypeScript")</f>
        <v>C#;HTML/CSS;Java;JavaScript;PHP;Python;Ruby;Scala;SQL;TypeScript</v>
      </c>
      <c r="E1655" s="1" t="str">
        <f>IFERROR(__xludf.DUMMYFUNCTION("UNIQUE(SPLIT(B1655,"";""))"),"C#")</f>
        <v>C#</v>
      </c>
      <c r="F1655" s="1" t="str">
        <f>IFERROR(__xludf.DUMMYFUNCTION("""COMPUTED_VALUE"""),"HTML/CSS")</f>
        <v>HTML/CSS</v>
      </c>
      <c r="G1655" s="1" t="str">
        <f>IFERROR(__xludf.DUMMYFUNCTION("""COMPUTED_VALUE"""),"Java")</f>
        <v>Java</v>
      </c>
      <c r="H1655" s="1" t="str">
        <f>IFERROR(__xludf.DUMMYFUNCTION("""COMPUTED_VALUE"""),"JavaScript")</f>
        <v>JavaScript</v>
      </c>
      <c r="I1655" s="1" t="str">
        <f>IFERROR(__xludf.DUMMYFUNCTION("""COMPUTED_VALUE"""),"PHP")</f>
        <v>PHP</v>
      </c>
      <c r="J1655" s="1" t="str">
        <f>IFERROR(__xludf.DUMMYFUNCTION("""COMPUTED_VALUE"""),"Python")</f>
        <v>Python</v>
      </c>
      <c r="K1655" s="1" t="str">
        <f>IFERROR(__xludf.DUMMYFUNCTION("""COMPUTED_VALUE"""),"Ruby")</f>
        <v>Ruby</v>
      </c>
      <c r="L1655" s="1" t="str">
        <f>IFERROR(__xludf.DUMMYFUNCTION("""COMPUTED_VALUE"""),"Scala")</f>
        <v>Scala</v>
      </c>
      <c r="M1655" s="1" t="str">
        <f>IFERROR(__xludf.DUMMYFUNCTION("""COMPUTED_VALUE"""),"SQL")</f>
        <v>SQL</v>
      </c>
      <c r="N1655" s="1" t="str">
        <f>IFERROR(__xludf.DUMMYFUNCTION("""COMPUTED_VALUE"""),"TypeScript")</f>
        <v>TypeScript</v>
      </c>
    </row>
    <row r="1656">
      <c r="B1656" s="1" t="str">
        <f>IFERROR(__xludf.DUMMYFUNCTION("""COMPUTED_VALUE"""),"R")</f>
        <v>R</v>
      </c>
      <c r="E1656" s="1" t="str">
        <f>IFERROR(__xludf.DUMMYFUNCTION("UNIQUE(SPLIT(B1656,"";""))"),"R")</f>
        <v>R</v>
      </c>
    </row>
    <row r="1657">
      <c r="B1657" s="1" t="str">
        <f>IFERROR(__xludf.DUMMYFUNCTION("""COMPUTED_VALUE"""),"Dart;Java;JavaScript;Kotlin;TypeScript")</f>
        <v>Dart;Java;JavaScript;Kotlin;TypeScript</v>
      </c>
      <c r="E1657" s="1" t="str">
        <f>IFERROR(__xludf.DUMMYFUNCTION("UNIQUE(SPLIT(B1657,"";""))"),"Dart")</f>
        <v>Dart</v>
      </c>
      <c r="F1657" s="1" t="str">
        <f>IFERROR(__xludf.DUMMYFUNCTION("""COMPUTED_VALUE"""),"Java")</f>
        <v>Java</v>
      </c>
      <c r="G1657" s="1" t="str">
        <f>IFERROR(__xludf.DUMMYFUNCTION("""COMPUTED_VALUE"""),"JavaScript")</f>
        <v>JavaScript</v>
      </c>
      <c r="H1657" s="1" t="str">
        <f>IFERROR(__xludf.DUMMYFUNCTION("""COMPUTED_VALUE"""),"Kotlin")</f>
        <v>Kotlin</v>
      </c>
      <c r="I1657" s="1" t="str">
        <f>IFERROR(__xludf.DUMMYFUNCTION("""COMPUTED_VALUE"""),"TypeScript")</f>
        <v>TypeScript</v>
      </c>
    </row>
    <row r="1658">
      <c r="B1658" s="1" t="str">
        <f>IFERROR(__xludf.DUMMYFUNCTION("""COMPUTED_VALUE"""),"Bash/Shell/PowerShell;C++;Rust;TypeScript")</f>
        <v>Bash/Shell/PowerShell;C++;Rust;TypeScript</v>
      </c>
      <c r="E1658" s="1" t="str">
        <f>IFERROR(__xludf.DUMMYFUNCTION("UNIQUE(SPLIT(B1658,"";""))"),"Bash/Shell/PowerShell")</f>
        <v>Bash/Shell/PowerShell</v>
      </c>
      <c r="F1658" s="1" t="str">
        <f>IFERROR(__xludf.DUMMYFUNCTION("""COMPUTED_VALUE"""),"C++")</f>
        <v>C++</v>
      </c>
      <c r="G1658" s="1" t="str">
        <f>IFERROR(__xludf.DUMMYFUNCTION("""COMPUTED_VALUE"""),"Rust")</f>
        <v>Rust</v>
      </c>
      <c r="H1658" s="1" t="str">
        <f>IFERROR(__xludf.DUMMYFUNCTION("""COMPUTED_VALUE"""),"TypeScript")</f>
        <v>TypeScript</v>
      </c>
    </row>
    <row r="1659">
      <c r="B1659" s="1" t="str">
        <f>IFERROR(__xludf.DUMMYFUNCTION("""COMPUTED_VALUE"""),"C++;C#;HTML/CSS;Java;JavaScript;PHP;SQL")</f>
        <v>C++;C#;HTML/CSS;Java;JavaScript;PHP;SQL</v>
      </c>
      <c r="E1659" s="1" t="str">
        <f>IFERROR(__xludf.DUMMYFUNCTION("UNIQUE(SPLIT(B1659,"";""))"),"C++")</f>
        <v>C++</v>
      </c>
      <c r="F1659" s="1" t="str">
        <f>IFERROR(__xludf.DUMMYFUNCTION("""COMPUTED_VALUE"""),"C#")</f>
        <v>C#</v>
      </c>
      <c r="G1659" s="1" t="str">
        <f>IFERROR(__xludf.DUMMYFUNCTION("""COMPUTED_VALUE"""),"HTML/CSS")</f>
        <v>HTML/CSS</v>
      </c>
      <c r="H1659" s="1" t="str">
        <f>IFERROR(__xludf.DUMMYFUNCTION("""COMPUTED_VALUE"""),"Java")</f>
        <v>Java</v>
      </c>
      <c r="I1659" s="1" t="str">
        <f>IFERROR(__xludf.DUMMYFUNCTION("""COMPUTED_VALUE"""),"JavaScript")</f>
        <v>JavaScript</v>
      </c>
      <c r="J1659" s="1" t="str">
        <f>IFERROR(__xludf.DUMMYFUNCTION("""COMPUTED_VALUE"""),"PHP")</f>
        <v>PHP</v>
      </c>
      <c r="K1659" s="1" t="str">
        <f>IFERROR(__xludf.DUMMYFUNCTION("""COMPUTED_VALUE"""),"SQL")</f>
        <v>SQL</v>
      </c>
    </row>
    <row r="1660">
      <c r="B1660" s="1" t="str">
        <f>IFERROR(__xludf.DUMMYFUNCTION("""COMPUTED_VALUE"""),"HTML/CSS;JavaScript;Ruby")</f>
        <v>HTML/CSS;JavaScript;Ruby</v>
      </c>
      <c r="E1660" s="1" t="str">
        <f>IFERROR(__xludf.DUMMYFUNCTION("UNIQUE(SPLIT(B1660,"";""))"),"HTML/CSS")</f>
        <v>HTML/CSS</v>
      </c>
      <c r="F1660" s="1" t="str">
        <f>IFERROR(__xludf.DUMMYFUNCTION("""COMPUTED_VALUE"""),"JavaScript")</f>
        <v>JavaScript</v>
      </c>
      <c r="G1660" s="1" t="str">
        <f>IFERROR(__xludf.DUMMYFUNCTION("""COMPUTED_VALUE"""),"Ruby")</f>
        <v>Ruby</v>
      </c>
    </row>
    <row r="1661">
      <c r="B1661" s="1" t="str">
        <f>IFERROR(__xludf.DUMMYFUNCTION("""COMPUTED_VALUE"""),"HTML/CSS;JavaScript;PHP;Python")</f>
        <v>HTML/CSS;JavaScript;PHP;Python</v>
      </c>
      <c r="E1661" s="1" t="str">
        <f>IFERROR(__xludf.DUMMYFUNCTION("UNIQUE(SPLIT(B1661,"";""))"),"HTML/CSS")</f>
        <v>HTML/CSS</v>
      </c>
      <c r="F1661" s="1" t="str">
        <f>IFERROR(__xludf.DUMMYFUNCTION("""COMPUTED_VALUE"""),"JavaScript")</f>
        <v>JavaScript</v>
      </c>
      <c r="G1661" s="1" t="str">
        <f>IFERROR(__xludf.DUMMYFUNCTION("""COMPUTED_VALUE"""),"PHP")</f>
        <v>PHP</v>
      </c>
      <c r="H1661" s="1" t="str">
        <f>IFERROR(__xludf.DUMMYFUNCTION("""COMPUTED_VALUE"""),"Python")</f>
        <v>Python</v>
      </c>
    </row>
    <row r="1662">
      <c r="B1662" s="1" t="str">
        <f>IFERROR(__xludf.DUMMYFUNCTION("""COMPUTED_VALUE"""),"HTML/CSS;JavaScript;PHP;Python")</f>
        <v>HTML/CSS;JavaScript;PHP;Python</v>
      </c>
      <c r="E1662" s="1" t="str">
        <f>IFERROR(__xludf.DUMMYFUNCTION("UNIQUE(SPLIT(B1662,"";""))"),"HTML/CSS")</f>
        <v>HTML/CSS</v>
      </c>
      <c r="F1662" s="1" t="str">
        <f>IFERROR(__xludf.DUMMYFUNCTION("""COMPUTED_VALUE"""),"JavaScript")</f>
        <v>JavaScript</v>
      </c>
      <c r="G1662" s="1" t="str">
        <f>IFERROR(__xludf.DUMMYFUNCTION("""COMPUTED_VALUE"""),"PHP")</f>
        <v>PHP</v>
      </c>
      <c r="H1662" s="1" t="str">
        <f>IFERROR(__xludf.DUMMYFUNCTION("""COMPUTED_VALUE"""),"Python")</f>
        <v>Python</v>
      </c>
    </row>
    <row r="1663">
      <c r="B1663" s="1" t="str">
        <f>IFERROR(__xludf.DUMMYFUNCTION("""COMPUTED_VALUE"""),"Elixir;HTML/CSS;JavaScript;PHP;Python")</f>
        <v>Elixir;HTML/CSS;JavaScript;PHP;Python</v>
      </c>
      <c r="E1663" s="1" t="str">
        <f>IFERROR(__xludf.DUMMYFUNCTION("UNIQUE(SPLIT(B1663,"";""))"),"Elixir")</f>
        <v>Elixir</v>
      </c>
      <c r="F1663" s="1" t="str">
        <f>IFERROR(__xludf.DUMMYFUNCTION("""COMPUTED_VALUE"""),"HTML/CSS")</f>
        <v>HTML/CSS</v>
      </c>
      <c r="G1663" s="1" t="str">
        <f>IFERROR(__xludf.DUMMYFUNCTION("""COMPUTED_VALUE"""),"JavaScript")</f>
        <v>JavaScript</v>
      </c>
      <c r="H1663" s="1" t="str">
        <f>IFERROR(__xludf.DUMMYFUNCTION("""COMPUTED_VALUE"""),"PHP")</f>
        <v>PHP</v>
      </c>
      <c r="I1663" s="1" t="str">
        <f>IFERROR(__xludf.DUMMYFUNCTION("""COMPUTED_VALUE"""),"Python")</f>
        <v>Python</v>
      </c>
    </row>
    <row r="1664">
      <c r="B1664" s="1" t="str">
        <f>IFERROR(__xludf.DUMMYFUNCTION("""COMPUTED_VALUE"""),"Bash/Shell/PowerShell;C;HTML/CSS;Java;JavaScript;PHP;Python;SQL")</f>
        <v>Bash/Shell/PowerShell;C;HTML/CSS;Java;JavaScript;PHP;Python;SQL</v>
      </c>
      <c r="E1664" s="1" t="str">
        <f>IFERROR(__xludf.DUMMYFUNCTION("UNIQUE(SPLIT(B1664,"";""))"),"Bash/Shell/PowerShell")</f>
        <v>Bash/Shell/PowerShell</v>
      </c>
      <c r="F1664" s="1" t="str">
        <f>IFERROR(__xludf.DUMMYFUNCTION("""COMPUTED_VALUE"""),"C")</f>
        <v>C</v>
      </c>
      <c r="G1664" s="1" t="str">
        <f>IFERROR(__xludf.DUMMYFUNCTION("""COMPUTED_VALUE"""),"HTML/CSS")</f>
        <v>HTML/CSS</v>
      </c>
      <c r="H1664" s="1" t="str">
        <f>IFERROR(__xludf.DUMMYFUNCTION("""COMPUTED_VALUE"""),"Java")</f>
        <v>Java</v>
      </c>
      <c r="I1664" s="1" t="str">
        <f>IFERROR(__xludf.DUMMYFUNCTION("""COMPUTED_VALUE"""),"JavaScript")</f>
        <v>JavaScript</v>
      </c>
      <c r="J1664" s="1" t="str">
        <f>IFERROR(__xludf.DUMMYFUNCTION("""COMPUTED_VALUE"""),"PHP")</f>
        <v>PHP</v>
      </c>
      <c r="K1664" s="1" t="str">
        <f>IFERROR(__xludf.DUMMYFUNCTION("""COMPUTED_VALUE"""),"Python")</f>
        <v>Python</v>
      </c>
      <c r="L1664" s="1" t="str">
        <f>IFERROR(__xludf.DUMMYFUNCTION("""COMPUTED_VALUE"""),"SQL")</f>
        <v>SQL</v>
      </c>
    </row>
    <row r="1665">
      <c r="B1665" s="1" t="str">
        <f>IFERROR(__xludf.DUMMYFUNCTION("""COMPUTED_VALUE"""),"JavaScript;Python")</f>
        <v>JavaScript;Python</v>
      </c>
      <c r="E1665" s="1" t="str">
        <f>IFERROR(__xludf.DUMMYFUNCTION("UNIQUE(SPLIT(B1665,"";""))"),"JavaScript")</f>
        <v>JavaScript</v>
      </c>
      <c r="F1665" s="1" t="str">
        <f>IFERROR(__xludf.DUMMYFUNCTION("""COMPUTED_VALUE"""),"Python")</f>
        <v>Python</v>
      </c>
    </row>
    <row r="1666">
      <c r="B1666" s="1" t="str">
        <f>IFERROR(__xludf.DUMMYFUNCTION("""COMPUTED_VALUE"""),"Go;HTML/CSS;Java;JavaScript;Python")</f>
        <v>Go;HTML/CSS;Java;JavaScript;Python</v>
      </c>
      <c r="E1666" s="1" t="str">
        <f>IFERROR(__xludf.DUMMYFUNCTION("UNIQUE(SPLIT(B1666,"";""))"),"Go")</f>
        <v>Go</v>
      </c>
      <c r="F1666" s="1" t="str">
        <f>IFERROR(__xludf.DUMMYFUNCTION("""COMPUTED_VALUE"""),"HTML/CSS")</f>
        <v>HTML/CSS</v>
      </c>
      <c r="G1666" s="1" t="str">
        <f>IFERROR(__xludf.DUMMYFUNCTION("""COMPUTED_VALUE"""),"Java")</f>
        <v>Java</v>
      </c>
      <c r="H1666" s="1" t="str">
        <f>IFERROR(__xludf.DUMMYFUNCTION("""COMPUTED_VALUE"""),"JavaScript")</f>
        <v>JavaScript</v>
      </c>
      <c r="I1666" s="1" t="str">
        <f>IFERROR(__xludf.DUMMYFUNCTION("""COMPUTED_VALUE"""),"Python")</f>
        <v>Python</v>
      </c>
    </row>
    <row r="1667">
      <c r="B1667" s="1" t="str">
        <f>IFERROR(__xludf.DUMMYFUNCTION("""COMPUTED_VALUE"""),"C#;HTML/CSS;JavaScript;TypeScript")</f>
        <v>C#;HTML/CSS;JavaScript;TypeScript</v>
      </c>
      <c r="E1667" s="1" t="str">
        <f>IFERROR(__xludf.DUMMYFUNCTION("UNIQUE(SPLIT(B1667,"";""))"),"C#")</f>
        <v>C#</v>
      </c>
      <c r="F1667" s="1" t="str">
        <f>IFERROR(__xludf.DUMMYFUNCTION("""COMPUTED_VALUE"""),"HTML/CSS")</f>
        <v>HTML/CSS</v>
      </c>
      <c r="G1667" s="1" t="str">
        <f>IFERROR(__xludf.DUMMYFUNCTION("""COMPUTED_VALUE"""),"JavaScript")</f>
        <v>JavaScript</v>
      </c>
      <c r="H1667" s="1" t="str">
        <f>IFERROR(__xludf.DUMMYFUNCTION("""COMPUTED_VALUE"""),"TypeScript")</f>
        <v>TypeScript</v>
      </c>
    </row>
    <row r="1668">
      <c r="B1668" s="1" t="str">
        <f>IFERROR(__xludf.DUMMYFUNCTION("""COMPUTED_VALUE"""),"Bash/Shell/PowerShell;C;Python")</f>
        <v>Bash/Shell/PowerShell;C;Python</v>
      </c>
      <c r="E1668" s="1" t="str">
        <f>IFERROR(__xludf.DUMMYFUNCTION("UNIQUE(SPLIT(B1668,"";""))"),"Bash/Shell/PowerShell")</f>
        <v>Bash/Shell/PowerShell</v>
      </c>
      <c r="F1668" s="1" t="str">
        <f>IFERROR(__xludf.DUMMYFUNCTION("""COMPUTED_VALUE"""),"C")</f>
        <v>C</v>
      </c>
      <c r="G1668" s="1" t="str">
        <f>IFERROR(__xludf.DUMMYFUNCTION("""COMPUTED_VALUE"""),"Python")</f>
        <v>Python</v>
      </c>
    </row>
    <row r="1669">
      <c r="B1669" s="1" t="str">
        <f>IFERROR(__xludf.DUMMYFUNCTION("""COMPUTED_VALUE"""),"Assembly;Bash/Shell/PowerShell;C;C++;HTML/CSS;Java;JavaScript;PHP;Python;SQL")</f>
        <v>Assembly;Bash/Shell/PowerShell;C;C++;HTML/CSS;Java;JavaScript;PHP;Python;SQL</v>
      </c>
      <c r="E1669" s="1" t="str">
        <f>IFERROR(__xludf.DUMMYFUNCTION("UNIQUE(SPLIT(B1669,"";""))"),"Assembly")</f>
        <v>Assembly</v>
      </c>
      <c r="F1669" s="1" t="str">
        <f>IFERROR(__xludf.DUMMYFUNCTION("""COMPUTED_VALUE"""),"Bash/Shell/PowerShell")</f>
        <v>Bash/Shell/PowerShell</v>
      </c>
      <c r="G1669" s="1" t="str">
        <f>IFERROR(__xludf.DUMMYFUNCTION("""COMPUTED_VALUE"""),"C")</f>
        <v>C</v>
      </c>
      <c r="H1669" s="1" t="str">
        <f>IFERROR(__xludf.DUMMYFUNCTION("""COMPUTED_VALUE"""),"C++")</f>
        <v>C++</v>
      </c>
      <c r="I1669" s="1" t="str">
        <f>IFERROR(__xludf.DUMMYFUNCTION("""COMPUTED_VALUE"""),"HTML/CSS")</f>
        <v>HTML/CSS</v>
      </c>
      <c r="J1669" s="1" t="str">
        <f>IFERROR(__xludf.DUMMYFUNCTION("""COMPUTED_VALUE"""),"Java")</f>
        <v>Java</v>
      </c>
      <c r="K1669" s="1" t="str">
        <f>IFERROR(__xludf.DUMMYFUNCTION("""COMPUTED_VALUE"""),"JavaScript")</f>
        <v>JavaScript</v>
      </c>
      <c r="L1669" s="1" t="str">
        <f>IFERROR(__xludf.DUMMYFUNCTION("""COMPUTED_VALUE"""),"PHP")</f>
        <v>PHP</v>
      </c>
      <c r="M1669" s="1" t="str">
        <f>IFERROR(__xludf.DUMMYFUNCTION("""COMPUTED_VALUE"""),"Python")</f>
        <v>Python</v>
      </c>
      <c r="N1669" s="1" t="str">
        <f>IFERROR(__xludf.DUMMYFUNCTION("""COMPUTED_VALUE"""),"SQL")</f>
        <v>SQL</v>
      </c>
    </row>
    <row r="1670">
      <c r="B1670" s="1" t="str">
        <f>IFERROR(__xludf.DUMMYFUNCTION("""COMPUTED_VALUE"""),"Bash/Shell/PowerShell;C#;JavaScript;SQL;TypeScript")</f>
        <v>Bash/Shell/PowerShell;C#;JavaScript;SQL;TypeScript</v>
      </c>
      <c r="E1670" s="1" t="str">
        <f>IFERROR(__xludf.DUMMYFUNCTION("UNIQUE(SPLIT(B1670,"";""))"),"Bash/Shell/PowerShell")</f>
        <v>Bash/Shell/PowerShell</v>
      </c>
      <c r="F1670" s="1" t="str">
        <f>IFERROR(__xludf.DUMMYFUNCTION("""COMPUTED_VALUE"""),"C#")</f>
        <v>C#</v>
      </c>
      <c r="G1670" s="1" t="str">
        <f>IFERROR(__xludf.DUMMYFUNCTION("""COMPUTED_VALUE"""),"JavaScript")</f>
        <v>JavaScript</v>
      </c>
      <c r="H1670" s="1" t="str">
        <f>IFERROR(__xludf.DUMMYFUNCTION("""COMPUTED_VALUE"""),"SQL")</f>
        <v>SQL</v>
      </c>
      <c r="I1670" s="1" t="str">
        <f>IFERROR(__xludf.DUMMYFUNCTION("""COMPUTED_VALUE"""),"TypeScript")</f>
        <v>TypeScript</v>
      </c>
    </row>
    <row r="1671">
      <c r="B1671" s="1" t="str">
        <f>IFERROR(__xludf.DUMMYFUNCTION("""COMPUTED_VALUE"""),"Bash/Shell/PowerShell;C#;JavaScript;R")</f>
        <v>Bash/Shell/PowerShell;C#;JavaScript;R</v>
      </c>
      <c r="E1671" s="1" t="str">
        <f>IFERROR(__xludf.DUMMYFUNCTION("UNIQUE(SPLIT(B1671,"";""))"),"Bash/Shell/PowerShell")</f>
        <v>Bash/Shell/PowerShell</v>
      </c>
      <c r="F1671" s="1" t="str">
        <f>IFERROR(__xludf.DUMMYFUNCTION("""COMPUTED_VALUE"""),"C#")</f>
        <v>C#</v>
      </c>
      <c r="G1671" s="1" t="str">
        <f>IFERROR(__xludf.DUMMYFUNCTION("""COMPUTED_VALUE"""),"JavaScript")</f>
        <v>JavaScript</v>
      </c>
      <c r="H1671" s="1" t="str">
        <f>IFERROR(__xludf.DUMMYFUNCTION("""COMPUTED_VALUE"""),"R")</f>
        <v>R</v>
      </c>
    </row>
    <row r="1672">
      <c r="B1672" s="1" t="str">
        <f>IFERROR(__xludf.DUMMYFUNCTION("""COMPUTED_VALUE"""),"Assembly;C#;HTML/CSS;Java;JavaScript;PHP;TypeScript")</f>
        <v>Assembly;C#;HTML/CSS;Java;JavaScript;PHP;TypeScript</v>
      </c>
      <c r="E1672" s="1" t="str">
        <f>IFERROR(__xludf.DUMMYFUNCTION("UNIQUE(SPLIT(B1672,"";""))"),"Assembly")</f>
        <v>Assembly</v>
      </c>
      <c r="F1672" s="1" t="str">
        <f>IFERROR(__xludf.DUMMYFUNCTION("""COMPUTED_VALUE"""),"C#")</f>
        <v>C#</v>
      </c>
      <c r="G1672" s="1" t="str">
        <f>IFERROR(__xludf.DUMMYFUNCTION("""COMPUTED_VALUE"""),"HTML/CSS")</f>
        <v>HTML/CSS</v>
      </c>
      <c r="H1672" s="1" t="str">
        <f>IFERROR(__xludf.DUMMYFUNCTION("""COMPUTED_VALUE"""),"Java")</f>
        <v>Java</v>
      </c>
      <c r="I1672" s="1" t="str">
        <f>IFERROR(__xludf.DUMMYFUNCTION("""COMPUTED_VALUE"""),"JavaScript")</f>
        <v>JavaScript</v>
      </c>
      <c r="J1672" s="1" t="str">
        <f>IFERROR(__xludf.DUMMYFUNCTION("""COMPUTED_VALUE"""),"PHP")</f>
        <v>PHP</v>
      </c>
      <c r="K1672" s="1" t="str">
        <f>IFERROR(__xludf.DUMMYFUNCTION("""COMPUTED_VALUE"""),"TypeScript")</f>
        <v>TypeScript</v>
      </c>
    </row>
    <row r="1673">
      <c r="B1673" s="1" t="str">
        <f>IFERROR(__xludf.DUMMYFUNCTION("""COMPUTED_VALUE"""),"HTML/CSS;JavaScript")</f>
        <v>HTML/CSS;JavaScript</v>
      </c>
      <c r="E1673" s="1" t="str">
        <f>IFERROR(__xludf.DUMMYFUNCTION("UNIQUE(SPLIT(B1673,"";""))"),"HTML/CSS")</f>
        <v>HTML/CSS</v>
      </c>
      <c r="F1673" s="1" t="str">
        <f>IFERROR(__xludf.DUMMYFUNCTION("""COMPUTED_VALUE"""),"JavaScript")</f>
        <v>JavaScript</v>
      </c>
    </row>
    <row r="1674">
      <c r="B1674" s="1" t="str">
        <f>IFERROR(__xludf.DUMMYFUNCTION("""COMPUTED_VALUE"""),"Java;SQL")</f>
        <v>Java;SQL</v>
      </c>
      <c r="E1674" s="1" t="str">
        <f>IFERROR(__xludf.DUMMYFUNCTION("UNIQUE(SPLIT(B1674,"";""))"),"Java")</f>
        <v>Java</v>
      </c>
      <c r="F1674" s="1" t="str">
        <f>IFERROR(__xludf.DUMMYFUNCTION("""COMPUTED_VALUE"""),"SQL")</f>
        <v>SQL</v>
      </c>
    </row>
    <row r="1675">
      <c r="B1675" s="1" t="str">
        <f>IFERROR(__xludf.DUMMYFUNCTION("""COMPUTED_VALUE"""),"Bash/Shell/PowerShell;C;C++;C#;HTML/CSS;Java;JavaScript;Kotlin;PHP;Rust;SQL;TypeScript")</f>
        <v>Bash/Shell/PowerShell;C;C++;C#;HTML/CSS;Java;JavaScript;Kotlin;PHP;Rust;SQL;TypeScript</v>
      </c>
      <c r="E1675" s="1" t="str">
        <f>IFERROR(__xludf.DUMMYFUNCTION("UNIQUE(SPLIT(B1675,"";""))"),"Bash/Shell/PowerShell")</f>
        <v>Bash/Shell/PowerShell</v>
      </c>
      <c r="F1675" s="1" t="str">
        <f>IFERROR(__xludf.DUMMYFUNCTION("""COMPUTED_VALUE"""),"C")</f>
        <v>C</v>
      </c>
      <c r="G1675" s="1" t="str">
        <f>IFERROR(__xludf.DUMMYFUNCTION("""COMPUTED_VALUE"""),"C++")</f>
        <v>C++</v>
      </c>
      <c r="H1675" s="1" t="str">
        <f>IFERROR(__xludf.DUMMYFUNCTION("""COMPUTED_VALUE"""),"C#")</f>
        <v>C#</v>
      </c>
      <c r="I1675" s="1" t="str">
        <f>IFERROR(__xludf.DUMMYFUNCTION("""COMPUTED_VALUE"""),"HTML/CSS")</f>
        <v>HTML/CSS</v>
      </c>
      <c r="J1675" s="1" t="str">
        <f>IFERROR(__xludf.DUMMYFUNCTION("""COMPUTED_VALUE"""),"Java")</f>
        <v>Java</v>
      </c>
      <c r="K1675" s="1" t="str">
        <f>IFERROR(__xludf.DUMMYFUNCTION("""COMPUTED_VALUE"""),"JavaScript")</f>
        <v>JavaScript</v>
      </c>
      <c r="L1675" s="1" t="str">
        <f>IFERROR(__xludf.DUMMYFUNCTION("""COMPUTED_VALUE"""),"Kotlin")</f>
        <v>Kotlin</v>
      </c>
      <c r="M1675" s="1" t="str">
        <f>IFERROR(__xludf.DUMMYFUNCTION("""COMPUTED_VALUE"""),"PHP")</f>
        <v>PHP</v>
      </c>
      <c r="N1675" s="1" t="str">
        <f>IFERROR(__xludf.DUMMYFUNCTION("""COMPUTED_VALUE"""),"Rust")</f>
        <v>Rust</v>
      </c>
      <c r="O1675" s="1" t="str">
        <f>IFERROR(__xludf.DUMMYFUNCTION("""COMPUTED_VALUE"""),"SQL")</f>
        <v>SQL</v>
      </c>
      <c r="P1675" s="1" t="str">
        <f>IFERROR(__xludf.DUMMYFUNCTION("""COMPUTED_VALUE"""),"TypeScript")</f>
        <v>TypeScript</v>
      </c>
    </row>
    <row r="1676">
      <c r="B1676" s="1" t="str">
        <f>IFERROR(__xludf.DUMMYFUNCTION("""COMPUTED_VALUE"""),"VBA;Other(s):")</f>
        <v>VBA;Other(s):</v>
      </c>
      <c r="E1676" s="1" t="str">
        <f>IFERROR(__xludf.DUMMYFUNCTION("UNIQUE(SPLIT(B1676,"";""))"),"VBA")</f>
        <v>VBA</v>
      </c>
      <c r="F1676" s="1" t="str">
        <f>IFERROR(__xludf.DUMMYFUNCTION("""COMPUTED_VALUE"""),"Other(s):")</f>
        <v>Other(s):</v>
      </c>
    </row>
    <row r="1677">
      <c r="B1677" s="1" t="str">
        <f>IFERROR(__xludf.DUMMYFUNCTION("""COMPUTED_VALUE"""),"Assembly;HTML/CSS;Java;JavaScript;PHP;Python;SQL")</f>
        <v>Assembly;HTML/CSS;Java;JavaScript;PHP;Python;SQL</v>
      </c>
      <c r="E1677" s="1" t="str">
        <f>IFERROR(__xludf.DUMMYFUNCTION("UNIQUE(SPLIT(B1677,"";""))"),"Assembly")</f>
        <v>Assembly</v>
      </c>
      <c r="F1677" s="1" t="str">
        <f>IFERROR(__xludf.DUMMYFUNCTION("""COMPUTED_VALUE"""),"HTML/CSS")</f>
        <v>HTML/CSS</v>
      </c>
      <c r="G1677" s="1" t="str">
        <f>IFERROR(__xludf.DUMMYFUNCTION("""COMPUTED_VALUE"""),"Java")</f>
        <v>Java</v>
      </c>
      <c r="H1677" s="1" t="str">
        <f>IFERROR(__xludf.DUMMYFUNCTION("""COMPUTED_VALUE"""),"JavaScript")</f>
        <v>JavaScript</v>
      </c>
      <c r="I1677" s="1" t="str">
        <f>IFERROR(__xludf.DUMMYFUNCTION("""COMPUTED_VALUE"""),"PHP")</f>
        <v>PHP</v>
      </c>
      <c r="J1677" s="1" t="str">
        <f>IFERROR(__xludf.DUMMYFUNCTION("""COMPUTED_VALUE"""),"Python")</f>
        <v>Python</v>
      </c>
      <c r="K1677" s="1" t="str">
        <f>IFERROR(__xludf.DUMMYFUNCTION("""COMPUTED_VALUE"""),"SQL")</f>
        <v>SQL</v>
      </c>
    </row>
    <row r="1678">
      <c r="B1678" s="1" t="str">
        <f>IFERROR(__xludf.DUMMYFUNCTION("""COMPUTED_VALUE"""),"C#;HTML/CSS;JavaScript")</f>
        <v>C#;HTML/CSS;JavaScript</v>
      </c>
      <c r="E1678" s="1" t="str">
        <f>IFERROR(__xludf.DUMMYFUNCTION("UNIQUE(SPLIT(B1678,"";""))"),"C#")</f>
        <v>C#</v>
      </c>
      <c r="F1678" s="1" t="str">
        <f>IFERROR(__xludf.DUMMYFUNCTION("""COMPUTED_VALUE"""),"HTML/CSS")</f>
        <v>HTML/CSS</v>
      </c>
      <c r="G1678" s="1" t="str">
        <f>IFERROR(__xludf.DUMMYFUNCTION("""COMPUTED_VALUE"""),"JavaScript")</f>
        <v>JavaScript</v>
      </c>
    </row>
    <row r="1679">
      <c r="B1679" s="1" t="str">
        <f>IFERROR(__xludf.DUMMYFUNCTION("""COMPUTED_VALUE"""),"C;C++")</f>
        <v>C;C++</v>
      </c>
      <c r="E1679" s="1" t="str">
        <f>IFERROR(__xludf.DUMMYFUNCTION("UNIQUE(SPLIT(B1679,"";""))"),"C")</f>
        <v>C</v>
      </c>
      <c r="F1679" s="1" t="str">
        <f>IFERROR(__xludf.DUMMYFUNCTION("""COMPUTED_VALUE"""),"C++")</f>
        <v>C++</v>
      </c>
    </row>
    <row r="1680">
      <c r="B1680" s="1" t="str">
        <f>IFERROR(__xludf.DUMMYFUNCTION("""COMPUTED_VALUE"""),"HTML/CSS;JavaScript;PHP;SQL")</f>
        <v>HTML/CSS;JavaScript;PHP;SQL</v>
      </c>
      <c r="E1680" s="1" t="str">
        <f>IFERROR(__xludf.DUMMYFUNCTION("UNIQUE(SPLIT(B1680,"";""))"),"HTML/CSS")</f>
        <v>HTML/CSS</v>
      </c>
      <c r="F1680" s="1" t="str">
        <f>IFERROR(__xludf.DUMMYFUNCTION("""COMPUTED_VALUE"""),"JavaScript")</f>
        <v>JavaScript</v>
      </c>
      <c r="G1680" s="1" t="str">
        <f>IFERROR(__xludf.DUMMYFUNCTION("""COMPUTED_VALUE"""),"PHP")</f>
        <v>PHP</v>
      </c>
      <c r="H1680" s="1" t="str">
        <f>IFERROR(__xludf.DUMMYFUNCTION("""COMPUTED_VALUE"""),"SQL")</f>
        <v>SQL</v>
      </c>
    </row>
    <row r="1681">
      <c r="B1681" s="1" t="str">
        <f>IFERROR(__xludf.DUMMYFUNCTION("""COMPUTED_VALUE"""),"Bash/Shell/PowerShell;HTML/CSS;JavaScript;Python;SQL;Other(s):")</f>
        <v>Bash/Shell/PowerShell;HTML/CSS;JavaScript;Python;SQL;Other(s):</v>
      </c>
      <c r="E1681" s="1" t="str">
        <f>IFERROR(__xludf.DUMMYFUNCTION("UNIQUE(SPLIT(B1681,"";""))"),"Bash/Shell/PowerShell")</f>
        <v>Bash/Shell/PowerShell</v>
      </c>
      <c r="F1681" s="1" t="str">
        <f>IFERROR(__xludf.DUMMYFUNCTION("""COMPUTED_VALUE"""),"HTML/CSS")</f>
        <v>HTML/CSS</v>
      </c>
      <c r="G1681" s="1" t="str">
        <f>IFERROR(__xludf.DUMMYFUNCTION("""COMPUTED_VALUE"""),"JavaScript")</f>
        <v>JavaScript</v>
      </c>
      <c r="H1681" s="1" t="str">
        <f>IFERROR(__xludf.DUMMYFUNCTION("""COMPUTED_VALUE"""),"Python")</f>
        <v>Python</v>
      </c>
      <c r="I1681" s="1" t="str">
        <f>IFERROR(__xludf.DUMMYFUNCTION("""COMPUTED_VALUE"""),"SQL")</f>
        <v>SQL</v>
      </c>
      <c r="J1681" s="1" t="str">
        <f>IFERROR(__xludf.DUMMYFUNCTION("""COMPUTED_VALUE"""),"Other(s):")</f>
        <v>Other(s):</v>
      </c>
    </row>
    <row r="1682">
      <c r="B1682" s="1" t="str">
        <f>IFERROR(__xludf.DUMMYFUNCTION("""COMPUTED_VALUE"""),"HTML/CSS;Java;JavaScript;Python;R")</f>
        <v>HTML/CSS;Java;JavaScript;Python;R</v>
      </c>
      <c r="E1682" s="1" t="str">
        <f>IFERROR(__xludf.DUMMYFUNCTION("UNIQUE(SPLIT(B1682,"";""))"),"HTML/CSS")</f>
        <v>HTML/CSS</v>
      </c>
      <c r="F1682" s="1" t="str">
        <f>IFERROR(__xludf.DUMMYFUNCTION("""COMPUTED_VALUE"""),"Java")</f>
        <v>Java</v>
      </c>
      <c r="G1682" s="1" t="str">
        <f>IFERROR(__xludf.DUMMYFUNCTION("""COMPUTED_VALUE"""),"JavaScript")</f>
        <v>JavaScript</v>
      </c>
      <c r="H1682" s="1" t="str">
        <f>IFERROR(__xludf.DUMMYFUNCTION("""COMPUTED_VALUE"""),"Python")</f>
        <v>Python</v>
      </c>
      <c r="I1682" s="1" t="str">
        <f>IFERROR(__xludf.DUMMYFUNCTION("""COMPUTED_VALUE"""),"R")</f>
        <v>R</v>
      </c>
    </row>
    <row r="1683">
      <c r="B1683" s="1" t="str">
        <f>IFERROR(__xludf.DUMMYFUNCTION("""COMPUTED_VALUE"""),"HTML/CSS;Java;JavaScript;Kotlin;PHP;Ruby")</f>
        <v>HTML/CSS;Java;JavaScript;Kotlin;PHP;Ruby</v>
      </c>
      <c r="E1683" s="1" t="str">
        <f>IFERROR(__xludf.DUMMYFUNCTION("UNIQUE(SPLIT(B1683,"";""))"),"HTML/CSS")</f>
        <v>HTML/CSS</v>
      </c>
      <c r="F1683" s="1" t="str">
        <f>IFERROR(__xludf.DUMMYFUNCTION("""COMPUTED_VALUE"""),"Java")</f>
        <v>Java</v>
      </c>
      <c r="G1683" s="1" t="str">
        <f>IFERROR(__xludf.DUMMYFUNCTION("""COMPUTED_VALUE"""),"JavaScript")</f>
        <v>JavaScript</v>
      </c>
      <c r="H1683" s="1" t="str">
        <f>IFERROR(__xludf.DUMMYFUNCTION("""COMPUTED_VALUE"""),"Kotlin")</f>
        <v>Kotlin</v>
      </c>
      <c r="I1683" s="1" t="str">
        <f>IFERROR(__xludf.DUMMYFUNCTION("""COMPUTED_VALUE"""),"PHP")</f>
        <v>PHP</v>
      </c>
      <c r="J1683" s="1" t="str">
        <f>IFERROR(__xludf.DUMMYFUNCTION("""COMPUTED_VALUE"""),"Ruby")</f>
        <v>Ruby</v>
      </c>
    </row>
    <row r="1684">
      <c r="B1684" s="1" t="str">
        <f>IFERROR(__xludf.DUMMYFUNCTION("""COMPUTED_VALUE"""),"Python")</f>
        <v>Python</v>
      </c>
      <c r="E1684" s="1" t="str">
        <f>IFERROR(__xludf.DUMMYFUNCTION("UNIQUE(SPLIT(B1684,"";""))"),"Python")</f>
        <v>Python</v>
      </c>
    </row>
    <row r="1685">
      <c r="B1685" s="1" t="str">
        <f>IFERROR(__xludf.DUMMYFUNCTION("""COMPUTED_VALUE"""),"Go;Java;JavaScript;Python;Scala")</f>
        <v>Go;Java;JavaScript;Python;Scala</v>
      </c>
      <c r="E1685" s="1" t="str">
        <f>IFERROR(__xludf.DUMMYFUNCTION("UNIQUE(SPLIT(B1685,"";""))"),"Go")</f>
        <v>Go</v>
      </c>
      <c r="F1685" s="1" t="str">
        <f>IFERROR(__xludf.DUMMYFUNCTION("""COMPUTED_VALUE"""),"Java")</f>
        <v>Java</v>
      </c>
      <c r="G1685" s="1" t="str">
        <f>IFERROR(__xludf.DUMMYFUNCTION("""COMPUTED_VALUE"""),"JavaScript")</f>
        <v>JavaScript</v>
      </c>
      <c r="H1685" s="1" t="str">
        <f>IFERROR(__xludf.DUMMYFUNCTION("""COMPUTED_VALUE"""),"Python")</f>
        <v>Python</v>
      </c>
      <c r="I1685" s="1" t="str">
        <f>IFERROR(__xludf.DUMMYFUNCTION("""COMPUTED_VALUE"""),"Scala")</f>
        <v>Scala</v>
      </c>
    </row>
    <row r="1686">
      <c r="B1686" s="1" t="str">
        <f>IFERROR(__xludf.DUMMYFUNCTION("""COMPUTED_VALUE"""),"Java;Kotlin")</f>
        <v>Java;Kotlin</v>
      </c>
      <c r="E1686" s="1" t="str">
        <f>IFERROR(__xludf.DUMMYFUNCTION("UNIQUE(SPLIT(B1686,"";""))"),"Java")</f>
        <v>Java</v>
      </c>
      <c r="F1686" s="1" t="str">
        <f>IFERROR(__xludf.DUMMYFUNCTION("""COMPUTED_VALUE"""),"Kotlin")</f>
        <v>Kotlin</v>
      </c>
    </row>
    <row r="1687">
      <c r="B1687" s="1" t="str">
        <f>IFERROR(__xludf.DUMMYFUNCTION("""COMPUTED_VALUE"""),"HTML/CSS;JavaScript;TypeScript")</f>
        <v>HTML/CSS;JavaScript;TypeScript</v>
      </c>
      <c r="E1687" s="1" t="str">
        <f>IFERROR(__xludf.DUMMYFUNCTION("UNIQUE(SPLIT(B1687,"";""))"),"HTML/CSS")</f>
        <v>HTML/CSS</v>
      </c>
      <c r="F1687" s="1" t="str">
        <f>IFERROR(__xludf.DUMMYFUNCTION("""COMPUTED_VALUE"""),"JavaScript")</f>
        <v>JavaScript</v>
      </c>
      <c r="G1687" s="1" t="str">
        <f>IFERROR(__xludf.DUMMYFUNCTION("""COMPUTED_VALUE"""),"TypeScript")</f>
        <v>TypeScript</v>
      </c>
    </row>
    <row r="1688">
      <c r="B1688" s="1" t="str">
        <f>IFERROR(__xludf.DUMMYFUNCTION("""COMPUTED_VALUE"""),"Bash/Shell/PowerShell;C++;Java;Python;Scala;SQL")</f>
        <v>Bash/Shell/PowerShell;C++;Java;Python;Scala;SQL</v>
      </c>
      <c r="E1688" s="1" t="str">
        <f>IFERROR(__xludf.DUMMYFUNCTION("UNIQUE(SPLIT(B1688,"";""))"),"Bash/Shell/PowerShell")</f>
        <v>Bash/Shell/PowerShell</v>
      </c>
      <c r="F1688" s="1" t="str">
        <f>IFERROR(__xludf.DUMMYFUNCTION("""COMPUTED_VALUE"""),"C++")</f>
        <v>C++</v>
      </c>
      <c r="G1688" s="1" t="str">
        <f>IFERROR(__xludf.DUMMYFUNCTION("""COMPUTED_VALUE"""),"Java")</f>
        <v>Java</v>
      </c>
      <c r="H1688" s="1" t="str">
        <f>IFERROR(__xludf.DUMMYFUNCTION("""COMPUTED_VALUE"""),"Python")</f>
        <v>Python</v>
      </c>
      <c r="I1688" s="1" t="str">
        <f>IFERROR(__xludf.DUMMYFUNCTION("""COMPUTED_VALUE"""),"Scala")</f>
        <v>Scala</v>
      </c>
      <c r="J1688" s="1" t="str">
        <f>IFERROR(__xludf.DUMMYFUNCTION("""COMPUTED_VALUE"""),"SQL")</f>
        <v>SQL</v>
      </c>
    </row>
    <row r="1689">
      <c r="B1689" s="1" t="str">
        <f>IFERROR(__xludf.DUMMYFUNCTION("""COMPUTED_VALUE"""),"Bash/Shell/PowerShell;C#;Go")</f>
        <v>Bash/Shell/PowerShell;C#;Go</v>
      </c>
      <c r="E1689" s="1" t="str">
        <f>IFERROR(__xludf.DUMMYFUNCTION("UNIQUE(SPLIT(B1689,"";""))"),"Bash/Shell/PowerShell")</f>
        <v>Bash/Shell/PowerShell</v>
      </c>
      <c r="F1689" s="1" t="str">
        <f>IFERROR(__xludf.DUMMYFUNCTION("""COMPUTED_VALUE"""),"C#")</f>
        <v>C#</v>
      </c>
      <c r="G1689" s="1" t="str">
        <f>IFERROR(__xludf.DUMMYFUNCTION("""COMPUTED_VALUE"""),"Go")</f>
        <v>Go</v>
      </c>
    </row>
    <row r="1690">
      <c r="B1690" s="1" t="str">
        <f>IFERROR(__xludf.DUMMYFUNCTION("""COMPUTED_VALUE"""),"HTML/CSS;Java;JavaScript")</f>
        <v>HTML/CSS;Java;JavaScript</v>
      </c>
      <c r="E1690" s="1" t="str">
        <f>IFERROR(__xludf.DUMMYFUNCTION("UNIQUE(SPLIT(B1690,"";""))"),"HTML/CSS")</f>
        <v>HTML/CSS</v>
      </c>
      <c r="F1690" s="1" t="str">
        <f>IFERROR(__xludf.DUMMYFUNCTION("""COMPUTED_VALUE"""),"Java")</f>
        <v>Java</v>
      </c>
      <c r="G1690" s="1" t="str">
        <f>IFERROR(__xludf.DUMMYFUNCTION("""COMPUTED_VALUE"""),"JavaScript")</f>
        <v>JavaScript</v>
      </c>
    </row>
    <row r="1691">
      <c r="B1691" s="1" t="str">
        <f>IFERROR(__xludf.DUMMYFUNCTION("""COMPUTED_VALUE"""),"Go;JavaScript;Python;SQL")</f>
        <v>Go;JavaScript;Python;SQL</v>
      </c>
      <c r="E1691" s="1" t="str">
        <f>IFERROR(__xludf.DUMMYFUNCTION("UNIQUE(SPLIT(B1691,"";""))"),"Go")</f>
        <v>Go</v>
      </c>
      <c r="F1691" s="1" t="str">
        <f>IFERROR(__xludf.DUMMYFUNCTION("""COMPUTED_VALUE"""),"JavaScript")</f>
        <v>JavaScript</v>
      </c>
      <c r="G1691" s="1" t="str">
        <f>IFERROR(__xludf.DUMMYFUNCTION("""COMPUTED_VALUE"""),"Python")</f>
        <v>Python</v>
      </c>
      <c r="H1691" s="1" t="str">
        <f>IFERROR(__xludf.DUMMYFUNCTION("""COMPUTED_VALUE"""),"SQL")</f>
        <v>SQL</v>
      </c>
    </row>
    <row r="1692">
      <c r="B1692" s="1" t="str">
        <f>IFERROR(__xludf.DUMMYFUNCTION("""COMPUTED_VALUE"""),"Bash/Shell/PowerShell;C;C++;C#;Clojure;HTML/CSS;Java;JavaScript;Objective-C;Python;Ruby;Other(s):")</f>
        <v>Bash/Shell/PowerShell;C;C++;C#;Clojure;HTML/CSS;Java;JavaScript;Objective-C;Python;Ruby;Other(s):</v>
      </c>
      <c r="E1692" s="1" t="str">
        <f>IFERROR(__xludf.DUMMYFUNCTION("UNIQUE(SPLIT(B1692,"";""))"),"Bash/Shell/PowerShell")</f>
        <v>Bash/Shell/PowerShell</v>
      </c>
      <c r="F1692" s="1" t="str">
        <f>IFERROR(__xludf.DUMMYFUNCTION("""COMPUTED_VALUE"""),"C")</f>
        <v>C</v>
      </c>
      <c r="G1692" s="1" t="str">
        <f>IFERROR(__xludf.DUMMYFUNCTION("""COMPUTED_VALUE"""),"C++")</f>
        <v>C++</v>
      </c>
      <c r="H1692" s="1" t="str">
        <f>IFERROR(__xludf.DUMMYFUNCTION("""COMPUTED_VALUE"""),"C#")</f>
        <v>C#</v>
      </c>
      <c r="I1692" s="1" t="str">
        <f>IFERROR(__xludf.DUMMYFUNCTION("""COMPUTED_VALUE"""),"Clojure")</f>
        <v>Clojure</v>
      </c>
      <c r="J1692" s="1" t="str">
        <f>IFERROR(__xludf.DUMMYFUNCTION("""COMPUTED_VALUE"""),"HTML/CSS")</f>
        <v>HTML/CSS</v>
      </c>
      <c r="K1692" s="1" t="str">
        <f>IFERROR(__xludf.DUMMYFUNCTION("""COMPUTED_VALUE"""),"Java")</f>
        <v>Java</v>
      </c>
      <c r="L1692" s="1" t="str">
        <f>IFERROR(__xludf.DUMMYFUNCTION("""COMPUTED_VALUE"""),"JavaScript")</f>
        <v>JavaScript</v>
      </c>
      <c r="M1692" s="1" t="str">
        <f>IFERROR(__xludf.DUMMYFUNCTION("""COMPUTED_VALUE"""),"Objective-C")</f>
        <v>Objective-C</v>
      </c>
      <c r="N1692" s="1" t="str">
        <f>IFERROR(__xludf.DUMMYFUNCTION("""COMPUTED_VALUE"""),"Python")</f>
        <v>Python</v>
      </c>
      <c r="O1692" s="1" t="str">
        <f>IFERROR(__xludf.DUMMYFUNCTION("""COMPUTED_VALUE"""),"Ruby")</f>
        <v>Ruby</v>
      </c>
      <c r="P1692" s="1" t="str">
        <f>IFERROR(__xludf.DUMMYFUNCTION("""COMPUTED_VALUE"""),"Other(s):")</f>
        <v>Other(s):</v>
      </c>
    </row>
    <row r="1693">
      <c r="B1693" s="1" t="str">
        <f>IFERROR(__xludf.DUMMYFUNCTION("""COMPUTED_VALUE"""),"Bash/Shell/PowerShell;C++;HTML/CSS;Java;JavaScript;PHP;Python;R;SQL")</f>
        <v>Bash/Shell/PowerShell;C++;HTML/CSS;Java;JavaScript;PHP;Python;R;SQL</v>
      </c>
      <c r="E1693" s="1" t="str">
        <f>IFERROR(__xludf.DUMMYFUNCTION("UNIQUE(SPLIT(B1693,"";""))"),"Bash/Shell/PowerShell")</f>
        <v>Bash/Shell/PowerShell</v>
      </c>
      <c r="F1693" s="1" t="str">
        <f>IFERROR(__xludf.DUMMYFUNCTION("""COMPUTED_VALUE"""),"C++")</f>
        <v>C++</v>
      </c>
      <c r="G1693" s="1" t="str">
        <f>IFERROR(__xludf.DUMMYFUNCTION("""COMPUTED_VALUE"""),"HTML/CSS")</f>
        <v>HTML/CSS</v>
      </c>
      <c r="H1693" s="1" t="str">
        <f>IFERROR(__xludf.DUMMYFUNCTION("""COMPUTED_VALUE"""),"Java")</f>
        <v>Java</v>
      </c>
      <c r="I1693" s="1" t="str">
        <f>IFERROR(__xludf.DUMMYFUNCTION("""COMPUTED_VALUE"""),"JavaScript")</f>
        <v>JavaScript</v>
      </c>
      <c r="J1693" s="1" t="str">
        <f>IFERROR(__xludf.DUMMYFUNCTION("""COMPUTED_VALUE"""),"PHP")</f>
        <v>PHP</v>
      </c>
      <c r="K1693" s="1" t="str">
        <f>IFERROR(__xludf.DUMMYFUNCTION("""COMPUTED_VALUE"""),"Python")</f>
        <v>Python</v>
      </c>
      <c r="L1693" s="1" t="str">
        <f>IFERROR(__xludf.DUMMYFUNCTION("""COMPUTED_VALUE"""),"R")</f>
        <v>R</v>
      </c>
      <c r="M1693" s="1" t="str">
        <f>IFERROR(__xludf.DUMMYFUNCTION("""COMPUTED_VALUE"""),"SQL")</f>
        <v>SQL</v>
      </c>
    </row>
    <row r="1694">
      <c r="B1694" s="1" t="str">
        <f>IFERROR(__xludf.DUMMYFUNCTION("""COMPUTED_VALUE"""),"Bash/Shell/PowerShell;Elixir;HTML/CSS;JavaScript;PHP;SQL")</f>
        <v>Bash/Shell/PowerShell;Elixir;HTML/CSS;JavaScript;PHP;SQL</v>
      </c>
      <c r="E1694" s="1" t="str">
        <f>IFERROR(__xludf.DUMMYFUNCTION("UNIQUE(SPLIT(B1694,"";""))"),"Bash/Shell/PowerShell")</f>
        <v>Bash/Shell/PowerShell</v>
      </c>
      <c r="F1694" s="1" t="str">
        <f>IFERROR(__xludf.DUMMYFUNCTION("""COMPUTED_VALUE"""),"Elixir")</f>
        <v>Elixir</v>
      </c>
      <c r="G1694" s="1" t="str">
        <f>IFERROR(__xludf.DUMMYFUNCTION("""COMPUTED_VALUE"""),"HTML/CSS")</f>
        <v>HTML/CSS</v>
      </c>
      <c r="H1694" s="1" t="str">
        <f>IFERROR(__xludf.DUMMYFUNCTION("""COMPUTED_VALUE"""),"JavaScript")</f>
        <v>JavaScript</v>
      </c>
      <c r="I1694" s="1" t="str">
        <f>IFERROR(__xludf.DUMMYFUNCTION("""COMPUTED_VALUE"""),"PHP")</f>
        <v>PHP</v>
      </c>
      <c r="J1694" s="1" t="str">
        <f>IFERROR(__xludf.DUMMYFUNCTION("""COMPUTED_VALUE"""),"SQL")</f>
        <v>SQL</v>
      </c>
    </row>
    <row r="1695">
      <c r="B1695" s="1" t="str">
        <f>IFERROR(__xludf.DUMMYFUNCTION("""COMPUTED_VALUE"""),"Bash/Shell/PowerShell;C;HTML/CSS;Java;JavaScript;PHP;SQL")</f>
        <v>Bash/Shell/PowerShell;C;HTML/CSS;Java;JavaScript;PHP;SQL</v>
      </c>
      <c r="E1695" s="1" t="str">
        <f>IFERROR(__xludf.DUMMYFUNCTION("UNIQUE(SPLIT(B1695,"";""))"),"Bash/Shell/PowerShell")</f>
        <v>Bash/Shell/PowerShell</v>
      </c>
      <c r="F1695" s="1" t="str">
        <f>IFERROR(__xludf.DUMMYFUNCTION("""COMPUTED_VALUE"""),"C")</f>
        <v>C</v>
      </c>
      <c r="G1695" s="1" t="str">
        <f>IFERROR(__xludf.DUMMYFUNCTION("""COMPUTED_VALUE"""),"HTML/CSS")</f>
        <v>HTML/CSS</v>
      </c>
      <c r="H1695" s="1" t="str">
        <f>IFERROR(__xludf.DUMMYFUNCTION("""COMPUTED_VALUE"""),"Java")</f>
        <v>Java</v>
      </c>
      <c r="I1695" s="1" t="str">
        <f>IFERROR(__xludf.DUMMYFUNCTION("""COMPUTED_VALUE"""),"JavaScript")</f>
        <v>JavaScript</v>
      </c>
      <c r="J1695" s="1" t="str">
        <f>IFERROR(__xludf.DUMMYFUNCTION("""COMPUTED_VALUE"""),"PHP")</f>
        <v>PHP</v>
      </c>
      <c r="K1695" s="1" t="str">
        <f>IFERROR(__xludf.DUMMYFUNCTION("""COMPUTED_VALUE"""),"SQL")</f>
        <v>SQL</v>
      </c>
    </row>
    <row r="1696">
      <c r="B1696" s="1" t="str">
        <f>IFERROR(__xludf.DUMMYFUNCTION("""COMPUTED_VALUE"""),"Bash/Shell/PowerShell;Java")</f>
        <v>Bash/Shell/PowerShell;Java</v>
      </c>
      <c r="E1696" s="1" t="str">
        <f>IFERROR(__xludf.DUMMYFUNCTION("UNIQUE(SPLIT(B1696,"";""))"),"Bash/Shell/PowerShell")</f>
        <v>Bash/Shell/PowerShell</v>
      </c>
      <c r="F1696" s="1" t="str">
        <f>IFERROR(__xludf.DUMMYFUNCTION("""COMPUTED_VALUE"""),"Java")</f>
        <v>Java</v>
      </c>
    </row>
    <row r="1697">
      <c r="B1697" s="1" t="str">
        <f>IFERROR(__xludf.DUMMYFUNCTION("""COMPUTED_VALUE"""),"Bash/Shell/PowerShell;HTML/CSS;Java;JavaScript;PHP;SQL")</f>
        <v>Bash/Shell/PowerShell;HTML/CSS;Java;JavaScript;PHP;SQL</v>
      </c>
      <c r="E1697" s="1" t="str">
        <f>IFERROR(__xludf.DUMMYFUNCTION("UNIQUE(SPLIT(B1697,"";""))"),"Bash/Shell/PowerShell")</f>
        <v>Bash/Shell/PowerShell</v>
      </c>
      <c r="F1697" s="1" t="str">
        <f>IFERROR(__xludf.DUMMYFUNCTION("""COMPUTED_VALUE"""),"HTML/CSS")</f>
        <v>HTML/CSS</v>
      </c>
      <c r="G1697" s="1" t="str">
        <f>IFERROR(__xludf.DUMMYFUNCTION("""COMPUTED_VALUE"""),"Java")</f>
        <v>Java</v>
      </c>
      <c r="H1697" s="1" t="str">
        <f>IFERROR(__xludf.DUMMYFUNCTION("""COMPUTED_VALUE"""),"JavaScript")</f>
        <v>JavaScript</v>
      </c>
      <c r="I1697" s="1" t="str">
        <f>IFERROR(__xludf.DUMMYFUNCTION("""COMPUTED_VALUE"""),"PHP")</f>
        <v>PHP</v>
      </c>
      <c r="J1697" s="1" t="str">
        <f>IFERROR(__xludf.DUMMYFUNCTION("""COMPUTED_VALUE"""),"SQL")</f>
        <v>SQL</v>
      </c>
    </row>
    <row r="1698">
      <c r="B1698" s="1" t="str">
        <f>IFERROR(__xludf.DUMMYFUNCTION("""COMPUTED_VALUE"""),"C;C++;HTML/CSS;Java;JavaScript;Kotlin;PHP;Python;SQL")</f>
        <v>C;C++;HTML/CSS;Java;JavaScript;Kotlin;PHP;Python;SQL</v>
      </c>
      <c r="E1698" s="1" t="str">
        <f>IFERROR(__xludf.DUMMYFUNCTION("UNIQUE(SPLIT(B1698,"";""))"),"C")</f>
        <v>C</v>
      </c>
      <c r="F1698" s="1" t="str">
        <f>IFERROR(__xludf.DUMMYFUNCTION("""COMPUTED_VALUE"""),"C++")</f>
        <v>C++</v>
      </c>
      <c r="G1698" s="1" t="str">
        <f>IFERROR(__xludf.DUMMYFUNCTION("""COMPUTED_VALUE"""),"HTML/CSS")</f>
        <v>HTML/CSS</v>
      </c>
      <c r="H1698" s="1" t="str">
        <f>IFERROR(__xludf.DUMMYFUNCTION("""COMPUTED_VALUE"""),"Java")</f>
        <v>Java</v>
      </c>
      <c r="I1698" s="1" t="str">
        <f>IFERROR(__xludf.DUMMYFUNCTION("""COMPUTED_VALUE"""),"JavaScript")</f>
        <v>JavaScript</v>
      </c>
      <c r="J1698" s="1" t="str">
        <f>IFERROR(__xludf.DUMMYFUNCTION("""COMPUTED_VALUE"""),"Kotlin")</f>
        <v>Kotlin</v>
      </c>
      <c r="K1698" s="1" t="str">
        <f>IFERROR(__xludf.DUMMYFUNCTION("""COMPUTED_VALUE"""),"PHP")</f>
        <v>PHP</v>
      </c>
      <c r="L1698" s="1" t="str">
        <f>IFERROR(__xludf.DUMMYFUNCTION("""COMPUTED_VALUE"""),"Python")</f>
        <v>Python</v>
      </c>
      <c r="M1698" s="1" t="str">
        <f>IFERROR(__xludf.DUMMYFUNCTION("""COMPUTED_VALUE"""),"SQL")</f>
        <v>SQL</v>
      </c>
    </row>
    <row r="1699">
      <c r="B1699" s="1" t="str">
        <f>IFERROR(__xludf.DUMMYFUNCTION("""COMPUTED_VALUE"""),"C++;Java;JavaScript;Kotlin;PHP;SQL")</f>
        <v>C++;Java;JavaScript;Kotlin;PHP;SQL</v>
      </c>
      <c r="E1699" s="1" t="str">
        <f>IFERROR(__xludf.DUMMYFUNCTION("UNIQUE(SPLIT(B1699,"";""))"),"C++")</f>
        <v>C++</v>
      </c>
      <c r="F1699" s="1" t="str">
        <f>IFERROR(__xludf.DUMMYFUNCTION("""COMPUTED_VALUE"""),"Java")</f>
        <v>Java</v>
      </c>
      <c r="G1699" s="1" t="str">
        <f>IFERROR(__xludf.DUMMYFUNCTION("""COMPUTED_VALUE"""),"JavaScript")</f>
        <v>JavaScript</v>
      </c>
      <c r="H1699" s="1" t="str">
        <f>IFERROR(__xludf.DUMMYFUNCTION("""COMPUTED_VALUE"""),"Kotlin")</f>
        <v>Kotlin</v>
      </c>
      <c r="I1699" s="1" t="str">
        <f>IFERROR(__xludf.DUMMYFUNCTION("""COMPUTED_VALUE"""),"PHP")</f>
        <v>PHP</v>
      </c>
      <c r="J1699" s="1" t="str">
        <f>IFERROR(__xludf.DUMMYFUNCTION("""COMPUTED_VALUE"""),"SQL")</f>
        <v>SQL</v>
      </c>
    </row>
    <row r="1700">
      <c r="B1700" s="1" t="str">
        <f>IFERROR(__xludf.DUMMYFUNCTION("""COMPUTED_VALUE"""),"PHP;Python")</f>
        <v>PHP;Python</v>
      </c>
      <c r="E1700" s="1" t="str">
        <f>IFERROR(__xludf.DUMMYFUNCTION("UNIQUE(SPLIT(B1700,"";""))"),"PHP")</f>
        <v>PHP</v>
      </c>
      <c r="F1700" s="1" t="str">
        <f>IFERROR(__xludf.DUMMYFUNCTION("""COMPUTED_VALUE"""),"Python")</f>
        <v>Python</v>
      </c>
    </row>
    <row r="1701">
      <c r="B1701" s="1" t="str">
        <f>IFERROR(__xludf.DUMMYFUNCTION("""COMPUTED_VALUE"""),"C;C++")</f>
        <v>C;C++</v>
      </c>
      <c r="E1701" s="1" t="str">
        <f>IFERROR(__xludf.DUMMYFUNCTION("UNIQUE(SPLIT(B1701,"";""))"),"C")</f>
        <v>C</v>
      </c>
      <c r="F1701" s="1" t="str">
        <f>IFERROR(__xludf.DUMMYFUNCTION("""COMPUTED_VALUE"""),"C++")</f>
        <v>C++</v>
      </c>
    </row>
    <row r="1702">
      <c r="B1702" s="1" t="str">
        <f>IFERROR(__xludf.DUMMYFUNCTION("""COMPUTED_VALUE"""),"C;C++;HTML/CSS;Java;JavaScript;PHP;Python;SQL")</f>
        <v>C;C++;HTML/CSS;Java;JavaScript;PHP;Python;SQL</v>
      </c>
      <c r="E1702" s="1" t="str">
        <f>IFERROR(__xludf.DUMMYFUNCTION("UNIQUE(SPLIT(B1702,"";""))"),"C")</f>
        <v>C</v>
      </c>
      <c r="F1702" s="1" t="str">
        <f>IFERROR(__xludf.DUMMYFUNCTION("""COMPUTED_VALUE"""),"C++")</f>
        <v>C++</v>
      </c>
      <c r="G1702" s="1" t="str">
        <f>IFERROR(__xludf.DUMMYFUNCTION("""COMPUTED_VALUE"""),"HTML/CSS")</f>
        <v>HTML/CSS</v>
      </c>
      <c r="H1702" s="1" t="str">
        <f>IFERROR(__xludf.DUMMYFUNCTION("""COMPUTED_VALUE"""),"Java")</f>
        <v>Java</v>
      </c>
      <c r="I1702" s="1" t="str">
        <f>IFERROR(__xludf.DUMMYFUNCTION("""COMPUTED_VALUE"""),"JavaScript")</f>
        <v>JavaScript</v>
      </c>
      <c r="J1702" s="1" t="str">
        <f>IFERROR(__xludf.DUMMYFUNCTION("""COMPUTED_VALUE"""),"PHP")</f>
        <v>PHP</v>
      </c>
      <c r="K1702" s="1" t="str">
        <f>IFERROR(__xludf.DUMMYFUNCTION("""COMPUTED_VALUE"""),"Python")</f>
        <v>Python</v>
      </c>
      <c r="L1702" s="1" t="str">
        <f>IFERROR(__xludf.DUMMYFUNCTION("""COMPUTED_VALUE"""),"SQL")</f>
        <v>SQL</v>
      </c>
    </row>
    <row r="1703">
      <c r="B1703" s="1" t="str">
        <f>IFERROR(__xludf.DUMMYFUNCTION("""COMPUTED_VALUE"""),"C++;C#;HTML/CSS;JavaScript;Python;TypeScript")</f>
        <v>C++;C#;HTML/CSS;JavaScript;Python;TypeScript</v>
      </c>
      <c r="E1703" s="1" t="str">
        <f>IFERROR(__xludf.DUMMYFUNCTION("UNIQUE(SPLIT(B1703,"";""))"),"C++")</f>
        <v>C++</v>
      </c>
      <c r="F1703" s="1" t="str">
        <f>IFERROR(__xludf.DUMMYFUNCTION("""COMPUTED_VALUE"""),"C#")</f>
        <v>C#</v>
      </c>
      <c r="G1703" s="1" t="str">
        <f>IFERROR(__xludf.DUMMYFUNCTION("""COMPUTED_VALUE"""),"HTML/CSS")</f>
        <v>HTML/CSS</v>
      </c>
      <c r="H1703" s="1" t="str">
        <f>IFERROR(__xludf.DUMMYFUNCTION("""COMPUTED_VALUE"""),"JavaScript")</f>
        <v>JavaScript</v>
      </c>
      <c r="I1703" s="1" t="str">
        <f>IFERROR(__xludf.DUMMYFUNCTION("""COMPUTED_VALUE"""),"Python")</f>
        <v>Python</v>
      </c>
      <c r="J1703" s="1" t="str">
        <f>IFERROR(__xludf.DUMMYFUNCTION("""COMPUTED_VALUE"""),"TypeScript")</f>
        <v>TypeScript</v>
      </c>
    </row>
    <row r="1704">
      <c r="B1704" s="1" t="str">
        <f>IFERROR(__xludf.DUMMYFUNCTION("""COMPUTED_VALUE"""),"C;C++;HTML/CSS;Java;JavaScript;PHP;Python;SQL;VBA")</f>
        <v>C;C++;HTML/CSS;Java;JavaScript;PHP;Python;SQL;VBA</v>
      </c>
      <c r="E1704" s="1" t="str">
        <f>IFERROR(__xludf.DUMMYFUNCTION("UNIQUE(SPLIT(B1704,"";""))"),"C")</f>
        <v>C</v>
      </c>
      <c r="F1704" s="1" t="str">
        <f>IFERROR(__xludf.DUMMYFUNCTION("""COMPUTED_VALUE"""),"C++")</f>
        <v>C++</v>
      </c>
      <c r="G1704" s="1" t="str">
        <f>IFERROR(__xludf.DUMMYFUNCTION("""COMPUTED_VALUE"""),"HTML/CSS")</f>
        <v>HTML/CSS</v>
      </c>
      <c r="H1704" s="1" t="str">
        <f>IFERROR(__xludf.DUMMYFUNCTION("""COMPUTED_VALUE"""),"Java")</f>
        <v>Java</v>
      </c>
      <c r="I1704" s="1" t="str">
        <f>IFERROR(__xludf.DUMMYFUNCTION("""COMPUTED_VALUE"""),"JavaScript")</f>
        <v>JavaScript</v>
      </c>
      <c r="J1704" s="1" t="str">
        <f>IFERROR(__xludf.DUMMYFUNCTION("""COMPUTED_VALUE"""),"PHP")</f>
        <v>PHP</v>
      </c>
      <c r="K1704" s="1" t="str">
        <f>IFERROR(__xludf.DUMMYFUNCTION("""COMPUTED_VALUE"""),"Python")</f>
        <v>Python</v>
      </c>
      <c r="L1704" s="1" t="str">
        <f>IFERROR(__xludf.DUMMYFUNCTION("""COMPUTED_VALUE"""),"SQL")</f>
        <v>SQL</v>
      </c>
      <c r="M1704" s="1" t="str">
        <f>IFERROR(__xludf.DUMMYFUNCTION("""COMPUTED_VALUE"""),"VBA")</f>
        <v>VBA</v>
      </c>
    </row>
    <row r="1705">
      <c r="B1705" s="1" t="str">
        <f>IFERROR(__xludf.DUMMYFUNCTION("""COMPUTED_VALUE"""),"HTML/CSS;JavaScript")</f>
        <v>HTML/CSS;JavaScript</v>
      </c>
      <c r="E1705" s="1" t="str">
        <f>IFERROR(__xludf.DUMMYFUNCTION("UNIQUE(SPLIT(B1705,"";""))"),"HTML/CSS")</f>
        <v>HTML/CSS</v>
      </c>
      <c r="F1705" s="1" t="str">
        <f>IFERROR(__xludf.DUMMYFUNCTION("""COMPUTED_VALUE"""),"JavaScript")</f>
        <v>JavaScript</v>
      </c>
    </row>
    <row r="1706">
      <c r="B1706" s="1" t="str">
        <f>IFERROR(__xludf.DUMMYFUNCTION("""COMPUTED_VALUE"""),"HTML/CSS;Java;JavaScript;SQL")</f>
        <v>HTML/CSS;Java;JavaScript;SQL</v>
      </c>
      <c r="E1706" s="1" t="str">
        <f>IFERROR(__xludf.DUMMYFUNCTION("UNIQUE(SPLIT(B1706,"";""))"),"HTML/CSS")</f>
        <v>HTML/CSS</v>
      </c>
      <c r="F1706" s="1" t="str">
        <f>IFERROR(__xludf.DUMMYFUNCTION("""COMPUTED_VALUE"""),"Java")</f>
        <v>Java</v>
      </c>
      <c r="G1706" s="1" t="str">
        <f>IFERROR(__xludf.DUMMYFUNCTION("""COMPUTED_VALUE"""),"JavaScript")</f>
        <v>JavaScript</v>
      </c>
      <c r="H1706" s="1" t="str">
        <f>IFERROR(__xludf.DUMMYFUNCTION("""COMPUTED_VALUE"""),"SQL")</f>
        <v>SQL</v>
      </c>
    </row>
    <row r="1707">
      <c r="B1707" s="1" t="str">
        <f>IFERROR(__xludf.DUMMYFUNCTION("""COMPUTED_VALUE"""),"PHP;Python")</f>
        <v>PHP;Python</v>
      </c>
      <c r="E1707" s="1" t="str">
        <f>IFERROR(__xludf.DUMMYFUNCTION("UNIQUE(SPLIT(B1707,"";""))"),"PHP")</f>
        <v>PHP</v>
      </c>
      <c r="F1707" s="1" t="str">
        <f>IFERROR(__xludf.DUMMYFUNCTION("""COMPUTED_VALUE"""),"Python")</f>
        <v>Python</v>
      </c>
    </row>
    <row r="1708">
      <c r="B1708" s="1" t="str">
        <f>IFERROR(__xludf.DUMMYFUNCTION("""COMPUTED_VALUE"""),"Python;R;SQL")</f>
        <v>Python;R;SQL</v>
      </c>
      <c r="E1708" s="1" t="str">
        <f>IFERROR(__xludf.DUMMYFUNCTION("UNIQUE(SPLIT(B1708,"";""))"),"Python")</f>
        <v>Python</v>
      </c>
      <c r="F1708" s="1" t="str">
        <f>IFERROR(__xludf.DUMMYFUNCTION("""COMPUTED_VALUE"""),"R")</f>
        <v>R</v>
      </c>
      <c r="G1708" s="1" t="str">
        <f>IFERROR(__xludf.DUMMYFUNCTION("""COMPUTED_VALUE"""),"SQL")</f>
        <v>SQL</v>
      </c>
    </row>
    <row r="1709">
      <c r="B1709" s="1" t="str">
        <f>IFERROR(__xludf.DUMMYFUNCTION("""COMPUTED_VALUE"""),"Bash/Shell/PowerShell;C++;JavaScript;PHP;Python;SQL")</f>
        <v>Bash/Shell/PowerShell;C++;JavaScript;PHP;Python;SQL</v>
      </c>
      <c r="E1709" s="1" t="str">
        <f>IFERROR(__xludf.DUMMYFUNCTION("UNIQUE(SPLIT(B1709,"";""))"),"Bash/Shell/PowerShell")</f>
        <v>Bash/Shell/PowerShell</v>
      </c>
      <c r="F1709" s="1" t="str">
        <f>IFERROR(__xludf.DUMMYFUNCTION("""COMPUTED_VALUE"""),"C++")</f>
        <v>C++</v>
      </c>
      <c r="G1709" s="1" t="str">
        <f>IFERROR(__xludf.DUMMYFUNCTION("""COMPUTED_VALUE"""),"JavaScript")</f>
        <v>JavaScript</v>
      </c>
      <c r="H1709" s="1" t="str">
        <f>IFERROR(__xludf.DUMMYFUNCTION("""COMPUTED_VALUE"""),"PHP")</f>
        <v>PHP</v>
      </c>
      <c r="I1709" s="1" t="str">
        <f>IFERROR(__xludf.DUMMYFUNCTION("""COMPUTED_VALUE"""),"Python")</f>
        <v>Python</v>
      </c>
      <c r="J1709" s="1" t="str">
        <f>IFERROR(__xludf.DUMMYFUNCTION("""COMPUTED_VALUE"""),"SQL")</f>
        <v>SQL</v>
      </c>
    </row>
    <row r="1710">
      <c r="B1710" s="1" t="str">
        <f>IFERROR(__xludf.DUMMYFUNCTION("""COMPUTED_VALUE"""),"Assembly;C;C++;C#;HTML/CSS;Java;JavaScript;PHP;Python;Ruby;SQL")</f>
        <v>Assembly;C;C++;C#;HTML/CSS;Java;JavaScript;PHP;Python;Ruby;SQL</v>
      </c>
      <c r="E1710" s="1" t="str">
        <f>IFERROR(__xludf.DUMMYFUNCTION("UNIQUE(SPLIT(B1710,"";""))"),"Assembly")</f>
        <v>Assembly</v>
      </c>
      <c r="F1710" s="1" t="str">
        <f>IFERROR(__xludf.DUMMYFUNCTION("""COMPUTED_VALUE"""),"C")</f>
        <v>C</v>
      </c>
      <c r="G1710" s="1" t="str">
        <f>IFERROR(__xludf.DUMMYFUNCTION("""COMPUTED_VALUE"""),"C++")</f>
        <v>C++</v>
      </c>
      <c r="H1710" s="1" t="str">
        <f>IFERROR(__xludf.DUMMYFUNCTION("""COMPUTED_VALUE"""),"C#")</f>
        <v>C#</v>
      </c>
      <c r="I1710" s="1" t="str">
        <f>IFERROR(__xludf.DUMMYFUNCTION("""COMPUTED_VALUE"""),"HTML/CSS")</f>
        <v>HTML/CSS</v>
      </c>
      <c r="J1710" s="1" t="str">
        <f>IFERROR(__xludf.DUMMYFUNCTION("""COMPUTED_VALUE"""),"Java")</f>
        <v>Java</v>
      </c>
      <c r="K1710" s="1" t="str">
        <f>IFERROR(__xludf.DUMMYFUNCTION("""COMPUTED_VALUE"""),"JavaScript")</f>
        <v>JavaScript</v>
      </c>
      <c r="L1710" s="1" t="str">
        <f>IFERROR(__xludf.DUMMYFUNCTION("""COMPUTED_VALUE"""),"PHP")</f>
        <v>PHP</v>
      </c>
      <c r="M1710" s="1" t="str">
        <f>IFERROR(__xludf.DUMMYFUNCTION("""COMPUTED_VALUE"""),"Python")</f>
        <v>Python</v>
      </c>
      <c r="N1710" s="1" t="str">
        <f>IFERROR(__xludf.DUMMYFUNCTION("""COMPUTED_VALUE"""),"Ruby")</f>
        <v>Ruby</v>
      </c>
      <c r="O1710" s="1" t="str">
        <f>IFERROR(__xludf.DUMMYFUNCTION("""COMPUTED_VALUE"""),"SQL")</f>
        <v>SQL</v>
      </c>
    </row>
    <row r="1711">
      <c r="B1711" s="1" t="str">
        <f>IFERROR(__xludf.DUMMYFUNCTION("""COMPUTED_VALUE"""),"Bash/Shell/PowerShell;HTML/CSS;Java;JavaScript;Kotlin;Python;Scala;SQL")</f>
        <v>Bash/Shell/PowerShell;HTML/CSS;Java;JavaScript;Kotlin;Python;Scala;SQL</v>
      </c>
      <c r="E1711" s="1" t="str">
        <f>IFERROR(__xludf.DUMMYFUNCTION("UNIQUE(SPLIT(B1711,"";""))"),"Bash/Shell/PowerShell")</f>
        <v>Bash/Shell/PowerShell</v>
      </c>
      <c r="F1711" s="1" t="str">
        <f>IFERROR(__xludf.DUMMYFUNCTION("""COMPUTED_VALUE"""),"HTML/CSS")</f>
        <v>HTML/CSS</v>
      </c>
      <c r="G1711" s="1" t="str">
        <f>IFERROR(__xludf.DUMMYFUNCTION("""COMPUTED_VALUE"""),"Java")</f>
        <v>Java</v>
      </c>
      <c r="H1711" s="1" t="str">
        <f>IFERROR(__xludf.DUMMYFUNCTION("""COMPUTED_VALUE"""),"JavaScript")</f>
        <v>JavaScript</v>
      </c>
      <c r="I1711" s="1" t="str">
        <f>IFERROR(__xludf.DUMMYFUNCTION("""COMPUTED_VALUE"""),"Kotlin")</f>
        <v>Kotlin</v>
      </c>
      <c r="J1711" s="1" t="str">
        <f>IFERROR(__xludf.DUMMYFUNCTION("""COMPUTED_VALUE"""),"Python")</f>
        <v>Python</v>
      </c>
      <c r="K1711" s="1" t="str">
        <f>IFERROR(__xludf.DUMMYFUNCTION("""COMPUTED_VALUE"""),"Scala")</f>
        <v>Scala</v>
      </c>
      <c r="L1711" s="1" t="str">
        <f>IFERROR(__xludf.DUMMYFUNCTION("""COMPUTED_VALUE"""),"SQL")</f>
        <v>SQL</v>
      </c>
    </row>
    <row r="1712">
      <c r="B1712" s="1" t="str">
        <f>IFERROR(__xludf.DUMMYFUNCTION("""COMPUTED_VALUE"""),"Bash/Shell/PowerShell;C#;Dart;Elixir;Go;HTML/CSS;Java;JavaScript;Kotlin;Python;Ruby;Swift;TypeScript")</f>
        <v>Bash/Shell/PowerShell;C#;Dart;Elixir;Go;HTML/CSS;Java;JavaScript;Kotlin;Python;Ruby;Swift;TypeScript</v>
      </c>
      <c r="E1712" s="1" t="str">
        <f>IFERROR(__xludf.DUMMYFUNCTION("UNIQUE(SPLIT(B1712,"";""))"),"Bash/Shell/PowerShell")</f>
        <v>Bash/Shell/PowerShell</v>
      </c>
      <c r="F1712" s="1" t="str">
        <f>IFERROR(__xludf.DUMMYFUNCTION("""COMPUTED_VALUE"""),"C#")</f>
        <v>C#</v>
      </c>
      <c r="G1712" s="1" t="str">
        <f>IFERROR(__xludf.DUMMYFUNCTION("""COMPUTED_VALUE"""),"Dart")</f>
        <v>Dart</v>
      </c>
      <c r="H1712" s="1" t="str">
        <f>IFERROR(__xludf.DUMMYFUNCTION("""COMPUTED_VALUE"""),"Elixir")</f>
        <v>Elixir</v>
      </c>
      <c r="I1712" s="1" t="str">
        <f>IFERROR(__xludf.DUMMYFUNCTION("""COMPUTED_VALUE"""),"Go")</f>
        <v>Go</v>
      </c>
      <c r="J1712" s="1" t="str">
        <f>IFERROR(__xludf.DUMMYFUNCTION("""COMPUTED_VALUE"""),"HTML/CSS")</f>
        <v>HTML/CSS</v>
      </c>
      <c r="K1712" s="1" t="str">
        <f>IFERROR(__xludf.DUMMYFUNCTION("""COMPUTED_VALUE"""),"Java")</f>
        <v>Java</v>
      </c>
      <c r="L1712" s="1" t="str">
        <f>IFERROR(__xludf.DUMMYFUNCTION("""COMPUTED_VALUE"""),"JavaScript")</f>
        <v>JavaScript</v>
      </c>
      <c r="M1712" s="1" t="str">
        <f>IFERROR(__xludf.DUMMYFUNCTION("""COMPUTED_VALUE"""),"Kotlin")</f>
        <v>Kotlin</v>
      </c>
      <c r="N1712" s="1" t="str">
        <f>IFERROR(__xludf.DUMMYFUNCTION("""COMPUTED_VALUE"""),"Python")</f>
        <v>Python</v>
      </c>
      <c r="O1712" s="1" t="str">
        <f>IFERROR(__xludf.DUMMYFUNCTION("""COMPUTED_VALUE"""),"Ruby")</f>
        <v>Ruby</v>
      </c>
      <c r="P1712" s="1" t="str">
        <f>IFERROR(__xludf.DUMMYFUNCTION("""COMPUTED_VALUE"""),"Swift")</f>
        <v>Swift</v>
      </c>
      <c r="Q1712" s="1" t="str">
        <f>IFERROR(__xludf.DUMMYFUNCTION("""COMPUTED_VALUE"""),"TypeScript")</f>
        <v>TypeScript</v>
      </c>
    </row>
    <row r="1713">
      <c r="B1713" s="1" t="str">
        <f>IFERROR(__xludf.DUMMYFUNCTION("""COMPUTED_VALUE"""),"HTML/CSS;JavaScript;TypeScript")</f>
        <v>HTML/CSS;JavaScript;TypeScript</v>
      </c>
      <c r="E1713" s="1" t="str">
        <f>IFERROR(__xludf.DUMMYFUNCTION("UNIQUE(SPLIT(B1713,"";""))"),"HTML/CSS")</f>
        <v>HTML/CSS</v>
      </c>
      <c r="F1713" s="1" t="str">
        <f>IFERROR(__xludf.DUMMYFUNCTION("""COMPUTED_VALUE"""),"JavaScript")</f>
        <v>JavaScript</v>
      </c>
      <c r="G1713" s="1" t="str">
        <f>IFERROR(__xludf.DUMMYFUNCTION("""COMPUTED_VALUE"""),"TypeScript")</f>
        <v>TypeScript</v>
      </c>
    </row>
    <row r="1714">
      <c r="B1714" s="1" t="str">
        <f>IFERROR(__xludf.DUMMYFUNCTION("""COMPUTED_VALUE"""),"Assembly;Bash/Shell/PowerShell;HTML/CSS;Java;JavaScript;Scala")</f>
        <v>Assembly;Bash/Shell/PowerShell;HTML/CSS;Java;JavaScript;Scala</v>
      </c>
      <c r="E1714" s="1" t="str">
        <f>IFERROR(__xludf.DUMMYFUNCTION("UNIQUE(SPLIT(B1714,"";""))"),"Assembly")</f>
        <v>Assembly</v>
      </c>
      <c r="F1714" s="1" t="str">
        <f>IFERROR(__xludf.DUMMYFUNCTION("""COMPUTED_VALUE"""),"Bash/Shell/PowerShell")</f>
        <v>Bash/Shell/PowerShell</v>
      </c>
      <c r="G1714" s="1" t="str">
        <f>IFERROR(__xludf.DUMMYFUNCTION("""COMPUTED_VALUE"""),"HTML/CSS")</f>
        <v>HTML/CSS</v>
      </c>
      <c r="H1714" s="1" t="str">
        <f>IFERROR(__xludf.DUMMYFUNCTION("""COMPUTED_VALUE"""),"Java")</f>
        <v>Java</v>
      </c>
      <c r="I1714" s="1" t="str">
        <f>IFERROR(__xludf.DUMMYFUNCTION("""COMPUTED_VALUE"""),"JavaScript")</f>
        <v>JavaScript</v>
      </c>
      <c r="J1714" s="1" t="str">
        <f>IFERROR(__xludf.DUMMYFUNCTION("""COMPUTED_VALUE"""),"Scala")</f>
        <v>Scala</v>
      </c>
    </row>
    <row r="1715">
      <c r="B1715" s="1" t="str">
        <f>IFERROR(__xludf.DUMMYFUNCTION("""COMPUTED_VALUE"""),"HTML/CSS;Java;Other(s):")</f>
        <v>HTML/CSS;Java;Other(s):</v>
      </c>
      <c r="E1715" s="1" t="str">
        <f>IFERROR(__xludf.DUMMYFUNCTION("UNIQUE(SPLIT(B1715,"";""))"),"HTML/CSS")</f>
        <v>HTML/CSS</v>
      </c>
      <c r="F1715" s="1" t="str">
        <f>IFERROR(__xludf.DUMMYFUNCTION("""COMPUTED_VALUE"""),"Java")</f>
        <v>Java</v>
      </c>
      <c r="G1715" s="1" t="str">
        <f>IFERROR(__xludf.DUMMYFUNCTION("""COMPUTED_VALUE"""),"Other(s):")</f>
        <v>Other(s):</v>
      </c>
    </row>
    <row r="1716">
      <c r="B1716" s="1" t="str">
        <f>IFERROR(__xludf.DUMMYFUNCTION("""COMPUTED_VALUE"""),"Java;Other(s):")</f>
        <v>Java;Other(s):</v>
      </c>
      <c r="E1716" s="1" t="str">
        <f>IFERROR(__xludf.DUMMYFUNCTION("UNIQUE(SPLIT(B1716,"";""))"),"Java")</f>
        <v>Java</v>
      </c>
      <c r="F1716" s="1" t="str">
        <f>IFERROR(__xludf.DUMMYFUNCTION("""COMPUTED_VALUE"""),"Other(s):")</f>
        <v>Other(s):</v>
      </c>
    </row>
    <row r="1717">
      <c r="B1717" s="1" t="str">
        <f>IFERROR(__xludf.DUMMYFUNCTION("""COMPUTED_VALUE"""),"HTML/CSS;Java;JavaScript;PHP;TypeScript")</f>
        <v>HTML/CSS;Java;JavaScript;PHP;TypeScript</v>
      </c>
      <c r="E1717" s="1" t="str">
        <f>IFERROR(__xludf.DUMMYFUNCTION("UNIQUE(SPLIT(B1717,"";""))"),"HTML/CSS")</f>
        <v>HTML/CSS</v>
      </c>
      <c r="F1717" s="1" t="str">
        <f>IFERROR(__xludf.DUMMYFUNCTION("""COMPUTED_VALUE"""),"Java")</f>
        <v>Java</v>
      </c>
      <c r="G1717" s="1" t="str">
        <f>IFERROR(__xludf.DUMMYFUNCTION("""COMPUTED_VALUE"""),"JavaScript")</f>
        <v>JavaScript</v>
      </c>
      <c r="H1717" s="1" t="str">
        <f>IFERROR(__xludf.DUMMYFUNCTION("""COMPUTED_VALUE"""),"PHP")</f>
        <v>PHP</v>
      </c>
      <c r="I1717" s="1" t="str">
        <f>IFERROR(__xludf.DUMMYFUNCTION("""COMPUTED_VALUE"""),"TypeScript")</f>
        <v>TypeScript</v>
      </c>
    </row>
    <row r="1718">
      <c r="B1718" s="1" t="str">
        <f>IFERROR(__xludf.DUMMYFUNCTION("""COMPUTED_VALUE"""),"HTML/CSS;Java;JavaScript;SQL;TypeScript")</f>
        <v>HTML/CSS;Java;JavaScript;SQL;TypeScript</v>
      </c>
      <c r="E1718" s="1" t="str">
        <f>IFERROR(__xludf.DUMMYFUNCTION("UNIQUE(SPLIT(B1718,"";""))"),"HTML/CSS")</f>
        <v>HTML/CSS</v>
      </c>
      <c r="F1718" s="1" t="str">
        <f>IFERROR(__xludf.DUMMYFUNCTION("""COMPUTED_VALUE"""),"Java")</f>
        <v>Java</v>
      </c>
      <c r="G1718" s="1" t="str">
        <f>IFERROR(__xludf.DUMMYFUNCTION("""COMPUTED_VALUE"""),"JavaScript")</f>
        <v>JavaScript</v>
      </c>
      <c r="H1718" s="1" t="str">
        <f>IFERROR(__xludf.DUMMYFUNCTION("""COMPUTED_VALUE"""),"SQL")</f>
        <v>SQL</v>
      </c>
      <c r="I1718" s="1" t="str">
        <f>IFERROR(__xludf.DUMMYFUNCTION("""COMPUTED_VALUE"""),"TypeScript")</f>
        <v>TypeScript</v>
      </c>
    </row>
    <row r="1719">
      <c r="B1719" s="1" t="str">
        <f>IFERROR(__xludf.DUMMYFUNCTION("""COMPUTED_VALUE"""),"C;C++;Java;Python")</f>
        <v>C;C++;Java;Python</v>
      </c>
      <c r="E1719" s="1" t="str">
        <f>IFERROR(__xludf.DUMMYFUNCTION("UNIQUE(SPLIT(B1719,"";""))"),"C")</f>
        <v>C</v>
      </c>
      <c r="F1719" s="1" t="str">
        <f>IFERROR(__xludf.DUMMYFUNCTION("""COMPUTED_VALUE"""),"C++")</f>
        <v>C++</v>
      </c>
      <c r="G1719" s="1" t="str">
        <f>IFERROR(__xludf.DUMMYFUNCTION("""COMPUTED_VALUE"""),"Java")</f>
        <v>Java</v>
      </c>
      <c r="H1719" s="1" t="str">
        <f>IFERROR(__xludf.DUMMYFUNCTION("""COMPUTED_VALUE"""),"Python")</f>
        <v>Python</v>
      </c>
    </row>
    <row r="1720">
      <c r="B1720" s="1" t="str">
        <f>IFERROR(__xludf.DUMMYFUNCTION("""COMPUTED_VALUE"""),"HTML/CSS;JavaScript;TypeScript")</f>
        <v>HTML/CSS;JavaScript;TypeScript</v>
      </c>
      <c r="E1720" s="1" t="str">
        <f>IFERROR(__xludf.DUMMYFUNCTION("UNIQUE(SPLIT(B1720,"";""))"),"HTML/CSS")</f>
        <v>HTML/CSS</v>
      </c>
      <c r="F1720" s="1" t="str">
        <f>IFERROR(__xludf.DUMMYFUNCTION("""COMPUTED_VALUE"""),"JavaScript")</f>
        <v>JavaScript</v>
      </c>
      <c r="G1720" s="1" t="str">
        <f>IFERROR(__xludf.DUMMYFUNCTION("""COMPUTED_VALUE"""),"TypeScript")</f>
        <v>TypeScript</v>
      </c>
    </row>
    <row r="1721">
      <c r="B1721" s="1" t="str">
        <f>IFERROR(__xludf.DUMMYFUNCTION("""COMPUTED_VALUE"""),"Java;Scala;SQL")</f>
        <v>Java;Scala;SQL</v>
      </c>
      <c r="E1721" s="1" t="str">
        <f>IFERROR(__xludf.DUMMYFUNCTION("UNIQUE(SPLIT(B1721,"";""))"),"Java")</f>
        <v>Java</v>
      </c>
      <c r="F1721" s="1" t="str">
        <f>IFERROR(__xludf.DUMMYFUNCTION("""COMPUTED_VALUE"""),"Scala")</f>
        <v>Scala</v>
      </c>
      <c r="G1721" s="1" t="str">
        <f>IFERROR(__xludf.DUMMYFUNCTION("""COMPUTED_VALUE"""),"SQL")</f>
        <v>SQL</v>
      </c>
    </row>
    <row r="1722">
      <c r="B1722" s="1" t="str">
        <f>IFERROR(__xludf.DUMMYFUNCTION("""COMPUTED_VALUE"""),"Bash/Shell/PowerShell;Go;Java;Kotlin;Python")</f>
        <v>Bash/Shell/PowerShell;Go;Java;Kotlin;Python</v>
      </c>
      <c r="E1722" s="1" t="str">
        <f>IFERROR(__xludf.DUMMYFUNCTION("UNIQUE(SPLIT(B1722,"";""))"),"Bash/Shell/PowerShell")</f>
        <v>Bash/Shell/PowerShell</v>
      </c>
      <c r="F1722" s="1" t="str">
        <f>IFERROR(__xludf.DUMMYFUNCTION("""COMPUTED_VALUE"""),"Go")</f>
        <v>Go</v>
      </c>
      <c r="G1722" s="1" t="str">
        <f>IFERROR(__xludf.DUMMYFUNCTION("""COMPUTED_VALUE"""),"Java")</f>
        <v>Java</v>
      </c>
      <c r="H1722" s="1" t="str">
        <f>IFERROR(__xludf.DUMMYFUNCTION("""COMPUTED_VALUE"""),"Kotlin")</f>
        <v>Kotlin</v>
      </c>
      <c r="I1722" s="1" t="str">
        <f>IFERROR(__xludf.DUMMYFUNCTION("""COMPUTED_VALUE"""),"Python")</f>
        <v>Python</v>
      </c>
    </row>
    <row r="1723">
      <c r="B1723" s="1" t="str">
        <f>IFERROR(__xludf.DUMMYFUNCTION("""COMPUTED_VALUE"""),"Bash/Shell/PowerShell;TypeScript")</f>
        <v>Bash/Shell/PowerShell;TypeScript</v>
      </c>
      <c r="E1723" s="1" t="str">
        <f>IFERROR(__xludf.DUMMYFUNCTION("UNIQUE(SPLIT(B1723,"";""))"),"Bash/Shell/PowerShell")</f>
        <v>Bash/Shell/PowerShell</v>
      </c>
      <c r="F1723" s="1" t="str">
        <f>IFERROR(__xludf.DUMMYFUNCTION("""COMPUTED_VALUE"""),"TypeScript")</f>
        <v>TypeScript</v>
      </c>
    </row>
    <row r="1724">
      <c r="B1724" s="1" t="str">
        <f>IFERROR(__xludf.DUMMYFUNCTION("""COMPUTED_VALUE"""),"C++;Java")</f>
        <v>C++;Java</v>
      </c>
      <c r="E1724" s="1" t="str">
        <f>IFERROR(__xludf.DUMMYFUNCTION("UNIQUE(SPLIT(B1724,"";""))"),"C++")</f>
        <v>C++</v>
      </c>
      <c r="F1724" s="1" t="str">
        <f>IFERROR(__xludf.DUMMYFUNCTION("""COMPUTED_VALUE"""),"Java")</f>
        <v>Java</v>
      </c>
    </row>
    <row r="1725">
      <c r="B1725" s="1" t="str">
        <f>IFERROR(__xludf.DUMMYFUNCTION("""COMPUTED_VALUE"""),"Bash/Shell/PowerShell;C;Clojure;HTML/CSS;Java;JavaScript;TypeScript;Other(s):")</f>
        <v>Bash/Shell/PowerShell;C;Clojure;HTML/CSS;Java;JavaScript;TypeScript;Other(s):</v>
      </c>
      <c r="E1725" s="1" t="str">
        <f>IFERROR(__xludf.DUMMYFUNCTION("UNIQUE(SPLIT(B1725,"";""))"),"Bash/Shell/PowerShell")</f>
        <v>Bash/Shell/PowerShell</v>
      </c>
      <c r="F1725" s="1" t="str">
        <f>IFERROR(__xludf.DUMMYFUNCTION("""COMPUTED_VALUE"""),"C")</f>
        <v>C</v>
      </c>
      <c r="G1725" s="1" t="str">
        <f>IFERROR(__xludf.DUMMYFUNCTION("""COMPUTED_VALUE"""),"Clojure")</f>
        <v>Clojure</v>
      </c>
      <c r="H1725" s="1" t="str">
        <f>IFERROR(__xludf.DUMMYFUNCTION("""COMPUTED_VALUE"""),"HTML/CSS")</f>
        <v>HTML/CSS</v>
      </c>
      <c r="I1725" s="1" t="str">
        <f>IFERROR(__xludf.DUMMYFUNCTION("""COMPUTED_VALUE"""),"Java")</f>
        <v>Java</v>
      </c>
      <c r="J1725" s="1" t="str">
        <f>IFERROR(__xludf.DUMMYFUNCTION("""COMPUTED_VALUE"""),"JavaScript")</f>
        <v>JavaScript</v>
      </c>
      <c r="K1725" s="1" t="str">
        <f>IFERROR(__xludf.DUMMYFUNCTION("""COMPUTED_VALUE"""),"TypeScript")</f>
        <v>TypeScript</v>
      </c>
      <c r="L1725" s="1" t="str">
        <f>IFERROR(__xludf.DUMMYFUNCTION("""COMPUTED_VALUE"""),"Other(s):")</f>
        <v>Other(s):</v>
      </c>
    </row>
    <row r="1726">
      <c r="B1726" s="1" t="str">
        <f>IFERROR(__xludf.DUMMYFUNCTION("""COMPUTED_VALUE"""),"C#;HTML/CSS;JavaScript;SQL;TypeScript")</f>
        <v>C#;HTML/CSS;JavaScript;SQL;TypeScript</v>
      </c>
      <c r="E1726" s="1" t="str">
        <f>IFERROR(__xludf.DUMMYFUNCTION("UNIQUE(SPLIT(B1726,"";""))"),"C#")</f>
        <v>C#</v>
      </c>
      <c r="F1726" s="1" t="str">
        <f>IFERROR(__xludf.DUMMYFUNCTION("""COMPUTED_VALUE"""),"HTML/CSS")</f>
        <v>HTML/CSS</v>
      </c>
      <c r="G1726" s="1" t="str">
        <f>IFERROR(__xludf.DUMMYFUNCTION("""COMPUTED_VALUE"""),"JavaScript")</f>
        <v>JavaScript</v>
      </c>
      <c r="H1726" s="1" t="str">
        <f>IFERROR(__xludf.DUMMYFUNCTION("""COMPUTED_VALUE"""),"SQL")</f>
        <v>SQL</v>
      </c>
      <c r="I1726" s="1" t="str">
        <f>IFERROR(__xludf.DUMMYFUNCTION("""COMPUTED_VALUE"""),"TypeScript")</f>
        <v>TypeScript</v>
      </c>
    </row>
    <row r="1727">
      <c r="B1727" s="1" t="str">
        <f>IFERROR(__xludf.DUMMYFUNCTION("""COMPUTED_VALUE"""),"C#;HTML/CSS;Java;JavaScript;SQL")</f>
        <v>C#;HTML/CSS;Java;JavaScript;SQL</v>
      </c>
      <c r="E1727" s="1" t="str">
        <f>IFERROR(__xludf.DUMMYFUNCTION("UNIQUE(SPLIT(B1727,"";""))"),"C#")</f>
        <v>C#</v>
      </c>
      <c r="F1727" s="1" t="str">
        <f>IFERROR(__xludf.DUMMYFUNCTION("""COMPUTED_VALUE"""),"HTML/CSS")</f>
        <v>HTML/CSS</v>
      </c>
      <c r="G1727" s="1" t="str">
        <f>IFERROR(__xludf.DUMMYFUNCTION("""COMPUTED_VALUE"""),"Java")</f>
        <v>Java</v>
      </c>
      <c r="H1727" s="1" t="str">
        <f>IFERROR(__xludf.DUMMYFUNCTION("""COMPUTED_VALUE"""),"JavaScript")</f>
        <v>JavaScript</v>
      </c>
      <c r="I1727" s="1" t="str">
        <f>IFERROR(__xludf.DUMMYFUNCTION("""COMPUTED_VALUE"""),"SQL")</f>
        <v>SQL</v>
      </c>
    </row>
    <row r="1728">
      <c r="B1728" s="1" t="str">
        <f>IFERROR(__xludf.DUMMYFUNCTION("""COMPUTED_VALUE"""),"Bash/Shell/PowerShell;C;C++;HTML/CSS;JavaScript;Python")</f>
        <v>Bash/Shell/PowerShell;C;C++;HTML/CSS;JavaScript;Python</v>
      </c>
      <c r="E1728" s="1" t="str">
        <f>IFERROR(__xludf.DUMMYFUNCTION("UNIQUE(SPLIT(B1728,"";""))"),"Bash/Shell/PowerShell")</f>
        <v>Bash/Shell/PowerShell</v>
      </c>
      <c r="F1728" s="1" t="str">
        <f>IFERROR(__xludf.DUMMYFUNCTION("""COMPUTED_VALUE"""),"C")</f>
        <v>C</v>
      </c>
      <c r="G1728" s="1" t="str">
        <f>IFERROR(__xludf.DUMMYFUNCTION("""COMPUTED_VALUE"""),"C++")</f>
        <v>C++</v>
      </c>
      <c r="H1728" s="1" t="str">
        <f>IFERROR(__xludf.DUMMYFUNCTION("""COMPUTED_VALUE"""),"HTML/CSS")</f>
        <v>HTML/CSS</v>
      </c>
      <c r="I1728" s="1" t="str">
        <f>IFERROR(__xludf.DUMMYFUNCTION("""COMPUTED_VALUE"""),"JavaScript")</f>
        <v>JavaScript</v>
      </c>
      <c r="J1728" s="1" t="str">
        <f>IFERROR(__xludf.DUMMYFUNCTION("""COMPUTED_VALUE"""),"Python")</f>
        <v>Python</v>
      </c>
    </row>
    <row r="1729">
      <c r="B1729" s="1" t="str">
        <f>IFERROR(__xludf.DUMMYFUNCTION("""COMPUTED_VALUE"""),"Bash/Shell/PowerShell;C#;HTML/CSS;JavaScript;Python;Ruby;SQL;TypeScript")</f>
        <v>Bash/Shell/PowerShell;C#;HTML/CSS;JavaScript;Python;Ruby;SQL;TypeScript</v>
      </c>
      <c r="E1729" s="1" t="str">
        <f>IFERROR(__xludf.DUMMYFUNCTION("UNIQUE(SPLIT(B1729,"";""))"),"Bash/Shell/PowerShell")</f>
        <v>Bash/Shell/PowerShell</v>
      </c>
      <c r="F1729" s="1" t="str">
        <f>IFERROR(__xludf.DUMMYFUNCTION("""COMPUTED_VALUE"""),"C#")</f>
        <v>C#</v>
      </c>
      <c r="G1729" s="1" t="str">
        <f>IFERROR(__xludf.DUMMYFUNCTION("""COMPUTED_VALUE"""),"HTML/CSS")</f>
        <v>HTML/CSS</v>
      </c>
      <c r="H1729" s="1" t="str">
        <f>IFERROR(__xludf.DUMMYFUNCTION("""COMPUTED_VALUE"""),"JavaScript")</f>
        <v>JavaScript</v>
      </c>
      <c r="I1729" s="1" t="str">
        <f>IFERROR(__xludf.DUMMYFUNCTION("""COMPUTED_VALUE"""),"Python")</f>
        <v>Python</v>
      </c>
      <c r="J1729" s="1" t="str">
        <f>IFERROR(__xludf.DUMMYFUNCTION("""COMPUTED_VALUE"""),"Ruby")</f>
        <v>Ruby</v>
      </c>
      <c r="K1729" s="1" t="str">
        <f>IFERROR(__xludf.DUMMYFUNCTION("""COMPUTED_VALUE"""),"SQL")</f>
        <v>SQL</v>
      </c>
      <c r="L1729" s="1" t="str">
        <f>IFERROR(__xludf.DUMMYFUNCTION("""COMPUTED_VALUE"""),"TypeScript")</f>
        <v>TypeScript</v>
      </c>
    </row>
    <row r="1730">
      <c r="B1730" s="1" t="str">
        <f>IFERROR(__xludf.DUMMYFUNCTION("""COMPUTED_VALUE"""),"C;C++;C#;JavaScript")</f>
        <v>C;C++;C#;JavaScript</v>
      </c>
      <c r="E1730" s="1" t="str">
        <f>IFERROR(__xludf.DUMMYFUNCTION("UNIQUE(SPLIT(B1730,"";""))"),"C")</f>
        <v>C</v>
      </c>
      <c r="F1730" s="1" t="str">
        <f>IFERROR(__xludf.DUMMYFUNCTION("""COMPUTED_VALUE"""),"C++")</f>
        <v>C++</v>
      </c>
      <c r="G1730" s="1" t="str">
        <f>IFERROR(__xludf.DUMMYFUNCTION("""COMPUTED_VALUE"""),"C#")</f>
        <v>C#</v>
      </c>
      <c r="H1730" s="1" t="str">
        <f>IFERROR(__xludf.DUMMYFUNCTION("""COMPUTED_VALUE"""),"JavaScript")</f>
        <v>JavaScript</v>
      </c>
    </row>
    <row r="1731">
      <c r="B1731" s="1" t="str">
        <f>IFERROR(__xludf.DUMMYFUNCTION("""COMPUTED_VALUE"""),"C#;HTML/CSS;JavaScript;Kotlin;Python;SQL;Swift")</f>
        <v>C#;HTML/CSS;JavaScript;Kotlin;Python;SQL;Swift</v>
      </c>
      <c r="E1731" s="1" t="str">
        <f>IFERROR(__xludf.DUMMYFUNCTION("UNIQUE(SPLIT(B1731,"";""))"),"C#")</f>
        <v>C#</v>
      </c>
      <c r="F1731" s="1" t="str">
        <f>IFERROR(__xludf.DUMMYFUNCTION("""COMPUTED_VALUE"""),"HTML/CSS")</f>
        <v>HTML/CSS</v>
      </c>
      <c r="G1731" s="1" t="str">
        <f>IFERROR(__xludf.DUMMYFUNCTION("""COMPUTED_VALUE"""),"JavaScript")</f>
        <v>JavaScript</v>
      </c>
      <c r="H1731" s="1" t="str">
        <f>IFERROR(__xludf.DUMMYFUNCTION("""COMPUTED_VALUE"""),"Kotlin")</f>
        <v>Kotlin</v>
      </c>
      <c r="I1731" s="1" t="str">
        <f>IFERROR(__xludf.DUMMYFUNCTION("""COMPUTED_VALUE"""),"Python")</f>
        <v>Python</v>
      </c>
      <c r="J1731" s="1" t="str">
        <f>IFERROR(__xludf.DUMMYFUNCTION("""COMPUTED_VALUE"""),"SQL")</f>
        <v>SQL</v>
      </c>
      <c r="K1731" s="1" t="str">
        <f>IFERROR(__xludf.DUMMYFUNCTION("""COMPUTED_VALUE"""),"Swift")</f>
        <v>Swift</v>
      </c>
    </row>
    <row r="1732">
      <c r="B1732" s="1" t="str">
        <f>IFERROR(__xludf.DUMMYFUNCTION("""COMPUTED_VALUE"""),"C;C#;Python")</f>
        <v>C;C#;Python</v>
      </c>
      <c r="E1732" s="1" t="str">
        <f>IFERROR(__xludf.DUMMYFUNCTION("UNIQUE(SPLIT(B1732,"";""))"),"C")</f>
        <v>C</v>
      </c>
      <c r="F1732" s="1" t="str">
        <f>IFERROR(__xludf.DUMMYFUNCTION("""COMPUTED_VALUE"""),"C#")</f>
        <v>C#</v>
      </c>
      <c r="G1732" s="1" t="str">
        <f>IFERROR(__xludf.DUMMYFUNCTION("""COMPUTED_VALUE"""),"Python")</f>
        <v>Python</v>
      </c>
    </row>
    <row r="1733">
      <c r="B1733" s="1" t="str">
        <f>IFERROR(__xludf.DUMMYFUNCTION("""COMPUTED_VALUE"""),"HTML/CSS;JavaScript")</f>
        <v>HTML/CSS;JavaScript</v>
      </c>
      <c r="E1733" s="1" t="str">
        <f>IFERROR(__xludf.DUMMYFUNCTION("UNIQUE(SPLIT(B1733,"";""))"),"HTML/CSS")</f>
        <v>HTML/CSS</v>
      </c>
      <c r="F1733" s="1" t="str">
        <f>IFERROR(__xludf.DUMMYFUNCTION("""COMPUTED_VALUE"""),"JavaScript")</f>
        <v>JavaScript</v>
      </c>
    </row>
    <row r="1734">
      <c r="B1734" s="1" t="str">
        <f>IFERROR(__xludf.DUMMYFUNCTION("""COMPUTED_VALUE"""),"Bash/Shell/PowerShell;Dart;Elixir;Go;HTML/CSS;Java;JavaScript;Python;Ruby;Rust;SQL;Swift;TypeScript")</f>
        <v>Bash/Shell/PowerShell;Dart;Elixir;Go;HTML/CSS;Java;JavaScript;Python;Ruby;Rust;SQL;Swift;TypeScript</v>
      </c>
      <c r="E1734" s="1" t="str">
        <f>IFERROR(__xludf.DUMMYFUNCTION("UNIQUE(SPLIT(B1734,"";""))"),"Bash/Shell/PowerShell")</f>
        <v>Bash/Shell/PowerShell</v>
      </c>
      <c r="F1734" s="1" t="str">
        <f>IFERROR(__xludf.DUMMYFUNCTION("""COMPUTED_VALUE"""),"Dart")</f>
        <v>Dart</v>
      </c>
      <c r="G1734" s="1" t="str">
        <f>IFERROR(__xludf.DUMMYFUNCTION("""COMPUTED_VALUE"""),"Elixir")</f>
        <v>Elixir</v>
      </c>
      <c r="H1734" s="1" t="str">
        <f>IFERROR(__xludf.DUMMYFUNCTION("""COMPUTED_VALUE"""),"Go")</f>
        <v>Go</v>
      </c>
      <c r="I1734" s="1" t="str">
        <f>IFERROR(__xludf.DUMMYFUNCTION("""COMPUTED_VALUE"""),"HTML/CSS")</f>
        <v>HTML/CSS</v>
      </c>
      <c r="J1734" s="1" t="str">
        <f>IFERROR(__xludf.DUMMYFUNCTION("""COMPUTED_VALUE"""),"Java")</f>
        <v>Java</v>
      </c>
      <c r="K1734" s="1" t="str">
        <f>IFERROR(__xludf.DUMMYFUNCTION("""COMPUTED_VALUE"""),"JavaScript")</f>
        <v>JavaScript</v>
      </c>
      <c r="L1734" s="1" t="str">
        <f>IFERROR(__xludf.DUMMYFUNCTION("""COMPUTED_VALUE"""),"Python")</f>
        <v>Python</v>
      </c>
      <c r="M1734" s="1" t="str">
        <f>IFERROR(__xludf.DUMMYFUNCTION("""COMPUTED_VALUE"""),"Ruby")</f>
        <v>Ruby</v>
      </c>
      <c r="N1734" s="1" t="str">
        <f>IFERROR(__xludf.DUMMYFUNCTION("""COMPUTED_VALUE"""),"Rust")</f>
        <v>Rust</v>
      </c>
      <c r="O1734" s="1" t="str">
        <f>IFERROR(__xludf.DUMMYFUNCTION("""COMPUTED_VALUE"""),"SQL")</f>
        <v>SQL</v>
      </c>
      <c r="P1734" s="1" t="str">
        <f>IFERROR(__xludf.DUMMYFUNCTION("""COMPUTED_VALUE"""),"Swift")</f>
        <v>Swift</v>
      </c>
      <c r="Q1734" s="1" t="str">
        <f>IFERROR(__xludf.DUMMYFUNCTION("""COMPUTED_VALUE"""),"TypeScript")</f>
        <v>TypeScript</v>
      </c>
    </row>
    <row r="1735">
      <c r="B1735" s="1" t="str">
        <f>IFERROR(__xludf.DUMMYFUNCTION("""COMPUTED_VALUE"""),"Bash/Shell/PowerShell;HTML/CSS;Java;JavaScript;SQL")</f>
        <v>Bash/Shell/PowerShell;HTML/CSS;Java;JavaScript;SQL</v>
      </c>
      <c r="E1735" s="1" t="str">
        <f>IFERROR(__xludf.DUMMYFUNCTION("UNIQUE(SPLIT(B1735,"";""))"),"Bash/Shell/PowerShell")</f>
        <v>Bash/Shell/PowerShell</v>
      </c>
      <c r="F1735" s="1" t="str">
        <f>IFERROR(__xludf.DUMMYFUNCTION("""COMPUTED_VALUE"""),"HTML/CSS")</f>
        <v>HTML/CSS</v>
      </c>
      <c r="G1735" s="1" t="str">
        <f>IFERROR(__xludf.DUMMYFUNCTION("""COMPUTED_VALUE"""),"Java")</f>
        <v>Java</v>
      </c>
      <c r="H1735" s="1" t="str">
        <f>IFERROR(__xludf.DUMMYFUNCTION("""COMPUTED_VALUE"""),"JavaScript")</f>
        <v>JavaScript</v>
      </c>
      <c r="I1735" s="1" t="str">
        <f>IFERROR(__xludf.DUMMYFUNCTION("""COMPUTED_VALUE"""),"SQL")</f>
        <v>SQL</v>
      </c>
    </row>
    <row r="1736">
      <c r="B1736" s="1" t="str">
        <f>IFERROR(__xludf.DUMMYFUNCTION("""COMPUTED_VALUE"""),"Bash/Shell/PowerShell;Python;R")</f>
        <v>Bash/Shell/PowerShell;Python;R</v>
      </c>
      <c r="E1736" s="1" t="str">
        <f>IFERROR(__xludf.DUMMYFUNCTION("UNIQUE(SPLIT(B1736,"";""))"),"Bash/Shell/PowerShell")</f>
        <v>Bash/Shell/PowerShell</v>
      </c>
      <c r="F1736" s="1" t="str">
        <f>IFERROR(__xludf.DUMMYFUNCTION("""COMPUTED_VALUE"""),"Python")</f>
        <v>Python</v>
      </c>
      <c r="G1736" s="1" t="str">
        <f>IFERROR(__xludf.DUMMYFUNCTION("""COMPUTED_VALUE"""),"R")</f>
        <v>R</v>
      </c>
    </row>
    <row r="1737">
      <c r="B1737" s="1" t="str">
        <f>IFERROR(__xludf.DUMMYFUNCTION("""COMPUTED_VALUE"""),"Objective-C;Python;Swift")</f>
        <v>Objective-C;Python;Swift</v>
      </c>
      <c r="E1737" s="1" t="str">
        <f>IFERROR(__xludf.DUMMYFUNCTION("UNIQUE(SPLIT(B1737,"";""))"),"Objective-C")</f>
        <v>Objective-C</v>
      </c>
      <c r="F1737" s="1" t="str">
        <f>IFERROR(__xludf.DUMMYFUNCTION("""COMPUTED_VALUE"""),"Python")</f>
        <v>Python</v>
      </c>
      <c r="G1737" s="1" t="str">
        <f>IFERROR(__xludf.DUMMYFUNCTION("""COMPUTED_VALUE"""),"Swift")</f>
        <v>Swift</v>
      </c>
    </row>
    <row r="1738">
      <c r="B1738" s="1" t="str">
        <f>IFERROR(__xludf.DUMMYFUNCTION("""COMPUTED_VALUE"""),"C#;HTML/CSS;JavaScript;SQL;Other(s):")</f>
        <v>C#;HTML/CSS;JavaScript;SQL;Other(s):</v>
      </c>
      <c r="E1738" s="1" t="str">
        <f>IFERROR(__xludf.DUMMYFUNCTION("UNIQUE(SPLIT(B1738,"";""))"),"C#")</f>
        <v>C#</v>
      </c>
      <c r="F1738" s="1" t="str">
        <f>IFERROR(__xludf.DUMMYFUNCTION("""COMPUTED_VALUE"""),"HTML/CSS")</f>
        <v>HTML/CSS</v>
      </c>
      <c r="G1738" s="1" t="str">
        <f>IFERROR(__xludf.DUMMYFUNCTION("""COMPUTED_VALUE"""),"JavaScript")</f>
        <v>JavaScript</v>
      </c>
      <c r="H1738" s="1" t="str">
        <f>IFERROR(__xludf.DUMMYFUNCTION("""COMPUTED_VALUE"""),"SQL")</f>
        <v>SQL</v>
      </c>
      <c r="I1738" s="1" t="str">
        <f>IFERROR(__xludf.DUMMYFUNCTION("""COMPUTED_VALUE"""),"Other(s):")</f>
        <v>Other(s):</v>
      </c>
    </row>
    <row r="1739">
      <c r="B1739" s="1" t="str">
        <f>IFERROR(__xludf.DUMMYFUNCTION("""COMPUTED_VALUE"""),"HTML/CSS;Java;JavaScript;PHP;Ruby;SQL")</f>
        <v>HTML/CSS;Java;JavaScript;PHP;Ruby;SQL</v>
      </c>
      <c r="E1739" s="1" t="str">
        <f>IFERROR(__xludf.DUMMYFUNCTION("UNIQUE(SPLIT(B1739,"";""))"),"HTML/CSS")</f>
        <v>HTML/CSS</v>
      </c>
      <c r="F1739" s="1" t="str">
        <f>IFERROR(__xludf.DUMMYFUNCTION("""COMPUTED_VALUE"""),"Java")</f>
        <v>Java</v>
      </c>
      <c r="G1739" s="1" t="str">
        <f>IFERROR(__xludf.DUMMYFUNCTION("""COMPUTED_VALUE"""),"JavaScript")</f>
        <v>JavaScript</v>
      </c>
      <c r="H1739" s="1" t="str">
        <f>IFERROR(__xludf.DUMMYFUNCTION("""COMPUTED_VALUE"""),"PHP")</f>
        <v>PHP</v>
      </c>
      <c r="I1739" s="1" t="str">
        <f>IFERROR(__xludf.DUMMYFUNCTION("""COMPUTED_VALUE"""),"Ruby")</f>
        <v>Ruby</v>
      </c>
      <c r="J1739" s="1" t="str">
        <f>IFERROR(__xludf.DUMMYFUNCTION("""COMPUTED_VALUE"""),"SQL")</f>
        <v>SQL</v>
      </c>
    </row>
    <row r="1740">
      <c r="B1740" s="1" t="str">
        <f>IFERROR(__xludf.DUMMYFUNCTION("""COMPUTED_VALUE"""),"HTML/CSS;JavaScript;Python;VBA")</f>
        <v>HTML/CSS;JavaScript;Python;VBA</v>
      </c>
      <c r="E1740" s="1" t="str">
        <f>IFERROR(__xludf.DUMMYFUNCTION("UNIQUE(SPLIT(B1740,"";""))"),"HTML/CSS")</f>
        <v>HTML/CSS</v>
      </c>
      <c r="F1740" s="1" t="str">
        <f>IFERROR(__xludf.DUMMYFUNCTION("""COMPUTED_VALUE"""),"JavaScript")</f>
        <v>JavaScript</v>
      </c>
      <c r="G1740" s="1" t="str">
        <f>IFERROR(__xludf.DUMMYFUNCTION("""COMPUTED_VALUE"""),"Python")</f>
        <v>Python</v>
      </c>
      <c r="H1740" s="1" t="str">
        <f>IFERROR(__xludf.DUMMYFUNCTION("""COMPUTED_VALUE"""),"VBA")</f>
        <v>VBA</v>
      </c>
    </row>
    <row r="1741">
      <c r="B1741" s="1" t="str">
        <f>IFERROR(__xludf.DUMMYFUNCTION("""COMPUTED_VALUE"""),"Bash/Shell/PowerShell;C++;C#;Java;Kotlin;PHP")</f>
        <v>Bash/Shell/PowerShell;C++;C#;Java;Kotlin;PHP</v>
      </c>
      <c r="E1741" s="1" t="str">
        <f>IFERROR(__xludf.DUMMYFUNCTION("UNIQUE(SPLIT(B1741,"";""))"),"Bash/Shell/PowerShell")</f>
        <v>Bash/Shell/PowerShell</v>
      </c>
      <c r="F1741" s="1" t="str">
        <f>IFERROR(__xludf.DUMMYFUNCTION("""COMPUTED_VALUE"""),"C++")</f>
        <v>C++</v>
      </c>
      <c r="G1741" s="1" t="str">
        <f>IFERROR(__xludf.DUMMYFUNCTION("""COMPUTED_VALUE"""),"C#")</f>
        <v>C#</v>
      </c>
      <c r="H1741" s="1" t="str">
        <f>IFERROR(__xludf.DUMMYFUNCTION("""COMPUTED_VALUE"""),"Java")</f>
        <v>Java</v>
      </c>
      <c r="I1741" s="1" t="str">
        <f>IFERROR(__xludf.DUMMYFUNCTION("""COMPUTED_VALUE"""),"Kotlin")</f>
        <v>Kotlin</v>
      </c>
      <c r="J1741" s="1" t="str">
        <f>IFERROR(__xludf.DUMMYFUNCTION("""COMPUTED_VALUE"""),"PHP")</f>
        <v>PHP</v>
      </c>
    </row>
    <row r="1742">
      <c r="B1742" s="1" t="str">
        <f>IFERROR(__xludf.DUMMYFUNCTION("""COMPUTED_VALUE"""),"Bash/Shell/PowerShell;HTML/CSS;JavaScript;Ruby;SQL")</f>
        <v>Bash/Shell/PowerShell;HTML/CSS;JavaScript;Ruby;SQL</v>
      </c>
      <c r="E1742" s="1" t="str">
        <f>IFERROR(__xludf.DUMMYFUNCTION("UNIQUE(SPLIT(B1742,"";""))"),"Bash/Shell/PowerShell")</f>
        <v>Bash/Shell/PowerShell</v>
      </c>
      <c r="F1742" s="1" t="str">
        <f>IFERROR(__xludf.DUMMYFUNCTION("""COMPUTED_VALUE"""),"HTML/CSS")</f>
        <v>HTML/CSS</v>
      </c>
      <c r="G1742" s="1" t="str">
        <f>IFERROR(__xludf.DUMMYFUNCTION("""COMPUTED_VALUE"""),"JavaScript")</f>
        <v>JavaScript</v>
      </c>
      <c r="H1742" s="1" t="str">
        <f>IFERROR(__xludf.DUMMYFUNCTION("""COMPUTED_VALUE"""),"Ruby")</f>
        <v>Ruby</v>
      </c>
      <c r="I1742" s="1" t="str">
        <f>IFERROR(__xludf.DUMMYFUNCTION("""COMPUTED_VALUE"""),"SQL")</f>
        <v>SQL</v>
      </c>
    </row>
    <row r="1743">
      <c r="B1743" s="1" t="str">
        <f>IFERROR(__xludf.DUMMYFUNCTION("""COMPUTED_VALUE"""),"Bash/Shell/PowerShell;Go;HTML/CSS;JavaScript;Ruby")</f>
        <v>Bash/Shell/PowerShell;Go;HTML/CSS;JavaScript;Ruby</v>
      </c>
      <c r="E1743" s="1" t="str">
        <f>IFERROR(__xludf.DUMMYFUNCTION("UNIQUE(SPLIT(B1743,"";""))"),"Bash/Shell/PowerShell")</f>
        <v>Bash/Shell/PowerShell</v>
      </c>
      <c r="F1743" s="1" t="str">
        <f>IFERROR(__xludf.DUMMYFUNCTION("""COMPUTED_VALUE"""),"Go")</f>
        <v>Go</v>
      </c>
      <c r="G1743" s="1" t="str">
        <f>IFERROR(__xludf.DUMMYFUNCTION("""COMPUTED_VALUE"""),"HTML/CSS")</f>
        <v>HTML/CSS</v>
      </c>
      <c r="H1743" s="1" t="str">
        <f>IFERROR(__xludf.DUMMYFUNCTION("""COMPUTED_VALUE"""),"JavaScript")</f>
        <v>JavaScript</v>
      </c>
      <c r="I1743" s="1" t="str">
        <f>IFERROR(__xludf.DUMMYFUNCTION("""COMPUTED_VALUE"""),"Ruby")</f>
        <v>Ruby</v>
      </c>
    </row>
    <row r="1744">
      <c r="B1744" s="1" t="str">
        <f>IFERROR(__xludf.DUMMYFUNCTION("""COMPUTED_VALUE"""),"Bash/Shell/PowerShell;C;HTML/CSS;Java;JavaScript;PHP;Python;SQL;VBA")</f>
        <v>Bash/Shell/PowerShell;C;HTML/CSS;Java;JavaScript;PHP;Python;SQL;VBA</v>
      </c>
      <c r="E1744" s="1" t="str">
        <f>IFERROR(__xludf.DUMMYFUNCTION("UNIQUE(SPLIT(B1744,"";""))"),"Bash/Shell/PowerShell")</f>
        <v>Bash/Shell/PowerShell</v>
      </c>
      <c r="F1744" s="1" t="str">
        <f>IFERROR(__xludf.DUMMYFUNCTION("""COMPUTED_VALUE"""),"C")</f>
        <v>C</v>
      </c>
      <c r="G1744" s="1" t="str">
        <f>IFERROR(__xludf.DUMMYFUNCTION("""COMPUTED_VALUE"""),"HTML/CSS")</f>
        <v>HTML/CSS</v>
      </c>
      <c r="H1744" s="1" t="str">
        <f>IFERROR(__xludf.DUMMYFUNCTION("""COMPUTED_VALUE"""),"Java")</f>
        <v>Java</v>
      </c>
      <c r="I1744" s="1" t="str">
        <f>IFERROR(__xludf.DUMMYFUNCTION("""COMPUTED_VALUE"""),"JavaScript")</f>
        <v>JavaScript</v>
      </c>
      <c r="J1744" s="1" t="str">
        <f>IFERROR(__xludf.DUMMYFUNCTION("""COMPUTED_VALUE"""),"PHP")</f>
        <v>PHP</v>
      </c>
      <c r="K1744" s="1" t="str">
        <f>IFERROR(__xludf.DUMMYFUNCTION("""COMPUTED_VALUE"""),"Python")</f>
        <v>Python</v>
      </c>
      <c r="L1744" s="1" t="str">
        <f>IFERROR(__xludf.DUMMYFUNCTION("""COMPUTED_VALUE"""),"SQL")</f>
        <v>SQL</v>
      </c>
      <c r="M1744" s="1" t="str">
        <f>IFERROR(__xludf.DUMMYFUNCTION("""COMPUTED_VALUE"""),"VBA")</f>
        <v>VBA</v>
      </c>
    </row>
    <row r="1745">
      <c r="B1745" s="1" t="str">
        <f>IFERROR(__xludf.DUMMYFUNCTION("""COMPUTED_VALUE"""),"Bash/Shell/PowerShell;Python;SQL;Other(s):")</f>
        <v>Bash/Shell/PowerShell;Python;SQL;Other(s):</v>
      </c>
      <c r="E1745" s="1" t="str">
        <f>IFERROR(__xludf.DUMMYFUNCTION("UNIQUE(SPLIT(B1745,"";""))"),"Bash/Shell/PowerShell")</f>
        <v>Bash/Shell/PowerShell</v>
      </c>
      <c r="F1745" s="1" t="str">
        <f>IFERROR(__xludf.DUMMYFUNCTION("""COMPUTED_VALUE"""),"Python")</f>
        <v>Python</v>
      </c>
      <c r="G1745" s="1" t="str">
        <f>IFERROR(__xludf.DUMMYFUNCTION("""COMPUTED_VALUE"""),"SQL")</f>
        <v>SQL</v>
      </c>
      <c r="H1745" s="1" t="str">
        <f>IFERROR(__xludf.DUMMYFUNCTION("""COMPUTED_VALUE"""),"Other(s):")</f>
        <v>Other(s):</v>
      </c>
    </row>
    <row r="1746">
      <c r="B1746" s="1" t="str">
        <f>IFERROR(__xludf.DUMMYFUNCTION("""COMPUTED_VALUE"""),"HTML/CSS;JavaScript;PHP;SQL;Other(s):")</f>
        <v>HTML/CSS;JavaScript;PHP;SQL;Other(s):</v>
      </c>
      <c r="E1746" s="1" t="str">
        <f>IFERROR(__xludf.DUMMYFUNCTION("UNIQUE(SPLIT(B1746,"";""))"),"HTML/CSS")</f>
        <v>HTML/CSS</v>
      </c>
      <c r="F1746" s="1" t="str">
        <f>IFERROR(__xludf.DUMMYFUNCTION("""COMPUTED_VALUE"""),"JavaScript")</f>
        <v>JavaScript</v>
      </c>
      <c r="G1746" s="1" t="str">
        <f>IFERROR(__xludf.DUMMYFUNCTION("""COMPUTED_VALUE"""),"PHP")</f>
        <v>PHP</v>
      </c>
      <c r="H1746" s="1" t="str">
        <f>IFERROR(__xludf.DUMMYFUNCTION("""COMPUTED_VALUE"""),"SQL")</f>
        <v>SQL</v>
      </c>
      <c r="I1746" s="1" t="str">
        <f>IFERROR(__xludf.DUMMYFUNCTION("""COMPUTED_VALUE"""),"Other(s):")</f>
        <v>Other(s):</v>
      </c>
    </row>
    <row r="1747">
      <c r="B1747" s="1" t="str">
        <f>IFERROR(__xludf.DUMMYFUNCTION("""COMPUTED_VALUE"""),"Clojure;HTML/CSS;JavaScript;Python")</f>
        <v>Clojure;HTML/CSS;JavaScript;Python</v>
      </c>
      <c r="E1747" s="1" t="str">
        <f>IFERROR(__xludf.DUMMYFUNCTION("UNIQUE(SPLIT(B1747,"";""))"),"Clojure")</f>
        <v>Clojure</v>
      </c>
      <c r="F1747" s="1" t="str">
        <f>IFERROR(__xludf.DUMMYFUNCTION("""COMPUTED_VALUE"""),"HTML/CSS")</f>
        <v>HTML/CSS</v>
      </c>
      <c r="G1747" s="1" t="str">
        <f>IFERROR(__xludf.DUMMYFUNCTION("""COMPUTED_VALUE"""),"JavaScript")</f>
        <v>JavaScript</v>
      </c>
      <c r="H1747" s="1" t="str">
        <f>IFERROR(__xludf.DUMMYFUNCTION("""COMPUTED_VALUE"""),"Python")</f>
        <v>Python</v>
      </c>
    </row>
    <row r="1748">
      <c r="B1748" s="1" t="str">
        <f>IFERROR(__xludf.DUMMYFUNCTION("""COMPUTED_VALUE"""),"Bash/Shell/PowerShell;HTML/CSS;JavaScript;PHP;Python;SQL")</f>
        <v>Bash/Shell/PowerShell;HTML/CSS;JavaScript;PHP;Python;SQL</v>
      </c>
      <c r="E1748" s="1" t="str">
        <f>IFERROR(__xludf.DUMMYFUNCTION("UNIQUE(SPLIT(B1748,"";""))"),"Bash/Shell/PowerShell")</f>
        <v>Bash/Shell/PowerShell</v>
      </c>
      <c r="F1748" s="1" t="str">
        <f>IFERROR(__xludf.DUMMYFUNCTION("""COMPUTED_VALUE"""),"HTML/CSS")</f>
        <v>HTML/CSS</v>
      </c>
      <c r="G1748" s="1" t="str">
        <f>IFERROR(__xludf.DUMMYFUNCTION("""COMPUTED_VALUE"""),"JavaScript")</f>
        <v>JavaScript</v>
      </c>
      <c r="H1748" s="1" t="str">
        <f>IFERROR(__xludf.DUMMYFUNCTION("""COMPUTED_VALUE"""),"PHP")</f>
        <v>PHP</v>
      </c>
      <c r="I1748" s="1" t="str">
        <f>IFERROR(__xludf.DUMMYFUNCTION("""COMPUTED_VALUE"""),"Python")</f>
        <v>Python</v>
      </c>
      <c r="J1748" s="1" t="str">
        <f>IFERROR(__xludf.DUMMYFUNCTION("""COMPUTED_VALUE"""),"SQL")</f>
        <v>SQL</v>
      </c>
    </row>
    <row r="1749">
      <c r="B1749" s="1" t="str">
        <f>IFERROR(__xludf.DUMMYFUNCTION("""COMPUTED_VALUE"""),"Assembly;C;C++;Java;JavaScript;Kotlin;Scala;SQL;TypeScript")</f>
        <v>Assembly;C;C++;Java;JavaScript;Kotlin;Scala;SQL;TypeScript</v>
      </c>
      <c r="E1749" s="1" t="str">
        <f>IFERROR(__xludf.DUMMYFUNCTION("UNIQUE(SPLIT(B1749,"";""))"),"Assembly")</f>
        <v>Assembly</v>
      </c>
      <c r="F1749" s="1" t="str">
        <f>IFERROR(__xludf.DUMMYFUNCTION("""COMPUTED_VALUE"""),"C")</f>
        <v>C</v>
      </c>
      <c r="G1749" s="1" t="str">
        <f>IFERROR(__xludf.DUMMYFUNCTION("""COMPUTED_VALUE"""),"C++")</f>
        <v>C++</v>
      </c>
      <c r="H1749" s="1" t="str">
        <f>IFERROR(__xludf.DUMMYFUNCTION("""COMPUTED_VALUE"""),"Java")</f>
        <v>Java</v>
      </c>
      <c r="I1749" s="1" t="str">
        <f>IFERROR(__xludf.DUMMYFUNCTION("""COMPUTED_VALUE"""),"JavaScript")</f>
        <v>JavaScript</v>
      </c>
      <c r="J1749" s="1" t="str">
        <f>IFERROR(__xludf.DUMMYFUNCTION("""COMPUTED_VALUE"""),"Kotlin")</f>
        <v>Kotlin</v>
      </c>
      <c r="K1749" s="1" t="str">
        <f>IFERROR(__xludf.DUMMYFUNCTION("""COMPUTED_VALUE"""),"Scala")</f>
        <v>Scala</v>
      </c>
      <c r="L1749" s="1" t="str">
        <f>IFERROR(__xludf.DUMMYFUNCTION("""COMPUTED_VALUE"""),"SQL")</f>
        <v>SQL</v>
      </c>
      <c r="M1749" s="1" t="str">
        <f>IFERROR(__xludf.DUMMYFUNCTION("""COMPUTED_VALUE"""),"TypeScript")</f>
        <v>TypeScript</v>
      </c>
    </row>
    <row r="1750">
      <c r="B1750" s="1" t="str">
        <f>IFERROR(__xludf.DUMMYFUNCTION("""COMPUTED_VALUE"""),"JavaScript")</f>
        <v>JavaScript</v>
      </c>
      <c r="E1750" s="1" t="str">
        <f>IFERROR(__xludf.DUMMYFUNCTION("UNIQUE(SPLIT(B1750,"";""))"),"JavaScript")</f>
        <v>JavaScript</v>
      </c>
    </row>
    <row r="1751">
      <c r="B1751" s="1" t="str">
        <f>IFERROR(__xludf.DUMMYFUNCTION("""COMPUTED_VALUE"""),"C#;HTML/CSS;Java;PHP;Python;SQL")</f>
        <v>C#;HTML/CSS;Java;PHP;Python;SQL</v>
      </c>
      <c r="E1751" s="1" t="str">
        <f>IFERROR(__xludf.DUMMYFUNCTION("UNIQUE(SPLIT(B1751,"";""))"),"C#")</f>
        <v>C#</v>
      </c>
      <c r="F1751" s="1" t="str">
        <f>IFERROR(__xludf.DUMMYFUNCTION("""COMPUTED_VALUE"""),"HTML/CSS")</f>
        <v>HTML/CSS</v>
      </c>
      <c r="G1751" s="1" t="str">
        <f>IFERROR(__xludf.DUMMYFUNCTION("""COMPUTED_VALUE"""),"Java")</f>
        <v>Java</v>
      </c>
      <c r="H1751" s="1" t="str">
        <f>IFERROR(__xludf.DUMMYFUNCTION("""COMPUTED_VALUE"""),"PHP")</f>
        <v>PHP</v>
      </c>
      <c r="I1751" s="1" t="str">
        <f>IFERROR(__xludf.DUMMYFUNCTION("""COMPUTED_VALUE"""),"Python")</f>
        <v>Python</v>
      </c>
      <c r="J1751" s="1" t="str">
        <f>IFERROR(__xludf.DUMMYFUNCTION("""COMPUTED_VALUE"""),"SQL")</f>
        <v>SQL</v>
      </c>
    </row>
    <row r="1752">
      <c r="B1752" s="1" t="str">
        <f>IFERROR(__xludf.DUMMYFUNCTION("""COMPUTED_VALUE"""),"C#;HTML/CSS;Java;JavaScript;PHP;SQL;TypeScript")</f>
        <v>C#;HTML/CSS;Java;JavaScript;PHP;SQL;TypeScript</v>
      </c>
      <c r="E1752" s="1" t="str">
        <f>IFERROR(__xludf.DUMMYFUNCTION("UNIQUE(SPLIT(B1752,"";""))"),"C#")</f>
        <v>C#</v>
      </c>
      <c r="F1752" s="1" t="str">
        <f>IFERROR(__xludf.DUMMYFUNCTION("""COMPUTED_VALUE"""),"HTML/CSS")</f>
        <v>HTML/CSS</v>
      </c>
      <c r="G1752" s="1" t="str">
        <f>IFERROR(__xludf.DUMMYFUNCTION("""COMPUTED_VALUE"""),"Java")</f>
        <v>Java</v>
      </c>
      <c r="H1752" s="1" t="str">
        <f>IFERROR(__xludf.DUMMYFUNCTION("""COMPUTED_VALUE"""),"JavaScript")</f>
        <v>JavaScript</v>
      </c>
      <c r="I1752" s="1" t="str">
        <f>IFERROR(__xludf.DUMMYFUNCTION("""COMPUTED_VALUE"""),"PHP")</f>
        <v>PHP</v>
      </c>
      <c r="J1752" s="1" t="str">
        <f>IFERROR(__xludf.DUMMYFUNCTION("""COMPUTED_VALUE"""),"SQL")</f>
        <v>SQL</v>
      </c>
      <c r="K1752" s="1" t="str">
        <f>IFERROR(__xludf.DUMMYFUNCTION("""COMPUTED_VALUE"""),"TypeScript")</f>
        <v>TypeScript</v>
      </c>
    </row>
    <row r="1753">
      <c r="B1753" s="1" t="str">
        <f>IFERROR(__xludf.DUMMYFUNCTION("""COMPUTED_VALUE"""),"Go;HTML/CSS;Java;JavaScript;PHP;Python;SQL")</f>
        <v>Go;HTML/CSS;Java;JavaScript;PHP;Python;SQL</v>
      </c>
      <c r="E1753" s="1" t="str">
        <f>IFERROR(__xludf.DUMMYFUNCTION("UNIQUE(SPLIT(B1753,"";""))"),"Go")</f>
        <v>Go</v>
      </c>
      <c r="F1753" s="1" t="str">
        <f>IFERROR(__xludf.DUMMYFUNCTION("""COMPUTED_VALUE"""),"HTML/CSS")</f>
        <v>HTML/CSS</v>
      </c>
      <c r="G1753" s="1" t="str">
        <f>IFERROR(__xludf.DUMMYFUNCTION("""COMPUTED_VALUE"""),"Java")</f>
        <v>Java</v>
      </c>
      <c r="H1753" s="1" t="str">
        <f>IFERROR(__xludf.DUMMYFUNCTION("""COMPUTED_VALUE"""),"JavaScript")</f>
        <v>JavaScript</v>
      </c>
      <c r="I1753" s="1" t="str">
        <f>IFERROR(__xludf.DUMMYFUNCTION("""COMPUTED_VALUE"""),"PHP")</f>
        <v>PHP</v>
      </c>
      <c r="J1753" s="1" t="str">
        <f>IFERROR(__xludf.DUMMYFUNCTION("""COMPUTED_VALUE"""),"Python")</f>
        <v>Python</v>
      </c>
      <c r="K1753" s="1" t="str">
        <f>IFERROR(__xludf.DUMMYFUNCTION("""COMPUTED_VALUE"""),"SQL")</f>
        <v>SQL</v>
      </c>
    </row>
    <row r="1754">
      <c r="B1754" s="1" t="str">
        <f>IFERROR(__xludf.DUMMYFUNCTION("""COMPUTED_VALUE"""),"Assembly;Bash/Shell/PowerShell;C;C#;F#;HTML/CSS;JavaScript;PHP;Python;SQL;TypeScript;VBA;Other(s):")</f>
        <v>Assembly;Bash/Shell/PowerShell;C;C#;F#;HTML/CSS;JavaScript;PHP;Python;SQL;TypeScript;VBA;Other(s):</v>
      </c>
      <c r="E1754" s="1" t="str">
        <f>IFERROR(__xludf.DUMMYFUNCTION("UNIQUE(SPLIT(B1754,"";""))"),"Assembly")</f>
        <v>Assembly</v>
      </c>
      <c r="F1754" s="1" t="str">
        <f>IFERROR(__xludf.DUMMYFUNCTION("""COMPUTED_VALUE"""),"Bash/Shell/PowerShell")</f>
        <v>Bash/Shell/PowerShell</v>
      </c>
      <c r="G1754" s="1" t="str">
        <f>IFERROR(__xludf.DUMMYFUNCTION("""COMPUTED_VALUE"""),"C")</f>
        <v>C</v>
      </c>
      <c r="H1754" s="1" t="str">
        <f>IFERROR(__xludf.DUMMYFUNCTION("""COMPUTED_VALUE"""),"C#")</f>
        <v>C#</v>
      </c>
      <c r="I1754" s="1" t="str">
        <f>IFERROR(__xludf.DUMMYFUNCTION("""COMPUTED_VALUE"""),"F#")</f>
        <v>F#</v>
      </c>
      <c r="J1754" s="1" t="str">
        <f>IFERROR(__xludf.DUMMYFUNCTION("""COMPUTED_VALUE"""),"HTML/CSS")</f>
        <v>HTML/CSS</v>
      </c>
      <c r="K1754" s="1" t="str">
        <f>IFERROR(__xludf.DUMMYFUNCTION("""COMPUTED_VALUE"""),"JavaScript")</f>
        <v>JavaScript</v>
      </c>
      <c r="L1754" s="1" t="str">
        <f>IFERROR(__xludf.DUMMYFUNCTION("""COMPUTED_VALUE"""),"PHP")</f>
        <v>PHP</v>
      </c>
      <c r="M1754" s="1" t="str">
        <f>IFERROR(__xludf.DUMMYFUNCTION("""COMPUTED_VALUE"""),"Python")</f>
        <v>Python</v>
      </c>
      <c r="N1754" s="1" t="str">
        <f>IFERROR(__xludf.DUMMYFUNCTION("""COMPUTED_VALUE"""),"SQL")</f>
        <v>SQL</v>
      </c>
      <c r="O1754" s="1" t="str">
        <f>IFERROR(__xludf.DUMMYFUNCTION("""COMPUTED_VALUE"""),"TypeScript")</f>
        <v>TypeScript</v>
      </c>
      <c r="P1754" s="1" t="str">
        <f>IFERROR(__xludf.DUMMYFUNCTION("""COMPUTED_VALUE"""),"VBA")</f>
        <v>VBA</v>
      </c>
      <c r="Q1754" s="1" t="str">
        <f>IFERROR(__xludf.DUMMYFUNCTION("""COMPUTED_VALUE"""),"Other(s):")</f>
        <v>Other(s):</v>
      </c>
    </row>
    <row r="1755">
      <c r="B1755" s="1" t="str">
        <f>IFERROR(__xludf.DUMMYFUNCTION("""COMPUTED_VALUE"""),"Bash/Shell/PowerShell;Clojure;Java;JavaScript;Ruby;SQL")</f>
        <v>Bash/Shell/PowerShell;Clojure;Java;JavaScript;Ruby;SQL</v>
      </c>
      <c r="E1755" s="1" t="str">
        <f>IFERROR(__xludf.DUMMYFUNCTION("UNIQUE(SPLIT(B1755,"";""))"),"Bash/Shell/PowerShell")</f>
        <v>Bash/Shell/PowerShell</v>
      </c>
      <c r="F1755" s="1" t="str">
        <f>IFERROR(__xludf.DUMMYFUNCTION("""COMPUTED_VALUE"""),"Clojure")</f>
        <v>Clojure</v>
      </c>
      <c r="G1755" s="1" t="str">
        <f>IFERROR(__xludf.DUMMYFUNCTION("""COMPUTED_VALUE"""),"Java")</f>
        <v>Java</v>
      </c>
      <c r="H1755" s="1" t="str">
        <f>IFERROR(__xludf.DUMMYFUNCTION("""COMPUTED_VALUE"""),"JavaScript")</f>
        <v>JavaScript</v>
      </c>
      <c r="I1755" s="1" t="str">
        <f>IFERROR(__xludf.DUMMYFUNCTION("""COMPUTED_VALUE"""),"Ruby")</f>
        <v>Ruby</v>
      </c>
      <c r="J1755" s="1" t="str">
        <f>IFERROR(__xludf.DUMMYFUNCTION("""COMPUTED_VALUE"""),"SQL")</f>
        <v>SQL</v>
      </c>
    </row>
    <row r="1756">
      <c r="B1756" s="1" t="str">
        <f>IFERROR(__xludf.DUMMYFUNCTION("""COMPUTED_VALUE"""),"Assembly;C#;HTML/CSS;JavaScript;SQL")</f>
        <v>Assembly;C#;HTML/CSS;JavaScript;SQL</v>
      </c>
      <c r="E1756" s="1" t="str">
        <f>IFERROR(__xludf.DUMMYFUNCTION("UNIQUE(SPLIT(B1756,"";""))"),"Assembly")</f>
        <v>Assembly</v>
      </c>
      <c r="F1756" s="1" t="str">
        <f>IFERROR(__xludf.DUMMYFUNCTION("""COMPUTED_VALUE"""),"C#")</f>
        <v>C#</v>
      </c>
      <c r="G1756" s="1" t="str">
        <f>IFERROR(__xludf.DUMMYFUNCTION("""COMPUTED_VALUE"""),"HTML/CSS")</f>
        <v>HTML/CSS</v>
      </c>
      <c r="H1756" s="1" t="str">
        <f>IFERROR(__xludf.DUMMYFUNCTION("""COMPUTED_VALUE"""),"JavaScript")</f>
        <v>JavaScript</v>
      </c>
      <c r="I1756" s="1" t="str">
        <f>IFERROR(__xludf.DUMMYFUNCTION("""COMPUTED_VALUE"""),"SQL")</f>
        <v>SQL</v>
      </c>
    </row>
    <row r="1757">
      <c r="B1757" s="1" t="str">
        <f>IFERROR(__xludf.DUMMYFUNCTION("""COMPUTED_VALUE"""),"Python")</f>
        <v>Python</v>
      </c>
      <c r="E1757" s="1" t="str">
        <f>IFERROR(__xludf.DUMMYFUNCTION("UNIQUE(SPLIT(B1757,"";""))"),"Python")</f>
        <v>Python</v>
      </c>
    </row>
    <row r="1758">
      <c r="B1758" s="1" t="str">
        <f>IFERROR(__xludf.DUMMYFUNCTION("""COMPUTED_VALUE"""),"C#;JavaScript;SQL;TypeScript")</f>
        <v>C#;JavaScript;SQL;TypeScript</v>
      </c>
      <c r="E1758" s="1" t="str">
        <f>IFERROR(__xludf.DUMMYFUNCTION("UNIQUE(SPLIT(B1758,"";""))"),"C#")</f>
        <v>C#</v>
      </c>
      <c r="F1758" s="1" t="str">
        <f>IFERROR(__xludf.DUMMYFUNCTION("""COMPUTED_VALUE"""),"JavaScript")</f>
        <v>JavaScript</v>
      </c>
      <c r="G1758" s="1" t="str">
        <f>IFERROR(__xludf.DUMMYFUNCTION("""COMPUTED_VALUE"""),"SQL")</f>
        <v>SQL</v>
      </c>
      <c r="H1758" s="1" t="str">
        <f>IFERROR(__xludf.DUMMYFUNCTION("""COMPUTED_VALUE"""),"TypeScript")</f>
        <v>TypeScript</v>
      </c>
    </row>
    <row r="1759">
      <c r="B1759" s="1" t="str">
        <f>IFERROR(__xludf.DUMMYFUNCTION("""COMPUTED_VALUE"""),"Bash/Shell/PowerShell;C++;C#;Python;Ruby")</f>
        <v>Bash/Shell/PowerShell;C++;C#;Python;Ruby</v>
      </c>
      <c r="E1759" s="1" t="str">
        <f>IFERROR(__xludf.DUMMYFUNCTION("UNIQUE(SPLIT(B1759,"";""))"),"Bash/Shell/PowerShell")</f>
        <v>Bash/Shell/PowerShell</v>
      </c>
      <c r="F1759" s="1" t="str">
        <f>IFERROR(__xludf.DUMMYFUNCTION("""COMPUTED_VALUE"""),"C++")</f>
        <v>C++</v>
      </c>
      <c r="G1759" s="1" t="str">
        <f>IFERROR(__xludf.DUMMYFUNCTION("""COMPUTED_VALUE"""),"C#")</f>
        <v>C#</v>
      </c>
      <c r="H1759" s="1" t="str">
        <f>IFERROR(__xludf.DUMMYFUNCTION("""COMPUTED_VALUE"""),"Python")</f>
        <v>Python</v>
      </c>
      <c r="I1759" s="1" t="str">
        <f>IFERROR(__xludf.DUMMYFUNCTION("""COMPUTED_VALUE"""),"Ruby")</f>
        <v>Ruby</v>
      </c>
    </row>
    <row r="1760">
      <c r="B1760" s="1" t="str">
        <f>IFERROR(__xludf.DUMMYFUNCTION("""COMPUTED_VALUE"""),"Bash/Shell/PowerShell;HTML/CSS;JavaScript;PHP;Python;SQL;TypeScript")</f>
        <v>Bash/Shell/PowerShell;HTML/CSS;JavaScript;PHP;Python;SQL;TypeScript</v>
      </c>
      <c r="E1760" s="1" t="str">
        <f>IFERROR(__xludf.DUMMYFUNCTION("UNIQUE(SPLIT(B1760,"";""))"),"Bash/Shell/PowerShell")</f>
        <v>Bash/Shell/PowerShell</v>
      </c>
      <c r="F1760" s="1" t="str">
        <f>IFERROR(__xludf.DUMMYFUNCTION("""COMPUTED_VALUE"""),"HTML/CSS")</f>
        <v>HTML/CSS</v>
      </c>
      <c r="G1760" s="1" t="str">
        <f>IFERROR(__xludf.DUMMYFUNCTION("""COMPUTED_VALUE"""),"JavaScript")</f>
        <v>JavaScript</v>
      </c>
      <c r="H1760" s="1" t="str">
        <f>IFERROR(__xludf.DUMMYFUNCTION("""COMPUTED_VALUE"""),"PHP")</f>
        <v>PHP</v>
      </c>
      <c r="I1760" s="1" t="str">
        <f>IFERROR(__xludf.DUMMYFUNCTION("""COMPUTED_VALUE"""),"Python")</f>
        <v>Python</v>
      </c>
      <c r="J1760" s="1" t="str">
        <f>IFERROR(__xludf.DUMMYFUNCTION("""COMPUTED_VALUE"""),"SQL")</f>
        <v>SQL</v>
      </c>
      <c r="K1760" s="1" t="str">
        <f>IFERROR(__xludf.DUMMYFUNCTION("""COMPUTED_VALUE"""),"TypeScript")</f>
        <v>TypeScript</v>
      </c>
    </row>
    <row r="1761">
      <c r="B1761" s="1" t="str">
        <f>IFERROR(__xludf.DUMMYFUNCTION("""COMPUTED_VALUE"""),"Assembly;C;C++;Erlang;Go;HTML/CSS;Java;JavaScript;Kotlin")</f>
        <v>Assembly;C;C++;Erlang;Go;HTML/CSS;Java;JavaScript;Kotlin</v>
      </c>
      <c r="E1761" s="1" t="str">
        <f>IFERROR(__xludf.DUMMYFUNCTION("UNIQUE(SPLIT(B1761,"";""))"),"Assembly")</f>
        <v>Assembly</v>
      </c>
      <c r="F1761" s="1" t="str">
        <f>IFERROR(__xludf.DUMMYFUNCTION("""COMPUTED_VALUE"""),"C")</f>
        <v>C</v>
      </c>
      <c r="G1761" s="1" t="str">
        <f>IFERROR(__xludf.DUMMYFUNCTION("""COMPUTED_VALUE"""),"C++")</f>
        <v>C++</v>
      </c>
      <c r="H1761" s="1" t="str">
        <f>IFERROR(__xludf.DUMMYFUNCTION("""COMPUTED_VALUE"""),"Erlang")</f>
        <v>Erlang</v>
      </c>
      <c r="I1761" s="1" t="str">
        <f>IFERROR(__xludf.DUMMYFUNCTION("""COMPUTED_VALUE"""),"Go")</f>
        <v>Go</v>
      </c>
      <c r="J1761" s="1" t="str">
        <f>IFERROR(__xludf.DUMMYFUNCTION("""COMPUTED_VALUE"""),"HTML/CSS")</f>
        <v>HTML/CSS</v>
      </c>
      <c r="K1761" s="1" t="str">
        <f>IFERROR(__xludf.DUMMYFUNCTION("""COMPUTED_VALUE"""),"Java")</f>
        <v>Java</v>
      </c>
      <c r="L1761" s="1" t="str">
        <f>IFERROR(__xludf.DUMMYFUNCTION("""COMPUTED_VALUE"""),"JavaScript")</f>
        <v>JavaScript</v>
      </c>
      <c r="M1761" s="1" t="str">
        <f>IFERROR(__xludf.DUMMYFUNCTION("""COMPUTED_VALUE"""),"Kotlin")</f>
        <v>Kotlin</v>
      </c>
    </row>
    <row r="1762">
      <c r="B1762" s="1" t="str">
        <f>IFERROR(__xludf.DUMMYFUNCTION("""COMPUTED_VALUE"""),"Bash/Shell/PowerShell;C;C++;Java;Objective-C;Python")</f>
        <v>Bash/Shell/PowerShell;C;C++;Java;Objective-C;Python</v>
      </c>
      <c r="E1762" s="1" t="str">
        <f>IFERROR(__xludf.DUMMYFUNCTION("UNIQUE(SPLIT(B1762,"";""))"),"Bash/Shell/PowerShell")</f>
        <v>Bash/Shell/PowerShell</v>
      </c>
      <c r="F1762" s="1" t="str">
        <f>IFERROR(__xludf.DUMMYFUNCTION("""COMPUTED_VALUE"""),"C")</f>
        <v>C</v>
      </c>
      <c r="G1762" s="1" t="str">
        <f>IFERROR(__xludf.DUMMYFUNCTION("""COMPUTED_VALUE"""),"C++")</f>
        <v>C++</v>
      </c>
      <c r="H1762" s="1" t="str">
        <f>IFERROR(__xludf.DUMMYFUNCTION("""COMPUTED_VALUE"""),"Java")</f>
        <v>Java</v>
      </c>
      <c r="I1762" s="1" t="str">
        <f>IFERROR(__xludf.DUMMYFUNCTION("""COMPUTED_VALUE"""),"Objective-C")</f>
        <v>Objective-C</v>
      </c>
      <c r="J1762" s="1" t="str">
        <f>IFERROR(__xludf.DUMMYFUNCTION("""COMPUTED_VALUE"""),"Python")</f>
        <v>Python</v>
      </c>
    </row>
    <row r="1763">
      <c r="B1763" s="1" t="str">
        <f>IFERROR(__xludf.DUMMYFUNCTION("""COMPUTED_VALUE"""),"C#;HTML/CSS;JavaScript;SQL")</f>
        <v>C#;HTML/CSS;JavaScript;SQL</v>
      </c>
      <c r="E1763" s="1" t="str">
        <f>IFERROR(__xludf.DUMMYFUNCTION("UNIQUE(SPLIT(B1763,"";""))"),"C#")</f>
        <v>C#</v>
      </c>
      <c r="F1763" s="1" t="str">
        <f>IFERROR(__xludf.DUMMYFUNCTION("""COMPUTED_VALUE"""),"HTML/CSS")</f>
        <v>HTML/CSS</v>
      </c>
      <c r="G1763" s="1" t="str">
        <f>IFERROR(__xludf.DUMMYFUNCTION("""COMPUTED_VALUE"""),"JavaScript")</f>
        <v>JavaScript</v>
      </c>
      <c r="H1763" s="1" t="str">
        <f>IFERROR(__xludf.DUMMYFUNCTION("""COMPUTED_VALUE"""),"SQL")</f>
        <v>SQL</v>
      </c>
    </row>
    <row r="1764">
      <c r="B1764" s="1" t="str">
        <f>IFERROR(__xludf.DUMMYFUNCTION("""COMPUTED_VALUE"""),"Bash/Shell/PowerShell;C#;HTML/CSS;Java;JavaScript;PHP;Python;SQL;Other(s):")</f>
        <v>Bash/Shell/PowerShell;C#;HTML/CSS;Java;JavaScript;PHP;Python;SQL;Other(s):</v>
      </c>
      <c r="E1764" s="1" t="str">
        <f>IFERROR(__xludf.DUMMYFUNCTION("UNIQUE(SPLIT(B1764,"";""))"),"Bash/Shell/PowerShell")</f>
        <v>Bash/Shell/PowerShell</v>
      </c>
      <c r="F1764" s="1" t="str">
        <f>IFERROR(__xludf.DUMMYFUNCTION("""COMPUTED_VALUE"""),"C#")</f>
        <v>C#</v>
      </c>
      <c r="G1764" s="1" t="str">
        <f>IFERROR(__xludf.DUMMYFUNCTION("""COMPUTED_VALUE"""),"HTML/CSS")</f>
        <v>HTML/CSS</v>
      </c>
      <c r="H1764" s="1" t="str">
        <f>IFERROR(__xludf.DUMMYFUNCTION("""COMPUTED_VALUE"""),"Java")</f>
        <v>Java</v>
      </c>
      <c r="I1764" s="1" t="str">
        <f>IFERROR(__xludf.DUMMYFUNCTION("""COMPUTED_VALUE"""),"JavaScript")</f>
        <v>JavaScript</v>
      </c>
      <c r="J1764" s="1" t="str">
        <f>IFERROR(__xludf.DUMMYFUNCTION("""COMPUTED_VALUE"""),"PHP")</f>
        <v>PHP</v>
      </c>
      <c r="K1764" s="1" t="str">
        <f>IFERROR(__xludf.DUMMYFUNCTION("""COMPUTED_VALUE"""),"Python")</f>
        <v>Python</v>
      </c>
      <c r="L1764" s="1" t="str">
        <f>IFERROR(__xludf.DUMMYFUNCTION("""COMPUTED_VALUE"""),"SQL")</f>
        <v>SQL</v>
      </c>
      <c r="M1764" s="1" t="str">
        <f>IFERROR(__xludf.DUMMYFUNCTION("""COMPUTED_VALUE"""),"Other(s):")</f>
        <v>Other(s):</v>
      </c>
    </row>
    <row r="1765">
      <c r="B1765" s="1" t="str">
        <f>IFERROR(__xludf.DUMMYFUNCTION("""COMPUTED_VALUE"""),"Go;HTML/CSS;Java;JavaScript;PHP;SQL")</f>
        <v>Go;HTML/CSS;Java;JavaScript;PHP;SQL</v>
      </c>
      <c r="E1765" s="1" t="str">
        <f>IFERROR(__xludf.DUMMYFUNCTION("UNIQUE(SPLIT(B1765,"";""))"),"Go")</f>
        <v>Go</v>
      </c>
      <c r="F1765" s="1" t="str">
        <f>IFERROR(__xludf.DUMMYFUNCTION("""COMPUTED_VALUE"""),"HTML/CSS")</f>
        <v>HTML/CSS</v>
      </c>
      <c r="G1765" s="1" t="str">
        <f>IFERROR(__xludf.DUMMYFUNCTION("""COMPUTED_VALUE"""),"Java")</f>
        <v>Java</v>
      </c>
      <c r="H1765" s="1" t="str">
        <f>IFERROR(__xludf.DUMMYFUNCTION("""COMPUTED_VALUE"""),"JavaScript")</f>
        <v>JavaScript</v>
      </c>
      <c r="I1765" s="1" t="str">
        <f>IFERROR(__xludf.DUMMYFUNCTION("""COMPUTED_VALUE"""),"PHP")</f>
        <v>PHP</v>
      </c>
      <c r="J1765" s="1" t="str">
        <f>IFERROR(__xludf.DUMMYFUNCTION("""COMPUTED_VALUE"""),"SQL")</f>
        <v>SQL</v>
      </c>
    </row>
    <row r="1766">
      <c r="B1766" s="1" t="str">
        <f>IFERROR(__xludf.DUMMYFUNCTION("""COMPUTED_VALUE"""),"Bash/Shell/PowerShell;HTML/CSS;JavaScript;Objective-C;PHP;Ruby;SQL;Swift")</f>
        <v>Bash/Shell/PowerShell;HTML/CSS;JavaScript;Objective-C;PHP;Ruby;SQL;Swift</v>
      </c>
      <c r="E1766" s="1" t="str">
        <f>IFERROR(__xludf.DUMMYFUNCTION("UNIQUE(SPLIT(B1766,"";""))"),"Bash/Shell/PowerShell")</f>
        <v>Bash/Shell/PowerShell</v>
      </c>
      <c r="F1766" s="1" t="str">
        <f>IFERROR(__xludf.DUMMYFUNCTION("""COMPUTED_VALUE"""),"HTML/CSS")</f>
        <v>HTML/CSS</v>
      </c>
      <c r="G1766" s="1" t="str">
        <f>IFERROR(__xludf.DUMMYFUNCTION("""COMPUTED_VALUE"""),"JavaScript")</f>
        <v>JavaScript</v>
      </c>
      <c r="H1766" s="1" t="str">
        <f>IFERROR(__xludf.DUMMYFUNCTION("""COMPUTED_VALUE"""),"Objective-C")</f>
        <v>Objective-C</v>
      </c>
      <c r="I1766" s="1" t="str">
        <f>IFERROR(__xludf.DUMMYFUNCTION("""COMPUTED_VALUE"""),"PHP")</f>
        <v>PHP</v>
      </c>
      <c r="J1766" s="1" t="str">
        <f>IFERROR(__xludf.DUMMYFUNCTION("""COMPUTED_VALUE"""),"Ruby")</f>
        <v>Ruby</v>
      </c>
      <c r="K1766" s="1" t="str">
        <f>IFERROR(__xludf.DUMMYFUNCTION("""COMPUTED_VALUE"""),"SQL")</f>
        <v>SQL</v>
      </c>
      <c r="L1766" s="1" t="str">
        <f>IFERROR(__xludf.DUMMYFUNCTION("""COMPUTED_VALUE"""),"Swift")</f>
        <v>Swift</v>
      </c>
    </row>
    <row r="1767">
      <c r="B1767" s="1" t="str">
        <f>IFERROR(__xludf.DUMMYFUNCTION("""COMPUTED_VALUE"""),"Python;SQL;VBA")</f>
        <v>Python;SQL;VBA</v>
      </c>
      <c r="E1767" s="1" t="str">
        <f>IFERROR(__xludf.DUMMYFUNCTION("UNIQUE(SPLIT(B1767,"";""))"),"Python")</f>
        <v>Python</v>
      </c>
      <c r="F1767" s="1" t="str">
        <f>IFERROR(__xludf.DUMMYFUNCTION("""COMPUTED_VALUE"""),"SQL")</f>
        <v>SQL</v>
      </c>
      <c r="G1767" s="1" t="str">
        <f>IFERROR(__xludf.DUMMYFUNCTION("""COMPUTED_VALUE"""),"VBA")</f>
        <v>VBA</v>
      </c>
    </row>
    <row r="1768">
      <c r="B1768" s="1" t="str">
        <f>IFERROR(__xludf.DUMMYFUNCTION("""COMPUTED_VALUE"""),"Java;Kotlin")</f>
        <v>Java;Kotlin</v>
      </c>
      <c r="E1768" s="1" t="str">
        <f>IFERROR(__xludf.DUMMYFUNCTION("UNIQUE(SPLIT(B1768,"";""))"),"Java")</f>
        <v>Java</v>
      </c>
      <c r="F1768" s="1" t="str">
        <f>IFERROR(__xludf.DUMMYFUNCTION("""COMPUTED_VALUE"""),"Kotlin")</f>
        <v>Kotlin</v>
      </c>
    </row>
    <row r="1769">
      <c r="B1769" s="1" t="str">
        <f>IFERROR(__xludf.DUMMYFUNCTION("""COMPUTED_VALUE"""),"Assembly;Bash/Shell/PowerShell;JavaScript;Python")</f>
        <v>Assembly;Bash/Shell/PowerShell;JavaScript;Python</v>
      </c>
      <c r="E1769" s="1" t="str">
        <f>IFERROR(__xludf.DUMMYFUNCTION("UNIQUE(SPLIT(B1769,"";""))"),"Assembly")</f>
        <v>Assembly</v>
      </c>
      <c r="F1769" s="1" t="str">
        <f>IFERROR(__xludf.DUMMYFUNCTION("""COMPUTED_VALUE"""),"Bash/Shell/PowerShell")</f>
        <v>Bash/Shell/PowerShell</v>
      </c>
      <c r="G1769" s="1" t="str">
        <f>IFERROR(__xludf.DUMMYFUNCTION("""COMPUTED_VALUE"""),"JavaScript")</f>
        <v>JavaScript</v>
      </c>
      <c r="H1769" s="1" t="str">
        <f>IFERROR(__xludf.DUMMYFUNCTION("""COMPUTED_VALUE"""),"Python")</f>
        <v>Python</v>
      </c>
    </row>
    <row r="1770">
      <c r="B1770" s="1" t="str">
        <f>IFERROR(__xludf.DUMMYFUNCTION("""COMPUTED_VALUE"""),"C#;HTML/CSS;JavaScript;PHP;SQL;TypeScript")</f>
        <v>C#;HTML/CSS;JavaScript;PHP;SQL;TypeScript</v>
      </c>
      <c r="E1770" s="1" t="str">
        <f>IFERROR(__xludf.DUMMYFUNCTION("UNIQUE(SPLIT(B1770,"";""))"),"C#")</f>
        <v>C#</v>
      </c>
      <c r="F1770" s="1" t="str">
        <f>IFERROR(__xludf.DUMMYFUNCTION("""COMPUTED_VALUE"""),"HTML/CSS")</f>
        <v>HTML/CSS</v>
      </c>
      <c r="G1770" s="1" t="str">
        <f>IFERROR(__xludf.DUMMYFUNCTION("""COMPUTED_VALUE"""),"JavaScript")</f>
        <v>JavaScript</v>
      </c>
      <c r="H1770" s="1" t="str">
        <f>IFERROR(__xludf.DUMMYFUNCTION("""COMPUTED_VALUE"""),"PHP")</f>
        <v>PHP</v>
      </c>
      <c r="I1770" s="1" t="str">
        <f>IFERROR(__xludf.DUMMYFUNCTION("""COMPUTED_VALUE"""),"SQL")</f>
        <v>SQL</v>
      </c>
      <c r="J1770" s="1" t="str">
        <f>IFERROR(__xludf.DUMMYFUNCTION("""COMPUTED_VALUE"""),"TypeScript")</f>
        <v>TypeScript</v>
      </c>
    </row>
    <row r="1771">
      <c r="B1771" s="1" t="str">
        <f>IFERROR(__xludf.DUMMYFUNCTION("""COMPUTED_VALUE"""),"HTML/CSS;Java;JavaScript;SQL")</f>
        <v>HTML/CSS;Java;JavaScript;SQL</v>
      </c>
      <c r="E1771" s="1" t="str">
        <f>IFERROR(__xludf.DUMMYFUNCTION("UNIQUE(SPLIT(B1771,"";""))"),"HTML/CSS")</f>
        <v>HTML/CSS</v>
      </c>
      <c r="F1771" s="1" t="str">
        <f>IFERROR(__xludf.DUMMYFUNCTION("""COMPUTED_VALUE"""),"Java")</f>
        <v>Java</v>
      </c>
      <c r="G1771" s="1" t="str">
        <f>IFERROR(__xludf.DUMMYFUNCTION("""COMPUTED_VALUE"""),"JavaScript")</f>
        <v>JavaScript</v>
      </c>
      <c r="H1771" s="1" t="str">
        <f>IFERROR(__xludf.DUMMYFUNCTION("""COMPUTED_VALUE"""),"SQL")</f>
        <v>SQL</v>
      </c>
    </row>
    <row r="1772">
      <c r="B1772" s="1" t="str">
        <f>IFERROR(__xludf.DUMMYFUNCTION("""COMPUTED_VALUE"""),"HTML/CSS;Java;SQL")</f>
        <v>HTML/CSS;Java;SQL</v>
      </c>
      <c r="E1772" s="1" t="str">
        <f>IFERROR(__xludf.DUMMYFUNCTION("UNIQUE(SPLIT(B1772,"";""))"),"HTML/CSS")</f>
        <v>HTML/CSS</v>
      </c>
      <c r="F1772" s="1" t="str">
        <f>IFERROR(__xludf.DUMMYFUNCTION("""COMPUTED_VALUE"""),"Java")</f>
        <v>Java</v>
      </c>
      <c r="G1772" s="1" t="str">
        <f>IFERROR(__xludf.DUMMYFUNCTION("""COMPUTED_VALUE"""),"SQL")</f>
        <v>SQL</v>
      </c>
    </row>
    <row r="1773">
      <c r="B1773" s="1" t="str">
        <f>IFERROR(__xludf.DUMMYFUNCTION("""COMPUTED_VALUE"""),"Bash/Shell/PowerShell;C#;Java;JavaScript;SQL;VBA")</f>
        <v>Bash/Shell/PowerShell;C#;Java;JavaScript;SQL;VBA</v>
      </c>
      <c r="E1773" s="1" t="str">
        <f>IFERROR(__xludf.DUMMYFUNCTION("UNIQUE(SPLIT(B1773,"";""))"),"Bash/Shell/PowerShell")</f>
        <v>Bash/Shell/PowerShell</v>
      </c>
      <c r="F1773" s="1" t="str">
        <f>IFERROR(__xludf.DUMMYFUNCTION("""COMPUTED_VALUE"""),"C#")</f>
        <v>C#</v>
      </c>
      <c r="G1773" s="1" t="str">
        <f>IFERROR(__xludf.DUMMYFUNCTION("""COMPUTED_VALUE"""),"Java")</f>
        <v>Java</v>
      </c>
      <c r="H1773" s="1" t="str">
        <f>IFERROR(__xludf.DUMMYFUNCTION("""COMPUTED_VALUE"""),"JavaScript")</f>
        <v>JavaScript</v>
      </c>
      <c r="I1773" s="1" t="str">
        <f>IFERROR(__xludf.DUMMYFUNCTION("""COMPUTED_VALUE"""),"SQL")</f>
        <v>SQL</v>
      </c>
      <c r="J1773" s="1" t="str">
        <f>IFERROR(__xludf.DUMMYFUNCTION("""COMPUTED_VALUE"""),"VBA")</f>
        <v>VBA</v>
      </c>
    </row>
    <row r="1774">
      <c r="B1774" s="1" t="str">
        <f>IFERROR(__xludf.DUMMYFUNCTION("""COMPUTED_VALUE"""),"C#;HTML/CSS;JavaScript;SQL")</f>
        <v>C#;HTML/CSS;JavaScript;SQL</v>
      </c>
      <c r="E1774" s="1" t="str">
        <f>IFERROR(__xludf.DUMMYFUNCTION("UNIQUE(SPLIT(B1774,"";""))"),"C#")</f>
        <v>C#</v>
      </c>
      <c r="F1774" s="1" t="str">
        <f>IFERROR(__xludf.DUMMYFUNCTION("""COMPUTED_VALUE"""),"HTML/CSS")</f>
        <v>HTML/CSS</v>
      </c>
      <c r="G1774" s="1" t="str">
        <f>IFERROR(__xludf.DUMMYFUNCTION("""COMPUTED_VALUE"""),"JavaScript")</f>
        <v>JavaScript</v>
      </c>
      <c r="H1774" s="1" t="str">
        <f>IFERROR(__xludf.DUMMYFUNCTION("""COMPUTED_VALUE"""),"SQL")</f>
        <v>SQL</v>
      </c>
    </row>
    <row r="1775">
      <c r="B1775" s="1" t="str">
        <f>IFERROR(__xludf.DUMMYFUNCTION("""COMPUTED_VALUE"""),"Assembly;Bash/Shell/PowerShell;Elixir;HTML/CSS;JavaScript;Ruby;Scala;TypeScript")</f>
        <v>Assembly;Bash/Shell/PowerShell;Elixir;HTML/CSS;JavaScript;Ruby;Scala;TypeScript</v>
      </c>
      <c r="E1775" s="1" t="str">
        <f>IFERROR(__xludf.DUMMYFUNCTION("UNIQUE(SPLIT(B1775,"";""))"),"Assembly")</f>
        <v>Assembly</v>
      </c>
      <c r="F1775" s="1" t="str">
        <f>IFERROR(__xludf.DUMMYFUNCTION("""COMPUTED_VALUE"""),"Bash/Shell/PowerShell")</f>
        <v>Bash/Shell/PowerShell</v>
      </c>
      <c r="G1775" s="1" t="str">
        <f>IFERROR(__xludf.DUMMYFUNCTION("""COMPUTED_VALUE"""),"Elixir")</f>
        <v>Elixir</v>
      </c>
      <c r="H1775" s="1" t="str">
        <f>IFERROR(__xludf.DUMMYFUNCTION("""COMPUTED_VALUE"""),"HTML/CSS")</f>
        <v>HTML/CSS</v>
      </c>
      <c r="I1775" s="1" t="str">
        <f>IFERROR(__xludf.DUMMYFUNCTION("""COMPUTED_VALUE"""),"JavaScript")</f>
        <v>JavaScript</v>
      </c>
      <c r="J1775" s="1" t="str">
        <f>IFERROR(__xludf.DUMMYFUNCTION("""COMPUTED_VALUE"""),"Ruby")</f>
        <v>Ruby</v>
      </c>
      <c r="K1775" s="1" t="str">
        <f>IFERROR(__xludf.DUMMYFUNCTION("""COMPUTED_VALUE"""),"Scala")</f>
        <v>Scala</v>
      </c>
      <c r="L1775" s="1" t="str">
        <f>IFERROR(__xludf.DUMMYFUNCTION("""COMPUTED_VALUE"""),"TypeScript")</f>
        <v>TypeScript</v>
      </c>
    </row>
    <row r="1776">
      <c r="B1776" s="1" t="str">
        <f>IFERROR(__xludf.DUMMYFUNCTION("""COMPUTED_VALUE"""),"Assembly;C#;Java;Python;SQL")</f>
        <v>Assembly;C#;Java;Python;SQL</v>
      </c>
      <c r="E1776" s="1" t="str">
        <f>IFERROR(__xludf.DUMMYFUNCTION("UNIQUE(SPLIT(B1776,"";""))"),"Assembly")</f>
        <v>Assembly</v>
      </c>
      <c r="F1776" s="1" t="str">
        <f>IFERROR(__xludf.DUMMYFUNCTION("""COMPUTED_VALUE"""),"C#")</f>
        <v>C#</v>
      </c>
      <c r="G1776" s="1" t="str">
        <f>IFERROR(__xludf.DUMMYFUNCTION("""COMPUTED_VALUE"""),"Java")</f>
        <v>Java</v>
      </c>
      <c r="H1776" s="1" t="str">
        <f>IFERROR(__xludf.DUMMYFUNCTION("""COMPUTED_VALUE"""),"Python")</f>
        <v>Python</v>
      </c>
      <c r="I1776" s="1" t="str">
        <f>IFERROR(__xludf.DUMMYFUNCTION("""COMPUTED_VALUE"""),"SQL")</f>
        <v>SQL</v>
      </c>
    </row>
    <row r="1777">
      <c r="B1777" s="1" t="str">
        <f>IFERROR(__xludf.DUMMYFUNCTION("""COMPUTED_VALUE"""),"HTML/CSS;JavaScript;PHP;Python;SQL")</f>
        <v>HTML/CSS;JavaScript;PHP;Python;SQL</v>
      </c>
      <c r="E1777" s="1" t="str">
        <f>IFERROR(__xludf.DUMMYFUNCTION("UNIQUE(SPLIT(B1777,"";""))"),"HTML/CSS")</f>
        <v>HTML/CSS</v>
      </c>
      <c r="F1777" s="1" t="str">
        <f>IFERROR(__xludf.DUMMYFUNCTION("""COMPUTED_VALUE"""),"JavaScript")</f>
        <v>JavaScript</v>
      </c>
      <c r="G1777" s="1" t="str">
        <f>IFERROR(__xludf.DUMMYFUNCTION("""COMPUTED_VALUE"""),"PHP")</f>
        <v>PHP</v>
      </c>
      <c r="H1777" s="1" t="str">
        <f>IFERROR(__xludf.DUMMYFUNCTION("""COMPUTED_VALUE"""),"Python")</f>
        <v>Python</v>
      </c>
      <c r="I1777" s="1" t="str">
        <f>IFERROR(__xludf.DUMMYFUNCTION("""COMPUTED_VALUE"""),"SQL")</f>
        <v>SQL</v>
      </c>
    </row>
    <row r="1778">
      <c r="B1778" s="1" t="str">
        <f>IFERROR(__xludf.DUMMYFUNCTION("""COMPUTED_VALUE"""),"C#;HTML/CSS;JavaScript;TypeScript")</f>
        <v>C#;HTML/CSS;JavaScript;TypeScript</v>
      </c>
      <c r="E1778" s="1" t="str">
        <f>IFERROR(__xludf.DUMMYFUNCTION("UNIQUE(SPLIT(B1778,"";""))"),"C#")</f>
        <v>C#</v>
      </c>
      <c r="F1778" s="1" t="str">
        <f>IFERROR(__xludf.DUMMYFUNCTION("""COMPUTED_VALUE"""),"HTML/CSS")</f>
        <v>HTML/CSS</v>
      </c>
      <c r="G1778" s="1" t="str">
        <f>IFERROR(__xludf.DUMMYFUNCTION("""COMPUTED_VALUE"""),"JavaScript")</f>
        <v>JavaScript</v>
      </c>
      <c r="H1778" s="1" t="str">
        <f>IFERROR(__xludf.DUMMYFUNCTION("""COMPUTED_VALUE"""),"TypeScript")</f>
        <v>TypeScript</v>
      </c>
    </row>
    <row r="1779">
      <c r="B1779" s="1" t="str">
        <f>IFERROR(__xludf.DUMMYFUNCTION("""COMPUTED_VALUE"""),"C#;HTML/CSS;Python")</f>
        <v>C#;HTML/CSS;Python</v>
      </c>
      <c r="E1779" s="1" t="str">
        <f>IFERROR(__xludf.DUMMYFUNCTION("UNIQUE(SPLIT(B1779,"";""))"),"C#")</f>
        <v>C#</v>
      </c>
      <c r="F1779" s="1" t="str">
        <f>IFERROR(__xludf.DUMMYFUNCTION("""COMPUTED_VALUE"""),"HTML/CSS")</f>
        <v>HTML/CSS</v>
      </c>
      <c r="G1779" s="1" t="str">
        <f>IFERROR(__xludf.DUMMYFUNCTION("""COMPUTED_VALUE"""),"Python")</f>
        <v>Python</v>
      </c>
    </row>
    <row r="1780">
      <c r="B1780" s="1" t="str">
        <f>IFERROR(__xludf.DUMMYFUNCTION("""COMPUTED_VALUE"""),"HTML/CSS;JavaScript;PHP;Python;SQL;TypeScript")</f>
        <v>HTML/CSS;JavaScript;PHP;Python;SQL;TypeScript</v>
      </c>
      <c r="E1780" s="1" t="str">
        <f>IFERROR(__xludf.DUMMYFUNCTION("UNIQUE(SPLIT(B1780,"";""))"),"HTML/CSS")</f>
        <v>HTML/CSS</v>
      </c>
      <c r="F1780" s="1" t="str">
        <f>IFERROR(__xludf.DUMMYFUNCTION("""COMPUTED_VALUE"""),"JavaScript")</f>
        <v>JavaScript</v>
      </c>
      <c r="G1780" s="1" t="str">
        <f>IFERROR(__xludf.DUMMYFUNCTION("""COMPUTED_VALUE"""),"PHP")</f>
        <v>PHP</v>
      </c>
      <c r="H1780" s="1" t="str">
        <f>IFERROR(__xludf.DUMMYFUNCTION("""COMPUTED_VALUE"""),"Python")</f>
        <v>Python</v>
      </c>
      <c r="I1780" s="1" t="str">
        <f>IFERROR(__xludf.DUMMYFUNCTION("""COMPUTED_VALUE"""),"SQL")</f>
        <v>SQL</v>
      </c>
      <c r="J1780" s="1" t="str">
        <f>IFERROR(__xludf.DUMMYFUNCTION("""COMPUTED_VALUE"""),"TypeScript")</f>
        <v>TypeScript</v>
      </c>
    </row>
    <row r="1781">
      <c r="B1781" s="1" t="str">
        <f>IFERROR(__xludf.DUMMYFUNCTION("""COMPUTED_VALUE"""),"C;C++;HTML/CSS;Java;JavaScript;PHP;R;VBA")</f>
        <v>C;C++;HTML/CSS;Java;JavaScript;PHP;R;VBA</v>
      </c>
      <c r="E1781" s="1" t="str">
        <f>IFERROR(__xludf.DUMMYFUNCTION("UNIQUE(SPLIT(B1781,"";""))"),"C")</f>
        <v>C</v>
      </c>
      <c r="F1781" s="1" t="str">
        <f>IFERROR(__xludf.DUMMYFUNCTION("""COMPUTED_VALUE"""),"C++")</f>
        <v>C++</v>
      </c>
      <c r="G1781" s="1" t="str">
        <f>IFERROR(__xludf.DUMMYFUNCTION("""COMPUTED_VALUE"""),"HTML/CSS")</f>
        <v>HTML/CSS</v>
      </c>
      <c r="H1781" s="1" t="str">
        <f>IFERROR(__xludf.DUMMYFUNCTION("""COMPUTED_VALUE"""),"Java")</f>
        <v>Java</v>
      </c>
      <c r="I1781" s="1" t="str">
        <f>IFERROR(__xludf.DUMMYFUNCTION("""COMPUTED_VALUE"""),"JavaScript")</f>
        <v>JavaScript</v>
      </c>
      <c r="J1781" s="1" t="str">
        <f>IFERROR(__xludf.DUMMYFUNCTION("""COMPUTED_VALUE"""),"PHP")</f>
        <v>PHP</v>
      </c>
      <c r="K1781" s="1" t="str">
        <f>IFERROR(__xludf.DUMMYFUNCTION("""COMPUTED_VALUE"""),"R")</f>
        <v>R</v>
      </c>
      <c r="L1781" s="1" t="str">
        <f>IFERROR(__xludf.DUMMYFUNCTION("""COMPUTED_VALUE"""),"VBA")</f>
        <v>VBA</v>
      </c>
    </row>
    <row r="1782">
      <c r="B1782" s="1" t="str">
        <f>IFERROR(__xludf.DUMMYFUNCTION("""COMPUTED_VALUE"""),"Bash/Shell/PowerShell;C++;C#;HTML/CSS;Java;JavaScript;Python;Scala")</f>
        <v>Bash/Shell/PowerShell;C++;C#;HTML/CSS;Java;JavaScript;Python;Scala</v>
      </c>
      <c r="E1782" s="1" t="str">
        <f>IFERROR(__xludf.DUMMYFUNCTION("UNIQUE(SPLIT(B1782,"";""))"),"Bash/Shell/PowerShell")</f>
        <v>Bash/Shell/PowerShell</v>
      </c>
      <c r="F1782" s="1" t="str">
        <f>IFERROR(__xludf.DUMMYFUNCTION("""COMPUTED_VALUE"""),"C++")</f>
        <v>C++</v>
      </c>
      <c r="G1782" s="1" t="str">
        <f>IFERROR(__xludf.DUMMYFUNCTION("""COMPUTED_VALUE"""),"C#")</f>
        <v>C#</v>
      </c>
      <c r="H1782" s="1" t="str">
        <f>IFERROR(__xludf.DUMMYFUNCTION("""COMPUTED_VALUE"""),"HTML/CSS")</f>
        <v>HTML/CSS</v>
      </c>
      <c r="I1782" s="1" t="str">
        <f>IFERROR(__xludf.DUMMYFUNCTION("""COMPUTED_VALUE"""),"Java")</f>
        <v>Java</v>
      </c>
      <c r="J1782" s="1" t="str">
        <f>IFERROR(__xludf.DUMMYFUNCTION("""COMPUTED_VALUE"""),"JavaScript")</f>
        <v>JavaScript</v>
      </c>
      <c r="K1782" s="1" t="str">
        <f>IFERROR(__xludf.DUMMYFUNCTION("""COMPUTED_VALUE"""),"Python")</f>
        <v>Python</v>
      </c>
      <c r="L1782" s="1" t="str">
        <f>IFERROR(__xludf.DUMMYFUNCTION("""COMPUTED_VALUE"""),"Scala")</f>
        <v>Scala</v>
      </c>
    </row>
    <row r="1783">
      <c r="B1783" s="1" t="str">
        <f>IFERROR(__xludf.DUMMYFUNCTION("""COMPUTED_VALUE"""),"Bash/Shell/PowerShell;C;Elixir;Erlang;Go;JavaScript;TypeScript")</f>
        <v>Bash/Shell/PowerShell;C;Elixir;Erlang;Go;JavaScript;TypeScript</v>
      </c>
      <c r="E1783" s="1" t="str">
        <f>IFERROR(__xludf.DUMMYFUNCTION("UNIQUE(SPLIT(B1783,"";""))"),"Bash/Shell/PowerShell")</f>
        <v>Bash/Shell/PowerShell</v>
      </c>
      <c r="F1783" s="1" t="str">
        <f>IFERROR(__xludf.DUMMYFUNCTION("""COMPUTED_VALUE"""),"C")</f>
        <v>C</v>
      </c>
      <c r="G1783" s="1" t="str">
        <f>IFERROR(__xludf.DUMMYFUNCTION("""COMPUTED_VALUE"""),"Elixir")</f>
        <v>Elixir</v>
      </c>
      <c r="H1783" s="1" t="str">
        <f>IFERROR(__xludf.DUMMYFUNCTION("""COMPUTED_VALUE"""),"Erlang")</f>
        <v>Erlang</v>
      </c>
      <c r="I1783" s="1" t="str">
        <f>IFERROR(__xludf.DUMMYFUNCTION("""COMPUTED_VALUE"""),"Go")</f>
        <v>Go</v>
      </c>
      <c r="J1783" s="1" t="str">
        <f>IFERROR(__xludf.DUMMYFUNCTION("""COMPUTED_VALUE"""),"JavaScript")</f>
        <v>JavaScript</v>
      </c>
      <c r="K1783" s="1" t="str">
        <f>IFERROR(__xludf.DUMMYFUNCTION("""COMPUTED_VALUE"""),"TypeScript")</f>
        <v>TypeScript</v>
      </c>
    </row>
    <row r="1784">
      <c r="B1784" s="1" t="str">
        <f>IFERROR(__xludf.DUMMYFUNCTION("""COMPUTED_VALUE"""),"HTML/CSS;JavaScript")</f>
        <v>HTML/CSS;JavaScript</v>
      </c>
      <c r="E1784" s="1" t="str">
        <f>IFERROR(__xludf.DUMMYFUNCTION("UNIQUE(SPLIT(B1784,"";""))"),"HTML/CSS")</f>
        <v>HTML/CSS</v>
      </c>
      <c r="F1784" s="1" t="str">
        <f>IFERROR(__xludf.DUMMYFUNCTION("""COMPUTED_VALUE"""),"JavaScript")</f>
        <v>JavaScript</v>
      </c>
    </row>
    <row r="1785">
      <c r="B1785" s="1" t="str">
        <f>IFERROR(__xludf.DUMMYFUNCTION("""COMPUTED_VALUE"""),"Assembly;Bash/Shell/PowerShell;C;C#;F#;Swift")</f>
        <v>Assembly;Bash/Shell/PowerShell;C;C#;F#;Swift</v>
      </c>
      <c r="E1785" s="1" t="str">
        <f>IFERROR(__xludf.DUMMYFUNCTION("UNIQUE(SPLIT(B1785,"";""))"),"Assembly")</f>
        <v>Assembly</v>
      </c>
      <c r="F1785" s="1" t="str">
        <f>IFERROR(__xludf.DUMMYFUNCTION("""COMPUTED_VALUE"""),"Bash/Shell/PowerShell")</f>
        <v>Bash/Shell/PowerShell</v>
      </c>
      <c r="G1785" s="1" t="str">
        <f>IFERROR(__xludf.DUMMYFUNCTION("""COMPUTED_VALUE"""),"C")</f>
        <v>C</v>
      </c>
      <c r="H1785" s="1" t="str">
        <f>IFERROR(__xludf.DUMMYFUNCTION("""COMPUTED_VALUE"""),"C#")</f>
        <v>C#</v>
      </c>
      <c r="I1785" s="1" t="str">
        <f>IFERROR(__xludf.DUMMYFUNCTION("""COMPUTED_VALUE"""),"F#")</f>
        <v>F#</v>
      </c>
      <c r="J1785" s="1" t="str">
        <f>IFERROR(__xludf.DUMMYFUNCTION("""COMPUTED_VALUE"""),"Swift")</f>
        <v>Swift</v>
      </c>
    </row>
    <row r="1786">
      <c r="B1786" s="1" t="str">
        <f>IFERROR(__xludf.DUMMYFUNCTION("""COMPUTED_VALUE"""),"C#;HTML/CSS;JavaScript;Ruby")</f>
        <v>C#;HTML/CSS;JavaScript;Ruby</v>
      </c>
      <c r="E1786" s="1" t="str">
        <f>IFERROR(__xludf.DUMMYFUNCTION("UNIQUE(SPLIT(B1786,"";""))"),"C#")</f>
        <v>C#</v>
      </c>
      <c r="F1786" s="1" t="str">
        <f>IFERROR(__xludf.DUMMYFUNCTION("""COMPUTED_VALUE"""),"HTML/CSS")</f>
        <v>HTML/CSS</v>
      </c>
      <c r="G1786" s="1" t="str">
        <f>IFERROR(__xludf.DUMMYFUNCTION("""COMPUTED_VALUE"""),"JavaScript")</f>
        <v>JavaScript</v>
      </c>
      <c r="H1786" s="1" t="str">
        <f>IFERROR(__xludf.DUMMYFUNCTION("""COMPUTED_VALUE"""),"Ruby")</f>
        <v>Ruby</v>
      </c>
    </row>
    <row r="1787">
      <c r="B1787" s="1" t="str">
        <f>IFERROR(__xludf.DUMMYFUNCTION("""COMPUTED_VALUE"""),"Bash/Shell/PowerShell;Go;Java;Python;Ruby;SQL")</f>
        <v>Bash/Shell/PowerShell;Go;Java;Python;Ruby;SQL</v>
      </c>
      <c r="E1787" s="1" t="str">
        <f>IFERROR(__xludf.DUMMYFUNCTION("UNIQUE(SPLIT(B1787,"";""))"),"Bash/Shell/PowerShell")</f>
        <v>Bash/Shell/PowerShell</v>
      </c>
      <c r="F1787" s="1" t="str">
        <f>IFERROR(__xludf.DUMMYFUNCTION("""COMPUTED_VALUE"""),"Go")</f>
        <v>Go</v>
      </c>
      <c r="G1787" s="1" t="str">
        <f>IFERROR(__xludf.DUMMYFUNCTION("""COMPUTED_VALUE"""),"Java")</f>
        <v>Java</v>
      </c>
      <c r="H1787" s="1" t="str">
        <f>IFERROR(__xludf.DUMMYFUNCTION("""COMPUTED_VALUE"""),"Python")</f>
        <v>Python</v>
      </c>
      <c r="I1787" s="1" t="str">
        <f>IFERROR(__xludf.DUMMYFUNCTION("""COMPUTED_VALUE"""),"Ruby")</f>
        <v>Ruby</v>
      </c>
      <c r="J1787" s="1" t="str">
        <f>IFERROR(__xludf.DUMMYFUNCTION("""COMPUTED_VALUE"""),"SQL")</f>
        <v>SQL</v>
      </c>
    </row>
    <row r="1788">
      <c r="B1788" s="1" t="str">
        <f>IFERROR(__xludf.DUMMYFUNCTION("""COMPUTED_VALUE"""),"HTML/CSS;Java;JavaScript;PHP;SQL;TypeScript")</f>
        <v>HTML/CSS;Java;JavaScript;PHP;SQL;TypeScript</v>
      </c>
      <c r="E1788" s="1" t="str">
        <f>IFERROR(__xludf.DUMMYFUNCTION("UNIQUE(SPLIT(B1788,"";""))"),"HTML/CSS")</f>
        <v>HTML/CSS</v>
      </c>
      <c r="F1788" s="1" t="str">
        <f>IFERROR(__xludf.DUMMYFUNCTION("""COMPUTED_VALUE"""),"Java")</f>
        <v>Java</v>
      </c>
      <c r="G1788" s="1" t="str">
        <f>IFERROR(__xludf.DUMMYFUNCTION("""COMPUTED_VALUE"""),"JavaScript")</f>
        <v>JavaScript</v>
      </c>
      <c r="H1788" s="1" t="str">
        <f>IFERROR(__xludf.DUMMYFUNCTION("""COMPUTED_VALUE"""),"PHP")</f>
        <v>PHP</v>
      </c>
      <c r="I1788" s="1" t="str">
        <f>IFERROR(__xludf.DUMMYFUNCTION("""COMPUTED_VALUE"""),"SQL")</f>
        <v>SQL</v>
      </c>
      <c r="J1788" s="1" t="str">
        <f>IFERROR(__xludf.DUMMYFUNCTION("""COMPUTED_VALUE"""),"TypeScript")</f>
        <v>TypeScript</v>
      </c>
    </row>
    <row r="1789">
      <c r="B1789" s="1" t="str">
        <f>IFERROR(__xludf.DUMMYFUNCTION("""COMPUTED_VALUE"""),"Bash/Shell/PowerShell;C++;HTML/CSS;Java;JavaScript;Python;Ruby;SQL")</f>
        <v>Bash/Shell/PowerShell;C++;HTML/CSS;Java;JavaScript;Python;Ruby;SQL</v>
      </c>
      <c r="E1789" s="1" t="str">
        <f>IFERROR(__xludf.DUMMYFUNCTION("UNIQUE(SPLIT(B1789,"";""))"),"Bash/Shell/PowerShell")</f>
        <v>Bash/Shell/PowerShell</v>
      </c>
      <c r="F1789" s="1" t="str">
        <f>IFERROR(__xludf.DUMMYFUNCTION("""COMPUTED_VALUE"""),"C++")</f>
        <v>C++</v>
      </c>
      <c r="G1789" s="1" t="str">
        <f>IFERROR(__xludf.DUMMYFUNCTION("""COMPUTED_VALUE"""),"HTML/CSS")</f>
        <v>HTML/CSS</v>
      </c>
      <c r="H1789" s="1" t="str">
        <f>IFERROR(__xludf.DUMMYFUNCTION("""COMPUTED_VALUE"""),"Java")</f>
        <v>Java</v>
      </c>
      <c r="I1789" s="1" t="str">
        <f>IFERROR(__xludf.DUMMYFUNCTION("""COMPUTED_VALUE"""),"JavaScript")</f>
        <v>JavaScript</v>
      </c>
      <c r="J1789" s="1" t="str">
        <f>IFERROR(__xludf.DUMMYFUNCTION("""COMPUTED_VALUE"""),"Python")</f>
        <v>Python</v>
      </c>
      <c r="K1789" s="1" t="str">
        <f>IFERROR(__xludf.DUMMYFUNCTION("""COMPUTED_VALUE"""),"Ruby")</f>
        <v>Ruby</v>
      </c>
      <c r="L1789" s="1" t="str">
        <f>IFERROR(__xludf.DUMMYFUNCTION("""COMPUTED_VALUE"""),"SQL")</f>
        <v>SQL</v>
      </c>
    </row>
    <row r="1790">
      <c r="B1790" s="1" t="str">
        <f>IFERROR(__xludf.DUMMYFUNCTION("""COMPUTED_VALUE"""),"C;C++;SQL")</f>
        <v>C;C++;SQL</v>
      </c>
      <c r="E1790" s="1" t="str">
        <f>IFERROR(__xludf.DUMMYFUNCTION("UNIQUE(SPLIT(B1790,"";""))"),"C")</f>
        <v>C</v>
      </c>
      <c r="F1790" s="1" t="str">
        <f>IFERROR(__xludf.DUMMYFUNCTION("""COMPUTED_VALUE"""),"C++")</f>
        <v>C++</v>
      </c>
      <c r="G1790" s="1" t="str">
        <f>IFERROR(__xludf.DUMMYFUNCTION("""COMPUTED_VALUE"""),"SQL")</f>
        <v>SQL</v>
      </c>
    </row>
    <row r="1791">
      <c r="B1791" s="1" t="str">
        <f>IFERROR(__xludf.DUMMYFUNCTION("""COMPUTED_VALUE"""),"C++;JavaScript;Python")</f>
        <v>C++;JavaScript;Python</v>
      </c>
      <c r="E1791" s="1" t="str">
        <f>IFERROR(__xludf.DUMMYFUNCTION("UNIQUE(SPLIT(B1791,"";""))"),"C++")</f>
        <v>C++</v>
      </c>
      <c r="F1791" s="1" t="str">
        <f>IFERROR(__xludf.DUMMYFUNCTION("""COMPUTED_VALUE"""),"JavaScript")</f>
        <v>JavaScript</v>
      </c>
      <c r="G1791" s="1" t="str">
        <f>IFERROR(__xludf.DUMMYFUNCTION("""COMPUTED_VALUE"""),"Python")</f>
        <v>Python</v>
      </c>
    </row>
    <row r="1792">
      <c r="B1792" s="1" t="str">
        <f>IFERROR(__xludf.DUMMYFUNCTION("""COMPUTED_VALUE"""),"JavaScript;TypeScript")</f>
        <v>JavaScript;TypeScript</v>
      </c>
      <c r="E1792" s="1" t="str">
        <f>IFERROR(__xludf.DUMMYFUNCTION("UNIQUE(SPLIT(B1792,"";""))"),"JavaScript")</f>
        <v>JavaScript</v>
      </c>
      <c r="F1792" s="1" t="str">
        <f>IFERROR(__xludf.DUMMYFUNCTION("""COMPUTED_VALUE"""),"TypeScript")</f>
        <v>TypeScript</v>
      </c>
    </row>
    <row r="1793">
      <c r="B1793" s="1" t="str">
        <f>IFERROR(__xludf.DUMMYFUNCTION("""COMPUTED_VALUE"""),"Bash/Shell/PowerShell;C;C++;C#;HTML/CSS;JavaScript;Python;SQL;Other(s):")</f>
        <v>Bash/Shell/PowerShell;C;C++;C#;HTML/CSS;JavaScript;Python;SQL;Other(s):</v>
      </c>
      <c r="E1793" s="1" t="str">
        <f>IFERROR(__xludf.DUMMYFUNCTION("UNIQUE(SPLIT(B1793,"";""))"),"Bash/Shell/PowerShell")</f>
        <v>Bash/Shell/PowerShell</v>
      </c>
      <c r="F1793" s="1" t="str">
        <f>IFERROR(__xludf.DUMMYFUNCTION("""COMPUTED_VALUE"""),"C")</f>
        <v>C</v>
      </c>
      <c r="G1793" s="1" t="str">
        <f>IFERROR(__xludf.DUMMYFUNCTION("""COMPUTED_VALUE"""),"C++")</f>
        <v>C++</v>
      </c>
      <c r="H1793" s="1" t="str">
        <f>IFERROR(__xludf.DUMMYFUNCTION("""COMPUTED_VALUE"""),"C#")</f>
        <v>C#</v>
      </c>
      <c r="I1793" s="1" t="str">
        <f>IFERROR(__xludf.DUMMYFUNCTION("""COMPUTED_VALUE"""),"HTML/CSS")</f>
        <v>HTML/CSS</v>
      </c>
      <c r="J1793" s="1" t="str">
        <f>IFERROR(__xludf.DUMMYFUNCTION("""COMPUTED_VALUE"""),"JavaScript")</f>
        <v>JavaScript</v>
      </c>
      <c r="K1793" s="1" t="str">
        <f>IFERROR(__xludf.DUMMYFUNCTION("""COMPUTED_VALUE"""),"Python")</f>
        <v>Python</v>
      </c>
      <c r="L1793" s="1" t="str">
        <f>IFERROR(__xludf.DUMMYFUNCTION("""COMPUTED_VALUE"""),"SQL")</f>
        <v>SQL</v>
      </c>
      <c r="M1793" s="1" t="str">
        <f>IFERROR(__xludf.DUMMYFUNCTION("""COMPUTED_VALUE"""),"Other(s):")</f>
        <v>Other(s):</v>
      </c>
    </row>
    <row r="1794">
      <c r="B1794" s="1" t="str">
        <f>IFERROR(__xludf.DUMMYFUNCTION("""COMPUTED_VALUE"""),"Bash/Shell/PowerShell;C#;Go")</f>
        <v>Bash/Shell/PowerShell;C#;Go</v>
      </c>
      <c r="E1794" s="1" t="str">
        <f>IFERROR(__xludf.DUMMYFUNCTION("UNIQUE(SPLIT(B1794,"";""))"),"Bash/Shell/PowerShell")</f>
        <v>Bash/Shell/PowerShell</v>
      </c>
      <c r="F1794" s="1" t="str">
        <f>IFERROR(__xludf.DUMMYFUNCTION("""COMPUTED_VALUE"""),"C#")</f>
        <v>C#</v>
      </c>
      <c r="G1794" s="1" t="str">
        <f>IFERROR(__xludf.DUMMYFUNCTION("""COMPUTED_VALUE"""),"Go")</f>
        <v>Go</v>
      </c>
    </row>
    <row r="1795">
      <c r="B1795" s="1" t="str">
        <f>IFERROR(__xludf.DUMMYFUNCTION("""COMPUTED_VALUE"""),"C++;C#;HTML/CSS;JavaScript;SQL")</f>
        <v>C++;C#;HTML/CSS;JavaScript;SQL</v>
      </c>
      <c r="E1795" s="1" t="str">
        <f>IFERROR(__xludf.DUMMYFUNCTION("UNIQUE(SPLIT(B1795,"";""))"),"C++")</f>
        <v>C++</v>
      </c>
      <c r="F1795" s="1" t="str">
        <f>IFERROR(__xludf.DUMMYFUNCTION("""COMPUTED_VALUE"""),"C#")</f>
        <v>C#</v>
      </c>
      <c r="G1795" s="1" t="str">
        <f>IFERROR(__xludf.DUMMYFUNCTION("""COMPUTED_VALUE"""),"HTML/CSS")</f>
        <v>HTML/CSS</v>
      </c>
      <c r="H1795" s="1" t="str">
        <f>IFERROR(__xludf.DUMMYFUNCTION("""COMPUTED_VALUE"""),"JavaScript")</f>
        <v>JavaScript</v>
      </c>
      <c r="I1795" s="1" t="str">
        <f>IFERROR(__xludf.DUMMYFUNCTION("""COMPUTED_VALUE"""),"SQL")</f>
        <v>SQL</v>
      </c>
    </row>
    <row r="1796">
      <c r="B1796" s="1" t="str">
        <f>IFERROR(__xludf.DUMMYFUNCTION("""COMPUTED_VALUE"""),"C#;HTML/CSS;JavaScript;PHP;SQL")</f>
        <v>C#;HTML/CSS;JavaScript;PHP;SQL</v>
      </c>
      <c r="E1796" s="1" t="str">
        <f>IFERROR(__xludf.DUMMYFUNCTION("UNIQUE(SPLIT(B1796,"";""))"),"C#")</f>
        <v>C#</v>
      </c>
      <c r="F1796" s="1" t="str">
        <f>IFERROR(__xludf.DUMMYFUNCTION("""COMPUTED_VALUE"""),"HTML/CSS")</f>
        <v>HTML/CSS</v>
      </c>
      <c r="G1796" s="1" t="str">
        <f>IFERROR(__xludf.DUMMYFUNCTION("""COMPUTED_VALUE"""),"JavaScript")</f>
        <v>JavaScript</v>
      </c>
      <c r="H1796" s="1" t="str">
        <f>IFERROR(__xludf.DUMMYFUNCTION("""COMPUTED_VALUE"""),"PHP")</f>
        <v>PHP</v>
      </c>
      <c r="I1796" s="1" t="str">
        <f>IFERROR(__xludf.DUMMYFUNCTION("""COMPUTED_VALUE"""),"SQL")</f>
        <v>SQL</v>
      </c>
    </row>
    <row r="1797">
      <c r="B1797" s="1" t="str">
        <f>IFERROR(__xludf.DUMMYFUNCTION("""COMPUTED_VALUE"""),"C#;HTML/CSS;JavaScript;SQL")</f>
        <v>C#;HTML/CSS;JavaScript;SQL</v>
      </c>
      <c r="E1797" s="1" t="str">
        <f>IFERROR(__xludf.DUMMYFUNCTION("UNIQUE(SPLIT(B1797,"";""))"),"C#")</f>
        <v>C#</v>
      </c>
      <c r="F1797" s="1" t="str">
        <f>IFERROR(__xludf.DUMMYFUNCTION("""COMPUTED_VALUE"""),"HTML/CSS")</f>
        <v>HTML/CSS</v>
      </c>
      <c r="G1797" s="1" t="str">
        <f>IFERROR(__xludf.DUMMYFUNCTION("""COMPUTED_VALUE"""),"JavaScript")</f>
        <v>JavaScript</v>
      </c>
      <c r="H1797" s="1" t="str">
        <f>IFERROR(__xludf.DUMMYFUNCTION("""COMPUTED_VALUE"""),"SQL")</f>
        <v>SQL</v>
      </c>
    </row>
    <row r="1798">
      <c r="B1798" s="1" t="str">
        <f>IFERROR(__xludf.DUMMYFUNCTION("""COMPUTED_VALUE"""),"C++;HTML/CSS;Java;JavaScript;Python;R;Ruby;SQL")</f>
        <v>C++;HTML/CSS;Java;JavaScript;Python;R;Ruby;SQL</v>
      </c>
      <c r="E1798" s="1" t="str">
        <f>IFERROR(__xludf.DUMMYFUNCTION("UNIQUE(SPLIT(B1798,"";""))"),"C++")</f>
        <v>C++</v>
      </c>
      <c r="F1798" s="1" t="str">
        <f>IFERROR(__xludf.DUMMYFUNCTION("""COMPUTED_VALUE"""),"HTML/CSS")</f>
        <v>HTML/CSS</v>
      </c>
      <c r="G1798" s="1" t="str">
        <f>IFERROR(__xludf.DUMMYFUNCTION("""COMPUTED_VALUE"""),"Java")</f>
        <v>Java</v>
      </c>
      <c r="H1798" s="1" t="str">
        <f>IFERROR(__xludf.DUMMYFUNCTION("""COMPUTED_VALUE"""),"JavaScript")</f>
        <v>JavaScript</v>
      </c>
      <c r="I1798" s="1" t="str">
        <f>IFERROR(__xludf.DUMMYFUNCTION("""COMPUTED_VALUE"""),"Python")</f>
        <v>Python</v>
      </c>
      <c r="J1798" s="1" t="str">
        <f>IFERROR(__xludf.DUMMYFUNCTION("""COMPUTED_VALUE"""),"R")</f>
        <v>R</v>
      </c>
      <c r="K1798" s="1" t="str">
        <f>IFERROR(__xludf.DUMMYFUNCTION("""COMPUTED_VALUE"""),"Ruby")</f>
        <v>Ruby</v>
      </c>
      <c r="L1798" s="1" t="str">
        <f>IFERROR(__xludf.DUMMYFUNCTION("""COMPUTED_VALUE"""),"SQL")</f>
        <v>SQL</v>
      </c>
    </row>
    <row r="1799">
      <c r="B1799" s="1" t="str">
        <f>IFERROR(__xludf.DUMMYFUNCTION("""COMPUTED_VALUE"""),"C++;Python")</f>
        <v>C++;Python</v>
      </c>
      <c r="E1799" s="1" t="str">
        <f>IFERROR(__xludf.DUMMYFUNCTION("UNIQUE(SPLIT(B1799,"";""))"),"C++")</f>
        <v>C++</v>
      </c>
      <c r="F1799" s="1" t="str">
        <f>IFERROR(__xludf.DUMMYFUNCTION("""COMPUTED_VALUE"""),"Python")</f>
        <v>Python</v>
      </c>
    </row>
    <row r="1800">
      <c r="B1800" s="1" t="str">
        <f>IFERROR(__xludf.DUMMYFUNCTION("""COMPUTED_VALUE"""),"Bash/Shell/PowerShell;JavaScript;Python;TypeScript")</f>
        <v>Bash/Shell/PowerShell;JavaScript;Python;TypeScript</v>
      </c>
      <c r="E1800" s="1" t="str">
        <f>IFERROR(__xludf.DUMMYFUNCTION("UNIQUE(SPLIT(B1800,"";""))"),"Bash/Shell/PowerShell")</f>
        <v>Bash/Shell/PowerShell</v>
      </c>
      <c r="F1800" s="1" t="str">
        <f>IFERROR(__xludf.DUMMYFUNCTION("""COMPUTED_VALUE"""),"JavaScript")</f>
        <v>JavaScript</v>
      </c>
      <c r="G1800" s="1" t="str">
        <f>IFERROR(__xludf.DUMMYFUNCTION("""COMPUTED_VALUE"""),"Python")</f>
        <v>Python</v>
      </c>
      <c r="H1800" s="1" t="str">
        <f>IFERROR(__xludf.DUMMYFUNCTION("""COMPUTED_VALUE"""),"TypeScript")</f>
        <v>TypeScript</v>
      </c>
    </row>
    <row r="1801">
      <c r="B1801" s="1" t="str">
        <f>IFERROR(__xludf.DUMMYFUNCTION("""COMPUTED_VALUE"""),"HTML/CSS;JavaScript;VBA")</f>
        <v>HTML/CSS;JavaScript;VBA</v>
      </c>
      <c r="E1801" s="1" t="str">
        <f>IFERROR(__xludf.DUMMYFUNCTION("UNIQUE(SPLIT(B1801,"";""))"),"HTML/CSS")</f>
        <v>HTML/CSS</v>
      </c>
      <c r="F1801" s="1" t="str">
        <f>IFERROR(__xludf.DUMMYFUNCTION("""COMPUTED_VALUE"""),"JavaScript")</f>
        <v>JavaScript</v>
      </c>
      <c r="G1801" s="1" t="str">
        <f>IFERROR(__xludf.DUMMYFUNCTION("""COMPUTED_VALUE"""),"VBA")</f>
        <v>VBA</v>
      </c>
    </row>
    <row r="1802">
      <c r="B1802" s="1" t="str">
        <f>IFERROR(__xludf.DUMMYFUNCTION("""COMPUTED_VALUE"""),"Bash/Shell/PowerShell;C#;HTML/CSS;Java;JavaScript;PHP;Python;R;Ruby;SQL;VBA;Other(s):")</f>
        <v>Bash/Shell/PowerShell;C#;HTML/CSS;Java;JavaScript;PHP;Python;R;Ruby;SQL;VBA;Other(s):</v>
      </c>
      <c r="E1802" s="1" t="str">
        <f>IFERROR(__xludf.DUMMYFUNCTION("UNIQUE(SPLIT(B1802,"";""))"),"Bash/Shell/PowerShell")</f>
        <v>Bash/Shell/PowerShell</v>
      </c>
      <c r="F1802" s="1" t="str">
        <f>IFERROR(__xludf.DUMMYFUNCTION("""COMPUTED_VALUE"""),"C#")</f>
        <v>C#</v>
      </c>
      <c r="G1802" s="1" t="str">
        <f>IFERROR(__xludf.DUMMYFUNCTION("""COMPUTED_VALUE"""),"HTML/CSS")</f>
        <v>HTML/CSS</v>
      </c>
      <c r="H1802" s="1" t="str">
        <f>IFERROR(__xludf.DUMMYFUNCTION("""COMPUTED_VALUE"""),"Java")</f>
        <v>Java</v>
      </c>
      <c r="I1802" s="1" t="str">
        <f>IFERROR(__xludf.DUMMYFUNCTION("""COMPUTED_VALUE"""),"JavaScript")</f>
        <v>JavaScript</v>
      </c>
      <c r="J1802" s="1" t="str">
        <f>IFERROR(__xludf.DUMMYFUNCTION("""COMPUTED_VALUE"""),"PHP")</f>
        <v>PHP</v>
      </c>
      <c r="K1802" s="1" t="str">
        <f>IFERROR(__xludf.DUMMYFUNCTION("""COMPUTED_VALUE"""),"Python")</f>
        <v>Python</v>
      </c>
      <c r="L1802" s="1" t="str">
        <f>IFERROR(__xludf.DUMMYFUNCTION("""COMPUTED_VALUE"""),"R")</f>
        <v>R</v>
      </c>
      <c r="M1802" s="1" t="str">
        <f>IFERROR(__xludf.DUMMYFUNCTION("""COMPUTED_VALUE"""),"Ruby")</f>
        <v>Ruby</v>
      </c>
      <c r="N1802" s="1" t="str">
        <f>IFERROR(__xludf.DUMMYFUNCTION("""COMPUTED_VALUE"""),"SQL")</f>
        <v>SQL</v>
      </c>
      <c r="O1802" s="1" t="str">
        <f>IFERROR(__xludf.DUMMYFUNCTION("""COMPUTED_VALUE"""),"VBA")</f>
        <v>VBA</v>
      </c>
      <c r="P1802" s="1" t="str">
        <f>IFERROR(__xludf.DUMMYFUNCTION("""COMPUTED_VALUE"""),"Other(s):")</f>
        <v>Other(s):</v>
      </c>
    </row>
    <row r="1803">
      <c r="B1803" s="1" t="str">
        <f>IFERROR(__xludf.DUMMYFUNCTION("""COMPUTED_VALUE"""),"C#;R;SQL;Other(s):")</f>
        <v>C#;R;SQL;Other(s):</v>
      </c>
      <c r="E1803" s="1" t="str">
        <f>IFERROR(__xludf.DUMMYFUNCTION("UNIQUE(SPLIT(B1803,"";""))"),"C#")</f>
        <v>C#</v>
      </c>
      <c r="F1803" s="1" t="str">
        <f>IFERROR(__xludf.DUMMYFUNCTION("""COMPUTED_VALUE"""),"R")</f>
        <v>R</v>
      </c>
      <c r="G1803" s="1" t="str">
        <f>IFERROR(__xludf.DUMMYFUNCTION("""COMPUTED_VALUE"""),"SQL")</f>
        <v>SQL</v>
      </c>
      <c r="H1803" s="1" t="str">
        <f>IFERROR(__xludf.DUMMYFUNCTION("""COMPUTED_VALUE"""),"Other(s):")</f>
        <v>Other(s):</v>
      </c>
    </row>
    <row r="1804">
      <c r="B1804" s="1" t="str">
        <f>IFERROR(__xludf.DUMMYFUNCTION("""COMPUTED_VALUE"""),"C#;HTML/CSS;JavaScript;SQL;TypeScript")</f>
        <v>C#;HTML/CSS;JavaScript;SQL;TypeScript</v>
      </c>
      <c r="E1804" s="1" t="str">
        <f>IFERROR(__xludf.DUMMYFUNCTION("UNIQUE(SPLIT(B1804,"";""))"),"C#")</f>
        <v>C#</v>
      </c>
      <c r="F1804" s="1" t="str">
        <f>IFERROR(__xludf.DUMMYFUNCTION("""COMPUTED_VALUE"""),"HTML/CSS")</f>
        <v>HTML/CSS</v>
      </c>
      <c r="G1804" s="1" t="str">
        <f>IFERROR(__xludf.DUMMYFUNCTION("""COMPUTED_VALUE"""),"JavaScript")</f>
        <v>JavaScript</v>
      </c>
      <c r="H1804" s="1" t="str">
        <f>IFERROR(__xludf.DUMMYFUNCTION("""COMPUTED_VALUE"""),"SQL")</f>
        <v>SQL</v>
      </c>
      <c r="I1804" s="1" t="str">
        <f>IFERROR(__xludf.DUMMYFUNCTION("""COMPUTED_VALUE"""),"TypeScript")</f>
        <v>TypeScript</v>
      </c>
    </row>
    <row r="1805">
      <c r="B1805" s="1" t="str">
        <f>IFERROR(__xludf.DUMMYFUNCTION("""COMPUTED_VALUE"""),"Bash/Shell/PowerShell;C#;HTML/CSS;JavaScript;PHP;TypeScript")</f>
        <v>Bash/Shell/PowerShell;C#;HTML/CSS;JavaScript;PHP;TypeScript</v>
      </c>
      <c r="E1805" s="1" t="str">
        <f>IFERROR(__xludf.DUMMYFUNCTION("UNIQUE(SPLIT(B1805,"";""))"),"Bash/Shell/PowerShell")</f>
        <v>Bash/Shell/PowerShell</v>
      </c>
      <c r="F1805" s="1" t="str">
        <f>IFERROR(__xludf.DUMMYFUNCTION("""COMPUTED_VALUE"""),"C#")</f>
        <v>C#</v>
      </c>
      <c r="G1805" s="1" t="str">
        <f>IFERROR(__xludf.DUMMYFUNCTION("""COMPUTED_VALUE"""),"HTML/CSS")</f>
        <v>HTML/CSS</v>
      </c>
      <c r="H1805" s="1" t="str">
        <f>IFERROR(__xludf.DUMMYFUNCTION("""COMPUTED_VALUE"""),"JavaScript")</f>
        <v>JavaScript</v>
      </c>
      <c r="I1805" s="1" t="str">
        <f>IFERROR(__xludf.DUMMYFUNCTION("""COMPUTED_VALUE"""),"PHP")</f>
        <v>PHP</v>
      </c>
      <c r="J1805" s="1" t="str">
        <f>IFERROR(__xludf.DUMMYFUNCTION("""COMPUTED_VALUE"""),"TypeScript")</f>
        <v>TypeScript</v>
      </c>
    </row>
    <row r="1806">
      <c r="B1806" s="1" t="str">
        <f>IFERROR(__xludf.DUMMYFUNCTION("""COMPUTED_VALUE"""),"Bash/Shell/PowerShell;C;HTML/CSS;Java;Python;SQL")</f>
        <v>Bash/Shell/PowerShell;C;HTML/CSS;Java;Python;SQL</v>
      </c>
      <c r="E1806" s="1" t="str">
        <f>IFERROR(__xludf.DUMMYFUNCTION("UNIQUE(SPLIT(B1806,"";""))"),"Bash/Shell/PowerShell")</f>
        <v>Bash/Shell/PowerShell</v>
      </c>
      <c r="F1806" s="1" t="str">
        <f>IFERROR(__xludf.DUMMYFUNCTION("""COMPUTED_VALUE"""),"C")</f>
        <v>C</v>
      </c>
      <c r="G1806" s="1" t="str">
        <f>IFERROR(__xludf.DUMMYFUNCTION("""COMPUTED_VALUE"""),"HTML/CSS")</f>
        <v>HTML/CSS</v>
      </c>
      <c r="H1806" s="1" t="str">
        <f>IFERROR(__xludf.DUMMYFUNCTION("""COMPUTED_VALUE"""),"Java")</f>
        <v>Java</v>
      </c>
      <c r="I1806" s="1" t="str">
        <f>IFERROR(__xludf.DUMMYFUNCTION("""COMPUTED_VALUE"""),"Python")</f>
        <v>Python</v>
      </c>
      <c r="J1806" s="1" t="str">
        <f>IFERROR(__xludf.DUMMYFUNCTION("""COMPUTED_VALUE"""),"SQL")</f>
        <v>SQL</v>
      </c>
    </row>
    <row r="1807">
      <c r="B1807" s="1" t="str">
        <f>IFERROR(__xludf.DUMMYFUNCTION("""COMPUTED_VALUE"""),"C++;C#;HTML/CSS;Java;JavaScript;Objective-C;Python;SQL;Swift")</f>
        <v>C++;C#;HTML/CSS;Java;JavaScript;Objective-C;Python;SQL;Swift</v>
      </c>
      <c r="E1807" s="1" t="str">
        <f>IFERROR(__xludf.DUMMYFUNCTION("UNIQUE(SPLIT(B1807,"";""))"),"C++")</f>
        <v>C++</v>
      </c>
      <c r="F1807" s="1" t="str">
        <f>IFERROR(__xludf.DUMMYFUNCTION("""COMPUTED_VALUE"""),"C#")</f>
        <v>C#</v>
      </c>
      <c r="G1807" s="1" t="str">
        <f>IFERROR(__xludf.DUMMYFUNCTION("""COMPUTED_VALUE"""),"HTML/CSS")</f>
        <v>HTML/CSS</v>
      </c>
      <c r="H1807" s="1" t="str">
        <f>IFERROR(__xludf.DUMMYFUNCTION("""COMPUTED_VALUE"""),"Java")</f>
        <v>Java</v>
      </c>
      <c r="I1807" s="1" t="str">
        <f>IFERROR(__xludf.DUMMYFUNCTION("""COMPUTED_VALUE"""),"JavaScript")</f>
        <v>JavaScript</v>
      </c>
      <c r="J1807" s="1" t="str">
        <f>IFERROR(__xludf.DUMMYFUNCTION("""COMPUTED_VALUE"""),"Objective-C")</f>
        <v>Objective-C</v>
      </c>
      <c r="K1807" s="1" t="str">
        <f>IFERROR(__xludf.DUMMYFUNCTION("""COMPUTED_VALUE"""),"Python")</f>
        <v>Python</v>
      </c>
      <c r="L1807" s="1" t="str">
        <f>IFERROR(__xludf.DUMMYFUNCTION("""COMPUTED_VALUE"""),"SQL")</f>
        <v>SQL</v>
      </c>
      <c r="M1807" s="1" t="str">
        <f>IFERROR(__xludf.DUMMYFUNCTION("""COMPUTED_VALUE"""),"Swift")</f>
        <v>Swift</v>
      </c>
    </row>
    <row r="1808">
      <c r="B1808" s="1" t="str">
        <f>IFERROR(__xludf.DUMMYFUNCTION("""COMPUTED_VALUE"""),"C#;HTML/CSS;JavaScript;SQL")</f>
        <v>C#;HTML/CSS;JavaScript;SQL</v>
      </c>
      <c r="E1808" s="1" t="str">
        <f>IFERROR(__xludf.DUMMYFUNCTION("UNIQUE(SPLIT(B1808,"";""))"),"C#")</f>
        <v>C#</v>
      </c>
      <c r="F1808" s="1" t="str">
        <f>IFERROR(__xludf.DUMMYFUNCTION("""COMPUTED_VALUE"""),"HTML/CSS")</f>
        <v>HTML/CSS</v>
      </c>
      <c r="G1808" s="1" t="str">
        <f>IFERROR(__xludf.DUMMYFUNCTION("""COMPUTED_VALUE"""),"JavaScript")</f>
        <v>JavaScript</v>
      </c>
      <c r="H1808" s="1" t="str">
        <f>IFERROR(__xludf.DUMMYFUNCTION("""COMPUTED_VALUE"""),"SQL")</f>
        <v>SQL</v>
      </c>
    </row>
    <row r="1809">
      <c r="B1809" s="1" t="str">
        <f>IFERROR(__xludf.DUMMYFUNCTION("""COMPUTED_VALUE"""),"Bash/Shell/PowerShell;Go;HTML/CSS;Java;JavaScript;Ruby")</f>
        <v>Bash/Shell/PowerShell;Go;HTML/CSS;Java;JavaScript;Ruby</v>
      </c>
      <c r="E1809" s="1" t="str">
        <f>IFERROR(__xludf.DUMMYFUNCTION("UNIQUE(SPLIT(B1809,"";""))"),"Bash/Shell/PowerShell")</f>
        <v>Bash/Shell/PowerShell</v>
      </c>
      <c r="F1809" s="1" t="str">
        <f>IFERROR(__xludf.DUMMYFUNCTION("""COMPUTED_VALUE"""),"Go")</f>
        <v>Go</v>
      </c>
      <c r="G1809" s="1" t="str">
        <f>IFERROR(__xludf.DUMMYFUNCTION("""COMPUTED_VALUE"""),"HTML/CSS")</f>
        <v>HTML/CSS</v>
      </c>
      <c r="H1809" s="1" t="str">
        <f>IFERROR(__xludf.DUMMYFUNCTION("""COMPUTED_VALUE"""),"Java")</f>
        <v>Java</v>
      </c>
      <c r="I1809" s="1" t="str">
        <f>IFERROR(__xludf.DUMMYFUNCTION("""COMPUTED_VALUE"""),"JavaScript")</f>
        <v>JavaScript</v>
      </c>
      <c r="J1809" s="1" t="str">
        <f>IFERROR(__xludf.DUMMYFUNCTION("""COMPUTED_VALUE"""),"Ruby")</f>
        <v>Ruby</v>
      </c>
    </row>
    <row r="1810">
      <c r="B1810" s="1" t="str">
        <f>IFERROR(__xludf.DUMMYFUNCTION("""COMPUTED_VALUE"""),"C#;Elixir;Erlang;HTML/CSS;JavaScript;Python;SQL;TypeScript")</f>
        <v>C#;Elixir;Erlang;HTML/CSS;JavaScript;Python;SQL;TypeScript</v>
      </c>
      <c r="E1810" s="1" t="str">
        <f>IFERROR(__xludf.DUMMYFUNCTION("UNIQUE(SPLIT(B1810,"";""))"),"C#")</f>
        <v>C#</v>
      </c>
      <c r="F1810" s="1" t="str">
        <f>IFERROR(__xludf.DUMMYFUNCTION("""COMPUTED_VALUE"""),"Elixir")</f>
        <v>Elixir</v>
      </c>
      <c r="G1810" s="1" t="str">
        <f>IFERROR(__xludf.DUMMYFUNCTION("""COMPUTED_VALUE"""),"Erlang")</f>
        <v>Erlang</v>
      </c>
      <c r="H1810" s="1" t="str">
        <f>IFERROR(__xludf.DUMMYFUNCTION("""COMPUTED_VALUE"""),"HTML/CSS")</f>
        <v>HTML/CSS</v>
      </c>
      <c r="I1810" s="1" t="str">
        <f>IFERROR(__xludf.DUMMYFUNCTION("""COMPUTED_VALUE"""),"JavaScript")</f>
        <v>JavaScript</v>
      </c>
      <c r="J1810" s="1" t="str">
        <f>IFERROR(__xludf.DUMMYFUNCTION("""COMPUTED_VALUE"""),"Python")</f>
        <v>Python</v>
      </c>
      <c r="K1810" s="1" t="str">
        <f>IFERROR(__xludf.DUMMYFUNCTION("""COMPUTED_VALUE"""),"SQL")</f>
        <v>SQL</v>
      </c>
      <c r="L1810" s="1" t="str">
        <f>IFERROR(__xludf.DUMMYFUNCTION("""COMPUTED_VALUE"""),"TypeScript")</f>
        <v>TypeScript</v>
      </c>
    </row>
    <row r="1811">
      <c r="B1811" s="1" t="str">
        <f>IFERROR(__xludf.DUMMYFUNCTION("""COMPUTED_VALUE"""),"HTML/CSS;JavaScript")</f>
        <v>HTML/CSS;JavaScript</v>
      </c>
      <c r="E1811" s="1" t="str">
        <f>IFERROR(__xludf.DUMMYFUNCTION("UNIQUE(SPLIT(B1811,"";""))"),"HTML/CSS")</f>
        <v>HTML/CSS</v>
      </c>
      <c r="F1811" s="1" t="str">
        <f>IFERROR(__xludf.DUMMYFUNCTION("""COMPUTED_VALUE"""),"JavaScript")</f>
        <v>JavaScript</v>
      </c>
    </row>
    <row r="1812">
      <c r="B1812" s="1" t="str">
        <f>IFERROR(__xludf.DUMMYFUNCTION("""COMPUTED_VALUE"""),"Bash/Shell/PowerShell;C;Go;PHP;Python")</f>
        <v>Bash/Shell/PowerShell;C;Go;PHP;Python</v>
      </c>
      <c r="E1812" s="1" t="str">
        <f>IFERROR(__xludf.DUMMYFUNCTION("UNIQUE(SPLIT(B1812,"";""))"),"Bash/Shell/PowerShell")</f>
        <v>Bash/Shell/PowerShell</v>
      </c>
      <c r="F1812" s="1" t="str">
        <f>IFERROR(__xludf.DUMMYFUNCTION("""COMPUTED_VALUE"""),"C")</f>
        <v>C</v>
      </c>
      <c r="G1812" s="1" t="str">
        <f>IFERROR(__xludf.DUMMYFUNCTION("""COMPUTED_VALUE"""),"Go")</f>
        <v>Go</v>
      </c>
      <c r="H1812" s="1" t="str">
        <f>IFERROR(__xludf.DUMMYFUNCTION("""COMPUTED_VALUE"""),"PHP")</f>
        <v>PHP</v>
      </c>
      <c r="I1812" s="1" t="str">
        <f>IFERROR(__xludf.DUMMYFUNCTION("""COMPUTED_VALUE"""),"Python")</f>
        <v>Python</v>
      </c>
    </row>
    <row r="1813">
      <c r="B1813" s="1" t="str">
        <f>IFERROR(__xludf.DUMMYFUNCTION("""COMPUTED_VALUE"""),"C#")</f>
        <v>C#</v>
      </c>
      <c r="E1813" s="1" t="str">
        <f>IFERROR(__xludf.DUMMYFUNCTION("UNIQUE(SPLIT(B1813,"";""))"),"C#")</f>
        <v>C#</v>
      </c>
    </row>
    <row r="1814">
      <c r="B1814" s="1" t="str">
        <f>IFERROR(__xludf.DUMMYFUNCTION("""COMPUTED_VALUE"""),"JavaScript;TypeScript")</f>
        <v>JavaScript;TypeScript</v>
      </c>
      <c r="E1814" s="1" t="str">
        <f>IFERROR(__xludf.DUMMYFUNCTION("UNIQUE(SPLIT(B1814,"";""))"),"JavaScript")</f>
        <v>JavaScript</v>
      </c>
      <c r="F1814" s="1" t="str">
        <f>IFERROR(__xludf.DUMMYFUNCTION("""COMPUTED_VALUE"""),"TypeScript")</f>
        <v>TypeScript</v>
      </c>
    </row>
    <row r="1815">
      <c r="B1815" s="1" t="str">
        <f>IFERROR(__xludf.DUMMYFUNCTION("""COMPUTED_VALUE"""),"Bash/Shell/PowerShell;C++;HTML/CSS;Java;JavaScript;SQL")</f>
        <v>Bash/Shell/PowerShell;C++;HTML/CSS;Java;JavaScript;SQL</v>
      </c>
      <c r="E1815" s="1" t="str">
        <f>IFERROR(__xludf.DUMMYFUNCTION("UNIQUE(SPLIT(B1815,"";""))"),"Bash/Shell/PowerShell")</f>
        <v>Bash/Shell/PowerShell</v>
      </c>
      <c r="F1815" s="1" t="str">
        <f>IFERROR(__xludf.DUMMYFUNCTION("""COMPUTED_VALUE"""),"C++")</f>
        <v>C++</v>
      </c>
      <c r="G1815" s="1" t="str">
        <f>IFERROR(__xludf.DUMMYFUNCTION("""COMPUTED_VALUE"""),"HTML/CSS")</f>
        <v>HTML/CSS</v>
      </c>
      <c r="H1815" s="1" t="str">
        <f>IFERROR(__xludf.DUMMYFUNCTION("""COMPUTED_VALUE"""),"Java")</f>
        <v>Java</v>
      </c>
      <c r="I1815" s="1" t="str">
        <f>IFERROR(__xludf.DUMMYFUNCTION("""COMPUTED_VALUE"""),"JavaScript")</f>
        <v>JavaScript</v>
      </c>
      <c r="J1815" s="1" t="str">
        <f>IFERROR(__xludf.DUMMYFUNCTION("""COMPUTED_VALUE"""),"SQL")</f>
        <v>SQL</v>
      </c>
    </row>
    <row r="1816">
      <c r="B1816" s="1" t="str">
        <f>IFERROR(__xludf.DUMMYFUNCTION("""COMPUTED_VALUE"""),"C#;JavaScript;SQL;TypeScript")</f>
        <v>C#;JavaScript;SQL;TypeScript</v>
      </c>
      <c r="E1816" s="1" t="str">
        <f>IFERROR(__xludf.DUMMYFUNCTION("UNIQUE(SPLIT(B1816,"";""))"),"C#")</f>
        <v>C#</v>
      </c>
      <c r="F1816" s="1" t="str">
        <f>IFERROR(__xludf.DUMMYFUNCTION("""COMPUTED_VALUE"""),"JavaScript")</f>
        <v>JavaScript</v>
      </c>
      <c r="G1816" s="1" t="str">
        <f>IFERROR(__xludf.DUMMYFUNCTION("""COMPUTED_VALUE"""),"SQL")</f>
        <v>SQL</v>
      </c>
      <c r="H1816" s="1" t="str">
        <f>IFERROR(__xludf.DUMMYFUNCTION("""COMPUTED_VALUE"""),"TypeScript")</f>
        <v>TypeScript</v>
      </c>
    </row>
    <row r="1817">
      <c r="B1817" s="1" t="str">
        <f>IFERROR(__xludf.DUMMYFUNCTION("""COMPUTED_VALUE"""),"C#;SQL")</f>
        <v>C#;SQL</v>
      </c>
      <c r="E1817" s="1" t="str">
        <f>IFERROR(__xludf.DUMMYFUNCTION("UNIQUE(SPLIT(B1817,"";""))"),"C#")</f>
        <v>C#</v>
      </c>
      <c r="F1817" s="1" t="str">
        <f>IFERROR(__xludf.DUMMYFUNCTION("""COMPUTED_VALUE"""),"SQL")</f>
        <v>SQL</v>
      </c>
    </row>
    <row r="1818">
      <c r="B1818" s="1" t="str">
        <f>IFERROR(__xludf.DUMMYFUNCTION("""COMPUTED_VALUE"""),"C#;HTML/CSS;JavaScript;SQL")</f>
        <v>C#;HTML/CSS;JavaScript;SQL</v>
      </c>
      <c r="E1818" s="1" t="str">
        <f>IFERROR(__xludf.DUMMYFUNCTION("UNIQUE(SPLIT(B1818,"";""))"),"C#")</f>
        <v>C#</v>
      </c>
      <c r="F1818" s="1" t="str">
        <f>IFERROR(__xludf.DUMMYFUNCTION("""COMPUTED_VALUE"""),"HTML/CSS")</f>
        <v>HTML/CSS</v>
      </c>
      <c r="G1818" s="1" t="str">
        <f>IFERROR(__xludf.DUMMYFUNCTION("""COMPUTED_VALUE"""),"JavaScript")</f>
        <v>JavaScript</v>
      </c>
      <c r="H1818" s="1" t="str">
        <f>IFERROR(__xludf.DUMMYFUNCTION("""COMPUTED_VALUE"""),"SQL")</f>
        <v>SQL</v>
      </c>
    </row>
    <row r="1819">
      <c r="B1819" s="1" t="str">
        <f>IFERROR(__xludf.DUMMYFUNCTION("""COMPUTED_VALUE"""),"Clojure;JavaScript;TypeScript")</f>
        <v>Clojure;JavaScript;TypeScript</v>
      </c>
      <c r="E1819" s="1" t="str">
        <f>IFERROR(__xludf.DUMMYFUNCTION("UNIQUE(SPLIT(B1819,"";""))"),"Clojure")</f>
        <v>Clojure</v>
      </c>
      <c r="F1819" s="1" t="str">
        <f>IFERROR(__xludf.DUMMYFUNCTION("""COMPUTED_VALUE"""),"JavaScript")</f>
        <v>JavaScript</v>
      </c>
      <c r="G1819" s="1" t="str">
        <f>IFERROR(__xludf.DUMMYFUNCTION("""COMPUTED_VALUE"""),"TypeScript")</f>
        <v>TypeScript</v>
      </c>
    </row>
    <row r="1820">
      <c r="B1820" s="1" t="str">
        <f>IFERROR(__xludf.DUMMYFUNCTION("""COMPUTED_VALUE"""),"HTML/CSS;Java;JavaScript;Python;TypeScript")</f>
        <v>HTML/CSS;Java;JavaScript;Python;TypeScript</v>
      </c>
      <c r="E1820" s="1" t="str">
        <f>IFERROR(__xludf.DUMMYFUNCTION("UNIQUE(SPLIT(B1820,"";""))"),"HTML/CSS")</f>
        <v>HTML/CSS</v>
      </c>
      <c r="F1820" s="1" t="str">
        <f>IFERROR(__xludf.DUMMYFUNCTION("""COMPUTED_VALUE"""),"Java")</f>
        <v>Java</v>
      </c>
      <c r="G1820" s="1" t="str">
        <f>IFERROR(__xludf.DUMMYFUNCTION("""COMPUTED_VALUE"""),"JavaScript")</f>
        <v>JavaScript</v>
      </c>
      <c r="H1820" s="1" t="str">
        <f>IFERROR(__xludf.DUMMYFUNCTION("""COMPUTED_VALUE"""),"Python")</f>
        <v>Python</v>
      </c>
      <c r="I1820" s="1" t="str">
        <f>IFERROR(__xludf.DUMMYFUNCTION("""COMPUTED_VALUE"""),"TypeScript")</f>
        <v>TypeScript</v>
      </c>
    </row>
    <row r="1821">
      <c r="B1821" s="1" t="str">
        <f>IFERROR(__xludf.DUMMYFUNCTION("""COMPUTED_VALUE"""),"Bash/Shell/PowerShell;Go;HTML/CSS;JavaScript;Python;SQL")</f>
        <v>Bash/Shell/PowerShell;Go;HTML/CSS;JavaScript;Python;SQL</v>
      </c>
      <c r="E1821" s="1" t="str">
        <f>IFERROR(__xludf.DUMMYFUNCTION("UNIQUE(SPLIT(B1821,"";""))"),"Bash/Shell/PowerShell")</f>
        <v>Bash/Shell/PowerShell</v>
      </c>
      <c r="F1821" s="1" t="str">
        <f>IFERROR(__xludf.DUMMYFUNCTION("""COMPUTED_VALUE"""),"Go")</f>
        <v>Go</v>
      </c>
      <c r="G1821" s="1" t="str">
        <f>IFERROR(__xludf.DUMMYFUNCTION("""COMPUTED_VALUE"""),"HTML/CSS")</f>
        <v>HTML/CSS</v>
      </c>
      <c r="H1821" s="1" t="str">
        <f>IFERROR(__xludf.DUMMYFUNCTION("""COMPUTED_VALUE"""),"JavaScript")</f>
        <v>JavaScript</v>
      </c>
      <c r="I1821" s="1" t="str">
        <f>IFERROR(__xludf.DUMMYFUNCTION("""COMPUTED_VALUE"""),"Python")</f>
        <v>Python</v>
      </c>
      <c r="J1821" s="1" t="str">
        <f>IFERROR(__xludf.DUMMYFUNCTION("""COMPUTED_VALUE"""),"SQL")</f>
        <v>SQL</v>
      </c>
    </row>
    <row r="1822">
      <c r="B1822" s="1" t="str">
        <f>IFERROR(__xludf.DUMMYFUNCTION("""COMPUTED_VALUE"""),"Bash/Shell/PowerShell;Dart;Java;JavaScript;Objective-C;Swift")</f>
        <v>Bash/Shell/PowerShell;Dart;Java;JavaScript;Objective-C;Swift</v>
      </c>
      <c r="E1822" s="1" t="str">
        <f>IFERROR(__xludf.DUMMYFUNCTION("UNIQUE(SPLIT(B1822,"";""))"),"Bash/Shell/PowerShell")</f>
        <v>Bash/Shell/PowerShell</v>
      </c>
      <c r="F1822" s="1" t="str">
        <f>IFERROR(__xludf.DUMMYFUNCTION("""COMPUTED_VALUE"""),"Dart")</f>
        <v>Dart</v>
      </c>
      <c r="G1822" s="1" t="str">
        <f>IFERROR(__xludf.DUMMYFUNCTION("""COMPUTED_VALUE"""),"Java")</f>
        <v>Java</v>
      </c>
      <c r="H1822" s="1" t="str">
        <f>IFERROR(__xludf.DUMMYFUNCTION("""COMPUTED_VALUE"""),"JavaScript")</f>
        <v>JavaScript</v>
      </c>
      <c r="I1822" s="1" t="str">
        <f>IFERROR(__xludf.DUMMYFUNCTION("""COMPUTED_VALUE"""),"Objective-C")</f>
        <v>Objective-C</v>
      </c>
      <c r="J1822" s="1" t="str">
        <f>IFERROR(__xludf.DUMMYFUNCTION("""COMPUTED_VALUE"""),"Swift")</f>
        <v>Swift</v>
      </c>
    </row>
    <row r="1823">
      <c r="B1823" s="1" t="str">
        <f>IFERROR(__xludf.DUMMYFUNCTION("""COMPUTED_VALUE"""),"Bash/Shell/PowerShell;C#;HTML/CSS;Java;JavaScript;SQL;TypeScript;VBA")</f>
        <v>Bash/Shell/PowerShell;C#;HTML/CSS;Java;JavaScript;SQL;TypeScript;VBA</v>
      </c>
      <c r="E1823" s="1" t="str">
        <f>IFERROR(__xludf.DUMMYFUNCTION("UNIQUE(SPLIT(B1823,"";""))"),"Bash/Shell/PowerShell")</f>
        <v>Bash/Shell/PowerShell</v>
      </c>
      <c r="F1823" s="1" t="str">
        <f>IFERROR(__xludf.DUMMYFUNCTION("""COMPUTED_VALUE"""),"C#")</f>
        <v>C#</v>
      </c>
      <c r="G1823" s="1" t="str">
        <f>IFERROR(__xludf.DUMMYFUNCTION("""COMPUTED_VALUE"""),"HTML/CSS")</f>
        <v>HTML/CSS</v>
      </c>
      <c r="H1823" s="1" t="str">
        <f>IFERROR(__xludf.DUMMYFUNCTION("""COMPUTED_VALUE"""),"Java")</f>
        <v>Java</v>
      </c>
      <c r="I1823" s="1" t="str">
        <f>IFERROR(__xludf.DUMMYFUNCTION("""COMPUTED_VALUE"""),"JavaScript")</f>
        <v>JavaScript</v>
      </c>
      <c r="J1823" s="1" t="str">
        <f>IFERROR(__xludf.DUMMYFUNCTION("""COMPUTED_VALUE"""),"SQL")</f>
        <v>SQL</v>
      </c>
      <c r="K1823" s="1" t="str">
        <f>IFERROR(__xludf.DUMMYFUNCTION("""COMPUTED_VALUE"""),"TypeScript")</f>
        <v>TypeScript</v>
      </c>
      <c r="L1823" s="1" t="str">
        <f>IFERROR(__xludf.DUMMYFUNCTION("""COMPUTED_VALUE"""),"VBA")</f>
        <v>VBA</v>
      </c>
    </row>
    <row r="1824">
      <c r="B1824" s="1" t="str">
        <f>IFERROR(__xludf.DUMMYFUNCTION("""COMPUTED_VALUE"""),"C#;Scala;SQL")</f>
        <v>C#;Scala;SQL</v>
      </c>
      <c r="E1824" s="1" t="str">
        <f>IFERROR(__xludf.DUMMYFUNCTION("UNIQUE(SPLIT(B1824,"";""))"),"C#")</f>
        <v>C#</v>
      </c>
      <c r="F1824" s="1" t="str">
        <f>IFERROR(__xludf.DUMMYFUNCTION("""COMPUTED_VALUE"""),"Scala")</f>
        <v>Scala</v>
      </c>
      <c r="G1824" s="1" t="str">
        <f>IFERROR(__xludf.DUMMYFUNCTION("""COMPUTED_VALUE"""),"SQL")</f>
        <v>SQL</v>
      </c>
    </row>
    <row r="1825">
      <c r="B1825" s="1" t="str">
        <f>IFERROR(__xludf.DUMMYFUNCTION("""COMPUTED_VALUE"""),"Bash/Shell/PowerShell;HTML/CSS;Java;SQL;TypeScript")</f>
        <v>Bash/Shell/PowerShell;HTML/CSS;Java;SQL;TypeScript</v>
      </c>
      <c r="E1825" s="1" t="str">
        <f>IFERROR(__xludf.DUMMYFUNCTION("UNIQUE(SPLIT(B1825,"";""))"),"Bash/Shell/PowerShell")</f>
        <v>Bash/Shell/PowerShell</v>
      </c>
      <c r="F1825" s="1" t="str">
        <f>IFERROR(__xludf.DUMMYFUNCTION("""COMPUTED_VALUE"""),"HTML/CSS")</f>
        <v>HTML/CSS</v>
      </c>
      <c r="G1825" s="1" t="str">
        <f>IFERROR(__xludf.DUMMYFUNCTION("""COMPUTED_VALUE"""),"Java")</f>
        <v>Java</v>
      </c>
      <c r="H1825" s="1" t="str">
        <f>IFERROR(__xludf.DUMMYFUNCTION("""COMPUTED_VALUE"""),"SQL")</f>
        <v>SQL</v>
      </c>
      <c r="I1825" s="1" t="str">
        <f>IFERROR(__xludf.DUMMYFUNCTION("""COMPUTED_VALUE"""),"TypeScript")</f>
        <v>TypeScript</v>
      </c>
    </row>
    <row r="1826">
      <c r="B1826" s="1" t="str">
        <f>IFERROR(__xludf.DUMMYFUNCTION("""COMPUTED_VALUE"""),"Assembly;C++;C#;HTML/CSS;JavaScript;SQL;TypeScript")</f>
        <v>Assembly;C++;C#;HTML/CSS;JavaScript;SQL;TypeScript</v>
      </c>
      <c r="E1826" s="1" t="str">
        <f>IFERROR(__xludf.DUMMYFUNCTION("UNIQUE(SPLIT(B1826,"";""))"),"Assembly")</f>
        <v>Assembly</v>
      </c>
      <c r="F1826" s="1" t="str">
        <f>IFERROR(__xludf.DUMMYFUNCTION("""COMPUTED_VALUE"""),"C++")</f>
        <v>C++</v>
      </c>
      <c r="G1826" s="1" t="str">
        <f>IFERROR(__xludf.DUMMYFUNCTION("""COMPUTED_VALUE"""),"C#")</f>
        <v>C#</v>
      </c>
      <c r="H1826" s="1" t="str">
        <f>IFERROR(__xludf.DUMMYFUNCTION("""COMPUTED_VALUE"""),"HTML/CSS")</f>
        <v>HTML/CSS</v>
      </c>
      <c r="I1826" s="1" t="str">
        <f>IFERROR(__xludf.DUMMYFUNCTION("""COMPUTED_VALUE"""),"JavaScript")</f>
        <v>JavaScript</v>
      </c>
      <c r="J1826" s="1" t="str">
        <f>IFERROR(__xludf.DUMMYFUNCTION("""COMPUTED_VALUE"""),"SQL")</f>
        <v>SQL</v>
      </c>
      <c r="K1826" s="1" t="str">
        <f>IFERROR(__xludf.DUMMYFUNCTION("""COMPUTED_VALUE"""),"TypeScript")</f>
        <v>TypeScript</v>
      </c>
    </row>
    <row r="1827">
      <c r="B1827" s="1" t="str">
        <f>IFERROR(__xludf.DUMMYFUNCTION("""COMPUTED_VALUE"""),"C#;SQL;TypeScript")</f>
        <v>C#;SQL;TypeScript</v>
      </c>
      <c r="E1827" s="1" t="str">
        <f>IFERROR(__xludf.DUMMYFUNCTION("UNIQUE(SPLIT(B1827,"";""))"),"C#")</f>
        <v>C#</v>
      </c>
      <c r="F1827" s="1" t="str">
        <f>IFERROR(__xludf.DUMMYFUNCTION("""COMPUTED_VALUE"""),"SQL")</f>
        <v>SQL</v>
      </c>
      <c r="G1827" s="1" t="str">
        <f>IFERROR(__xludf.DUMMYFUNCTION("""COMPUTED_VALUE"""),"TypeScript")</f>
        <v>TypeScript</v>
      </c>
    </row>
    <row r="1828">
      <c r="B1828" s="1" t="str">
        <f>IFERROR(__xludf.DUMMYFUNCTION("""COMPUTED_VALUE"""),"Bash/Shell/PowerShell;C#;HTML/CSS;JavaScript;SQL;TypeScript")</f>
        <v>Bash/Shell/PowerShell;C#;HTML/CSS;JavaScript;SQL;TypeScript</v>
      </c>
      <c r="E1828" s="1" t="str">
        <f>IFERROR(__xludf.DUMMYFUNCTION("UNIQUE(SPLIT(B1828,"";""))"),"Bash/Shell/PowerShell")</f>
        <v>Bash/Shell/PowerShell</v>
      </c>
      <c r="F1828" s="1" t="str">
        <f>IFERROR(__xludf.DUMMYFUNCTION("""COMPUTED_VALUE"""),"C#")</f>
        <v>C#</v>
      </c>
      <c r="G1828" s="1" t="str">
        <f>IFERROR(__xludf.DUMMYFUNCTION("""COMPUTED_VALUE"""),"HTML/CSS")</f>
        <v>HTML/CSS</v>
      </c>
      <c r="H1828" s="1" t="str">
        <f>IFERROR(__xludf.DUMMYFUNCTION("""COMPUTED_VALUE"""),"JavaScript")</f>
        <v>JavaScript</v>
      </c>
      <c r="I1828" s="1" t="str">
        <f>IFERROR(__xludf.DUMMYFUNCTION("""COMPUTED_VALUE"""),"SQL")</f>
        <v>SQL</v>
      </c>
      <c r="J1828" s="1" t="str">
        <f>IFERROR(__xludf.DUMMYFUNCTION("""COMPUTED_VALUE"""),"TypeScript")</f>
        <v>TypeScript</v>
      </c>
    </row>
    <row r="1829">
      <c r="B1829" s="1" t="str">
        <f>IFERROR(__xludf.DUMMYFUNCTION("""COMPUTED_VALUE"""),"C#;HTML/CSS;Java;JavaScript;Swift;Other(s):")</f>
        <v>C#;HTML/CSS;Java;JavaScript;Swift;Other(s):</v>
      </c>
      <c r="E1829" s="1" t="str">
        <f>IFERROR(__xludf.DUMMYFUNCTION("UNIQUE(SPLIT(B1829,"";""))"),"C#")</f>
        <v>C#</v>
      </c>
      <c r="F1829" s="1" t="str">
        <f>IFERROR(__xludf.DUMMYFUNCTION("""COMPUTED_VALUE"""),"HTML/CSS")</f>
        <v>HTML/CSS</v>
      </c>
      <c r="G1829" s="1" t="str">
        <f>IFERROR(__xludf.DUMMYFUNCTION("""COMPUTED_VALUE"""),"Java")</f>
        <v>Java</v>
      </c>
      <c r="H1829" s="1" t="str">
        <f>IFERROR(__xludf.DUMMYFUNCTION("""COMPUTED_VALUE"""),"JavaScript")</f>
        <v>JavaScript</v>
      </c>
      <c r="I1829" s="1" t="str">
        <f>IFERROR(__xludf.DUMMYFUNCTION("""COMPUTED_VALUE"""),"Swift")</f>
        <v>Swift</v>
      </c>
      <c r="J1829" s="1" t="str">
        <f>IFERROR(__xludf.DUMMYFUNCTION("""COMPUTED_VALUE"""),"Other(s):")</f>
        <v>Other(s):</v>
      </c>
    </row>
    <row r="1830">
      <c r="B1830" s="1" t="str">
        <f>IFERROR(__xludf.DUMMYFUNCTION("""COMPUTED_VALUE"""),"Bash/Shell/PowerShell;C++;HTML/CSS;Java;JavaScript;Other(s):")</f>
        <v>Bash/Shell/PowerShell;C++;HTML/CSS;Java;JavaScript;Other(s):</v>
      </c>
      <c r="E1830" s="1" t="str">
        <f>IFERROR(__xludf.DUMMYFUNCTION("UNIQUE(SPLIT(B1830,"";""))"),"Bash/Shell/PowerShell")</f>
        <v>Bash/Shell/PowerShell</v>
      </c>
      <c r="F1830" s="1" t="str">
        <f>IFERROR(__xludf.DUMMYFUNCTION("""COMPUTED_VALUE"""),"C++")</f>
        <v>C++</v>
      </c>
      <c r="G1830" s="1" t="str">
        <f>IFERROR(__xludf.DUMMYFUNCTION("""COMPUTED_VALUE"""),"HTML/CSS")</f>
        <v>HTML/CSS</v>
      </c>
      <c r="H1830" s="1" t="str">
        <f>IFERROR(__xludf.DUMMYFUNCTION("""COMPUTED_VALUE"""),"Java")</f>
        <v>Java</v>
      </c>
      <c r="I1830" s="1" t="str">
        <f>IFERROR(__xludf.DUMMYFUNCTION("""COMPUTED_VALUE"""),"JavaScript")</f>
        <v>JavaScript</v>
      </c>
      <c r="J1830" s="1" t="str">
        <f>IFERROR(__xludf.DUMMYFUNCTION("""COMPUTED_VALUE"""),"Other(s):")</f>
        <v>Other(s):</v>
      </c>
    </row>
    <row r="1831">
      <c r="B1831" s="1" t="str">
        <f>IFERROR(__xludf.DUMMYFUNCTION("""COMPUTED_VALUE"""),"C;C++;C#;HTML/CSS;Objective-C;Python;SQL;TypeScript")</f>
        <v>C;C++;C#;HTML/CSS;Objective-C;Python;SQL;TypeScript</v>
      </c>
      <c r="E1831" s="1" t="str">
        <f>IFERROR(__xludf.DUMMYFUNCTION("UNIQUE(SPLIT(B1831,"";""))"),"C")</f>
        <v>C</v>
      </c>
      <c r="F1831" s="1" t="str">
        <f>IFERROR(__xludf.DUMMYFUNCTION("""COMPUTED_VALUE"""),"C++")</f>
        <v>C++</v>
      </c>
      <c r="G1831" s="1" t="str">
        <f>IFERROR(__xludf.DUMMYFUNCTION("""COMPUTED_VALUE"""),"C#")</f>
        <v>C#</v>
      </c>
      <c r="H1831" s="1" t="str">
        <f>IFERROR(__xludf.DUMMYFUNCTION("""COMPUTED_VALUE"""),"HTML/CSS")</f>
        <v>HTML/CSS</v>
      </c>
      <c r="I1831" s="1" t="str">
        <f>IFERROR(__xludf.DUMMYFUNCTION("""COMPUTED_VALUE"""),"Objective-C")</f>
        <v>Objective-C</v>
      </c>
      <c r="J1831" s="1" t="str">
        <f>IFERROR(__xludf.DUMMYFUNCTION("""COMPUTED_VALUE"""),"Python")</f>
        <v>Python</v>
      </c>
      <c r="K1831" s="1" t="str">
        <f>IFERROR(__xludf.DUMMYFUNCTION("""COMPUTED_VALUE"""),"SQL")</f>
        <v>SQL</v>
      </c>
      <c r="L1831" s="1" t="str">
        <f>IFERROR(__xludf.DUMMYFUNCTION("""COMPUTED_VALUE"""),"TypeScript")</f>
        <v>TypeScript</v>
      </c>
    </row>
    <row r="1832">
      <c r="B1832" s="1" t="str">
        <f>IFERROR(__xludf.DUMMYFUNCTION("""COMPUTED_VALUE"""),"C;C#;Java;Python;SQL;Swift")</f>
        <v>C;C#;Java;Python;SQL;Swift</v>
      </c>
      <c r="E1832" s="1" t="str">
        <f>IFERROR(__xludf.DUMMYFUNCTION("UNIQUE(SPLIT(B1832,"";""))"),"C")</f>
        <v>C</v>
      </c>
      <c r="F1832" s="1" t="str">
        <f>IFERROR(__xludf.DUMMYFUNCTION("""COMPUTED_VALUE"""),"C#")</f>
        <v>C#</v>
      </c>
      <c r="G1832" s="1" t="str">
        <f>IFERROR(__xludf.DUMMYFUNCTION("""COMPUTED_VALUE"""),"Java")</f>
        <v>Java</v>
      </c>
      <c r="H1832" s="1" t="str">
        <f>IFERROR(__xludf.DUMMYFUNCTION("""COMPUTED_VALUE"""),"Python")</f>
        <v>Python</v>
      </c>
      <c r="I1832" s="1" t="str">
        <f>IFERROR(__xludf.DUMMYFUNCTION("""COMPUTED_VALUE"""),"SQL")</f>
        <v>SQL</v>
      </c>
      <c r="J1832" s="1" t="str">
        <f>IFERROR(__xludf.DUMMYFUNCTION("""COMPUTED_VALUE"""),"Swift")</f>
        <v>Swift</v>
      </c>
    </row>
    <row r="1833">
      <c r="B1833" s="1" t="str">
        <f>IFERROR(__xludf.DUMMYFUNCTION("""COMPUTED_VALUE"""),"HTML/CSS;Java;JavaScript;Python;Scala;SQL;Other(s):")</f>
        <v>HTML/CSS;Java;JavaScript;Python;Scala;SQL;Other(s):</v>
      </c>
      <c r="E1833" s="1" t="str">
        <f>IFERROR(__xludf.DUMMYFUNCTION("UNIQUE(SPLIT(B1833,"";""))"),"HTML/CSS")</f>
        <v>HTML/CSS</v>
      </c>
      <c r="F1833" s="1" t="str">
        <f>IFERROR(__xludf.DUMMYFUNCTION("""COMPUTED_VALUE"""),"Java")</f>
        <v>Java</v>
      </c>
      <c r="G1833" s="1" t="str">
        <f>IFERROR(__xludf.DUMMYFUNCTION("""COMPUTED_VALUE"""),"JavaScript")</f>
        <v>JavaScript</v>
      </c>
      <c r="H1833" s="1" t="str">
        <f>IFERROR(__xludf.DUMMYFUNCTION("""COMPUTED_VALUE"""),"Python")</f>
        <v>Python</v>
      </c>
      <c r="I1833" s="1" t="str">
        <f>IFERROR(__xludf.DUMMYFUNCTION("""COMPUTED_VALUE"""),"Scala")</f>
        <v>Scala</v>
      </c>
      <c r="J1833" s="1" t="str">
        <f>IFERROR(__xludf.DUMMYFUNCTION("""COMPUTED_VALUE"""),"SQL")</f>
        <v>SQL</v>
      </c>
      <c r="K1833" s="1" t="str">
        <f>IFERROR(__xludf.DUMMYFUNCTION("""COMPUTED_VALUE"""),"Other(s):")</f>
        <v>Other(s):</v>
      </c>
    </row>
    <row r="1834">
      <c r="B1834" s="1" t="str">
        <f>IFERROR(__xludf.DUMMYFUNCTION("""COMPUTED_VALUE"""),"Bash/Shell/PowerShell;HTML/CSS;JavaScript;Kotlin;Python;TypeScript")</f>
        <v>Bash/Shell/PowerShell;HTML/CSS;JavaScript;Kotlin;Python;TypeScript</v>
      </c>
      <c r="E1834" s="1" t="str">
        <f>IFERROR(__xludf.DUMMYFUNCTION("UNIQUE(SPLIT(B1834,"";""))"),"Bash/Shell/PowerShell")</f>
        <v>Bash/Shell/PowerShell</v>
      </c>
      <c r="F1834" s="1" t="str">
        <f>IFERROR(__xludf.DUMMYFUNCTION("""COMPUTED_VALUE"""),"HTML/CSS")</f>
        <v>HTML/CSS</v>
      </c>
      <c r="G1834" s="1" t="str">
        <f>IFERROR(__xludf.DUMMYFUNCTION("""COMPUTED_VALUE"""),"JavaScript")</f>
        <v>JavaScript</v>
      </c>
      <c r="H1834" s="1" t="str">
        <f>IFERROR(__xludf.DUMMYFUNCTION("""COMPUTED_VALUE"""),"Kotlin")</f>
        <v>Kotlin</v>
      </c>
      <c r="I1834" s="1" t="str">
        <f>IFERROR(__xludf.DUMMYFUNCTION("""COMPUTED_VALUE"""),"Python")</f>
        <v>Python</v>
      </c>
      <c r="J1834" s="1" t="str">
        <f>IFERROR(__xludf.DUMMYFUNCTION("""COMPUTED_VALUE"""),"TypeScript")</f>
        <v>TypeScript</v>
      </c>
    </row>
    <row r="1835">
      <c r="B1835" s="1" t="str">
        <f>IFERROR(__xludf.DUMMYFUNCTION("""COMPUTED_VALUE"""),"C#")</f>
        <v>C#</v>
      </c>
      <c r="E1835" s="1" t="str">
        <f>IFERROR(__xludf.DUMMYFUNCTION("UNIQUE(SPLIT(B1835,"";""))"),"C#")</f>
        <v>C#</v>
      </c>
    </row>
    <row r="1836">
      <c r="B1836" s="1" t="str">
        <f>IFERROR(__xludf.DUMMYFUNCTION("""COMPUTED_VALUE"""),"Java;SQL")</f>
        <v>Java;SQL</v>
      </c>
      <c r="E1836" s="1" t="str">
        <f>IFERROR(__xludf.DUMMYFUNCTION("UNIQUE(SPLIT(B1836,"";""))"),"Java")</f>
        <v>Java</v>
      </c>
      <c r="F1836" s="1" t="str">
        <f>IFERROR(__xludf.DUMMYFUNCTION("""COMPUTED_VALUE"""),"SQL")</f>
        <v>SQL</v>
      </c>
    </row>
    <row r="1837">
      <c r="B1837" s="1" t="str">
        <f>IFERROR(__xludf.DUMMYFUNCTION("""COMPUTED_VALUE"""),"Assembly;C;C++;C#;Java;Python;SQL")</f>
        <v>Assembly;C;C++;C#;Java;Python;SQL</v>
      </c>
      <c r="E1837" s="1" t="str">
        <f>IFERROR(__xludf.DUMMYFUNCTION("UNIQUE(SPLIT(B1837,"";""))"),"Assembly")</f>
        <v>Assembly</v>
      </c>
      <c r="F1837" s="1" t="str">
        <f>IFERROR(__xludf.DUMMYFUNCTION("""COMPUTED_VALUE"""),"C")</f>
        <v>C</v>
      </c>
      <c r="G1837" s="1" t="str">
        <f>IFERROR(__xludf.DUMMYFUNCTION("""COMPUTED_VALUE"""),"C++")</f>
        <v>C++</v>
      </c>
      <c r="H1837" s="1" t="str">
        <f>IFERROR(__xludf.DUMMYFUNCTION("""COMPUTED_VALUE"""),"C#")</f>
        <v>C#</v>
      </c>
      <c r="I1837" s="1" t="str">
        <f>IFERROR(__xludf.DUMMYFUNCTION("""COMPUTED_VALUE"""),"Java")</f>
        <v>Java</v>
      </c>
      <c r="J1837" s="1" t="str">
        <f>IFERROR(__xludf.DUMMYFUNCTION("""COMPUTED_VALUE"""),"Python")</f>
        <v>Python</v>
      </c>
      <c r="K1837" s="1" t="str">
        <f>IFERROR(__xludf.DUMMYFUNCTION("""COMPUTED_VALUE"""),"SQL")</f>
        <v>SQL</v>
      </c>
    </row>
    <row r="1838">
      <c r="B1838" s="1" t="str">
        <f>IFERROR(__xludf.DUMMYFUNCTION("""COMPUTED_VALUE"""),"Bash/Shell/PowerShell;HTML/CSS;JavaScript;Scala;SQL;TypeScript")</f>
        <v>Bash/Shell/PowerShell;HTML/CSS;JavaScript;Scala;SQL;TypeScript</v>
      </c>
      <c r="E1838" s="1" t="str">
        <f>IFERROR(__xludf.DUMMYFUNCTION("UNIQUE(SPLIT(B1838,"";""))"),"Bash/Shell/PowerShell")</f>
        <v>Bash/Shell/PowerShell</v>
      </c>
      <c r="F1838" s="1" t="str">
        <f>IFERROR(__xludf.DUMMYFUNCTION("""COMPUTED_VALUE"""),"HTML/CSS")</f>
        <v>HTML/CSS</v>
      </c>
      <c r="G1838" s="1" t="str">
        <f>IFERROR(__xludf.DUMMYFUNCTION("""COMPUTED_VALUE"""),"JavaScript")</f>
        <v>JavaScript</v>
      </c>
      <c r="H1838" s="1" t="str">
        <f>IFERROR(__xludf.DUMMYFUNCTION("""COMPUTED_VALUE"""),"Scala")</f>
        <v>Scala</v>
      </c>
      <c r="I1838" s="1" t="str">
        <f>IFERROR(__xludf.DUMMYFUNCTION("""COMPUTED_VALUE"""),"SQL")</f>
        <v>SQL</v>
      </c>
      <c r="J1838" s="1" t="str">
        <f>IFERROR(__xludf.DUMMYFUNCTION("""COMPUTED_VALUE"""),"TypeScript")</f>
        <v>TypeScript</v>
      </c>
    </row>
    <row r="1839">
      <c r="B1839" s="1" t="str">
        <f>IFERROR(__xludf.DUMMYFUNCTION("""COMPUTED_VALUE"""),"Assembly;Bash/Shell/PowerShell;C;C++;C#;F#;Go;HTML/CSS;Java;JavaScript;Kotlin;Objective-C;PHP;Python;R;Ruby;Rust;Scala;SQL;Swift;TypeScript;VBA;WebAssembly")</f>
        <v>Assembly;Bash/Shell/PowerShell;C;C++;C#;F#;Go;HTML/CSS;Java;JavaScript;Kotlin;Objective-C;PHP;Python;R;Ruby;Rust;Scala;SQL;Swift;TypeScript;VBA;WebAssembly</v>
      </c>
      <c r="E1839" s="1" t="str">
        <f>IFERROR(__xludf.DUMMYFUNCTION("UNIQUE(SPLIT(B1839,"";""))"),"Assembly")</f>
        <v>Assembly</v>
      </c>
      <c r="F1839" s="1" t="str">
        <f>IFERROR(__xludf.DUMMYFUNCTION("""COMPUTED_VALUE"""),"Bash/Shell/PowerShell")</f>
        <v>Bash/Shell/PowerShell</v>
      </c>
      <c r="G1839" s="1" t="str">
        <f>IFERROR(__xludf.DUMMYFUNCTION("""COMPUTED_VALUE"""),"C")</f>
        <v>C</v>
      </c>
      <c r="H1839" s="1" t="str">
        <f>IFERROR(__xludf.DUMMYFUNCTION("""COMPUTED_VALUE"""),"C++")</f>
        <v>C++</v>
      </c>
      <c r="I1839" s="1" t="str">
        <f>IFERROR(__xludf.DUMMYFUNCTION("""COMPUTED_VALUE"""),"C#")</f>
        <v>C#</v>
      </c>
      <c r="J1839" s="1" t="str">
        <f>IFERROR(__xludf.DUMMYFUNCTION("""COMPUTED_VALUE"""),"F#")</f>
        <v>F#</v>
      </c>
      <c r="K1839" s="1" t="str">
        <f>IFERROR(__xludf.DUMMYFUNCTION("""COMPUTED_VALUE"""),"Go")</f>
        <v>Go</v>
      </c>
      <c r="L1839" s="1" t="str">
        <f>IFERROR(__xludf.DUMMYFUNCTION("""COMPUTED_VALUE"""),"HTML/CSS")</f>
        <v>HTML/CSS</v>
      </c>
      <c r="M1839" s="1" t="str">
        <f>IFERROR(__xludf.DUMMYFUNCTION("""COMPUTED_VALUE"""),"Java")</f>
        <v>Java</v>
      </c>
      <c r="N1839" s="1" t="str">
        <f>IFERROR(__xludf.DUMMYFUNCTION("""COMPUTED_VALUE"""),"JavaScript")</f>
        <v>JavaScript</v>
      </c>
      <c r="O1839" s="1" t="str">
        <f>IFERROR(__xludf.DUMMYFUNCTION("""COMPUTED_VALUE"""),"Kotlin")</f>
        <v>Kotlin</v>
      </c>
      <c r="P1839" s="1" t="str">
        <f>IFERROR(__xludf.DUMMYFUNCTION("""COMPUTED_VALUE"""),"Objective-C")</f>
        <v>Objective-C</v>
      </c>
      <c r="Q1839" s="1" t="str">
        <f>IFERROR(__xludf.DUMMYFUNCTION("""COMPUTED_VALUE"""),"PHP")</f>
        <v>PHP</v>
      </c>
      <c r="R1839" s="1" t="str">
        <f>IFERROR(__xludf.DUMMYFUNCTION("""COMPUTED_VALUE"""),"Python")</f>
        <v>Python</v>
      </c>
      <c r="S1839" s="1" t="str">
        <f>IFERROR(__xludf.DUMMYFUNCTION("""COMPUTED_VALUE"""),"R")</f>
        <v>R</v>
      </c>
      <c r="T1839" s="1" t="str">
        <f>IFERROR(__xludf.DUMMYFUNCTION("""COMPUTED_VALUE"""),"Ruby")</f>
        <v>Ruby</v>
      </c>
      <c r="U1839" s="1" t="str">
        <f>IFERROR(__xludf.DUMMYFUNCTION("""COMPUTED_VALUE"""),"Rust")</f>
        <v>Rust</v>
      </c>
      <c r="V1839" s="1" t="str">
        <f>IFERROR(__xludf.DUMMYFUNCTION("""COMPUTED_VALUE"""),"Scala")</f>
        <v>Scala</v>
      </c>
      <c r="W1839" s="1" t="str">
        <f>IFERROR(__xludf.DUMMYFUNCTION("""COMPUTED_VALUE"""),"SQL")</f>
        <v>SQL</v>
      </c>
      <c r="X1839" s="1" t="str">
        <f>IFERROR(__xludf.DUMMYFUNCTION("""COMPUTED_VALUE"""),"Swift")</f>
        <v>Swift</v>
      </c>
      <c r="Y1839" s="1" t="str">
        <f>IFERROR(__xludf.DUMMYFUNCTION("""COMPUTED_VALUE"""),"TypeScript")</f>
        <v>TypeScript</v>
      </c>
      <c r="Z1839" s="1" t="str">
        <f>IFERROR(__xludf.DUMMYFUNCTION("""COMPUTED_VALUE"""),"VBA")</f>
        <v>VBA</v>
      </c>
      <c r="AA1839" s="1" t="str">
        <f>IFERROR(__xludf.DUMMYFUNCTION("""COMPUTED_VALUE"""),"WebAssembly")</f>
        <v>WebAssembly</v>
      </c>
    </row>
    <row r="1840">
      <c r="B1840" s="1" t="str">
        <f>IFERROR(__xludf.DUMMYFUNCTION("""COMPUTED_VALUE"""),"Bash/Shell/PowerShell;C#;Java;Python")</f>
        <v>Bash/Shell/PowerShell;C#;Java;Python</v>
      </c>
      <c r="E1840" s="1" t="str">
        <f>IFERROR(__xludf.DUMMYFUNCTION("UNIQUE(SPLIT(B1840,"";""))"),"Bash/Shell/PowerShell")</f>
        <v>Bash/Shell/PowerShell</v>
      </c>
      <c r="F1840" s="1" t="str">
        <f>IFERROR(__xludf.DUMMYFUNCTION("""COMPUTED_VALUE"""),"C#")</f>
        <v>C#</v>
      </c>
      <c r="G1840" s="1" t="str">
        <f>IFERROR(__xludf.DUMMYFUNCTION("""COMPUTED_VALUE"""),"Java")</f>
        <v>Java</v>
      </c>
      <c r="H1840" s="1" t="str">
        <f>IFERROR(__xludf.DUMMYFUNCTION("""COMPUTED_VALUE"""),"Python")</f>
        <v>Python</v>
      </c>
    </row>
    <row r="1841">
      <c r="B1841" s="1" t="str">
        <f>IFERROR(__xludf.DUMMYFUNCTION("""COMPUTED_VALUE"""),"Go;HTML/CSS;JavaScript;Kotlin")</f>
        <v>Go;HTML/CSS;JavaScript;Kotlin</v>
      </c>
      <c r="E1841" s="1" t="str">
        <f>IFERROR(__xludf.DUMMYFUNCTION("UNIQUE(SPLIT(B1841,"";""))"),"Go")</f>
        <v>Go</v>
      </c>
      <c r="F1841" s="1" t="str">
        <f>IFERROR(__xludf.DUMMYFUNCTION("""COMPUTED_VALUE"""),"HTML/CSS")</f>
        <v>HTML/CSS</v>
      </c>
      <c r="G1841" s="1" t="str">
        <f>IFERROR(__xludf.DUMMYFUNCTION("""COMPUTED_VALUE"""),"JavaScript")</f>
        <v>JavaScript</v>
      </c>
      <c r="H1841" s="1" t="str">
        <f>IFERROR(__xludf.DUMMYFUNCTION("""COMPUTED_VALUE"""),"Kotlin")</f>
        <v>Kotlin</v>
      </c>
    </row>
    <row r="1842">
      <c r="B1842" s="1" t="str">
        <f>IFERROR(__xludf.DUMMYFUNCTION("""COMPUTED_VALUE"""),"HTML/CSS;JavaScript;Python")</f>
        <v>HTML/CSS;JavaScript;Python</v>
      </c>
      <c r="E1842" s="1" t="str">
        <f>IFERROR(__xludf.DUMMYFUNCTION("UNIQUE(SPLIT(B1842,"";""))"),"HTML/CSS")</f>
        <v>HTML/CSS</v>
      </c>
      <c r="F1842" s="1" t="str">
        <f>IFERROR(__xludf.DUMMYFUNCTION("""COMPUTED_VALUE"""),"JavaScript")</f>
        <v>JavaScript</v>
      </c>
      <c r="G1842" s="1" t="str">
        <f>IFERROR(__xludf.DUMMYFUNCTION("""COMPUTED_VALUE"""),"Python")</f>
        <v>Python</v>
      </c>
    </row>
    <row r="1843">
      <c r="B1843" s="1" t="str">
        <f>IFERROR(__xludf.DUMMYFUNCTION("""COMPUTED_VALUE"""),"Bash/Shell/PowerShell;C++;C#;HTML/CSS;JavaScript;Python;SQL;TypeScript")</f>
        <v>Bash/Shell/PowerShell;C++;C#;HTML/CSS;JavaScript;Python;SQL;TypeScript</v>
      </c>
      <c r="E1843" s="1" t="str">
        <f>IFERROR(__xludf.DUMMYFUNCTION("UNIQUE(SPLIT(B1843,"";""))"),"Bash/Shell/PowerShell")</f>
        <v>Bash/Shell/PowerShell</v>
      </c>
      <c r="F1843" s="1" t="str">
        <f>IFERROR(__xludf.DUMMYFUNCTION("""COMPUTED_VALUE"""),"C++")</f>
        <v>C++</v>
      </c>
      <c r="G1843" s="1" t="str">
        <f>IFERROR(__xludf.DUMMYFUNCTION("""COMPUTED_VALUE"""),"C#")</f>
        <v>C#</v>
      </c>
      <c r="H1843" s="1" t="str">
        <f>IFERROR(__xludf.DUMMYFUNCTION("""COMPUTED_VALUE"""),"HTML/CSS")</f>
        <v>HTML/CSS</v>
      </c>
      <c r="I1843" s="1" t="str">
        <f>IFERROR(__xludf.DUMMYFUNCTION("""COMPUTED_VALUE"""),"JavaScript")</f>
        <v>JavaScript</v>
      </c>
      <c r="J1843" s="1" t="str">
        <f>IFERROR(__xludf.DUMMYFUNCTION("""COMPUTED_VALUE"""),"Python")</f>
        <v>Python</v>
      </c>
      <c r="K1843" s="1" t="str">
        <f>IFERROR(__xludf.DUMMYFUNCTION("""COMPUTED_VALUE"""),"SQL")</f>
        <v>SQL</v>
      </c>
      <c r="L1843" s="1" t="str">
        <f>IFERROR(__xludf.DUMMYFUNCTION("""COMPUTED_VALUE"""),"TypeScript")</f>
        <v>TypeScript</v>
      </c>
    </row>
    <row r="1844">
      <c r="B1844" s="1" t="str">
        <f>IFERROR(__xludf.DUMMYFUNCTION("""COMPUTED_VALUE"""),"Clojure;Other(s):")</f>
        <v>Clojure;Other(s):</v>
      </c>
      <c r="E1844" s="1" t="str">
        <f>IFERROR(__xludf.DUMMYFUNCTION("UNIQUE(SPLIT(B1844,"";""))"),"Clojure")</f>
        <v>Clojure</v>
      </c>
      <c r="F1844" s="1" t="str">
        <f>IFERROR(__xludf.DUMMYFUNCTION("""COMPUTED_VALUE"""),"Other(s):")</f>
        <v>Other(s):</v>
      </c>
    </row>
    <row r="1845">
      <c r="B1845" s="1" t="str">
        <f>IFERROR(__xludf.DUMMYFUNCTION("""COMPUTED_VALUE"""),"Bash/Shell/PowerShell;HTML/CSS;Java;JavaScript")</f>
        <v>Bash/Shell/PowerShell;HTML/CSS;Java;JavaScript</v>
      </c>
      <c r="E1845" s="1" t="str">
        <f>IFERROR(__xludf.DUMMYFUNCTION("UNIQUE(SPLIT(B1845,"";""))"),"Bash/Shell/PowerShell")</f>
        <v>Bash/Shell/PowerShell</v>
      </c>
      <c r="F1845" s="1" t="str">
        <f>IFERROR(__xludf.DUMMYFUNCTION("""COMPUTED_VALUE"""),"HTML/CSS")</f>
        <v>HTML/CSS</v>
      </c>
      <c r="G1845" s="1" t="str">
        <f>IFERROR(__xludf.DUMMYFUNCTION("""COMPUTED_VALUE"""),"Java")</f>
        <v>Java</v>
      </c>
      <c r="H1845" s="1" t="str">
        <f>IFERROR(__xludf.DUMMYFUNCTION("""COMPUTED_VALUE"""),"JavaScript")</f>
        <v>JavaScript</v>
      </c>
    </row>
    <row r="1846">
      <c r="B1846" s="1" t="str">
        <f>IFERROR(__xludf.DUMMYFUNCTION("""COMPUTED_VALUE"""),"Bash/Shell/PowerShell;HTML/CSS;JavaScript;Python")</f>
        <v>Bash/Shell/PowerShell;HTML/CSS;JavaScript;Python</v>
      </c>
      <c r="E1846" s="1" t="str">
        <f>IFERROR(__xludf.DUMMYFUNCTION("UNIQUE(SPLIT(B1846,"";""))"),"Bash/Shell/PowerShell")</f>
        <v>Bash/Shell/PowerShell</v>
      </c>
      <c r="F1846" s="1" t="str">
        <f>IFERROR(__xludf.DUMMYFUNCTION("""COMPUTED_VALUE"""),"HTML/CSS")</f>
        <v>HTML/CSS</v>
      </c>
      <c r="G1846" s="1" t="str">
        <f>IFERROR(__xludf.DUMMYFUNCTION("""COMPUTED_VALUE"""),"JavaScript")</f>
        <v>JavaScript</v>
      </c>
      <c r="H1846" s="1" t="str">
        <f>IFERROR(__xludf.DUMMYFUNCTION("""COMPUTED_VALUE"""),"Python")</f>
        <v>Python</v>
      </c>
    </row>
    <row r="1847">
      <c r="B1847" s="1" t="str">
        <f>IFERROR(__xludf.DUMMYFUNCTION("""COMPUTED_VALUE"""),"Bash/Shell/PowerShell;C++")</f>
        <v>Bash/Shell/PowerShell;C++</v>
      </c>
      <c r="E1847" s="1" t="str">
        <f>IFERROR(__xludf.DUMMYFUNCTION("UNIQUE(SPLIT(B1847,"";""))"),"Bash/Shell/PowerShell")</f>
        <v>Bash/Shell/PowerShell</v>
      </c>
      <c r="F1847" s="1" t="str">
        <f>IFERROR(__xludf.DUMMYFUNCTION("""COMPUTED_VALUE"""),"C++")</f>
        <v>C++</v>
      </c>
    </row>
    <row r="1848">
      <c r="B1848" s="1" t="str">
        <f>IFERROR(__xludf.DUMMYFUNCTION("""COMPUTED_VALUE"""),"Java")</f>
        <v>Java</v>
      </c>
      <c r="E1848" s="1" t="str">
        <f>IFERROR(__xludf.DUMMYFUNCTION("UNIQUE(SPLIT(B1848,"";""))"),"Java")</f>
        <v>Java</v>
      </c>
    </row>
    <row r="1849">
      <c r="B1849" s="1" t="str">
        <f>IFERROR(__xludf.DUMMYFUNCTION("""COMPUTED_VALUE"""),"C#")</f>
        <v>C#</v>
      </c>
      <c r="E1849" s="1" t="str">
        <f>IFERROR(__xludf.DUMMYFUNCTION("UNIQUE(SPLIT(B1849,"";""))"),"C#")</f>
        <v>C#</v>
      </c>
    </row>
    <row r="1850">
      <c r="B1850" s="1" t="str">
        <f>IFERROR(__xludf.DUMMYFUNCTION("""COMPUTED_VALUE"""),"R")</f>
        <v>R</v>
      </c>
      <c r="E1850" s="1" t="str">
        <f>IFERROR(__xludf.DUMMYFUNCTION("UNIQUE(SPLIT(B1850,"";""))"),"R")</f>
        <v>R</v>
      </c>
    </row>
    <row r="1851">
      <c r="B1851" s="1" t="str">
        <f>IFERROR(__xludf.DUMMYFUNCTION("""COMPUTED_VALUE"""),"C#;HTML/CSS;JavaScript;SQL")</f>
        <v>C#;HTML/CSS;JavaScript;SQL</v>
      </c>
      <c r="E1851" s="1" t="str">
        <f>IFERROR(__xludf.DUMMYFUNCTION("UNIQUE(SPLIT(B1851,"";""))"),"C#")</f>
        <v>C#</v>
      </c>
      <c r="F1851" s="1" t="str">
        <f>IFERROR(__xludf.DUMMYFUNCTION("""COMPUTED_VALUE"""),"HTML/CSS")</f>
        <v>HTML/CSS</v>
      </c>
      <c r="G1851" s="1" t="str">
        <f>IFERROR(__xludf.DUMMYFUNCTION("""COMPUTED_VALUE"""),"JavaScript")</f>
        <v>JavaScript</v>
      </c>
      <c r="H1851" s="1" t="str">
        <f>IFERROR(__xludf.DUMMYFUNCTION("""COMPUTED_VALUE"""),"SQL")</f>
        <v>SQL</v>
      </c>
    </row>
    <row r="1852">
      <c r="B1852" s="1" t="str">
        <f>IFERROR(__xludf.DUMMYFUNCTION("""COMPUTED_VALUE"""),"Bash/Shell/PowerShell;HTML/CSS;JavaScript;Python;Scala;SQL")</f>
        <v>Bash/Shell/PowerShell;HTML/CSS;JavaScript;Python;Scala;SQL</v>
      </c>
      <c r="E1852" s="1" t="str">
        <f>IFERROR(__xludf.DUMMYFUNCTION("UNIQUE(SPLIT(B1852,"";""))"),"Bash/Shell/PowerShell")</f>
        <v>Bash/Shell/PowerShell</v>
      </c>
      <c r="F1852" s="1" t="str">
        <f>IFERROR(__xludf.DUMMYFUNCTION("""COMPUTED_VALUE"""),"HTML/CSS")</f>
        <v>HTML/CSS</v>
      </c>
      <c r="G1852" s="1" t="str">
        <f>IFERROR(__xludf.DUMMYFUNCTION("""COMPUTED_VALUE"""),"JavaScript")</f>
        <v>JavaScript</v>
      </c>
      <c r="H1852" s="1" t="str">
        <f>IFERROR(__xludf.DUMMYFUNCTION("""COMPUTED_VALUE"""),"Python")</f>
        <v>Python</v>
      </c>
      <c r="I1852" s="1" t="str">
        <f>IFERROR(__xludf.DUMMYFUNCTION("""COMPUTED_VALUE"""),"Scala")</f>
        <v>Scala</v>
      </c>
      <c r="J1852" s="1" t="str">
        <f>IFERROR(__xludf.DUMMYFUNCTION("""COMPUTED_VALUE"""),"SQL")</f>
        <v>SQL</v>
      </c>
    </row>
    <row r="1853">
      <c r="B1853" s="1" t="str">
        <f>IFERROR(__xludf.DUMMYFUNCTION("""COMPUTED_VALUE"""),"R")</f>
        <v>R</v>
      </c>
      <c r="E1853" s="1" t="str">
        <f>IFERROR(__xludf.DUMMYFUNCTION("UNIQUE(SPLIT(B1853,"";""))"),"R")</f>
        <v>R</v>
      </c>
    </row>
    <row r="1854">
      <c r="B1854" s="1" t="str">
        <f>IFERROR(__xludf.DUMMYFUNCTION("""COMPUTED_VALUE"""),"HTML/CSS;JavaScript;PHP;Ruby")</f>
        <v>HTML/CSS;JavaScript;PHP;Ruby</v>
      </c>
      <c r="E1854" s="1" t="str">
        <f>IFERROR(__xludf.DUMMYFUNCTION("UNIQUE(SPLIT(B1854,"";""))"),"HTML/CSS")</f>
        <v>HTML/CSS</v>
      </c>
      <c r="F1854" s="1" t="str">
        <f>IFERROR(__xludf.DUMMYFUNCTION("""COMPUTED_VALUE"""),"JavaScript")</f>
        <v>JavaScript</v>
      </c>
      <c r="G1854" s="1" t="str">
        <f>IFERROR(__xludf.DUMMYFUNCTION("""COMPUTED_VALUE"""),"PHP")</f>
        <v>PHP</v>
      </c>
      <c r="H1854" s="1" t="str">
        <f>IFERROR(__xludf.DUMMYFUNCTION("""COMPUTED_VALUE"""),"Ruby")</f>
        <v>Ruby</v>
      </c>
    </row>
    <row r="1855">
      <c r="B1855" s="1" t="str">
        <f>IFERROR(__xludf.DUMMYFUNCTION("""COMPUTED_VALUE"""),"Clojure;HTML/CSS;JavaScript;PHP;Swift")</f>
        <v>Clojure;HTML/CSS;JavaScript;PHP;Swift</v>
      </c>
      <c r="E1855" s="1" t="str">
        <f>IFERROR(__xludf.DUMMYFUNCTION("UNIQUE(SPLIT(B1855,"";""))"),"Clojure")</f>
        <v>Clojure</v>
      </c>
      <c r="F1855" s="1" t="str">
        <f>IFERROR(__xludf.DUMMYFUNCTION("""COMPUTED_VALUE"""),"HTML/CSS")</f>
        <v>HTML/CSS</v>
      </c>
      <c r="G1855" s="1" t="str">
        <f>IFERROR(__xludf.DUMMYFUNCTION("""COMPUTED_VALUE"""),"JavaScript")</f>
        <v>JavaScript</v>
      </c>
      <c r="H1855" s="1" t="str">
        <f>IFERROR(__xludf.DUMMYFUNCTION("""COMPUTED_VALUE"""),"PHP")</f>
        <v>PHP</v>
      </c>
      <c r="I1855" s="1" t="str">
        <f>IFERROR(__xludf.DUMMYFUNCTION("""COMPUTED_VALUE"""),"Swift")</f>
        <v>Swift</v>
      </c>
    </row>
    <row r="1856">
      <c r="B1856" s="1" t="str">
        <f>IFERROR(__xludf.DUMMYFUNCTION("""COMPUTED_VALUE"""),"HTML/CSS;Java;JavaScript;SQL")</f>
        <v>HTML/CSS;Java;JavaScript;SQL</v>
      </c>
      <c r="E1856" s="1" t="str">
        <f>IFERROR(__xludf.DUMMYFUNCTION("UNIQUE(SPLIT(B1856,"";""))"),"HTML/CSS")</f>
        <v>HTML/CSS</v>
      </c>
      <c r="F1856" s="1" t="str">
        <f>IFERROR(__xludf.DUMMYFUNCTION("""COMPUTED_VALUE"""),"Java")</f>
        <v>Java</v>
      </c>
      <c r="G1856" s="1" t="str">
        <f>IFERROR(__xludf.DUMMYFUNCTION("""COMPUTED_VALUE"""),"JavaScript")</f>
        <v>JavaScript</v>
      </c>
      <c r="H1856" s="1" t="str">
        <f>IFERROR(__xludf.DUMMYFUNCTION("""COMPUTED_VALUE"""),"SQL")</f>
        <v>SQL</v>
      </c>
    </row>
    <row r="1857">
      <c r="B1857" s="1" t="str">
        <f>IFERROR(__xludf.DUMMYFUNCTION("""COMPUTED_VALUE"""),"Python;Other(s):")</f>
        <v>Python;Other(s):</v>
      </c>
      <c r="E1857" s="1" t="str">
        <f>IFERROR(__xludf.DUMMYFUNCTION("UNIQUE(SPLIT(B1857,"";""))"),"Python")</f>
        <v>Python</v>
      </c>
      <c r="F1857" s="1" t="str">
        <f>IFERROR(__xludf.DUMMYFUNCTION("""COMPUTED_VALUE"""),"Other(s):")</f>
        <v>Other(s):</v>
      </c>
    </row>
    <row r="1858">
      <c r="B1858" s="1" t="str">
        <f>IFERROR(__xludf.DUMMYFUNCTION("""COMPUTED_VALUE"""),"Bash/Shell/PowerShell;Go;HTML/CSS;JavaScript;Kotlin;Python;Ruby;SQL")</f>
        <v>Bash/Shell/PowerShell;Go;HTML/CSS;JavaScript;Kotlin;Python;Ruby;SQL</v>
      </c>
      <c r="E1858" s="1" t="str">
        <f>IFERROR(__xludf.DUMMYFUNCTION("UNIQUE(SPLIT(B1858,"";""))"),"Bash/Shell/PowerShell")</f>
        <v>Bash/Shell/PowerShell</v>
      </c>
      <c r="F1858" s="1" t="str">
        <f>IFERROR(__xludf.DUMMYFUNCTION("""COMPUTED_VALUE"""),"Go")</f>
        <v>Go</v>
      </c>
      <c r="G1858" s="1" t="str">
        <f>IFERROR(__xludf.DUMMYFUNCTION("""COMPUTED_VALUE"""),"HTML/CSS")</f>
        <v>HTML/CSS</v>
      </c>
      <c r="H1858" s="1" t="str">
        <f>IFERROR(__xludf.DUMMYFUNCTION("""COMPUTED_VALUE"""),"JavaScript")</f>
        <v>JavaScript</v>
      </c>
      <c r="I1858" s="1" t="str">
        <f>IFERROR(__xludf.DUMMYFUNCTION("""COMPUTED_VALUE"""),"Kotlin")</f>
        <v>Kotlin</v>
      </c>
      <c r="J1858" s="1" t="str">
        <f>IFERROR(__xludf.DUMMYFUNCTION("""COMPUTED_VALUE"""),"Python")</f>
        <v>Python</v>
      </c>
      <c r="K1858" s="1" t="str">
        <f>IFERROR(__xludf.DUMMYFUNCTION("""COMPUTED_VALUE"""),"Ruby")</f>
        <v>Ruby</v>
      </c>
      <c r="L1858" s="1" t="str">
        <f>IFERROR(__xludf.DUMMYFUNCTION("""COMPUTED_VALUE"""),"SQL")</f>
        <v>SQL</v>
      </c>
    </row>
    <row r="1859">
      <c r="B1859" s="1" t="str">
        <f>IFERROR(__xludf.DUMMYFUNCTION("""COMPUTED_VALUE"""),"Java;JavaScript;SQL")</f>
        <v>Java;JavaScript;SQL</v>
      </c>
      <c r="E1859" s="1" t="str">
        <f>IFERROR(__xludf.DUMMYFUNCTION("UNIQUE(SPLIT(B1859,"";""))"),"Java")</f>
        <v>Java</v>
      </c>
      <c r="F1859" s="1" t="str">
        <f>IFERROR(__xludf.DUMMYFUNCTION("""COMPUTED_VALUE"""),"JavaScript")</f>
        <v>JavaScript</v>
      </c>
      <c r="G1859" s="1" t="str">
        <f>IFERROR(__xludf.DUMMYFUNCTION("""COMPUTED_VALUE"""),"SQL")</f>
        <v>SQL</v>
      </c>
    </row>
    <row r="1860">
      <c r="B1860" s="1" t="str">
        <f>IFERROR(__xludf.DUMMYFUNCTION("""COMPUTED_VALUE"""),"Bash/Shell/PowerShell;C++;HTML/CSS;JavaScript;Python;SQL")</f>
        <v>Bash/Shell/PowerShell;C++;HTML/CSS;JavaScript;Python;SQL</v>
      </c>
      <c r="E1860" s="1" t="str">
        <f>IFERROR(__xludf.DUMMYFUNCTION("UNIQUE(SPLIT(B1860,"";""))"),"Bash/Shell/PowerShell")</f>
        <v>Bash/Shell/PowerShell</v>
      </c>
      <c r="F1860" s="1" t="str">
        <f>IFERROR(__xludf.DUMMYFUNCTION("""COMPUTED_VALUE"""),"C++")</f>
        <v>C++</v>
      </c>
      <c r="G1860" s="1" t="str">
        <f>IFERROR(__xludf.DUMMYFUNCTION("""COMPUTED_VALUE"""),"HTML/CSS")</f>
        <v>HTML/CSS</v>
      </c>
      <c r="H1860" s="1" t="str">
        <f>IFERROR(__xludf.DUMMYFUNCTION("""COMPUTED_VALUE"""),"JavaScript")</f>
        <v>JavaScript</v>
      </c>
      <c r="I1860" s="1" t="str">
        <f>IFERROR(__xludf.DUMMYFUNCTION("""COMPUTED_VALUE"""),"Python")</f>
        <v>Python</v>
      </c>
      <c r="J1860" s="1" t="str">
        <f>IFERROR(__xludf.DUMMYFUNCTION("""COMPUTED_VALUE"""),"SQL")</f>
        <v>SQL</v>
      </c>
    </row>
    <row r="1861">
      <c r="B1861" s="1" t="str">
        <f>IFERROR(__xludf.DUMMYFUNCTION("""COMPUTED_VALUE"""),"C#")</f>
        <v>C#</v>
      </c>
      <c r="E1861" s="1" t="str">
        <f>IFERROR(__xludf.DUMMYFUNCTION("UNIQUE(SPLIT(B1861,"";""))"),"C#")</f>
        <v>C#</v>
      </c>
    </row>
    <row r="1862">
      <c r="B1862" s="1" t="str">
        <f>IFERROR(__xludf.DUMMYFUNCTION("""COMPUTED_VALUE"""),"HTML/CSS;Java;JavaScript;PHP;SQL;Other(s):")</f>
        <v>HTML/CSS;Java;JavaScript;PHP;SQL;Other(s):</v>
      </c>
      <c r="E1862" s="1" t="str">
        <f>IFERROR(__xludf.DUMMYFUNCTION("UNIQUE(SPLIT(B1862,"";""))"),"HTML/CSS")</f>
        <v>HTML/CSS</v>
      </c>
      <c r="F1862" s="1" t="str">
        <f>IFERROR(__xludf.DUMMYFUNCTION("""COMPUTED_VALUE"""),"Java")</f>
        <v>Java</v>
      </c>
      <c r="G1862" s="1" t="str">
        <f>IFERROR(__xludf.DUMMYFUNCTION("""COMPUTED_VALUE"""),"JavaScript")</f>
        <v>JavaScript</v>
      </c>
      <c r="H1862" s="1" t="str">
        <f>IFERROR(__xludf.DUMMYFUNCTION("""COMPUTED_VALUE"""),"PHP")</f>
        <v>PHP</v>
      </c>
      <c r="I1862" s="1" t="str">
        <f>IFERROR(__xludf.DUMMYFUNCTION("""COMPUTED_VALUE"""),"SQL")</f>
        <v>SQL</v>
      </c>
      <c r="J1862" s="1" t="str">
        <f>IFERROR(__xludf.DUMMYFUNCTION("""COMPUTED_VALUE"""),"Other(s):")</f>
        <v>Other(s):</v>
      </c>
    </row>
    <row r="1863">
      <c r="B1863" s="1" t="str">
        <f>IFERROR(__xludf.DUMMYFUNCTION("""COMPUTED_VALUE"""),"C#;HTML/CSS;JavaScript;SQL")</f>
        <v>C#;HTML/CSS;JavaScript;SQL</v>
      </c>
      <c r="E1863" s="1" t="str">
        <f>IFERROR(__xludf.DUMMYFUNCTION("UNIQUE(SPLIT(B1863,"";""))"),"C#")</f>
        <v>C#</v>
      </c>
      <c r="F1863" s="1" t="str">
        <f>IFERROR(__xludf.DUMMYFUNCTION("""COMPUTED_VALUE"""),"HTML/CSS")</f>
        <v>HTML/CSS</v>
      </c>
      <c r="G1863" s="1" t="str">
        <f>IFERROR(__xludf.DUMMYFUNCTION("""COMPUTED_VALUE"""),"JavaScript")</f>
        <v>JavaScript</v>
      </c>
      <c r="H1863" s="1" t="str">
        <f>IFERROR(__xludf.DUMMYFUNCTION("""COMPUTED_VALUE"""),"SQL")</f>
        <v>SQL</v>
      </c>
    </row>
    <row r="1864">
      <c r="B1864" s="1" t="str">
        <f>IFERROR(__xludf.DUMMYFUNCTION("""COMPUTED_VALUE"""),"Bash/Shell/PowerShell;Python")</f>
        <v>Bash/Shell/PowerShell;Python</v>
      </c>
      <c r="E1864" s="1" t="str">
        <f>IFERROR(__xludf.DUMMYFUNCTION("UNIQUE(SPLIT(B1864,"";""))"),"Bash/Shell/PowerShell")</f>
        <v>Bash/Shell/PowerShell</v>
      </c>
      <c r="F1864" s="1" t="str">
        <f>IFERROR(__xludf.DUMMYFUNCTION("""COMPUTED_VALUE"""),"Python")</f>
        <v>Python</v>
      </c>
    </row>
    <row r="1865">
      <c r="B1865" s="1" t="str">
        <f>IFERROR(__xludf.DUMMYFUNCTION("""COMPUTED_VALUE"""),"HTML/CSS;Java;JavaScript;TypeScript")</f>
        <v>HTML/CSS;Java;JavaScript;TypeScript</v>
      </c>
      <c r="E1865" s="1" t="str">
        <f>IFERROR(__xludf.DUMMYFUNCTION("UNIQUE(SPLIT(B1865,"";""))"),"HTML/CSS")</f>
        <v>HTML/CSS</v>
      </c>
      <c r="F1865" s="1" t="str">
        <f>IFERROR(__xludf.DUMMYFUNCTION("""COMPUTED_VALUE"""),"Java")</f>
        <v>Java</v>
      </c>
      <c r="G1865" s="1" t="str">
        <f>IFERROR(__xludf.DUMMYFUNCTION("""COMPUTED_VALUE"""),"JavaScript")</f>
        <v>JavaScript</v>
      </c>
      <c r="H1865" s="1" t="str">
        <f>IFERROR(__xludf.DUMMYFUNCTION("""COMPUTED_VALUE"""),"TypeScript")</f>
        <v>TypeScript</v>
      </c>
    </row>
    <row r="1866">
      <c r="B1866" s="1" t="str">
        <f>IFERROR(__xludf.DUMMYFUNCTION("""COMPUTED_VALUE"""),"C;Java")</f>
        <v>C;Java</v>
      </c>
      <c r="E1866" s="1" t="str">
        <f>IFERROR(__xludf.DUMMYFUNCTION("UNIQUE(SPLIT(B1866,"";""))"),"C")</f>
        <v>C</v>
      </c>
      <c r="F1866" s="1" t="str">
        <f>IFERROR(__xludf.DUMMYFUNCTION("""COMPUTED_VALUE"""),"Java")</f>
        <v>Java</v>
      </c>
    </row>
    <row r="1867">
      <c r="B1867" s="1" t="str">
        <f>IFERROR(__xludf.DUMMYFUNCTION("""COMPUTED_VALUE"""),"HTML/CSS;Java;JavaScript;Kotlin;Scala")</f>
        <v>HTML/CSS;Java;JavaScript;Kotlin;Scala</v>
      </c>
      <c r="E1867" s="1" t="str">
        <f>IFERROR(__xludf.DUMMYFUNCTION("UNIQUE(SPLIT(B1867,"";""))"),"HTML/CSS")</f>
        <v>HTML/CSS</v>
      </c>
      <c r="F1867" s="1" t="str">
        <f>IFERROR(__xludf.DUMMYFUNCTION("""COMPUTED_VALUE"""),"Java")</f>
        <v>Java</v>
      </c>
      <c r="G1867" s="1" t="str">
        <f>IFERROR(__xludf.DUMMYFUNCTION("""COMPUTED_VALUE"""),"JavaScript")</f>
        <v>JavaScript</v>
      </c>
      <c r="H1867" s="1" t="str">
        <f>IFERROR(__xludf.DUMMYFUNCTION("""COMPUTED_VALUE"""),"Kotlin")</f>
        <v>Kotlin</v>
      </c>
      <c r="I1867" s="1" t="str">
        <f>IFERROR(__xludf.DUMMYFUNCTION("""COMPUTED_VALUE"""),"Scala")</f>
        <v>Scala</v>
      </c>
    </row>
    <row r="1868">
      <c r="B1868" s="1" t="str">
        <f>IFERROR(__xludf.DUMMYFUNCTION("""COMPUTED_VALUE"""),"Bash/Shell/PowerShell;C;Go;HTML/CSS;Java;JavaScript;PHP;Python;SQL;TypeScript")</f>
        <v>Bash/Shell/PowerShell;C;Go;HTML/CSS;Java;JavaScript;PHP;Python;SQL;TypeScript</v>
      </c>
      <c r="E1868" s="1" t="str">
        <f>IFERROR(__xludf.DUMMYFUNCTION("UNIQUE(SPLIT(B1868,"";""))"),"Bash/Shell/PowerShell")</f>
        <v>Bash/Shell/PowerShell</v>
      </c>
      <c r="F1868" s="1" t="str">
        <f>IFERROR(__xludf.DUMMYFUNCTION("""COMPUTED_VALUE"""),"C")</f>
        <v>C</v>
      </c>
      <c r="G1868" s="1" t="str">
        <f>IFERROR(__xludf.DUMMYFUNCTION("""COMPUTED_VALUE"""),"Go")</f>
        <v>Go</v>
      </c>
      <c r="H1868" s="1" t="str">
        <f>IFERROR(__xludf.DUMMYFUNCTION("""COMPUTED_VALUE"""),"HTML/CSS")</f>
        <v>HTML/CSS</v>
      </c>
      <c r="I1868" s="1" t="str">
        <f>IFERROR(__xludf.DUMMYFUNCTION("""COMPUTED_VALUE"""),"Java")</f>
        <v>Java</v>
      </c>
      <c r="J1868" s="1" t="str">
        <f>IFERROR(__xludf.DUMMYFUNCTION("""COMPUTED_VALUE"""),"JavaScript")</f>
        <v>JavaScript</v>
      </c>
      <c r="K1868" s="1" t="str">
        <f>IFERROR(__xludf.DUMMYFUNCTION("""COMPUTED_VALUE"""),"PHP")</f>
        <v>PHP</v>
      </c>
      <c r="L1868" s="1" t="str">
        <f>IFERROR(__xludf.DUMMYFUNCTION("""COMPUTED_VALUE"""),"Python")</f>
        <v>Python</v>
      </c>
      <c r="M1868" s="1" t="str">
        <f>IFERROR(__xludf.DUMMYFUNCTION("""COMPUTED_VALUE"""),"SQL")</f>
        <v>SQL</v>
      </c>
      <c r="N1868" s="1" t="str">
        <f>IFERROR(__xludf.DUMMYFUNCTION("""COMPUTED_VALUE"""),"TypeScript")</f>
        <v>TypeScript</v>
      </c>
    </row>
    <row r="1869">
      <c r="B1869" s="1" t="str">
        <f>IFERROR(__xludf.DUMMYFUNCTION("""COMPUTED_VALUE"""),"Bash/Shell/PowerShell;Dart;HTML/CSS;Java;JavaScript;Kotlin;Objective-C;PHP;Python;SQL;Swift")</f>
        <v>Bash/Shell/PowerShell;Dart;HTML/CSS;Java;JavaScript;Kotlin;Objective-C;PHP;Python;SQL;Swift</v>
      </c>
      <c r="E1869" s="1" t="str">
        <f>IFERROR(__xludf.DUMMYFUNCTION("UNIQUE(SPLIT(B1869,"";""))"),"Bash/Shell/PowerShell")</f>
        <v>Bash/Shell/PowerShell</v>
      </c>
      <c r="F1869" s="1" t="str">
        <f>IFERROR(__xludf.DUMMYFUNCTION("""COMPUTED_VALUE"""),"Dart")</f>
        <v>Dart</v>
      </c>
      <c r="G1869" s="1" t="str">
        <f>IFERROR(__xludf.DUMMYFUNCTION("""COMPUTED_VALUE"""),"HTML/CSS")</f>
        <v>HTML/CSS</v>
      </c>
      <c r="H1869" s="1" t="str">
        <f>IFERROR(__xludf.DUMMYFUNCTION("""COMPUTED_VALUE"""),"Java")</f>
        <v>Java</v>
      </c>
      <c r="I1869" s="1" t="str">
        <f>IFERROR(__xludf.DUMMYFUNCTION("""COMPUTED_VALUE"""),"JavaScript")</f>
        <v>JavaScript</v>
      </c>
      <c r="J1869" s="1" t="str">
        <f>IFERROR(__xludf.DUMMYFUNCTION("""COMPUTED_VALUE"""),"Kotlin")</f>
        <v>Kotlin</v>
      </c>
      <c r="K1869" s="1" t="str">
        <f>IFERROR(__xludf.DUMMYFUNCTION("""COMPUTED_VALUE"""),"Objective-C")</f>
        <v>Objective-C</v>
      </c>
      <c r="L1869" s="1" t="str">
        <f>IFERROR(__xludf.DUMMYFUNCTION("""COMPUTED_VALUE"""),"PHP")</f>
        <v>PHP</v>
      </c>
      <c r="M1869" s="1" t="str">
        <f>IFERROR(__xludf.DUMMYFUNCTION("""COMPUTED_VALUE"""),"Python")</f>
        <v>Python</v>
      </c>
      <c r="N1869" s="1" t="str">
        <f>IFERROR(__xludf.DUMMYFUNCTION("""COMPUTED_VALUE"""),"SQL")</f>
        <v>SQL</v>
      </c>
      <c r="O1869" s="1" t="str">
        <f>IFERROR(__xludf.DUMMYFUNCTION("""COMPUTED_VALUE"""),"Swift")</f>
        <v>Swift</v>
      </c>
    </row>
    <row r="1870">
      <c r="B1870" s="1" t="str">
        <f>IFERROR(__xludf.DUMMYFUNCTION("""COMPUTED_VALUE"""),"Assembly;C;C++;C#;HTML/CSS;JavaScript;SQL")</f>
        <v>Assembly;C;C++;C#;HTML/CSS;JavaScript;SQL</v>
      </c>
      <c r="E1870" s="1" t="str">
        <f>IFERROR(__xludf.DUMMYFUNCTION("UNIQUE(SPLIT(B1870,"";""))"),"Assembly")</f>
        <v>Assembly</v>
      </c>
      <c r="F1870" s="1" t="str">
        <f>IFERROR(__xludf.DUMMYFUNCTION("""COMPUTED_VALUE"""),"C")</f>
        <v>C</v>
      </c>
      <c r="G1870" s="1" t="str">
        <f>IFERROR(__xludf.DUMMYFUNCTION("""COMPUTED_VALUE"""),"C++")</f>
        <v>C++</v>
      </c>
      <c r="H1870" s="1" t="str">
        <f>IFERROR(__xludf.DUMMYFUNCTION("""COMPUTED_VALUE"""),"C#")</f>
        <v>C#</v>
      </c>
      <c r="I1870" s="1" t="str">
        <f>IFERROR(__xludf.DUMMYFUNCTION("""COMPUTED_VALUE"""),"HTML/CSS")</f>
        <v>HTML/CSS</v>
      </c>
      <c r="J1870" s="1" t="str">
        <f>IFERROR(__xludf.DUMMYFUNCTION("""COMPUTED_VALUE"""),"JavaScript")</f>
        <v>JavaScript</v>
      </c>
      <c r="K1870" s="1" t="str">
        <f>IFERROR(__xludf.DUMMYFUNCTION("""COMPUTED_VALUE"""),"SQL")</f>
        <v>SQL</v>
      </c>
    </row>
    <row r="1871">
      <c r="B1871" s="1" t="str">
        <f>IFERROR(__xludf.DUMMYFUNCTION("""COMPUTED_VALUE"""),"Bash/Shell/PowerShell;HTML/CSS;JavaScript;Python;SQL;VBA")</f>
        <v>Bash/Shell/PowerShell;HTML/CSS;JavaScript;Python;SQL;VBA</v>
      </c>
      <c r="E1871" s="1" t="str">
        <f>IFERROR(__xludf.DUMMYFUNCTION("UNIQUE(SPLIT(B1871,"";""))"),"Bash/Shell/PowerShell")</f>
        <v>Bash/Shell/PowerShell</v>
      </c>
      <c r="F1871" s="1" t="str">
        <f>IFERROR(__xludf.DUMMYFUNCTION("""COMPUTED_VALUE"""),"HTML/CSS")</f>
        <v>HTML/CSS</v>
      </c>
      <c r="G1871" s="1" t="str">
        <f>IFERROR(__xludf.DUMMYFUNCTION("""COMPUTED_VALUE"""),"JavaScript")</f>
        <v>JavaScript</v>
      </c>
      <c r="H1871" s="1" t="str">
        <f>IFERROR(__xludf.DUMMYFUNCTION("""COMPUTED_VALUE"""),"Python")</f>
        <v>Python</v>
      </c>
      <c r="I1871" s="1" t="str">
        <f>IFERROR(__xludf.DUMMYFUNCTION("""COMPUTED_VALUE"""),"SQL")</f>
        <v>SQL</v>
      </c>
      <c r="J1871" s="1" t="str">
        <f>IFERROR(__xludf.DUMMYFUNCTION("""COMPUTED_VALUE"""),"VBA")</f>
        <v>VBA</v>
      </c>
    </row>
    <row r="1872">
      <c r="B1872" s="1" t="str">
        <f>IFERROR(__xludf.DUMMYFUNCTION("""COMPUTED_VALUE"""),"C++;C#;HTML/CSS;JavaScript;Python;SQL;TypeScript")</f>
        <v>C++;C#;HTML/CSS;JavaScript;Python;SQL;TypeScript</v>
      </c>
      <c r="E1872" s="1" t="str">
        <f>IFERROR(__xludf.DUMMYFUNCTION("UNIQUE(SPLIT(B1872,"";""))"),"C++")</f>
        <v>C++</v>
      </c>
      <c r="F1872" s="1" t="str">
        <f>IFERROR(__xludf.DUMMYFUNCTION("""COMPUTED_VALUE"""),"C#")</f>
        <v>C#</v>
      </c>
      <c r="G1872" s="1" t="str">
        <f>IFERROR(__xludf.DUMMYFUNCTION("""COMPUTED_VALUE"""),"HTML/CSS")</f>
        <v>HTML/CSS</v>
      </c>
      <c r="H1872" s="1" t="str">
        <f>IFERROR(__xludf.DUMMYFUNCTION("""COMPUTED_VALUE"""),"JavaScript")</f>
        <v>JavaScript</v>
      </c>
      <c r="I1872" s="1" t="str">
        <f>IFERROR(__xludf.DUMMYFUNCTION("""COMPUTED_VALUE"""),"Python")</f>
        <v>Python</v>
      </c>
      <c r="J1872" s="1" t="str">
        <f>IFERROR(__xludf.DUMMYFUNCTION("""COMPUTED_VALUE"""),"SQL")</f>
        <v>SQL</v>
      </c>
      <c r="K1872" s="1" t="str">
        <f>IFERROR(__xludf.DUMMYFUNCTION("""COMPUTED_VALUE"""),"TypeScript")</f>
        <v>TypeScript</v>
      </c>
    </row>
    <row r="1873">
      <c r="B1873" s="1" t="str">
        <f>IFERROR(__xludf.DUMMYFUNCTION("""COMPUTED_VALUE"""),"HTML/CSS;Java")</f>
        <v>HTML/CSS;Java</v>
      </c>
      <c r="E1873" s="1" t="str">
        <f>IFERROR(__xludf.DUMMYFUNCTION("UNIQUE(SPLIT(B1873,"";""))"),"HTML/CSS")</f>
        <v>HTML/CSS</v>
      </c>
      <c r="F1873" s="1" t="str">
        <f>IFERROR(__xludf.DUMMYFUNCTION("""COMPUTED_VALUE"""),"Java")</f>
        <v>Java</v>
      </c>
    </row>
    <row r="1874">
      <c r="B1874" s="1" t="str">
        <f>IFERROR(__xludf.DUMMYFUNCTION("""COMPUTED_VALUE"""),"C;C++;C#;HTML/CSS;JavaScript;TypeScript")</f>
        <v>C;C++;C#;HTML/CSS;JavaScript;TypeScript</v>
      </c>
      <c r="E1874" s="1" t="str">
        <f>IFERROR(__xludf.DUMMYFUNCTION("UNIQUE(SPLIT(B1874,"";""))"),"C")</f>
        <v>C</v>
      </c>
      <c r="F1874" s="1" t="str">
        <f>IFERROR(__xludf.DUMMYFUNCTION("""COMPUTED_VALUE"""),"C++")</f>
        <v>C++</v>
      </c>
      <c r="G1874" s="1" t="str">
        <f>IFERROR(__xludf.DUMMYFUNCTION("""COMPUTED_VALUE"""),"C#")</f>
        <v>C#</v>
      </c>
      <c r="H1874" s="1" t="str">
        <f>IFERROR(__xludf.DUMMYFUNCTION("""COMPUTED_VALUE"""),"HTML/CSS")</f>
        <v>HTML/CSS</v>
      </c>
      <c r="I1874" s="1" t="str">
        <f>IFERROR(__xludf.DUMMYFUNCTION("""COMPUTED_VALUE"""),"JavaScript")</f>
        <v>JavaScript</v>
      </c>
      <c r="J1874" s="1" t="str">
        <f>IFERROR(__xludf.DUMMYFUNCTION("""COMPUTED_VALUE"""),"TypeScript")</f>
        <v>TypeScript</v>
      </c>
    </row>
    <row r="1875">
      <c r="B1875" s="1" t="str">
        <f>IFERROR(__xludf.DUMMYFUNCTION("""COMPUTED_VALUE"""),"HTML/CSS;JavaScript;Python;R;VBA")</f>
        <v>HTML/CSS;JavaScript;Python;R;VBA</v>
      </c>
      <c r="E1875" s="1" t="str">
        <f>IFERROR(__xludf.DUMMYFUNCTION("UNIQUE(SPLIT(B1875,"";""))"),"HTML/CSS")</f>
        <v>HTML/CSS</v>
      </c>
      <c r="F1875" s="1" t="str">
        <f>IFERROR(__xludf.DUMMYFUNCTION("""COMPUTED_VALUE"""),"JavaScript")</f>
        <v>JavaScript</v>
      </c>
      <c r="G1875" s="1" t="str">
        <f>IFERROR(__xludf.DUMMYFUNCTION("""COMPUTED_VALUE"""),"Python")</f>
        <v>Python</v>
      </c>
      <c r="H1875" s="1" t="str">
        <f>IFERROR(__xludf.DUMMYFUNCTION("""COMPUTED_VALUE"""),"R")</f>
        <v>R</v>
      </c>
      <c r="I1875" s="1" t="str">
        <f>IFERROR(__xludf.DUMMYFUNCTION("""COMPUTED_VALUE"""),"VBA")</f>
        <v>VBA</v>
      </c>
    </row>
    <row r="1876">
      <c r="B1876" s="1" t="str">
        <f>IFERROR(__xludf.DUMMYFUNCTION("""COMPUTED_VALUE"""),"Bash/Shell/PowerShell;C#;HTML/CSS;JavaScript;SQL;TypeScript")</f>
        <v>Bash/Shell/PowerShell;C#;HTML/CSS;JavaScript;SQL;TypeScript</v>
      </c>
      <c r="E1876" s="1" t="str">
        <f>IFERROR(__xludf.DUMMYFUNCTION("UNIQUE(SPLIT(B1876,"";""))"),"Bash/Shell/PowerShell")</f>
        <v>Bash/Shell/PowerShell</v>
      </c>
      <c r="F1876" s="1" t="str">
        <f>IFERROR(__xludf.DUMMYFUNCTION("""COMPUTED_VALUE"""),"C#")</f>
        <v>C#</v>
      </c>
      <c r="G1876" s="1" t="str">
        <f>IFERROR(__xludf.DUMMYFUNCTION("""COMPUTED_VALUE"""),"HTML/CSS")</f>
        <v>HTML/CSS</v>
      </c>
      <c r="H1876" s="1" t="str">
        <f>IFERROR(__xludf.DUMMYFUNCTION("""COMPUTED_VALUE"""),"JavaScript")</f>
        <v>JavaScript</v>
      </c>
      <c r="I1876" s="1" t="str">
        <f>IFERROR(__xludf.DUMMYFUNCTION("""COMPUTED_VALUE"""),"SQL")</f>
        <v>SQL</v>
      </c>
      <c r="J1876" s="1" t="str">
        <f>IFERROR(__xludf.DUMMYFUNCTION("""COMPUTED_VALUE"""),"TypeScript")</f>
        <v>TypeScript</v>
      </c>
    </row>
    <row r="1877">
      <c r="B1877" s="1" t="str">
        <f>IFERROR(__xludf.DUMMYFUNCTION("""COMPUTED_VALUE"""),"C#;HTML/CSS;JavaScript;SQL;TypeScript")</f>
        <v>C#;HTML/CSS;JavaScript;SQL;TypeScript</v>
      </c>
      <c r="E1877" s="1" t="str">
        <f>IFERROR(__xludf.DUMMYFUNCTION("UNIQUE(SPLIT(B1877,"";""))"),"C#")</f>
        <v>C#</v>
      </c>
      <c r="F1877" s="1" t="str">
        <f>IFERROR(__xludf.DUMMYFUNCTION("""COMPUTED_VALUE"""),"HTML/CSS")</f>
        <v>HTML/CSS</v>
      </c>
      <c r="G1877" s="1" t="str">
        <f>IFERROR(__xludf.DUMMYFUNCTION("""COMPUTED_VALUE"""),"JavaScript")</f>
        <v>JavaScript</v>
      </c>
      <c r="H1877" s="1" t="str">
        <f>IFERROR(__xludf.DUMMYFUNCTION("""COMPUTED_VALUE"""),"SQL")</f>
        <v>SQL</v>
      </c>
      <c r="I1877" s="1" t="str">
        <f>IFERROR(__xludf.DUMMYFUNCTION("""COMPUTED_VALUE"""),"TypeScript")</f>
        <v>TypeScript</v>
      </c>
    </row>
    <row r="1878">
      <c r="B1878" s="1" t="str">
        <f>IFERROR(__xludf.DUMMYFUNCTION("""COMPUTED_VALUE"""),"C++;C#;HTML/CSS;Java;JavaScript;SQL")</f>
        <v>C++;C#;HTML/CSS;Java;JavaScript;SQL</v>
      </c>
      <c r="E1878" s="1" t="str">
        <f>IFERROR(__xludf.DUMMYFUNCTION("UNIQUE(SPLIT(B1878,"";""))"),"C++")</f>
        <v>C++</v>
      </c>
      <c r="F1878" s="1" t="str">
        <f>IFERROR(__xludf.DUMMYFUNCTION("""COMPUTED_VALUE"""),"C#")</f>
        <v>C#</v>
      </c>
      <c r="G1878" s="1" t="str">
        <f>IFERROR(__xludf.DUMMYFUNCTION("""COMPUTED_VALUE"""),"HTML/CSS")</f>
        <v>HTML/CSS</v>
      </c>
      <c r="H1878" s="1" t="str">
        <f>IFERROR(__xludf.DUMMYFUNCTION("""COMPUTED_VALUE"""),"Java")</f>
        <v>Java</v>
      </c>
      <c r="I1878" s="1" t="str">
        <f>IFERROR(__xludf.DUMMYFUNCTION("""COMPUTED_VALUE"""),"JavaScript")</f>
        <v>JavaScript</v>
      </c>
      <c r="J1878" s="1" t="str">
        <f>IFERROR(__xludf.DUMMYFUNCTION("""COMPUTED_VALUE"""),"SQL")</f>
        <v>SQL</v>
      </c>
    </row>
    <row r="1879">
      <c r="B1879" s="1" t="str">
        <f>IFERROR(__xludf.DUMMYFUNCTION("""COMPUTED_VALUE"""),"Bash/Shell/PowerShell;C#;Elixir;HTML/CSS;Java;JavaScript;PHP;Python;Ruby;SQL")</f>
        <v>Bash/Shell/PowerShell;C#;Elixir;HTML/CSS;Java;JavaScript;PHP;Python;Ruby;SQL</v>
      </c>
      <c r="E1879" s="1" t="str">
        <f>IFERROR(__xludf.DUMMYFUNCTION("UNIQUE(SPLIT(B1879,"";""))"),"Bash/Shell/PowerShell")</f>
        <v>Bash/Shell/PowerShell</v>
      </c>
      <c r="F1879" s="1" t="str">
        <f>IFERROR(__xludf.DUMMYFUNCTION("""COMPUTED_VALUE"""),"C#")</f>
        <v>C#</v>
      </c>
      <c r="G1879" s="1" t="str">
        <f>IFERROR(__xludf.DUMMYFUNCTION("""COMPUTED_VALUE"""),"Elixir")</f>
        <v>Elixir</v>
      </c>
      <c r="H1879" s="1" t="str">
        <f>IFERROR(__xludf.DUMMYFUNCTION("""COMPUTED_VALUE"""),"HTML/CSS")</f>
        <v>HTML/CSS</v>
      </c>
      <c r="I1879" s="1" t="str">
        <f>IFERROR(__xludf.DUMMYFUNCTION("""COMPUTED_VALUE"""),"Java")</f>
        <v>Java</v>
      </c>
      <c r="J1879" s="1" t="str">
        <f>IFERROR(__xludf.DUMMYFUNCTION("""COMPUTED_VALUE"""),"JavaScript")</f>
        <v>JavaScript</v>
      </c>
      <c r="K1879" s="1" t="str">
        <f>IFERROR(__xludf.DUMMYFUNCTION("""COMPUTED_VALUE"""),"PHP")</f>
        <v>PHP</v>
      </c>
      <c r="L1879" s="1" t="str">
        <f>IFERROR(__xludf.DUMMYFUNCTION("""COMPUTED_VALUE"""),"Python")</f>
        <v>Python</v>
      </c>
      <c r="M1879" s="1" t="str">
        <f>IFERROR(__xludf.DUMMYFUNCTION("""COMPUTED_VALUE"""),"Ruby")</f>
        <v>Ruby</v>
      </c>
      <c r="N1879" s="1" t="str">
        <f>IFERROR(__xludf.DUMMYFUNCTION("""COMPUTED_VALUE"""),"SQL")</f>
        <v>SQL</v>
      </c>
    </row>
    <row r="1880">
      <c r="B1880" s="1" t="str">
        <f>IFERROR(__xludf.DUMMYFUNCTION("""COMPUTED_VALUE"""),"Java")</f>
        <v>Java</v>
      </c>
      <c r="E1880" s="1" t="str">
        <f>IFERROR(__xludf.DUMMYFUNCTION("UNIQUE(SPLIT(B1880,"";""))"),"Java")</f>
        <v>Java</v>
      </c>
    </row>
    <row r="1881">
      <c r="B1881" s="1" t="str">
        <f>IFERROR(__xludf.DUMMYFUNCTION("""COMPUTED_VALUE"""),"Bash/Shell/PowerShell;HTML/CSS;JavaScript;PHP;Python;SQL;VBA")</f>
        <v>Bash/Shell/PowerShell;HTML/CSS;JavaScript;PHP;Python;SQL;VBA</v>
      </c>
      <c r="E1881" s="1" t="str">
        <f>IFERROR(__xludf.DUMMYFUNCTION("UNIQUE(SPLIT(B1881,"";""))"),"Bash/Shell/PowerShell")</f>
        <v>Bash/Shell/PowerShell</v>
      </c>
      <c r="F1881" s="1" t="str">
        <f>IFERROR(__xludf.DUMMYFUNCTION("""COMPUTED_VALUE"""),"HTML/CSS")</f>
        <v>HTML/CSS</v>
      </c>
      <c r="G1881" s="1" t="str">
        <f>IFERROR(__xludf.DUMMYFUNCTION("""COMPUTED_VALUE"""),"JavaScript")</f>
        <v>JavaScript</v>
      </c>
      <c r="H1881" s="1" t="str">
        <f>IFERROR(__xludf.DUMMYFUNCTION("""COMPUTED_VALUE"""),"PHP")</f>
        <v>PHP</v>
      </c>
      <c r="I1881" s="1" t="str">
        <f>IFERROR(__xludf.DUMMYFUNCTION("""COMPUTED_VALUE"""),"Python")</f>
        <v>Python</v>
      </c>
      <c r="J1881" s="1" t="str">
        <f>IFERROR(__xludf.DUMMYFUNCTION("""COMPUTED_VALUE"""),"SQL")</f>
        <v>SQL</v>
      </c>
      <c r="K1881" s="1" t="str">
        <f>IFERROR(__xludf.DUMMYFUNCTION("""COMPUTED_VALUE"""),"VBA")</f>
        <v>VBA</v>
      </c>
    </row>
    <row r="1882">
      <c r="B1882" s="1" t="str">
        <f>IFERROR(__xludf.DUMMYFUNCTION("""COMPUTED_VALUE"""),"Assembly;Bash/Shell/PowerShell;C;C++;C#;HTML/CSS;Java;JavaScript;PHP;Python;SQL;Swift;TypeScript;VBA")</f>
        <v>Assembly;Bash/Shell/PowerShell;C;C++;C#;HTML/CSS;Java;JavaScript;PHP;Python;SQL;Swift;TypeScript;VBA</v>
      </c>
      <c r="E1882" s="1" t="str">
        <f>IFERROR(__xludf.DUMMYFUNCTION("UNIQUE(SPLIT(B1882,"";""))"),"Assembly")</f>
        <v>Assembly</v>
      </c>
      <c r="F1882" s="1" t="str">
        <f>IFERROR(__xludf.DUMMYFUNCTION("""COMPUTED_VALUE"""),"Bash/Shell/PowerShell")</f>
        <v>Bash/Shell/PowerShell</v>
      </c>
      <c r="G1882" s="1" t="str">
        <f>IFERROR(__xludf.DUMMYFUNCTION("""COMPUTED_VALUE"""),"C")</f>
        <v>C</v>
      </c>
      <c r="H1882" s="1" t="str">
        <f>IFERROR(__xludf.DUMMYFUNCTION("""COMPUTED_VALUE"""),"C++")</f>
        <v>C++</v>
      </c>
      <c r="I1882" s="1" t="str">
        <f>IFERROR(__xludf.DUMMYFUNCTION("""COMPUTED_VALUE"""),"C#")</f>
        <v>C#</v>
      </c>
      <c r="J1882" s="1" t="str">
        <f>IFERROR(__xludf.DUMMYFUNCTION("""COMPUTED_VALUE"""),"HTML/CSS")</f>
        <v>HTML/CSS</v>
      </c>
      <c r="K1882" s="1" t="str">
        <f>IFERROR(__xludf.DUMMYFUNCTION("""COMPUTED_VALUE"""),"Java")</f>
        <v>Java</v>
      </c>
      <c r="L1882" s="1" t="str">
        <f>IFERROR(__xludf.DUMMYFUNCTION("""COMPUTED_VALUE"""),"JavaScript")</f>
        <v>JavaScript</v>
      </c>
      <c r="M1882" s="1" t="str">
        <f>IFERROR(__xludf.DUMMYFUNCTION("""COMPUTED_VALUE"""),"PHP")</f>
        <v>PHP</v>
      </c>
      <c r="N1882" s="1" t="str">
        <f>IFERROR(__xludf.DUMMYFUNCTION("""COMPUTED_VALUE"""),"Python")</f>
        <v>Python</v>
      </c>
      <c r="O1882" s="1" t="str">
        <f>IFERROR(__xludf.DUMMYFUNCTION("""COMPUTED_VALUE"""),"SQL")</f>
        <v>SQL</v>
      </c>
      <c r="P1882" s="1" t="str">
        <f>IFERROR(__xludf.DUMMYFUNCTION("""COMPUTED_VALUE"""),"Swift")</f>
        <v>Swift</v>
      </c>
      <c r="Q1882" s="1" t="str">
        <f>IFERROR(__xludf.DUMMYFUNCTION("""COMPUTED_VALUE"""),"TypeScript")</f>
        <v>TypeScript</v>
      </c>
      <c r="R1882" s="1" t="str">
        <f>IFERROR(__xludf.DUMMYFUNCTION("""COMPUTED_VALUE"""),"VBA")</f>
        <v>VBA</v>
      </c>
    </row>
    <row r="1883">
      <c r="B1883" s="1" t="str">
        <f>IFERROR(__xludf.DUMMYFUNCTION("""COMPUTED_VALUE"""),"Bash/Shell/PowerShell;C;HTML/CSS;Java;JavaScript;Objective-C;PHP;Python;SQL")</f>
        <v>Bash/Shell/PowerShell;C;HTML/CSS;Java;JavaScript;Objective-C;PHP;Python;SQL</v>
      </c>
      <c r="E1883" s="1" t="str">
        <f>IFERROR(__xludf.DUMMYFUNCTION("UNIQUE(SPLIT(B1883,"";""))"),"Bash/Shell/PowerShell")</f>
        <v>Bash/Shell/PowerShell</v>
      </c>
      <c r="F1883" s="1" t="str">
        <f>IFERROR(__xludf.DUMMYFUNCTION("""COMPUTED_VALUE"""),"C")</f>
        <v>C</v>
      </c>
      <c r="G1883" s="1" t="str">
        <f>IFERROR(__xludf.DUMMYFUNCTION("""COMPUTED_VALUE"""),"HTML/CSS")</f>
        <v>HTML/CSS</v>
      </c>
      <c r="H1883" s="1" t="str">
        <f>IFERROR(__xludf.DUMMYFUNCTION("""COMPUTED_VALUE"""),"Java")</f>
        <v>Java</v>
      </c>
      <c r="I1883" s="1" t="str">
        <f>IFERROR(__xludf.DUMMYFUNCTION("""COMPUTED_VALUE"""),"JavaScript")</f>
        <v>JavaScript</v>
      </c>
      <c r="J1883" s="1" t="str">
        <f>IFERROR(__xludf.DUMMYFUNCTION("""COMPUTED_VALUE"""),"Objective-C")</f>
        <v>Objective-C</v>
      </c>
      <c r="K1883" s="1" t="str">
        <f>IFERROR(__xludf.DUMMYFUNCTION("""COMPUTED_VALUE"""),"PHP")</f>
        <v>PHP</v>
      </c>
      <c r="L1883" s="1" t="str">
        <f>IFERROR(__xludf.DUMMYFUNCTION("""COMPUTED_VALUE"""),"Python")</f>
        <v>Python</v>
      </c>
      <c r="M1883" s="1" t="str">
        <f>IFERROR(__xludf.DUMMYFUNCTION("""COMPUTED_VALUE"""),"SQL")</f>
        <v>SQL</v>
      </c>
    </row>
    <row r="1884">
      <c r="B1884" s="1" t="str">
        <f>IFERROR(__xludf.DUMMYFUNCTION("""COMPUTED_VALUE"""),"Bash/Shell/PowerShell;Elixir;HTML/CSS;Java;JavaScript;Python;SQL;TypeScript")</f>
        <v>Bash/Shell/PowerShell;Elixir;HTML/CSS;Java;JavaScript;Python;SQL;TypeScript</v>
      </c>
      <c r="E1884" s="1" t="str">
        <f>IFERROR(__xludf.DUMMYFUNCTION("UNIQUE(SPLIT(B1884,"";""))"),"Bash/Shell/PowerShell")</f>
        <v>Bash/Shell/PowerShell</v>
      </c>
      <c r="F1884" s="1" t="str">
        <f>IFERROR(__xludf.DUMMYFUNCTION("""COMPUTED_VALUE"""),"Elixir")</f>
        <v>Elixir</v>
      </c>
      <c r="G1884" s="1" t="str">
        <f>IFERROR(__xludf.DUMMYFUNCTION("""COMPUTED_VALUE"""),"HTML/CSS")</f>
        <v>HTML/CSS</v>
      </c>
      <c r="H1884" s="1" t="str">
        <f>IFERROR(__xludf.DUMMYFUNCTION("""COMPUTED_VALUE"""),"Java")</f>
        <v>Java</v>
      </c>
      <c r="I1884" s="1" t="str">
        <f>IFERROR(__xludf.DUMMYFUNCTION("""COMPUTED_VALUE"""),"JavaScript")</f>
        <v>JavaScript</v>
      </c>
      <c r="J1884" s="1" t="str">
        <f>IFERROR(__xludf.DUMMYFUNCTION("""COMPUTED_VALUE"""),"Python")</f>
        <v>Python</v>
      </c>
      <c r="K1884" s="1" t="str">
        <f>IFERROR(__xludf.DUMMYFUNCTION("""COMPUTED_VALUE"""),"SQL")</f>
        <v>SQL</v>
      </c>
      <c r="L1884" s="1" t="str">
        <f>IFERROR(__xludf.DUMMYFUNCTION("""COMPUTED_VALUE"""),"TypeScript")</f>
        <v>TypeScript</v>
      </c>
    </row>
    <row r="1885">
      <c r="B1885" s="1" t="str">
        <f>IFERROR(__xludf.DUMMYFUNCTION("""COMPUTED_VALUE"""),"Java")</f>
        <v>Java</v>
      </c>
      <c r="E1885" s="1" t="str">
        <f>IFERROR(__xludf.DUMMYFUNCTION("UNIQUE(SPLIT(B1885,"";""))"),"Java")</f>
        <v>Java</v>
      </c>
    </row>
    <row r="1886">
      <c r="B1886" s="1" t="str">
        <f>IFERROR(__xludf.DUMMYFUNCTION("""COMPUTED_VALUE"""),"Java;SQL")</f>
        <v>Java;SQL</v>
      </c>
      <c r="E1886" s="1" t="str">
        <f>IFERROR(__xludf.DUMMYFUNCTION("UNIQUE(SPLIT(B1886,"";""))"),"Java")</f>
        <v>Java</v>
      </c>
      <c r="F1886" s="1" t="str">
        <f>IFERROR(__xludf.DUMMYFUNCTION("""COMPUTED_VALUE"""),"SQL")</f>
        <v>SQL</v>
      </c>
    </row>
    <row r="1887">
      <c r="B1887" s="1" t="str">
        <f>IFERROR(__xludf.DUMMYFUNCTION("""COMPUTED_VALUE"""),"C#;HTML/CSS;JavaScript;SQL")</f>
        <v>C#;HTML/CSS;JavaScript;SQL</v>
      </c>
      <c r="E1887" s="1" t="str">
        <f>IFERROR(__xludf.DUMMYFUNCTION("UNIQUE(SPLIT(B1887,"";""))"),"C#")</f>
        <v>C#</v>
      </c>
      <c r="F1887" s="1" t="str">
        <f>IFERROR(__xludf.DUMMYFUNCTION("""COMPUTED_VALUE"""),"HTML/CSS")</f>
        <v>HTML/CSS</v>
      </c>
      <c r="G1887" s="1" t="str">
        <f>IFERROR(__xludf.DUMMYFUNCTION("""COMPUTED_VALUE"""),"JavaScript")</f>
        <v>JavaScript</v>
      </c>
      <c r="H1887" s="1" t="str">
        <f>IFERROR(__xludf.DUMMYFUNCTION("""COMPUTED_VALUE"""),"SQL")</f>
        <v>SQL</v>
      </c>
    </row>
    <row r="1888">
      <c r="B1888" s="1" t="str">
        <f>IFERROR(__xludf.DUMMYFUNCTION("""COMPUTED_VALUE"""),"Bash/Shell/PowerShell;C#;HTML/CSS;Java;JavaScript;SQL")</f>
        <v>Bash/Shell/PowerShell;C#;HTML/CSS;Java;JavaScript;SQL</v>
      </c>
      <c r="E1888" s="1" t="str">
        <f>IFERROR(__xludf.DUMMYFUNCTION("UNIQUE(SPLIT(B1888,"";""))"),"Bash/Shell/PowerShell")</f>
        <v>Bash/Shell/PowerShell</v>
      </c>
      <c r="F1888" s="1" t="str">
        <f>IFERROR(__xludf.DUMMYFUNCTION("""COMPUTED_VALUE"""),"C#")</f>
        <v>C#</v>
      </c>
      <c r="G1888" s="1" t="str">
        <f>IFERROR(__xludf.DUMMYFUNCTION("""COMPUTED_VALUE"""),"HTML/CSS")</f>
        <v>HTML/CSS</v>
      </c>
      <c r="H1888" s="1" t="str">
        <f>IFERROR(__xludf.DUMMYFUNCTION("""COMPUTED_VALUE"""),"Java")</f>
        <v>Java</v>
      </c>
      <c r="I1888" s="1" t="str">
        <f>IFERROR(__xludf.DUMMYFUNCTION("""COMPUTED_VALUE"""),"JavaScript")</f>
        <v>JavaScript</v>
      </c>
      <c r="J1888" s="1" t="str">
        <f>IFERROR(__xludf.DUMMYFUNCTION("""COMPUTED_VALUE"""),"SQL")</f>
        <v>SQL</v>
      </c>
    </row>
    <row r="1889">
      <c r="B1889" s="1" t="str">
        <f>IFERROR(__xludf.DUMMYFUNCTION("""COMPUTED_VALUE"""),"C#;F#;Go;HTML/CSS;Java;JavaScript;Kotlin;Python;R;SQL;TypeScript")</f>
        <v>C#;F#;Go;HTML/CSS;Java;JavaScript;Kotlin;Python;R;SQL;TypeScript</v>
      </c>
      <c r="E1889" s="1" t="str">
        <f>IFERROR(__xludf.DUMMYFUNCTION("UNIQUE(SPLIT(B1889,"";""))"),"C#")</f>
        <v>C#</v>
      </c>
      <c r="F1889" s="1" t="str">
        <f>IFERROR(__xludf.DUMMYFUNCTION("""COMPUTED_VALUE"""),"F#")</f>
        <v>F#</v>
      </c>
      <c r="G1889" s="1" t="str">
        <f>IFERROR(__xludf.DUMMYFUNCTION("""COMPUTED_VALUE"""),"Go")</f>
        <v>Go</v>
      </c>
      <c r="H1889" s="1" t="str">
        <f>IFERROR(__xludf.DUMMYFUNCTION("""COMPUTED_VALUE"""),"HTML/CSS")</f>
        <v>HTML/CSS</v>
      </c>
      <c r="I1889" s="1" t="str">
        <f>IFERROR(__xludf.DUMMYFUNCTION("""COMPUTED_VALUE"""),"Java")</f>
        <v>Java</v>
      </c>
      <c r="J1889" s="1" t="str">
        <f>IFERROR(__xludf.DUMMYFUNCTION("""COMPUTED_VALUE"""),"JavaScript")</f>
        <v>JavaScript</v>
      </c>
      <c r="K1889" s="1" t="str">
        <f>IFERROR(__xludf.DUMMYFUNCTION("""COMPUTED_VALUE"""),"Kotlin")</f>
        <v>Kotlin</v>
      </c>
      <c r="L1889" s="1" t="str">
        <f>IFERROR(__xludf.DUMMYFUNCTION("""COMPUTED_VALUE"""),"Python")</f>
        <v>Python</v>
      </c>
      <c r="M1889" s="1" t="str">
        <f>IFERROR(__xludf.DUMMYFUNCTION("""COMPUTED_VALUE"""),"R")</f>
        <v>R</v>
      </c>
      <c r="N1889" s="1" t="str">
        <f>IFERROR(__xludf.DUMMYFUNCTION("""COMPUTED_VALUE"""),"SQL")</f>
        <v>SQL</v>
      </c>
      <c r="O1889" s="1" t="str">
        <f>IFERROR(__xludf.DUMMYFUNCTION("""COMPUTED_VALUE"""),"TypeScript")</f>
        <v>TypeScript</v>
      </c>
    </row>
    <row r="1890">
      <c r="B1890" s="1" t="str">
        <f>IFERROR(__xludf.DUMMYFUNCTION("""COMPUTED_VALUE"""),"Bash/Shell/PowerShell;HTML/CSS;Java;JavaScript;Other(s):")</f>
        <v>Bash/Shell/PowerShell;HTML/CSS;Java;JavaScript;Other(s):</v>
      </c>
      <c r="E1890" s="1" t="str">
        <f>IFERROR(__xludf.DUMMYFUNCTION("UNIQUE(SPLIT(B1890,"";""))"),"Bash/Shell/PowerShell")</f>
        <v>Bash/Shell/PowerShell</v>
      </c>
      <c r="F1890" s="1" t="str">
        <f>IFERROR(__xludf.DUMMYFUNCTION("""COMPUTED_VALUE"""),"HTML/CSS")</f>
        <v>HTML/CSS</v>
      </c>
      <c r="G1890" s="1" t="str">
        <f>IFERROR(__xludf.DUMMYFUNCTION("""COMPUTED_VALUE"""),"Java")</f>
        <v>Java</v>
      </c>
      <c r="H1890" s="1" t="str">
        <f>IFERROR(__xludf.DUMMYFUNCTION("""COMPUTED_VALUE"""),"JavaScript")</f>
        <v>JavaScript</v>
      </c>
      <c r="I1890" s="1" t="str">
        <f>IFERROR(__xludf.DUMMYFUNCTION("""COMPUTED_VALUE"""),"Other(s):")</f>
        <v>Other(s):</v>
      </c>
    </row>
    <row r="1891">
      <c r="B1891" s="1" t="str">
        <f>IFERROR(__xludf.DUMMYFUNCTION("""COMPUTED_VALUE"""),"Assembly;C;C++;Python")</f>
        <v>Assembly;C;C++;Python</v>
      </c>
      <c r="E1891" s="1" t="str">
        <f>IFERROR(__xludf.DUMMYFUNCTION("UNIQUE(SPLIT(B1891,"";""))"),"Assembly")</f>
        <v>Assembly</v>
      </c>
      <c r="F1891" s="1" t="str">
        <f>IFERROR(__xludf.DUMMYFUNCTION("""COMPUTED_VALUE"""),"C")</f>
        <v>C</v>
      </c>
      <c r="G1891" s="1" t="str">
        <f>IFERROR(__xludf.DUMMYFUNCTION("""COMPUTED_VALUE"""),"C++")</f>
        <v>C++</v>
      </c>
      <c r="H1891" s="1" t="str">
        <f>IFERROR(__xludf.DUMMYFUNCTION("""COMPUTED_VALUE"""),"Python")</f>
        <v>Python</v>
      </c>
    </row>
    <row r="1892">
      <c r="B1892" s="1" t="str">
        <f>IFERROR(__xludf.DUMMYFUNCTION("""COMPUTED_VALUE"""),"C;C++;C#;HTML/CSS;Objective-C;SQL;Swift;TypeScript;Other(s):")</f>
        <v>C;C++;C#;HTML/CSS;Objective-C;SQL;Swift;TypeScript;Other(s):</v>
      </c>
      <c r="E1892" s="1" t="str">
        <f>IFERROR(__xludf.DUMMYFUNCTION("UNIQUE(SPLIT(B1892,"";""))"),"C")</f>
        <v>C</v>
      </c>
      <c r="F1892" s="1" t="str">
        <f>IFERROR(__xludf.DUMMYFUNCTION("""COMPUTED_VALUE"""),"C++")</f>
        <v>C++</v>
      </c>
      <c r="G1892" s="1" t="str">
        <f>IFERROR(__xludf.DUMMYFUNCTION("""COMPUTED_VALUE"""),"C#")</f>
        <v>C#</v>
      </c>
      <c r="H1892" s="1" t="str">
        <f>IFERROR(__xludf.DUMMYFUNCTION("""COMPUTED_VALUE"""),"HTML/CSS")</f>
        <v>HTML/CSS</v>
      </c>
      <c r="I1892" s="1" t="str">
        <f>IFERROR(__xludf.DUMMYFUNCTION("""COMPUTED_VALUE"""),"Objective-C")</f>
        <v>Objective-C</v>
      </c>
      <c r="J1892" s="1" t="str">
        <f>IFERROR(__xludf.DUMMYFUNCTION("""COMPUTED_VALUE"""),"SQL")</f>
        <v>SQL</v>
      </c>
      <c r="K1892" s="1" t="str">
        <f>IFERROR(__xludf.DUMMYFUNCTION("""COMPUTED_VALUE"""),"Swift")</f>
        <v>Swift</v>
      </c>
      <c r="L1892" s="1" t="str">
        <f>IFERROR(__xludf.DUMMYFUNCTION("""COMPUTED_VALUE"""),"TypeScript")</f>
        <v>TypeScript</v>
      </c>
      <c r="M1892" s="1" t="str">
        <f>IFERROR(__xludf.DUMMYFUNCTION("""COMPUTED_VALUE"""),"Other(s):")</f>
        <v>Other(s):</v>
      </c>
    </row>
    <row r="1893">
      <c r="B1893" s="1" t="str">
        <f>IFERROR(__xludf.DUMMYFUNCTION("""COMPUTED_VALUE"""),"Bash/Shell/PowerShell;C++;C#;JavaScript;SQL")</f>
        <v>Bash/Shell/PowerShell;C++;C#;JavaScript;SQL</v>
      </c>
      <c r="E1893" s="1" t="str">
        <f>IFERROR(__xludf.DUMMYFUNCTION("UNIQUE(SPLIT(B1893,"";""))"),"Bash/Shell/PowerShell")</f>
        <v>Bash/Shell/PowerShell</v>
      </c>
      <c r="F1893" s="1" t="str">
        <f>IFERROR(__xludf.DUMMYFUNCTION("""COMPUTED_VALUE"""),"C++")</f>
        <v>C++</v>
      </c>
      <c r="G1893" s="1" t="str">
        <f>IFERROR(__xludf.DUMMYFUNCTION("""COMPUTED_VALUE"""),"C#")</f>
        <v>C#</v>
      </c>
      <c r="H1893" s="1" t="str">
        <f>IFERROR(__xludf.DUMMYFUNCTION("""COMPUTED_VALUE"""),"JavaScript")</f>
        <v>JavaScript</v>
      </c>
      <c r="I1893" s="1" t="str">
        <f>IFERROR(__xludf.DUMMYFUNCTION("""COMPUTED_VALUE"""),"SQL")</f>
        <v>SQL</v>
      </c>
    </row>
    <row r="1894">
      <c r="B1894" s="1" t="str">
        <f>IFERROR(__xludf.DUMMYFUNCTION("""COMPUTED_VALUE"""),"Bash/Shell/PowerShell;HTML/CSS;JavaScript;Python;SQL;TypeScript;Other(s):")</f>
        <v>Bash/Shell/PowerShell;HTML/CSS;JavaScript;Python;SQL;TypeScript;Other(s):</v>
      </c>
      <c r="E1894" s="1" t="str">
        <f>IFERROR(__xludf.DUMMYFUNCTION("UNIQUE(SPLIT(B1894,"";""))"),"Bash/Shell/PowerShell")</f>
        <v>Bash/Shell/PowerShell</v>
      </c>
      <c r="F1894" s="1" t="str">
        <f>IFERROR(__xludf.DUMMYFUNCTION("""COMPUTED_VALUE"""),"HTML/CSS")</f>
        <v>HTML/CSS</v>
      </c>
      <c r="G1894" s="1" t="str">
        <f>IFERROR(__xludf.DUMMYFUNCTION("""COMPUTED_VALUE"""),"JavaScript")</f>
        <v>JavaScript</v>
      </c>
      <c r="H1894" s="1" t="str">
        <f>IFERROR(__xludf.DUMMYFUNCTION("""COMPUTED_VALUE"""),"Python")</f>
        <v>Python</v>
      </c>
      <c r="I1894" s="1" t="str">
        <f>IFERROR(__xludf.DUMMYFUNCTION("""COMPUTED_VALUE"""),"SQL")</f>
        <v>SQL</v>
      </c>
      <c r="J1894" s="1" t="str">
        <f>IFERROR(__xludf.DUMMYFUNCTION("""COMPUTED_VALUE"""),"TypeScript")</f>
        <v>TypeScript</v>
      </c>
      <c r="K1894" s="1" t="str">
        <f>IFERROR(__xludf.DUMMYFUNCTION("""COMPUTED_VALUE"""),"Other(s):")</f>
        <v>Other(s):</v>
      </c>
    </row>
    <row r="1895">
      <c r="B1895" s="1" t="str">
        <f>IFERROR(__xludf.DUMMYFUNCTION("""COMPUTED_VALUE"""),"Go;JavaScript")</f>
        <v>Go;JavaScript</v>
      </c>
      <c r="E1895" s="1" t="str">
        <f>IFERROR(__xludf.DUMMYFUNCTION("UNIQUE(SPLIT(B1895,"";""))"),"Go")</f>
        <v>Go</v>
      </c>
      <c r="F1895" s="1" t="str">
        <f>IFERROR(__xludf.DUMMYFUNCTION("""COMPUTED_VALUE"""),"JavaScript")</f>
        <v>JavaScript</v>
      </c>
    </row>
    <row r="1896">
      <c r="B1896" s="1" t="str">
        <f>IFERROR(__xludf.DUMMYFUNCTION("""COMPUTED_VALUE"""),"C++;JavaScript;Python;SQL")</f>
        <v>C++;JavaScript;Python;SQL</v>
      </c>
      <c r="E1896" s="1" t="str">
        <f>IFERROR(__xludf.DUMMYFUNCTION("UNIQUE(SPLIT(B1896,"";""))"),"C++")</f>
        <v>C++</v>
      </c>
      <c r="F1896" s="1" t="str">
        <f>IFERROR(__xludf.DUMMYFUNCTION("""COMPUTED_VALUE"""),"JavaScript")</f>
        <v>JavaScript</v>
      </c>
      <c r="G1896" s="1" t="str">
        <f>IFERROR(__xludf.DUMMYFUNCTION("""COMPUTED_VALUE"""),"Python")</f>
        <v>Python</v>
      </c>
      <c r="H1896" s="1" t="str">
        <f>IFERROR(__xludf.DUMMYFUNCTION("""COMPUTED_VALUE"""),"SQL")</f>
        <v>SQL</v>
      </c>
    </row>
    <row r="1897">
      <c r="B1897" s="1" t="str">
        <f>IFERROR(__xludf.DUMMYFUNCTION("""COMPUTED_VALUE"""),"Java;JavaScript;Kotlin;Objective-C;Rust;Swift;TypeScript")</f>
        <v>Java;JavaScript;Kotlin;Objective-C;Rust;Swift;TypeScript</v>
      </c>
      <c r="E1897" s="1" t="str">
        <f>IFERROR(__xludf.DUMMYFUNCTION("UNIQUE(SPLIT(B1897,"";""))"),"Java")</f>
        <v>Java</v>
      </c>
      <c r="F1897" s="1" t="str">
        <f>IFERROR(__xludf.DUMMYFUNCTION("""COMPUTED_VALUE"""),"JavaScript")</f>
        <v>JavaScript</v>
      </c>
      <c r="G1897" s="1" t="str">
        <f>IFERROR(__xludf.DUMMYFUNCTION("""COMPUTED_VALUE"""),"Kotlin")</f>
        <v>Kotlin</v>
      </c>
      <c r="H1897" s="1" t="str">
        <f>IFERROR(__xludf.DUMMYFUNCTION("""COMPUTED_VALUE"""),"Objective-C")</f>
        <v>Objective-C</v>
      </c>
      <c r="I1897" s="1" t="str">
        <f>IFERROR(__xludf.DUMMYFUNCTION("""COMPUTED_VALUE"""),"Rust")</f>
        <v>Rust</v>
      </c>
      <c r="J1897" s="1" t="str">
        <f>IFERROR(__xludf.DUMMYFUNCTION("""COMPUTED_VALUE"""),"Swift")</f>
        <v>Swift</v>
      </c>
      <c r="K1897" s="1" t="str">
        <f>IFERROR(__xludf.DUMMYFUNCTION("""COMPUTED_VALUE"""),"TypeScript")</f>
        <v>TypeScript</v>
      </c>
    </row>
    <row r="1898">
      <c r="B1898" s="1" t="str">
        <f>IFERROR(__xludf.DUMMYFUNCTION("""COMPUTED_VALUE"""),"Bash/Shell/PowerShell;C;C++;Go;HTML/CSS;JavaScript;Python;WebAssembly;Other(s):")</f>
        <v>Bash/Shell/PowerShell;C;C++;Go;HTML/CSS;JavaScript;Python;WebAssembly;Other(s):</v>
      </c>
      <c r="E1898" s="1" t="str">
        <f>IFERROR(__xludf.DUMMYFUNCTION("UNIQUE(SPLIT(B1898,"";""))"),"Bash/Shell/PowerShell")</f>
        <v>Bash/Shell/PowerShell</v>
      </c>
      <c r="F1898" s="1" t="str">
        <f>IFERROR(__xludf.DUMMYFUNCTION("""COMPUTED_VALUE"""),"C")</f>
        <v>C</v>
      </c>
      <c r="G1898" s="1" t="str">
        <f>IFERROR(__xludf.DUMMYFUNCTION("""COMPUTED_VALUE"""),"C++")</f>
        <v>C++</v>
      </c>
      <c r="H1898" s="1" t="str">
        <f>IFERROR(__xludf.DUMMYFUNCTION("""COMPUTED_VALUE"""),"Go")</f>
        <v>Go</v>
      </c>
      <c r="I1898" s="1" t="str">
        <f>IFERROR(__xludf.DUMMYFUNCTION("""COMPUTED_VALUE"""),"HTML/CSS")</f>
        <v>HTML/CSS</v>
      </c>
      <c r="J1898" s="1" t="str">
        <f>IFERROR(__xludf.DUMMYFUNCTION("""COMPUTED_VALUE"""),"JavaScript")</f>
        <v>JavaScript</v>
      </c>
      <c r="K1898" s="1" t="str">
        <f>IFERROR(__xludf.DUMMYFUNCTION("""COMPUTED_VALUE"""),"Python")</f>
        <v>Python</v>
      </c>
      <c r="L1898" s="1" t="str">
        <f>IFERROR(__xludf.DUMMYFUNCTION("""COMPUTED_VALUE"""),"WebAssembly")</f>
        <v>WebAssembly</v>
      </c>
      <c r="M1898" s="1" t="str">
        <f>IFERROR(__xludf.DUMMYFUNCTION("""COMPUTED_VALUE"""),"Other(s):")</f>
        <v>Other(s):</v>
      </c>
    </row>
    <row r="1899">
      <c r="B1899" s="1" t="str">
        <f>IFERROR(__xludf.DUMMYFUNCTION("""COMPUTED_VALUE"""),"Bash/Shell/PowerShell;HTML/CSS;JavaScript;R;VBA;Other(s):")</f>
        <v>Bash/Shell/PowerShell;HTML/CSS;JavaScript;R;VBA;Other(s):</v>
      </c>
      <c r="E1899" s="1" t="str">
        <f>IFERROR(__xludf.DUMMYFUNCTION("UNIQUE(SPLIT(B1899,"";""))"),"Bash/Shell/PowerShell")</f>
        <v>Bash/Shell/PowerShell</v>
      </c>
      <c r="F1899" s="1" t="str">
        <f>IFERROR(__xludf.DUMMYFUNCTION("""COMPUTED_VALUE"""),"HTML/CSS")</f>
        <v>HTML/CSS</v>
      </c>
      <c r="G1899" s="1" t="str">
        <f>IFERROR(__xludf.DUMMYFUNCTION("""COMPUTED_VALUE"""),"JavaScript")</f>
        <v>JavaScript</v>
      </c>
      <c r="H1899" s="1" t="str">
        <f>IFERROR(__xludf.DUMMYFUNCTION("""COMPUTED_VALUE"""),"R")</f>
        <v>R</v>
      </c>
      <c r="I1899" s="1" t="str">
        <f>IFERROR(__xludf.DUMMYFUNCTION("""COMPUTED_VALUE"""),"VBA")</f>
        <v>VBA</v>
      </c>
      <c r="J1899" s="1" t="str">
        <f>IFERROR(__xludf.DUMMYFUNCTION("""COMPUTED_VALUE"""),"Other(s):")</f>
        <v>Other(s):</v>
      </c>
    </row>
    <row r="1900">
      <c r="B1900" s="1" t="str">
        <f>IFERROR(__xludf.DUMMYFUNCTION("""COMPUTED_VALUE"""),"C#;HTML/CSS;JavaScript;TypeScript")</f>
        <v>C#;HTML/CSS;JavaScript;TypeScript</v>
      </c>
      <c r="E1900" s="1" t="str">
        <f>IFERROR(__xludf.DUMMYFUNCTION("UNIQUE(SPLIT(B1900,"";""))"),"C#")</f>
        <v>C#</v>
      </c>
      <c r="F1900" s="1" t="str">
        <f>IFERROR(__xludf.DUMMYFUNCTION("""COMPUTED_VALUE"""),"HTML/CSS")</f>
        <v>HTML/CSS</v>
      </c>
      <c r="G1900" s="1" t="str">
        <f>IFERROR(__xludf.DUMMYFUNCTION("""COMPUTED_VALUE"""),"JavaScript")</f>
        <v>JavaScript</v>
      </c>
      <c r="H1900" s="1" t="str">
        <f>IFERROR(__xludf.DUMMYFUNCTION("""COMPUTED_VALUE"""),"TypeScript")</f>
        <v>TypeScript</v>
      </c>
    </row>
    <row r="1901">
      <c r="B1901" s="1" t="str">
        <f>IFERROR(__xludf.DUMMYFUNCTION("""COMPUTED_VALUE"""),"Dart;Java;JavaScript;Kotlin")</f>
        <v>Dart;Java;JavaScript;Kotlin</v>
      </c>
      <c r="E1901" s="1" t="str">
        <f>IFERROR(__xludf.DUMMYFUNCTION("UNIQUE(SPLIT(B1901,"";""))"),"Dart")</f>
        <v>Dart</v>
      </c>
      <c r="F1901" s="1" t="str">
        <f>IFERROR(__xludf.DUMMYFUNCTION("""COMPUTED_VALUE"""),"Java")</f>
        <v>Java</v>
      </c>
      <c r="G1901" s="1" t="str">
        <f>IFERROR(__xludf.DUMMYFUNCTION("""COMPUTED_VALUE"""),"JavaScript")</f>
        <v>JavaScript</v>
      </c>
      <c r="H1901" s="1" t="str">
        <f>IFERROR(__xludf.DUMMYFUNCTION("""COMPUTED_VALUE"""),"Kotlin")</f>
        <v>Kotlin</v>
      </c>
    </row>
    <row r="1902">
      <c r="B1902" s="1" t="str">
        <f>IFERROR(__xludf.DUMMYFUNCTION("""COMPUTED_VALUE"""),"Assembly;Bash/Shell/PowerShell;C;C++;C#;Clojure;F#;Go;HTML/CSS;Java;JavaScript;Kotlin;PHP;Python;Rust;Scala;SQL;TypeScript;WebAssembly;Other(s):")</f>
        <v>Assembly;Bash/Shell/PowerShell;C;C++;C#;Clojure;F#;Go;HTML/CSS;Java;JavaScript;Kotlin;PHP;Python;Rust;Scala;SQL;TypeScript;WebAssembly;Other(s):</v>
      </c>
      <c r="E1902" s="1" t="str">
        <f>IFERROR(__xludf.DUMMYFUNCTION("UNIQUE(SPLIT(B1902,"";""))"),"Assembly")</f>
        <v>Assembly</v>
      </c>
      <c r="F1902" s="1" t="str">
        <f>IFERROR(__xludf.DUMMYFUNCTION("""COMPUTED_VALUE"""),"Bash/Shell/PowerShell")</f>
        <v>Bash/Shell/PowerShell</v>
      </c>
      <c r="G1902" s="1" t="str">
        <f>IFERROR(__xludf.DUMMYFUNCTION("""COMPUTED_VALUE"""),"C")</f>
        <v>C</v>
      </c>
      <c r="H1902" s="1" t="str">
        <f>IFERROR(__xludf.DUMMYFUNCTION("""COMPUTED_VALUE"""),"C++")</f>
        <v>C++</v>
      </c>
      <c r="I1902" s="1" t="str">
        <f>IFERROR(__xludf.DUMMYFUNCTION("""COMPUTED_VALUE"""),"C#")</f>
        <v>C#</v>
      </c>
      <c r="J1902" s="1" t="str">
        <f>IFERROR(__xludf.DUMMYFUNCTION("""COMPUTED_VALUE"""),"Clojure")</f>
        <v>Clojure</v>
      </c>
      <c r="K1902" s="1" t="str">
        <f>IFERROR(__xludf.DUMMYFUNCTION("""COMPUTED_VALUE"""),"F#")</f>
        <v>F#</v>
      </c>
      <c r="L1902" s="1" t="str">
        <f>IFERROR(__xludf.DUMMYFUNCTION("""COMPUTED_VALUE"""),"Go")</f>
        <v>Go</v>
      </c>
      <c r="M1902" s="1" t="str">
        <f>IFERROR(__xludf.DUMMYFUNCTION("""COMPUTED_VALUE"""),"HTML/CSS")</f>
        <v>HTML/CSS</v>
      </c>
      <c r="N1902" s="1" t="str">
        <f>IFERROR(__xludf.DUMMYFUNCTION("""COMPUTED_VALUE"""),"Java")</f>
        <v>Java</v>
      </c>
      <c r="O1902" s="1" t="str">
        <f>IFERROR(__xludf.DUMMYFUNCTION("""COMPUTED_VALUE"""),"JavaScript")</f>
        <v>JavaScript</v>
      </c>
      <c r="P1902" s="1" t="str">
        <f>IFERROR(__xludf.DUMMYFUNCTION("""COMPUTED_VALUE"""),"Kotlin")</f>
        <v>Kotlin</v>
      </c>
      <c r="Q1902" s="1" t="str">
        <f>IFERROR(__xludf.DUMMYFUNCTION("""COMPUTED_VALUE"""),"PHP")</f>
        <v>PHP</v>
      </c>
      <c r="R1902" s="1" t="str">
        <f>IFERROR(__xludf.DUMMYFUNCTION("""COMPUTED_VALUE"""),"Python")</f>
        <v>Python</v>
      </c>
      <c r="S1902" s="1" t="str">
        <f>IFERROR(__xludf.DUMMYFUNCTION("""COMPUTED_VALUE"""),"Rust")</f>
        <v>Rust</v>
      </c>
      <c r="T1902" s="1" t="str">
        <f>IFERROR(__xludf.DUMMYFUNCTION("""COMPUTED_VALUE"""),"Scala")</f>
        <v>Scala</v>
      </c>
      <c r="U1902" s="1" t="str">
        <f>IFERROR(__xludf.DUMMYFUNCTION("""COMPUTED_VALUE"""),"SQL")</f>
        <v>SQL</v>
      </c>
      <c r="V1902" s="1" t="str">
        <f>IFERROR(__xludf.DUMMYFUNCTION("""COMPUTED_VALUE"""),"TypeScript")</f>
        <v>TypeScript</v>
      </c>
      <c r="W1902" s="1" t="str">
        <f>IFERROR(__xludf.DUMMYFUNCTION("""COMPUTED_VALUE"""),"WebAssembly")</f>
        <v>WebAssembly</v>
      </c>
      <c r="X1902" s="1" t="str">
        <f>IFERROR(__xludf.DUMMYFUNCTION("""COMPUTED_VALUE"""),"Other(s):")</f>
        <v>Other(s):</v>
      </c>
    </row>
    <row r="1903">
      <c r="B1903" s="1" t="str">
        <f>IFERROR(__xludf.DUMMYFUNCTION("""COMPUTED_VALUE"""),"C#;HTML/CSS;JavaScript;Ruby;SQL")</f>
        <v>C#;HTML/CSS;JavaScript;Ruby;SQL</v>
      </c>
      <c r="E1903" s="1" t="str">
        <f>IFERROR(__xludf.DUMMYFUNCTION("UNIQUE(SPLIT(B1903,"";""))"),"C#")</f>
        <v>C#</v>
      </c>
      <c r="F1903" s="1" t="str">
        <f>IFERROR(__xludf.DUMMYFUNCTION("""COMPUTED_VALUE"""),"HTML/CSS")</f>
        <v>HTML/CSS</v>
      </c>
      <c r="G1903" s="1" t="str">
        <f>IFERROR(__xludf.DUMMYFUNCTION("""COMPUTED_VALUE"""),"JavaScript")</f>
        <v>JavaScript</v>
      </c>
      <c r="H1903" s="1" t="str">
        <f>IFERROR(__xludf.DUMMYFUNCTION("""COMPUTED_VALUE"""),"Ruby")</f>
        <v>Ruby</v>
      </c>
      <c r="I1903" s="1" t="str">
        <f>IFERROR(__xludf.DUMMYFUNCTION("""COMPUTED_VALUE"""),"SQL")</f>
        <v>SQL</v>
      </c>
    </row>
    <row r="1904">
      <c r="B1904" s="1" t="str">
        <f>IFERROR(__xludf.DUMMYFUNCTION("""COMPUTED_VALUE"""),"Bash/Shell/PowerShell;C;C++;C#;HTML/CSS;Java;JavaScript;Python;SQL")</f>
        <v>Bash/Shell/PowerShell;C;C++;C#;HTML/CSS;Java;JavaScript;Python;SQL</v>
      </c>
      <c r="E1904" s="1" t="str">
        <f>IFERROR(__xludf.DUMMYFUNCTION("UNIQUE(SPLIT(B1904,"";""))"),"Bash/Shell/PowerShell")</f>
        <v>Bash/Shell/PowerShell</v>
      </c>
      <c r="F1904" s="1" t="str">
        <f>IFERROR(__xludf.DUMMYFUNCTION("""COMPUTED_VALUE"""),"C")</f>
        <v>C</v>
      </c>
      <c r="G1904" s="1" t="str">
        <f>IFERROR(__xludf.DUMMYFUNCTION("""COMPUTED_VALUE"""),"C++")</f>
        <v>C++</v>
      </c>
      <c r="H1904" s="1" t="str">
        <f>IFERROR(__xludf.DUMMYFUNCTION("""COMPUTED_VALUE"""),"C#")</f>
        <v>C#</v>
      </c>
      <c r="I1904" s="1" t="str">
        <f>IFERROR(__xludf.DUMMYFUNCTION("""COMPUTED_VALUE"""),"HTML/CSS")</f>
        <v>HTML/CSS</v>
      </c>
      <c r="J1904" s="1" t="str">
        <f>IFERROR(__xludf.DUMMYFUNCTION("""COMPUTED_VALUE"""),"Java")</f>
        <v>Java</v>
      </c>
      <c r="K1904" s="1" t="str">
        <f>IFERROR(__xludf.DUMMYFUNCTION("""COMPUTED_VALUE"""),"JavaScript")</f>
        <v>JavaScript</v>
      </c>
      <c r="L1904" s="1" t="str">
        <f>IFERROR(__xludf.DUMMYFUNCTION("""COMPUTED_VALUE"""),"Python")</f>
        <v>Python</v>
      </c>
      <c r="M1904" s="1" t="str">
        <f>IFERROR(__xludf.DUMMYFUNCTION("""COMPUTED_VALUE"""),"SQL")</f>
        <v>SQL</v>
      </c>
    </row>
    <row r="1905">
      <c r="B1905" s="1" t="str">
        <f>IFERROR(__xludf.DUMMYFUNCTION("""COMPUTED_VALUE"""),"C;C++;HTML/CSS;Java;JavaScript;Python;SQL")</f>
        <v>C;C++;HTML/CSS;Java;JavaScript;Python;SQL</v>
      </c>
      <c r="E1905" s="1" t="str">
        <f>IFERROR(__xludf.DUMMYFUNCTION("UNIQUE(SPLIT(B1905,"";""))"),"C")</f>
        <v>C</v>
      </c>
      <c r="F1905" s="1" t="str">
        <f>IFERROR(__xludf.DUMMYFUNCTION("""COMPUTED_VALUE"""),"C++")</f>
        <v>C++</v>
      </c>
      <c r="G1905" s="1" t="str">
        <f>IFERROR(__xludf.DUMMYFUNCTION("""COMPUTED_VALUE"""),"HTML/CSS")</f>
        <v>HTML/CSS</v>
      </c>
      <c r="H1905" s="1" t="str">
        <f>IFERROR(__xludf.DUMMYFUNCTION("""COMPUTED_VALUE"""),"Java")</f>
        <v>Java</v>
      </c>
      <c r="I1905" s="1" t="str">
        <f>IFERROR(__xludf.DUMMYFUNCTION("""COMPUTED_VALUE"""),"JavaScript")</f>
        <v>JavaScript</v>
      </c>
      <c r="J1905" s="1" t="str">
        <f>IFERROR(__xludf.DUMMYFUNCTION("""COMPUTED_VALUE"""),"Python")</f>
        <v>Python</v>
      </c>
      <c r="K1905" s="1" t="str">
        <f>IFERROR(__xludf.DUMMYFUNCTION("""COMPUTED_VALUE"""),"SQL")</f>
        <v>SQL</v>
      </c>
    </row>
    <row r="1906">
      <c r="B1906" s="1" t="str">
        <f>IFERROR(__xludf.DUMMYFUNCTION("""COMPUTED_VALUE"""),"C#;F#;HTML/CSS;SQL;Other(s):")</f>
        <v>C#;F#;HTML/CSS;SQL;Other(s):</v>
      </c>
      <c r="E1906" s="1" t="str">
        <f>IFERROR(__xludf.DUMMYFUNCTION("UNIQUE(SPLIT(B1906,"";""))"),"C#")</f>
        <v>C#</v>
      </c>
      <c r="F1906" s="1" t="str">
        <f>IFERROR(__xludf.DUMMYFUNCTION("""COMPUTED_VALUE"""),"F#")</f>
        <v>F#</v>
      </c>
      <c r="G1906" s="1" t="str">
        <f>IFERROR(__xludf.DUMMYFUNCTION("""COMPUTED_VALUE"""),"HTML/CSS")</f>
        <v>HTML/CSS</v>
      </c>
      <c r="H1906" s="1" t="str">
        <f>IFERROR(__xludf.DUMMYFUNCTION("""COMPUTED_VALUE"""),"SQL")</f>
        <v>SQL</v>
      </c>
      <c r="I1906" s="1" t="str">
        <f>IFERROR(__xludf.DUMMYFUNCTION("""COMPUTED_VALUE"""),"Other(s):")</f>
        <v>Other(s):</v>
      </c>
    </row>
    <row r="1907">
      <c r="B1907" s="1" t="str">
        <f>IFERROR(__xludf.DUMMYFUNCTION("""COMPUTED_VALUE"""),"C#;Python")</f>
        <v>C#;Python</v>
      </c>
      <c r="E1907" s="1" t="str">
        <f>IFERROR(__xludf.DUMMYFUNCTION("UNIQUE(SPLIT(B1907,"";""))"),"C#")</f>
        <v>C#</v>
      </c>
      <c r="F1907" s="1" t="str">
        <f>IFERROR(__xludf.DUMMYFUNCTION("""COMPUTED_VALUE"""),"Python")</f>
        <v>Python</v>
      </c>
    </row>
    <row r="1908">
      <c r="B1908" s="1" t="str">
        <f>IFERROR(__xludf.DUMMYFUNCTION("""COMPUTED_VALUE"""),"Java;Kotlin")</f>
        <v>Java;Kotlin</v>
      </c>
      <c r="E1908" s="1" t="str">
        <f>IFERROR(__xludf.DUMMYFUNCTION("UNIQUE(SPLIT(B1908,"";""))"),"Java")</f>
        <v>Java</v>
      </c>
      <c r="F1908" s="1" t="str">
        <f>IFERROR(__xludf.DUMMYFUNCTION("""COMPUTED_VALUE"""),"Kotlin")</f>
        <v>Kotlin</v>
      </c>
    </row>
    <row r="1909">
      <c r="B1909" s="1" t="str">
        <f>IFERROR(__xludf.DUMMYFUNCTION("""COMPUTED_VALUE"""),"C#;HTML/CSS;JavaScript;TypeScript")</f>
        <v>C#;HTML/CSS;JavaScript;TypeScript</v>
      </c>
      <c r="E1909" s="1" t="str">
        <f>IFERROR(__xludf.DUMMYFUNCTION("UNIQUE(SPLIT(B1909,"";""))"),"C#")</f>
        <v>C#</v>
      </c>
      <c r="F1909" s="1" t="str">
        <f>IFERROR(__xludf.DUMMYFUNCTION("""COMPUTED_VALUE"""),"HTML/CSS")</f>
        <v>HTML/CSS</v>
      </c>
      <c r="G1909" s="1" t="str">
        <f>IFERROR(__xludf.DUMMYFUNCTION("""COMPUTED_VALUE"""),"JavaScript")</f>
        <v>JavaScript</v>
      </c>
      <c r="H1909" s="1" t="str">
        <f>IFERROR(__xludf.DUMMYFUNCTION("""COMPUTED_VALUE"""),"TypeScript")</f>
        <v>TypeScript</v>
      </c>
    </row>
    <row r="1910">
      <c r="B1910" s="1" t="str">
        <f>IFERROR(__xludf.DUMMYFUNCTION("""COMPUTED_VALUE"""),"Bash/Shell/PowerShell;C#;HTML/CSS;JavaScript;Python;R;SQL;VBA")</f>
        <v>Bash/Shell/PowerShell;C#;HTML/CSS;JavaScript;Python;R;SQL;VBA</v>
      </c>
      <c r="E1910" s="1" t="str">
        <f>IFERROR(__xludf.DUMMYFUNCTION("UNIQUE(SPLIT(B1910,"";""))"),"Bash/Shell/PowerShell")</f>
        <v>Bash/Shell/PowerShell</v>
      </c>
      <c r="F1910" s="1" t="str">
        <f>IFERROR(__xludf.DUMMYFUNCTION("""COMPUTED_VALUE"""),"C#")</f>
        <v>C#</v>
      </c>
      <c r="G1910" s="1" t="str">
        <f>IFERROR(__xludf.DUMMYFUNCTION("""COMPUTED_VALUE"""),"HTML/CSS")</f>
        <v>HTML/CSS</v>
      </c>
      <c r="H1910" s="1" t="str">
        <f>IFERROR(__xludf.DUMMYFUNCTION("""COMPUTED_VALUE"""),"JavaScript")</f>
        <v>JavaScript</v>
      </c>
      <c r="I1910" s="1" t="str">
        <f>IFERROR(__xludf.DUMMYFUNCTION("""COMPUTED_VALUE"""),"Python")</f>
        <v>Python</v>
      </c>
      <c r="J1910" s="1" t="str">
        <f>IFERROR(__xludf.DUMMYFUNCTION("""COMPUTED_VALUE"""),"R")</f>
        <v>R</v>
      </c>
      <c r="K1910" s="1" t="str">
        <f>IFERROR(__xludf.DUMMYFUNCTION("""COMPUTED_VALUE"""),"SQL")</f>
        <v>SQL</v>
      </c>
      <c r="L1910" s="1" t="str">
        <f>IFERROR(__xludf.DUMMYFUNCTION("""COMPUTED_VALUE"""),"VBA")</f>
        <v>VBA</v>
      </c>
    </row>
    <row r="1911">
      <c r="B1911" s="1" t="str">
        <f>IFERROR(__xludf.DUMMYFUNCTION("""COMPUTED_VALUE"""),"C;C++;Java;Python;SQL;Swift;VBA")</f>
        <v>C;C++;Java;Python;SQL;Swift;VBA</v>
      </c>
      <c r="E1911" s="1" t="str">
        <f>IFERROR(__xludf.DUMMYFUNCTION("UNIQUE(SPLIT(B1911,"";""))"),"C")</f>
        <v>C</v>
      </c>
      <c r="F1911" s="1" t="str">
        <f>IFERROR(__xludf.DUMMYFUNCTION("""COMPUTED_VALUE"""),"C++")</f>
        <v>C++</v>
      </c>
      <c r="G1911" s="1" t="str">
        <f>IFERROR(__xludf.DUMMYFUNCTION("""COMPUTED_VALUE"""),"Java")</f>
        <v>Java</v>
      </c>
      <c r="H1911" s="1" t="str">
        <f>IFERROR(__xludf.DUMMYFUNCTION("""COMPUTED_VALUE"""),"Python")</f>
        <v>Python</v>
      </c>
      <c r="I1911" s="1" t="str">
        <f>IFERROR(__xludf.DUMMYFUNCTION("""COMPUTED_VALUE"""),"SQL")</f>
        <v>SQL</v>
      </c>
      <c r="J1911" s="1" t="str">
        <f>IFERROR(__xludf.DUMMYFUNCTION("""COMPUTED_VALUE"""),"Swift")</f>
        <v>Swift</v>
      </c>
      <c r="K1911" s="1" t="str">
        <f>IFERROR(__xludf.DUMMYFUNCTION("""COMPUTED_VALUE"""),"VBA")</f>
        <v>VBA</v>
      </c>
    </row>
    <row r="1912">
      <c r="B1912" s="1" t="str">
        <f>IFERROR(__xludf.DUMMYFUNCTION("""COMPUTED_VALUE"""),"Bash/Shell/PowerShell;HTML/CSS;Java;JavaScript;PHP;Ruby;SQL;TypeScript")</f>
        <v>Bash/Shell/PowerShell;HTML/CSS;Java;JavaScript;PHP;Ruby;SQL;TypeScript</v>
      </c>
      <c r="E1912" s="1" t="str">
        <f>IFERROR(__xludf.DUMMYFUNCTION("UNIQUE(SPLIT(B1912,"";""))"),"Bash/Shell/PowerShell")</f>
        <v>Bash/Shell/PowerShell</v>
      </c>
      <c r="F1912" s="1" t="str">
        <f>IFERROR(__xludf.DUMMYFUNCTION("""COMPUTED_VALUE"""),"HTML/CSS")</f>
        <v>HTML/CSS</v>
      </c>
      <c r="G1912" s="1" t="str">
        <f>IFERROR(__xludf.DUMMYFUNCTION("""COMPUTED_VALUE"""),"Java")</f>
        <v>Java</v>
      </c>
      <c r="H1912" s="1" t="str">
        <f>IFERROR(__xludf.DUMMYFUNCTION("""COMPUTED_VALUE"""),"JavaScript")</f>
        <v>JavaScript</v>
      </c>
      <c r="I1912" s="1" t="str">
        <f>IFERROR(__xludf.DUMMYFUNCTION("""COMPUTED_VALUE"""),"PHP")</f>
        <v>PHP</v>
      </c>
      <c r="J1912" s="1" t="str">
        <f>IFERROR(__xludf.DUMMYFUNCTION("""COMPUTED_VALUE"""),"Ruby")</f>
        <v>Ruby</v>
      </c>
      <c r="K1912" s="1" t="str">
        <f>IFERROR(__xludf.DUMMYFUNCTION("""COMPUTED_VALUE"""),"SQL")</f>
        <v>SQL</v>
      </c>
      <c r="L1912" s="1" t="str">
        <f>IFERROR(__xludf.DUMMYFUNCTION("""COMPUTED_VALUE"""),"TypeScript")</f>
        <v>TypeScript</v>
      </c>
    </row>
    <row r="1913">
      <c r="B1913" s="1" t="str">
        <f>IFERROR(__xludf.DUMMYFUNCTION("""COMPUTED_VALUE"""),"Objective-C;Swift")</f>
        <v>Objective-C;Swift</v>
      </c>
      <c r="E1913" s="1" t="str">
        <f>IFERROR(__xludf.DUMMYFUNCTION("UNIQUE(SPLIT(B1913,"";""))"),"Objective-C")</f>
        <v>Objective-C</v>
      </c>
      <c r="F1913" s="1" t="str">
        <f>IFERROR(__xludf.DUMMYFUNCTION("""COMPUTED_VALUE"""),"Swift")</f>
        <v>Swift</v>
      </c>
    </row>
    <row r="1914">
      <c r="B1914" s="1" t="str">
        <f>IFERROR(__xludf.DUMMYFUNCTION("""COMPUTED_VALUE"""),"C;C++;C#;HTML/CSS;Java;JavaScript;PHP;SQL")</f>
        <v>C;C++;C#;HTML/CSS;Java;JavaScript;PHP;SQL</v>
      </c>
      <c r="E1914" s="1" t="str">
        <f>IFERROR(__xludf.DUMMYFUNCTION("UNIQUE(SPLIT(B1914,"";""))"),"C")</f>
        <v>C</v>
      </c>
      <c r="F1914" s="1" t="str">
        <f>IFERROR(__xludf.DUMMYFUNCTION("""COMPUTED_VALUE"""),"C++")</f>
        <v>C++</v>
      </c>
      <c r="G1914" s="1" t="str">
        <f>IFERROR(__xludf.DUMMYFUNCTION("""COMPUTED_VALUE"""),"C#")</f>
        <v>C#</v>
      </c>
      <c r="H1914" s="1" t="str">
        <f>IFERROR(__xludf.DUMMYFUNCTION("""COMPUTED_VALUE"""),"HTML/CSS")</f>
        <v>HTML/CSS</v>
      </c>
      <c r="I1914" s="1" t="str">
        <f>IFERROR(__xludf.DUMMYFUNCTION("""COMPUTED_VALUE"""),"Java")</f>
        <v>Java</v>
      </c>
      <c r="J1914" s="1" t="str">
        <f>IFERROR(__xludf.DUMMYFUNCTION("""COMPUTED_VALUE"""),"JavaScript")</f>
        <v>JavaScript</v>
      </c>
      <c r="K1914" s="1" t="str">
        <f>IFERROR(__xludf.DUMMYFUNCTION("""COMPUTED_VALUE"""),"PHP")</f>
        <v>PHP</v>
      </c>
      <c r="L1914" s="1" t="str">
        <f>IFERROR(__xludf.DUMMYFUNCTION("""COMPUTED_VALUE"""),"SQL")</f>
        <v>SQL</v>
      </c>
    </row>
    <row r="1915">
      <c r="B1915" s="1" t="str">
        <f>IFERROR(__xludf.DUMMYFUNCTION("""COMPUTED_VALUE"""),"C#;Java;JavaScript;Kotlin")</f>
        <v>C#;Java;JavaScript;Kotlin</v>
      </c>
      <c r="E1915" s="1" t="str">
        <f>IFERROR(__xludf.DUMMYFUNCTION("UNIQUE(SPLIT(B1915,"";""))"),"C#")</f>
        <v>C#</v>
      </c>
      <c r="F1915" s="1" t="str">
        <f>IFERROR(__xludf.DUMMYFUNCTION("""COMPUTED_VALUE"""),"Java")</f>
        <v>Java</v>
      </c>
      <c r="G1915" s="1" t="str">
        <f>IFERROR(__xludf.DUMMYFUNCTION("""COMPUTED_VALUE"""),"JavaScript")</f>
        <v>JavaScript</v>
      </c>
      <c r="H1915" s="1" t="str">
        <f>IFERROR(__xludf.DUMMYFUNCTION("""COMPUTED_VALUE"""),"Kotlin")</f>
        <v>Kotlin</v>
      </c>
    </row>
    <row r="1916">
      <c r="B1916" s="1" t="str">
        <f>IFERROR(__xludf.DUMMYFUNCTION("""COMPUTED_VALUE"""),"Bash/Shell/PowerShell;Clojure;Go;HTML/CSS;SQL")</f>
        <v>Bash/Shell/PowerShell;Clojure;Go;HTML/CSS;SQL</v>
      </c>
      <c r="E1916" s="1" t="str">
        <f>IFERROR(__xludf.DUMMYFUNCTION("UNIQUE(SPLIT(B1916,"";""))"),"Bash/Shell/PowerShell")</f>
        <v>Bash/Shell/PowerShell</v>
      </c>
      <c r="F1916" s="1" t="str">
        <f>IFERROR(__xludf.DUMMYFUNCTION("""COMPUTED_VALUE"""),"Clojure")</f>
        <v>Clojure</v>
      </c>
      <c r="G1916" s="1" t="str">
        <f>IFERROR(__xludf.DUMMYFUNCTION("""COMPUTED_VALUE"""),"Go")</f>
        <v>Go</v>
      </c>
      <c r="H1916" s="1" t="str">
        <f>IFERROR(__xludf.DUMMYFUNCTION("""COMPUTED_VALUE"""),"HTML/CSS")</f>
        <v>HTML/CSS</v>
      </c>
      <c r="I1916" s="1" t="str">
        <f>IFERROR(__xludf.DUMMYFUNCTION("""COMPUTED_VALUE"""),"SQL")</f>
        <v>SQL</v>
      </c>
    </row>
    <row r="1917">
      <c r="B1917" s="1" t="str">
        <f>IFERROR(__xludf.DUMMYFUNCTION("""COMPUTED_VALUE"""),"Assembly")</f>
        <v>Assembly</v>
      </c>
      <c r="E1917" s="1" t="str">
        <f>IFERROR(__xludf.DUMMYFUNCTION("UNIQUE(SPLIT(B1917,"";""))"),"Assembly")</f>
        <v>Assembly</v>
      </c>
    </row>
    <row r="1918">
      <c r="B1918" s="1" t="str">
        <f>IFERROR(__xludf.DUMMYFUNCTION("""COMPUTED_VALUE"""),"C#;JavaScript;Python;SQL")</f>
        <v>C#;JavaScript;Python;SQL</v>
      </c>
      <c r="E1918" s="1" t="str">
        <f>IFERROR(__xludf.DUMMYFUNCTION("UNIQUE(SPLIT(B1918,"";""))"),"C#")</f>
        <v>C#</v>
      </c>
      <c r="F1918" s="1" t="str">
        <f>IFERROR(__xludf.DUMMYFUNCTION("""COMPUTED_VALUE"""),"JavaScript")</f>
        <v>JavaScript</v>
      </c>
      <c r="G1918" s="1" t="str">
        <f>IFERROR(__xludf.DUMMYFUNCTION("""COMPUTED_VALUE"""),"Python")</f>
        <v>Python</v>
      </c>
      <c r="H1918" s="1" t="str">
        <f>IFERROR(__xludf.DUMMYFUNCTION("""COMPUTED_VALUE"""),"SQL")</f>
        <v>SQL</v>
      </c>
    </row>
    <row r="1919">
      <c r="B1919" s="1" t="str">
        <f>IFERROR(__xludf.DUMMYFUNCTION("""COMPUTED_VALUE"""),"Assembly;C++;HTML/CSS;Java;JavaScript;PHP;SQL")</f>
        <v>Assembly;C++;HTML/CSS;Java;JavaScript;PHP;SQL</v>
      </c>
      <c r="E1919" s="1" t="str">
        <f>IFERROR(__xludf.DUMMYFUNCTION("UNIQUE(SPLIT(B1919,"";""))"),"Assembly")</f>
        <v>Assembly</v>
      </c>
      <c r="F1919" s="1" t="str">
        <f>IFERROR(__xludf.DUMMYFUNCTION("""COMPUTED_VALUE"""),"C++")</f>
        <v>C++</v>
      </c>
      <c r="G1919" s="1" t="str">
        <f>IFERROR(__xludf.DUMMYFUNCTION("""COMPUTED_VALUE"""),"HTML/CSS")</f>
        <v>HTML/CSS</v>
      </c>
      <c r="H1919" s="1" t="str">
        <f>IFERROR(__xludf.DUMMYFUNCTION("""COMPUTED_VALUE"""),"Java")</f>
        <v>Java</v>
      </c>
      <c r="I1919" s="1" t="str">
        <f>IFERROR(__xludf.DUMMYFUNCTION("""COMPUTED_VALUE"""),"JavaScript")</f>
        <v>JavaScript</v>
      </c>
      <c r="J1919" s="1" t="str">
        <f>IFERROR(__xludf.DUMMYFUNCTION("""COMPUTED_VALUE"""),"PHP")</f>
        <v>PHP</v>
      </c>
      <c r="K1919" s="1" t="str">
        <f>IFERROR(__xludf.DUMMYFUNCTION("""COMPUTED_VALUE"""),"SQL")</f>
        <v>SQL</v>
      </c>
    </row>
    <row r="1920">
      <c r="B1920" s="1" t="str">
        <f>IFERROR(__xludf.DUMMYFUNCTION("""COMPUTED_VALUE"""),"C++")</f>
        <v>C++</v>
      </c>
      <c r="E1920" s="1" t="str">
        <f>IFERROR(__xludf.DUMMYFUNCTION("UNIQUE(SPLIT(B1920,"";""))"),"C++")</f>
        <v>C++</v>
      </c>
    </row>
    <row r="1921">
      <c r="B1921" s="1" t="str">
        <f>IFERROR(__xludf.DUMMYFUNCTION("""COMPUTED_VALUE"""),"HTML/CSS;Java;JavaScript;TypeScript")</f>
        <v>HTML/CSS;Java;JavaScript;TypeScript</v>
      </c>
      <c r="E1921" s="1" t="str">
        <f>IFERROR(__xludf.DUMMYFUNCTION("UNIQUE(SPLIT(B1921,"";""))"),"HTML/CSS")</f>
        <v>HTML/CSS</v>
      </c>
      <c r="F1921" s="1" t="str">
        <f>IFERROR(__xludf.DUMMYFUNCTION("""COMPUTED_VALUE"""),"Java")</f>
        <v>Java</v>
      </c>
      <c r="G1921" s="1" t="str">
        <f>IFERROR(__xludf.DUMMYFUNCTION("""COMPUTED_VALUE"""),"JavaScript")</f>
        <v>JavaScript</v>
      </c>
      <c r="H1921" s="1" t="str">
        <f>IFERROR(__xludf.DUMMYFUNCTION("""COMPUTED_VALUE"""),"TypeScript")</f>
        <v>TypeScript</v>
      </c>
    </row>
    <row r="1922">
      <c r="B1922" s="1" t="str">
        <f>IFERROR(__xludf.DUMMYFUNCTION("""COMPUTED_VALUE"""),"C#;HTML/CSS;Java;JavaScript;TypeScript;VBA")</f>
        <v>C#;HTML/CSS;Java;JavaScript;TypeScript;VBA</v>
      </c>
      <c r="E1922" s="1" t="str">
        <f>IFERROR(__xludf.DUMMYFUNCTION("UNIQUE(SPLIT(B1922,"";""))"),"C#")</f>
        <v>C#</v>
      </c>
      <c r="F1922" s="1" t="str">
        <f>IFERROR(__xludf.DUMMYFUNCTION("""COMPUTED_VALUE"""),"HTML/CSS")</f>
        <v>HTML/CSS</v>
      </c>
      <c r="G1922" s="1" t="str">
        <f>IFERROR(__xludf.DUMMYFUNCTION("""COMPUTED_VALUE"""),"Java")</f>
        <v>Java</v>
      </c>
      <c r="H1922" s="1" t="str">
        <f>IFERROR(__xludf.DUMMYFUNCTION("""COMPUTED_VALUE"""),"JavaScript")</f>
        <v>JavaScript</v>
      </c>
      <c r="I1922" s="1" t="str">
        <f>IFERROR(__xludf.DUMMYFUNCTION("""COMPUTED_VALUE"""),"TypeScript")</f>
        <v>TypeScript</v>
      </c>
      <c r="J1922" s="1" t="str">
        <f>IFERROR(__xludf.DUMMYFUNCTION("""COMPUTED_VALUE"""),"VBA")</f>
        <v>VBA</v>
      </c>
    </row>
    <row r="1923">
      <c r="B1923" s="1" t="str">
        <f>IFERROR(__xludf.DUMMYFUNCTION("""COMPUTED_VALUE"""),"Python;Ruby")</f>
        <v>Python;Ruby</v>
      </c>
      <c r="E1923" s="1" t="str">
        <f>IFERROR(__xludf.DUMMYFUNCTION("UNIQUE(SPLIT(B1923,"";""))"),"Python")</f>
        <v>Python</v>
      </c>
      <c r="F1923" s="1" t="str">
        <f>IFERROR(__xludf.DUMMYFUNCTION("""COMPUTED_VALUE"""),"Ruby")</f>
        <v>Ruby</v>
      </c>
    </row>
    <row r="1924">
      <c r="B1924" s="1" t="str">
        <f>IFERROR(__xludf.DUMMYFUNCTION("""COMPUTED_VALUE"""),"Bash/Shell/PowerShell;HTML/CSS;Java;JavaScript;TypeScript")</f>
        <v>Bash/Shell/PowerShell;HTML/CSS;Java;JavaScript;TypeScript</v>
      </c>
      <c r="E1924" s="1" t="str">
        <f>IFERROR(__xludf.DUMMYFUNCTION("UNIQUE(SPLIT(B1924,"";""))"),"Bash/Shell/PowerShell")</f>
        <v>Bash/Shell/PowerShell</v>
      </c>
      <c r="F1924" s="1" t="str">
        <f>IFERROR(__xludf.DUMMYFUNCTION("""COMPUTED_VALUE"""),"HTML/CSS")</f>
        <v>HTML/CSS</v>
      </c>
      <c r="G1924" s="1" t="str">
        <f>IFERROR(__xludf.DUMMYFUNCTION("""COMPUTED_VALUE"""),"Java")</f>
        <v>Java</v>
      </c>
      <c r="H1924" s="1" t="str">
        <f>IFERROR(__xludf.DUMMYFUNCTION("""COMPUTED_VALUE"""),"JavaScript")</f>
        <v>JavaScript</v>
      </c>
      <c r="I1924" s="1" t="str">
        <f>IFERROR(__xludf.DUMMYFUNCTION("""COMPUTED_VALUE"""),"TypeScript")</f>
        <v>TypeScript</v>
      </c>
    </row>
    <row r="1925">
      <c r="B1925" s="1" t="str">
        <f>IFERROR(__xludf.DUMMYFUNCTION("""COMPUTED_VALUE"""),"Bash/Shell/PowerShell;C#;HTML/CSS;JavaScript;Python;R;SQL;VBA")</f>
        <v>Bash/Shell/PowerShell;C#;HTML/CSS;JavaScript;Python;R;SQL;VBA</v>
      </c>
      <c r="E1925" s="1" t="str">
        <f>IFERROR(__xludf.DUMMYFUNCTION("UNIQUE(SPLIT(B1925,"";""))"),"Bash/Shell/PowerShell")</f>
        <v>Bash/Shell/PowerShell</v>
      </c>
      <c r="F1925" s="1" t="str">
        <f>IFERROR(__xludf.DUMMYFUNCTION("""COMPUTED_VALUE"""),"C#")</f>
        <v>C#</v>
      </c>
      <c r="G1925" s="1" t="str">
        <f>IFERROR(__xludf.DUMMYFUNCTION("""COMPUTED_VALUE"""),"HTML/CSS")</f>
        <v>HTML/CSS</v>
      </c>
      <c r="H1925" s="1" t="str">
        <f>IFERROR(__xludf.DUMMYFUNCTION("""COMPUTED_VALUE"""),"JavaScript")</f>
        <v>JavaScript</v>
      </c>
      <c r="I1925" s="1" t="str">
        <f>IFERROR(__xludf.DUMMYFUNCTION("""COMPUTED_VALUE"""),"Python")</f>
        <v>Python</v>
      </c>
      <c r="J1925" s="1" t="str">
        <f>IFERROR(__xludf.DUMMYFUNCTION("""COMPUTED_VALUE"""),"R")</f>
        <v>R</v>
      </c>
      <c r="K1925" s="1" t="str">
        <f>IFERROR(__xludf.DUMMYFUNCTION("""COMPUTED_VALUE"""),"SQL")</f>
        <v>SQL</v>
      </c>
      <c r="L1925" s="1" t="str">
        <f>IFERROR(__xludf.DUMMYFUNCTION("""COMPUTED_VALUE"""),"VBA")</f>
        <v>VBA</v>
      </c>
    </row>
    <row r="1926">
      <c r="B1926" s="1" t="str">
        <f>IFERROR(__xludf.DUMMYFUNCTION("""COMPUTED_VALUE"""),"HTML/CSS;JavaScript;PHP")</f>
        <v>HTML/CSS;JavaScript;PHP</v>
      </c>
      <c r="E1926" s="1" t="str">
        <f>IFERROR(__xludf.DUMMYFUNCTION("UNIQUE(SPLIT(B1926,"";""))"),"HTML/CSS")</f>
        <v>HTML/CSS</v>
      </c>
      <c r="F1926" s="1" t="str">
        <f>IFERROR(__xludf.DUMMYFUNCTION("""COMPUTED_VALUE"""),"JavaScript")</f>
        <v>JavaScript</v>
      </c>
      <c r="G1926" s="1" t="str">
        <f>IFERROR(__xludf.DUMMYFUNCTION("""COMPUTED_VALUE"""),"PHP")</f>
        <v>PHP</v>
      </c>
    </row>
    <row r="1927">
      <c r="B1927" s="1" t="str">
        <f>IFERROR(__xludf.DUMMYFUNCTION("""COMPUTED_VALUE"""),"Python;Ruby;SQL;Other(s):")</f>
        <v>Python;Ruby;SQL;Other(s):</v>
      </c>
      <c r="E1927" s="1" t="str">
        <f>IFERROR(__xludf.DUMMYFUNCTION("UNIQUE(SPLIT(B1927,"";""))"),"Python")</f>
        <v>Python</v>
      </c>
      <c r="F1927" s="1" t="str">
        <f>IFERROR(__xludf.DUMMYFUNCTION("""COMPUTED_VALUE"""),"Ruby")</f>
        <v>Ruby</v>
      </c>
      <c r="G1927" s="1" t="str">
        <f>IFERROR(__xludf.DUMMYFUNCTION("""COMPUTED_VALUE"""),"SQL")</f>
        <v>SQL</v>
      </c>
      <c r="H1927" s="1" t="str">
        <f>IFERROR(__xludf.DUMMYFUNCTION("""COMPUTED_VALUE"""),"Other(s):")</f>
        <v>Other(s):</v>
      </c>
    </row>
    <row r="1928">
      <c r="B1928" s="1" t="str">
        <f>IFERROR(__xludf.DUMMYFUNCTION("""COMPUTED_VALUE"""),"Bash/Shell/PowerShell;Go;HTML/CSS;Java;JavaScript;Scala;TypeScript")</f>
        <v>Bash/Shell/PowerShell;Go;HTML/CSS;Java;JavaScript;Scala;TypeScript</v>
      </c>
      <c r="E1928" s="1" t="str">
        <f>IFERROR(__xludf.DUMMYFUNCTION("UNIQUE(SPLIT(B1928,"";""))"),"Bash/Shell/PowerShell")</f>
        <v>Bash/Shell/PowerShell</v>
      </c>
      <c r="F1928" s="1" t="str">
        <f>IFERROR(__xludf.DUMMYFUNCTION("""COMPUTED_VALUE"""),"Go")</f>
        <v>Go</v>
      </c>
      <c r="G1928" s="1" t="str">
        <f>IFERROR(__xludf.DUMMYFUNCTION("""COMPUTED_VALUE"""),"HTML/CSS")</f>
        <v>HTML/CSS</v>
      </c>
      <c r="H1928" s="1" t="str">
        <f>IFERROR(__xludf.DUMMYFUNCTION("""COMPUTED_VALUE"""),"Java")</f>
        <v>Java</v>
      </c>
      <c r="I1928" s="1" t="str">
        <f>IFERROR(__xludf.DUMMYFUNCTION("""COMPUTED_VALUE"""),"JavaScript")</f>
        <v>JavaScript</v>
      </c>
      <c r="J1928" s="1" t="str">
        <f>IFERROR(__xludf.DUMMYFUNCTION("""COMPUTED_VALUE"""),"Scala")</f>
        <v>Scala</v>
      </c>
      <c r="K1928" s="1" t="str">
        <f>IFERROR(__xludf.DUMMYFUNCTION("""COMPUTED_VALUE"""),"TypeScript")</f>
        <v>TypeScript</v>
      </c>
    </row>
    <row r="1929">
      <c r="B1929" s="1" t="str">
        <f>IFERROR(__xludf.DUMMYFUNCTION("""COMPUTED_VALUE"""),"HTML/CSS;JavaScript")</f>
        <v>HTML/CSS;JavaScript</v>
      </c>
      <c r="E1929" s="1" t="str">
        <f>IFERROR(__xludf.DUMMYFUNCTION("UNIQUE(SPLIT(B1929,"";""))"),"HTML/CSS")</f>
        <v>HTML/CSS</v>
      </c>
      <c r="F1929" s="1" t="str">
        <f>IFERROR(__xludf.DUMMYFUNCTION("""COMPUTED_VALUE"""),"JavaScript")</f>
        <v>JavaScript</v>
      </c>
    </row>
    <row r="1930">
      <c r="B1930" s="1" t="str">
        <f>IFERROR(__xludf.DUMMYFUNCTION("""COMPUTED_VALUE"""),"Bash/Shell/PowerShell;HTML/CSS;JavaScript;Python;SQL;Other(s):")</f>
        <v>Bash/Shell/PowerShell;HTML/CSS;JavaScript;Python;SQL;Other(s):</v>
      </c>
      <c r="E1930" s="1" t="str">
        <f>IFERROR(__xludf.DUMMYFUNCTION("UNIQUE(SPLIT(B1930,"";""))"),"Bash/Shell/PowerShell")</f>
        <v>Bash/Shell/PowerShell</v>
      </c>
      <c r="F1930" s="1" t="str">
        <f>IFERROR(__xludf.DUMMYFUNCTION("""COMPUTED_VALUE"""),"HTML/CSS")</f>
        <v>HTML/CSS</v>
      </c>
      <c r="G1930" s="1" t="str">
        <f>IFERROR(__xludf.DUMMYFUNCTION("""COMPUTED_VALUE"""),"JavaScript")</f>
        <v>JavaScript</v>
      </c>
      <c r="H1930" s="1" t="str">
        <f>IFERROR(__xludf.DUMMYFUNCTION("""COMPUTED_VALUE"""),"Python")</f>
        <v>Python</v>
      </c>
      <c r="I1930" s="1" t="str">
        <f>IFERROR(__xludf.DUMMYFUNCTION("""COMPUTED_VALUE"""),"SQL")</f>
        <v>SQL</v>
      </c>
      <c r="J1930" s="1" t="str">
        <f>IFERROR(__xludf.DUMMYFUNCTION("""COMPUTED_VALUE"""),"Other(s):")</f>
        <v>Other(s):</v>
      </c>
    </row>
    <row r="1931">
      <c r="B1931" s="1" t="str">
        <f>IFERROR(__xludf.DUMMYFUNCTION("""COMPUTED_VALUE"""),"C#;HTML/CSS;Java;JavaScript;Objective-C;Scala;SQL;TypeScript")</f>
        <v>C#;HTML/CSS;Java;JavaScript;Objective-C;Scala;SQL;TypeScript</v>
      </c>
      <c r="E1931" s="1" t="str">
        <f>IFERROR(__xludf.DUMMYFUNCTION("UNIQUE(SPLIT(B1931,"";""))"),"C#")</f>
        <v>C#</v>
      </c>
      <c r="F1931" s="1" t="str">
        <f>IFERROR(__xludf.DUMMYFUNCTION("""COMPUTED_VALUE"""),"HTML/CSS")</f>
        <v>HTML/CSS</v>
      </c>
      <c r="G1931" s="1" t="str">
        <f>IFERROR(__xludf.DUMMYFUNCTION("""COMPUTED_VALUE"""),"Java")</f>
        <v>Java</v>
      </c>
      <c r="H1931" s="1" t="str">
        <f>IFERROR(__xludf.DUMMYFUNCTION("""COMPUTED_VALUE"""),"JavaScript")</f>
        <v>JavaScript</v>
      </c>
      <c r="I1931" s="1" t="str">
        <f>IFERROR(__xludf.DUMMYFUNCTION("""COMPUTED_VALUE"""),"Objective-C")</f>
        <v>Objective-C</v>
      </c>
      <c r="J1931" s="1" t="str">
        <f>IFERROR(__xludf.DUMMYFUNCTION("""COMPUTED_VALUE"""),"Scala")</f>
        <v>Scala</v>
      </c>
      <c r="K1931" s="1" t="str">
        <f>IFERROR(__xludf.DUMMYFUNCTION("""COMPUTED_VALUE"""),"SQL")</f>
        <v>SQL</v>
      </c>
      <c r="L1931" s="1" t="str">
        <f>IFERROR(__xludf.DUMMYFUNCTION("""COMPUTED_VALUE"""),"TypeScript")</f>
        <v>TypeScript</v>
      </c>
    </row>
    <row r="1932">
      <c r="B1932" s="1" t="str">
        <f>IFERROR(__xludf.DUMMYFUNCTION("""COMPUTED_VALUE"""),"Bash/Shell/PowerShell;HTML/CSS;JavaScript;Python;SQL")</f>
        <v>Bash/Shell/PowerShell;HTML/CSS;JavaScript;Python;SQL</v>
      </c>
      <c r="E1932" s="1" t="str">
        <f>IFERROR(__xludf.DUMMYFUNCTION("UNIQUE(SPLIT(B1932,"";""))"),"Bash/Shell/PowerShell")</f>
        <v>Bash/Shell/PowerShell</v>
      </c>
      <c r="F1932" s="1" t="str">
        <f>IFERROR(__xludf.DUMMYFUNCTION("""COMPUTED_VALUE"""),"HTML/CSS")</f>
        <v>HTML/CSS</v>
      </c>
      <c r="G1932" s="1" t="str">
        <f>IFERROR(__xludf.DUMMYFUNCTION("""COMPUTED_VALUE"""),"JavaScript")</f>
        <v>JavaScript</v>
      </c>
      <c r="H1932" s="1" t="str">
        <f>IFERROR(__xludf.DUMMYFUNCTION("""COMPUTED_VALUE"""),"Python")</f>
        <v>Python</v>
      </c>
      <c r="I1932" s="1" t="str">
        <f>IFERROR(__xludf.DUMMYFUNCTION("""COMPUTED_VALUE"""),"SQL")</f>
        <v>SQL</v>
      </c>
    </row>
    <row r="1933">
      <c r="B1933" s="1" t="str">
        <f>IFERROR(__xludf.DUMMYFUNCTION("""COMPUTED_VALUE"""),"Assembly;Bash/Shell/PowerShell;C++;C#;JavaScript;Python")</f>
        <v>Assembly;Bash/Shell/PowerShell;C++;C#;JavaScript;Python</v>
      </c>
      <c r="E1933" s="1" t="str">
        <f>IFERROR(__xludf.DUMMYFUNCTION("UNIQUE(SPLIT(B1933,"";""))"),"Assembly")</f>
        <v>Assembly</v>
      </c>
      <c r="F1933" s="1" t="str">
        <f>IFERROR(__xludf.DUMMYFUNCTION("""COMPUTED_VALUE"""),"Bash/Shell/PowerShell")</f>
        <v>Bash/Shell/PowerShell</v>
      </c>
      <c r="G1933" s="1" t="str">
        <f>IFERROR(__xludf.DUMMYFUNCTION("""COMPUTED_VALUE"""),"C++")</f>
        <v>C++</v>
      </c>
      <c r="H1933" s="1" t="str">
        <f>IFERROR(__xludf.DUMMYFUNCTION("""COMPUTED_VALUE"""),"C#")</f>
        <v>C#</v>
      </c>
      <c r="I1933" s="1" t="str">
        <f>IFERROR(__xludf.DUMMYFUNCTION("""COMPUTED_VALUE"""),"JavaScript")</f>
        <v>JavaScript</v>
      </c>
      <c r="J1933" s="1" t="str">
        <f>IFERROR(__xludf.DUMMYFUNCTION("""COMPUTED_VALUE"""),"Python")</f>
        <v>Python</v>
      </c>
    </row>
    <row r="1934">
      <c r="B1934" s="1" t="str">
        <f>IFERROR(__xludf.DUMMYFUNCTION("""COMPUTED_VALUE"""),"C#;HTML/CSS;Java;JavaScript;TypeScript")</f>
        <v>C#;HTML/CSS;Java;JavaScript;TypeScript</v>
      </c>
      <c r="E1934" s="1" t="str">
        <f>IFERROR(__xludf.DUMMYFUNCTION("UNIQUE(SPLIT(B1934,"";""))"),"C#")</f>
        <v>C#</v>
      </c>
      <c r="F1934" s="1" t="str">
        <f>IFERROR(__xludf.DUMMYFUNCTION("""COMPUTED_VALUE"""),"HTML/CSS")</f>
        <v>HTML/CSS</v>
      </c>
      <c r="G1934" s="1" t="str">
        <f>IFERROR(__xludf.DUMMYFUNCTION("""COMPUTED_VALUE"""),"Java")</f>
        <v>Java</v>
      </c>
      <c r="H1934" s="1" t="str">
        <f>IFERROR(__xludf.DUMMYFUNCTION("""COMPUTED_VALUE"""),"JavaScript")</f>
        <v>JavaScript</v>
      </c>
      <c r="I1934" s="1" t="str">
        <f>IFERROR(__xludf.DUMMYFUNCTION("""COMPUTED_VALUE"""),"TypeScript")</f>
        <v>TypeScript</v>
      </c>
    </row>
    <row r="1935">
      <c r="B1935" s="1" t="str">
        <f>IFERROR(__xludf.DUMMYFUNCTION("""COMPUTED_VALUE"""),"Bash/Shell/PowerShell;HTML/CSS;JavaScript;Python;SQL")</f>
        <v>Bash/Shell/PowerShell;HTML/CSS;JavaScript;Python;SQL</v>
      </c>
      <c r="E1935" s="1" t="str">
        <f>IFERROR(__xludf.DUMMYFUNCTION("UNIQUE(SPLIT(B1935,"";""))"),"Bash/Shell/PowerShell")</f>
        <v>Bash/Shell/PowerShell</v>
      </c>
      <c r="F1935" s="1" t="str">
        <f>IFERROR(__xludf.DUMMYFUNCTION("""COMPUTED_VALUE"""),"HTML/CSS")</f>
        <v>HTML/CSS</v>
      </c>
      <c r="G1935" s="1" t="str">
        <f>IFERROR(__xludf.DUMMYFUNCTION("""COMPUTED_VALUE"""),"JavaScript")</f>
        <v>JavaScript</v>
      </c>
      <c r="H1935" s="1" t="str">
        <f>IFERROR(__xludf.DUMMYFUNCTION("""COMPUTED_VALUE"""),"Python")</f>
        <v>Python</v>
      </c>
      <c r="I1935" s="1" t="str">
        <f>IFERROR(__xludf.DUMMYFUNCTION("""COMPUTED_VALUE"""),"SQL")</f>
        <v>SQL</v>
      </c>
    </row>
    <row r="1936">
      <c r="B1936" s="1" t="str">
        <f>IFERROR(__xludf.DUMMYFUNCTION("""COMPUTED_VALUE"""),"C++;HTML/CSS;Python")</f>
        <v>C++;HTML/CSS;Python</v>
      </c>
      <c r="E1936" s="1" t="str">
        <f>IFERROR(__xludf.DUMMYFUNCTION("UNIQUE(SPLIT(B1936,"";""))"),"C++")</f>
        <v>C++</v>
      </c>
      <c r="F1936" s="1" t="str">
        <f>IFERROR(__xludf.DUMMYFUNCTION("""COMPUTED_VALUE"""),"HTML/CSS")</f>
        <v>HTML/CSS</v>
      </c>
      <c r="G1936" s="1" t="str">
        <f>IFERROR(__xludf.DUMMYFUNCTION("""COMPUTED_VALUE"""),"Python")</f>
        <v>Python</v>
      </c>
    </row>
    <row r="1937">
      <c r="B1937" s="1" t="str">
        <f>IFERROR(__xludf.DUMMYFUNCTION("""COMPUTED_VALUE"""),"Bash/Shell/PowerShell;C;C++;C#;HTML/CSS;Java;JavaScript;PHP;SQL")</f>
        <v>Bash/Shell/PowerShell;C;C++;C#;HTML/CSS;Java;JavaScript;PHP;SQL</v>
      </c>
      <c r="E1937" s="1" t="str">
        <f>IFERROR(__xludf.DUMMYFUNCTION("UNIQUE(SPLIT(B1937,"";""))"),"Bash/Shell/PowerShell")</f>
        <v>Bash/Shell/PowerShell</v>
      </c>
      <c r="F1937" s="1" t="str">
        <f>IFERROR(__xludf.DUMMYFUNCTION("""COMPUTED_VALUE"""),"C")</f>
        <v>C</v>
      </c>
      <c r="G1937" s="1" t="str">
        <f>IFERROR(__xludf.DUMMYFUNCTION("""COMPUTED_VALUE"""),"C++")</f>
        <v>C++</v>
      </c>
      <c r="H1937" s="1" t="str">
        <f>IFERROR(__xludf.DUMMYFUNCTION("""COMPUTED_VALUE"""),"C#")</f>
        <v>C#</v>
      </c>
      <c r="I1937" s="1" t="str">
        <f>IFERROR(__xludf.DUMMYFUNCTION("""COMPUTED_VALUE"""),"HTML/CSS")</f>
        <v>HTML/CSS</v>
      </c>
      <c r="J1937" s="1" t="str">
        <f>IFERROR(__xludf.DUMMYFUNCTION("""COMPUTED_VALUE"""),"Java")</f>
        <v>Java</v>
      </c>
      <c r="K1937" s="1" t="str">
        <f>IFERROR(__xludf.DUMMYFUNCTION("""COMPUTED_VALUE"""),"JavaScript")</f>
        <v>JavaScript</v>
      </c>
      <c r="L1937" s="1" t="str">
        <f>IFERROR(__xludf.DUMMYFUNCTION("""COMPUTED_VALUE"""),"PHP")</f>
        <v>PHP</v>
      </c>
      <c r="M1937" s="1" t="str">
        <f>IFERROR(__xludf.DUMMYFUNCTION("""COMPUTED_VALUE"""),"SQL")</f>
        <v>SQL</v>
      </c>
    </row>
    <row r="1938">
      <c r="B1938" s="1" t="str">
        <f>IFERROR(__xludf.DUMMYFUNCTION("""COMPUTED_VALUE"""),"Bash/Shell/PowerShell;HTML/CSS;Java;PHP;Python;R;SQL")</f>
        <v>Bash/Shell/PowerShell;HTML/CSS;Java;PHP;Python;R;SQL</v>
      </c>
      <c r="E1938" s="1" t="str">
        <f>IFERROR(__xludf.DUMMYFUNCTION("UNIQUE(SPLIT(B1938,"";""))"),"Bash/Shell/PowerShell")</f>
        <v>Bash/Shell/PowerShell</v>
      </c>
      <c r="F1938" s="1" t="str">
        <f>IFERROR(__xludf.DUMMYFUNCTION("""COMPUTED_VALUE"""),"HTML/CSS")</f>
        <v>HTML/CSS</v>
      </c>
      <c r="G1938" s="1" t="str">
        <f>IFERROR(__xludf.DUMMYFUNCTION("""COMPUTED_VALUE"""),"Java")</f>
        <v>Java</v>
      </c>
      <c r="H1938" s="1" t="str">
        <f>IFERROR(__xludf.DUMMYFUNCTION("""COMPUTED_VALUE"""),"PHP")</f>
        <v>PHP</v>
      </c>
      <c r="I1938" s="1" t="str">
        <f>IFERROR(__xludf.DUMMYFUNCTION("""COMPUTED_VALUE"""),"Python")</f>
        <v>Python</v>
      </c>
      <c r="J1938" s="1" t="str">
        <f>IFERROR(__xludf.DUMMYFUNCTION("""COMPUTED_VALUE"""),"R")</f>
        <v>R</v>
      </c>
      <c r="K1938" s="1" t="str">
        <f>IFERROR(__xludf.DUMMYFUNCTION("""COMPUTED_VALUE"""),"SQL")</f>
        <v>SQL</v>
      </c>
    </row>
    <row r="1939">
      <c r="B1939" s="1" t="str">
        <f>IFERROR(__xludf.DUMMYFUNCTION("""COMPUTED_VALUE"""),"Bash/Shell/PowerShell;C#;HTML/CSS;Java;JavaScript;SQL")</f>
        <v>Bash/Shell/PowerShell;C#;HTML/CSS;Java;JavaScript;SQL</v>
      </c>
      <c r="E1939" s="1" t="str">
        <f>IFERROR(__xludf.DUMMYFUNCTION("UNIQUE(SPLIT(B1939,"";""))"),"Bash/Shell/PowerShell")</f>
        <v>Bash/Shell/PowerShell</v>
      </c>
      <c r="F1939" s="1" t="str">
        <f>IFERROR(__xludf.DUMMYFUNCTION("""COMPUTED_VALUE"""),"C#")</f>
        <v>C#</v>
      </c>
      <c r="G1939" s="1" t="str">
        <f>IFERROR(__xludf.DUMMYFUNCTION("""COMPUTED_VALUE"""),"HTML/CSS")</f>
        <v>HTML/CSS</v>
      </c>
      <c r="H1939" s="1" t="str">
        <f>IFERROR(__xludf.DUMMYFUNCTION("""COMPUTED_VALUE"""),"Java")</f>
        <v>Java</v>
      </c>
      <c r="I1939" s="1" t="str">
        <f>IFERROR(__xludf.DUMMYFUNCTION("""COMPUTED_VALUE"""),"JavaScript")</f>
        <v>JavaScript</v>
      </c>
      <c r="J1939" s="1" t="str">
        <f>IFERROR(__xludf.DUMMYFUNCTION("""COMPUTED_VALUE"""),"SQL")</f>
        <v>SQL</v>
      </c>
    </row>
    <row r="1940">
      <c r="B1940" s="1" t="str">
        <f>IFERROR(__xludf.DUMMYFUNCTION("""COMPUTED_VALUE"""),"C#;SQL;Other(s):")</f>
        <v>C#;SQL;Other(s):</v>
      </c>
      <c r="E1940" s="1" t="str">
        <f>IFERROR(__xludf.DUMMYFUNCTION("UNIQUE(SPLIT(B1940,"";""))"),"C#")</f>
        <v>C#</v>
      </c>
      <c r="F1940" s="1" t="str">
        <f>IFERROR(__xludf.DUMMYFUNCTION("""COMPUTED_VALUE"""),"SQL")</f>
        <v>SQL</v>
      </c>
      <c r="G1940" s="1" t="str">
        <f>IFERROR(__xludf.DUMMYFUNCTION("""COMPUTED_VALUE"""),"Other(s):")</f>
        <v>Other(s):</v>
      </c>
    </row>
    <row r="1941">
      <c r="B1941" s="1" t="str">
        <f>IFERROR(__xludf.DUMMYFUNCTION("""COMPUTED_VALUE"""),"C#;Java;Objective-C;VBA")</f>
        <v>C#;Java;Objective-C;VBA</v>
      </c>
      <c r="E1941" s="1" t="str">
        <f>IFERROR(__xludf.DUMMYFUNCTION("UNIQUE(SPLIT(B1941,"";""))"),"C#")</f>
        <v>C#</v>
      </c>
      <c r="F1941" s="1" t="str">
        <f>IFERROR(__xludf.DUMMYFUNCTION("""COMPUTED_VALUE"""),"Java")</f>
        <v>Java</v>
      </c>
      <c r="G1941" s="1" t="str">
        <f>IFERROR(__xludf.DUMMYFUNCTION("""COMPUTED_VALUE"""),"Objective-C")</f>
        <v>Objective-C</v>
      </c>
      <c r="H1941" s="1" t="str">
        <f>IFERROR(__xludf.DUMMYFUNCTION("""COMPUTED_VALUE"""),"VBA")</f>
        <v>VBA</v>
      </c>
    </row>
    <row r="1942">
      <c r="B1942" s="1" t="str">
        <f>IFERROR(__xludf.DUMMYFUNCTION("""COMPUTED_VALUE"""),"Bash/Shell/PowerShell;C#;HTML/CSS;JavaScript;PHP;Python;SQL;VBA")</f>
        <v>Bash/Shell/PowerShell;C#;HTML/CSS;JavaScript;PHP;Python;SQL;VBA</v>
      </c>
      <c r="E1942" s="1" t="str">
        <f>IFERROR(__xludf.DUMMYFUNCTION("UNIQUE(SPLIT(B1942,"";""))"),"Bash/Shell/PowerShell")</f>
        <v>Bash/Shell/PowerShell</v>
      </c>
      <c r="F1942" s="1" t="str">
        <f>IFERROR(__xludf.DUMMYFUNCTION("""COMPUTED_VALUE"""),"C#")</f>
        <v>C#</v>
      </c>
      <c r="G1942" s="1" t="str">
        <f>IFERROR(__xludf.DUMMYFUNCTION("""COMPUTED_VALUE"""),"HTML/CSS")</f>
        <v>HTML/CSS</v>
      </c>
      <c r="H1942" s="1" t="str">
        <f>IFERROR(__xludf.DUMMYFUNCTION("""COMPUTED_VALUE"""),"JavaScript")</f>
        <v>JavaScript</v>
      </c>
      <c r="I1942" s="1" t="str">
        <f>IFERROR(__xludf.DUMMYFUNCTION("""COMPUTED_VALUE"""),"PHP")</f>
        <v>PHP</v>
      </c>
      <c r="J1942" s="1" t="str">
        <f>IFERROR(__xludf.DUMMYFUNCTION("""COMPUTED_VALUE"""),"Python")</f>
        <v>Python</v>
      </c>
      <c r="K1942" s="1" t="str">
        <f>IFERROR(__xludf.DUMMYFUNCTION("""COMPUTED_VALUE"""),"SQL")</f>
        <v>SQL</v>
      </c>
      <c r="L1942" s="1" t="str">
        <f>IFERROR(__xludf.DUMMYFUNCTION("""COMPUTED_VALUE"""),"VBA")</f>
        <v>VBA</v>
      </c>
    </row>
    <row r="1943">
      <c r="B1943" s="1" t="str">
        <f>IFERROR(__xludf.DUMMYFUNCTION("""COMPUTED_VALUE"""),"Assembly;C;HTML/CSS;Java;JavaScript;PHP;SQL")</f>
        <v>Assembly;C;HTML/CSS;Java;JavaScript;PHP;SQL</v>
      </c>
      <c r="E1943" s="1" t="str">
        <f>IFERROR(__xludf.DUMMYFUNCTION("UNIQUE(SPLIT(B1943,"";""))"),"Assembly")</f>
        <v>Assembly</v>
      </c>
      <c r="F1943" s="1" t="str">
        <f>IFERROR(__xludf.DUMMYFUNCTION("""COMPUTED_VALUE"""),"C")</f>
        <v>C</v>
      </c>
      <c r="G1943" s="1" t="str">
        <f>IFERROR(__xludf.DUMMYFUNCTION("""COMPUTED_VALUE"""),"HTML/CSS")</f>
        <v>HTML/CSS</v>
      </c>
      <c r="H1943" s="1" t="str">
        <f>IFERROR(__xludf.DUMMYFUNCTION("""COMPUTED_VALUE"""),"Java")</f>
        <v>Java</v>
      </c>
      <c r="I1943" s="1" t="str">
        <f>IFERROR(__xludf.DUMMYFUNCTION("""COMPUTED_VALUE"""),"JavaScript")</f>
        <v>JavaScript</v>
      </c>
      <c r="J1943" s="1" t="str">
        <f>IFERROR(__xludf.DUMMYFUNCTION("""COMPUTED_VALUE"""),"PHP")</f>
        <v>PHP</v>
      </c>
      <c r="K1943" s="1" t="str">
        <f>IFERROR(__xludf.DUMMYFUNCTION("""COMPUTED_VALUE"""),"SQL")</f>
        <v>SQL</v>
      </c>
    </row>
    <row r="1944">
      <c r="B1944" s="1" t="str">
        <f>IFERROR(__xludf.DUMMYFUNCTION("""COMPUTED_VALUE"""),"C++;Python")</f>
        <v>C++;Python</v>
      </c>
      <c r="E1944" s="1" t="str">
        <f>IFERROR(__xludf.DUMMYFUNCTION("UNIQUE(SPLIT(B1944,"";""))"),"C++")</f>
        <v>C++</v>
      </c>
      <c r="F1944" s="1" t="str">
        <f>IFERROR(__xludf.DUMMYFUNCTION("""COMPUTED_VALUE"""),"Python")</f>
        <v>Python</v>
      </c>
    </row>
    <row r="1945">
      <c r="B1945" s="1" t="str">
        <f>IFERROR(__xludf.DUMMYFUNCTION("""COMPUTED_VALUE"""),"Assembly;Bash/Shell/PowerShell;C;C++;C#;HTML/CSS;Java;JavaScript;PHP;Python;SQL")</f>
        <v>Assembly;Bash/Shell/PowerShell;C;C++;C#;HTML/CSS;Java;JavaScript;PHP;Python;SQL</v>
      </c>
      <c r="E1945" s="1" t="str">
        <f>IFERROR(__xludf.DUMMYFUNCTION("UNIQUE(SPLIT(B1945,"";""))"),"Assembly")</f>
        <v>Assembly</v>
      </c>
      <c r="F1945" s="1" t="str">
        <f>IFERROR(__xludf.DUMMYFUNCTION("""COMPUTED_VALUE"""),"Bash/Shell/PowerShell")</f>
        <v>Bash/Shell/PowerShell</v>
      </c>
      <c r="G1945" s="1" t="str">
        <f>IFERROR(__xludf.DUMMYFUNCTION("""COMPUTED_VALUE"""),"C")</f>
        <v>C</v>
      </c>
      <c r="H1945" s="1" t="str">
        <f>IFERROR(__xludf.DUMMYFUNCTION("""COMPUTED_VALUE"""),"C++")</f>
        <v>C++</v>
      </c>
      <c r="I1945" s="1" t="str">
        <f>IFERROR(__xludf.DUMMYFUNCTION("""COMPUTED_VALUE"""),"C#")</f>
        <v>C#</v>
      </c>
      <c r="J1945" s="1" t="str">
        <f>IFERROR(__xludf.DUMMYFUNCTION("""COMPUTED_VALUE"""),"HTML/CSS")</f>
        <v>HTML/CSS</v>
      </c>
      <c r="K1945" s="1" t="str">
        <f>IFERROR(__xludf.DUMMYFUNCTION("""COMPUTED_VALUE"""),"Java")</f>
        <v>Java</v>
      </c>
      <c r="L1945" s="1" t="str">
        <f>IFERROR(__xludf.DUMMYFUNCTION("""COMPUTED_VALUE"""),"JavaScript")</f>
        <v>JavaScript</v>
      </c>
      <c r="M1945" s="1" t="str">
        <f>IFERROR(__xludf.DUMMYFUNCTION("""COMPUTED_VALUE"""),"PHP")</f>
        <v>PHP</v>
      </c>
      <c r="N1945" s="1" t="str">
        <f>IFERROR(__xludf.DUMMYFUNCTION("""COMPUTED_VALUE"""),"Python")</f>
        <v>Python</v>
      </c>
      <c r="O1945" s="1" t="str">
        <f>IFERROR(__xludf.DUMMYFUNCTION("""COMPUTED_VALUE"""),"SQL")</f>
        <v>SQL</v>
      </c>
    </row>
    <row r="1946">
      <c r="B1946" s="1" t="str">
        <f>IFERROR(__xludf.DUMMYFUNCTION("""COMPUTED_VALUE"""),"Bash/Shell/PowerShell;HTML/CSS;JavaScript;SQL;TypeScript")</f>
        <v>Bash/Shell/PowerShell;HTML/CSS;JavaScript;SQL;TypeScript</v>
      </c>
      <c r="E1946" s="1" t="str">
        <f>IFERROR(__xludf.DUMMYFUNCTION("UNIQUE(SPLIT(B1946,"";""))"),"Bash/Shell/PowerShell")</f>
        <v>Bash/Shell/PowerShell</v>
      </c>
      <c r="F1946" s="1" t="str">
        <f>IFERROR(__xludf.DUMMYFUNCTION("""COMPUTED_VALUE"""),"HTML/CSS")</f>
        <v>HTML/CSS</v>
      </c>
      <c r="G1946" s="1" t="str">
        <f>IFERROR(__xludf.DUMMYFUNCTION("""COMPUTED_VALUE"""),"JavaScript")</f>
        <v>JavaScript</v>
      </c>
      <c r="H1946" s="1" t="str">
        <f>IFERROR(__xludf.DUMMYFUNCTION("""COMPUTED_VALUE"""),"SQL")</f>
        <v>SQL</v>
      </c>
      <c r="I1946" s="1" t="str">
        <f>IFERROR(__xludf.DUMMYFUNCTION("""COMPUTED_VALUE"""),"TypeScript")</f>
        <v>TypeScript</v>
      </c>
    </row>
    <row r="1947">
      <c r="B1947" s="1" t="str">
        <f>IFERROR(__xludf.DUMMYFUNCTION("""COMPUTED_VALUE"""),"Bash/Shell/PowerShell;C++;C#;HTML/CSS;JavaScript;SQL")</f>
        <v>Bash/Shell/PowerShell;C++;C#;HTML/CSS;JavaScript;SQL</v>
      </c>
      <c r="E1947" s="1" t="str">
        <f>IFERROR(__xludf.DUMMYFUNCTION("UNIQUE(SPLIT(B1947,"";""))"),"Bash/Shell/PowerShell")</f>
        <v>Bash/Shell/PowerShell</v>
      </c>
      <c r="F1947" s="1" t="str">
        <f>IFERROR(__xludf.DUMMYFUNCTION("""COMPUTED_VALUE"""),"C++")</f>
        <v>C++</v>
      </c>
      <c r="G1947" s="1" t="str">
        <f>IFERROR(__xludf.DUMMYFUNCTION("""COMPUTED_VALUE"""),"C#")</f>
        <v>C#</v>
      </c>
      <c r="H1947" s="1" t="str">
        <f>IFERROR(__xludf.DUMMYFUNCTION("""COMPUTED_VALUE"""),"HTML/CSS")</f>
        <v>HTML/CSS</v>
      </c>
      <c r="I1947" s="1" t="str">
        <f>IFERROR(__xludf.DUMMYFUNCTION("""COMPUTED_VALUE"""),"JavaScript")</f>
        <v>JavaScript</v>
      </c>
      <c r="J1947" s="1" t="str">
        <f>IFERROR(__xludf.DUMMYFUNCTION("""COMPUTED_VALUE"""),"SQL")</f>
        <v>SQL</v>
      </c>
    </row>
    <row r="1948">
      <c r="B1948" s="1" t="str">
        <f>IFERROR(__xludf.DUMMYFUNCTION("""COMPUTED_VALUE"""),"C#;HTML/CSS;JavaScript;SQL")</f>
        <v>C#;HTML/CSS;JavaScript;SQL</v>
      </c>
      <c r="E1948" s="1" t="str">
        <f>IFERROR(__xludf.DUMMYFUNCTION("UNIQUE(SPLIT(B1948,"";""))"),"C#")</f>
        <v>C#</v>
      </c>
      <c r="F1948" s="1" t="str">
        <f>IFERROR(__xludf.DUMMYFUNCTION("""COMPUTED_VALUE"""),"HTML/CSS")</f>
        <v>HTML/CSS</v>
      </c>
      <c r="G1948" s="1" t="str">
        <f>IFERROR(__xludf.DUMMYFUNCTION("""COMPUTED_VALUE"""),"JavaScript")</f>
        <v>JavaScript</v>
      </c>
      <c r="H1948" s="1" t="str">
        <f>IFERROR(__xludf.DUMMYFUNCTION("""COMPUTED_VALUE"""),"SQL")</f>
        <v>SQL</v>
      </c>
    </row>
    <row r="1949">
      <c r="B1949" s="1" t="str">
        <f>IFERROR(__xludf.DUMMYFUNCTION("""COMPUTED_VALUE"""),"Bash/Shell/PowerShell;C#;HTML/CSS;Java;JavaScript;SQL;Swift;TypeScript")</f>
        <v>Bash/Shell/PowerShell;C#;HTML/CSS;Java;JavaScript;SQL;Swift;TypeScript</v>
      </c>
      <c r="E1949" s="1" t="str">
        <f>IFERROR(__xludf.DUMMYFUNCTION("UNIQUE(SPLIT(B1949,"";""))"),"Bash/Shell/PowerShell")</f>
        <v>Bash/Shell/PowerShell</v>
      </c>
      <c r="F1949" s="1" t="str">
        <f>IFERROR(__xludf.DUMMYFUNCTION("""COMPUTED_VALUE"""),"C#")</f>
        <v>C#</v>
      </c>
      <c r="G1949" s="1" t="str">
        <f>IFERROR(__xludf.DUMMYFUNCTION("""COMPUTED_VALUE"""),"HTML/CSS")</f>
        <v>HTML/CSS</v>
      </c>
      <c r="H1949" s="1" t="str">
        <f>IFERROR(__xludf.DUMMYFUNCTION("""COMPUTED_VALUE"""),"Java")</f>
        <v>Java</v>
      </c>
      <c r="I1949" s="1" t="str">
        <f>IFERROR(__xludf.DUMMYFUNCTION("""COMPUTED_VALUE"""),"JavaScript")</f>
        <v>JavaScript</v>
      </c>
      <c r="J1949" s="1" t="str">
        <f>IFERROR(__xludf.DUMMYFUNCTION("""COMPUTED_VALUE"""),"SQL")</f>
        <v>SQL</v>
      </c>
      <c r="K1949" s="1" t="str">
        <f>IFERROR(__xludf.DUMMYFUNCTION("""COMPUTED_VALUE"""),"Swift")</f>
        <v>Swift</v>
      </c>
      <c r="L1949" s="1" t="str">
        <f>IFERROR(__xludf.DUMMYFUNCTION("""COMPUTED_VALUE"""),"TypeScript")</f>
        <v>TypeScript</v>
      </c>
    </row>
    <row r="1950">
      <c r="B1950" s="1" t="str">
        <f>IFERROR(__xludf.DUMMYFUNCTION("""COMPUTED_VALUE"""),"Python;Other(s):")</f>
        <v>Python;Other(s):</v>
      </c>
      <c r="E1950" s="1" t="str">
        <f>IFERROR(__xludf.DUMMYFUNCTION("UNIQUE(SPLIT(B1950,"";""))"),"Python")</f>
        <v>Python</v>
      </c>
      <c r="F1950" s="1" t="str">
        <f>IFERROR(__xludf.DUMMYFUNCTION("""COMPUTED_VALUE"""),"Other(s):")</f>
        <v>Other(s):</v>
      </c>
    </row>
    <row r="1951">
      <c r="B1951" s="1" t="str">
        <f>IFERROR(__xludf.DUMMYFUNCTION("""COMPUTED_VALUE"""),"Bash/Shell/PowerShell;HTML/CSS;JavaScript;TypeScript")</f>
        <v>Bash/Shell/PowerShell;HTML/CSS;JavaScript;TypeScript</v>
      </c>
      <c r="E1951" s="1" t="str">
        <f>IFERROR(__xludf.DUMMYFUNCTION("UNIQUE(SPLIT(B1951,"";""))"),"Bash/Shell/PowerShell")</f>
        <v>Bash/Shell/PowerShell</v>
      </c>
      <c r="F1951" s="1" t="str">
        <f>IFERROR(__xludf.DUMMYFUNCTION("""COMPUTED_VALUE"""),"HTML/CSS")</f>
        <v>HTML/CSS</v>
      </c>
      <c r="G1951" s="1" t="str">
        <f>IFERROR(__xludf.DUMMYFUNCTION("""COMPUTED_VALUE"""),"JavaScript")</f>
        <v>JavaScript</v>
      </c>
      <c r="H1951" s="1" t="str">
        <f>IFERROR(__xludf.DUMMYFUNCTION("""COMPUTED_VALUE"""),"TypeScript")</f>
        <v>TypeScript</v>
      </c>
    </row>
    <row r="1952">
      <c r="B1952" s="1" t="str">
        <f>IFERROR(__xludf.DUMMYFUNCTION("""COMPUTED_VALUE"""),"C#;HTML/CSS;Java;JavaScript;SQL;TypeScript")</f>
        <v>C#;HTML/CSS;Java;JavaScript;SQL;TypeScript</v>
      </c>
      <c r="E1952" s="1" t="str">
        <f>IFERROR(__xludf.DUMMYFUNCTION("UNIQUE(SPLIT(B1952,"";""))"),"C#")</f>
        <v>C#</v>
      </c>
      <c r="F1952" s="1" t="str">
        <f>IFERROR(__xludf.DUMMYFUNCTION("""COMPUTED_VALUE"""),"HTML/CSS")</f>
        <v>HTML/CSS</v>
      </c>
      <c r="G1952" s="1" t="str">
        <f>IFERROR(__xludf.DUMMYFUNCTION("""COMPUTED_VALUE"""),"Java")</f>
        <v>Java</v>
      </c>
      <c r="H1952" s="1" t="str">
        <f>IFERROR(__xludf.DUMMYFUNCTION("""COMPUTED_VALUE"""),"JavaScript")</f>
        <v>JavaScript</v>
      </c>
      <c r="I1952" s="1" t="str">
        <f>IFERROR(__xludf.DUMMYFUNCTION("""COMPUTED_VALUE"""),"SQL")</f>
        <v>SQL</v>
      </c>
      <c r="J1952" s="1" t="str">
        <f>IFERROR(__xludf.DUMMYFUNCTION("""COMPUTED_VALUE"""),"TypeScript")</f>
        <v>TypeScript</v>
      </c>
    </row>
    <row r="1953">
      <c r="B1953" s="1" t="str">
        <f>IFERROR(__xludf.DUMMYFUNCTION("""COMPUTED_VALUE"""),"HTML/CSS;JavaScript;PHP;SQL")</f>
        <v>HTML/CSS;JavaScript;PHP;SQL</v>
      </c>
      <c r="E1953" s="1" t="str">
        <f>IFERROR(__xludf.DUMMYFUNCTION("UNIQUE(SPLIT(B1953,"";""))"),"HTML/CSS")</f>
        <v>HTML/CSS</v>
      </c>
      <c r="F1953" s="1" t="str">
        <f>IFERROR(__xludf.DUMMYFUNCTION("""COMPUTED_VALUE"""),"JavaScript")</f>
        <v>JavaScript</v>
      </c>
      <c r="G1953" s="1" t="str">
        <f>IFERROR(__xludf.DUMMYFUNCTION("""COMPUTED_VALUE"""),"PHP")</f>
        <v>PHP</v>
      </c>
      <c r="H1953" s="1" t="str">
        <f>IFERROR(__xludf.DUMMYFUNCTION("""COMPUTED_VALUE"""),"SQL")</f>
        <v>SQL</v>
      </c>
    </row>
    <row r="1954">
      <c r="B1954" s="1" t="str">
        <f>IFERROR(__xludf.DUMMYFUNCTION("""COMPUTED_VALUE"""),"Bash/Shell/PowerShell;HTML/CSS;Java;JavaScript;SQL")</f>
        <v>Bash/Shell/PowerShell;HTML/CSS;Java;JavaScript;SQL</v>
      </c>
      <c r="E1954" s="1" t="str">
        <f>IFERROR(__xludf.DUMMYFUNCTION("UNIQUE(SPLIT(B1954,"";""))"),"Bash/Shell/PowerShell")</f>
        <v>Bash/Shell/PowerShell</v>
      </c>
      <c r="F1954" s="1" t="str">
        <f>IFERROR(__xludf.DUMMYFUNCTION("""COMPUTED_VALUE"""),"HTML/CSS")</f>
        <v>HTML/CSS</v>
      </c>
      <c r="G1954" s="1" t="str">
        <f>IFERROR(__xludf.DUMMYFUNCTION("""COMPUTED_VALUE"""),"Java")</f>
        <v>Java</v>
      </c>
      <c r="H1954" s="1" t="str">
        <f>IFERROR(__xludf.DUMMYFUNCTION("""COMPUTED_VALUE"""),"JavaScript")</f>
        <v>JavaScript</v>
      </c>
      <c r="I1954" s="1" t="str">
        <f>IFERROR(__xludf.DUMMYFUNCTION("""COMPUTED_VALUE"""),"SQL")</f>
        <v>SQL</v>
      </c>
    </row>
    <row r="1955">
      <c r="B1955" s="1" t="str">
        <f>IFERROR(__xludf.DUMMYFUNCTION("""COMPUTED_VALUE"""),"Bash/Shell/PowerShell;HTML/CSS;JavaScript;PHP;SQL")</f>
        <v>Bash/Shell/PowerShell;HTML/CSS;JavaScript;PHP;SQL</v>
      </c>
      <c r="E1955" s="1" t="str">
        <f>IFERROR(__xludf.DUMMYFUNCTION("UNIQUE(SPLIT(B1955,"";""))"),"Bash/Shell/PowerShell")</f>
        <v>Bash/Shell/PowerShell</v>
      </c>
      <c r="F1955" s="1" t="str">
        <f>IFERROR(__xludf.DUMMYFUNCTION("""COMPUTED_VALUE"""),"HTML/CSS")</f>
        <v>HTML/CSS</v>
      </c>
      <c r="G1955" s="1" t="str">
        <f>IFERROR(__xludf.DUMMYFUNCTION("""COMPUTED_VALUE"""),"JavaScript")</f>
        <v>JavaScript</v>
      </c>
      <c r="H1955" s="1" t="str">
        <f>IFERROR(__xludf.DUMMYFUNCTION("""COMPUTED_VALUE"""),"PHP")</f>
        <v>PHP</v>
      </c>
      <c r="I1955" s="1" t="str">
        <f>IFERROR(__xludf.DUMMYFUNCTION("""COMPUTED_VALUE"""),"SQL")</f>
        <v>SQL</v>
      </c>
    </row>
    <row r="1956">
      <c r="B1956" s="1" t="str">
        <f>IFERROR(__xludf.DUMMYFUNCTION("""COMPUTED_VALUE"""),"Bash/Shell/PowerShell;Java")</f>
        <v>Bash/Shell/PowerShell;Java</v>
      </c>
      <c r="E1956" s="1" t="str">
        <f>IFERROR(__xludf.DUMMYFUNCTION("UNIQUE(SPLIT(B1956,"";""))"),"Bash/Shell/PowerShell")</f>
        <v>Bash/Shell/PowerShell</v>
      </c>
      <c r="F1956" s="1" t="str">
        <f>IFERROR(__xludf.DUMMYFUNCTION("""COMPUTED_VALUE"""),"Java")</f>
        <v>Java</v>
      </c>
    </row>
    <row r="1957">
      <c r="B1957" s="1" t="str">
        <f>IFERROR(__xludf.DUMMYFUNCTION("""COMPUTED_VALUE"""),"C#;JavaScript;SQL")</f>
        <v>C#;JavaScript;SQL</v>
      </c>
      <c r="E1957" s="1" t="str">
        <f>IFERROR(__xludf.DUMMYFUNCTION("UNIQUE(SPLIT(B1957,"";""))"),"C#")</f>
        <v>C#</v>
      </c>
      <c r="F1957" s="1" t="str">
        <f>IFERROR(__xludf.DUMMYFUNCTION("""COMPUTED_VALUE"""),"JavaScript")</f>
        <v>JavaScript</v>
      </c>
      <c r="G1957" s="1" t="str">
        <f>IFERROR(__xludf.DUMMYFUNCTION("""COMPUTED_VALUE"""),"SQL")</f>
        <v>SQL</v>
      </c>
    </row>
    <row r="1958">
      <c r="B1958" s="1" t="str">
        <f>IFERROR(__xludf.DUMMYFUNCTION("""COMPUTED_VALUE"""),"C++;C#")</f>
        <v>C++;C#</v>
      </c>
      <c r="E1958" s="1" t="str">
        <f>IFERROR(__xludf.DUMMYFUNCTION("UNIQUE(SPLIT(B1958,"";""))"),"C++")</f>
        <v>C++</v>
      </c>
      <c r="F1958" s="1" t="str">
        <f>IFERROR(__xludf.DUMMYFUNCTION("""COMPUTED_VALUE"""),"C#")</f>
        <v>C#</v>
      </c>
    </row>
    <row r="1959">
      <c r="B1959" s="1" t="str">
        <f>IFERROR(__xludf.DUMMYFUNCTION("""COMPUTED_VALUE"""),"C#;HTML/CSS;Java;JavaScript")</f>
        <v>C#;HTML/CSS;Java;JavaScript</v>
      </c>
      <c r="E1959" s="1" t="str">
        <f>IFERROR(__xludf.DUMMYFUNCTION("UNIQUE(SPLIT(B1959,"";""))"),"C#")</f>
        <v>C#</v>
      </c>
      <c r="F1959" s="1" t="str">
        <f>IFERROR(__xludf.DUMMYFUNCTION("""COMPUTED_VALUE"""),"HTML/CSS")</f>
        <v>HTML/CSS</v>
      </c>
      <c r="G1959" s="1" t="str">
        <f>IFERROR(__xludf.DUMMYFUNCTION("""COMPUTED_VALUE"""),"Java")</f>
        <v>Java</v>
      </c>
      <c r="H1959" s="1" t="str">
        <f>IFERROR(__xludf.DUMMYFUNCTION("""COMPUTED_VALUE"""),"JavaScript")</f>
        <v>JavaScript</v>
      </c>
    </row>
    <row r="1960">
      <c r="B1960" s="1" t="str">
        <f>IFERROR(__xludf.DUMMYFUNCTION("""COMPUTED_VALUE"""),"HTML/CSS;JavaScript;Ruby")</f>
        <v>HTML/CSS;JavaScript;Ruby</v>
      </c>
      <c r="E1960" s="1" t="str">
        <f>IFERROR(__xludf.DUMMYFUNCTION("UNIQUE(SPLIT(B1960,"";""))"),"HTML/CSS")</f>
        <v>HTML/CSS</v>
      </c>
      <c r="F1960" s="1" t="str">
        <f>IFERROR(__xludf.DUMMYFUNCTION("""COMPUTED_VALUE"""),"JavaScript")</f>
        <v>JavaScript</v>
      </c>
      <c r="G1960" s="1" t="str">
        <f>IFERROR(__xludf.DUMMYFUNCTION("""COMPUTED_VALUE"""),"Ruby")</f>
        <v>Ruby</v>
      </c>
    </row>
    <row r="1961">
      <c r="B1961" s="1" t="str">
        <f>IFERROR(__xludf.DUMMYFUNCTION("""COMPUTED_VALUE"""),"HTML/CSS;Java;PHP;SQL")</f>
        <v>HTML/CSS;Java;PHP;SQL</v>
      </c>
      <c r="E1961" s="1" t="str">
        <f>IFERROR(__xludf.DUMMYFUNCTION("UNIQUE(SPLIT(B1961,"";""))"),"HTML/CSS")</f>
        <v>HTML/CSS</v>
      </c>
      <c r="F1961" s="1" t="str">
        <f>IFERROR(__xludf.DUMMYFUNCTION("""COMPUTED_VALUE"""),"Java")</f>
        <v>Java</v>
      </c>
      <c r="G1961" s="1" t="str">
        <f>IFERROR(__xludf.DUMMYFUNCTION("""COMPUTED_VALUE"""),"PHP")</f>
        <v>PHP</v>
      </c>
      <c r="H1961" s="1" t="str">
        <f>IFERROR(__xludf.DUMMYFUNCTION("""COMPUTED_VALUE"""),"SQL")</f>
        <v>SQL</v>
      </c>
    </row>
    <row r="1962">
      <c r="B1962" s="1" t="str">
        <f>IFERROR(__xludf.DUMMYFUNCTION("""COMPUTED_VALUE"""),"C#;HTML/CSS;JavaScript;SQL")</f>
        <v>C#;HTML/CSS;JavaScript;SQL</v>
      </c>
      <c r="E1962" s="1" t="str">
        <f>IFERROR(__xludf.DUMMYFUNCTION("UNIQUE(SPLIT(B1962,"";""))"),"C#")</f>
        <v>C#</v>
      </c>
      <c r="F1962" s="1" t="str">
        <f>IFERROR(__xludf.DUMMYFUNCTION("""COMPUTED_VALUE"""),"HTML/CSS")</f>
        <v>HTML/CSS</v>
      </c>
      <c r="G1962" s="1" t="str">
        <f>IFERROR(__xludf.DUMMYFUNCTION("""COMPUTED_VALUE"""),"JavaScript")</f>
        <v>JavaScript</v>
      </c>
      <c r="H1962" s="1" t="str">
        <f>IFERROR(__xludf.DUMMYFUNCTION("""COMPUTED_VALUE"""),"SQL")</f>
        <v>SQL</v>
      </c>
    </row>
    <row r="1963">
      <c r="B1963" s="1" t="str">
        <f>IFERROR(__xludf.DUMMYFUNCTION("""COMPUTED_VALUE"""),"C++;JavaScript;SQL")</f>
        <v>C++;JavaScript;SQL</v>
      </c>
      <c r="E1963" s="1" t="str">
        <f>IFERROR(__xludf.DUMMYFUNCTION("UNIQUE(SPLIT(B1963,"";""))"),"C++")</f>
        <v>C++</v>
      </c>
      <c r="F1963" s="1" t="str">
        <f>IFERROR(__xludf.DUMMYFUNCTION("""COMPUTED_VALUE"""),"JavaScript")</f>
        <v>JavaScript</v>
      </c>
      <c r="G1963" s="1" t="str">
        <f>IFERROR(__xludf.DUMMYFUNCTION("""COMPUTED_VALUE"""),"SQL")</f>
        <v>SQL</v>
      </c>
    </row>
    <row r="1964">
      <c r="B1964" s="1" t="str">
        <f>IFERROR(__xludf.DUMMYFUNCTION("""COMPUTED_VALUE"""),"C;C++;C#;Go;HTML/CSS;Java;JavaScript;Python;R;Scala;SQL;VBA")</f>
        <v>C;C++;C#;Go;HTML/CSS;Java;JavaScript;Python;R;Scala;SQL;VBA</v>
      </c>
      <c r="E1964" s="1" t="str">
        <f>IFERROR(__xludf.DUMMYFUNCTION("UNIQUE(SPLIT(B1964,"";""))"),"C")</f>
        <v>C</v>
      </c>
      <c r="F1964" s="1" t="str">
        <f>IFERROR(__xludf.DUMMYFUNCTION("""COMPUTED_VALUE"""),"C++")</f>
        <v>C++</v>
      </c>
      <c r="G1964" s="1" t="str">
        <f>IFERROR(__xludf.DUMMYFUNCTION("""COMPUTED_VALUE"""),"C#")</f>
        <v>C#</v>
      </c>
      <c r="H1964" s="1" t="str">
        <f>IFERROR(__xludf.DUMMYFUNCTION("""COMPUTED_VALUE"""),"Go")</f>
        <v>Go</v>
      </c>
      <c r="I1964" s="1" t="str">
        <f>IFERROR(__xludf.DUMMYFUNCTION("""COMPUTED_VALUE"""),"HTML/CSS")</f>
        <v>HTML/CSS</v>
      </c>
      <c r="J1964" s="1" t="str">
        <f>IFERROR(__xludf.DUMMYFUNCTION("""COMPUTED_VALUE"""),"Java")</f>
        <v>Java</v>
      </c>
      <c r="K1964" s="1" t="str">
        <f>IFERROR(__xludf.DUMMYFUNCTION("""COMPUTED_VALUE"""),"JavaScript")</f>
        <v>JavaScript</v>
      </c>
      <c r="L1964" s="1" t="str">
        <f>IFERROR(__xludf.DUMMYFUNCTION("""COMPUTED_VALUE"""),"Python")</f>
        <v>Python</v>
      </c>
      <c r="M1964" s="1" t="str">
        <f>IFERROR(__xludf.DUMMYFUNCTION("""COMPUTED_VALUE"""),"R")</f>
        <v>R</v>
      </c>
      <c r="N1964" s="1" t="str">
        <f>IFERROR(__xludf.DUMMYFUNCTION("""COMPUTED_VALUE"""),"Scala")</f>
        <v>Scala</v>
      </c>
      <c r="O1964" s="1" t="str">
        <f>IFERROR(__xludf.DUMMYFUNCTION("""COMPUTED_VALUE"""),"SQL")</f>
        <v>SQL</v>
      </c>
      <c r="P1964" s="1" t="str">
        <f>IFERROR(__xludf.DUMMYFUNCTION("""COMPUTED_VALUE"""),"VBA")</f>
        <v>VBA</v>
      </c>
    </row>
    <row r="1965">
      <c r="B1965" s="1" t="str">
        <f>IFERROR(__xludf.DUMMYFUNCTION("""COMPUTED_VALUE"""),"Elixir;HTML/CSS;Java;JavaScript")</f>
        <v>Elixir;HTML/CSS;Java;JavaScript</v>
      </c>
      <c r="E1965" s="1" t="str">
        <f>IFERROR(__xludf.DUMMYFUNCTION("UNIQUE(SPLIT(B1965,"";""))"),"Elixir")</f>
        <v>Elixir</v>
      </c>
      <c r="F1965" s="1" t="str">
        <f>IFERROR(__xludf.DUMMYFUNCTION("""COMPUTED_VALUE"""),"HTML/CSS")</f>
        <v>HTML/CSS</v>
      </c>
      <c r="G1965" s="1" t="str">
        <f>IFERROR(__xludf.DUMMYFUNCTION("""COMPUTED_VALUE"""),"Java")</f>
        <v>Java</v>
      </c>
      <c r="H1965" s="1" t="str">
        <f>IFERROR(__xludf.DUMMYFUNCTION("""COMPUTED_VALUE"""),"JavaScript")</f>
        <v>JavaScript</v>
      </c>
    </row>
    <row r="1966">
      <c r="B1966" s="1" t="str">
        <f>IFERROR(__xludf.DUMMYFUNCTION("""COMPUTED_VALUE"""),"Python")</f>
        <v>Python</v>
      </c>
      <c r="E1966" s="1" t="str">
        <f>IFERROR(__xludf.DUMMYFUNCTION("UNIQUE(SPLIT(B1966,"";""))"),"Python")</f>
        <v>Python</v>
      </c>
    </row>
    <row r="1967">
      <c r="B1967" s="1" t="str">
        <f>IFERROR(__xludf.DUMMYFUNCTION("""COMPUTED_VALUE"""),"C#;PHP;SQL")</f>
        <v>C#;PHP;SQL</v>
      </c>
      <c r="E1967" s="1" t="str">
        <f>IFERROR(__xludf.DUMMYFUNCTION("UNIQUE(SPLIT(B1967,"";""))"),"C#")</f>
        <v>C#</v>
      </c>
      <c r="F1967" s="1" t="str">
        <f>IFERROR(__xludf.DUMMYFUNCTION("""COMPUTED_VALUE"""),"PHP")</f>
        <v>PHP</v>
      </c>
      <c r="G1967" s="1" t="str">
        <f>IFERROR(__xludf.DUMMYFUNCTION("""COMPUTED_VALUE"""),"SQL")</f>
        <v>SQL</v>
      </c>
    </row>
    <row r="1968">
      <c r="B1968" s="1" t="str">
        <f>IFERROR(__xludf.DUMMYFUNCTION("""COMPUTED_VALUE"""),"C;C#;HTML/CSS;Java;JavaScript;Python;R;SQL;TypeScript")</f>
        <v>C;C#;HTML/CSS;Java;JavaScript;Python;R;SQL;TypeScript</v>
      </c>
      <c r="E1968" s="1" t="str">
        <f>IFERROR(__xludf.DUMMYFUNCTION("UNIQUE(SPLIT(B1968,"";""))"),"C")</f>
        <v>C</v>
      </c>
      <c r="F1968" s="1" t="str">
        <f>IFERROR(__xludf.DUMMYFUNCTION("""COMPUTED_VALUE"""),"C#")</f>
        <v>C#</v>
      </c>
      <c r="G1968" s="1" t="str">
        <f>IFERROR(__xludf.DUMMYFUNCTION("""COMPUTED_VALUE"""),"HTML/CSS")</f>
        <v>HTML/CSS</v>
      </c>
      <c r="H1968" s="1" t="str">
        <f>IFERROR(__xludf.DUMMYFUNCTION("""COMPUTED_VALUE"""),"Java")</f>
        <v>Java</v>
      </c>
      <c r="I1968" s="1" t="str">
        <f>IFERROR(__xludf.DUMMYFUNCTION("""COMPUTED_VALUE"""),"JavaScript")</f>
        <v>JavaScript</v>
      </c>
      <c r="J1968" s="1" t="str">
        <f>IFERROR(__xludf.DUMMYFUNCTION("""COMPUTED_VALUE"""),"Python")</f>
        <v>Python</v>
      </c>
      <c r="K1968" s="1" t="str">
        <f>IFERROR(__xludf.DUMMYFUNCTION("""COMPUTED_VALUE"""),"R")</f>
        <v>R</v>
      </c>
      <c r="L1968" s="1" t="str">
        <f>IFERROR(__xludf.DUMMYFUNCTION("""COMPUTED_VALUE"""),"SQL")</f>
        <v>SQL</v>
      </c>
      <c r="M1968" s="1" t="str">
        <f>IFERROR(__xludf.DUMMYFUNCTION("""COMPUTED_VALUE"""),"TypeScript")</f>
        <v>TypeScript</v>
      </c>
    </row>
    <row r="1969">
      <c r="B1969" s="1" t="str">
        <f>IFERROR(__xludf.DUMMYFUNCTION("""COMPUTED_VALUE"""),"Bash/Shell/PowerShell;C#;HTML/CSS;Java;JavaScript;TypeScript;Other(s):")</f>
        <v>Bash/Shell/PowerShell;C#;HTML/CSS;Java;JavaScript;TypeScript;Other(s):</v>
      </c>
      <c r="E1969" s="1" t="str">
        <f>IFERROR(__xludf.DUMMYFUNCTION("UNIQUE(SPLIT(B1969,"";""))"),"Bash/Shell/PowerShell")</f>
        <v>Bash/Shell/PowerShell</v>
      </c>
      <c r="F1969" s="1" t="str">
        <f>IFERROR(__xludf.DUMMYFUNCTION("""COMPUTED_VALUE"""),"C#")</f>
        <v>C#</v>
      </c>
      <c r="G1969" s="1" t="str">
        <f>IFERROR(__xludf.DUMMYFUNCTION("""COMPUTED_VALUE"""),"HTML/CSS")</f>
        <v>HTML/CSS</v>
      </c>
      <c r="H1969" s="1" t="str">
        <f>IFERROR(__xludf.DUMMYFUNCTION("""COMPUTED_VALUE"""),"Java")</f>
        <v>Java</v>
      </c>
      <c r="I1969" s="1" t="str">
        <f>IFERROR(__xludf.DUMMYFUNCTION("""COMPUTED_VALUE"""),"JavaScript")</f>
        <v>JavaScript</v>
      </c>
      <c r="J1969" s="1" t="str">
        <f>IFERROR(__xludf.DUMMYFUNCTION("""COMPUTED_VALUE"""),"TypeScript")</f>
        <v>TypeScript</v>
      </c>
      <c r="K1969" s="1" t="str">
        <f>IFERROR(__xludf.DUMMYFUNCTION("""COMPUTED_VALUE"""),"Other(s):")</f>
        <v>Other(s):</v>
      </c>
    </row>
    <row r="1970">
      <c r="B1970" s="1" t="str">
        <f>IFERROR(__xludf.DUMMYFUNCTION("""COMPUTED_VALUE"""),"C;C++")</f>
        <v>C;C++</v>
      </c>
      <c r="E1970" s="1" t="str">
        <f>IFERROR(__xludf.DUMMYFUNCTION("UNIQUE(SPLIT(B1970,"";""))"),"C")</f>
        <v>C</v>
      </c>
      <c r="F1970" s="1" t="str">
        <f>IFERROR(__xludf.DUMMYFUNCTION("""COMPUTED_VALUE"""),"C++")</f>
        <v>C++</v>
      </c>
    </row>
    <row r="1971">
      <c r="B1971" s="1" t="str">
        <f>IFERROR(__xludf.DUMMYFUNCTION("""COMPUTED_VALUE"""),"C++;Python")</f>
        <v>C++;Python</v>
      </c>
      <c r="E1971" s="1" t="str">
        <f>IFERROR(__xludf.DUMMYFUNCTION("UNIQUE(SPLIT(B1971,"";""))"),"C++")</f>
        <v>C++</v>
      </c>
      <c r="F1971" s="1" t="str">
        <f>IFERROR(__xludf.DUMMYFUNCTION("""COMPUTED_VALUE"""),"Python")</f>
        <v>Python</v>
      </c>
    </row>
    <row r="1972">
      <c r="B1972" s="1" t="str">
        <f>IFERROR(__xludf.DUMMYFUNCTION("""COMPUTED_VALUE"""),"Bash/Shell/PowerShell;Go;HTML/CSS;JavaScript;Python;Ruby;TypeScript")</f>
        <v>Bash/Shell/PowerShell;Go;HTML/CSS;JavaScript;Python;Ruby;TypeScript</v>
      </c>
      <c r="E1972" s="1" t="str">
        <f>IFERROR(__xludf.DUMMYFUNCTION("UNIQUE(SPLIT(B1972,"";""))"),"Bash/Shell/PowerShell")</f>
        <v>Bash/Shell/PowerShell</v>
      </c>
      <c r="F1972" s="1" t="str">
        <f>IFERROR(__xludf.DUMMYFUNCTION("""COMPUTED_VALUE"""),"Go")</f>
        <v>Go</v>
      </c>
      <c r="G1972" s="1" t="str">
        <f>IFERROR(__xludf.DUMMYFUNCTION("""COMPUTED_VALUE"""),"HTML/CSS")</f>
        <v>HTML/CSS</v>
      </c>
      <c r="H1972" s="1" t="str">
        <f>IFERROR(__xludf.DUMMYFUNCTION("""COMPUTED_VALUE"""),"JavaScript")</f>
        <v>JavaScript</v>
      </c>
      <c r="I1972" s="1" t="str">
        <f>IFERROR(__xludf.DUMMYFUNCTION("""COMPUTED_VALUE"""),"Python")</f>
        <v>Python</v>
      </c>
      <c r="J1972" s="1" t="str">
        <f>IFERROR(__xludf.DUMMYFUNCTION("""COMPUTED_VALUE"""),"Ruby")</f>
        <v>Ruby</v>
      </c>
      <c r="K1972" s="1" t="str">
        <f>IFERROR(__xludf.DUMMYFUNCTION("""COMPUTED_VALUE"""),"TypeScript")</f>
        <v>TypeScript</v>
      </c>
    </row>
    <row r="1973">
      <c r="B1973" s="1" t="str">
        <f>IFERROR(__xludf.DUMMYFUNCTION("""COMPUTED_VALUE"""),"C++;C#;Go;HTML/CSS;JavaScript;Python;SQL")</f>
        <v>C++;C#;Go;HTML/CSS;JavaScript;Python;SQL</v>
      </c>
      <c r="E1973" s="1" t="str">
        <f>IFERROR(__xludf.DUMMYFUNCTION("UNIQUE(SPLIT(B1973,"";""))"),"C++")</f>
        <v>C++</v>
      </c>
      <c r="F1973" s="1" t="str">
        <f>IFERROR(__xludf.DUMMYFUNCTION("""COMPUTED_VALUE"""),"C#")</f>
        <v>C#</v>
      </c>
      <c r="G1973" s="1" t="str">
        <f>IFERROR(__xludf.DUMMYFUNCTION("""COMPUTED_VALUE"""),"Go")</f>
        <v>Go</v>
      </c>
      <c r="H1973" s="1" t="str">
        <f>IFERROR(__xludf.DUMMYFUNCTION("""COMPUTED_VALUE"""),"HTML/CSS")</f>
        <v>HTML/CSS</v>
      </c>
      <c r="I1973" s="1" t="str">
        <f>IFERROR(__xludf.DUMMYFUNCTION("""COMPUTED_VALUE"""),"JavaScript")</f>
        <v>JavaScript</v>
      </c>
      <c r="J1973" s="1" t="str">
        <f>IFERROR(__xludf.DUMMYFUNCTION("""COMPUTED_VALUE"""),"Python")</f>
        <v>Python</v>
      </c>
      <c r="K1973" s="1" t="str">
        <f>IFERROR(__xludf.DUMMYFUNCTION("""COMPUTED_VALUE"""),"SQL")</f>
        <v>SQL</v>
      </c>
    </row>
    <row r="1974">
      <c r="B1974" s="1" t="str">
        <f>IFERROR(__xludf.DUMMYFUNCTION("""COMPUTED_VALUE"""),"HTML/CSS;JavaScript;Ruby;SQL")</f>
        <v>HTML/CSS;JavaScript;Ruby;SQL</v>
      </c>
      <c r="E1974" s="1" t="str">
        <f>IFERROR(__xludf.DUMMYFUNCTION("UNIQUE(SPLIT(B1974,"";""))"),"HTML/CSS")</f>
        <v>HTML/CSS</v>
      </c>
      <c r="F1974" s="1" t="str">
        <f>IFERROR(__xludf.DUMMYFUNCTION("""COMPUTED_VALUE"""),"JavaScript")</f>
        <v>JavaScript</v>
      </c>
      <c r="G1974" s="1" t="str">
        <f>IFERROR(__xludf.DUMMYFUNCTION("""COMPUTED_VALUE"""),"Ruby")</f>
        <v>Ruby</v>
      </c>
      <c r="H1974" s="1" t="str">
        <f>IFERROR(__xludf.DUMMYFUNCTION("""COMPUTED_VALUE"""),"SQL")</f>
        <v>SQL</v>
      </c>
    </row>
    <row r="1975">
      <c r="B1975" s="1" t="str">
        <f>IFERROR(__xludf.DUMMYFUNCTION("""COMPUTED_VALUE"""),"Bash/Shell/PowerShell;HTML/CSS;JavaScript")</f>
        <v>Bash/Shell/PowerShell;HTML/CSS;JavaScript</v>
      </c>
      <c r="E1975" s="1" t="str">
        <f>IFERROR(__xludf.DUMMYFUNCTION("UNIQUE(SPLIT(B1975,"";""))"),"Bash/Shell/PowerShell")</f>
        <v>Bash/Shell/PowerShell</v>
      </c>
      <c r="F1975" s="1" t="str">
        <f>IFERROR(__xludf.DUMMYFUNCTION("""COMPUTED_VALUE"""),"HTML/CSS")</f>
        <v>HTML/CSS</v>
      </c>
      <c r="G1975" s="1" t="str">
        <f>IFERROR(__xludf.DUMMYFUNCTION("""COMPUTED_VALUE"""),"JavaScript")</f>
        <v>JavaScript</v>
      </c>
    </row>
    <row r="1976">
      <c r="B1976" s="1" t="str">
        <f>IFERROR(__xludf.DUMMYFUNCTION("""COMPUTED_VALUE"""),"Bash/Shell/PowerShell;HTML/CSS;Java;JavaScript;Ruby")</f>
        <v>Bash/Shell/PowerShell;HTML/CSS;Java;JavaScript;Ruby</v>
      </c>
      <c r="E1976" s="1" t="str">
        <f>IFERROR(__xludf.DUMMYFUNCTION("UNIQUE(SPLIT(B1976,"";""))"),"Bash/Shell/PowerShell")</f>
        <v>Bash/Shell/PowerShell</v>
      </c>
      <c r="F1976" s="1" t="str">
        <f>IFERROR(__xludf.DUMMYFUNCTION("""COMPUTED_VALUE"""),"HTML/CSS")</f>
        <v>HTML/CSS</v>
      </c>
      <c r="G1976" s="1" t="str">
        <f>IFERROR(__xludf.DUMMYFUNCTION("""COMPUTED_VALUE"""),"Java")</f>
        <v>Java</v>
      </c>
      <c r="H1976" s="1" t="str">
        <f>IFERROR(__xludf.DUMMYFUNCTION("""COMPUTED_VALUE"""),"JavaScript")</f>
        <v>JavaScript</v>
      </c>
      <c r="I1976" s="1" t="str">
        <f>IFERROR(__xludf.DUMMYFUNCTION("""COMPUTED_VALUE"""),"Ruby")</f>
        <v>Ruby</v>
      </c>
    </row>
    <row r="1977">
      <c r="B1977" s="1" t="str">
        <f>IFERROR(__xludf.DUMMYFUNCTION("""COMPUTED_VALUE"""),"Bash/Shell/PowerShell;HTML/CSS;Java;JavaScript;Kotlin;Objective-C;Python;SQL;Swift")</f>
        <v>Bash/Shell/PowerShell;HTML/CSS;Java;JavaScript;Kotlin;Objective-C;Python;SQL;Swift</v>
      </c>
      <c r="E1977" s="1" t="str">
        <f>IFERROR(__xludf.DUMMYFUNCTION("UNIQUE(SPLIT(B1977,"";""))"),"Bash/Shell/PowerShell")</f>
        <v>Bash/Shell/PowerShell</v>
      </c>
      <c r="F1977" s="1" t="str">
        <f>IFERROR(__xludf.DUMMYFUNCTION("""COMPUTED_VALUE"""),"HTML/CSS")</f>
        <v>HTML/CSS</v>
      </c>
      <c r="G1977" s="1" t="str">
        <f>IFERROR(__xludf.DUMMYFUNCTION("""COMPUTED_VALUE"""),"Java")</f>
        <v>Java</v>
      </c>
      <c r="H1977" s="1" t="str">
        <f>IFERROR(__xludf.DUMMYFUNCTION("""COMPUTED_VALUE"""),"JavaScript")</f>
        <v>JavaScript</v>
      </c>
      <c r="I1977" s="1" t="str">
        <f>IFERROR(__xludf.DUMMYFUNCTION("""COMPUTED_VALUE"""),"Kotlin")</f>
        <v>Kotlin</v>
      </c>
      <c r="J1977" s="1" t="str">
        <f>IFERROR(__xludf.DUMMYFUNCTION("""COMPUTED_VALUE"""),"Objective-C")</f>
        <v>Objective-C</v>
      </c>
      <c r="K1977" s="1" t="str">
        <f>IFERROR(__xludf.DUMMYFUNCTION("""COMPUTED_VALUE"""),"Python")</f>
        <v>Python</v>
      </c>
      <c r="L1977" s="1" t="str">
        <f>IFERROR(__xludf.DUMMYFUNCTION("""COMPUTED_VALUE"""),"SQL")</f>
        <v>SQL</v>
      </c>
      <c r="M1977" s="1" t="str">
        <f>IFERROR(__xludf.DUMMYFUNCTION("""COMPUTED_VALUE"""),"Swift")</f>
        <v>Swift</v>
      </c>
    </row>
    <row r="1978">
      <c r="B1978" s="1" t="str">
        <f>IFERROR(__xludf.DUMMYFUNCTION("""COMPUTED_VALUE"""),"C;C#;HTML/CSS;Java;JavaScript;Ruby")</f>
        <v>C;C#;HTML/CSS;Java;JavaScript;Ruby</v>
      </c>
      <c r="E1978" s="1" t="str">
        <f>IFERROR(__xludf.DUMMYFUNCTION("UNIQUE(SPLIT(B1978,"";""))"),"C")</f>
        <v>C</v>
      </c>
      <c r="F1978" s="1" t="str">
        <f>IFERROR(__xludf.DUMMYFUNCTION("""COMPUTED_VALUE"""),"C#")</f>
        <v>C#</v>
      </c>
      <c r="G1978" s="1" t="str">
        <f>IFERROR(__xludf.DUMMYFUNCTION("""COMPUTED_VALUE"""),"HTML/CSS")</f>
        <v>HTML/CSS</v>
      </c>
      <c r="H1978" s="1" t="str">
        <f>IFERROR(__xludf.DUMMYFUNCTION("""COMPUTED_VALUE"""),"Java")</f>
        <v>Java</v>
      </c>
      <c r="I1978" s="1" t="str">
        <f>IFERROR(__xludf.DUMMYFUNCTION("""COMPUTED_VALUE"""),"JavaScript")</f>
        <v>JavaScript</v>
      </c>
      <c r="J1978" s="1" t="str">
        <f>IFERROR(__xludf.DUMMYFUNCTION("""COMPUTED_VALUE"""),"Ruby")</f>
        <v>Ruby</v>
      </c>
    </row>
    <row r="1979">
      <c r="B1979" s="1" t="str">
        <f>IFERROR(__xludf.DUMMYFUNCTION("""COMPUTED_VALUE"""),"C;C++;Java;PHP;Python;Ruby;SQL")</f>
        <v>C;C++;Java;PHP;Python;Ruby;SQL</v>
      </c>
      <c r="E1979" s="1" t="str">
        <f>IFERROR(__xludf.DUMMYFUNCTION("UNIQUE(SPLIT(B1979,"";""))"),"C")</f>
        <v>C</v>
      </c>
      <c r="F1979" s="1" t="str">
        <f>IFERROR(__xludf.DUMMYFUNCTION("""COMPUTED_VALUE"""),"C++")</f>
        <v>C++</v>
      </c>
      <c r="G1979" s="1" t="str">
        <f>IFERROR(__xludf.DUMMYFUNCTION("""COMPUTED_VALUE"""),"Java")</f>
        <v>Java</v>
      </c>
      <c r="H1979" s="1" t="str">
        <f>IFERROR(__xludf.DUMMYFUNCTION("""COMPUTED_VALUE"""),"PHP")</f>
        <v>PHP</v>
      </c>
      <c r="I1979" s="1" t="str">
        <f>IFERROR(__xludf.DUMMYFUNCTION("""COMPUTED_VALUE"""),"Python")</f>
        <v>Python</v>
      </c>
      <c r="J1979" s="1" t="str">
        <f>IFERROR(__xludf.DUMMYFUNCTION("""COMPUTED_VALUE"""),"Ruby")</f>
        <v>Ruby</v>
      </c>
      <c r="K1979" s="1" t="str">
        <f>IFERROR(__xludf.DUMMYFUNCTION("""COMPUTED_VALUE"""),"SQL")</f>
        <v>SQL</v>
      </c>
    </row>
    <row r="1980">
      <c r="B1980" s="1" t="str">
        <f>IFERROR(__xludf.DUMMYFUNCTION("""COMPUTED_VALUE"""),"Bash/Shell/PowerShell;C#;F#;HTML/CSS;JavaScript;SQL;VBA")</f>
        <v>Bash/Shell/PowerShell;C#;F#;HTML/CSS;JavaScript;SQL;VBA</v>
      </c>
      <c r="E1980" s="1" t="str">
        <f>IFERROR(__xludf.DUMMYFUNCTION("UNIQUE(SPLIT(B1980,"";""))"),"Bash/Shell/PowerShell")</f>
        <v>Bash/Shell/PowerShell</v>
      </c>
      <c r="F1980" s="1" t="str">
        <f>IFERROR(__xludf.DUMMYFUNCTION("""COMPUTED_VALUE"""),"C#")</f>
        <v>C#</v>
      </c>
      <c r="G1980" s="1" t="str">
        <f>IFERROR(__xludf.DUMMYFUNCTION("""COMPUTED_VALUE"""),"F#")</f>
        <v>F#</v>
      </c>
      <c r="H1980" s="1" t="str">
        <f>IFERROR(__xludf.DUMMYFUNCTION("""COMPUTED_VALUE"""),"HTML/CSS")</f>
        <v>HTML/CSS</v>
      </c>
      <c r="I1980" s="1" t="str">
        <f>IFERROR(__xludf.DUMMYFUNCTION("""COMPUTED_VALUE"""),"JavaScript")</f>
        <v>JavaScript</v>
      </c>
      <c r="J1980" s="1" t="str">
        <f>IFERROR(__xludf.DUMMYFUNCTION("""COMPUTED_VALUE"""),"SQL")</f>
        <v>SQL</v>
      </c>
      <c r="K1980" s="1" t="str">
        <f>IFERROR(__xludf.DUMMYFUNCTION("""COMPUTED_VALUE"""),"VBA")</f>
        <v>VBA</v>
      </c>
    </row>
    <row r="1981">
      <c r="B1981" s="1" t="str">
        <f>IFERROR(__xludf.DUMMYFUNCTION("""COMPUTED_VALUE"""),"C#;Python;SQL")</f>
        <v>C#;Python;SQL</v>
      </c>
      <c r="E1981" s="1" t="str">
        <f>IFERROR(__xludf.DUMMYFUNCTION("UNIQUE(SPLIT(B1981,"";""))"),"C#")</f>
        <v>C#</v>
      </c>
      <c r="F1981" s="1" t="str">
        <f>IFERROR(__xludf.DUMMYFUNCTION("""COMPUTED_VALUE"""),"Python")</f>
        <v>Python</v>
      </c>
      <c r="G1981" s="1" t="str">
        <f>IFERROR(__xludf.DUMMYFUNCTION("""COMPUTED_VALUE"""),"SQL")</f>
        <v>SQL</v>
      </c>
    </row>
    <row r="1982">
      <c r="B1982" s="1" t="str">
        <f>IFERROR(__xludf.DUMMYFUNCTION("""COMPUTED_VALUE"""),"R")</f>
        <v>R</v>
      </c>
      <c r="E1982" s="1" t="str">
        <f>IFERROR(__xludf.DUMMYFUNCTION("UNIQUE(SPLIT(B1982,"";""))"),"R")</f>
        <v>R</v>
      </c>
    </row>
    <row r="1983">
      <c r="B1983" s="1" t="str">
        <f>IFERROR(__xludf.DUMMYFUNCTION("""COMPUTED_VALUE"""),"JavaScript;TypeScript")</f>
        <v>JavaScript;TypeScript</v>
      </c>
      <c r="E1983" s="1" t="str">
        <f>IFERROR(__xludf.DUMMYFUNCTION("UNIQUE(SPLIT(B1983,"";""))"),"JavaScript")</f>
        <v>JavaScript</v>
      </c>
      <c r="F1983" s="1" t="str">
        <f>IFERROR(__xludf.DUMMYFUNCTION("""COMPUTED_VALUE"""),"TypeScript")</f>
        <v>TypeScript</v>
      </c>
    </row>
    <row r="1984">
      <c r="B1984" s="1" t="str">
        <f>IFERROR(__xludf.DUMMYFUNCTION("""COMPUTED_VALUE"""),"C#;F#;JavaScript;Scala;TypeScript;Other(s):")</f>
        <v>C#;F#;JavaScript;Scala;TypeScript;Other(s):</v>
      </c>
      <c r="E1984" s="1" t="str">
        <f>IFERROR(__xludf.DUMMYFUNCTION("UNIQUE(SPLIT(B1984,"";""))"),"C#")</f>
        <v>C#</v>
      </c>
      <c r="F1984" s="1" t="str">
        <f>IFERROR(__xludf.DUMMYFUNCTION("""COMPUTED_VALUE"""),"F#")</f>
        <v>F#</v>
      </c>
      <c r="G1984" s="1" t="str">
        <f>IFERROR(__xludf.DUMMYFUNCTION("""COMPUTED_VALUE"""),"JavaScript")</f>
        <v>JavaScript</v>
      </c>
      <c r="H1984" s="1" t="str">
        <f>IFERROR(__xludf.DUMMYFUNCTION("""COMPUTED_VALUE"""),"Scala")</f>
        <v>Scala</v>
      </c>
      <c r="I1984" s="1" t="str">
        <f>IFERROR(__xludf.DUMMYFUNCTION("""COMPUTED_VALUE"""),"TypeScript")</f>
        <v>TypeScript</v>
      </c>
      <c r="J1984" s="1" t="str">
        <f>IFERROR(__xludf.DUMMYFUNCTION("""COMPUTED_VALUE"""),"Other(s):")</f>
        <v>Other(s):</v>
      </c>
    </row>
    <row r="1985">
      <c r="B1985" s="1" t="str">
        <f>IFERROR(__xludf.DUMMYFUNCTION("""COMPUTED_VALUE"""),"C#;HTML/CSS;JavaScript;SQL")</f>
        <v>C#;HTML/CSS;JavaScript;SQL</v>
      </c>
      <c r="E1985" s="1" t="str">
        <f>IFERROR(__xludf.DUMMYFUNCTION("UNIQUE(SPLIT(B1985,"";""))"),"C#")</f>
        <v>C#</v>
      </c>
      <c r="F1985" s="1" t="str">
        <f>IFERROR(__xludf.DUMMYFUNCTION("""COMPUTED_VALUE"""),"HTML/CSS")</f>
        <v>HTML/CSS</v>
      </c>
      <c r="G1985" s="1" t="str">
        <f>IFERROR(__xludf.DUMMYFUNCTION("""COMPUTED_VALUE"""),"JavaScript")</f>
        <v>JavaScript</v>
      </c>
      <c r="H1985" s="1" t="str">
        <f>IFERROR(__xludf.DUMMYFUNCTION("""COMPUTED_VALUE"""),"SQL")</f>
        <v>SQL</v>
      </c>
    </row>
    <row r="1986">
      <c r="B1986" s="1" t="str">
        <f>IFERROR(__xludf.DUMMYFUNCTION("""COMPUTED_VALUE"""),"C#")</f>
        <v>C#</v>
      </c>
      <c r="E1986" s="1" t="str">
        <f>IFERROR(__xludf.DUMMYFUNCTION("UNIQUE(SPLIT(B1986,"";""))"),"C#")</f>
        <v>C#</v>
      </c>
    </row>
    <row r="1987">
      <c r="B1987" s="1" t="str">
        <f>IFERROR(__xludf.DUMMYFUNCTION("""COMPUTED_VALUE"""),"Bash/Shell/PowerShell;C;HTML/CSS;JavaScript;SQL")</f>
        <v>Bash/Shell/PowerShell;C;HTML/CSS;JavaScript;SQL</v>
      </c>
      <c r="E1987" s="1" t="str">
        <f>IFERROR(__xludf.DUMMYFUNCTION("UNIQUE(SPLIT(B1987,"";""))"),"Bash/Shell/PowerShell")</f>
        <v>Bash/Shell/PowerShell</v>
      </c>
      <c r="F1987" s="1" t="str">
        <f>IFERROR(__xludf.DUMMYFUNCTION("""COMPUTED_VALUE"""),"C")</f>
        <v>C</v>
      </c>
      <c r="G1987" s="1" t="str">
        <f>IFERROR(__xludf.DUMMYFUNCTION("""COMPUTED_VALUE"""),"HTML/CSS")</f>
        <v>HTML/CSS</v>
      </c>
      <c r="H1987" s="1" t="str">
        <f>IFERROR(__xludf.DUMMYFUNCTION("""COMPUTED_VALUE"""),"JavaScript")</f>
        <v>JavaScript</v>
      </c>
      <c r="I1987" s="1" t="str">
        <f>IFERROR(__xludf.DUMMYFUNCTION("""COMPUTED_VALUE"""),"SQL")</f>
        <v>SQL</v>
      </c>
    </row>
    <row r="1988">
      <c r="B1988" s="1" t="str">
        <f>IFERROR(__xludf.DUMMYFUNCTION("""COMPUTED_VALUE"""),"C;C++;Java;JavaScript;Other(s):")</f>
        <v>C;C++;Java;JavaScript;Other(s):</v>
      </c>
      <c r="E1988" s="1" t="str">
        <f>IFERROR(__xludf.DUMMYFUNCTION("UNIQUE(SPLIT(B1988,"";""))"),"C")</f>
        <v>C</v>
      </c>
      <c r="F1988" s="1" t="str">
        <f>IFERROR(__xludf.DUMMYFUNCTION("""COMPUTED_VALUE"""),"C++")</f>
        <v>C++</v>
      </c>
      <c r="G1988" s="1" t="str">
        <f>IFERROR(__xludf.DUMMYFUNCTION("""COMPUTED_VALUE"""),"Java")</f>
        <v>Java</v>
      </c>
      <c r="H1988" s="1" t="str">
        <f>IFERROR(__xludf.DUMMYFUNCTION("""COMPUTED_VALUE"""),"JavaScript")</f>
        <v>JavaScript</v>
      </c>
      <c r="I1988" s="1" t="str">
        <f>IFERROR(__xludf.DUMMYFUNCTION("""COMPUTED_VALUE"""),"Other(s):")</f>
        <v>Other(s):</v>
      </c>
    </row>
    <row r="1989">
      <c r="B1989" s="1" t="str">
        <f>IFERROR(__xludf.DUMMYFUNCTION("""COMPUTED_VALUE"""),"Bash/Shell/PowerShell;C;HTML/CSS;JavaScript;Python")</f>
        <v>Bash/Shell/PowerShell;C;HTML/CSS;JavaScript;Python</v>
      </c>
      <c r="E1989" s="1" t="str">
        <f>IFERROR(__xludf.DUMMYFUNCTION("UNIQUE(SPLIT(B1989,"";""))"),"Bash/Shell/PowerShell")</f>
        <v>Bash/Shell/PowerShell</v>
      </c>
      <c r="F1989" s="1" t="str">
        <f>IFERROR(__xludf.DUMMYFUNCTION("""COMPUTED_VALUE"""),"C")</f>
        <v>C</v>
      </c>
      <c r="G1989" s="1" t="str">
        <f>IFERROR(__xludf.DUMMYFUNCTION("""COMPUTED_VALUE"""),"HTML/CSS")</f>
        <v>HTML/CSS</v>
      </c>
      <c r="H1989" s="1" t="str">
        <f>IFERROR(__xludf.DUMMYFUNCTION("""COMPUTED_VALUE"""),"JavaScript")</f>
        <v>JavaScript</v>
      </c>
      <c r="I1989" s="1" t="str">
        <f>IFERROR(__xludf.DUMMYFUNCTION("""COMPUTED_VALUE"""),"Python")</f>
        <v>Python</v>
      </c>
    </row>
    <row r="1990">
      <c r="B1990" s="1" t="str">
        <f>IFERROR(__xludf.DUMMYFUNCTION("""COMPUTED_VALUE"""),"C#;SQL")</f>
        <v>C#;SQL</v>
      </c>
      <c r="E1990" s="1" t="str">
        <f>IFERROR(__xludf.DUMMYFUNCTION("UNIQUE(SPLIT(B1990,"";""))"),"C#")</f>
        <v>C#</v>
      </c>
      <c r="F1990" s="1" t="str">
        <f>IFERROR(__xludf.DUMMYFUNCTION("""COMPUTED_VALUE"""),"SQL")</f>
        <v>SQL</v>
      </c>
    </row>
    <row r="1991">
      <c r="B1991" s="1" t="str">
        <f>IFERROR(__xludf.DUMMYFUNCTION("""COMPUTED_VALUE"""),"HTML/CSS;JavaScript;PHP;SQL")</f>
        <v>HTML/CSS;JavaScript;PHP;SQL</v>
      </c>
      <c r="E1991" s="1" t="str">
        <f>IFERROR(__xludf.DUMMYFUNCTION("UNIQUE(SPLIT(B1991,"";""))"),"HTML/CSS")</f>
        <v>HTML/CSS</v>
      </c>
      <c r="F1991" s="1" t="str">
        <f>IFERROR(__xludf.DUMMYFUNCTION("""COMPUTED_VALUE"""),"JavaScript")</f>
        <v>JavaScript</v>
      </c>
      <c r="G1991" s="1" t="str">
        <f>IFERROR(__xludf.DUMMYFUNCTION("""COMPUTED_VALUE"""),"PHP")</f>
        <v>PHP</v>
      </c>
      <c r="H1991" s="1" t="str">
        <f>IFERROR(__xludf.DUMMYFUNCTION("""COMPUTED_VALUE"""),"SQL")</f>
        <v>SQL</v>
      </c>
    </row>
    <row r="1992">
      <c r="B1992" s="1" t="str">
        <f>IFERROR(__xludf.DUMMYFUNCTION("""COMPUTED_VALUE"""),"C#;HTML/CSS;JavaScript;PHP")</f>
        <v>C#;HTML/CSS;JavaScript;PHP</v>
      </c>
      <c r="E1992" s="1" t="str">
        <f>IFERROR(__xludf.DUMMYFUNCTION("UNIQUE(SPLIT(B1992,"";""))"),"C#")</f>
        <v>C#</v>
      </c>
      <c r="F1992" s="1" t="str">
        <f>IFERROR(__xludf.DUMMYFUNCTION("""COMPUTED_VALUE"""),"HTML/CSS")</f>
        <v>HTML/CSS</v>
      </c>
      <c r="G1992" s="1" t="str">
        <f>IFERROR(__xludf.DUMMYFUNCTION("""COMPUTED_VALUE"""),"JavaScript")</f>
        <v>JavaScript</v>
      </c>
      <c r="H1992" s="1" t="str">
        <f>IFERROR(__xludf.DUMMYFUNCTION("""COMPUTED_VALUE"""),"PHP")</f>
        <v>PHP</v>
      </c>
    </row>
    <row r="1993">
      <c r="B1993" s="1" t="str">
        <f>IFERROR(__xludf.DUMMYFUNCTION("""COMPUTED_VALUE"""),"Bash/Shell/PowerShell;C;C++;HTML/CSS;Java;JavaScript;PHP;Python;Ruby;SQL")</f>
        <v>Bash/Shell/PowerShell;C;C++;HTML/CSS;Java;JavaScript;PHP;Python;Ruby;SQL</v>
      </c>
      <c r="E1993" s="1" t="str">
        <f>IFERROR(__xludf.DUMMYFUNCTION("UNIQUE(SPLIT(B1993,"";""))"),"Bash/Shell/PowerShell")</f>
        <v>Bash/Shell/PowerShell</v>
      </c>
      <c r="F1993" s="1" t="str">
        <f>IFERROR(__xludf.DUMMYFUNCTION("""COMPUTED_VALUE"""),"C")</f>
        <v>C</v>
      </c>
      <c r="G1993" s="1" t="str">
        <f>IFERROR(__xludf.DUMMYFUNCTION("""COMPUTED_VALUE"""),"C++")</f>
        <v>C++</v>
      </c>
      <c r="H1993" s="1" t="str">
        <f>IFERROR(__xludf.DUMMYFUNCTION("""COMPUTED_VALUE"""),"HTML/CSS")</f>
        <v>HTML/CSS</v>
      </c>
      <c r="I1993" s="1" t="str">
        <f>IFERROR(__xludf.DUMMYFUNCTION("""COMPUTED_VALUE"""),"Java")</f>
        <v>Java</v>
      </c>
      <c r="J1993" s="1" t="str">
        <f>IFERROR(__xludf.DUMMYFUNCTION("""COMPUTED_VALUE"""),"JavaScript")</f>
        <v>JavaScript</v>
      </c>
      <c r="K1993" s="1" t="str">
        <f>IFERROR(__xludf.DUMMYFUNCTION("""COMPUTED_VALUE"""),"PHP")</f>
        <v>PHP</v>
      </c>
      <c r="L1993" s="1" t="str">
        <f>IFERROR(__xludf.DUMMYFUNCTION("""COMPUTED_VALUE"""),"Python")</f>
        <v>Python</v>
      </c>
      <c r="M1993" s="1" t="str">
        <f>IFERROR(__xludf.DUMMYFUNCTION("""COMPUTED_VALUE"""),"Ruby")</f>
        <v>Ruby</v>
      </c>
      <c r="N1993" s="1" t="str">
        <f>IFERROR(__xludf.DUMMYFUNCTION("""COMPUTED_VALUE"""),"SQL")</f>
        <v>SQL</v>
      </c>
    </row>
    <row r="1994">
      <c r="B1994" s="1" t="str">
        <f>IFERROR(__xludf.DUMMYFUNCTION("""COMPUTED_VALUE"""),"Go;Objective-C;Swift")</f>
        <v>Go;Objective-C;Swift</v>
      </c>
      <c r="E1994" s="1" t="str">
        <f>IFERROR(__xludf.DUMMYFUNCTION("UNIQUE(SPLIT(B1994,"";""))"),"Go")</f>
        <v>Go</v>
      </c>
      <c r="F1994" s="1" t="str">
        <f>IFERROR(__xludf.DUMMYFUNCTION("""COMPUTED_VALUE"""),"Objective-C")</f>
        <v>Objective-C</v>
      </c>
      <c r="G1994" s="1" t="str">
        <f>IFERROR(__xludf.DUMMYFUNCTION("""COMPUTED_VALUE"""),"Swift")</f>
        <v>Swift</v>
      </c>
    </row>
    <row r="1995">
      <c r="B1995" s="1" t="str">
        <f>IFERROR(__xludf.DUMMYFUNCTION("""COMPUTED_VALUE"""),"Bash/Shell/PowerShell;JavaScript;Objective-C;Ruby;SQL;Swift")</f>
        <v>Bash/Shell/PowerShell;JavaScript;Objective-C;Ruby;SQL;Swift</v>
      </c>
      <c r="E1995" s="1" t="str">
        <f>IFERROR(__xludf.DUMMYFUNCTION("UNIQUE(SPLIT(B1995,"";""))"),"Bash/Shell/PowerShell")</f>
        <v>Bash/Shell/PowerShell</v>
      </c>
      <c r="F1995" s="1" t="str">
        <f>IFERROR(__xludf.DUMMYFUNCTION("""COMPUTED_VALUE"""),"JavaScript")</f>
        <v>JavaScript</v>
      </c>
      <c r="G1995" s="1" t="str">
        <f>IFERROR(__xludf.DUMMYFUNCTION("""COMPUTED_VALUE"""),"Objective-C")</f>
        <v>Objective-C</v>
      </c>
      <c r="H1995" s="1" t="str">
        <f>IFERROR(__xludf.DUMMYFUNCTION("""COMPUTED_VALUE"""),"Ruby")</f>
        <v>Ruby</v>
      </c>
      <c r="I1995" s="1" t="str">
        <f>IFERROR(__xludf.DUMMYFUNCTION("""COMPUTED_VALUE"""),"SQL")</f>
        <v>SQL</v>
      </c>
      <c r="J1995" s="1" t="str">
        <f>IFERROR(__xludf.DUMMYFUNCTION("""COMPUTED_VALUE"""),"Swift")</f>
        <v>Swift</v>
      </c>
    </row>
    <row r="1996">
      <c r="B1996" s="1" t="str">
        <f>IFERROR(__xludf.DUMMYFUNCTION("""COMPUTED_VALUE"""),"C;C++;HTML/CSS;JavaScript;Python")</f>
        <v>C;C++;HTML/CSS;JavaScript;Python</v>
      </c>
      <c r="E1996" s="1" t="str">
        <f>IFERROR(__xludf.DUMMYFUNCTION("UNIQUE(SPLIT(B1996,"";""))"),"C")</f>
        <v>C</v>
      </c>
      <c r="F1996" s="1" t="str">
        <f>IFERROR(__xludf.DUMMYFUNCTION("""COMPUTED_VALUE"""),"C++")</f>
        <v>C++</v>
      </c>
      <c r="G1996" s="1" t="str">
        <f>IFERROR(__xludf.DUMMYFUNCTION("""COMPUTED_VALUE"""),"HTML/CSS")</f>
        <v>HTML/CSS</v>
      </c>
      <c r="H1996" s="1" t="str">
        <f>IFERROR(__xludf.DUMMYFUNCTION("""COMPUTED_VALUE"""),"JavaScript")</f>
        <v>JavaScript</v>
      </c>
      <c r="I1996" s="1" t="str">
        <f>IFERROR(__xludf.DUMMYFUNCTION("""COMPUTED_VALUE"""),"Python")</f>
        <v>Python</v>
      </c>
    </row>
    <row r="1997">
      <c r="B1997" s="1" t="str">
        <f>IFERROR(__xludf.DUMMYFUNCTION("""COMPUTED_VALUE"""),"C;C++;HTML/CSS;Java;JavaScript;Python;R")</f>
        <v>C;C++;HTML/CSS;Java;JavaScript;Python;R</v>
      </c>
      <c r="E1997" s="1" t="str">
        <f>IFERROR(__xludf.DUMMYFUNCTION("UNIQUE(SPLIT(B1997,"";""))"),"C")</f>
        <v>C</v>
      </c>
      <c r="F1997" s="1" t="str">
        <f>IFERROR(__xludf.DUMMYFUNCTION("""COMPUTED_VALUE"""),"C++")</f>
        <v>C++</v>
      </c>
      <c r="G1997" s="1" t="str">
        <f>IFERROR(__xludf.DUMMYFUNCTION("""COMPUTED_VALUE"""),"HTML/CSS")</f>
        <v>HTML/CSS</v>
      </c>
      <c r="H1997" s="1" t="str">
        <f>IFERROR(__xludf.DUMMYFUNCTION("""COMPUTED_VALUE"""),"Java")</f>
        <v>Java</v>
      </c>
      <c r="I1997" s="1" t="str">
        <f>IFERROR(__xludf.DUMMYFUNCTION("""COMPUTED_VALUE"""),"JavaScript")</f>
        <v>JavaScript</v>
      </c>
      <c r="J1997" s="1" t="str">
        <f>IFERROR(__xludf.DUMMYFUNCTION("""COMPUTED_VALUE"""),"Python")</f>
        <v>Python</v>
      </c>
      <c r="K1997" s="1" t="str">
        <f>IFERROR(__xludf.DUMMYFUNCTION("""COMPUTED_VALUE"""),"R")</f>
        <v>R</v>
      </c>
    </row>
    <row r="1998">
      <c r="B1998" s="1" t="str">
        <f>IFERROR(__xludf.DUMMYFUNCTION("""COMPUTED_VALUE"""),"Bash/Shell/PowerShell;Java")</f>
        <v>Bash/Shell/PowerShell;Java</v>
      </c>
      <c r="E1998" s="1" t="str">
        <f>IFERROR(__xludf.DUMMYFUNCTION("UNIQUE(SPLIT(B1998,"";""))"),"Bash/Shell/PowerShell")</f>
        <v>Bash/Shell/PowerShell</v>
      </c>
      <c r="F1998" s="1" t="str">
        <f>IFERROR(__xludf.DUMMYFUNCTION("""COMPUTED_VALUE"""),"Java")</f>
        <v>Java</v>
      </c>
    </row>
    <row r="1999">
      <c r="B1999" s="1" t="str">
        <f>IFERROR(__xludf.DUMMYFUNCTION("""COMPUTED_VALUE"""),"HTML/CSS;Java;JavaScript;Kotlin;Python;Rust;Swift;TypeScript")</f>
        <v>HTML/CSS;Java;JavaScript;Kotlin;Python;Rust;Swift;TypeScript</v>
      </c>
      <c r="E1999" s="1" t="str">
        <f>IFERROR(__xludf.DUMMYFUNCTION("UNIQUE(SPLIT(B1999,"";""))"),"HTML/CSS")</f>
        <v>HTML/CSS</v>
      </c>
      <c r="F1999" s="1" t="str">
        <f>IFERROR(__xludf.DUMMYFUNCTION("""COMPUTED_VALUE"""),"Java")</f>
        <v>Java</v>
      </c>
      <c r="G1999" s="1" t="str">
        <f>IFERROR(__xludf.DUMMYFUNCTION("""COMPUTED_VALUE"""),"JavaScript")</f>
        <v>JavaScript</v>
      </c>
      <c r="H1999" s="1" t="str">
        <f>IFERROR(__xludf.DUMMYFUNCTION("""COMPUTED_VALUE"""),"Kotlin")</f>
        <v>Kotlin</v>
      </c>
      <c r="I1999" s="1" t="str">
        <f>IFERROR(__xludf.DUMMYFUNCTION("""COMPUTED_VALUE"""),"Python")</f>
        <v>Python</v>
      </c>
      <c r="J1999" s="1" t="str">
        <f>IFERROR(__xludf.DUMMYFUNCTION("""COMPUTED_VALUE"""),"Rust")</f>
        <v>Rust</v>
      </c>
      <c r="K1999" s="1" t="str">
        <f>IFERROR(__xludf.DUMMYFUNCTION("""COMPUTED_VALUE"""),"Swift")</f>
        <v>Swift</v>
      </c>
      <c r="L1999" s="1" t="str">
        <f>IFERROR(__xludf.DUMMYFUNCTION("""COMPUTED_VALUE"""),"TypeScript")</f>
        <v>TypeScript</v>
      </c>
    </row>
    <row r="2000">
      <c r="B2000" s="1" t="str">
        <f>IFERROR(__xludf.DUMMYFUNCTION("""COMPUTED_VALUE"""),"C#;HTML/CSS;SQL")</f>
        <v>C#;HTML/CSS;SQL</v>
      </c>
      <c r="E2000" s="1" t="str">
        <f>IFERROR(__xludf.DUMMYFUNCTION("UNIQUE(SPLIT(B2000,"";""))"),"C#")</f>
        <v>C#</v>
      </c>
      <c r="F2000" s="1" t="str">
        <f>IFERROR(__xludf.DUMMYFUNCTION("""COMPUTED_VALUE"""),"HTML/CSS")</f>
        <v>HTML/CSS</v>
      </c>
      <c r="G2000" s="1" t="str">
        <f>IFERROR(__xludf.DUMMYFUNCTION("""COMPUTED_VALUE"""),"SQL")</f>
        <v>SQL</v>
      </c>
    </row>
    <row r="2001">
      <c r="B2001" s="1" t="str">
        <f>IFERROR(__xludf.DUMMYFUNCTION("""COMPUTED_VALUE"""),"Bash/Shell/PowerShell;C#;HTML/CSS;JavaScript;SQL;VBA")</f>
        <v>Bash/Shell/PowerShell;C#;HTML/CSS;JavaScript;SQL;VBA</v>
      </c>
      <c r="E2001" s="1" t="str">
        <f>IFERROR(__xludf.DUMMYFUNCTION("UNIQUE(SPLIT(B2001,"";""))"),"Bash/Shell/PowerShell")</f>
        <v>Bash/Shell/PowerShell</v>
      </c>
      <c r="F2001" s="1" t="str">
        <f>IFERROR(__xludf.DUMMYFUNCTION("""COMPUTED_VALUE"""),"C#")</f>
        <v>C#</v>
      </c>
      <c r="G2001" s="1" t="str">
        <f>IFERROR(__xludf.DUMMYFUNCTION("""COMPUTED_VALUE"""),"HTML/CSS")</f>
        <v>HTML/CSS</v>
      </c>
      <c r="H2001" s="1" t="str">
        <f>IFERROR(__xludf.DUMMYFUNCTION("""COMPUTED_VALUE"""),"JavaScript")</f>
        <v>JavaScript</v>
      </c>
      <c r="I2001" s="1" t="str">
        <f>IFERROR(__xludf.DUMMYFUNCTION("""COMPUTED_VALUE"""),"SQL")</f>
        <v>SQL</v>
      </c>
      <c r="J2001" s="1" t="str">
        <f>IFERROR(__xludf.DUMMYFUNCTION("""COMPUTED_VALUE"""),"VBA")</f>
        <v>VBA</v>
      </c>
    </row>
    <row r="2002">
      <c r="B2002" s="1" t="str">
        <f>IFERROR(__xludf.DUMMYFUNCTION("""COMPUTED_VALUE"""),"C#;HTML/CSS;Java;JavaScript;SQL;Other(s):")</f>
        <v>C#;HTML/CSS;Java;JavaScript;SQL;Other(s):</v>
      </c>
      <c r="E2002" s="1" t="str">
        <f>IFERROR(__xludf.DUMMYFUNCTION("UNIQUE(SPLIT(B2002,"";""))"),"C#")</f>
        <v>C#</v>
      </c>
      <c r="F2002" s="1" t="str">
        <f>IFERROR(__xludf.DUMMYFUNCTION("""COMPUTED_VALUE"""),"HTML/CSS")</f>
        <v>HTML/CSS</v>
      </c>
      <c r="G2002" s="1" t="str">
        <f>IFERROR(__xludf.DUMMYFUNCTION("""COMPUTED_VALUE"""),"Java")</f>
        <v>Java</v>
      </c>
      <c r="H2002" s="1" t="str">
        <f>IFERROR(__xludf.DUMMYFUNCTION("""COMPUTED_VALUE"""),"JavaScript")</f>
        <v>JavaScript</v>
      </c>
      <c r="I2002" s="1" t="str">
        <f>IFERROR(__xludf.DUMMYFUNCTION("""COMPUTED_VALUE"""),"SQL")</f>
        <v>SQL</v>
      </c>
      <c r="J2002" s="1" t="str">
        <f>IFERROR(__xludf.DUMMYFUNCTION("""COMPUTED_VALUE"""),"Other(s):")</f>
        <v>Other(s):</v>
      </c>
    </row>
    <row r="2003">
      <c r="B2003" s="1" t="str">
        <f>IFERROR(__xludf.DUMMYFUNCTION("""COMPUTED_VALUE"""),"C#;HTML/CSS;JavaScript;PHP;SQL;Other(s):")</f>
        <v>C#;HTML/CSS;JavaScript;PHP;SQL;Other(s):</v>
      </c>
      <c r="E2003" s="1" t="str">
        <f>IFERROR(__xludf.DUMMYFUNCTION("UNIQUE(SPLIT(B2003,"";""))"),"C#")</f>
        <v>C#</v>
      </c>
      <c r="F2003" s="1" t="str">
        <f>IFERROR(__xludf.DUMMYFUNCTION("""COMPUTED_VALUE"""),"HTML/CSS")</f>
        <v>HTML/CSS</v>
      </c>
      <c r="G2003" s="1" t="str">
        <f>IFERROR(__xludf.DUMMYFUNCTION("""COMPUTED_VALUE"""),"JavaScript")</f>
        <v>JavaScript</v>
      </c>
      <c r="H2003" s="1" t="str">
        <f>IFERROR(__xludf.DUMMYFUNCTION("""COMPUTED_VALUE"""),"PHP")</f>
        <v>PHP</v>
      </c>
      <c r="I2003" s="1" t="str">
        <f>IFERROR(__xludf.DUMMYFUNCTION("""COMPUTED_VALUE"""),"SQL")</f>
        <v>SQL</v>
      </c>
      <c r="J2003" s="1" t="str">
        <f>IFERROR(__xludf.DUMMYFUNCTION("""COMPUTED_VALUE"""),"Other(s):")</f>
        <v>Other(s):</v>
      </c>
    </row>
    <row r="2004">
      <c r="B2004" s="1" t="str">
        <f>IFERROR(__xludf.DUMMYFUNCTION("""COMPUTED_VALUE"""),"Objective-C;Swift")</f>
        <v>Objective-C;Swift</v>
      </c>
      <c r="E2004" s="1" t="str">
        <f>IFERROR(__xludf.DUMMYFUNCTION("UNIQUE(SPLIT(B2004,"";""))"),"Objective-C")</f>
        <v>Objective-C</v>
      </c>
      <c r="F2004" s="1" t="str">
        <f>IFERROR(__xludf.DUMMYFUNCTION("""COMPUTED_VALUE"""),"Swift")</f>
        <v>Swift</v>
      </c>
    </row>
    <row r="2005">
      <c r="B2005" s="1" t="str">
        <f>IFERROR(__xludf.DUMMYFUNCTION("""COMPUTED_VALUE"""),"Bash/Shell/PowerShell;C;Clojure;Java;Python;Rust;Scala;SQL")</f>
        <v>Bash/Shell/PowerShell;C;Clojure;Java;Python;Rust;Scala;SQL</v>
      </c>
      <c r="E2005" s="1" t="str">
        <f>IFERROR(__xludf.DUMMYFUNCTION("UNIQUE(SPLIT(B2005,"";""))"),"Bash/Shell/PowerShell")</f>
        <v>Bash/Shell/PowerShell</v>
      </c>
      <c r="F2005" s="1" t="str">
        <f>IFERROR(__xludf.DUMMYFUNCTION("""COMPUTED_VALUE"""),"C")</f>
        <v>C</v>
      </c>
      <c r="G2005" s="1" t="str">
        <f>IFERROR(__xludf.DUMMYFUNCTION("""COMPUTED_VALUE"""),"Clojure")</f>
        <v>Clojure</v>
      </c>
      <c r="H2005" s="1" t="str">
        <f>IFERROR(__xludf.DUMMYFUNCTION("""COMPUTED_VALUE"""),"Java")</f>
        <v>Java</v>
      </c>
      <c r="I2005" s="1" t="str">
        <f>IFERROR(__xludf.DUMMYFUNCTION("""COMPUTED_VALUE"""),"Python")</f>
        <v>Python</v>
      </c>
      <c r="J2005" s="1" t="str">
        <f>IFERROR(__xludf.DUMMYFUNCTION("""COMPUTED_VALUE"""),"Rust")</f>
        <v>Rust</v>
      </c>
      <c r="K2005" s="1" t="str">
        <f>IFERROR(__xludf.DUMMYFUNCTION("""COMPUTED_VALUE"""),"Scala")</f>
        <v>Scala</v>
      </c>
      <c r="L2005" s="1" t="str">
        <f>IFERROR(__xludf.DUMMYFUNCTION("""COMPUTED_VALUE"""),"SQL")</f>
        <v>SQL</v>
      </c>
    </row>
    <row r="2006">
      <c r="B2006" s="1" t="str">
        <f>IFERROR(__xludf.DUMMYFUNCTION("""COMPUTED_VALUE"""),"C#;Java;PHP;Python")</f>
        <v>C#;Java;PHP;Python</v>
      </c>
      <c r="E2006" s="1" t="str">
        <f>IFERROR(__xludf.DUMMYFUNCTION("UNIQUE(SPLIT(B2006,"";""))"),"C#")</f>
        <v>C#</v>
      </c>
      <c r="F2006" s="1" t="str">
        <f>IFERROR(__xludf.DUMMYFUNCTION("""COMPUTED_VALUE"""),"Java")</f>
        <v>Java</v>
      </c>
      <c r="G2006" s="1" t="str">
        <f>IFERROR(__xludf.DUMMYFUNCTION("""COMPUTED_VALUE"""),"PHP")</f>
        <v>PHP</v>
      </c>
      <c r="H2006" s="1" t="str">
        <f>IFERROR(__xludf.DUMMYFUNCTION("""COMPUTED_VALUE"""),"Python")</f>
        <v>Python</v>
      </c>
    </row>
    <row r="2007">
      <c r="B2007" s="1" t="str">
        <f>IFERROR(__xludf.DUMMYFUNCTION("""COMPUTED_VALUE"""),"Dart;HTML/CSS;Java;JavaScript")</f>
        <v>Dart;HTML/CSS;Java;JavaScript</v>
      </c>
      <c r="E2007" s="1" t="str">
        <f>IFERROR(__xludf.DUMMYFUNCTION("UNIQUE(SPLIT(B2007,"";""))"),"Dart")</f>
        <v>Dart</v>
      </c>
      <c r="F2007" s="1" t="str">
        <f>IFERROR(__xludf.DUMMYFUNCTION("""COMPUTED_VALUE"""),"HTML/CSS")</f>
        <v>HTML/CSS</v>
      </c>
      <c r="G2007" s="1" t="str">
        <f>IFERROR(__xludf.DUMMYFUNCTION("""COMPUTED_VALUE"""),"Java")</f>
        <v>Java</v>
      </c>
      <c r="H2007" s="1" t="str">
        <f>IFERROR(__xludf.DUMMYFUNCTION("""COMPUTED_VALUE"""),"JavaScript")</f>
        <v>JavaScript</v>
      </c>
    </row>
    <row r="2008">
      <c r="B2008" s="1" t="str">
        <f>IFERROR(__xludf.DUMMYFUNCTION("""COMPUTED_VALUE"""),"HTML/CSS;JavaScript;Python;SQL")</f>
        <v>HTML/CSS;JavaScript;Python;SQL</v>
      </c>
      <c r="E2008" s="1" t="str">
        <f>IFERROR(__xludf.DUMMYFUNCTION("UNIQUE(SPLIT(B2008,"";""))"),"HTML/CSS")</f>
        <v>HTML/CSS</v>
      </c>
      <c r="F2008" s="1" t="str">
        <f>IFERROR(__xludf.DUMMYFUNCTION("""COMPUTED_VALUE"""),"JavaScript")</f>
        <v>JavaScript</v>
      </c>
      <c r="G2008" s="1" t="str">
        <f>IFERROR(__xludf.DUMMYFUNCTION("""COMPUTED_VALUE"""),"Python")</f>
        <v>Python</v>
      </c>
      <c r="H2008" s="1" t="str">
        <f>IFERROR(__xludf.DUMMYFUNCTION("""COMPUTED_VALUE"""),"SQL")</f>
        <v>SQL</v>
      </c>
    </row>
    <row r="2009">
      <c r="B2009" s="1" t="str">
        <f>IFERROR(__xludf.DUMMYFUNCTION("""COMPUTED_VALUE"""),"Assembly;Bash/Shell/PowerShell;C++")</f>
        <v>Assembly;Bash/Shell/PowerShell;C++</v>
      </c>
      <c r="E2009" s="1" t="str">
        <f>IFERROR(__xludf.DUMMYFUNCTION("UNIQUE(SPLIT(B2009,"";""))"),"Assembly")</f>
        <v>Assembly</v>
      </c>
      <c r="F2009" s="1" t="str">
        <f>IFERROR(__xludf.DUMMYFUNCTION("""COMPUTED_VALUE"""),"Bash/Shell/PowerShell")</f>
        <v>Bash/Shell/PowerShell</v>
      </c>
      <c r="G2009" s="1" t="str">
        <f>IFERROR(__xludf.DUMMYFUNCTION("""COMPUTED_VALUE"""),"C++")</f>
        <v>C++</v>
      </c>
    </row>
    <row r="2010">
      <c r="B2010" s="1" t="str">
        <f>IFERROR(__xludf.DUMMYFUNCTION("""COMPUTED_VALUE"""),"C++;C#;HTML/CSS;Python")</f>
        <v>C++;C#;HTML/CSS;Python</v>
      </c>
      <c r="E2010" s="1" t="str">
        <f>IFERROR(__xludf.DUMMYFUNCTION("UNIQUE(SPLIT(B2010,"";""))"),"C++")</f>
        <v>C++</v>
      </c>
      <c r="F2010" s="1" t="str">
        <f>IFERROR(__xludf.DUMMYFUNCTION("""COMPUTED_VALUE"""),"C#")</f>
        <v>C#</v>
      </c>
      <c r="G2010" s="1" t="str">
        <f>IFERROR(__xludf.DUMMYFUNCTION("""COMPUTED_VALUE"""),"HTML/CSS")</f>
        <v>HTML/CSS</v>
      </c>
      <c r="H2010" s="1" t="str">
        <f>IFERROR(__xludf.DUMMYFUNCTION("""COMPUTED_VALUE"""),"Python")</f>
        <v>Python</v>
      </c>
    </row>
    <row r="2011">
      <c r="B2011" s="1" t="str">
        <f>IFERROR(__xludf.DUMMYFUNCTION("""COMPUTED_VALUE"""),"Bash/Shell/PowerShell;C#;HTML/CSS;Java;JavaScript;PHP;SQL")</f>
        <v>Bash/Shell/PowerShell;C#;HTML/CSS;Java;JavaScript;PHP;SQL</v>
      </c>
      <c r="E2011" s="1" t="str">
        <f>IFERROR(__xludf.DUMMYFUNCTION("UNIQUE(SPLIT(B2011,"";""))"),"Bash/Shell/PowerShell")</f>
        <v>Bash/Shell/PowerShell</v>
      </c>
      <c r="F2011" s="1" t="str">
        <f>IFERROR(__xludf.DUMMYFUNCTION("""COMPUTED_VALUE"""),"C#")</f>
        <v>C#</v>
      </c>
      <c r="G2011" s="1" t="str">
        <f>IFERROR(__xludf.DUMMYFUNCTION("""COMPUTED_VALUE"""),"HTML/CSS")</f>
        <v>HTML/CSS</v>
      </c>
      <c r="H2011" s="1" t="str">
        <f>IFERROR(__xludf.DUMMYFUNCTION("""COMPUTED_VALUE"""),"Java")</f>
        <v>Java</v>
      </c>
      <c r="I2011" s="1" t="str">
        <f>IFERROR(__xludf.DUMMYFUNCTION("""COMPUTED_VALUE"""),"JavaScript")</f>
        <v>JavaScript</v>
      </c>
      <c r="J2011" s="1" t="str">
        <f>IFERROR(__xludf.DUMMYFUNCTION("""COMPUTED_VALUE"""),"PHP")</f>
        <v>PHP</v>
      </c>
      <c r="K2011" s="1" t="str">
        <f>IFERROR(__xludf.DUMMYFUNCTION("""COMPUTED_VALUE"""),"SQL")</f>
        <v>SQL</v>
      </c>
    </row>
    <row r="2012">
      <c r="B2012" s="1" t="str">
        <f>IFERROR(__xludf.DUMMYFUNCTION("""COMPUTED_VALUE"""),"Java;Python")</f>
        <v>Java;Python</v>
      </c>
      <c r="E2012" s="1" t="str">
        <f>IFERROR(__xludf.DUMMYFUNCTION("UNIQUE(SPLIT(B2012,"";""))"),"Java")</f>
        <v>Java</v>
      </c>
      <c r="F2012" s="1" t="str">
        <f>IFERROR(__xludf.DUMMYFUNCTION("""COMPUTED_VALUE"""),"Python")</f>
        <v>Python</v>
      </c>
    </row>
    <row r="2013">
      <c r="B2013" s="1" t="str">
        <f>IFERROR(__xludf.DUMMYFUNCTION("""COMPUTED_VALUE"""),"C;C++;C#;Go")</f>
        <v>C;C++;C#;Go</v>
      </c>
      <c r="E2013" s="1" t="str">
        <f>IFERROR(__xludf.DUMMYFUNCTION("UNIQUE(SPLIT(B2013,"";""))"),"C")</f>
        <v>C</v>
      </c>
      <c r="F2013" s="1" t="str">
        <f>IFERROR(__xludf.DUMMYFUNCTION("""COMPUTED_VALUE"""),"C++")</f>
        <v>C++</v>
      </c>
      <c r="G2013" s="1" t="str">
        <f>IFERROR(__xludf.DUMMYFUNCTION("""COMPUTED_VALUE"""),"C#")</f>
        <v>C#</v>
      </c>
      <c r="H2013" s="1" t="str">
        <f>IFERROR(__xludf.DUMMYFUNCTION("""COMPUTED_VALUE"""),"Go")</f>
        <v>Go</v>
      </c>
    </row>
    <row r="2014">
      <c r="B2014" s="1" t="str">
        <f>IFERROR(__xludf.DUMMYFUNCTION("""COMPUTED_VALUE"""),"C#;SQL;Other(s):")</f>
        <v>C#;SQL;Other(s):</v>
      </c>
      <c r="E2014" s="1" t="str">
        <f>IFERROR(__xludf.DUMMYFUNCTION("UNIQUE(SPLIT(B2014,"";""))"),"C#")</f>
        <v>C#</v>
      </c>
      <c r="F2014" s="1" t="str">
        <f>IFERROR(__xludf.DUMMYFUNCTION("""COMPUTED_VALUE"""),"SQL")</f>
        <v>SQL</v>
      </c>
      <c r="G2014" s="1" t="str">
        <f>IFERROR(__xludf.DUMMYFUNCTION("""COMPUTED_VALUE"""),"Other(s):")</f>
        <v>Other(s):</v>
      </c>
    </row>
    <row r="2015">
      <c r="B2015" s="1" t="str">
        <f>IFERROR(__xludf.DUMMYFUNCTION("""COMPUTED_VALUE"""),"C#;HTML/CSS;JavaScript;SQL")</f>
        <v>C#;HTML/CSS;JavaScript;SQL</v>
      </c>
      <c r="E2015" s="1" t="str">
        <f>IFERROR(__xludf.DUMMYFUNCTION("UNIQUE(SPLIT(B2015,"";""))"),"C#")</f>
        <v>C#</v>
      </c>
      <c r="F2015" s="1" t="str">
        <f>IFERROR(__xludf.DUMMYFUNCTION("""COMPUTED_VALUE"""),"HTML/CSS")</f>
        <v>HTML/CSS</v>
      </c>
      <c r="G2015" s="1" t="str">
        <f>IFERROR(__xludf.DUMMYFUNCTION("""COMPUTED_VALUE"""),"JavaScript")</f>
        <v>JavaScript</v>
      </c>
      <c r="H2015" s="1" t="str">
        <f>IFERROR(__xludf.DUMMYFUNCTION("""COMPUTED_VALUE"""),"SQL")</f>
        <v>SQL</v>
      </c>
    </row>
    <row r="2016">
      <c r="B2016" s="1" t="str">
        <f>IFERROR(__xludf.DUMMYFUNCTION("""COMPUTED_VALUE"""),"Bash/Shell/PowerShell;C++;Go;HTML/CSS;Java;JavaScript;PHP;SQL")</f>
        <v>Bash/Shell/PowerShell;C++;Go;HTML/CSS;Java;JavaScript;PHP;SQL</v>
      </c>
      <c r="E2016" s="1" t="str">
        <f>IFERROR(__xludf.DUMMYFUNCTION("UNIQUE(SPLIT(B2016,"";""))"),"Bash/Shell/PowerShell")</f>
        <v>Bash/Shell/PowerShell</v>
      </c>
      <c r="F2016" s="1" t="str">
        <f>IFERROR(__xludf.DUMMYFUNCTION("""COMPUTED_VALUE"""),"C++")</f>
        <v>C++</v>
      </c>
      <c r="G2016" s="1" t="str">
        <f>IFERROR(__xludf.DUMMYFUNCTION("""COMPUTED_VALUE"""),"Go")</f>
        <v>Go</v>
      </c>
      <c r="H2016" s="1" t="str">
        <f>IFERROR(__xludf.DUMMYFUNCTION("""COMPUTED_VALUE"""),"HTML/CSS")</f>
        <v>HTML/CSS</v>
      </c>
      <c r="I2016" s="1" t="str">
        <f>IFERROR(__xludf.DUMMYFUNCTION("""COMPUTED_VALUE"""),"Java")</f>
        <v>Java</v>
      </c>
      <c r="J2016" s="1" t="str">
        <f>IFERROR(__xludf.DUMMYFUNCTION("""COMPUTED_VALUE"""),"JavaScript")</f>
        <v>JavaScript</v>
      </c>
      <c r="K2016" s="1" t="str">
        <f>IFERROR(__xludf.DUMMYFUNCTION("""COMPUTED_VALUE"""),"PHP")</f>
        <v>PHP</v>
      </c>
      <c r="L2016" s="1" t="str">
        <f>IFERROR(__xludf.DUMMYFUNCTION("""COMPUTED_VALUE"""),"SQL")</f>
        <v>SQL</v>
      </c>
    </row>
    <row r="2017">
      <c r="B2017" s="1" t="str">
        <f>IFERROR(__xludf.DUMMYFUNCTION("""COMPUTED_VALUE"""),"Bash/Shell/PowerShell;HTML/CSS;JavaScript;Python;SQL")</f>
        <v>Bash/Shell/PowerShell;HTML/CSS;JavaScript;Python;SQL</v>
      </c>
      <c r="E2017" s="1" t="str">
        <f>IFERROR(__xludf.DUMMYFUNCTION("UNIQUE(SPLIT(B2017,"";""))"),"Bash/Shell/PowerShell")</f>
        <v>Bash/Shell/PowerShell</v>
      </c>
      <c r="F2017" s="1" t="str">
        <f>IFERROR(__xludf.DUMMYFUNCTION("""COMPUTED_VALUE"""),"HTML/CSS")</f>
        <v>HTML/CSS</v>
      </c>
      <c r="G2017" s="1" t="str">
        <f>IFERROR(__xludf.DUMMYFUNCTION("""COMPUTED_VALUE"""),"JavaScript")</f>
        <v>JavaScript</v>
      </c>
      <c r="H2017" s="1" t="str">
        <f>IFERROR(__xludf.DUMMYFUNCTION("""COMPUTED_VALUE"""),"Python")</f>
        <v>Python</v>
      </c>
      <c r="I2017" s="1" t="str">
        <f>IFERROR(__xludf.DUMMYFUNCTION("""COMPUTED_VALUE"""),"SQL")</f>
        <v>SQL</v>
      </c>
    </row>
    <row r="2018">
      <c r="B2018" s="1" t="str">
        <f>IFERROR(__xludf.DUMMYFUNCTION("""COMPUTED_VALUE"""),"C++;C#")</f>
        <v>C++;C#</v>
      </c>
      <c r="E2018" s="1" t="str">
        <f>IFERROR(__xludf.DUMMYFUNCTION("UNIQUE(SPLIT(B2018,"";""))"),"C++")</f>
        <v>C++</v>
      </c>
      <c r="F2018" s="1" t="str">
        <f>IFERROR(__xludf.DUMMYFUNCTION("""COMPUTED_VALUE"""),"C#")</f>
        <v>C#</v>
      </c>
    </row>
    <row r="2019">
      <c r="B2019" s="1" t="str">
        <f>IFERROR(__xludf.DUMMYFUNCTION("""COMPUTED_VALUE"""),"JavaScript;TypeScript")</f>
        <v>JavaScript;TypeScript</v>
      </c>
      <c r="E2019" s="1" t="str">
        <f>IFERROR(__xludf.DUMMYFUNCTION("UNIQUE(SPLIT(B2019,"";""))"),"JavaScript")</f>
        <v>JavaScript</v>
      </c>
      <c r="F2019" s="1" t="str">
        <f>IFERROR(__xludf.DUMMYFUNCTION("""COMPUTED_VALUE"""),"TypeScript")</f>
        <v>TypeScript</v>
      </c>
    </row>
    <row r="2020">
      <c r="B2020" s="1" t="str">
        <f>IFERROR(__xludf.DUMMYFUNCTION("""COMPUTED_VALUE"""),"Bash/Shell/PowerShell;C;C++;C#;Java;JavaScript;PHP;Python;SQL")</f>
        <v>Bash/Shell/PowerShell;C;C++;C#;Java;JavaScript;PHP;Python;SQL</v>
      </c>
      <c r="E2020" s="1" t="str">
        <f>IFERROR(__xludf.DUMMYFUNCTION("UNIQUE(SPLIT(B2020,"";""))"),"Bash/Shell/PowerShell")</f>
        <v>Bash/Shell/PowerShell</v>
      </c>
      <c r="F2020" s="1" t="str">
        <f>IFERROR(__xludf.DUMMYFUNCTION("""COMPUTED_VALUE"""),"C")</f>
        <v>C</v>
      </c>
      <c r="G2020" s="1" t="str">
        <f>IFERROR(__xludf.DUMMYFUNCTION("""COMPUTED_VALUE"""),"C++")</f>
        <v>C++</v>
      </c>
      <c r="H2020" s="1" t="str">
        <f>IFERROR(__xludf.DUMMYFUNCTION("""COMPUTED_VALUE"""),"C#")</f>
        <v>C#</v>
      </c>
      <c r="I2020" s="1" t="str">
        <f>IFERROR(__xludf.DUMMYFUNCTION("""COMPUTED_VALUE"""),"Java")</f>
        <v>Java</v>
      </c>
      <c r="J2020" s="1" t="str">
        <f>IFERROR(__xludf.DUMMYFUNCTION("""COMPUTED_VALUE"""),"JavaScript")</f>
        <v>JavaScript</v>
      </c>
      <c r="K2020" s="1" t="str">
        <f>IFERROR(__xludf.DUMMYFUNCTION("""COMPUTED_VALUE"""),"PHP")</f>
        <v>PHP</v>
      </c>
      <c r="L2020" s="1" t="str">
        <f>IFERROR(__xludf.DUMMYFUNCTION("""COMPUTED_VALUE"""),"Python")</f>
        <v>Python</v>
      </c>
      <c r="M2020" s="1" t="str">
        <f>IFERROR(__xludf.DUMMYFUNCTION("""COMPUTED_VALUE"""),"SQL")</f>
        <v>SQL</v>
      </c>
    </row>
    <row r="2021">
      <c r="B2021" s="1" t="str">
        <f>IFERROR(__xludf.DUMMYFUNCTION("""COMPUTED_VALUE"""),"Bash/Shell/PowerShell;Java;JavaScript;Python;SQL")</f>
        <v>Bash/Shell/PowerShell;Java;JavaScript;Python;SQL</v>
      </c>
      <c r="E2021" s="1" t="str">
        <f>IFERROR(__xludf.DUMMYFUNCTION("UNIQUE(SPLIT(B2021,"";""))"),"Bash/Shell/PowerShell")</f>
        <v>Bash/Shell/PowerShell</v>
      </c>
      <c r="F2021" s="1" t="str">
        <f>IFERROR(__xludf.DUMMYFUNCTION("""COMPUTED_VALUE"""),"Java")</f>
        <v>Java</v>
      </c>
      <c r="G2021" s="1" t="str">
        <f>IFERROR(__xludf.DUMMYFUNCTION("""COMPUTED_VALUE"""),"JavaScript")</f>
        <v>JavaScript</v>
      </c>
      <c r="H2021" s="1" t="str">
        <f>IFERROR(__xludf.DUMMYFUNCTION("""COMPUTED_VALUE"""),"Python")</f>
        <v>Python</v>
      </c>
      <c r="I2021" s="1" t="str">
        <f>IFERROR(__xludf.DUMMYFUNCTION("""COMPUTED_VALUE"""),"SQL")</f>
        <v>SQL</v>
      </c>
    </row>
    <row r="2022">
      <c r="B2022" s="1" t="str">
        <f>IFERROR(__xludf.DUMMYFUNCTION("""COMPUTED_VALUE"""),"Bash/Shell/PowerShell;HTML/CSS;JavaScript;SQL;Swift")</f>
        <v>Bash/Shell/PowerShell;HTML/CSS;JavaScript;SQL;Swift</v>
      </c>
      <c r="E2022" s="1" t="str">
        <f>IFERROR(__xludf.DUMMYFUNCTION("UNIQUE(SPLIT(B2022,"";""))"),"Bash/Shell/PowerShell")</f>
        <v>Bash/Shell/PowerShell</v>
      </c>
      <c r="F2022" s="1" t="str">
        <f>IFERROR(__xludf.DUMMYFUNCTION("""COMPUTED_VALUE"""),"HTML/CSS")</f>
        <v>HTML/CSS</v>
      </c>
      <c r="G2022" s="1" t="str">
        <f>IFERROR(__xludf.DUMMYFUNCTION("""COMPUTED_VALUE"""),"JavaScript")</f>
        <v>JavaScript</v>
      </c>
      <c r="H2022" s="1" t="str">
        <f>IFERROR(__xludf.DUMMYFUNCTION("""COMPUTED_VALUE"""),"SQL")</f>
        <v>SQL</v>
      </c>
      <c r="I2022" s="1" t="str">
        <f>IFERROR(__xludf.DUMMYFUNCTION("""COMPUTED_VALUE"""),"Swift")</f>
        <v>Swift</v>
      </c>
    </row>
    <row r="2023">
      <c r="B2023" s="1" t="str">
        <f>IFERROR(__xludf.DUMMYFUNCTION("""COMPUTED_VALUE"""),"JavaScript;PHP")</f>
        <v>JavaScript;PHP</v>
      </c>
      <c r="E2023" s="1" t="str">
        <f>IFERROR(__xludf.DUMMYFUNCTION("UNIQUE(SPLIT(B2023,"";""))"),"JavaScript")</f>
        <v>JavaScript</v>
      </c>
      <c r="F2023" s="1" t="str">
        <f>IFERROR(__xludf.DUMMYFUNCTION("""COMPUTED_VALUE"""),"PHP")</f>
        <v>PHP</v>
      </c>
    </row>
    <row r="2024">
      <c r="B2024" s="1" t="str">
        <f>IFERROR(__xludf.DUMMYFUNCTION("""COMPUTED_VALUE"""),"C#;HTML/CSS;Java;JavaScript;PHP;SQL")</f>
        <v>C#;HTML/CSS;Java;JavaScript;PHP;SQL</v>
      </c>
      <c r="E2024" s="1" t="str">
        <f>IFERROR(__xludf.DUMMYFUNCTION("UNIQUE(SPLIT(B2024,"";""))"),"C#")</f>
        <v>C#</v>
      </c>
      <c r="F2024" s="1" t="str">
        <f>IFERROR(__xludf.DUMMYFUNCTION("""COMPUTED_VALUE"""),"HTML/CSS")</f>
        <v>HTML/CSS</v>
      </c>
      <c r="G2024" s="1" t="str">
        <f>IFERROR(__xludf.DUMMYFUNCTION("""COMPUTED_VALUE"""),"Java")</f>
        <v>Java</v>
      </c>
      <c r="H2024" s="1" t="str">
        <f>IFERROR(__xludf.DUMMYFUNCTION("""COMPUTED_VALUE"""),"JavaScript")</f>
        <v>JavaScript</v>
      </c>
      <c r="I2024" s="1" t="str">
        <f>IFERROR(__xludf.DUMMYFUNCTION("""COMPUTED_VALUE"""),"PHP")</f>
        <v>PHP</v>
      </c>
      <c r="J2024" s="1" t="str">
        <f>IFERROR(__xludf.DUMMYFUNCTION("""COMPUTED_VALUE"""),"SQL")</f>
        <v>SQL</v>
      </c>
    </row>
    <row r="2025">
      <c r="B2025" s="1" t="str">
        <f>IFERROR(__xludf.DUMMYFUNCTION("""COMPUTED_VALUE"""),"Bash/Shell/PowerShell;HTML/CSS;Java;JavaScript;PHP;SQL;VBA")</f>
        <v>Bash/Shell/PowerShell;HTML/CSS;Java;JavaScript;PHP;SQL;VBA</v>
      </c>
      <c r="E2025" s="1" t="str">
        <f>IFERROR(__xludf.DUMMYFUNCTION("UNIQUE(SPLIT(B2025,"";""))"),"Bash/Shell/PowerShell")</f>
        <v>Bash/Shell/PowerShell</v>
      </c>
      <c r="F2025" s="1" t="str">
        <f>IFERROR(__xludf.DUMMYFUNCTION("""COMPUTED_VALUE"""),"HTML/CSS")</f>
        <v>HTML/CSS</v>
      </c>
      <c r="G2025" s="1" t="str">
        <f>IFERROR(__xludf.DUMMYFUNCTION("""COMPUTED_VALUE"""),"Java")</f>
        <v>Java</v>
      </c>
      <c r="H2025" s="1" t="str">
        <f>IFERROR(__xludf.DUMMYFUNCTION("""COMPUTED_VALUE"""),"JavaScript")</f>
        <v>JavaScript</v>
      </c>
      <c r="I2025" s="1" t="str">
        <f>IFERROR(__xludf.DUMMYFUNCTION("""COMPUTED_VALUE"""),"PHP")</f>
        <v>PHP</v>
      </c>
      <c r="J2025" s="1" t="str">
        <f>IFERROR(__xludf.DUMMYFUNCTION("""COMPUTED_VALUE"""),"SQL")</f>
        <v>SQL</v>
      </c>
      <c r="K2025" s="1" t="str">
        <f>IFERROR(__xludf.DUMMYFUNCTION("""COMPUTED_VALUE"""),"VBA")</f>
        <v>VBA</v>
      </c>
    </row>
    <row r="2026">
      <c r="B2026" s="1" t="str">
        <f>IFERROR(__xludf.DUMMYFUNCTION("""COMPUTED_VALUE"""),"HTML/CSS;Java;JavaScript;TypeScript")</f>
        <v>HTML/CSS;Java;JavaScript;TypeScript</v>
      </c>
      <c r="E2026" s="1" t="str">
        <f>IFERROR(__xludf.DUMMYFUNCTION("UNIQUE(SPLIT(B2026,"";""))"),"HTML/CSS")</f>
        <v>HTML/CSS</v>
      </c>
      <c r="F2026" s="1" t="str">
        <f>IFERROR(__xludf.DUMMYFUNCTION("""COMPUTED_VALUE"""),"Java")</f>
        <v>Java</v>
      </c>
      <c r="G2026" s="1" t="str">
        <f>IFERROR(__xludf.DUMMYFUNCTION("""COMPUTED_VALUE"""),"JavaScript")</f>
        <v>JavaScript</v>
      </c>
      <c r="H2026" s="1" t="str">
        <f>IFERROR(__xludf.DUMMYFUNCTION("""COMPUTED_VALUE"""),"TypeScript")</f>
        <v>TypeScript</v>
      </c>
    </row>
    <row r="2027">
      <c r="B2027" s="1" t="str">
        <f>IFERROR(__xludf.DUMMYFUNCTION("""COMPUTED_VALUE"""),"Assembly;Bash/Shell/PowerShell;Java;JavaScript;Python;SQL")</f>
        <v>Assembly;Bash/Shell/PowerShell;Java;JavaScript;Python;SQL</v>
      </c>
      <c r="E2027" s="1" t="str">
        <f>IFERROR(__xludf.DUMMYFUNCTION("UNIQUE(SPLIT(B2027,"";""))"),"Assembly")</f>
        <v>Assembly</v>
      </c>
      <c r="F2027" s="1" t="str">
        <f>IFERROR(__xludf.DUMMYFUNCTION("""COMPUTED_VALUE"""),"Bash/Shell/PowerShell")</f>
        <v>Bash/Shell/PowerShell</v>
      </c>
      <c r="G2027" s="1" t="str">
        <f>IFERROR(__xludf.DUMMYFUNCTION("""COMPUTED_VALUE"""),"Java")</f>
        <v>Java</v>
      </c>
      <c r="H2027" s="1" t="str">
        <f>IFERROR(__xludf.DUMMYFUNCTION("""COMPUTED_VALUE"""),"JavaScript")</f>
        <v>JavaScript</v>
      </c>
      <c r="I2027" s="1" t="str">
        <f>IFERROR(__xludf.DUMMYFUNCTION("""COMPUTED_VALUE"""),"Python")</f>
        <v>Python</v>
      </c>
      <c r="J2027" s="1" t="str">
        <f>IFERROR(__xludf.DUMMYFUNCTION("""COMPUTED_VALUE"""),"SQL")</f>
        <v>SQL</v>
      </c>
    </row>
    <row r="2028">
      <c r="B2028" s="1" t="str">
        <f>IFERROR(__xludf.DUMMYFUNCTION("""COMPUTED_VALUE"""),"Java;JavaScript;SQL")</f>
        <v>Java;JavaScript;SQL</v>
      </c>
      <c r="E2028" s="1" t="str">
        <f>IFERROR(__xludf.DUMMYFUNCTION("UNIQUE(SPLIT(B2028,"";""))"),"Java")</f>
        <v>Java</v>
      </c>
      <c r="F2028" s="1" t="str">
        <f>IFERROR(__xludf.DUMMYFUNCTION("""COMPUTED_VALUE"""),"JavaScript")</f>
        <v>JavaScript</v>
      </c>
      <c r="G2028" s="1" t="str">
        <f>IFERROR(__xludf.DUMMYFUNCTION("""COMPUTED_VALUE"""),"SQL")</f>
        <v>SQL</v>
      </c>
    </row>
    <row r="2029">
      <c r="B2029" s="1" t="str">
        <f>IFERROR(__xludf.DUMMYFUNCTION("""COMPUTED_VALUE"""),"C;C++;C#;HTML/CSS;Java;JavaScript;PHP;Python;SQL")</f>
        <v>C;C++;C#;HTML/CSS;Java;JavaScript;PHP;Python;SQL</v>
      </c>
      <c r="E2029" s="1" t="str">
        <f>IFERROR(__xludf.DUMMYFUNCTION("UNIQUE(SPLIT(B2029,"";""))"),"C")</f>
        <v>C</v>
      </c>
      <c r="F2029" s="1" t="str">
        <f>IFERROR(__xludf.DUMMYFUNCTION("""COMPUTED_VALUE"""),"C++")</f>
        <v>C++</v>
      </c>
      <c r="G2029" s="1" t="str">
        <f>IFERROR(__xludf.DUMMYFUNCTION("""COMPUTED_VALUE"""),"C#")</f>
        <v>C#</v>
      </c>
      <c r="H2029" s="1" t="str">
        <f>IFERROR(__xludf.DUMMYFUNCTION("""COMPUTED_VALUE"""),"HTML/CSS")</f>
        <v>HTML/CSS</v>
      </c>
      <c r="I2029" s="1" t="str">
        <f>IFERROR(__xludf.DUMMYFUNCTION("""COMPUTED_VALUE"""),"Java")</f>
        <v>Java</v>
      </c>
      <c r="J2029" s="1" t="str">
        <f>IFERROR(__xludf.DUMMYFUNCTION("""COMPUTED_VALUE"""),"JavaScript")</f>
        <v>JavaScript</v>
      </c>
      <c r="K2029" s="1" t="str">
        <f>IFERROR(__xludf.DUMMYFUNCTION("""COMPUTED_VALUE"""),"PHP")</f>
        <v>PHP</v>
      </c>
      <c r="L2029" s="1" t="str">
        <f>IFERROR(__xludf.DUMMYFUNCTION("""COMPUTED_VALUE"""),"Python")</f>
        <v>Python</v>
      </c>
      <c r="M2029" s="1" t="str">
        <f>IFERROR(__xludf.DUMMYFUNCTION("""COMPUTED_VALUE"""),"SQL")</f>
        <v>SQL</v>
      </c>
    </row>
    <row r="2030">
      <c r="B2030" s="1" t="str">
        <f>IFERROR(__xludf.DUMMYFUNCTION("""COMPUTED_VALUE"""),"C#")</f>
        <v>C#</v>
      </c>
      <c r="E2030" s="1" t="str">
        <f>IFERROR(__xludf.DUMMYFUNCTION("UNIQUE(SPLIT(B2030,"";""))"),"C#")</f>
        <v>C#</v>
      </c>
    </row>
    <row r="2031">
      <c r="B2031" s="1" t="str">
        <f>IFERROR(__xludf.DUMMYFUNCTION("""COMPUTED_VALUE"""),"Bash/Shell/PowerShell;C;C++;Go;Kotlin;Python")</f>
        <v>Bash/Shell/PowerShell;C;C++;Go;Kotlin;Python</v>
      </c>
      <c r="E2031" s="1" t="str">
        <f>IFERROR(__xludf.DUMMYFUNCTION("UNIQUE(SPLIT(B2031,"";""))"),"Bash/Shell/PowerShell")</f>
        <v>Bash/Shell/PowerShell</v>
      </c>
      <c r="F2031" s="1" t="str">
        <f>IFERROR(__xludf.DUMMYFUNCTION("""COMPUTED_VALUE"""),"C")</f>
        <v>C</v>
      </c>
      <c r="G2031" s="1" t="str">
        <f>IFERROR(__xludf.DUMMYFUNCTION("""COMPUTED_VALUE"""),"C++")</f>
        <v>C++</v>
      </c>
      <c r="H2031" s="1" t="str">
        <f>IFERROR(__xludf.DUMMYFUNCTION("""COMPUTED_VALUE"""),"Go")</f>
        <v>Go</v>
      </c>
      <c r="I2031" s="1" t="str">
        <f>IFERROR(__xludf.DUMMYFUNCTION("""COMPUTED_VALUE"""),"Kotlin")</f>
        <v>Kotlin</v>
      </c>
      <c r="J2031" s="1" t="str">
        <f>IFERROR(__xludf.DUMMYFUNCTION("""COMPUTED_VALUE"""),"Python")</f>
        <v>Python</v>
      </c>
    </row>
    <row r="2032">
      <c r="B2032" s="1" t="str">
        <f>IFERROR(__xludf.DUMMYFUNCTION("""COMPUTED_VALUE"""),"Bash/Shell/PowerShell;HTML/CSS;JavaScript;PHP;SQL")</f>
        <v>Bash/Shell/PowerShell;HTML/CSS;JavaScript;PHP;SQL</v>
      </c>
      <c r="E2032" s="1" t="str">
        <f>IFERROR(__xludf.DUMMYFUNCTION("UNIQUE(SPLIT(B2032,"";""))"),"Bash/Shell/PowerShell")</f>
        <v>Bash/Shell/PowerShell</v>
      </c>
      <c r="F2032" s="1" t="str">
        <f>IFERROR(__xludf.DUMMYFUNCTION("""COMPUTED_VALUE"""),"HTML/CSS")</f>
        <v>HTML/CSS</v>
      </c>
      <c r="G2032" s="1" t="str">
        <f>IFERROR(__xludf.DUMMYFUNCTION("""COMPUTED_VALUE"""),"JavaScript")</f>
        <v>JavaScript</v>
      </c>
      <c r="H2032" s="1" t="str">
        <f>IFERROR(__xludf.DUMMYFUNCTION("""COMPUTED_VALUE"""),"PHP")</f>
        <v>PHP</v>
      </c>
      <c r="I2032" s="1" t="str">
        <f>IFERROR(__xludf.DUMMYFUNCTION("""COMPUTED_VALUE"""),"SQL")</f>
        <v>SQL</v>
      </c>
    </row>
    <row r="2033">
      <c r="B2033" s="1" t="str">
        <f>IFERROR(__xludf.DUMMYFUNCTION("""COMPUTED_VALUE"""),"C#;JavaScript;Python")</f>
        <v>C#;JavaScript;Python</v>
      </c>
      <c r="E2033" s="1" t="str">
        <f>IFERROR(__xludf.DUMMYFUNCTION("UNIQUE(SPLIT(B2033,"";""))"),"C#")</f>
        <v>C#</v>
      </c>
      <c r="F2033" s="1" t="str">
        <f>IFERROR(__xludf.DUMMYFUNCTION("""COMPUTED_VALUE"""),"JavaScript")</f>
        <v>JavaScript</v>
      </c>
      <c r="G2033" s="1" t="str">
        <f>IFERROR(__xludf.DUMMYFUNCTION("""COMPUTED_VALUE"""),"Python")</f>
        <v>Python</v>
      </c>
    </row>
    <row r="2034">
      <c r="B2034" s="1" t="str">
        <f>IFERROR(__xludf.DUMMYFUNCTION("""COMPUTED_VALUE"""),"C#")</f>
        <v>C#</v>
      </c>
      <c r="E2034" s="1" t="str">
        <f>IFERROR(__xludf.DUMMYFUNCTION("UNIQUE(SPLIT(B2034,"";""))"),"C#")</f>
        <v>C#</v>
      </c>
    </row>
    <row r="2035">
      <c r="B2035" s="1" t="str">
        <f>IFERROR(__xludf.DUMMYFUNCTION("""COMPUTED_VALUE"""),"Bash/Shell/PowerShell;C#;HTML/CSS;Java;JavaScript;PHP;Python;R;SQL")</f>
        <v>Bash/Shell/PowerShell;C#;HTML/CSS;Java;JavaScript;PHP;Python;R;SQL</v>
      </c>
      <c r="E2035" s="1" t="str">
        <f>IFERROR(__xludf.DUMMYFUNCTION("UNIQUE(SPLIT(B2035,"";""))"),"Bash/Shell/PowerShell")</f>
        <v>Bash/Shell/PowerShell</v>
      </c>
      <c r="F2035" s="1" t="str">
        <f>IFERROR(__xludf.DUMMYFUNCTION("""COMPUTED_VALUE"""),"C#")</f>
        <v>C#</v>
      </c>
      <c r="G2035" s="1" t="str">
        <f>IFERROR(__xludf.DUMMYFUNCTION("""COMPUTED_VALUE"""),"HTML/CSS")</f>
        <v>HTML/CSS</v>
      </c>
      <c r="H2035" s="1" t="str">
        <f>IFERROR(__xludf.DUMMYFUNCTION("""COMPUTED_VALUE"""),"Java")</f>
        <v>Java</v>
      </c>
      <c r="I2035" s="1" t="str">
        <f>IFERROR(__xludf.DUMMYFUNCTION("""COMPUTED_VALUE"""),"JavaScript")</f>
        <v>JavaScript</v>
      </c>
      <c r="J2035" s="1" t="str">
        <f>IFERROR(__xludf.DUMMYFUNCTION("""COMPUTED_VALUE"""),"PHP")</f>
        <v>PHP</v>
      </c>
      <c r="K2035" s="1" t="str">
        <f>IFERROR(__xludf.DUMMYFUNCTION("""COMPUTED_VALUE"""),"Python")</f>
        <v>Python</v>
      </c>
      <c r="L2035" s="1" t="str">
        <f>IFERROR(__xludf.DUMMYFUNCTION("""COMPUTED_VALUE"""),"R")</f>
        <v>R</v>
      </c>
      <c r="M2035" s="1" t="str">
        <f>IFERROR(__xludf.DUMMYFUNCTION("""COMPUTED_VALUE"""),"SQL")</f>
        <v>SQL</v>
      </c>
    </row>
    <row r="2036">
      <c r="B2036" s="1" t="str">
        <f>IFERROR(__xludf.DUMMYFUNCTION("""COMPUTED_VALUE"""),"C;HTML/CSS;JavaScript;Python;SQL")</f>
        <v>C;HTML/CSS;JavaScript;Python;SQL</v>
      </c>
      <c r="E2036" s="1" t="str">
        <f>IFERROR(__xludf.DUMMYFUNCTION("UNIQUE(SPLIT(B2036,"";""))"),"C")</f>
        <v>C</v>
      </c>
      <c r="F2036" s="1" t="str">
        <f>IFERROR(__xludf.DUMMYFUNCTION("""COMPUTED_VALUE"""),"HTML/CSS")</f>
        <v>HTML/CSS</v>
      </c>
      <c r="G2036" s="1" t="str">
        <f>IFERROR(__xludf.DUMMYFUNCTION("""COMPUTED_VALUE"""),"JavaScript")</f>
        <v>JavaScript</v>
      </c>
      <c r="H2036" s="1" t="str">
        <f>IFERROR(__xludf.DUMMYFUNCTION("""COMPUTED_VALUE"""),"Python")</f>
        <v>Python</v>
      </c>
      <c r="I2036" s="1" t="str">
        <f>IFERROR(__xludf.DUMMYFUNCTION("""COMPUTED_VALUE"""),"SQL")</f>
        <v>SQL</v>
      </c>
    </row>
    <row r="2037">
      <c r="B2037" s="1" t="str">
        <f>IFERROR(__xludf.DUMMYFUNCTION("""COMPUTED_VALUE"""),"Bash/Shell/PowerShell;HTML/CSS;JavaScript;Ruby;SQL")</f>
        <v>Bash/Shell/PowerShell;HTML/CSS;JavaScript;Ruby;SQL</v>
      </c>
      <c r="E2037" s="1" t="str">
        <f>IFERROR(__xludf.DUMMYFUNCTION("UNIQUE(SPLIT(B2037,"";""))"),"Bash/Shell/PowerShell")</f>
        <v>Bash/Shell/PowerShell</v>
      </c>
      <c r="F2037" s="1" t="str">
        <f>IFERROR(__xludf.DUMMYFUNCTION("""COMPUTED_VALUE"""),"HTML/CSS")</f>
        <v>HTML/CSS</v>
      </c>
      <c r="G2037" s="1" t="str">
        <f>IFERROR(__xludf.DUMMYFUNCTION("""COMPUTED_VALUE"""),"JavaScript")</f>
        <v>JavaScript</v>
      </c>
      <c r="H2037" s="1" t="str">
        <f>IFERROR(__xludf.DUMMYFUNCTION("""COMPUTED_VALUE"""),"Ruby")</f>
        <v>Ruby</v>
      </c>
      <c r="I2037" s="1" t="str">
        <f>IFERROR(__xludf.DUMMYFUNCTION("""COMPUTED_VALUE"""),"SQL")</f>
        <v>SQL</v>
      </c>
    </row>
    <row r="2038">
      <c r="B2038" s="1" t="str">
        <f>IFERROR(__xludf.DUMMYFUNCTION("""COMPUTED_VALUE"""),"JavaScript;Other(s):")</f>
        <v>JavaScript;Other(s):</v>
      </c>
      <c r="E2038" s="1" t="str">
        <f>IFERROR(__xludf.DUMMYFUNCTION("UNIQUE(SPLIT(B2038,"";""))"),"JavaScript")</f>
        <v>JavaScript</v>
      </c>
      <c r="F2038" s="1" t="str">
        <f>IFERROR(__xludf.DUMMYFUNCTION("""COMPUTED_VALUE"""),"Other(s):")</f>
        <v>Other(s):</v>
      </c>
    </row>
    <row r="2039">
      <c r="B2039" s="1" t="str">
        <f>IFERROR(__xludf.DUMMYFUNCTION("""COMPUTED_VALUE"""),"Bash/Shell/PowerShell;C#;HTML/CSS;JavaScript;Ruby;SQL")</f>
        <v>Bash/Shell/PowerShell;C#;HTML/CSS;JavaScript;Ruby;SQL</v>
      </c>
      <c r="E2039" s="1" t="str">
        <f>IFERROR(__xludf.DUMMYFUNCTION("UNIQUE(SPLIT(B2039,"";""))"),"Bash/Shell/PowerShell")</f>
        <v>Bash/Shell/PowerShell</v>
      </c>
      <c r="F2039" s="1" t="str">
        <f>IFERROR(__xludf.DUMMYFUNCTION("""COMPUTED_VALUE"""),"C#")</f>
        <v>C#</v>
      </c>
      <c r="G2039" s="1" t="str">
        <f>IFERROR(__xludf.DUMMYFUNCTION("""COMPUTED_VALUE"""),"HTML/CSS")</f>
        <v>HTML/CSS</v>
      </c>
      <c r="H2039" s="1" t="str">
        <f>IFERROR(__xludf.DUMMYFUNCTION("""COMPUTED_VALUE"""),"JavaScript")</f>
        <v>JavaScript</v>
      </c>
      <c r="I2039" s="1" t="str">
        <f>IFERROR(__xludf.DUMMYFUNCTION("""COMPUTED_VALUE"""),"Ruby")</f>
        <v>Ruby</v>
      </c>
      <c r="J2039" s="1" t="str">
        <f>IFERROR(__xludf.DUMMYFUNCTION("""COMPUTED_VALUE"""),"SQL")</f>
        <v>SQL</v>
      </c>
    </row>
    <row r="2040">
      <c r="B2040" s="1" t="str">
        <f>IFERROR(__xludf.DUMMYFUNCTION("""COMPUTED_VALUE"""),"Bash/Shell/PowerShell;C++;Dart;Python")</f>
        <v>Bash/Shell/PowerShell;C++;Dart;Python</v>
      </c>
      <c r="E2040" s="1" t="str">
        <f>IFERROR(__xludf.DUMMYFUNCTION("UNIQUE(SPLIT(B2040,"";""))"),"Bash/Shell/PowerShell")</f>
        <v>Bash/Shell/PowerShell</v>
      </c>
      <c r="F2040" s="1" t="str">
        <f>IFERROR(__xludf.DUMMYFUNCTION("""COMPUTED_VALUE"""),"C++")</f>
        <v>C++</v>
      </c>
      <c r="G2040" s="1" t="str">
        <f>IFERROR(__xludf.DUMMYFUNCTION("""COMPUTED_VALUE"""),"Dart")</f>
        <v>Dart</v>
      </c>
      <c r="H2040" s="1" t="str">
        <f>IFERROR(__xludf.DUMMYFUNCTION("""COMPUTED_VALUE"""),"Python")</f>
        <v>Python</v>
      </c>
    </row>
    <row r="2041">
      <c r="B2041" s="1" t="str">
        <f>IFERROR(__xludf.DUMMYFUNCTION("""COMPUTED_VALUE"""),"Bash/Shell/PowerShell;Java;JavaScript;SQL;Swift;TypeScript")</f>
        <v>Bash/Shell/PowerShell;Java;JavaScript;SQL;Swift;TypeScript</v>
      </c>
      <c r="E2041" s="1" t="str">
        <f>IFERROR(__xludf.DUMMYFUNCTION("UNIQUE(SPLIT(B2041,"";""))"),"Bash/Shell/PowerShell")</f>
        <v>Bash/Shell/PowerShell</v>
      </c>
      <c r="F2041" s="1" t="str">
        <f>IFERROR(__xludf.DUMMYFUNCTION("""COMPUTED_VALUE"""),"Java")</f>
        <v>Java</v>
      </c>
      <c r="G2041" s="1" t="str">
        <f>IFERROR(__xludf.DUMMYFUNCTION("""COMPUTED_VALUE"""),"JavaScript")</f>
        <v>JavaScript</v>
      </c>
      <c r="H2041" s="1" t="str">
        <f>IFERROR(__xludf.DUMMYFUNCTION("""COMPUTED_VALUE"""),"SQL")</f>
        <v>SQL</v>
      </c>
      <c r="I2041" s="1" t="str">
        <f>IFERROR(__xludf.DUMMYFUNCTION("""COMPUTED_VALUE"""),"Swift")</f>
        <v>Swift</v>
      </c>
      <c r="J2041" s="1" t="str">
        <f>IFERROR(__xludf.DUMMYFUNCTION("""COMPUTED_VALUE"""),"TypeScript")</f>
        <v>TypeScript</v>
      </c>
    </row>
    <row r="2042">
      <c r="B2042" s="1" t="str">
        <f>IFERROR(__xludf.DUMMYFUNCTION("""COMPUTED_VALUE"""),"C#;HTML/CSS;JavaScript;SQL")</f>
        <v>C#;HTML/CSS;JavaScript;SQL</v>
      </c>
      <c r="E2042" s="1" t="str">
        <f>IFERROR(__xludf.DUMMYFUNCTION("UNIQUE(SPLIT(B2042,"";""))"),"C#")</f>
        <v>C#</v>
      </c>
      <c r="F2042" s="1" t="str">
        <f>IFERROR(__xludf.DUMMYFUNCTION("""COMPUTED_VALUE"""),"HTML/CSS")</f>
        <v>HTML/CSS</v>
      </c>
      <c r="G2042" s="1" t="str">
        <f>IFERROR(__xludf.DUMMYFUNCTION("""COMPUTED_VALUE"""),"JavaScript")</f>
        <v>JavaScript</v>
      </c>
      <c r="H2042" s="1" t="str">
        <f>IFERROR(__xludf.DUMMYFUNCTION("""COMPUTED_VALUE"""),"SQL")</f>
        <v>SQL</v>
      </c>
    </row>
    <row r="2043">
      <c r="B2043" s="1" t="str">
        <f>IFERROR(__xludf.DUMMYFUNCTION("""COMPUTED_VALUE"""),"C#;HTML/CSS;JavaScript;SQL")</f>
        <v>C#;HTML/CSS;JavaScript;SQL</v>
      </c>
      <c r="E2043" s="1" t="str">
        <f>IFERROR(__xludf.DUMMYFUNCTION("UNIQUE(SPLIT(B2043,"";""))"),"C#")</f>
        <v>C#</v>
      </c>
      <c r="F2043" s="1" t="str">
        <f>IFERROR(__xludf.DUMMYFUNCTION("""COMPUTED_VALUE"""),"HTML/CSS")</f>
        <v>HTML/CSS</v>
      </c>
      <c r="G2043" s="1" t="str">
        <f>IFERROR(__xludf.DUMMYFUNCTION("""COMPUTED_VALUE"""),"JavaScript")</f>
        <v>JavaScript</v>
      </c>
      <c r="H2043" s="1" t="str">
        <f>IFERROR(__xludf.DUMMYFUNCTION("""COMPUTED_VALUE"""),"SQL")</f>
        <v>SQL</v>
      </c>
    </row>
    <row r="2044">
      <c r="B2044" s="1" t="str">
        <f>IFERROR(__xludf.DUMMYFUNCTION("""COMPUTED_VALUE"""),"Bash/Shell/PowerShell;Dart;Java;JavaScript")</f>
        <v>Bash/Shell/PowerShell;Dart;Java;JavaScript</v>
      </c>
      <c r="E2044" s="1" t="str">
        <f>IFERROR(__xludf.DUMMYFUNCTION("UNIQUE(SPLIT(B2044,"";""))"),"Bash/Shell/PowerShell")</f>
        <v>Bash/Shell/PowerShell</v>
      </c>
      <c r="F2044" s="1" t="str">
        <f>IFERROR(__xludf.DUMMYFUNCTION("""COMPUTED_VALUE"""),"Dart")</f>
        <v>Dart</v>
      </c>
      <c r="G2044" s="1" t="str">
        <f>IFERROR(__xludf.DUMMYFUNCTION("""COMPUTED_VALUE"""),"Java")</f>
        <v>Java</v>
      </c>
      <c r="H2044" s="1" t="str">
        <f>IFERROR(__xludf.DUMMYFUNCTION("""COMPUTED_VALUE"""),"JavaScript")</f>
        <v>JavaScript</v>
      </c>
    </row>
    <row r="2045">
      <c r="B2045" s="1" t="str">
        <f>IFERROR(__xludf.DUMMYFUNCTION("""COMPUTED_VALUE"""),"Java;Python")</f>
        <v>Java;Python</v>
      </c>
      <c r="E2045" s="1" t="str">
        <f>IFERROR(__xludf.DUMMYFUNCTION("UNIQUE(SPLIT(B2045,"";""))"),"Java")</f>
        <v>Java</v>
      </c>
      <c r="F2045" s="1" t="str">
        <f>IFERROR(__xludf.DUMMYFUNCTION("""COMPUTED_VALUE"""),"Python")</f>
        <v>Python</v>
      </c>
    </row>
    <row r="2046">
      <c r="B2046" s="1" t="str">
        <f>IFERROR(__xludf.DUMMYFUNCTION("""COMPUTED_VALUE"""),"HTML/CSS;JavaScript;PHP;Python")</f>
        <v>HTML/CSS;JavaScript;PHP;Python</v>
      </c>
      <c r="E2046" s="1" t="str">
        <f>IFERROR(__xludf.DUMMYFUNCTION("UNIQUE(SPLIT(B2046,"";""))"),"HTML/CSS")</f>
        <v>HTML/CSS</v>
      </c>
      <c r="F2046" s="1" t="str">
        <f>IFERROR(__xludf.DUMMYFUNCTION("""COMPUTED_VALUE"""),"JavaScript")</f>
        <v>JavaScript</v>
      </c>
      <c r="G2046" s="1" t="str">
        <f>IFERROR(__xludf.DUMMYFUNCTION("""COMPUTED_VALUE"""),"PHP")</f>
        <v>PHP</v>
      </c>
      <c r="H2046" s="1" t="str">
        <f>IFERROR(__xludf.DUMMYFUNCTION("""COMPUTED_VALUE"""),"Python")</f>
        <v>Python</v>
      </c>
    </row>
    <row r="2047">
      <c r="B2047" s="1" t="str">
        <f>IFERROR(__xludf.DUMMYFUNCTION("""COMPUTED_VALUE"""),"Java")</f>
        <v>Java</v>
      </c>
      <c r="E2047" s="1" t="str">
        <f>IFERROR(__xludf.DUMMYFUNCTION("UNIQUE(SPLIT(B2047,"";""))"),"Java")</f>
        <v>Java</v>
      </c>
    </row>
    <row r="2048">
      <c r="B2048" s="1" t="str">
        <f>IFERROR(__xludf.DUMMYFUNCTION("""COMPUTED_VALUE"""),"HTML/CSS;JavaScript;Ruby;SQL")</f>
        <v>HTML/CSS;JavaScript;Ruby;SQL</v>
      </c>
      <c r="E2048" s="1" t="str">
        <f>IFERROR(__xludf.DUMMYFUNCTION("UNIQUE(SPLIT(B2048,"";""))"),"HTML/CSS")</f>
        <v>HTML/CSS</v>
      </c>
      <c r="F2048" s="1" t="str">
        <f>IFERROR(__xludf.DUMMYFUNCTION("""COMPUTED_VALUE"""),"JavaScript")</f>
        <v>JavaScript</v>
      </c>
      <c r="G2048" s="1" t="str">
        <f>IFERROR(__xludf.DUMMYFUNCTION("""COMPUTED_VALUE"""),"Ruby")</f>
        <v>Ruby</v>
      </c>
      <c r="H2048" s="1" t="str">
        <f>IFERROR(__xludf.DUMMYFUNCTION("""COMPUTED_VALUE"""),"SQL")</f>
        <v>SQL</v>
      </c>
    </row>
    <row r="2049">
      <c r="B2049" s="1" t="str">
        <f>IFERROR(__xludf.DUMMYFUNCTION("""COMPUTED_VALUE"""),"C#;HTML/CSS;JavaScript;Kotlin;SQL;Swift;TypeScript")</f>
        <v>C#;HTML/CSS;JavaScript;Kotlin;SQL;Swift;TypeScript</v>
      </c>
      <c r="E2049" s="1" t="str">
        <f>IFERROR(__xludf.DUMMYFUNCTION("UNIQUE(SPLIT(B2049,"";""))"),"C#")</f>
        <v>C#</v>
      </c>
      <c r="F2049" s="1" t="str">
        <f>IFERROR(__xludf.DUMMYFUNCTION("""COMPUTED_VALUE"""),"HTML/CSS")</f>
        <v>HTML/CSS</v>
      </c>
      <c r="G2049" s="1" t="str">
        <f>IFERROR(__xludf.DUMMYFUNCTION("""COMPUTED_VALUE"""),"JavaScript")</f>
        <v>JavaScript</v>
      </c>
      <c r="H2049" s="1" t="str">
        <f>IFERROR(__xludf.DUMMYFUNCTION("""COMPUTED_VALUE"""),"Kotlin")</f>
        <v>Kotlin</v>
      </c>
      <c r="I2049" s="1" t="str">
        <f>IFERROR(__xludf.DUMMYFUNCTION("""COMPUTED_VALUE"""),"SQL")</f>
        <v>SQL</v>
      </c>
      <c r="J2049" s="1" t="str">
        <f>IFERROR(__xludf.DUMMYFUNCTION("""COMPUTED_VALUE"""),"Swift")</f>
        <v>Swift</v>
      </c>
      <c r="K2049" s="1" t="str">
        <f>IFERROR(__xludf.DUMMYFUNCTION("""COMPUTED_VALUE"""),"TypeScript")</f>
        <v>TypeScript</v>
      </c>
    </row>
    <row r="2050">
      <c r="B2050" s="1" t="str">
        <f>IFERROR(__xludf.DUMMYFUNCTION("""COMPUTED_VALUE"""),"C;C++;HTML/CSS;Java;JavaScript;PHP;Python;Ruby;SQL;Swift")</f>
        <v>C;C++;HTML/CSS;Java;JavaScript;PHP;Python;Ruby;SQL;Swift</v>
      </c>
      <c r="E2050" s="1" t="str">
        <f>IFERROR(__xludf.DUMMYFUNCTION("UNIQUE(SPLIT(B2050,"";""))"),"C")</f>
        <v>C</v>
      </c>
      <c r="F2050" s="1" t="str">
        <f>IFERROR(__xludf.DUMMYFUNCTION("""COMPUTED_VALUE"""),"C++")</f>
        <v>C++</v>
      </c>
      <c r="G2050" s="1" t="str">
        <f>IFERROR(__xludf.DUMMYFUNCTION("""COMPUTED_VALUE"""),"HTML/CSS")</f>
        <v>HTML/CSS</v>
      </c>
      <c r="H2050" s="1" t="str">
        <f>IFERROR(__xludf.DUMMYFUNCTION("""COMPUTED_VALUE"""),"Java")</f>
        <v>Java</v>
      </c>
      <c r="I2050" s="1" t="str">
        <f>IFERROR(__xludf.DUMMYFUNCTION("""COMPUTED_VALUE"""),"JavaScript")</f>
        <v>JavaScript</v>
      </c>
      <c r="J2050" s="1" t="str">
        <f>IFERROR(__xludf.DUMMYFUNCTION("""COMPUTED_VALUE"""),"PHP")</f>
        <v>PHP</v>
      </c>
      <c r="K2050" s="1" t="str">
        <f>IFERROR(__xludf.DUMMYFUNCTION("""COMPUTED_VALUE"""),"Python")</f>
        <v>Python</v>
      </c>
      <c r="L2050" s="1" t="str">
        <f>IFERROR(__xludf.DUMMYFUNCTION("""COMPUTED_VALUE"""),"Ruby")</f>
        <v>Ruby</v>
      </c>
      <c r="M2050" s="1" t="str">
        <f>IFERROR(__xludf.DUMMYFUNCTION("""COMPUTED_VALUE"""),"SQL")</f>
        <v>SQL</v>
      </c>
      <c r="N2050" s="1" t="str">
        <f>IFERROR(__xludf.DUMMYFUNCTION("""COMPUTED_VALUE"""),"Swift")</f>
        <v>Swift</v>
      </c>
    </row>
    <row r="2051">
      <c r="B2051" s="1" t="str">
        <f>IFERROR(__xludf.DUMMYFUNCTION("""COMPUTED_VALUE"""),"Go;Java;Python")</f>
        <v>Go;Java;Python</v>
      </c>
      <c r="E2051" s="1" t="str">
        <f>IFERROR(__xludf.DUMMYFUNCTION("UNIQUE(SPLIT(B2051,"";""))"),"Go")</f>
        <v>Go</v>
      </c>
      <c r="F2051" s="1" t="str">
        <f>IFERROR(__xludf.DUMMYFUNCTION("""COMPUTED_VALUE"""),"Java")</f>
        <v>Java</v>
      </c>
      <c r="G2051" s="1" t="str">
        <f>IFERROR(__xludf.DUMMYFUNCTION("""COMPUTED_VALUE"""),"Python")</f>
        <v>Python</v>
      </c>
    </row>
    <row r="2052">
      <c r="B2052" s="1" t="str">
        <f>IFERROR(__xludf.DUMMYFUNCTION("""COMPUTED_VALUE"""),"HTML/CSS;JavaScript;TypeScript")</f>
        <v>HTML/CSS;JavaScript;TypeScript</v>
      </c>
      <c r="E2052" s="1" t="str">
        <f>IFERROR(__xludf.DUMMYFUNCTION("UNIQUE(SPLIT(B2052,"";""))"),"HTML/CSS")</f>
        <v>HTML/CSS</v>
      </c>
      <c r="F2052" s="1" t="str">
        <f>IFERROR(__xludf.DUMMYFUNCTION("""COMPUTED_VALUE"""),"JavaScript")</f>
        <v>JavaScript</v>
      </c>
      <c r="G2052" s="1" t="str">
        <f>IFERROR(__xludf.DUMMYFUNCTION("""COMPUTED_VALUE"""),"TypeScript")</f>
        <v>TypeScript</v>
      </c>
    </row>
    <row r="2053">
      <c r="B2053" s="1" t="str">
        <f>IFERROR(__xludf.DUMMYFUNCTION("""COMPUTED_VALUE"""),"Assembly;C;C++;HTML/CSS;JavaScript")</f>
        <v>Assembly;C;C++;HTML/CSS;JavaScript</v>
      </c>
      <c r="E2053" s="1" t="str">
        <f>IFERROR(__xludf.DUMMYFUNCTION("UNIQUE(SPLIT(B2053,"";""))"),"Assembly")</f>
        <v>Assembly</v>
      </c>
      <c r="F2053" s="1" t="str">
        <f>IFERROR(__xludf.DUMMYFUNCTION("""COMPUTED_VALUE"""),"C")</f>
        <v>C</v>
      </c>
      <c r="G2053" s="1" t="str">
        <f>IFERROR(__xludf.DUMMYFUNCTION("""COMPUTED_VALUE"""),"C++")</f>
        <v>C++</v>
      </c>
      <c r="H2053" s="1" t="str">
        <f>IFERROR(__xludf.DUMMYFUNCTION("""COMPUTED_VALUE"""),"HTML/CSS")</f>
        <v>HTML/CSS</v>
      </c>
      <c r="I2053" s="1" t="str">
        <f>IFERROR(__xludf.DUMMYFUNCTION("""COMPUTED_VALUE"""),"JavaScript")</f>
        <v>JavaScript</v>
      </c>
    </row>
    <row r="2054">
      <c r="B2054" s="1" t="str">
        <f>IFERROR(__xludf.DUMMYFUNCTION("""COMPUTED_VALUE"""),"Bash/Shell/PowerShell;HTML/CSS;Java;JavaScript;PHP;SQL")</f>
        <v>Bash/Shell/PowerShell;HTML/CSS;Java;JavaScript;PHP;SQL</v>
      </c>
      <c r="E2054" s="1" t="str">
        <f>IFERROR(__xludf.DUMMYFUNCTION("UNIQUE(SPLIT(B2054,"";""))"),"Bash/Shell/PowerShell")</f>
        <v>Bash/Shell/PowerShell</v>
      </c>
      <c r="F2054" s="1" t="str">
        <f>IFERROR(__xludf.DUMMYFUNCTION("""COMPUTED_VALUE"""),"HTML/CSS")</f>
        <v>HTML/CSS</v>
      </c>
      <c r="G2054" s="1" t="str">
        <f>IFERROR(__xludf.DUMMYFUNCTION("""COMPUTED_VALUE"""),"Java")</f>
        <v>Java</v>
      </c>
      <c r="H2054" s="1" t="str">
        <f>IFERROR(__xludf.DUMMYFUNCTION("""COMPUTED_VALUE"""),"JavaScript")</f>
        <v>JavaScript</v>
      </c>
      <c r="I2054" s="1" t="str">
        <f>IFERROR(__xludf.DUMMYFUNCTION("""COMPUTED_VALUE"""),"PHP")</f>
        <v>PHP</v>
      </c>
      <c r="J2054" s="1" t="str">
        <f>IFERROR(__xludf.DUMMYFUNCTION("""COMPUTED_VALUE"""),"SQL")</f>
        <v>SQL</v>
      </c>
    </row>
    <row r="2055">
      <c r="B2055" s="1" t="str">
        <f>IFERROR(__xludf.DUMMYFUNCTION("""COMPUTED_VALUE"""),"Bash/Shell/PowerShell;C;C++;HTML/CSS;JavaScript;Python;R")</f>
        <v>Bash/Shell/PowerShell;C;C++;HTML/CSS;JavaScript;Python;R</v>
      </c>
      <c r="E2055" s="1" t="str">
        <f>IFERROR(__xludf.DUMMYFUNCTION("UNIQUE(SPLIT(B2055,"";""))"),"Bash/Shell/PowerShell")</f>
        <v>Bash/Shell/PowerShell</v>
      </c>
      <c r="F2055" s="1" t="str">
        <f>IFERROR(__xludf.DUMMYFUNCTION("""COMPUTED_VALUE"""),"C")</f>
        <v>C</v>
      </c>
      <c r="G2055" s="1" t="str">
        <f>IFERROR(__xludf.DUMMYFUNCTION("""COMPUTED_VALUE"""),"C++")</f>
        <v>C++</v>
      </c>
      <c r="H2055" s="1" t="str">
        <f>IFERROR(__xludf.DUMMYFUNCTION("""COMPUTED_VALUE"""),"HTML/CSS")</f>
        <v>HTML/CSS</v>
      </c>
      <c r="I2055" s="1" t="str">
        <f>IFERROR(__xludf.DUMMYFUNCTION("""COMPUTED_VALUE"""),"JavaScript")</f>
        <v>JavaScript</v>
      </c>
      <c r="J2055" s="1" t="str">
        <f>IFERROR(__xludf.DUMMYFUNCTION("""COMPUTED_VALUE"""),"Python")</f>
        <v>Python</v>
      </c>
      <c r="K2055" s="1" t="str">
        <f>IFERROR(__xludf.DUMMYFUNCTION("""COMPUTED_VALUE"""),"R")</f>
        <v>R</v>
      </c>
    </row>
    <row r="2056">
      <c r="B2056" s="1" t="str">
        <f>IFERROR(__xludf.DUMMYFUNCTION("""COMPUTED_VALUE"""),"SQL;Other(s):")</f>
        <v>SQL;Other(s):</v>
      </c>
      <c r="E2056" s="1" t="str">
        <f>IFERROR(__xludf.DUMMYFUNCTION("UNIQUE(SPLIT(B2056,"";""))"),"SQL")</f>
        <v>SQL</v>
      </c>
      <c r="F2056" s="1" t="str">
        <f>IFERROR(__xludf.DUMMYFUNCTION("""COMPUTED_VALUE"""),"Other(s):")</f>
        <v>Other(s):</v>
      </c>
    </row>
    <row r="2057">
      <c r="B2057" s="1" t="str">
        <f>IFERROR(__xludf.DUMMYFUNCTION("""COMPUTED_VALUE"""),"C#;HTML/CSS;JavaScript")</f>
        <v>C#;HTML/CSS;JavaScript</v>
      </c>
      <c r="E2057" s="1" t="str">
        <f>IFERROR(__xludf.DUMMYFUNCTION("UNIQUE(SPLIT(B2057,"";""))"),"C#")</f>
        <v>C#</v>
      </c>
      <c r="F2057" s="1" t="str">
        <f>IFERROR(__xludf.DUMMYFUNCTION("""COMPUTED_VALUE"""),"HTML/CSS")</f>
        <v>HTML/CSS</v>
      </c>
      <c r="G2057" s="1" t="str">
        <f>IFERROR(__xludf.DUMMYFUNCTION("""COMPUTED_VALUE"""),"JavaScript")</f>
        <v>JavaScript</v>
      </c>
    </row>
    <row r="2058">
      <c r="B2058" s="1" t="str">
        <f>IFERROR(__xludf.DUMMYFUNCTION("""COMPUTED_VALUE"""),"Bash/Shell/PowerShell;C;Python")</f>
        <v>Bash/Shell/PowerShell;C;Python</v>
      </c>
      <c r="E2058" s="1" t="str">
        <f>IFERROR(__xludf.DUMMYFUNCTION("UNIQUE(SPLIT(B2058,"";""))"),"Bash/Shell/PowerShell")</f>
        <v>Bash/Shell/PowerShell</v>
      </c>
      <c r="F2058" s="1" t="str">
        <f>IFERROR(__xludf.DUMMYFUNCTION("""COMPUTED_VALUE"""),"C")</f>
        <v>C</v>
      </c>
      <c r="G2058" s="1" t="str">
        <f>IFERROR(__xludf.DUMMYFUNCTION("""COMPUTED_VALUE"""),"Python")</f>
        <v>Python</v>
      </c>
    </row>
    <row r="2059">
      <c r="B2059" s="1" t="str">
        <f>IFERROR(__xludf.DUMMYFUNCTION("""COMPUTED_VALUE"""),"Bash/Shell/PowerShell;HTML/CSS;Python;SQL")</f>
        <v>Bash/Shell/PowerShell;HTML/CSS;Python;SQL</v>
      </c>
      <c r="E2059" s="1" t="str">
        <f>IFERROR(__xludf.DUMMYFUNCTION("UNIQUE(SPLIT(B2059,"";""))"),"Bash/Shell/PowerShell")</f>
        <v>Bash/Shell/PowerShell</v>
      </c>
      <c r="F2059" s="1" t="str">
        <f>IFERROR(__xludf.DUMMYFUNCTION("""COMPUTED_VALUE"""),"HTML/CSS")</f>
        <v>HTML/CSS</v>
      </c>
      <c r="G2059" s="1" t="str">
        <f>IFERROR(__xludf.DUMMYFUNCTION("""COMPUTED_VALUE"""),"Python")</f>
        <v>Python</v>
      </c>
      <c r="H2059" s="1" t="str">
        <f>IFERROR(__xludf.DUMMYFUNCTION("""COMPUTED_VALUE"""),"SQL")</f>
        <v>SQL</v>
      </c>
    </row>
    <row r="2060">
      <c r="B2060" s="1" t="str">
        <f>IFERROR(__xludf.DUMMYFUNCTION("""COMPUTED_VALUE"""),"Bash/Shell/PowerShell;C++;JavaScript;Python")</f>
        <v>Bash/Shell/PowerShell;C++;JavaScript;Python</v>
      </c>
      <c r="E2060" s="1" t="str">
        <f>IFERROR(__xludf.DUMMYFUNCTION("UNIQUE(SPLIT(B2060,"";""))"),"Bash/Shell/PowerShell")</f>
        <v>Bash/Shell/PowerShell</v>
      </c>
      <c r="F2060" s="1" t="str">
        <f>IFERROR(__xludf.DUMMYFUNCTION("""COMPUTED_VALUE"""),"C++")</f>
        <v>C++</v>
      </c>
      <c r="G2060" s="1" t="str">
        <f>IFERROR(__xludf.DUMMYFUNCTION("""COMPUTED_VALUE"""),"JavaScript")</f>
        <v>JavaScript</v>
      </c>
      <c r="H2060" s="1" t="str">
        <f>IFERROR(__xludf.DUMMYFUNCTION("""COMPUTED_VALUE"""),"Python")</f>
        <v>Python</v>
      </c>
    </row>
    <row r="2061">
      <c r="B2061" s="1" t="str">
        <f>IFERROR(__xludf.DUMMYFUNCTION("""COMPUTED_VALUE"""),"Bash/Shell/PowerShell;C#;HTML/CSS;JavaScript;SQL;TypeScript")</f>
        <v>Bash/Shell/PowerShell;C#;HTML/CSS;JavaScript;SQL;TypeScript</v>
      </c>
      <c r="E2061" s="1" t="str">
        <f>IFERROR(__xludf.DUMMYFUNCTION("UNIQUE(SPLIT(B2061,"";""))"),"Bash/Shell/PowerShell")</f>
        <v>Bash/Shell/PowerShell</v>
      </c>
      <c r="F2061" s="1" t="str">
        <f>IFERROR(__xludf.DUMMYFUNCTION("""COMPUTED_VALUE"""),"C#")</f>
        <v>C#</v>
      </c>
      <c r="G2061" s="1" t="str">
        <f>IFERROR(__xludf.DUMMYFUNCTION("""COMPUTED_VALUE"""),"HTML/CSS")</f>
        <v>HTML/CSS</v>
      </c>
      <c r="H2061" s="1" t="str">
        <f>IFERROR(__xludf.DUMMYFUNCTION("""COMPUTED_VALUE"""),"JavaScript")</f>
        <v>JavaScript</v>
      </c>
      <c r="I2061" s="1" t="str">
        <f>IFERROR(__xludf.DUMMYFUNCTION("""COMPUTED_VALUE"""),"SQL")</f>
        <v>SQL</v>
      </c>
      <c r="J2061" s="1" t="str">
        <f>IFERROR(__xludf.DUMMYFUNCTION("""COMPUTED_VALUE"""),"TypeScript")</f>
        <v>TypeScript</v>
      </c>
    </row>
    <row r="2062">
      <c r="B2062" s="1" t="str">
        <f>IFERROR(__xludf.DUMMYFUNCTION("""COMPUTED_VALUE"""),"Bash/Shell/PowerShell;C++;Python;R")</f>
        <v>Bash/Shell/PowerShell;C++;Python;R</v>
      </c>
      <c r="E2062" s="1" t="str">
        <f>IFERROR(__xludf.DUMMYFUNCTION("UNIQUE(SPLIT(B2062,"";""))"),"Bash/Shell/PowerShell")</f>
        <v>Bash/Shell/PowerShell</v>
      </c>
      <c r="F2062" s="1" t="str">
        <f>IFERROR(__xludf.DUMMYFUNCTION("""COMPUTED_VALUE"""),"C++")</f>
        <v>C++</v>
      </c>
      <c r="G2062" s="1" t="str">
        <f>IFERROR(__xludf.DUMMYFUNCTION("""COMPUTED_VALUE"""),"Python")</f>
        <v>Python</v>
      </c>
      <c r="H2062" s="1" t="str">
        <f>IFERROR(__xludf.DUMMYFUNCTION("""COMPUTED_VALUE"""),"R")</f>
        <v>R</v>
      </c>
    </row>
    <row r="2063">
      <c r="B2063" s="1" t="str">
        <f>IFERROR(__xludf.DUMMYFUNCTION("""COMPUTED_VALUE"""),"HTML/CSS;JavaScript")</f>
        <v>HTML/CSS;JavaScript</v>
      </c>
      <c r="E2063" s="1" t="str">
        <f>IFERROR(__xludf.DUMMYFUNCTION("UNIQUE(SPLIT(B2063,"";""))"),"HTML/CSS")</f>
        <v>HTML/CSS</v>
      </c>
      <c r="F2063" s="1" t="str">
        <f>IFERROR(__xludf.DUMMYFUNCTION("""COMPUTED_VALUE"""),"JavaScript")</f>
        <v>JavaScript</v>
      </c>
    </row>
    <row r="2064">
      <c r="B2064" s="1" t="str">
        <f>IFERROR(__xludf.DUMMYFUNCTION("""COMPUTED_VALUE"""),"HTML/CSS;Java;JavaScript;PHP;Ruby;SQL")</f>
        <v>HTML/CSS;Java;JavaScript;PHP;Ruby;SQL</v>
      </c>
      <c r="E2064" s="1" t="str">
        <f>IFERROR(__xludf.DUMMYFUNCTION("UNIQUE(SPLIT(B2064,"";""))"),"HTML/CSS")</f>
        <v>HTML/CSS</v>
      </c>
      <c r="F2064" s="1" t="str">
        <f>IFERROR(__xludf.DUMMYFUNCTION("""COMPUTED_VALUE"""),"Java")</f>
        <v>Java</v>
      </c>
      <c r="G2064" s="1" t="str">
        <f>IFERROR(__xludf.DUMMYFUNCTION("""COMPUTED_VALUE"""),"JavaScript")</f>
        <v>JavaScript</v>
      </c>
      <c r="H2064" s="1" t="str">
        <f>IFERROR(__xludf.DUMMYFUNCTION("""COMPUTED_VALUE"""),"PHP")</f>
        <v>PHP</v>
      </c>
      <c r="I2064" s="1" t="str">
        <f>IFERROR(__xludf.DUMMYFUNCTION("""COMPUTED_VALUE"""),"Ruby")</f>
        <v>Ruby</v>
      </c>
      <c r="J2064" s="1" t="str">
        <f>IFERROR(__xludf.DUMMYFUNCTION("""COMPUTED_VALUE"""),"SQL")</f>
        <v>SQL</v>
      </c>
    </row>
    <row r="2065">
      <c r="B2065" s="1" t="str">
        <f>IFERROR(__xludf.DUMMYFUNCTION("""COMPUTED_VALUE"""),"C++;HTML/CSS;Java;JavaScript;Python")</f>
        <v>C++;HTML/CSS;Java;JavaScript;Python</v>
      </c>
      <c r="E2065" s="1" t="str">
        <f>IFERROR(__xludf.DUMMYFUNCTION("UNIQUE(SPLIT(B2065,"";""))"),"C++")</f>
        <v>C++</v>
      </c>
      <c r="F2065" s="1" t="str">
        <f>IFERROR(__xludf.DUMMYFUNCTION("""COMPUTED_VALUE"""),"HTML/CSS")</f>
        <v>HTML/CSS</v>
      </c>
      <c r="G2065" s="1" t="str">
        <f>IFERROR(__xludf.DUMMYFUNCTION("""COMPUTED_VALUE"""),"Java")</f>
        <v>Java</v>
      </c>
      <c r="H2065" s="1" t="str">
        <f>IFERROR(__xludf.DUMMYFUNCTION("""COMPUTED_VALUE"""),"JavaScript")</f>
        <v>JavaScript</v>
      </c>
      <c r="I2065" s="1" t="str">
        <f>IFERROR(__xludf.DUMMYFUNCTION("""COMPUTED_VALUE"""),"Python")</f>
        <v>Python</v>
      </c>
    </row>
    <row r="2066">
      <c r="B2066" s="1" t="str">
        <f>IFERROR(__xludf.DUMMYFUNCTION("""COMPUTED_VALUE"""),"C#;HTML/CSS;JavaScript;TypeScript")</f>
        <v>C#;HTML/CSS;JavaScript;TypeScript</v>
      </c>
      <c r="E2066" s="1" t="str">
        <f>IFERROR(__xludf.DUMMYFUNCTION("UNIQUE(SPLIT(B2066,"";""))"),"C#")</f>
        <v>C#</v>
      </c>
      <c r="F2066" s="1" t="str">
        <f>IFERROR(__xludf.DUMMYFUNCTION("""COMPUTED_VALUE"""),"HTML/CSS")</f>
        <v>HTML/CSS</v>
      </c>
      <c r="G2066" s="1" t="str">
        <f>IFERROR(__xludf.DUMMYFUNCTION("""COMPUTED_VALUE"""),"JavaScript")</f>
        <v>JavaScript</v>
      </c>
      <c r="H2066" s="1" t="str">
        <f>IFERROR(__xludf.DUMMYFUNCTION("""COMPUTED_VALUE"""),"TypeScript")</f>
        <v>TypeScript</v>
      </c>
    </row>
    <row r="2067">
      <c r="B2067" s="1" t="str">
        <f>IFERROR(__xludf.DUMMYFUNCTION("""COMPUTED_VALUE"""),"Objective-C;Swift")</f>
        <v>Objective-C;Swift</v>
      </c>
      <c r="E2067" s="1" t="str">
        <f>IFERROR(__xludf.DUMMYFUNCTION("UNIQUE(SPLIT(B2067,"";""))"),"Objective-C")</f>
        <v>Objective-C</v>
      </c>
      <c r="F2067" s="1" t="str">
        <f>IFERROR(__xludf.DUMMYFUNCTION("""COMPUTED_VALUE"""),"Swift")</f>
        <v>Swift</v>
      </c>
    </row>
    <row r="2068">
      <c r="B2068" s="1" t="str">
        <f>IFERROR(__xludf.DUMMYFUNCTION("""COMPUTED_VALUE"""),"HTML/CSS;JavaScript")</f>
        <v>HTML/CSS;JavaScript</v>
      </c>
      <c r="E2068" s="1" t="str">
        <f>IFERROR(__xludf.DUMMYFUNCTION("UNIQUE(SPLIT(B2068,"";""))"),"HTML/CSS")</f>
        <v>HTML/CSS</v>
      </c>
      <c r="F2068" s="1" t="str">
        <f>IFERROR(__xludf.DUMMYFUNCTION("""COMPUTED_VALUE"""),"JavaScript")</f>
        <v>JavaScript</v>
      </c>
    </row>
    <row r="2069">
      <c r="B2069" s="1" t="str">
        <f>IFERROR(__xludf.DUMMYFUNCTION("""COMPUTED_VALUE"""),"Assembly;Bash/Shell/PowerShell;HTML/CSS;JavaScript;PHP;SQL")</f>
        <v>Assembly;Bash/Shell/PowerShell;HTML/CSS;JavaScript;PHP;SQL</v>
      </c>
      <c r="E2069" s="1" t="str">
        <f>IFERROR(__xludf.DUMMYFUNCTION("UNIQUE(SPLIT(B2069,"";""))"),"Assembly")</f>
        <v>Assembly</v>
      </c>
      <c r="F2069" s="1" t="str">
        <f>IFERROR(__xludf.DUMMYFUNCTION("""COMPUTED_VALUE"""),"Bash/Shell/PowerShell")</f>
        <v>Bash/Shell/PowerShell</v>
      </c>
      <c r="G2069" s="1" t="str">
        <f>IFERROR(__xludf.DUMMYFUNCTION("""COMPUTED_VALUE"""),"HTML/CSS")</f>
        <v>HTML/CSS</v>
      </c>
      <c r="H2069" s="1" t="str">
        <f>IFERROR(__xludf.DUMMYFUNCTION("""COMPUTED_VALUE"""),"JavaScript")</f>
        <v>JavaScript</v>
      </c>
      <c r="I2069" s="1" t="str">
        <f>IFERROR(__xludf.DUMMYFUNCTION("""COMPUTED_VALUE"""),"PHP")</f>
        <v>PHP</v>
      </c>
      <c r="J2069" s="1" t="str">
        <f>IFERROR(__xludf.DUMMYFUNCTION("""COMPUTED_VALUE"""),"SQL")</f>
        <v>SQL</v>
      </c>
    </row>
    <row r="2070">
      <c r="B2070" s="1" t="str">
        <f>IFERROR(__xludf.DUMMYFUNCTION("""COMPUTED_VALUE"""),"Java;JavaScript;Python;Other(s):")</f>
        <v>Java;JavaScript;Python;Other(s):</v>
      </c>
      <c r="E2070" s="1" t="str">
        <f>IFERROR(__xludf.DUMMYFUNCTION("UNIQUE(SPLIT(B2070,"";""))"),"Java")</f>
        <v>Java</v>
      </c>
      <c r="F2070" s="1" t="str">
        <f>IFERROR(__xludf.DUMMYFUNCTION("""COMPUTED_VALUE"""),"JavaScript")</f>
        <v>JavaScript</v>
      </c>
      <c r="G2070" s="1" t="str">
        <f>IFERROR(__xludf.DUMMYFUNCTION("""COMPUTED_VALUE"""),"Python")</f>
        <v>Python</v>
      </c>
      <c r="H2070" s="1" t="str">
        <f>IFERROR(__xludf.DUMMYFUNCTION("""COMPUTED_VALUE"""),"Other(s):")</f>
        <v>Other(s):</v>
      </c>
    </row>
    <row r="2071">
      <c r="B2071" s="1" t="str">
        <f>IFERROR(__xludf.DUMMYFUNCTION("""COMPUTED_VALUE"""),"Java;JavaScript;SQL")</f>
        <v>Java;JavaScript;SQL</v>
      </c>
      <c r="E2071" s="1" t="str">
        <f>IFERROR(__xludf.DUMMYFUNCTION("UNIQUE(SPLIT(B2071,"";""))"),"Java")</f>
        <v>Java</v>
      </c>
      <c r="F2071" s="1" t="str">
        <f>IFERROR(__xludf.DUMMYFUNCTION("""COMPUTED_VALUE"""),"JavaScript")</f>
        <v>JavaScript</v>
      </c>
      <c r="G2071" s="1" t="str">
        <f>IFERROR(__xludf.DUMMYFUNCTION("""COMPUTED_VALUE"""),"SQL")</f>
        <v>SQL</v>
      </c>
    </row>
    <row r="2072">
      <c r="B2072" s="1" t="str">
        <f>IFERROR(__xludf.DUMMYFUNCTION("""COMPUTED_VALUE"""),"C;R")</f>
        <v>C;R</v>
      </c>
      <c r="E2072" s="1" t="str">
        <f>IFERROR(__xludf.DUMMYFUNCTION("UNIQUE(SPLIT(B2072,"";""))"),"C")</f>
        <v>C</v>
      </c>
      <c r="F2072" s="1" t="str">
        <f>IFERROR(__xludf.DUMMYFUNCTION("""COMPUTED_VALUE"""),"R")</f>
        <v>R</v>
      </c>
    </row>
    <row r="2073">
      <c r="B2073" s="1" t="str">
        <f>IFERROR(__xludf.DUMMYFUNCTION("""COMPUTED_VALUE"""),"C;C++;VBA")</f>
        <v>C;C++;VBA</v>
      </c>
      <c r="E2073" s="1" t="str">
        <f>IFERROR(__xludf.DUMMYFUNCTION("UNIQUE(SPLIT(B2073,"";""))"),"C")</f>
        <v>C</v>
      </c>
      <c r="F2073" s="1" t="str">
        <f>IFERROR(__xludf.DUMMYFUNCTION("""COMPUTED_VALUE"""),"C++")</f>
        <v>C++</v>
      </c>
      <c r="G2073" s="1" t="str">
        <f>IFERROR(__xludf.DUMMYFUNCTION("""COMPUTED_VALUE"""),"VBA")</f>
        <v>VBA</v>
      </c>
    </row>
    <row r="2074">
      <c r="B2074" s="1" t="str">
        <f>IFERROR(__xludf.DUMMYFUNCTION("""COMPUTED_VALUE"""),"Assembly;Bash/Shell/PowerShell;Java")</f>
        <v>Assembly;Bash/Shell/PowerShell;Java</v>
      </c>
      <c r="E2074" s="1" t="str">
        <f>IFERROR(__xludf.DUMMYFUNCTION("UNIQUE(SPLIT(B2074,"";""))"),"Assembly")</f>
        <v>Assembly</v>
      </c>
      <c r="F2074" s="1" t="str">
        <f>IFERROR(__xludf.DUMMYFUNCTION("""COMPUTED_VALUE"""),"Bash/Shell/PowerShell")</f>
        <v>Bash/Shell/PowerShell</v>
      </c>
      <c r="G2074" s="1" t="str">
        <f>IFERROR(__xludf.DUMMYFUNCTION("""COMPUTED_VALUE"""),"Java")</f>
        <v>Java</v>
      </c>
    </row>
    <row r="2075">
      <c r="B2075" s="1" t="str">
        <f>IFERROR(__xludf.DUMMYFUNCTION("""COMPUTED_VALUE"""),"Bash/Shell/PowerShell;C#;JavaScript;SQL;TypeScript")</f>
        <v>Bash/Shell/PowerShell;C#;JavaScript;SQL;TypeScript</v>
      </c>
      <c r="E2075" s="1" t="str">
        <f>IFERROR(__xludf.DUMMYFUNCTION("UNIQUE(SPLIT(B2075,"";""))"),"Bash/Shell/PowerShell")</f>
        <v>Bash/Shell/PowerShell</v>
      </c>
      <c r="F2075" s="1" t="str">
        <f>IFERROR(__xludf.DUMMYFUNCTION("""COMPUTED_VALUE"""),"C#")</f>
        <v>C#</v>
      </c>
      <c r="G2075" s="1" t="str">
        <f>IFERROR(__xludf.DUMMYFUNCTION("""COMPUTED_VALUE"""),"JavaScript")</f>
        <v>JavaScript</v>
      </c>
      <c r="H2075" s="1" t="str">
        <f>IFERROR(__xludf.DUMMYFUNCTION("""COMPUTED_VALUE"""),"SQL")</f>
        <v>SQL</v>
      </c>
      <c r="I2075" s="1" t="str">
        <f>IFERROR(__xludf.DUMMYFUNCTION("""COMPUTED_VALUE"""),"TypeScript")</f>
        <v>TypeScript</v>
      </c>
    </row>
    <row r="2076">
      <c r="B2076" s="1" t="str">
        <f>IFERROR(__xludf.DUMMYFUNCTION("""COMPUTED_VALUE"""),"HTML/CSS;Java;JavaScript;TypeScript")</f>
        <v>HTML/CSS;Java;JavaScript;TypeScript</v>
      </c>
      <c r="E2076" s="1" t="str">
        <f>IFERROR(__xludf.DUMMYFUNCTION("UNIQUE(SPLIT(B2076,"";""))"),"HTML/CSS")</f>
        <v>HTML/CSS</v>
      </c>
      <c r="F2076" s="1" t="str">
        <f>IFERROR(__xludf.DUMMYFUNCTION("""COMPUTED_VALUE"""),"Java")</f>
        <v>Java</v>
      </c>
      <c r="G2076" s="1" t="str">
        <f>IFERROR(__xludf.DUMMYFUNCTION("""COMPUTED_VALUE"""),"JavaScript")</f>
        <v>JavaScript</v>
      </c>
      <c r="H2076" s="1" t="str">
        <f>IFERROR(__xludf.DUMMYFUNCTION("""COMPUTED_VALUE"""),"TypeScript")</f>
        <v>TypeScript</v>
      </c>
    </row>
    <row r="2077">
      <c r="B2077" s="1" t="str">
        <f>IFERROR(__xludf.DUMMYFUNCTION("""COMPUTED_VALUE"""),"Go;Java;JavaScript;PHP;Python")</f>
        <v>Go;Java;JavaScript;PHP;Python</v>
      </c>
      <c r="E2077" s="1" t="str">
        <f>IFERROR(__xludf.DUMMYFUNCTION("UNIQUE(SPLIT(B2077,"";""))"),"Go")</f>
        <v>Go</v>
      </c>
      <c r="F2077" s="1" t="str">
        <f>IFERROR(__xludf.DUMMYFUNCTION("""COMPUTED_VALUE"""),"Java")</f>
        <v>Java</v>
      </c>
      <c r="G2077" s="1" t="str">
        <f>IFERROR(__xludf.DUMMYFUNCTION("""COMPUTED_VALUE"""),"JavaScript")</f>
        <v>JavaScript</v>
      </c>
      <c r="H2077" s="1" t="str">
        <f>IFERROR(__xludf.DUMMYFUNCTION("""COMPUTED_VALUE"""),"PHP")</f>
        <v>PHP</v>
      </c>
      <c r="I2077" s="1" t="str">
        <f>IFERROR(__xludf.DUMMYFUNCTION("""COMPUTED_VALUE"""),"Python")</f>
        <v>Python</v>
      </c>
    </row>
    <row r="2078">
      <c r="B2078" s="1" t="str">
        <f>IFERROR(__xludf.DUMMYFUNCTION("""COMPUTED_VALUE"""),"Bash/Shell/PowerShell;Go;HTML/CSS;JavaScript")</f>
        <v>Bash/Shell/PowerShell;Go;HTML/CSS;JavaScript</v>
      </c>
      <c r="E2078" s="1" t="str">
        <f>IFERROR(__xludf.DUMMYFUNCTION("UNIQUE(SPLIT(B2078,"";""))"),"Bash/Shell/PowerShell")</f>
        <v>Bash/Shell/PowerShell</v>
      </c>
      <c r="F2078" s="1" t="str">
        <f>IFERROR(__xludf.DUMMYFUNCTION("""COMPUTED_VALUE"""),"Go")</f>
        <v>Go</v>
      </c>
      <c r="G2078" s="1" t="str">
        <f>IFERROR(__xludf.DUMMYFUNCTION("""COMPUTED_VALUE"""),"HTML/CSS")</f>
        <v>HTML/CSS</v>
      </c>
      <c r="H2078" s="1" t="str">
        <f>IFERROR(__xludf.DUMMYFUNCTION("""COMPUTED_VALUE"""),"JavaScript")</f>
        <v>JavaScript</v>
      </c>
    </row>
    <row r="2079">
      <c r="B2079" s="1" t="str">
        <f>IFERROR(__xludf.DUMMYFUNCTION("""COMPUTED_VALUE"""),"C#;HTML/CSS;JavaScript;SQL")</f>
        <v>C#;HTML/CSS;JavaScript;SQL</v>
      </c>
      <c r="E2079" s="1" t="str">
        <f>IFERROR(__xludf.DUMMYFUNCTION("UNIQUE(SPLIT(B2079,"";""))"),"C#")</f>
        <v>C#</v>
      </c>
      <c r="F2079" s="1" t="str">
        <f>IFERROR(__xludf.DUMMYFUNCTION("""COMPUTED_VALUE"""),"HTML/CSS")</f>
        <v>HTML/CSS</v>
      </c>
      <c r="G2079" s="1" t="str">
        <f>IFERROR(__xludf.DUMMYFUNCTION("""COMPUTED_VALUE"""),"JavaScript")</f>
        <v>JavaScript</v>
      </c>
      <c r="H2079" s="1" t="str">
        <f>IFERROR(__xludf.DUMMYFUNCTION("""COMPUTED_VALUE"""),"SQL")</f>
        <v>SQL</v>
      </c>
    </row>
    <row r="2080">
      <c r="B2080" s="1" t="str">
        <f>IFERROR(__xludf.DUMMYFUNCTION("""COMPUTED_VALUE"""),"HTML/CSS;JavaScript;Other(s):")</f>
        <v>HTML/CSS;JavaScript;Other(s):</v>
      </c>
      <c r="E2080" s="1" t="str">
        <f>IFERROR(__xludf.DUMMYFUNCTION("UNIQUE(SPLIT(B2080,"";""))"),"HTML/CSS")</f>
        <v>HTML/CSS</v>
      </c>
      <c r="F2080" s="1" t="str">
        <f>IFERROR(__xludf.DUMMYFUNCTION("""COMPUTED_VALUE"""),"JavaScript")</f>
        <v>JavaScript</v>
      </c>
      <c r="G2080" s="1" t="str">
        <f>IFERROR(__xludf.DUMMYFUNCTION("""COMPUTED_VALUE"""),"Other(s):")</f>
        <v>Other(s):</v>
      </c>
    </row>
    <row r="2081">
      <c r="B2081" s="1" t="str">
        <f>IFERROR(__xludf.DUMMYFUNCTION("""COMPUTED_VALUE"""),"Bash/Shell/PowerShell;HTML/CSS;Java;JavaScript;PHP;Python;SQL")</f>
        <v>Bash/Shell/PowerShell;HTML/CSS;Java;JavaScript;PHP;Python;SQL</v>
      </c>
      <c r="E2081" s="1" t="str">
        <f>IFERROR(__xludf.DUMMYFUNCTION("UNIQUE(SPLIT(B2081,"";""))"),"Bash/Shell/PowerShell")</f>
        <v>Bash/Shell/PowerShell</v>
      </c>
      <c r="F2081" s="1" t="str">
        <f>IFERROR(__xludf.DUMMYFUNCTION("""COMPUTED_VALUE"""),"HTML/CSS")</f>
        <v>HTML/CSS</v>
      </c>
      <c r="G2081" s="1" t="str">
        <f>IFERROR(__xludf.DUMMYFUNCTION("""COMPUTED_VALUE"""),"Java")</f>
        <v>Java</v>
      </c>
      <c r="H2081" s="1" t="str">
        <f>IFERROR(__xludf.DUMMYFUNCTION("""COMPUTED_VALUE"""),"JavaScript")</f>
        <v>JavaScript</v>
      </c>
      <c r="I2081" s="1" t="str">
        <f>IFERROR(__xludf.DUMMYFUNCTION("""COMPUTED_VALUE"""),"PHP")</f>
        <v>PHP</v>
      </c>
      <c r="J2081" s="1" t="str">
        <f>IFERROR(__xludf.DUMMYFUNCTION("""COMPUTED_VALUE"""),"Python")</f>
        <v>Python</v>
      </c>
      <c r="K2081" s="1" t="str">
        <f>IFERROR(__xludf.DUMMYFUNCTION("""COMPUTED_VALUE"""),"SQL")</f>
        <v>SQL</v>
      </c>
    </row>
    <row r="2082">
      <c r="B2082" s="1" t="str">
        <f>IFERROR(__xludf.DUMMYFUNCTION("""COMPUTED_VALUE"""),"Bash/Shell/PowerShell;Go;HTML/CSS;JavaScript;Python;Ruby;SQL")</f>
        <v>Bash/Shell/PowerShell;Go;HTML/CSS;JavaScript;Python;Ruby;SQL</v>
      </c>
      <c r="E2082" s="1" t="str">
        <f>IFERROR(__xludf.DUMMYFUNCTION("UNIQUE(SPLIT(B2082,"";""))"),"Bash/Shell/PowerShell")</f>
        <v>Bash/Shell/PowerShell</v>
      </c>
      <c r="F2082" s="1" t="str">
        <f>IFERROR(__xludf.DUMMYFUNCTION("""COMPUTED_VALUE"""),"Go")</f>
        <v>Go</v>
      </c>
      <c r="G2082" s="1" t="str">
        <f>IFERROR(__xludf.DUMMYFUNCTION("""COMPUTED_VALUE"""),"HTML/CSS")</f>
        <v>HTML/CSS</v>
      </c>
      <c r="H2082" s="1" t="str">
        <f>IFERROR(__xludf.DUMMYFUNCTION("""COMPUTED_VALUE"""),"JavaScript")</f>
        <v>JavaScript</v>
      </c>
      <c r="I2082" s="1" t="str">
        <f>IFERROR(__xludf.DUMMYFUNCTION("""COMPUTED_VALUE"""),"Python")</f>
        <v>Python</v>
      </c>
      <c r="J2082" s="1" t="str">
        <f>IFERROR(__xludf.DUMMYFUNCTION("""COMPUTED_VALUE"""),"Ruby")</f>
        <v>Ruby</v>
      </c>
      <c r="K2082" s="1" t="str">
        <f>IFERROR(__xludf.DUMMYFUNCTION("""COMPUTED_VALUE"""),"SQL")</f>
        <v>SQL</v>
      </c>
    </row>
    <row r="2083">
      <c r="B2083" s="1" t="str">
        <f>IFERROR(__xludf.DUMMYFUNCTION("""COMPUTED_VALUE"""),"JavaScript;R;SQL;VBA")</f>
        <v>JavaScript;R;SQL;VBA</v>
      </c>
      <c r="E2083" s="1" t="str">
        <f>IFERROR(__xludf.DUMMYFUNCTION("UNIQUE(SPLIT(B2083,"";""))"),"JavaScript")</f>
        <v>JavaScript</v>
      </c>
      <c r="F2083" s="1" t="str">
        <f>IFERROR(__xludf.DUMMYFUNCTION("""COMPUTED_VALUE"""),"R")</f>
        <v>R</v>
      </c>
      <c r="G2083" s="1" t="str">
        <f>IFERROR(__xludf.DUMMYFUNCTION("""COMPUTED_VALUE"""),"SQL")</f>
        <v>SQL</v>
      </c>
      <c r="H2083" s="1" t="str">
        <f>IFERROR(__xludf.DUMMYFUNCTION("""COMPUTED_VALUE"""),"VBA")</f>
        <v>VBA</v>
      </c>
    </row>
    <row r="2084">
      <c r="B2084" s="1" t="str">
        <f>IFERROR(__xludf.DUMMYFUNCTION("""COMPUTED_VALUE"""),"C;C++;JavaScript;Python;Rust")</f>
        <v>C;C++;JavaScript;Python;Rust</v>
      </c>
      <c r="E2084" s="1" t="str">
        <f>IFERROR(__xludf.DUMMYFUNCTION("UNIQUE(SPLIT(B2084,"";""))"),"C")</f>
        <v>C</v>
      </c>
      <c r="F2084" s="1" t="str">
        <f>IFERROR(__xludf.DUMMYFUNCTION("""COMPUTED_VALUE"""),"C++")</f>
        <v>C++</v>
      </c>
      <c r="G2084" s="1" t="str">
        <f>IFERROR(__xludf.DUMMYFUNCTION("""COMPUTED_VALUE"""),"JavaScript")</f>
        <v>JavaScript</v>
      </c>
      <c r="H2084" s="1" t="str">
        <f>IFERROR(__xludf.DUMMYFUNCTION("""COMPUTED_VALUE"""),"Python")</f>
        <v>Python</v>
      </c>
      <c r="I2084" s="1" t="str">
        <f>IFERROR(__xludf.DUMMYFUNCTION("""COMPUTED_VALUE"""),"Rust")</f>
        <v>Rust</v>
      </c>
    </row>
    <row r="2085">
      <c r="B2085" s="1" t="str">
        <f>IFERROR(__xludf.DUMMYFUNCTION("""COMPUTED_VALUE"""),"HTML/CSS;Java;JavaScript;SQL;TypeScript")</f>
        <v>HTML/CSS;Java;JavaScript;SQL;TypeScript</v>
      </c>
      <c r="E2085" s="1" t="str">
        <f>IFERROR(__xludf.DUMMYFUNCTION("UNIQUE(SPLIT(B2085,"";""))"),"HTML/CSS")</f>
        <v>HTML/CSS</v>
      </c>
      <c r="F2085" s="1" t="str">
        <f>IFERROR(__xludf.DUMMYFUNCTION("""COMPUTED_VALUE"""),"Java")</f>
        <v>Java</v>
      </c>
      <c r="G2085" s="1" t="str">
        <f>IFERROR(__xludf.DUMMYFUNCTION("""COMPUTED_VALUE"""),"JavaScript")</f>
        <v>JavaScript</v>
      </c>
      <c r="H2085" s="1" t="str">
        <f>IFERROR(__xludf.DUMMYFUNCTION("""COMPUTED_VALUE"""),"SQL")</f>
        <v>SQL</v>
      </c>
      <c r="I2085" s="1" t="str">
        <f>IFERROR(__xludf.DUMMYFUNCTION("""COMPUTED_VALUE"""),"TypeScript")</f>
        <v>TypeScript</v>
      </c>
    </row>
    <row r="2086">
      <c r="B2086" s="1" t="str">
        <f>IFERROR(__xludf.DUMMYFUNCTION("""COMPUTED_VALUE"""),"Other(s):")</f>
        <v>Other(s):</v>
      </c>
      <c r="E2086" s="1" t="str">
        <f>IFERROR(__xludf.DUMMYFUNCTION("UNIQUE(SPLIT(B2086,"";""))"),"Other(s):")</f>
        <v>Other(s):</v>
      </c>
    </row>
    <row r="2087">
      <c r="B2087" s="1" t="str">
        <f>IFERROR(__xludf.DUMMYFUNCTION("""COMPUTED_VALUE"""),"Bash/Shell/PowerShell;Java;JavaScript;PHP;SQL")</f>
        <v>Bash/Shell/PowerShell;Java;JavaScript;PHP;SQL</v>
      </c>
      <c r="E2087" s="1" t="str">
        <f>IFERROR(__xludf.DUMMYFUNCTION("UNIQUE(SPLIT(B2087,"";""))"),"Bash/Shell/PowerShell")</f>
        <v>Bash/Shell/PowerShell</v>
      </c>
      <c r="F2087" s="1" t="str">
        <f>IFERROR(__xludf.DUMMYFUNCTION("""COMPUTED_VALUE"""),"Java")</f>
        <v>Java</v>
      </c>
      <c r="G2087" s="1" t="str">
        <f>IFERROR(__xludf.DUMMYFUNCTION("""COMPUTED_VALUE"""),"JavaScript")</f>
        <v>JavaScript</v>
      </c>
      <c r="H2087" s="1" t="str">
        <f>IFERROR(__xludf.DUMMYFUNCTION("""COMPUTED_VALUE"""),"PHP")</f>
        <v>PHP</v>
      </c>
      <c r="I2087" s="1" t="str">
        <f>IFERROR(__xludf.DUMMYFUNCTION("""COMPUTED_VALUE"""),"SQL")</f>
        <v>SQL</v>
      </c>
    </row>
    <row r="2088">
      <c r="B2088" s="1" t="str">
        <f>IFERROR(__xludf.DUMMYFUNCTION("""COMPUTED_VALUE"""),"Bash/Shell/PowerShell;C;HTML/CSS;JavaScript;PHP;Python")</f>
        <v>Bash/Shell/PowerShell;C;HTML/CSS;JavaScript;PHP;Python</v>
      </c>
      <c r="E2088" s="1" t="str">
        <f>IFERROR(__xludf.DUMMYFUNCTION("UNIQUE(SPLIT(B2088,"";""))"),"Bash/Shell/PowerShell")</f>
        <v>Bash/Shell/PowerShell</v>
      </c>
      <c r="F2088" s="1" t="str">
        <f>IFERROR(__xludf.DUMMYFUNCTION("""COMPUTED_VALUE"""),"C")</f>
        <v>C</v>
      </c>
      <c r="G2088" s="1" t="str">
        <f>IFERROR(__xludf.DUMMYFUNCTION("""COMPUTED_VALUE"""),"HTML/CSS")</f>
        <v>HTML/CSS</v>
      </c>
      <c r="H2088" s="1" t="str">
        <f>IFERROR(__xludf.DUMMYFUNCTION("""COMPUTED_VALUE"""),"JavaScript")</f>
        <v>JavaScript</v>
      </c>
      <c r="I2088" s="1" t="str">
        <f>IFERROR(__xludf.DUMMYFUNCTION("""COMPUTED_VALUE"""),"PHP")</f>
        <v>PHP</v>
      </c>
      <c r="J2088" s="1" t="str">
        <f>IFERROR(__xludf.DUMMYFUNCTION("""COMPUTED_VALUE"""),"Python")</f>
        <v>Python</v>
      </c>
    </row>
    <row r="2089">
      <c r="B2089" s="1" t="str">
        <f>IFERROR(__xludf.DUMMYFUNCTION("""COMPUTED_VALUE"""),"HTML/CSS;JavaScript;PHP")</f>
        <v>HTML/CSS;JavaScript;PHP</v>
      </c>
      <c r="E2089" s="1" t="str">
        <f>IFERROR(__xludf.DUMMYFUNCTION("UNIQUE(SPLIT(B2089,"";""))"),"HTML/CSS")</f>
        <v>HTML/CSS</v>
      </c>
      <c r="F2089" s="1" t="str">
        <f>IFERROR(__xludf.DUMMYFUNCTION("""COMPUTED_VALUE"""),"JavaScript")</f>
        <v>JavaScript</v>
      </c>
      <c r="G2089" s="1" t="str">
        <f>IFERROR(__xludf.DUMMYFUNCTION("""COMPUTED_VALUE"""),"PHP")</f>
        <v>PHP</v>
      </c>
    </row>
    <row r="2090">
      <c r="B2090" s="1" t="str">
        <f>IFERROR(__xludf.DUMMYFUNCTION("""COMPUTED_VALUE"""),"Java;Kotlin")</f>
        <v>Java;Kotlin</v>
      </c>
      <c r="E2090" s="1" t="str">
        <f>IFERROR(__xludf.DUMMYFUNCTION("UNIQUE(SPLIT(B2090,"";""))"),"Java")</f>
        <v>Java</v>
      </c>
      <c r="F2090" s="1" t="str">
        <f>IFERROR(__xludf.DUMMYFUNCTION("""COMPUTED_VALUE"""),"Kotlin")</f>
        <v>Kotlin</v>
      </c>
    </row>
    <row r="2091">
      <c r="B2091" s="1" t="str">
        <f>IFERROR(__xludf.DUMMYFUNCTION("""COMPUTED_VALUE"""),"C;Java")</f>
        <v>C;Java</v>
      </c>
      <c r="E2091" s="1" t="str">
        <f>IFERROR(__xludf.DUMMYFUNCTION("UNIQUE(SPLIT(B2091,"";""))"),"C")</f>
        <v>C</v>
      </c>
      <c r="F2091" s="1" t="str">
        <f>IFERROR(__xludf.DUMMYFUNCTION("""COMPUTED_VALUE"""),"Java")</f>
        <v>Java</v>
      </c>
    </row>
    <row r="2092">
      <c r="B2092" s="1" t="str">
        <f>IFERROR(__xludf.DUMMYFUNCTION("""COMPUTED_VALUE"""),"JavaScript;PHP")</f>
        <v>JavaScript;PHP</v>
      </c>
      <c r="E2092" s="1" t="str">
        <f>IFERROR(__xludf.DUMMYFUNCTION("UNIQUE(SPLIT(B2092,"";""))"),"JavaScript")</f>
        <v>JavaScript</v>
      </c>
      <c r="F2092" s="1" t="str">
        <f>IFERROR(__xludf.DUMMYFUNCTION("""COMPUTED_VALUE"""),"PHP")</f>
        <v>PHP</v>
      </c>
    </row>
    <row r="2093">
      <c r="B2093" s="1" t="str">
        <f>IFERROR(__xludf.DUMMYFUNCTION("""COMPUTED_VALUE"""),"Bash/Shell/PowerShell;HTML/CSS;Java;JavaScript;Python;SQL;TypeScript")</f>
        <v>Bash/Shell/PowerShell;HTML/CSS;Java;JavaScript;Python;SQL;TypeScript</v>
      </c>
      <c r="E2093" s="1" t="str">
        <f>IFERROR(__xludf.DUMMYFUNCTION("UNIQUE(SPLIT(B2093,"";""))"),"Bash/Shell/PowerShell")</f>
        <v>Bash/Shell/PowerShell</v>
      </c>
      <c r="F2093" s="1" t="str">
        <f>IFERROR(__xludf.DUMMYFUNCTION("""COMPUTED_VALUE"""),"HTML/CSS")</f>
        <v>HTML/CSS</v>
      </c>
      <c r="G2093" s="1" t="str">
        <f>IFERROR(__xludf.DUMMYFUNCTION("""COMPUTED_VALUE"""),"Java")</f>
        <v>Java</v>
      </c>
      <c r="H2093" s="1" t="str">
        <f>IFERROR(__xludf.DUMMYFUNCTION("""COMPUTED_VALUE"""),"JavaScript")</f>
        <v>JavaScript</v>
      </c>
      <c r="I2093" s="1" t="str">
        <f>IFERROR(__xludf.DUMMYFUNCTION("""COMPUTED_VALUE"""),"Python")</f>
        <v>Python</v>
      </c>
      <c r="J2093" s="1" t="str">
        <f>IFERROR(__xludf.DUMMYFUNCTION("""COMPUTED_VALUE"""),"SQL")</f>
        <v>SQL</v>
      </c>
      <c r="K2093" s="1" t="str">
        <f>IFERROR(__xludf.DUMMYFUNCTION("""COMPUTED_VALUE"""),"TypeScript")</f>
        <v>TypeScript</v>
      </c>
    </row>
    <row r="2094">
      <c r="B2094" s="1" t="str">
        <f>IFERROR(__xludf.DUMMYFUNCTION("""COMPUTED_VALUE"""),"C;C++;HTML/CSS;Java;JavaScript;PHP;Python")</f>
        <v>C;C++;HTML/CSS;Java;JavaScript;PHP;Python</v>
      </c>
      <c r="E2094" s="1" t="str">
        <f>IFERROR(__xludf.DUMMYFUNCTION("UNIQUE(SPLIT(B2094,"";""))"),"C")</f>
        <v>C</v>
      </c>
      <c r="F2094" s="1" t="str">
        <f>IFERROR(__xludf.DUMMYFUNCTION("""COMPUTED_VALUE"""),"C++")</f>
        <v>C++</v>
      </c>
      <c r="G2094" s="1" t="str">
        <f>IFERROR(__xludf.DUMMYFUNCTION("""COMPUTED_VALUE"""),"HTML/CSS")</f>
        <v>HTML/CSS</v>
      </c>
      <c r="H2094" s="1" t="str">
        <f>IFERROR(__xludf.DUMMYFUNCTION("""COMPUTED_VALUE"""),"Java")</f>
        <v>Java</v>
      </c>
      <c r="I2094" s="1" t="str">
        <f>IFERROR(__xludf.DUMMYFUNCTION("""COMPUTED_VALUE"""),"JavaScript")</f>
        <v>JavaScript</v>
      </c>
      <c r="J2094" s="1" t="str">
        <f>IFERROR(__xludf.DUMMYFUNCTION("""COMPUTED_VALUE"""),"PHP")</f>
        <v>PHP</v>
      </c>
      <c r="K2094" s="1" t="str">
        <f>IFERROR(__xludf.DUMMYFUNCTION("""COMPUTED_VALUE"""),"Python")</f>
        <v>Python</v>
      </c>
    </row>
    <row r="2095">
      <c r="B2095" s="1" t="str">
        <f>IFERROR(__xludf.DUMMYFUNCTION("""COMPUTED_VALUE"""),"C#;HTML/CSS;JavaScript;Python;SQL")</f>
        <v>C#;HTML/CSS;JavaScript;Python;SQL</v>
      </c>
      <c r="E2095" s="1" t="str">
        <f>IFERROR(__xludf.DUMMYFUNCTION("UNIQUE(SPLIT(B2095,"";""))"),"C#")</f>
        <v>C#</v>
      </c>
      <c r="F2095" s="1" t="str">
        <f>IFERROR(__xludf.DUMMYFUNCTION("""COMPUTED_VALUE"""),"HTML/CSS")</f>
        <v>HTML/CSS</v>
      </c>
      <c r="G2095" s="1" t="str">
        <f>IFERROR(__xludf.DUMMYFUNCTION("""COMPUTED_VALUE"""),"JavaScript")</f>
        <v>JavaScript</v>
      </c>
      <c r="H2095" s="1" t="str">
        <f>IFERROR(__xludf.DUMMYFUNCTION("""COMPUTED_VALUE"""),"Python")</f>
        <v>Python</v>
      </c>
      <c r="I2095" s="1" t="str">
        <f>IFERROR(__xludf.DUMMYFUNCTION("""COMPUTED_VALUE"""),"SQL")</f>
        <v>SQL</v>
      </c>
    </row>
    <row r="2096">
      <c r="B2096" s="1" t="str">
        <f>IFERROR(__xludf.DUMMYFUNCTION("""COMPUTED_VALUE"""),"HTML/CSS;PHP;Python;SQL;VBA")</f>
        <v>HTML/CSS;PHP;Python;SQL;VBA</v>
      </c>
      <c r="E2096" s="1" t="str">
        <f>IFERROR(__xludf.DUMMYFUNCTION("UNIQUE(SPLIT(B2096,"";""))"),"HTML/CSS")</f>
        <v>HTML/CSS</v>
      </c>
      <c r="F2096" s="1" t="str">
        <f>IFERROR(__xludf.DUMMYFUNCTION("""COMPUTED_VALUE"""),"PHP")</f>
        <v>PHP</v>
      </c>
      <c r="G2096" s="1" t="str">
        <f>IFERROR(__xludf.DUMMYFUNCTION("""COMPUTED_VALUE"""),"Python")</f>
        <v>Python</v>
      </c>
      <c r="H2096" s="1" t="str">
        <f>IFERROR(__xludf.DUMMYFUNCTION("""COMPUTED_VALUE"""),"SQL")</f>
        <v>SQL</v>
      </c>
      <c r="I2096" s="1" t="str">
        <f>IFERROR(__xludf.DUMMYFUNCTION("""COMPUTED_VALUE"""),"VBA")</f>
        <v>VBA</v>
      </c>
    </row>
    <row r="2097">
      <c r="B2097" s="1" t="str">
        <f>IFERROR(__xludf.DUMMYFUNCTION("""COMPUTED_VALUE"""),"HTML/CSS;JavaScript;TypeScript")</f>
        <v>HTML/CSS;JavaScript;TypeScript</v>
      </c>
      <c r="E2097" s="1" t="str">
        <f>IFERROR(__xludf.DUMMYFUNCTION("UNIQUE(SPLIT(B2097,"";""))"),"HTML/CSS")</f>
        <v>HTML/CSS</v>
      </c>
      <c r="F2097" s="1" t="str">
        <f>IFERROR(__xludf.DUMMYFUNCTION("""COMPUTED_VALUE"""),"JavaScript")</f>
        <v>JavaScript</v>
      </c>
      <c r="G2097" s="1" t="str">
        <f>IFERROR(__xludf.DUMMYFUNCTION("""COMPUTED_VALUE"""),"TypeScript")</f>
        <v>TypeScript</v>
      </c>
    </row>
    <row r="2098">
      <c r="B2098" s="1" t="str">
        <f>IFERROR(__xludf.DUMMYFUNCTION("""COMPUTED_VALUE"""),"C#")</f>
        <v>C#</v>
      </c>
      <c r="E2098" s="1" t="str">
        <f>IFERROR(__xludf.DUMMYFUNCTION("UNIQUE(SPLIT(B2098,"";""))"),"C#")</f>
        <v>C#</v>
      </c>
    </row>
    <row r="2099">
      <c r="B2099" s="1" t="str">
        <f>IFERROR(__xludf.DUMMYFUNCTION("""COMPUTED_VALUE"""),"Bash/Shell/PowerShell;C;Java;Python")</f>
        <v>Bash/Shell/PowerShell;C;Java;Python</v>
      </c>
      <c r="E2099" s="1" t="str">
        <f>IFERROR(__xludf.DUMMYFUNCTION("UNIQUE(SPLIT(B2099,"";""))"),"Bash/Shell/PowerShell")</f>
        <v>Bash/Shell/PowerShell</v>
      </c>
      <c r="F2099" s="1" t="str">
        <f>IFERROR(__xludf.DUMMYFUNCTION("""COMPUTED_VALUE"""),"C")</f>
        <v>C</v>
      </c>
      <c r="G2099" s="1" t="str">
        <f>IFERROR(__xludf.DUMMYFUNCTION("""COMPUTED_VALUE"""),"Java")</f>
        <v>Java</v>
      </c>
      <c r="H2099" s="1" t="str">
        <f>IFERROR(__xludf.DUMMYFUNCTION("""COMPUTED_VALUE"""),"Python")</f>
        <v>Python</v>
      </c>
    </row>
    <row r="2100">
      <c r="B2100" s="1" t="str">
        <f>IFERROR(__xludf.DUMMYFUNCTION("""COMPUTED_VALUE"""),"JavaScript;Python")</f>
        <v>JavaScript;Python</v>
      </c>
      <c r="E2100" s="1" t="str">
        <f>IFERROR(__xludf.DUMMYFUNCTION("UNIQUE(SPLIT(B2100,"";""))"),"JavaScript")</f>
        <v>JavaScript</v>
      </c>
      <c r="F2100" s="1" t="str">
        <f>IFERROR(__xludf.DUMMYFUNCTION("""COMPUTED_VALUE"""),"Python")</f>
        <v>Python</v>
      </c>
    </row>
    <row r="2101">
      <c r="B2101" s="1" t="str">
        <f>IFERROR(__xludf.DUMMYFUNCTION("""COMPUTED_VALUE"""),"HTML/CSS;JavaScript;PHP;SQL")</f>
        <v>HTML/CSS;JavaScript;PHP;SQL</v>
      </c>
      <c r="E2101" s="1" t="str">
        <f>IFERROR(__xludf.DUMMYFUNCTION("UNIQUE(SPLIT(B2101,"";""))"),"HTML/CSS")</f>
        <v>HTML/CSS</v>
      </c>
      <c r="F2101" s="1" t="str">
        <f>IFERROR(__xludf.DUMMYFUNCTION("""COMPUTED_VALUE"""),"JavaScript")</f>
        <v>JavaScript</v>
      </c>
      <c r="G2101" s="1" t="str">
        <f>IFERROR(__xludf.DUMMYFUNCTION("""COMPUTED_VALUE"""),"PHP")</f>
        <v>PHP</v>
      </c>
      <c r="H2101" s="1" t="str">
        <f>IFERROR(__xludf.DUMMYFUNCTION("""COMPUTED_VALUE"""),"SQL")</f>
        <v>SQL</v>
      </c>
    </row>
    <row r="2102">
      <c r="B2102" s="1" t="str">
        <f>IFERROR(__xludf.DUMMYFUNCTION("""COMPUTED_VALUE"""),"Assembly;Bash/Shell/PowerShell;C;C++;HTML/CSS;Java;JavaScript;PHP;Python;SQL;Other(s):")</f>
        <v>Assembly;Bash/Shell/PowerShell;C;C++;HTML/CSS;Java;JavaScript;PHP;Python;SQL;Other(s):</v>
      </c>
      <c r="E2102" s="1" t="str">
        <f>IFERROR(__xludf.DUMMYFUNCTION("UNIQUE(SPLIT(B2102,"";""))"),"Assembly")</f>
        <v>Assembly</v>
      </c>
      <c r="F2102" s="1" t="str">
        <f>IFERROR(__xludf.DUMMYFUNCTION("""COMPUTED_VALUE"""),"Bash/Shell/PowerShell")</f>
        <v>Bash/Shell/PowerShell</v>
      </c>
      <c r="G2102" s="1" t="str">
        <f>IFERROR(__xludf.DUMMYFUNCTION("""COMPUTED_VALUE"""),"C")</f>
        <v>C</v>
      </c>
      <c r="H2102" s="1" t="str">
        <f>IFERROR(__xludf.DUMMYFUNCTION("""COMPUTED_VALUE"""),"C++")</f>
        <v>C++</v>
      </c>
      <c r="I2102" s="1" t="str">
        <f>IFERROR(__xludf.DUMMYFUNCTION("""COMPUTED_VALUE"""),"HTML/CSS")</f>
        <v>HTML/CSS</v>
      </c>
      <c r="J2102" s="1" t="str">
        <f>IFERROR(__xludf.DUMMYFUNCTION("""COMPUTED_VALUE"""),"Java")</f>
        <v>Java</v>
      </c>
      <c r="K2102" s="1" t="str">
        <f>IFERROR(__xludf.DUMMYFUNCTION("""COMPUTED_VALUE"""),"JavaScript")</f>
        <v>JavaScript</v>
      </c>
      <c r="L2102" s="1" t="str">
        <f>IFERROR(__xludf.DUMMYFUNCTION("""COMPUTED_VALUE"""),"PHP")</f>
        <v>PHP</v>
      </c>
      <c r="M2102" s="1" t="str">
        <f>IFERROR(__xludf.DUMMYFUNCTION("""COMPUTED_VALUE"""),"Python")</f>
        <v>Python</v>
      </c>
      <c r="N2102" s="1" t="str">
        <f>IFERROR(__xludf.DUMMYFUNCTION("""COMPUTED_VALUE"""),"SQL")</f>
        <v>SQL</v>
      </c>
      <c r="O2102" s="1" t="str">
        <f>IFERROR(__xludf.DUMMYFUNCTION("""COMPUTED_VALUE"""),"Other(s):")</f>
        <v>Other(s):</v>
      </c>
    </row>
    <row r="2103">
      <c r="B2103" s="1" t="str">
        <f>IFERROR(__xludf.DUMMYFUNCTION("""COMPUTED_VALUE"""),"Java;JavaScript;PHP;SQL;Other(s):")</f>
        <v>Java;JavaScript;PHP;SQL;Other(s):</v>
      </c>
      <c r="E2103" s="1" t="str">
        <f>IFERROR(__xludf.DUMMYFUNCTION("UNIQUE(SPLIT(B2103,"";""))"),"Java")</f>
        <v>Java</v>
      </c>
      <c r="F2103" s="1" t="str">
        <f>IFERROR(__xludf.DUMMYFUNCTION("""COMPUTED_VALUE"""),"JavaScript")</f>
        <v>JavaScript</v>
      </c>
      <c r="G2103" s="1" t="str">
        <f>IFERROR(__xludf.DUMMYFUNCTION("""COMPUTED_VALUE"""),"PHP")</f>
        <v>PHP</v>
      </c>
      <c r="H2103" s="1" t="str">
        <f>IFERROR(__xludf.DUMMYFUNCTION("""COMPUTED_VALUE"""),"SQL")</f>
        <v>SQL</v>
      </c>
      <c r="I2103" s="1" t="str">
        <f>IFERROR(__xludf.DUMMYFUNCTION("""COMPUTED_VALUE"""),"Other(s):")</f>
        <v>Other(s):</v>
      </c>
    </row>
    <row r="2104">
      <c r="B2104" s="1" t="str">
        <f>IFERROR(__xludf.DUMMYFUNCTION("""COMPUTED_VALUE"""),"HTML/CSS;JavaScript;PHP")</f>
        <v>HTML/CSS;JavaScript;PHP</v>
      </c>
      <c r="E2104" s="1" t="str">
        <f>IFERROR(__xludf.DUMMYFUNCTION("UNIQUE(SPLIT(B2104,"";""))"),"HTML/CSS")</f>
        <v>HTML/CSS</v>
      </c>
      <c r="F2104" s="1" t="str">
        <f>IFERROR(__xludf.DUMMYFUNCTION("""COMPUTED_VALUE"""),"JavaScript")</f>
        <v>JavaScript</v>
      </c>
      <c r="G2104" s="1" t="str">
        <f>IFERROR(__xludf.DUMMYFUNCTION("""COMPUTED_VALUE"""),"PHP")</f>
        <v>PHP</v>
      </c>
    </row>
    <row r="2105">
      <c r="B2105" s="1" t="str">
        <f>IFERROR(__xludf.DUMMYFUNCTION("""COMPUTED_VALUE"""),"C#;F#;Python;Other(s):")</f>
        <v>C#;F#;Python;Other(s):</v>
      </c>
      <c r="E2105" s="1" t="str">
        <f>IFERROR(__xludf.DUMMYFUNCTION("UNIQUE(SPLIT(B2105,"";""))"),"C#")</f>
        <v>C#</v>
      </c>
      <c r="F2105" s="1" t="str">
        <f>IFERROR(__xludf.DUMMYFUNCTION("""COMPUTED_VALUE"""),"F#")</f>
        <v>F#</v>
      </c>
      <c r="G2105" s="1" t="str">
        <f>IFERROR(__xludf.DUMMYFUNCTION("""COMPUTED_VALUE"""),"Python")</f>
        <v>Python</v>
      </c>
      <c r="H2105" s="1" t="str">
        <f>IFERROR(__xludf.DUMMYFUNCTION("""COMPUTED_VALUE"""),"Other(s):")</f>
        <v>Other(s):</v>
      </c>
    </row>
    <row r="2106">
      <c r="B2106" s="1" t="str">
        <f>IFERROR(__xludf.DUMMYFUNCTION("""COMPUTED_VALUE"""),"JavaScript;Ruby;SQL")</f>
        <v>JavaScript;Ruby;SQL</v>
      </c>
      <c r="E2106" s="1" t="str">
        <f>IFERROR(__xludf.DUMMYFUNCTION("UNIQUE(SPLIT(B2106,"";""))"),"JavaScript")</f>
        <v>JavaScript</v>
      </c>
      <c r="F2106" s="1" t="str">
        <f>IFERROR(__xludf.DUMMYFUNCTION("""COMPUTED_VALUE"""),"Ruby")</f>
        <v>Ruby</v>
      </c>
      <c r="G2106" s="1" t="str">
        <f>IFERROR(__xludf.DUMMYFUNCTION("""COMPUTED_VALUE"""),"SQL")</f>
        <v>SQL</v>
      </c>
    </row>
    <row r="2107">
      <c r="B2107" s="1" t="str">
        <f>IFERROR(__xludf.DUMMYFUNCTION("""COMPUTED_VALUE"""),"Assembly;Bash/Shell/PowerShell;C;C++;C#;Erlang;F#;Go;HTML/CSS;Java;JavaScript;Kotlin;Python;R;Rust;Swift;TypeScript;VBA;WebAssembly")</f>
        <v>Assembly;Bash/Shell/PowerShell;C;C++;C#;Erlang;F#;Go;HTML/CSS;Java;JavaScript;Kotlin;Python;R;Rust;Swift;TypeScript;VBA;WebAssembly</v>
      </c>
      <c r="E2107" s="1" t="str">
        <f>IFERROR(__xludf.DUMMYFUNCTION("UNIQUE(SPLIT(B2107,"";""))"),"Assembly")</f>
        <v>Assembly</v>
      </c>
      <c r="F2107" s="1" t="str">
        <f>IFERROR(__xludf.DUMMYFUNCTION("""COMPUTED_VALUE"""),"Bash/Shell/PowerShell")</f>
        <v>Bash/Shell/PowerShell</v>
      </c>
      <c r="G2107" s="1" t="str">
        <f>IFERROR(__xludf.DUMMYFUNCTION("""COMPUTED_VALUE"""),"C")</f>
        <v>C</v>
      </c>
      <c r="H2107" s="1" t="str">
        <f>IFERROR(__xludf.DUMMYFUNCTION("""COMPUTED_VALUE"""),"C++")</f>
        <v>C++</v>
      </c>
      <c r="I2107" s="1" t="str">
        <f>IFERROR(__xludf.DUMMYFUNCTION("""COMPUTED_VALUE"""),"C#")</f>
        <v>C#</v>
      </c>
      <c r="J2107" s="1" t="str">
        <f>IFERROR(__xludf.DUMMYFUNCTION("""COMPUTED_VALUE"""),"Erlang")</f>
        <v>Erlang</v>
      </c>
      <c r="K2107" s="1" t="str">
        <f>IFERROR(__xludf.DUMMYFUNCTION("""COMPUTED_VALUE"""),"F#")</f>
        <v>F#</v>
      </c>
      <c r="L2107" s="1" t="str">
        <f>IFERROR(__xludf.DUMMYFUNCTION("""COMPUTED_VALUE"""),"Go")</f>
        <v>Go</v>
      </c>
      <c r="M2107" s="1" t="str">
        <f>IFERROR(__xludf.DUMMYFUNCTION("""COMPUTED_VALUE"""),"HTML/CSS")</f>
        <v>HTML/CSS</v>
      </c>
      <c r="N2107" s="1" t="str">
        <f>IFERROR(__xludf.DUMMYFUNCTION("""COMPUTED_VALUE"""),"Java")</f>
        <v>Java</v>
      </c>
      <c r="O2107" s="1" t="str">
        <f>IFERROR(__xludf.DUMMYFUNCTION("""COMPUTED_VALUE"""),"JavaScript")</f>
        <v>JavaScript</v>
      </c>
      <c r="P2107" s="1" t="str">
        <f>IFERROR(__xludf.DUMMYFUNCTION("""COMPUTED_VALUE"""),"Kotlin")</f>
        <v>Kotlin</v>
      </c>
      <c r="Q2107" s="1" t="str">
        <f>IFERROR(__xludf.DUMMYFUNCTION("""COMPUTED_VALUE"""),"Python")</f>
        <v>Python</v>
      </c>
      <c r="R2107" s="1" t="str">
        <f>IFERROR(__xludf.DUMMYFUNCTION("""COMPUTED_VALUE"""),"R")</f>
        <v>R</v>
      </c>
      <c r="S2107" s="1" t="str">
        <f>IFERROR(__xludf.DUMMYFUNCTION("""COMPUTED_VALUE"""),"Rust")</f>
        <v>Rust</v>
      </c>
      <c r="T2107" s="1" t="str">
        <f>IFERROR(__xludf.DUMMYFUNCTION("""COMPUTED_VALUE"""),"Swift")</f>
        <v>Swift</v>
      </c>
      <c r="U2107" s="1" t="str">
        <f>IFERROR(__xludf.DUMMYFUNCTION("""COMPUTED_VALUE"""),"TypeScript")</f>
        <v>TypeScript</v>
      </c>
      <c r="V2107" s="1" t="str">
        <f>IFERROR(__xludf.DUMMYFUNCTION("""COMPUTED_VALUE"""),"VBA")</f>
        <v>VBA</v>
      </c>
      <c r="W2107" s="1" t="str">
        <f>IFERROR(__xludf.DUMMYFUNCTION("""COMPUTED_VALUE"""),"WebAssembly")</f>
        <v>WebAssembly</v>
      </c>
    </row>
    <row r="2108">
      <c r="B2108" s="1" t="str">
        <f>IFERROR(__xludf.DUMMYFUNCTION("""COMPUTED_VALUE"""),"HTML/CSS;JavaScript;PHP;SQL")</f>
        <v>HTML/CSS;JavaScript;PHP;SQL</v>
      </c>
      <c r="E2108" s="1" t="str">
        <f>IFERROR(__xludf.DUMMYFUNCTION("UNIQUE(SPLIT(B2108,"";""))"),"HTML/CSS")</f>
        <v>HTML/CSS</v>
      </c>
      <c r="F2108" s="1" t="str">
        <f>IFERROR(__xludf.DUMMYFUNCTION("""COMPUTED_VALUE"""),"JavaScript")</f>
        <v>JavaScript</v>
      </c>
      <c r="G2108" s="1" t="str">
        <f>IFERROR(__xludf.DUMMYFUNCTION("""COMPUTED_VALUE"""),"PHP")</f>
        <v>PHP</v>
      </c>
      <c r="H2108" s="1" t="str">
        <f>IFERROR(__xludf.DUMMYFUNCTION("""COMPUTED_VALUE"""),"SQL")</f>
        <v>SQL</v>
      </c>
    </row>
    <row r="2109">
      <c r="B2109" s="1" t="str">
        <f>IFERROR(__xludf.DUMMYFUNCTION("""COMPUTED_VALUE"""),"HTML/CSS;JavaScript;Python")</f>
        <v>HTML/CSS;JavaScript;Python</v>
      </c>
      <c r="E2109" s="1" t="str">
        <f>IFERROR(__xludf.DUMMYFUNCTION("UNIQUE(SPLIT(B2109,"";""))"),"HTML/CSS")</f>
        <v>HTML/CSS</v>
      </c>
      <c r="F2109" s="1" t="str">
        <f>IFERROR(__xludf.DUMMYFUNCTION("""COMPUTED_VALUE"""),"JavaScript")</f>
        <v>JavaScript</v>
      </c>
      <c r="G2109" s="1" t="str">
        <f>IFERROR(__xludf.DUMMYFUNCTION("""COMPUTED_VALUE"""),"Python")</f>
        <v>Python</v>
      </c>
    </row>
    <row r="2110">
      <c r="B2110" s="1" t="str">
        <f>IFERROR(__xludf.DUMMYFUNCTION("""COMPUTED_VALUE"""),"Bash/Shell/PowerShell;HTML/CSS;JavaScript;PHP;TypeScript")</f>
        <v>Bash/Shell/PowerShell;HTML/CSS;JavaScript;PHP;TypeScript</v>
      </c>
      <c r="E2110" s="1" t="str">
        <f>IFERROR(__xludf.DUMMYFUNCTION("UNIQUE(SPLIT(B2110,"";""))"),"Bash/Shell/PowerShell")</f>
        <v>Bash/Shell/PowerShell</v>
      </c>
      <c r="F2110" s="1" t="str">
        <f>IFERROR(__xludf.DUMMYFUNCTION("""COMPUTED_VALUE"""),"HTML/CSS")</f>
        <v>HTML/CSS</v>
      </c>
      <c r="G2110" s="1" t="str">
        <f>IFERROR(__xludf.DUMMYFUNCTION("""COMPUTED_VALUE"""),"JavaScript")</f>
        <v>JavaScript</v>
      </c>
      <c r="H2110" s="1" t="str">
        <f>IFERROR(__xludf.DUMMYFUNCTION("""COMPUTED_VALUE"""),"PHP")</f>
        <v>PHP</v>
      </c>
      <c r="I2110" s="1" t="str">
        <f>IFERROR(__xludf.DUMMYFUNCTION("""COMPUTED_VALUE"""),"TypeScript")</f>
        <v>TypeScript</v>
      </c>
    </row>
    <row r="2111">
      <c r="B2111" s="1" t="str">
        <f>IFERROR(__xludf.DUMMYFUNCTION("""COMPUTED_VALUE"""),"Bash/Shell/PowerShell;Java;Python;SQL")</f>
        <v>Bash/Shell/PowerShell;Java;Python;SQL</v>
      </c>
      <c r="E2111" s="1" t="str">
        <f>IFERROR(__xludf.DUMMYFUNCTION("UNIQUE(SPLIT(B2111,"";""))"),"Bash/Shell/PowerShell")</f>
        <v>Bash/Shell/PowerShell</v>
      </c>
      <c r="F2111" s="1" t="str">
        <f>IFERROR(__xludf.DUMMYFUNCTION("""COMPUTED_VALUE"""),"Java")</f>
        <v>Java</v>
      </c>
      <c r="G2111" s="1" t="str">
        <f>IFERROR(__xludf.DUMMYFUNCTION("""COMPUTED_VALUE"""),"Python")</f>
        <v>Python</v>
      </c>
      <c r="H2111" s="1" t="str">
        <f>IFERROR(__xludf.DUMMYFUNCTION("""COMPUTED_VALUE"""),"SQL")</f>
        <v>SQL</v>
      </c>
    </row>
    <row r="2112">
      <c r="B2112" s="1" t="str">
        <f>IFERROR(__xludf.DUMMYFUNCTION("""COMPUTED_VALUE"""),"Java;SQL")</f>
        <v>Java;SQL</v>
      </c>
      <c r="E2112" s="1" t="str">
        <f>IFERROR(__xludf.DUMMYFUNCTION("UNIQUE(SPLIT(B2112,"";""))"),"Java")</f>
        <v>Java</v>
      </c>
      <c r="F2112" s="1" t="str">
        <f>IFERROR(__xludf.DUMMYFUNCTION("""COMPUTED_VALUE"""),"SQL")</f>
        <v>SQL</v>
      </c>
    </row>
    <row r="2113">
      <c r="B2113" s="1" t="str">
        <f>IFERROR(__xludf.DUMMYFUNCTION("""COMPUTED_VALUE"""),"Bash/Shell/PowerShell;C++;Python")</f>
        <v>Bash/Shell/PowerShell;C++;Python</v>
      </c>
      <c r="E2113" s="1" t="str">
        <f>IFERROR(__xludf.DUMMYFUNCTION("UNIQUE(SPLIT(B2113,"";""))"),"Bash/Shell/PowerShell")</f>
        <v>Bash/Shell/PowerShell</v>
      </c>
      <c r="F2113" s="1" t="str">
        <f>IFERROR(__xludf.DUMMYFUNCTION("""COMPUTED_VALUE"""),"C++")</f>
        <v>C++</v>
      </c>
      <c r="G2113" s="1" t="str">
        <f>IFERROR(__xludf.DUMMYFUNCTION("""COMPUTED_VALUE"""),"Python")</f>
        <v>Python</v>
      </c>
    </row>
    <row r="2114">
      <c r="B2114" s="1" t="str">
        <f>IFERROR(__xludf.DUMMYFUNCTION("""COMPUTED_VALUE"""),"C#;HTML/CSS;JavaScript;PHP")</f>
        <v>C#;HTML/CSS;JavaScript;PHP</v>
      </c>
      <c r="E2114" s="1" t="str">
        <f>IFERROR(__xludf.DUMMYFUNCTION("UNIQUE(SPLIT(B2114,"";""))"),"C#")</f>
        <v>C#</v>
      </c>
      <c r="F2114" s="1" t="str">
        <f>IFERROR(__xludf.DUMMYFUNCTION("""COMPUTED_VALUE"""),"HTML/CSS")</f>
        <v>HTML/CSS</v>
      </c>
      <c r="G2114" s="1" t="str">
        <f>IFERROR(__xludf.DUMMYFUNCTION("""COMPUTED_VALUE"""),"JavaScript")</f>
        <v>JavaScript</v>
      </c>
      <c r="H2114" s="1" t="str">
        <f>IFERROR(__xludf.DUMMYFUNCTION("""COMPUTED_VALUE"""),"PHP")</f>
        <v>PHP</v>
      </c>
    </row>
    <row r="2115">
      <c r="B2115" s="1" t="str">
        <f>IFERROR(__xludf.DUMMYFUNCTION("""COMPUTED_VALUE"""),"HTML/CSS;JavaScript;PHP;SQL")</f>
        <v>HTML/CSS;JavaScript;PHP;SQL</v>
      </c>
      <c r="E2115" s="1" t="str">
        <f>IFERROR(__xludf.DUMMYFUNCTION("UNIQUE(SPLIT(B2115,"";""))"),"HTML/CSS")</f>
        <v>HTML/CSS</v>
      </c>
      <c r="F2115" s="1" t="str">
        <f>IFERROR(__xludf.DUMMYFUNCTION("""COMPUTED_VALUE"""),"JavaScript")</f>
        <v>JavaScript</v>
      </c>
      <c r="G2115" s="1" t="str">
        <f>IFERROR(__xludf.DUMMYFUNCTION("""COMPUTED_VALUE"""),"PHP")</f>
        <v>PHP</v>
      </c>
      <c r="H2115" s="1" t="str">
        <f>IFERROR(__xludf.DUMMYFUNCTION("""COMPUTED_VALUE"""),"SQL")</f>
        <v>SQL</v>
      </c>
    </row>
    <row r="2116">
      <c r="B2116" s="1" t="str">
        <f>IFERROR(__xludf.DUMMYFUNCTION("""COMPUTED_VALUE"""),"Bash/Shell/PowerShell;C;C++;C#;Java")</f>
        <v>Bash/Shell/PowerShell;C;C++;C#;Java</v>
      </c>
      <c r="E2116" s="1" t="str">
        <f>IFERROR(__xludf.DUMMYFUNCTION("UNIQUE(SPLIT(B2116,"";""))"),"Bash/Shell/PowerShell")</f>
        <v>Bash/Shell/PowerShell</v>
      </c>
      <c r="F2116" s="1" t="str">
        <f>IFERROR(__xludf.DUMMYFUNCTION("""COMPUTED_VALUE"""),"C")</f>
        <v>C</v>
      </c>
      <c r="G2116" s="1" t="str">
        <f>IFERROR(__xludf.DUMMYFUNCTION("""COMPUTED_VALUE"""),"C++")</f>
        <v>C++</v>
      </c>
      <c r="H2116" s="1" t="str">
        <f>IFERROR(__xludf.DUMMYFUNCTION("""COMPUTED_VALUE"""),"C#")</f>
        <v>C#</v>
      </c>
      <c r="I2116" s="1" t="str">
        <f>IFERROR(__xludf.DUMMYFUNCTION("""COMPUTED_VALUE"""),"Java")</f>
        <v>Java</v>
      </c>
    </row>
    <row r="2117">
      <c r="B2117" s="1" t="str">
        <f>IFERROR(__xludf.DUMMYFUNCTION("""COMPUTED_VALUE"""),"HTML/CSS;Java;JavaScript;Kotlin;Python;SQL")</f>
        <v>HTML/CSS;Java;JavaScript;Kotlin;Python;SQL</v>
      </c>
      <c r="E2117" s="1" t="str">
        <f>IFERROR(__xludf.DUMMYFUNCTION("UNIQUE(SPLIT(B2117,"";""))"),"HTML/CSS")</f>
        <v>HTML/CSS</v>
      </c>
      <c r="F2117" s="1" t="str">
        <f>IFERROR(__xludf.DUMMYFUNCTION("""COMPUTED_VALUE"""),"Java")</f>
        <v>Java</v>
      </c>
      <c r="G2117" s="1" t="str">
        <f>IFERROR(__xludf.DUMMYFUNCTION("""COMPUTED_VALUE"""),"JavaScript")</f>
        <v>JavaScript</v>
      </c>
      <c r="H2117" s="1" t="str">
        <f>IFERROR(__xludf.DUMMYFUNCTION("""COMPUTED_VALUE"""),"Kotlin")</f>
        <v>Kotlin</v>
      </c>
      <c r="I2117" s="1" t="str">
        <f>IFERROR(__xludf.DUMMYFUNCTION("""COMPUTED_VALUE"""),"Python")</f>
        <v>Python</v>
      </c>
      <c r="J2117" s="1" t="str">
        <f>IFERROR(__xludf.DUMMYFUNCTION("""COMPUTED_VALUE"""),"SQL")</f>
        <v>SQL</v>
      </c>
    </row>
    <row r="2118">
      <c r="B2118" s="1" t="str">
        <f>IFERROR(__xludf.DUMMYFUNCTION("""COMPUTED_VALUE"""),"C#;HTML/CSS;JavaScript")</f>
        <v>C#;HTML/CSS;JavaScript</v>
      </c>
      <c r="E2118" s="1" t="str">
        <f>IFERROR(__xludf.DUMMYFUNCTION("UNIQUE(SPLIT(B2118,"";""))"),"C#")</f>
        <v>C#</v>
      </c>
      <c r="F2118" s="1" t="str">
        <f>IFERROR(__xludf.DUMMYFUNCTION("""COMPUTED_VALUE"""),"HTML/CSS")</f>
        <v>HTML/CSS</v>
      </c>
      <c r="G2118" s="1" t="str">
        <f>IFERROR(__xludf.DUMMYFUNCTION("""COMPUTED_VALUE"""),"JavaScript")</f>
        <v>JavaScript</v>
      </c>
    </row>
    <row r="2119">
      <c r="B2119" s="1" t="str">
        <f>IFERROR(__xludf.DUMMYFUNCTION("""COMPUTED_VALUE"""),"C#;HTML/CSS;JavaScript;SQL;TypeScript")</f>
        <v>C#;HTML/CSS;JavaScript;SQL;TypeScript</v>
      </c>
      <c r="E2119" s="1" t="str">
        <f>IFERROR(__xludf.DUMMYFUNCTION("UNIQUE(SPLIT(B2119,"";""))"),"C#")</f>
        <v>C#</v>
      </c>
      <c r="F2119" s="1" t="str">
        <f>IFERROR(__xludf.DUMMYFUNCTION("""COMPUTED_VALUE"""),"HTML/CSS")</f>
        <v>HTML/CSS</v>
      </c>
      <c r="G2119" s="1" t="str">
        <f>IFERROR(__xludf.DUMMYFUNCTION("""COMPUTED_VALUE"""),"JavaScript")</f>
        <v>JavaScript</v>
      </c>
      <c r="H2119" s="1" t="str">
        <f>IFERROR(__xludf.DUMMYFUNCTION("""COMPUTED_VALUE"""),"SQL")</f>
        <v>SQL</v>
      </c>
      <c r="I2119" s="1" t="str">
        <f>IFERROR(__xludf.DUMMYFUNCTION("""COMPUTED_VALUE"""),"TypeScript")</f>
        <v>TypeScript</v>
      </c>
    </row>
    <row r="2120">
      <c r="B2120" s="1" t="str">
        <f>IFERROR(__xludf.DUMMYFUNCTION("""COMPUTED_VALUE"""),"Go;Objective-C;Swift;TypeScript")</f>
        <v>Go;Objective-C;Swift;TypeScript</v>
      </c>
      <c r="E2120" s="1" t="str">
        <f>IFERROR(__xludf.DUMMYFUNCTION("UNIQUE(SPLIT(B2120,"";""))"),"Go")</f>
        <v>Go</v>
      </c>
      <c r="F2120" s="1" t="str">
        <f>IFERROR(__xludf.DUMMYFUNCTION("""COMPUTED_VALUE"""),"Objective-C")</f>
        <v>Objective-C</v>
      </c>
      <c r="G2120" s="1" t="str">
        <f>IFERROR(__xludf.DUMMYFUNCTION("""COMPUTED_VALUE"""),"Swift")</f>
        <v>Swift</v>
      </c>
      <c r="H2120" s="1" t="str">
        <f>IFERROR(__xludf.DUMMYFUNCTION("""COMPUTED_VALUE"""),"TypeScript")</f>
        <v>TypeScript</v>
      </c>
    </row>
    <row r="2121">
      <c r="B2121" s="1" t="str">
        <f>IFERROR(__xludf.DUMMYFUNCTION("""COMPUTED_VALUE"""),"Bash/Shell/PowerShell;Elixir;HTML/CSS;JavaScript;Ruby")</f>
        <v>Bash/Shell/PowerShell;Elixir;HTML/CSS;JavaScript;Ruby</v>
      </c>
      <c r="E2121" s="1" t="str">
        <f>IFERROR(__xludf.DUMMYFUNCTION("UNIQUE(SPLIT(B2121,"";""))"),"Bash/Shell/PowerShell")</f>
        <v>Bash/Shell/PowerShell</v>
      </c>
      <c r="F2121" s="1" t="str">
        <f>IFERROR(__xludf.DUMMYFUNCTION("""COMPUTED_VALUE"""),"Elixir")</f>
        <v>Elixir</v>
      </c>
      <c r="G2121" s="1" t="str">
        <f>IFERROR(__xludf.DUMMYFUNCTION("""COMPUTED_VALUE"""),"HTML/CSS")</f>
        <v>HTML/CSS</v>
      </c>
      <c r="H2121" s="1" t="str">
        <f>IFERROR(__xludf.DUMMYFUNCTION("""COMPUTED_VALUE"""),"JavaScript")</f>
        <v>JavaScript</v>
      </c>
      <c r="I2121" s="1" t="str">
        <f>IFERROR(__xludf.DUMMYFUNCTION("""COMPUTED_VALUE"""),"Ruby")</f>
        <v>Ruby</v>
      </c>
    </row>
    <row r="2122">
      <c r="B2122" s="1" t="str">
        <f>IFERROR(__xludf.DUMMYFUNCTION("""COMPUTED_VALUE"""),"C;C++;Java;PHP;SQL")</f>
        <v>C;C++;Java;PHP;SQL</v>
      </c>
      <c r="E2122" s="1" t="str">
        <f>IFERROR(__xludf.DUMMYFUNCTION("UNIQUE(SPLIT(B2122,"";""))"),"C")</f>
        <v>C</v>
      </c>
      <c r="F2122" s="1" t="str">
        <f>IFERROR(__xludf.DUMMYFUNCTION("""COMPUTED_VALUE"""),"C++")</f>
        <v>C++</v>
      </c>
      <c r="G2122" s="1" t="str">
        <f>IFERROR(__xludf.DUMMYFUNCTION("""COMPUTED_VALUE"""),"Java")</f>
        <v>Java</v>
      </c>
      <c r="H2122" s="1" t="str">
        <f>IFERROR(__xludf.DUMMYFUNCTION("""COMPUTED_VALUE"""),"PHP")</f>
        <v>PHP</v>
      </c>
      <c r="I2122" s="1" t="str">
        <f>IFERROR(__xludf.DUMMYFUNCTION("""COMPUTED_VALUE"""),"SQL")</f>
        <v>SQL</v>
      </c>
    </row>
    <row r="2123">
      <c r="B2123" s="1" t="str">
        <f>IFERROR(__xludf.DUMMYFUNCTION("""COMPUTED_VALUE"""),"JavaScript;TypeScript")</f>
        <v>JavaScript;TypeScript</v>
      </c>
      <c r="E2123" s="1" t="str">
        <f>IFERROR(__xludf.DUMMYFUNCTION("UNIQUE(SPLIT(B2123,"";""))"),"JavaScript")</f>
        <v>JavaScript</v>
      </c>
      <c r="F2123" s="1" t="str">
        <f>IFERROR(__xludf.DUMMYFUNCTION("""COMPUTED_VALUE"""),"TypeScript")</f>
        <v>TypeScript</v>
      </c>
    </row>
    <row r="2124">
      <c r="B2124" s="1" t="str">
        <f>IFERROR(__xludf.DUMMYFUNCTION("""COMPUTED_VALUE"""),"Bash/Shell/PowerShell;C#;HTML/CSS;JavaScript;PHP;SQL;Other(s):")</f>
        <v>Bash/Shell/PowerShell;C#;HTML/CSS;JavaScript;PHP;SQL;Other(s):</v>
      </c>
      <c r="E2124" s="1" t="str">
        <f>IFERROR(__xludf.DUMMYFUNCTION("UNIQUE(SPLIT(B2124,"";""))"),"Bash/Shell/PowerShell")</f>
        <v>Bash/Shell/PowerShell</v>
      </c>
      <c r="F2124" s="1" t="str">
        <f>IFERROR(__xludf.DUMMYFUNCTION("""COMPUTED_VALUE"""),"C#")</f>
        <v>C#</v>
      </c>
      <c r="G2124" s="1" t="str">
        <f>IFERROR(__xludf.DUMMYFUNCTION("""COMPUTED_VALUE"""),"HTML/CSS")</f>
        <v>HTML/CSS</v>
      </c>
      <c r="H2124" s="1" t="str">
        <f>IFERROR(__xludf.DUMMYFUNCTION("""COMPUTED_VALUE"""),"JavaScript")</f>
        <v>JavaScript</v>
      </c>
      <c r="I2124" s="1" t="str">
        <f>IFERROR(__xludf.DUMMYFUNCTION("""COMPUTED_VALUE"""),"PHP")</f>
        <v>PHP</v>
      </c>
      <c r="J2124" s="1" t="str">
        <f>IFERROR(__xludf.DUMMYFUNCTION("""COMPUTED_VALUE"""),"SQL")</f>
        <v>SQL</v>
      </c>
      <c r="K2124" s="1" t="str">
        <f>IFERROR(__xludf.DUMMYFUNCTION("""COMPUTED_VALUE"""),"Other(s):")</f>
        <v>Other(s):</v>
      </c>
    </row>
    <row r="2125">
      <c r="B2125" s="1" t="str">
        <f>IFERROR(__xludf.DUMMYFUNCTION("""COMPUTED_VALUE"""),"JavaScript;Kotlin;Swift")</f>
        <v>JavaScript;Kotlin;Swift</v>
      </c>
      <c r="E2125" s="1" t="str">
        <f>IFERROR(__xludf.DUMMYFUNCTION("UNIQUE(SPLIT(B2125,"";""))"),"JavaScript")</f>
        <v>JavaScript</v>
      </c>
      <c r="F2125" s="1" t="str">
        <f>IFERROR(__xludf.DUMMYFUNCTION("""COMPUTED_VALUE"""),"Kotlin")</f>
        <v>Kotlin</v>
      </c>
      <c r="G2125" s="1" t="str">
        <f>IFERROR(__xludf.DUMMYFUNCTION("""COMPUTED_VALUE"""),"Swift")</f>
        <v>Swift</v>
      </c>
    </row>
    <row r="2126">
      <c r="B2126" s="1" t="str">
        <f>IFERROR(__xludf.DUMMYFUNCTION("""COMPUTED_VALUE"""),"Bash/Shell/PowerShell;C#;HTML/CSS;JavaScript;Rust;SQL;TypeScript;VBA")</f>
        <v>Bash/Shell/PowerShell;C#;HTML/CSS;JavaScript;Rust;SQL;TypeScript;VBA</v>
      </c>
      <c r="E2126" s="1" t="str">
        <f>IFERROR(__xludf.DUMMYFUNCTION("UNIQUE(SPLIT(B2126,"";""))"),"Bash/Shell/PowerShell")</f>
        <v>Bash/Shell/PowerShell</v>
      </c>
      <c r="F2126" s="1" t="str">
        <f>IFERROR(__xludf.DUMMYFUNCTION("""COMPUTED_VALUE"""),"C#")</f>
        <v>C#</v>
      </c>
      <c r="G2126" s="1" t="str">
        <f>IFERROR(__xludf.DUMMYFUNCTION("""COMPUTED_VALUE"""),"HTML/CSS")</f>
        <v>HTML/CSS</v>
      </c>
      <c r="H2126" s="1" t="str">
        <f>IFERROR(__xludf.DUMMYFUNCTION("""COMPUTED_VALUE"""),"JavaScript")</f>
        <v>JavaScript</v>
      </c>
      <c r="I2126" s="1" t="str">
        <f>IFERROR(__xludf.DUMMYFUNCTION("""COMPUTED_VALUE"""),"Rust")</f>
        <v>Rust</v>
      </c>
      <c r="J2126" s="1" t="str">
        <f>IFERROR(__xludf.DUMMYFUNCTION("""COMPUTED_VALUE"""),"SQL")</f>
        <v>SQL</v>
      </c>
      <c r="K2126" s="1" t="str">
        <f>IFERROR(__xludf.DUMMYFUNCTION("""COMPUTED_VALUE"""),"TypeScript")</f>
        <v>TypeScript</v>
      </c>
      <c r="L2126" s="1" t="str">
        <f>IFERROR(__xludf.DUMMYFUNCTION("""COMPUTED_VALUE"""),"VBA")</f>
        <v>VBA</v>
      </c>
    </row>
    <row r="2127">
      <c r="B2127" s="1" t="str">
        <f>IFERROR(__xludf.DUMMYFUNCTION("""COMPUTED_VALUE"""),"C++;HTML/CSS;Java;PHP;Python;SQL;VBA")</f>
        <v>C++;HTML/CSS;Java;PHP;Python;SQL;VBA</v>
      </c>
      <c r="E2127" s="1" t="str">
        <f>IFERROR(__xludf.DUMMYFUNCTION("UNIQUE(SPLIT(B2127,"";""))"),"C++")</f>
        <v>C++</v>
      </c>
      <c r="F2127" s="1" t="str">
        <f>IFERROR(__xludf.DUMMYFUNCTION("""COMPUTED_VALUE"""),"HTML/CSS")</f>
        <v>HTML/CSS</v>
      </c>
      <c r="G2127" s="1" t="str">
        <f>IFERROR(__xludf.DUMMYFUNCTION("""COMPUTED_VALUE"""),"Java")</f>
        <v>Java</v>
      </c>
      <c r="H2127" s="1" t="str">
        <f>IFERROR(__xludf.DUMMYFUNCTION("""COMPUTED_VALUE"""),"PHP")</f>
        <v>PHP</v>
      </c>
      <c r="I2127" s="1" t="str">
        <f>IFERROR(__xludf.DUMMYFUNCTION("""COMPUTED_VALUE"""),"Python")</f>
        <v>Python</v>
      </c>
      <c r="J2127" s="1" t="str">
        <f>IFERROR(__xludf.DUMMYFUNCTION("""COMPUTED_VALUE"""),"SQL")</f>
        <v>SQL</v>
      </c>
      <c r="K2127" s="1" t="str">
        <f>IFERROR(__xludf.DUMMYFUNCTION("""COMPUTED_VALUE"""),"VBA")</f>
        <v>VBA</v>
      </c>
    </row>
    <row r="2128">
      <c r="B2128" s="1" t="str">
        <f>IFERROR(__xludf.DUMMYFUNCTION("""COMPUTED_VALUE"""),"C#;HTML/CSS;JavaScript;TypeScript")</f>
        <v>C#;HTML/CSS;JavaScript;TypeScript</v>
      </c>
      <c r="E2128" s="1" t="str">
        <f>IFERROR(__xludf.DUMMYFUNCTION("UNIQUE(SPLIT(B2128,"";""))"),"C#")</f>
        <v>C#</v>
      </c>
      <c r="F2128" s="1" t="str">
        <f>IFERROR(__xludf.DUMMYFUNCTION("""COMPUTED_VALUE"""),"HTML/CSS")</f>
        <v>HTML/CSS</v>
      </c>
      <c r="G2128" s="1" t="str">
        <f>IFERROR(__xludf.DUMMYFUNCTION("""COMPUTED_VALUE"""),"JavaScript")</f>
        <v>JavaScript</v>
      </c>
      <c r="H2128" s="1" t="str">
        <f>IFERROR(__xludf.DUMMYFUNCTION("""COMPUTED_VALUE"""),"TypeScript")</f>
        <v>TypeScript</v>
      </c>
    </row>
    <row r="2129">
      <c r="B2129" s="1" t="str">
        <f>IFERROR(__xludf.DUMMYFUNCTION("""COMPUTED_VALUE"""),"C#;HTML/CSS;Objective-C;Python")</f>
        <v>C#;HTML/CSS;Objective-C;Python</v>
      </c>
      <c r="E2129" s="1" t="str">
        <f>IFERROR(__xludf.DUMMYFUNCTION("UNIQUE(SPLIT(B2129,"";""))"),"C#")</f>
        <v>C#</v>
      </c>
      <c r="F2129" s="1" t="str">
        <f>IFERROR(__xludf.DUMMYFUNCTION("""COMPUTED_VALUE"""),"HTML/CSS")</f>
        <v>HTML/CSS</v>
      </c>
      <c r="G2129" s="1" t="str">
        <f>IFERROR(__xludf.DUMMYFUNCTION("""COMPUTED_VALUE"""),"Objective-C")</f>
        <v>Objective-C</v>
      </c>
      <c r="H2129" s="1" t="str">
        <f>IFERROR(__xludf.DUMMYFUNCTION("""COMPUTED_VALUE"""),"Python")</f>
        <v>Python</v>
      </c>
    </row>
    <row r="2130">
      <c r="B2130" s="1" t="str">
        <f>IFERROR(__xludf.DUMMYFUNCTION("""COMPUTED_VALUE"""),"Java;SQL")</f>
        <v>Java;SQL</v>
      </c>
      <c r="E2130" s="1" t="str">
        <f>IFERROR(__xludf.DUMMYFUNCTION("UNIQUE(SPLIT(B2130,"";""))"),"Java")</f>
        <v>Java</v>
      </c>
      <c r="F2130" s="1" t="str">
        <f>IFERROR(__xludf.DUMMYFUNCTION("""COMPUTED_VALUE"""),"SQL")</f>
        <v>SQL</v>
      </c>
    </row>
    <row r="2131">
      <c r="B2131" s="1" t="str">
        <f>IFERROR(__xludf.DUMMYFUNCTION("""COMPUTED_VALUE"""),"Bash/Shell/PowerShell;HTML/CSS;JavaScript;PHP;Python;SQL")</f>
        <v>Bash/Shell/PowerShell;HTML/CSS;JavaScript;PHP;Python;SQL</v>
      </c>
      <c r="E2131" s="1" t="str">
        <f>IFERROR(__xludf.DUMMYFUNCTION("UNIQUE(SPLIT(B2131,"";""))"),"Bash/Shell/PowerShell")</f>
        <v>Bash/Shell/PowerShell</v>
      </c>
      <c r="F2131" s="1" t="str">
        <f>IFERROR(__xludf.DUMMYFUNCTION("""COMPUTED_VALUE"""),"HTML/CSS")</f>
        <v>HTML/CSS</v>
      </c>
      <c r="G2131" s="1" t="str">
        <f>IFERROR(__xludf.DUMMYFUNCTION("""COMPUTED_VALUE"""),"JavaScript")</f>
        <v>JavaScript</v>
      </c>
      <c r="H2131" s="1" t="str">
        <f>IFERROR(__xludf.DUMMYFUNCTION("""COMPUTED_VALUE"""),"PHP")</f>
        <v>PHP</v>
      </c>
      <c r="I2131" s="1" t="str">
        <f>IFERROR(__xludf.DUMMYFUNCTION("""COMPUTED_VALUE"""),"Python")</f>
        <v>Python</v>
      </c>
      <c r="J2131" s="1" t="str">
        <f>IFERROR(__xludf.DUMMYFUNCTION("""COMPUTED_VALUE"""),"SQL")</f>
        <v>SQL</v>
      </c>
    </row>
    <row r="2132">
      <c r="B2132" s="1" t="str">
        <f>IFERROR(__xludf.DUMMYFUNCTION("""COMPUTED_VALUE"""),"C#;HTML/CSS;Java;JavaScript;SQL;TypeScript")</f>
        <v>C#;HTML/CSS;Java;JavaScript;SQL;TypeScript</v>
      </c>
      <c r="E2132" s="1" t="str">
        <f>IFERROR(__xludf.DUMMYFUNCTION("UNIQUE(SPLIT(B2132,"";""))"),"C#")</f>
        <v>C#</v>
      </c>
      <c r="F2132" s="1" t="str">
        <f>IFERROR(__xludf.DUMMYFUNCTION("""COMPUTED_VALUE"""),"HTML/CSS")</f>
        <v>HTML/CSS</v>
      </c>
      <c r="G2132" s="1" t="str">
        <f>IFERROR(__xludf.DUMMYFUNCTION("""COMPUTED_VALUE"""),"Java")</f>
        <v>Java</v>
      </c>
      <c r="H2132" s="1" t="str">
        <f>IFERROR(__xludf.DUMMYFUNCTION("""COMPUTED_VALUE"""),"JavaScript")</f>
        <v>JavaScript</v>
      </c>
      <c r="I2132" s="1" t="str">
        <f>IFERROR(__xludf.DUMMYFUNCTION("""COMPUTED_VALUE"""),"SQL")</f>
        <v>SQL</v>
      </c>
      <c r="J2132" s="1" t="str">
        <f>IFERROR(__xludf.DUMMYFUNCTION("""COMPUTED_VALUE"""),"TypeScript")</f>
        <v>TypeScript</v>
      </c>
    </row>
    <row r="2133">
      <c r="B2133" s="1" t="str">
        <f>IFERROR(__xludf.DUMMYFUNCTION("""COMPUTED_VALUE"""),"HTML/CSS;JavaScript;PHP;SQL")</f>
        <v>HTML/CSS;JavaScript;PHP;SQL</v>
      </c>
      <c r="E2133" s="1" t="str">
        <f>IFERROR(__xludf.DUMMYFUNCTION("UNIQUE(SPLIT(B2133,"";""))"),"HTML/CSS")</f>
        <v>HTML/CSS</v>
      </c>
      <c r="F2133" s="1" t="str">
        <f>IFERROR(__xludf.DUMMYFUNCTION("""COMPUTED_VALUE"""),"JavaScript")</f>
        <v>JavaScript</v>
      </c>
      <c r="G2133" s="1" t="str">
        <f>IFERROR(__xludf.DUMMYFUNCTION("""COMPUTED_VALUE"""),"PHP")</f>
        <v>PHP</v>
      </c>
      <c r="H2133" s="1" t="str">
        <f>IFERROR(__xludf.DUMMYFUNCTION("""COMPUTED_VALUE"""),"SQL")</f>
        <v>SQL</v>
      </c>
    </row>
    <row r="2134">
      <c r="B2134" s="1" t="str">
        <f>IFERROR(__xludf.DUMMYFUNCTION("""COMPUTED_VALUE"""),"Assembly;Bash/Shell/PowerShell;C;C++;C#;Go;HTML/CSS;JavaScript;PHP;Python;Rust;WebAssembly;Other(s):")</f>
        <v>Assembly;Bash/Shell/PowerShell;C;C++;C#;Go;HTML/CSS;JavaScript;PHP;Python;Rust;WebAssembly;Other(s):</v>
      </c>
      <c r="E2134" s="1" t="str">
        <f>IFERROR(__xludf.DUMMYFUNCTION("UNIQUE(SPLIT(B2134,"";""))"),"Assembly")</f>
        <v>Assembly</v>
      </c>
      <c r="F2134" s="1" t="str">
        <f>IFERROR(__xludf.DUMMYFUNCTION("""COMPUTED_VALUE"""),"Bash/Shell/PowerShell")</f>
        <v>Bash/Shell/PowerShell</v>
      </c>
      <c r="G2134" s="1" t="str">
        <f>IFERROR(__xludf.DUMMYFUNCTION("""COMPUTED_VALUE"""),"C")</f>
        <v>C</v>
      </c>
      <c r="H2134" s="1" t="str">
        <f>IFERROR(__xludf.DUMMYFUNCTION("""COMPUTED_VALUE"""),"C++")</f>
        <v>C++</v>
      </c>
      <c r="I2134" s="1" t="str">
        <f>IFERROR(__xludf.DUMMYFUNCTION("""COMPUTED_VALUE"""),"C#")</f>
        <v>C#</v>
      </c>
      <c r="J2134" s="1" t="str">
        <f>IFERROR(__xludf.DUMMYFUNCTION("""COMPUTED_VALUE"""),"Go")</f>
        <v>Go</v>
      </c>
      <c r="K2134" s="1" t="str">
        <f>IFERROR(__xludf.DUMMYFUNCTION("""COMPUTED_VALUE"""),"HTML/CSS")</f>
        <v>HTML/CSS</v>
      </c>
      <c r="L2134" s="1" t="str">
        <f>IFERROR(__xludf.DUMMYFUNCTION("""COMPUTED_VALUE"""),"JavaScript")</f>
        <v>JavaScript</v>
      </c>
      <c r="M2134" s="1" t="str">
        <f>IFERROR(__xludf.DUMMYFUNCTION("""COMPUTED_VALUE"""),"PHP")</f>
        <v>PHP</v>
      </c>
      <c r="N2134" s="1" t="str">
        <f>IFERROR(__xludf.DUMMYFUNCTION("""COMPUTED_VALUE"""),"Python")</f>
        <v>Python</v>
      </c>
      <c r="O2134" s="1" t="str">
        <f>IFERROR(__xludf.DUMMYFUNCTION("""COMPUTED_VALUE"""),"Rust")</f>
        <v>Rust</v>
      </c>
      <c r="P2134" s="1" t="str">
        <f>IFERROR(__xludf.DUMMYFUNCTION("""COMPUTED_VALUE"""),"WebAssembly")</f>
        <v>WebAssembly</v>
      </c>
      <c r="Q2134" s="1" t="str">
        <f>IFERROR(__xludf.DUMMYFUNCTION("""COMPUTED_VALUE"""),"Other(s):")</f>
        <v>Other(s):</v>
      </c>
    </row>
    <row r="2135">
      <c r="B2135" s="1" t="str">
        <f>IFERROR(__xludf.DUMMYFUNCTION("""COMPUTED_VALUE"""),"Assembly;Bash/Shell/PowerShell;C;C++;Java;JavaScript;PHP;Python;SQL;WebAssembly")</f>
        <v>Assembly;Bash/Shell/PowerShell;C;C++;Java;JavaScript;PHP;Python;SQL;WebAssembly</v>
      </c>
      <c r="E2135" s="1" t="str">
        <f>IFERROR(__xludf.DUMMYFUNCTION("UNIQUE(SPLIT(B2135,"";""))"),"Assembly")</f>
        <v>Assembly</v>
      </c>
      <c r="F2135" s="1" t="str">
        <f>IFERROR(__xludf.DUMMYFUNCTION("""COMPUTED_VALUE"""),"Bash/Shell/PowerShell")</f>
        <v>Bash/Shell/PowerShell</v>
      </c>
      <c r="G2135" s="1" t="str">
        <f>IFERROR(__xludf.DUMMYFUNCTION("""COMPUTED_VALUE"""),"C")</f>
        <v>C</v>
      </c>
      <c r="H2135" s="1" t="str">
        <f>IFERROR(__xludf.DUMMYFUNCTION("""COMPUTED_VALUE"""),"C++")</f>
        <v>C++</v>
      </c>
      <c r="I2135" s="1" t="str">
        <f>IFERROR(__xludf.DUMMYFUNCTION("""COMPUTED_VALUE"""),"Java")</f>
        <v>Java</v>
      </c>
      <c r="J2135" s="1" t="str">
        <f>IFERROR(__xludf.DUMMYFUNCTION("""COMPUTED_VALUE"""),"JavaScript")</f>
        <v>JavaScript</v>
      </c>
      <c r="K2135" s="1" t="str">
        <f>IFERROR(__xludf.DUMMYFUNCTION("""COMPUTED_VALUE"""),"PHP")</f>
        <v>PHP</v>
      </c>
      <c r="L2135" s="1" t="str">
        <f>IFERROR(__xludf.DUMMYFUNCTION("""COMPUTED_VALUE"""),"Python")</f>
        <v>Python</v>
      </c>
      <c r="M2135" s="1" t="str">
        <f>IFERROR(__xludf.DUMMYFUNCTION("""COMPUTED_VALUE"""),"SQL")</f>
        <v>SQL</v>
      </c>
      <c r="N2135" s="1" t="str">
        <f>IFERROR(__xludf.DUMMYFUNCTION("""COMPUTED_VALUE"""),"WebAssembly")</f>
        <v>WebAssembly</v>
      </c>
    </row>
    <row r="2136">
      <c r="B2136" s="1" t="str">
        <f>IFERROR(__xludf.DUMMYFUNCTION("""COMPUTED_VALUE"""),"Bash/Shell/PowerShell;JavaScript;PHP;SQL")</f>
        <v>Bash/Shell/PowerShell;JavaScript;PHP;SQL</v>
      </c>
      <c r="E2136" s="1" t="str">
        <f>IFERROR(__xludf.DUMMYFUNCTION("UNIQUE(SPLIT(B2136,"";""))"),"Bash/Shell/PowerShell")</f>
        <v>Bash/Shell/PowerShell</v>
      </c>
      <c r="F2136" s="1" t="str">
        <f>IFERROR(__xludf.DUMMYFUNCTION("""COMPUTED_VALUE"""),"JavaScript")</f>
        <v>JavaScript</v>
      </c>
      <c r="G2136" s="1" t="str">
        <f>IFERROR(__xludf.DUMMYFUNCTION("""COMPUTED_VALUE"""),"PHP")</f>
        <v>PHP</v>
      </c>
      <c r="H2136" s="1" t="str">
        <f>IFERROR(__xludf.DUMMYFUNCTION("""COMPUTED_VALUE"""),"SQL")</f>
        <v>SQL</v>
      </c>
    </row>
    <row r="2137">
      <c r="B2137" s="1" t="str">
        <f>IFERROR(__xludf.DUMMYFUNCTION("""COMPUTED_VALUE"""),"Assembly;C++;Python")</f>
        <v>Assembly;C++;Python</v>
      </c>
      <c r="E2137" s="1" t="str">
        <f>IFERROR(__xludf.DUMMYFUNCTION("UNIQUE(SPLIT(B2137,"";""))"),"Assembly")</f>
        <v>Assembly</v>
      </c>
      <c r="F2137" s="1" t="str">
        <f>IFERROR(__xludf.DUMMYFUNCTION("""COMPUTED_VALUE"""),"C++")</f>
        <v>C++</v>
      </c>
      <c r="G2137" s="1" t="str">
        <f>IFERROR(__xludf.DUMMYFUNCTION("""COMPUTED_VALUE"""),"Python")</f>
        <v>Python</v>
      </c>
    </row>
    <row r="2138">
      <c r="B2138" s="1" t="str">
        <f>IFERROR(__xludf.DUMMYFUNCTION("""COMPUTED_VALUE"""),"Bash/Shell/PowerShell;C#;HTML/CSS;JavaScript;Python;SQL")</f>
        <v>Bash/Shell/PowerShell;C#;HTML/CSS;JavaScript;Python;SQL</v>
      </c>
      <c r="E2138" s="1" t="str">
        <f>IFERROR(__xludf.DUMMYFUNCTION("UNIQUE(SPLIT(B2138,"";""))"),"Bash/Shell/PowerShell")</f>
        <v>Bash/Shell/PowerShell</v>
      </c>
      <c r="F2138" s="1" t="str">
        <f>IFERROR(__xludf.DUMMYFUNCTION("""COMPUTED_VALUE"""),"C#")</f>
        <v>C#</v>
      </c>
      <c r="G2138" s="1" t="str">
        <f>IFERROR(__xludf.DUMMYFUNCTION("""COMPUTED_VALUE"""),"HTML/CSS")</f>
        <v>HTML/CSS</v>
      </c>
      <c r="H2138" s="1" t="str">
        <f>IFERROR(__xludf.DUMMYFUNCTION("""COMPUTED_VALUE"""),"JavaScript")</f>
        <v>JavaScript</v>
      </c>
      <c r="I2138" s="1" t="str">
        <f>IFERROR(__xludf.DUMMYFUNCTION("""COMPUTED_VALUE"""),"Python")</f>
        <v>Python</v>
      </c>
      <c r="J2138" s="1" t="str">
        <f>IFERROR(__xludf.DUMMYFUNCTION("""COMPUTED_VALUE"""),"SQL")</f>
        <v>SQL</v>
      </c>
    </row>
    <row r="2139">
      <c r="B2139" s="1" t="str">
        <f>IFERROR(__xludf.DUMMYFUNCTION("""COMPUTED_VALUE"""),"Bash/Shell/PowerShell;C;Python")</f>
        <v>Bash/Shell/PowerShell;C;Python</v>
      </c>
      <c r="E2139" s="1" t="str">
        <f>IFERROR(__xludf.DUMMYFUNCTION("UNIQUE(SPLIT(B2139,"";""))"),"Bash/Shell/PowerShell")</f>
        <v>Bash/Shell/PowerShell</v>
      </c>
      <c r="F2139" s="1" t="str">
        <f>IFERROR(__xludf.DUMMYFUNCTION("""COMPUTED_VALUE"""),"C")</f>
        <v>C</v>
      </c>
      <c r="G2139" s="1" t="str">
        <f>IFERROR(__xludf.DUMMYFUNCTION("""COMPUTED_VALUE"""),"Python")</f>
        <v>Python</v>
      </c>
    </row>
    <row r="2140">
      <c r="B2140" s="1" t="str">
        <f>IFERROR(__xludf.DUMMYFUNCTION("""COMPUTED_VALUE"""),"HTML/CSS;Ruby")</f>
        <v>HTML/CSS;Ruby</v>
      </c>
      <c r="E2140" s="1" t="str">
        <f>IFERROR(__xludf.DUMMYFUNCTION("UNIQUE(SPLIT(B2140,"";""))"),"HTML/CSS")</f>
        <v>HTML/CSS</v>
      </c>
      <c r="F2140" s="1" t="str">
        <f>IFERROR(__xludf.DUMMYFUNCTION("""COMPUTED_VALUE"""),"Ruby")</f>
        <v>Ruby</v>
      </c>
    </row>
    <row r="2141">
      <c r="B2141" s="1" t="str">
        <f>IFERROR(__xludf.DUMMYFUNCTION("""COMPUTED_VALUE"""),"Bash/Shell/PowerShell;C#;SQL;TypeScript")</f>
        <v>Bash/Shell/PowerShell;C#;SQL;TypeScript</v>
      </c>
      <c r="E2141" s="1" t="str">
        <f>IFERROR(__xludf.DUMMYFUNCTION("UNIQUE(SPLIT(B2141,"";""))"),"Bash/Shell/PowerShell")</f>
        <v>Bash/Shell/PowerShell</v>
      </c>
      <c r="F2141" s="1" t="str">
        <f>IFERROR(__xludf.DUMMYFUNCTION("""COMPUTED_VALUE"""),"C#")</f>
        <v>C#</v>
      </c>
      <c r="G2141" s="1" t="str">
        <f>IFERROR(__xludf.DUMMYFUNCTION("""COMPUTED_VALUE"""),"SQL")</f>
        <v>SQL</v>
      </c>
      <c r="H2141" s="1" t="str">
        <f>IFERROR(__xludf.DUMMYFUNCTION("""COMPUTED_VALUE"""),"TypeScript")</f>
        <v>TypeScript</v>
      </c>
    </row>
    <row r="2142">
      <c r="B2142" s="1" t="str">
        <f>IFERROR(__xludf.DUMMYFUNCTION("""COMPUTED_VALUE"""),"C#;HTML/CSS;JavaScript;SQL;WebAssembly")</f>
        <v>C#;HTML/CSS;JavaScript;SQL;WebAssembly</v>
      </c>
      <c r="E2142" s="1" t="str">
        <f>IFERROR(__xludf.DUMMYFUNCTION("UNIQUE(SPLIT(B2142,"";""))"),"C#")</f>
        <v>C#</v>
      </c>
      <c r="F2142" s="1" t="str">
        <f>IFERROR(__xludf.DUMMYFUNCTION("""COMPUTED_VALUE"""),"HTML/CSS")</f>
        <v>HTML/CSS</v>
      </c>
      <c r="G2142" s="1" t="str">
        <f>IFERROR(__xludf.DUMMYFUNCTION("""COMPUTED_VALUE"""),"JavaScript")</f>
        <v>JavaScript</v>
      </c>
      <c r="H2142" s="1" t="str">
        <f>IFERROR(__xludf.DUMMYFUNCTION("""COMPUTED_VALUE"""),"SQL")</f>
        <v>SQL</v>
      </c>
      <c r="I2142" s="1" t="str">
        <f>IFERROR(__xludf.DUMMYFUNCTION("""COMPUTED_VALUE"""),"WebAssembly")</f>
        <v>WebAssembly</v>
      </c>
    </row>
    <row r="2143">
      <c r="B2143" s="1" t="str">
        <f>IFERROR(__xludf.DUMMYFUNCTION("""COMPUTED_VALUE"""),"JavaScript;Swift;TypeScript")</f>
        <v>JavaScript;Swift;TypeScript</v>
      </c>
      <c r="E2143" s="1" t="str">
        <f>IFERROR(__xludf.DUMMYFUNCTION("UNIQUE(SPLIT(B2143,"";""))"),"JavaScript")</f>
        <v>JavaScript</v>
      </c>
      <c r="F2143" s="1" t="str">
        <f>IFERROR(__xludf.DUMMYFUNCTION("""COMPUTED_VALUE"""),"Swift")</f>
        <v>Swift</v>
      </c>
      <c r="G2143" s="1" t="str">
        <f>IFERROR(__xludf.DUMMYFUNCTION("""COMPUTED_VALUE"""),"TypeScript")</f>
        <v>TypeScript</v>
      </c>
    </row>
    <row r="2144">
      <c r="B2144" s="1" t="str">
        <f>IFERROR(__xludf.DUMMYFUNCTION("""COMPUTED_VALUE"""),"C;C++;C#;HTML/CSS;Java;JavaScript;Kotlin;SQL;TypeScript")</f>
        <v>C;C++;C#;HTML/CSS;Java;JavaScript;Kotlin;SQL;TypeScript</v>
      </c>
      <c r="E2144" s="1" t="str">
        <f>IFERROR(__xludf.DUMMYFUNCTION("UNIQUE(SPLIT(B2144,"";""))"),"C")</f>
        <v>C</v>
      </c>
      <c r="F2144" s="1" t="str">
        <f>IFERROR(__xludf.DUMMYFUNCTION("""COMPUTED_VALUE"""),"C++")</f>
        <v>C++</v>
      </c>
      <c r="G2144" s="1" t="str">
        <f>IFERROR(__xludf.DUMMYFUNCTION("""COMPUTED_VALUE"""),"C#")</f>
        <v>C#</v>
      </c>
      <c r="H2144" s="1" t="str">
        <f>IFERROR(__xludf.DUMMYFUNCTION("""COMPUTED_VALUE"""),"HTML/CSS")</f>
        <v>HTML/CSS</v>
      </c>
      <c r="I2144" s="1" t="str">
        <f>IFERROR(__xludf.DUMMYFUNCTION("""COMPUTED_VALUE"""),"Java")</f>
        <v>Java</v>
      </c>
      <c r="J2144" s="1" t="str">
        <f>IFERROR(__xludf.DUMMYFUNCTION("""COMPUTED_VALUE"""),"JavaScript")</f>
        <v>JavaScript</v>
      </c>
      <c r="K2144" s="1" t="str">
        <f>IFERROR(__xludf.DUMMYFUNCTION("""COMPUTED_VALUE"""),"Kotlin")</f>
        <v>Kotlin</v>
      </c>
      <c r="L2144" s="1" t="str">
        <f>IFERROR(__xludf.DUMMYFUNCTION("""COMPUTED_VALUE"""),"SQL")</f>
        <v>SQL</v>
      </c>
      <c r="M2144" s="1" t="str">
        <f>IFERROR(__xludf.DUMMYFUNCTION("""COMPUTED_VALUE"""),"TypeScript")</f>
        <v>TypeScript</v>
      </c>
    </row>
    <row r="2145">
      <c r="B2145" s="1" t="str">
        <f>IFERROR(__xludf.DUMMYFUNCTION("""COMPUTED_VALUE"""),"Bash/Shell/PowerShell;HTML/CSS;JavaScript;VBA")</f>
        <v>Bash/Shell/PowerShell;HTML/CSS;JavaScript;VBA</v>
      </c>
      <c r="E2145" s="1" t="str">
        <f>IFERROR(__xludf.DUMMYFUNCTION("UNIQUE(SPLIT(B2145,"";""))"),"Bash/Shell/PowerShell")</f>
        <v>Bash/Shell/PowerShell</v>
      </c>
      <c r="F2145" s="1" t="str">
        <f>IFERROR(__xludf.DUMMYFUNCTION("""COMPUTED_VALUE"""),"HTML/CSS")</f>
        <v>HTML/CSS</v>
      </c>
      <c r="G2145" s="1" t="str">
        <f>IFERROR(__xludf.DUMMYFUNCTION("""COMPUTED_VALUE"""),"JavaScript")</f>
        <v>JavaScript</v>
      </c>
      <c r="H2145" s="1" t="str">
        <f>IFERROR(__xludf.DUMMYFUNCTION("""COMPUTED_VALUE"""),"VBA")</f>
        <v>VBA</v>
      </c>
    </row>
    <row r="2146">
      <c r="B2146" s="1" t="str">
        <f>IFERROR(__xludf.DUMMYFUNCTION("""COMPUTED_VALUE"""),"Bash/Shell/PowerShell;C#;HTML/CSS;Java;JavaScript;PHP;SQL")</f>
        <v>Bash/Shell/PowerShell;C#;HTML/CSS;Java;JavaScript;PHP;SQL</v>
      </c>
      <c r="E2146" s="1" t="str">
        <f>IFERROR(__xludf.DUMMYFUNCTION("UNIQUE(SPLIT(B2146,"";""))"),"Bash/Shell/PowerShell")</f>
        <v>Bash/Shell/PowerShell</v>
      </c>
      <c r="F2146" s="1" t="str">
        <f>IFERROR(__xludf.DUMMYFUNCTION("""COMPUTED_VALUE"""),"C#")</f>
        <v>C#</v>
      </c>
      <c r="G2146" s="1" t="str">
        <f>IFERROR(__xludf.DUMMYFUNCTION("""COMPUTED_VALUE"""),"HTML/CSS")</f>
        <v>HTML/CSS</v>
      </c>
      <c r="H2146" s="1" t="str">
        <f>IFERROR(__xludf.DUMMYFUNCTION("""COMPUTED_VALUE"""),"Java")</f>
        <v>Java</v>
      </c>
      <c r="I2146" s="1" t="str">
        <f>IFERROR(__xludf.DUMMYFUNCTION("""COMPUTED_VALUE"""),"JavaScript")</f>
        <v>JavaScript</v>
      </c>
      <c r="J2146" s="1" t="str">
        <f>IFERROR(__xludf.DUMMYFUNCTION("""COMPUTED_VALUE"""),"PHP")</f>
        <v>PHP</v>
      </c>
      <c r="K2146" s="1" t="str">
        <f>IFERROR(__xludf.DUMMYFUNCTION("""COMPUTED_VALUE"""),"SQL")</f>
        <v>SQL</v>
      </c>
    </row>
    <row r="2147">
      <c r="B2147" s="1" t="str">
        <f>IFERROR(__xludf.DUMMYFUNCTION("""COMPUTED_VALUE"""),"Java;SQL;VBA")</f>
        <v>Java;SQL;VBA</v>
      </c>
      <c r="E2147" s="1" t="str">
        <f>IFERROR(__xludf.DUMMYFUNCTION("UNIQUE(SPLIT(B2147,"";""))"),"Java")</f>
        <v>Java</v>
      </c>
      <c r="F2147" s="1" t="str">
        <f>IFERROR(__xludf.DUMMYFUNCTION("""COMPUTED_VALUE"""),"SQL")</f>
        <v>SQL</v>
      </c>
      <c r="G2147" s="1" t="str">
        <f>IFERROR(__xludf.DUMMYFUNCTION("""COMPUTED_VALUE"""),"VBA")</f>
        <v>VBA</v>
      </c>
    </row>
    <row r="2148">
      <c r="B2148" s="1" t="str">
        <f>IFERROR(__xludf.DUMMYFUNCTION("""COMPUTED_VALUE"""),"HTML/CSS;JavaScript;TypeScript")</f>
        <v>HTML/CSS;JavaScript;TypeScript</v>
      </c>
      <c r="E2148" s="1" t="str">
        <f>IFERROR(__xludf.DUMMYFUNCTION("UNIQUE(SPLIT(B2148,"";""))"),"HTML/CSS")</f>
        <v>HTML/CSS</v>
      </c>
      <c r="F2148" s="1" t="str">
        <f>IFERROR(__xludf.DUMMYFUNCTION("""COMPUTED_VALUE"""),"JavaScript")</f>
        <v>JavaScript</v>
      </c>
      <c r="G2148" s="1" t="str">
        <f>IFERROR(__xludf.DUMMYFUNCTION("""COMPUTED_VALUE"""),"TypeScript")</f>
        <v>TypeScript</v>
      </c>
    </row>
    <row r="2149">
      <c r="B2149" s="1" t="str">
        <f>IFERROR(__xludf.DUMMYFUNCTION("""COMPUTED_VALUE"""),"JavaScript;PHP")</f>
        <v>JavaScript;PHP</v>
      </c>
      <c r="E2149" s="1" t="str">
        <f>IFERROR(__xludf.DUMMYFUNCTION("UNIQUE(SPLIT(B2149,"";""))"),"JavaScript")</f>
        <v>JavaScript</v>
      </c>
      <c r="F2149" s="1" t="str">
        <f>IFERROR(__xludf.DUMMYFUNCTION("""COMPUTED_VALUE"""),"PHP")</f>
        <v>PHP</v>
      </c>
    </row>
    <row r="2150">
      <c r="B2150" s="1" t="str">
        <f>IFERROR(__xludf.DUMMYFUNCTION("""COMPUTED_VALUE"""),"C;C++;HTML/CSS;Java;JavaScript;Objective-C;Python;TypeScript")</f>
        <v>C;C++;HTML/CSS;Java;JavaScript;Objective-C;Python;TypeScript</v>
      </c>
      <c r="E2150" s="1" t="str">
        <f>IFERROR(__xludf.DUMMYFUNCTION("UNIQUE(SPLIT(B2150,"";""))"),"C")</f>
        <v>C</v>
      </c>
      <c r="F2150" s="1" t="str">
        <f>IFERROR(__xludf.DUMMYFUNCTION("""COMPUTED_VALUE"""),"C++")</f>
        <v>C++</v>
      </c>
      <c r="G2150" s="1" t="str">
        <f>IFERROR(__xludf.DUMMYFUNCTION("""COMPUTED_VALUE"""),"HTML/CSS")</f>
        <v>HTML/CSS</v>
      </c>
      <c r="H2150" s="1" t="str">
        <f>IFERROR(__xludf.DUMMYFUNCTION("""COMPUTED_VALUE"""),"Java")</f>
        <v>Java</v>
      </c>
      <c r="I2150" s="1" t="str">
        <f>IFERROR(__xludf.DUMMYFUNCTION("""COMPUTED_VALUE"""),"JavaScript")</f>
        <v>JavaScript</v>
      </c>
      <c r="J2150" s="1" t="str">
        <f>IFERROR(__xludf.DUMMYFUNCTION("""COMPUTED_VALUE"""),"Objective-C")</f>
        <v>Objective-C</v>
      </c>
      <c r="K2150" s="1" t="str">
        <f>IFERROR(__xludf.DUMMYFUNCTION("""COMPUTED_VALUE"""),"Python")</f>
        <v>Python</v>
      </c>
      <c r="L2150" s="1" t="str">
        <f>IFERROR(__xludf.DUMMYFUNCTION("""COMPUTED_VALUE"""),"TypeScript")</f>
        <v>TypeScript</v>
      </c>
    </row>
    <row r="2151">
      <c r="B2151" s="1" t="str">
        <f>IFERROR(__xludf.DUMMYFUNCTION("""COMPUTED_VALUE"""),"HTML/CSS;SQL;Other(s):")</f>
        <v>HTML/CSS;SQL;Other(s):</v>
      </c>
      <c r="E2151" s="1" t="str">
        <f>IFERROR(__xludf.DUMMYFUNCTION("UNIQUE(SPLIT(B2151,"";""))"),"HTML/CSS")</f>
        <v>HTML/CSS</v>
      </c>
      <c r="F2151" s="1" t="str">
        <f>IFERROR(__xludf.DUMMYFUNCTION("""COMPUTED_VALUE"""),"SQL")</f>
        <v>SQL</v>
      </c>
      <c r="G2151" s="1" t="str">
        <f>IFERROR(__xludf.DUMMYFUNCTION("""COMPUTED_VALUE"""),"Other(s):")</f>
        <v>Other(s):</v>
      </c>
    </row>
    <row r="2152">
      <c r="B2152" s="1" t="str">
        <f>IFERROR(__xludf.DUMMYFUNCTION("""COMPUTED_VALUE"""),"Assembly;Bash/Shell/PowerShell;C;Go;HTML/CSS;Java;JavaScript;Python;R;TypeScript")</f>
        <v>Assembly;Bash/Shell/PowerShell;C;Go;HTML/CSS;Java;JavaScript;Python;R;TypeScript</v>
      </c>
      <c r="E2152" s="1" t="str">
        <f>IFERROR(__xludf.DUMMYFUNCTION("UNIQUE(SPLIT(B2152,"";""))"),"Assembly")</f>
        <v>Assembly</v>
      </c>
      <c r="F2152" s="1" t="str">
        <f>IFERROR(__xludf.DUMMYFUNCTION("""COMPUTED_VALUE"""),"Bash/Shell/PowerShell")</f>
        <v>Bash/Shell/PowerShell</v>
      </c>
      <c r="G2152" s="1" t="str">
        <f>IFERROR(__xludf.DUMMYFUNCTION("""COMPUTED_VALUE"""),"C")</f>
        <v>C</v>
      </c>
      <c r="H2152" s="1" t="str">
        <f>IFERROR(__xludf.DUMMYFUNCTION("""COMPUTED_VALUE"""),"Go")</f>
        <v>Go</v>
      </c>
      <c r="I2152" s="1" t="str">
        <f>IFERROR(__xludf.DUMMYFUNCTION("""COMPUTED_VALUE"""),"HTML/CSS")</f>
        <v>HTML/CSS</v>
      </c>
      <c r="J2152" s="1" t="str">
        <f>IFERROR(__xludf.DUMMYFUNCTION("""COMPUTED_VALUE"""),"Java")</f>
        <v>Java</v>
      </c>
      <c r="K2152" s="1" t="str">
        <f>IFERROR(__xludf.DUMMYFUNCTION("""COMPUTED_VALUE"""),"JavaScript")</f>
        <v>JavaScript</v>
      </c>
      <c r="L2152" s="1" t="str">
        <f>IFERROR(__xludf.DUMMYFUNCTION("""COMPUTED_VALUE"""),"Python")</f>
        <v>Python</v>
      </c>
      <c r="M2152" s="1" t="str">
        <f>IFERROR(__xludf.DUMMYFUNCTION("""COMPUTED_VALUE"""),"R")</f>
        <v>R</v>
      </c>
      <c r="N2152" s="1" t="str">
        <f>IFERROR(__xludf.DUMMYFUNCTION("""COMPUTED_VALUE"""),"TypeScript")</f>
        <v>TypeScript</v>
      </c>
    </row>
    <row r="2153">
      <c r="B2153" s="1" t="str">
        <f>IFERROR(__xludf.DUMMYFUNCTION("""COMPUTED_VALUE"""),"Bash/Shell/PowerShell;C;C++;Java;Python;Ruby")</f>
        <v>Bash/Shell/PowerShell;C;C++;Java;Python;Ruby</v>
      </c>
      <c r="E2153" s="1" t="str">
        <f>IFERROR(__xludf.DUMMYFUNCTION("UNIQUE(SPLIT(B2153,"";""))"),"Bash/Shell/PowerShell")</f>
        <v>Bash/Shell/PowerShell</v>
      </c>
      <c r="F2153" s="1" t="str">
        <f>IFERROR(__xludf.DUMMYFUNCTION("""COMPUTED_VALUE"""),"C")</f>
        <v>C</v>
      </c>
      <c r="G2153" s="1" t="str">
        <f>IFERROR(__xludf.DUMMYFUNCTION("""COMPUTED_VALUE"""),"C++")</f>
        <v>C++</v>
      </c>
      <c r="H2153" s="1" t="str">
        <f>IFERROR(__xludf.DUMMYFUNCTION("""COMPUTED_VALUE"""),"Java")</f>
        <v>Java</v>
      </c>
      <c r="I2153" s="1" t="str">
        <f>IFERROR(__xludf.DUMMYFUNCTION("""COMPUTED_VALUE"""),"Python")</f>
        <v>Python</v>
      </c>
      <c r="J2153" s="1" t="str">
        <f>IFERROR(__xludf.DUMMYFUNCTION("""COMPUTED_VALUE"""),"Ruby")</f>
        <v>Ruby</v>
      </c>
    </row>
    <row r="2154">
      <c r="B2154" s="1" t="str">
        <f>IFERROR(__xludf.DUMMYFUNCTION("""COMPUTED_VALUE"""),"C;C++;HTML/CSS;JavaScript;Python;R;Ruby;SQL")</f>
        <v>C;C++;HTML/CSS;JavaScript;Python;R;Ruby;SQL</v>
      </c>
      <c r="E2154" s="1" t="str">
        <f>IFERROR(__xludf.DUMMYFUNCTION("UNIQUE(SPLIT(B2154,"";""))"),"C")</f>
        <v>C</v>
      </c>
      <c r="F2154" s="1" t="str">
        <f>IFERROR(__xludf.DUMMYFUNCTION("""COMPUTED_VALUE"""),"C++")</f>
        <v>C++</v>
      </c>
      <c r="G2154" s="1" t="str">
        <f>IFERROR(__xludf.DUMMYFUNCTION("""COMPUTED_VALUE"""),"HTML/CSS")</f>
        <v>HTML/CSS</v>
      </c>
      <c r="H2154" s="1" t="str">
        <f>IFERROR(__xludf.DUMMYFUNCTION("""COMPUTED_VALUE"""),"JavaScript")</f>
        <v>JavaScript</v>
      </c>
      <c r="I2154" s="1" t="str">
        <f>IFERROR(__xludf.DUMMYFUNCTION("""COMPUTED_VALUE"""),"Python")</f>
        <v>Python</v>
      </c>
      <c r="J2154" s="1" t="str">
        <f>IFERROR(__xludf.DUMMYFUNCTION("""COMPUTED_VALUE"""),"R")</f>
        <v>R</v>
      </c>
      <c r="K2154" s="1" t="str">
        <f>IFERROR(__xludf.DUMMYFUNCTION("""COMPUTED_VALUE"""),"Ruby")</f>
        <v>Ruby</v>
      </c>
      <c r="L2154" s="1" t="str">
        <f>IFERROR(__xludf.DUMMYFUNCTION("""COMPUTED_VALUE"""),"SQL")</f>
        <v>SQL</v>
      </c>
    </row>
    <row r="2155">
      <c r="B2155" s="1" t="str">
        <f>IFERROR(__xludf.DUMMYFUNCTION("""COMPUTED_VALUE"""),"C;C++;HTML/CSS;Java;JavaScript;Objective-C;Scala")</f>
        <v>C;C++;HTML/CSS;Java;JavaScript;Objective-C;Scala</v>
      </c>
      <c r="E2155" s="1" t="str">
        <f>IFERROR(__xludf.DUMMYFUNCTION("UNIQUE(SPLIT(B2155,"";""))"),"C")</f>
        <v>C</v>
      </c>
      <c r="F2155" s="1" t="str">
        <f>IFERROR(__xludf.DUMMYFUNCTION("""COMPUTED_VALUE"""),"C++")</f>
        <v>C++</v>
      </c>
      <c r="G2155" s="1" t="str">
        <f>IFERROR(__xludf.DUMMYFUNCTION("""COMPUTED_VALUE"""),"HTML/CSS")</f>
        <v>HTML/CSS</v>
      </c>
      <c r="H2155" s="1" t="str">
        <f>IFERROR(__xludf.DUMMYFUNCTION("""COMPUTED_VALUE"""),"Java")</f>
        <v>Java</v>
      </c>
      <c r="I2155" s="1" t="str">
        <f>IFERROR(__xludf.DUMMYFUNCTION("""COMPUTED_VALUE"""),"JavaScript")</f>
        <v>JavaScript</v>
      </c>
      <c r="J2155" s="1" t="str">
        <f>IFERROR(__xludf.DUMMYFUNCTION("""COMPUTED_VALUE"""),"Objective-C")</f>
        <v>Objective-C</v>
      </c>
      <c r="K2155" s="1" t="str">
        <f>IFERROR(__xludf.DUMMYFUNCTION("""COMPUTED_VALUE"""),"Scala")</f>
        <v>Scala</v>
      </c>
    </row>
    <row r="2156">
      <c r="B2156" s="1" t="str">
        <f>IFERROR(__xludf.DUMMYFUNCTION("""COMPUTED_VALUE"""),"C#;HTML/CSS;JavaScript;SQL;TypeScript")</f>
        <v>C#;HTML/CSS;JavaScript;SQL;TypeScript</v>
      </c>
      <c r="E2156" s="1" t="str">
        <f>IFERROR(__xludf.DUMMYFUNCTION("UNIQUE(SPLIT(B2156,"";""))"),"C#")</f>
        <v>C#</v>
      </c>
      <c r="F2156" s="1" t="str">
        <f>IFERROR(__xludf.DUMMYFUNCTION("""COMPUTED_VALUE"""),"HTML/CSS")</f>
        <v>HTML/CSS</v>
      </c>
      <c r="G2156" s="1" t="str">
        <f>IFERROR(__xludf.DUMMYFUNCTION("""COMPUTED_VALUE"""),"JavaScript")</f>
        <v>JavaScript</v>
      </c>
      <c r="H2156" s="1" t="str">
        <f>IFERROR(__xludf.DUMMYFUNCTION("""COMPUTED_VALUE"""),"SQL")</f>
        <v>SQL</v>
      </c>
      <c r="I2156" s="1" t="str">
        <f>IFERROR(__xludf.DUMMYFUNCTION("""COMPUTED_VALUE"""),"TypeScript")</f>
        <v>TypeScript</v>
      </c>
    </row>
    <row r="2157">
      <c r="B2157" s="1" t="str">
        <f>IFERROR(__xludf.DUMMYFUNCTION("""COMPUTED_VALUE"""),"Bash/Shell/PowerShell;C#;HTML/CSS;JavaScript;SQL")</f>
        <v>Bash/Shell/PowerShell;C#;HTML/CSS;JavaScript;SQL</v>
      </c>
      <c r="E2157" s="1" t="str">
        <f>IFERROR(__xludf.DUMMYFUNCTION("UNIQUE(SPLIT(B2157,"";""))"),"Bash/Shell/PowerShell")</f>
        <v>Bash/Shell/PowerShell</v>
      </c>
      <c r="F2157" s="1" t="str">
        <f>IFERROR(__xludf.DUMMYFUNCTION("""COMPUTED_VALUE"""),"C#")</f>
        <v>C#</v>
      </c>
      <c r="G2157" s="1" t="str">
        <f>IFERROR(__xludf.DUMMYFUNCTION("""COMPUTED_VALUE"""),"HTML/CSS")</f>
        <v>HTML/CSS</v>
      </c>
      <c r="H2157" s="1" t="str">
        <f>IFERROR(__xludf.DUMMYFUNCTION("""COMPUTED_VALUE"""),"JavaScript")</f>
        <v>JavaScript</v>
      </c>
      <c r="I2157" s="1" t="str">
        <f>IFERROR(__xludf.DUMMYFUNCTION("""COMPUTED_VALUE"""),"SQL")</f>
        <v>SQL</v>
      </c>
    </row>
    <row r="2158">
      <c r="B2158" s="1" t="str">
        <f>IFERROR(__xludf.DUMMYFUNCTION("""COMPUTED_VALUE"""),"Bash/Shell/PowerShell;C#;JavaScript;Python;SQL")</f>
        <v>Bash/Shell/PowerShell;C#;JavaScript;Python;SQL</v>
      </c>
      <c r="E2158" s="1" t="str">
        <f>IFERROR(__xludf.DUMMYFUNCTION("UNIQUE(SPLIT(B2158,"";""))"),"Bash/Shell/PowerShell")</f>
        <v>Bash/Shell/PowerShell</v>
      </c>
      <c r="F2158" s="1" t="str">
        <f>IFERROR(__xludf.DUMMYFUNCTION("""COMPUTED_VALUE"""),"C#")</f>
        <v>C#</v>
      </c>
      <c r="G2158" s="1" t="str">
        <f>IFERROR(__xludf.DUMMYFUNCTION("""COMPUTED_VALUE"""),"JavaScript")</f>
        <v>JavaScript</v>
      </c>
      <c r="H2158" s="1" t="str">
        <f>IFERROR(__xludf.DUMMYFUNCTION("""COMPUTED_VALUE"""),"Python")</f>
        <v>Python</v>
      </c>
      <c r="I2158" s="1" t="str">
        <f>IFERROR(__xludf.DUMMYFUNCTION("""COMPUTED_VALUE"""),"SQL")</f>
        <v>SQL</v>
      </c>
    </row>
    <row r="2159">
      <c r="B2159" s="1" t="str">
        <f>IFERROR(__xludf.DUMMYFUNCTION("""COMPUTED_VALUE"""),"Python;SQL")</f>
        <v>Python;SQL</v>
      </c>
      <c r="E2159" s="1" t="str">
        <f>IFERROR(__xludf.DUMMYFUNCTION("UNIQUE(SPLIT(B2159,"";""))"),"Python")</f>
        <v>Python</v>
      </c>
      <c r="F2159" s="1" t="str">
        <f>IFERROR(__xludf.DUMMYFUNCTION("""COMPUTED_VALUE"""),"SQL")</f>
        <v>SQL</v>
      </c>
    </row>
    <row r="2160">
      <c r="B2160" s="1" t="str">
        <f>IFERROR(__xludf.DUMMYFUNCTION("""COMPUTED_VALUE"""),"Bash/Shell/PowerShell;Python")</f>
        <v>Bash/Shell/PowerShell;Python</v>
      </c>
      <c r="E2160" s="1" t="str">
        <f>IFERROR(__xludf.DUMMYFUNCTION("UNIQUE(SPLIT(B2160,"";""))"),"Bash/Shell/PowerShell")</f>
        <v>Bash/Shell/PowerShell</v>
      </c>
      <c r="F2160" s="1" t="str">
        <f>IFERROR(__xludf.DUMMYFUNCTION("""COMPUTED_VALUE"""),"Python")</f>
        <v>Python</v>
      </c>
    </row>
    <row r="2161">
      <c r="B2161" s="1" t="str">
        <f>IFERROR(__xludf.DUMMYFUNCTION("""COMPUTED_VALUE"""),"Bash/Shell/PowerShell;HTML/CSS;JavaScript;PHP;Python;SQL")</f>
        <v>Bash/Shell/PowerShell;HTML/CSS;JavaScript;PHP;Python;SQL</v>
      </c>
      <c r="E2161" s="1" t="str">
        <f>IFERROR(__xludf.DUMMYFUNCTION("UNIQUE(SPLIT(B2161,"";""))"),"Bash/Shell/PowerShell")</f>
        <v>Bash/Shell/PowerShell</v>
      </c>
      <c r="F2161" s="1" t="str">
        <f>IFERROR(__xludf.DUMMYFUNCTION("""COMPUTED_VALUE"""),"HTML/CSS")</f>
        <v>HTML/CSS</v>
      </c>
      <c r="G2161" s="1" t="str">
        <f>IFERROR(__xludf.DUMMYFUNCTION("""COMPUTED_VALUE"""),"JavaScript")</f>
        <v>JavaScript</v>
      </c>
      <c r="H2161" s="1" t="str">
        <f>IFERROR(__xludf.DUMMYFUNCTION("""COMPUTED_VALUE"""),"PHP")</f>
        <v>PHP</v>
      </c>
      <c r="I2161" s="1" t="str">
        <f>IFERROR(__xludf.DUMMYFUNCTION("""COMPUTED_VALUE"""),"Python")</f>
        <v>Python</v>
      </c>
      <c r="J2161" s="1" t="str">
        <f>IFERROR(__xludf.DUMMYFUNCTION("""COMPUTED_VALUE"""),"SQL")</f>
        <v>SQL</v>
      </c>
    </row>
    <row r="2162">
      <c r="B2162" s="1" t="str">
        <f>IFERROR(__xludf.DUMMYFUNCTION("""COMPUTED_VALUE"""),"C++;C#;HTML/CSS;JavaScript;Python;SQL;TypeScript;Other(s):")</f>
        <v>C++;C#;HTML/CSS;JavaScript;Python;SQL;TypeScript;Other(s):</v>
      </c>
      <c r="E2162" s="1" t="str">
        <f>IFERROR(__xludf.DUMMYFUNCTION("UNIQUE(SPLIT(B2162,"";""))"),"C++")</f>
        <v>C++</v>
      </c>
      <c r="F2162" s="1" t="str">
        <f>IFERROR(__xludf.DUMMYFUNCTION("""COMPUTED_VALUE"""),"C#")</f>
        <v>C#</v>
      </c>
      <c r="G2162" s="1" t="str">
        <f>IFERROR(__xludf.DUMMYFUNCTION("""COMPUTED_VALUE"""),"HTML/CSS")</f>
        <v>HTML/CSS</v>
      </c>
      <c r="H2162" s="1" t="str">
        <f>IFERROR(__xludf.DUMMYFUNCTION("""COMPUTED_VALUE"""),"JavaScript")</f>
        <v>JavaScript</v>
      </c>
      <c r="I2162" s="1" t="str">
        <f>IFERROR(__xludf.DUMMYFUNCTION("""COMPUTED_VALUE"""),"Python")</f>
        <v>Python</v>
      </c>
      <c r="J2162" s="1" t="str">
        <f>IFERROR(__xludf.DUMMYFUNCTION("""COMPUTED_VALUE"""),"SQL")</f>
        <v>SQL</v>
      </c>
      <c r="K2162" s="1" t="str">
        <f>IFERROR(__xludf.DUMMYFUNCTION("""COMPUTED_VALUE"""),"TypeScript")</f>
        <v>TypeScript</v>
      </c>
      <c r="L2162" s="1" t="str">
        <f>IFERROR(__xludf.DUMMYFUNCTION("""COMPUTED_VALUE"""),"Other(s):")</f>
        <v>Other(s):</v>
      </c>
    </row>
    <row r="2163">
      <c r="B2163" s="1" t="str">
        <f>IFERROR(__xludf.DUMMYFUNCTION("""COMPUTED_VALUE"""),"HTML/CSS;Java;JavaScript;Python;SQL")</f>
        <v>HTML/CSS;Java;JavaScript;Python;SQL</v>
      </c>
      <c r="E2163" s="1" t="str">
        <f>IFERROR(__xludf.DUMMYFUNCTION("UNIQUE(SPLIT(B2163,"";""))"),"HTML/CSS")</f>
        <v>HTML/CSS</v>
      </c>
      <c r="F2163" s="1" t="str">
        <f>IFERROR(__xludf.DUMMYFUNCTION("""COMPUTED_VALUE"""),"Java")</f>
        <v>Java</v>
      </c>
      <c r="G2163" s="1" t="str">
        <f>IFERROR(__xludf.DUMMYFUNCTION("""COMPUTED_VALUE"""),"JavaScript")</f>
        <v>JavaScript</v>
      </c>
      <c r="H2163" s="1" t="str">
        <f>IFERROR(__xludf.DUMMYFUNCTION("""COMPUTED_VALUE"""),"Python")</f>
        <v>Python</v>
      </c>
      <c r="I2163" s="1" t="str">
        <f>IFERROR(__xludf.DUMMYFUNCTION("""COMPUTED_VALUE"""),"SQL")</f>
        <v>SQL</v>
      </c>
    </row>
    <row r="2164">
      <c r="B2164" s="1" t="str">
        <f>IFERROR(__xludf.DUMMYFUNCTION("""COMPUTED_VALUE"""),"C#;HTML/CSS;Java;JavaScript")</f>
        <v>C#;HTML/CSS;Java;JavaScript</v>
      </c>
      <c r="E2164" s="1" t="str">
        <f>IFERROR(__xludf.DUMMYFUNCTION("UNIQUE(SPLIT(B2164,"";""))"),"C#")</f>
        <v>C#</v>
      </c>
      <c r="F2164" s="1" t="str">
        <f>IFERROR(__xludf.DUMMYFUNCTION("""COMPUTED_VALUE"""),"HTML/CSS")</f>
        <v>HTML/CSS</v>
      </c>
      <c r="G2164" s="1" t="str">
        <f>IFERROR(__xludf.DUMMYFUNCTION("""COMPUTED_VALUE"""),"Java")</f>
        <v>Java</v>
      </c>
      <c r="H2164" s="1" t="str">
        <f>IFERROR(__xludf.DUMMYFUNCTION("""COMPUTED_VALUE"""),"JavaScript")</f>
        <v>JavaScript</v>
      </c>
    </row>
    <row r="2165">
      <c r="B2165" s="1" t="str">
        <f>IFERROR(__xludf.DUMMYFUNCTION("""COMPUTED_VALUE"""),"HTML/CSS;Java;JavaScript;Python;Other(s):")</f>
        <v>HTML/CSS;Java;JavaScript;Python;Other(s):</v>
      </c>
      <c r="E2165" s="1" t="str">
        <f>IFERROR(__xludf.DUMMYFUNCTION("UNIQUE(SPLIT(B2165,"";""))"),"HTML/CSS")</f>
        <v>HTML/CSS</v>
      </c>
      <c r="F2165" s="1" t="str">
        <f>IFERROR(__xludf.DUMMYFUNCTION("""COMPUTED_VALUE"""),"Java")</f>
        <v>Java</v>
      </c>
      <c r="G2165" s="1" t="str">
        <f>IFERROR(__xludf.DUMMYFUNCTION("""COMPUTED_VALUE"""),"JavaScript")</f>
        <v>JavaScript</v>
      </c>
      <c r="H2165" s="1" t="str">
        <f>IFERROR(__xludf.DUMMYFUNCTION("""COMPUTED_VALUE"""),"Python")</f>
        <v>Python</v>
      </c>
      <c r="I2165" s="1" t="str">
        <f>IFERROR(__xludf.DUMMYFUNCTION("""COMPUTED_VALUE"""),"Other(s):")</f>
        <v>Other(s):</v>
      </c>
    </row>
    <row r="2166">
      <c r="B2166" s="1" t="str">
        <f>IFERROR(__xludf.DUMMYFUNCTION("""COMPUTED_VALUE"""),"Bash/Shell/PowerShell;C;C++;C#;HTML/CSS;JavaScript;SQL")</f>
        <v>Bash/Shell/PowerShell;C;C++;C#;HTML/CSS;JavaScript;SQL</v>
      </c>
      <c r="E2166" s="1" t="str">
        <f>IFERROR(__xludf.DUMMYFUNCTION("UNIQUE(SPLIT(B2166,"";""))"),"Bash/Shell/PowerShell")</f>
        <v>Bash/Shell/PowerShell</v>
      </c>
      <c r="F2166" s="1" t="str">
        <f>IFERROR(__xludf.DUMMYFUNCTION("""COMPUTED_VALUE"""),"C")</f>
        <v>C</v>
      </c>
      <c r="G2166" s="1" t="str">
        <f>IFERROR(__xludf.DUMMYFUNCTION("""COMPUTED_VALUE"""),"C++")</f>
        <v>C++</v>
      </c>
      <c r="H2166" s="1" t="str">
        <f>IFERROR(__xludf.DUMMYFUNCTION("""COMPUTED_VALUE"""),"C#")</f>
        <v>C#</v>
      </c>
      <c r="I2166" s="1" t="str">
        <f>IFERROR(__xludf.DUMMYFUNCTION("""COMPUTED_VALUE"""),"HTML/CSS")</f>
        <v>HTML/CSS</v>
      </c>
      <c r="J2166" s="1" t="str">
        <f>IFERROR(__xludf.DUMMYFUNCTION("""COMPUTED_VALUE"""),"JavaScript")</f>
        <v>JavaScript</v>
      </c>
      <c r="K2166" s="1" t="str">
        <f>IFERROR(__xludf.DUMMYFUNCTION("""COMPUTED_VALUE"""),"SQL")</f>
        <v>SQL</v>
      </c>
    </row>
    <row r="2167">
      <c r="B2167" s="1" t="str">
        <f>IFERROR(__xludf.DUMMYFUNCTION("""COMPUTED_VALUE"""),"Bash/Shell/PowerShell;HTML/CSS;JavaScript")</f>
        <v>Bash/Shell/PowerShell;HTML/CSS;JavaScript</v>
      </c>
      <c r="E2167" s="1" t="str">
        <f>IFERROR(__xludf.DUMMYFUNCTION("UNIQUE(SPLIT(B2167,"";""))"),"Bash/Shell/PowerShell")</f>
        <v>Bash/Shell/PowerShell</v>
      </c>
      <c r="F2167" s="1" t="str">
        <f>IFERROR(__xludf.DUMMYFUNCTION("""COMPUTED_VALUE"""),"HTML/CSS")</f>
        <v>HTML/CSS</v>
      </c>
      <c r="G2167" s="1" t="str">
        <f>IFERROR(__xludf.DUMMYFUNCTION("""COMPUTED_VALUE"""),"JavaScript")</f>
        <v>JavaScript</v>
      </c>
    </row>
    <row r="2168">
      <c r="B2168" s="1" t="str">
        <f>IFERROR(__xludf.DUMMYFUNCTION("""COMPUTED_VALUE"""),"Assembly;Bash/Shell/PowerShell;C;C++;Go;HTML/CSS;Java;PHP;Python;R;Scala;SQL")</f>
        <v>Assembly;Bash/Shell/PowerShell;C;C++;Go;HTML/CSS;Java;PHP;Python;R;Scala;SQL</v>
      </c>
      <c r="E2168" s="1" t="str">
        <f>IFERROR(__xludf.DUMMYFUNCTION("UNIQUE(SPLIT(B2168,"";""))"),"Assembly")</f>
        <v>Assembly</v>
      </c>
      <c r="F2168" s="1" t="str">
        <f>IFERROR(__xludf.DUMMYFUNCTION("""COMPUTED_VALUE"""),"Bash/Shell/PowerShell")</f>
        <v>Bash/Shell/PowerShell</v>
      </c>
      <c r="G2168" s="1" t="str">
        <f>IFERROR(__xludf.DUMMYFUNCTION("""COMPUTED_VALUE"""),"C")</f>
        <v>C</v>
      </c>
      <c r="H2168" s="1" t="str">
        <f>IFERROR(__xludf.DUMMYFUNCTION("""COMPUTED_VALUE"""),"C++")</f>
        <v>C++</v>
      </c>
      <c r="I2168" s="1" t="str">
        <f>IFERROR(__xludf.DUMMYFUNCTION("""COMPUTED_VALUE"""),"Go")</f>
        <v>Go</v>
      </c>
      <c r="J2168" s="1" t="str">
        <f>IFERROR(__xludf.DUMMYFUNCTION("""COMPUTED_VALUE"""),"HTML/CSS")</f>
        <v>HTML/CSS</v>
      </c>
      <c r="K2168" s="1" t="str">
        <f>IFERROR(__xludf.DUMMYFUNCTION("""COMPUTED_VALUE"""),"Java")</f>
        <v>Java</v>
      </c>
      <c r="L2168" s="1" t="str">
        <f>IFERROR(__xludf.DUMMYFUNCTION("""COMPUTED_VALUE"""),"PHP")</f>
        <v>PHP</v>
      </c>
      <c r="M2168" s="1" t="str">
        <f>IFERROR(__xludf.DUMMYFUNCTION("""COMPUTED_VALUE"""),"Python")</f>
        <v>Python</v>
      </c>
      <c r="N2168" s="1" t="str">
        <f>IFERROR(__xludf.DUMMYFUNCTION("""COMPUTED_VALUE"""),"R")</f>
        <v>R</v>
      </c>
      <c r="O2168" s="1" t="str">
        <f>IFERROR(__xludf.DUMMYFUNCTION("""COMPUTED_VALUE"""),"Scala")</f>
        <v>Scala</v>
      </c>
      <c r="P2168" s="1" t="str">
        <f>IFERROR(__xludf.DUMMYFUNCTION("""COMPUTED_VALUE"""),"SQL")</f>
        <v>SQL</v>
      </c>
    </row>
    <row r="2169">
      <c r="B2169" s="1" t="str">
        <f>IFERROR(__xludf.DUMMYFUNCTION("""COMPUTED_VALUE"""),"HTML/CSS;JavaScript;TypeScript")</f>
        <v>HTML/CSS;JavaScript;TypeScript</v>
      </c>
      <c r="E2169" s="1" t="str">
        <f>IFERROR(__xludf.DUMMYFUNCTION("UNIQUE(SPLIT(B2169,"";""))"),"HTML/CSS")</f>
        <v>HTML/CSS</v>
      </c>
      <c r="F2169" s="1" t="str">
        <f>IFERROR(__xludf.DUMMYFUNCTION("""COMPUTED_VALUE"""),"JavaScript")</f>
        <v>JavaScript</v>
      </c>
      <c r="G2169" s="1" t="str">
        <f>IFERROR(__xludf.DUMMYFUNCTION("""COMPUTED_VALUE"""),"TypeScript")</f>
        <v>TypeScript</v>
      </c>
    </row>
    <row r="2170">
      <c r="B2170" s="1" t="str">
        <f>IFERROR(__xludf.DUMMYFUNCTION("""COMPUTED_VALUE"""),"Bash/Shell/PowerShell;Python")</f>
        <v>Bash/Shell/PowerShell;Python</v>
      </c>
      <c r="E2170" s="1" t="str">
        <f>IFERROR(__xludf.DUMMYFUNCTION("UNIQUE(SPLIT(B2170,"";""))"),"Bash/Shell/PowerShell")</f>
        <v>Bash/Shell/PowerShell</v>
      </c>
      <c r="F2170" s="1" t="str">
        <f>IFERROR(__xludf.DUMMYFUNCTION("""COMPUTED_VALUE"""),"Python")</f>
        <v>Python</v>
      </c>
    </row>
    <row r="2171">
      <c r="B2171" s="1" t="str">
        <f>IFERROR(__xludf.DUMMYFUNCTION("""COMPUTED_VALUE"""),"Assembly;Python")</f>
        <v>Assembly;Python</v>
      </c>
      <c r="E2171" s="1" t="str">
        <f>IFERROR(__xludf.DUMMYFUNCTION("UNIQUE(SPLIT(B2171,"";""))"),"Assembly")</f>
        <v>Assembly</v>
      </c>
      <c r="F2171" s="1" t="str">
        <f>IFERROR(__xludf.DUMMYFUNCTION("""COMPUTED_VALUE"""),"Python")</f>
        <v>Python</v>
      </c>
    </row>
    <row r="2172">
      <c r="B2172" s="1" t="str">
        <f>IFERROR(__xludf.DUMMYFUNCTION("""COMPUTED_VALUE"""),"Go;Java;JavaScript;PHP;Ruby")</f>
        <v>Go;Java;JavaScript;PHP;Ruby</v>
      </c>
      <c r="E2172" s="1" t="str">
        <f>IFERROR(__xludf.DUMMYFUNCTION("UNIQUE(SPLIT(B2172,"";""))"),"Go")</f>
        <v>Go</v>
      </c>
      <c r="F2172" s="1" t="str">
        <f>IFERROR(__xludf.DUMMYFUNCTION("""COMPUTED_VALUE"""),"Java")</f>
        <v>Java</v>
      </c>
      <c r="G2172" s="1" t="str">
        <f>IFERROR(__xludf.DUMMYFUNCTION("""COMPUTED_VALUE"""),"JavaScript")</f>
        <v>JavaScript</v>
      </c>
      <c r="H2172" s="1" t="str">
        <f>IFERROR(__xludf.DUMMYFUNCTION("""COMPUTED_VALUE"""),"PHP")</f>
        <v>PHP</v>
      </c>
      <c r="I2172" s="1" t="str">
        <f>IFERROR(__xludf.DUMMYFUNCTION("""COMPUTED_VALUE"""),"Ruby")</f>
        <v>Ruby</v>
      </c>
    </row>
    <row r="2173">
      <c r="B2173" s="1" t="str">
        <f>IFERROR(__xludf.DUMMYFUNCTION("""COMPUTED_VALUE"""),"Bash/Shell/PowerShell;C#;Go;HTML/CSS;Java;JavaScript;Kotlin;TypeScript")</f>
        <v>Bash/Shell/PowerShell;C#;Go;HTML/CSS;Java;JavaScript;Kotlin;TypeScript</v>
      </c>
      <c r="E2173" s="1" t="str">
        <f>IFERROR(__xludf.DUMMYFUNCTION("UNIQUE(SPLIT(B2173,"";""))"),"Bash/Shell/PowerShell")</f>
        <v>Bash/Shell/PowerShell</v>
      </c>
      <c r="F2173" s="1" t="str">
        <f>IFERROR(__xludf.DUMMYFUNCTION("""COMPUTED_VALUE"""),"C#")</f>
        <v>C#</v>
      </c>
      <c r="G2173" s="1" t="str">
        <f>IFERROR(__xludf.DUMMYFUNCTION("""COMPUTED_VALUE"""),"Go")</f>
        <v>Go</v>
      </c>
      <c r="H2173" s="1" t="str">
        <f>IFERROR(__xludf.DUMMYFUNCTION("""COMPUTED_VALUE"""),"HTML/CSS")</f>
        <v>HTML/CSS</v>
      </c>
      <c r="I2173" s="1" t="str">
        <f>IFERROR(__xludf.DUMMYFUNCTION("""COMPUTED_VALUE"""),"Java")</f>
        <v>Java</v>
      </c>
      <c r="J2173" s="1" t="str">
        <f>IFERROR(__xludf.DUMMYFUNCTION("""COMPUTED_VALUE"""),"JavaScript")</f>
        <v>JavaScript</v>
      </c>
      <c r="K2173" s="1" t="str">
        <f>IFERROR(__xludf.DUMMYFUNCTION("""COMPUTED_VALUE"""),"Kotlin")</f>
        <v>Kotlin</v>
      </c>
      <c r="L2173" s="1" t="str">
        <f>IFERROR(__xludf.DUMMYFUNCTION("""COMPUTED_VALUE"""),"TypeScript")</f>
        <v>TypeScript</v>
      </c>
    </row>
    <row r="2174">
      <c r="B2174" s="1" t="str">
        <f>IFERROR(__xludf.DUMMYFUNCTION("""COMPUTED_VALUE"""),"Bash/Shell/PowerShell;C;C++;C#;HTML/CSS;TypeScript")</f>
        <v>Bash/Shell/PowerShell;C;C++;C#;HTML/CSS;TypeScript</v>
      </c>
      <c r="E2174" s="1" t="str">
        <f>IFERROR(__xludf.DUMMYFUNCTION("UNIQUE(SPLIT(B2174,"";""))"),"Bash/Shell/PowerShell")</f>
        <v>Bash/Shell/PowerShell</v>
      </c>
      <c r="F2174" s="1" t="str">
        <f>IFERROR(__xludf.DUMMYFUNCTION("""COMPUTED_VALUE"""),"C")</f>
        <v>C</v>
      </c>
      <c r="G2174" s="1" t="str">
        <f>IFERROR(__xludf.DUMMYFUNCTION("""COMPUTED_VALUE"""),"C++")</f>
        <v>C++</v>
      </c>
      <c r="H2174" s="1" t="str">
        <f>IFERROR(__xludf.DUMMYFUNCTION("""COMPUTED_VALUE"""),"C#")</f>
        <v>C#</v>
      </c>
      <c r="I2174" s="1" t="str">
        <f>IFERROR(__xludf.DUMMYFUNCTION("""COMPUTED_VALUE"""),"HTML/CSS")</f>
        <v>HTML/CSS</v>
      </c>
      <c r="J2174" s="1" t="str">
        <f>IFERROR(__xludf.DUMMYFUNCTION("""COMPUTED_VALUE"""),"TypeScript")</f>
        <v>TypeScript</v>
      </c>
    </row>
    <row r="2175">
      <c r="B2175" s="1" t="str">
        <f>IFERROR(__xludf.DUMMYFUNCTION("""COMPUTED_VALUE"""),"HTML/CSS;Java;JavaScript;PHP;SQL")</f>
        <v>HTML/CSS;Java;JavaScript;PHP;SQL</v>
      </c>
      <c r="E2175" s="1" t="str">
        <f>IFERROR(__xludf.DUMMYFUNCTION("UNIQUE(SPLIT(B2175,"";""))"),"HTML/CSS")</f>
        <v>HTML/CSS</v>
      </c>
      <c r="F2175" s="1" t="str">
        <f>IFERROR(__xludf.DUMMYFUNCTION("""COMPUTED_VALUE"""),"Java")</f>
        <v>Java</v>
      </c>
      <c r="G2175" s="1" t="str">
        <f>IFERROR(__xludf.DUMMYFUNCTION("""COMPUTED_VALUE"""),"JavaScript")</f>
        <v>JavaScript</v>
      </c>
      <c r="H2175" s="1" t="str">
        <f>IFERROR(__xludf.DUMMYFUNCTION("""COMPUTED_VALUE"""),"PHP")</f>
        <v>PHP</v>
      </c>
      <c r="I2175" s="1" t="str">
        <f>IFERROR(__xludf.DUMMYFUNCTION("""COMPUTED_VALUE"""),"SQL")</f>
        <v>SQL</v>
      </c>
    </row>
    <row r="2176">
      <c r="B2176" s="1" t="str">
        <f>IFERROR(__xludf.DUMMYFUNCTION("""COMPUTED_VALUE"""),"C#;Go")</f>
        <v>C#;Go</v>
      </c>
      <c r="E2176" s="1" t="str">
        <f>IFERROR(__xludf.DUMMYFUNCTION("UNIQUE(SPLIT(B2176,"";""))"),"C#")</f>
        <v>C#</v>
      </c>
      <c r="F2176" s="1" t="str">
        <f>IFERROR(__xludf.DUMMYFUNCTION("""COMPUTED_VALUE"""),"Go")</f>
        <v>Go</v>
      </c>
    </row>
    <row r="2177">
      <c r="B2177" s="1" t="str">
        <f>IFERROR(__xludf.DUMMYFUNCTION("""COMPUTED_VALUE"""),"C;Java")</f>
        <v>C;Java</v>
      </c>
      <c r="E2177" s="1" t="str">
        <f>IFERROR(__xludf.DUMMYFUNCTION("UNIQUE(SPLIT(B2177,"";""))"),"C")</f>
        <v>C</v>
      </c>
      <c r="F2177" s="1" t="str">
        <f>IFERROR(__xludf.DUMMYFUNCTION("""COMPUTED_VALUE"""),"Java")</f>
        <v>Java</v>
      </c>
    </row>
    <row r="2178">
      <c r="B2178" s="1" t="str">
        <f>IFERROR(__xludf.DUMMYFUNCTION("""COMPUTED_VALUE"""),"Bash/Shell/PowerShell;C#;Elixir;Go;HTML/CSS;JavaScript;Ruby;Scala;Swift")</f>
        <v>Bash/Shell/PowerShell;C#;Elixir;Go;HTML/CSS;JavaScript;Ruby;Scala;Swift</v>
      </c>
      <c r="E2178" s="1" t="str">
        <f>IFERROR(__xludf.DUMMYFUNCTION("UNIQUE(SPLIT(B2178,"";""))"),"Bash/Shell/PowerShell")</f>
        <v>Bash/Shell/PowerShell</v>
      </c>
      <c r="F2178" s="1" t="str">
        <f>IFERROR(__xludf.DUMMYFUNCTION("""COMPUTED_VALUE"""),"C#")</f>
        <v>C#</v>
      </c>
      <c r="G2178" s="1" t="str">
        <f>IFERROR(__xludf.DUMMYFUNCTION("""COMPUTED_VALUE"""),"Elixir")</f>
        <v>Elixir</v>
      </c>
      <c r="H2178" s="1" t="str">
        <f>IFERROR(__xludf.DUMMYFUNCTION("""COMPUTED_VALUE"""),"Go")</f>
        <v>Go</v>
      </c>
      <c r="I2178" s="1" t="str">
        <f>IFERROR(__xludf.DUMMYFUNCTION("""COMPUTED_VALUE"""),"HTML/CSS")</f>
        <v>HTML/CSS</v>
      </c>
      <c r="J2178" s="1" t="str">
        <f>IFERROR(__xludf.DUMMYFUNCTION("""COMPUTED_VALUE"""),"JavaScript")</f>
        <v>JavaScript</v>
      </c>
      <c r="K2178" s="1" t="str">
        <f>IFERROR(__xludf.DUMMYFUNCTION("""COMPUTED_VALUE"""),"Ruby")</f>
        <v>Ruby</v>
      </c>
      <c r="L2178" s="1" t="str">
        <f>IFERROR(__xludf.DUMMYFUNCTION("""COMPUTED_VALUE"""),"Scala")</f>
        <v>Scala</v>
      </c>
      <c r="M2178" s="1" t="str">
        <f>IFERROR(__xludf.DUMMYFUNCTION("""COMPUTED_VALUE"""),"Swift")</f>
        <v>Swift</v>
      </c>
    </row>
    <row r="2179">
      <c r="B2179" s="1" t="str">
        <f>IFERROR(__xludf.DUMMYFUNCTION("""COMPUTED_VALUE"""),"HTML/CSS;Java;Python;Ruby;VBA;Other(s):")</f>
        <v>HTML/CSS;Java;Python;Ruby;VBA;Other(s):</v>
      </c>
      <c r="E2179" s="1" t="str">
        <f>IFERROR(__xludf.DUMMYFUNCTION("UNIQUE(SPLIT(B2179,"";""))"),"HTML/CSS")</f>
        <v>HTML/CSS</v>
      </c>
      <c r="F2179" s="1" t="str">
        <f>IFERROR(__xludf.DUMMYFUNCTION("""COMPUTED_VALUE"""),"Java")</f>
        <v>Java</v>
      </c>
      <c r="G2179" s="1" t="str">
        <f>IFERROR(__xludf.DUMMYFUNCTION("""COMPUTED_VALUE"""),"Python")</f>
        <v>Python</v>
      </c>
      <c r="H2179" s="1" t="str">
        <f>IFERROR(__xludf.DUMMYFUNCTION("""COMPUTED_VALUE"""),"Ruby")</f>
        <v>Ruby</v>
      </c>
      <c r="I2179" s="1" t="str">
        <f>IFERROR(__xludf.DUMMYFUNCTION("""COMPUTED_VALUE"""),"VBA")</f>
        <v>VBA</v>
      </c>
      <c r="J2179" s="1" t="str">
        <f>IFERROR(__xludf.DUMMYFUNCTION("""COMPUTED_VALUE"""),"Other(s):")</f>
        <v>Other(s):</v>
      </c>
    </row>
    <row r="2180">
      <c r="B2180" s="1" t="str">
        <f>IFERROR(__xludf.DUMMYFUNCTION("""COMPUTED_VALUE"""),"Bash/Shell/PowerShell;Java;Swift")</f>
        <v>Bash/Shell/PowerShell;Java;Swift</v>
      </c>
      <c r="E2180" s="1" t="str">
        <f>IFERROR(__xludf.DUMMYFUNCTION("UNIQUE(SPLIT(B2180,"";""))"),"Bash/Shell/PowerShell")</f>
        <v>Bash/Shell/PowerShell</v>
      </c>
      <c r="F2180" s="1" t="str">
        <f>IFERROR(__xludf.DUMMYFUNCTION("""COMPUTED_VALUE"""),"Java")</f>
        <v>Java</v>
      </c>
      <c r="G2180" s="1" t="str">
        <f>IFERROR(__xludf.DUMMYFUNCTION("""COMPUTED_VALUE"""),"Swift")</f>
        <v>Swift</v>
      </c>
    </row>
    <row r="2181">
      <c r="B2181" s="1" t="str">
        <f>IFERROR(__xludf.DUMMYFUNCTION("""COMPUTED_VALUE"""),"C#;HTML/CSS;JavaScript;R;SQL")</f>
        <v>C#;HTML/CSS;JavaScript;R;SQL</v>
      </c>
      <c r="E2181" s="1" t="str">
        <f>IFERROR(__xludf.DUMMYFUNCTION("UNIQUE(SPLIT(B2181,"";""))"),"C#")</f>
        <v>C#</v>
      </c>
      <c r="F2181" s="1" t="str">
        <f>IFERROR(__xludf.DUMMYFUNCTION("""COMPUTED_VALUE"""),"HTML/CSS")</f>
        <v>HTML/CSS</v>
      </c>
      <c r="G2181" s="1" t="str">
        <f>IFERROR(__xludf.DUMMYFUNCTION("""COMPUTED_VALUE"""),"JavaScript")</f>
        <v>JavaScript</v>
      </c>
      <c r="H2181" s="1" t="str">
        <f>IFERROR(__xludf.DUMMYFUNCTION("""COMPUTED_VALUE"""),"R")</f>
        <v>R</v>
      </c>
      <c r="I2181" s="1" t="str">
        <f>IFERROR(__xludf.DUMMYFUNCTION("""COMPUTED_VALUE"""),"SQL")</f>
        <v>SQL</v>
      </c>
    </row>
    <row r="2182">
      <c r="B2182" s="1" t="str">
        <f>IFERROR(__xludf.DUMMYFUNCTION("""COMPUTED_VALUE"""),"Bash/Shell/PowerShell;C;Python;SQL")</f>
        <v>Bash/Shell/PowerShell;C;Python;SQL</v>
      </c>
      <c r="E2182" s="1" t="str">
        <f>IFERROR(__xludf.DUMMYFUNCTION("UNIQUE(SPLIT(B2182,"";""))"),"Bash/Shell/PowerShell")</f>
        <v>Bash/Shell/PowerShell</v>
      </c>
      <c r="F2182" s="1" t="str">
        <f>IFERROR(__xludf.DUMMYFUNCTION("""COMPUTED_VALUE"""),"C")</f>
        <v>C</v>
      </c>
      <c r="G2182" s="1" t="str">
        <f>IFERROR(__xludf.DUMMYFUNCTION("""COMPUTED_VALUE"""),"Python")</f>
        <v>Python</v>
      </c>
      <c r="H2182" s="1" t="str">
        <f>IFERROR(__xludf.DUMMYFUNCTION("""COMPUTED_VALUE"""),"SQL")</f>
        <v>SQL</v>
      </c>
    </row>
    <row r="2183">
      <c r="B2183" s="1" t="str">
        <f>IFERROR(__xludf.DUMMYFUNCTION("""COMPUTED_VALUE"""),"Bash/Shell/PowerShell;C++;Dart;HTML/CSS;Java;JavaScript;Kotlin;Objective-C;Python;SQL;Swift")</f>
        <v>Bash/Shell/PowerShell;C++;Dart;HTML/CSS;Java;JavaScript;Kotlin;Objective-C;Python;SQL;Swift</v>
      </c>
      <c r="E2183" s="1" t="str">
        <f>IFERROR(__xludf.DUMMYFUNCTION("UNIQUE(SPLIT(B2183,"";""))"),"Bash/Shell/PowerShell")</f>
        <v>Bash/Shell/PowerShell</v>
      </c>
      <c r="F2183" s="1" t="str">
        <f>IFERROR(__xludf.DUMMYFUNCTION("""COMPUTED_VALUE"""),"C++")</f>
        <v>C++</v>
      </c>
      <c r="G2183" s="1" t="str">
        <f>IFERROR(__xludf.DUMMYFUNCTION("""COMPUTED_VALUE"""),"Dart")</f>
        <v>Dart</v>
      </c>
      <c r="H2183" s="1" t="str">
        <f>IFERROR(__xludf.DUMMYFUNCTION("""COMPUTED_VALUE"""),"HTML/CSS")</f>
        <v>HTML/CSS</v>
      </c>
      <c r="I2183" s="1" t="str">
        <f>IFERROR(__xludf.DUMMYFUNCTION("""COMPUTED_VALUE"""),"Java")</f>
        <v>Java</v>
      </c>
      <c r="J2183" s="1" t="str">
        <f>IFERROR(__xludf.DUMMYFUNCTION("""COMPUTED_VALUE"""),"JavaScript")</f>
        <v>JavaScript</v>
      </c>
      <c r="K2183" s="1" t="str">
        <f>IFERROR(__xludf.DUMMYFUNCTION("""COMPUTED_VALUE"""),"Kotlin")</f>
        <v>Kotlin</v>
      </c>
      <c r="L2183" s="1" t="str">
        <f>IFERROR(__xludf.DUMMYFUNCTION("""COMPUTED_VALUE"""),"Objective-C")</f>
        <v>Objective-C</v>
      </c>
      <c r="M2183" s="1" t="str">
        <f>IFERROR(__xludf.DUMMYFUNCTION("""COMPUTED_VALUE"""),"Python")</f>
        <v>Python</v>
      </c>
      <c r="N2183" s="1" t="str">
        <f>IFERROR(__xludf.DUMMYFUNCTION("""COMPUTED_VALUE"""),"SQL")</f>
        <v>SQL</v>
      </c>
      <c r="O2183" s="1" t="str">
        <f>IFERROR(__xludf.DUMMYFUNCTION("""COMPUTED_VALUE"""),"Swift")</f>
        <v>Swift</v>
      </c>
    </row>
    <row r="2184">
      <c r="B2184" s="1" t="str">
        <f>IFERROR(__xludf.DUMMYFUNCTION("""COMPUTED_VALUE"""),"C#;HTML/CSS;JavaScript;SQL;TypeScript")</f>
        <v>C#;HTML/CSS;JavaScript;SQL;TypeScript</v>
      </c>
      <c r="E2184" s="1" t="str">
        <f>IFERROR(__xludf.DUMMYFUNCTION("UNIQUE(SPLIT(B2184,"";""))"),"C#")</f>
        <v>C#</v>
      </c>
      <c r="F2184" s="1" t="str">
        <f>IFERROR(__xludf.DUMMYFUNCTION("""COMPUTED_VALUE"""),"HTML/CSS")</f>
        <v>HTML/CSS</v>
      </c>
      <c r="G2184" s="1" t="str">
        <f>IFERROR(__xludf.DUMMYFUNCTION("""COMPUTED_VALUE"""),"JavaScript")</f>
        <v>JavaScript</v>
      </c>
      <c r="H2184" s="1" t="str">
        <f>IFERROR(__xludf.DUMMYFUNCTION("""COMPUTED_VALUE"""),"SQL")</f>
        <v>SQL</v>
      </c>
      <c r="I2184" s="1" t="str">
        <f>IFERROR(__xludf.DUMMYFUNCTION("""COMPUTED_VALUE"""),"TypeScript")</f>
        <v>TypeScript</v>
      </c>
    </row>
    <row r="2185">
      <c r="B2185" s="1" t="str">
        <f>IFERROR(__xludf.DUMMYFUNCTION("""COMPUTED_VALUE"""),"Bash/Shell/PowerShell;HTML/CSS;Java;JavaScript;SQL;TypeScript")</f>
        <v>Bash/Shell/PowerShell;HTML/CSS;Java;JavaScript;SQL;TypeScript</v>
      </c>
      <c r="E2185" s="1" t="str">
        <f>IFERROR(__xludf.DUMMYFUNCTION("UNIQUE(SPLIT(B2185,"";""))"),"Bash/Shell/PowerShell")</f>
        <v>Bash/Shell/PowerShell</v>
      </c>
      <c r="F2185" s="1" t="str">
        <f>IFERROR(__xludf.DUMMYFUNCTION("""COMPUTED_VALUE"""),"HTML/CSS")</f>
        <v>HTML/CSS</v>
      </c>
      <c r="G2185" s="1" t="str">
        <f>IFERROR(__xludf.DUMMYFUNCTION("""COMPUTED_VALUE"""),"Java")</f>
        <v>Java</v>
      </c>
      <c r="H2185" s="1" t="str">
        <f>IFERROR(__xludf.DUMMYFUNCTION("""COMPUTED_VALUE"""),"JavaScript")</f>
        <v>JavaScript</v>
      </c>
      <c r="I2185" s="1" t="str">
        <f>IFERROR(__xludf.DUMMYFUNCTION("""COMPUTED_VALUE"""),"SQL")</f>
        <v>SQL</v>
      </c>
      <c r="J2185" s="1" t="str">
        <f>IFERROR(__xludf.DUMMYFUNCTION("""COMPUTED_VALUE"""),"TypeScript")</f>
        <v>TypeScript</v>
      </c>
    </row>
    <row r="2186">
      <c r="B2186" s="1" t="str">
        <f>IFERROR(__xludf.DUMMYFUNCTION("""COMPUTED_VALUE"""),"Bash/Shell/PowerShell;C#;Go;Java;JavaScript;Python;Scala;SQL")</f>
        <v>Bash/Shell/PowerShell;C#;Go;Java;JavaScript;Python;Scala;SQL</v>
      </c>
      <c r="E2186" s="1" t="str">
        <f>IFERROR(__xludf.DUMMYFUNCTION("UNIQUE(SPLIT(B2186,"";""))"),"Bash/Shell/PowerShell")</f>
        <v>Bash/Shell/PowerShell</v>
      </c>
      <c r="F2186" s="1" t="str">
        <f>IFERROR(__xludf.DUMMYFUNCTION("""COMPUTED_VALUE"""),"C#")</f>
        <v>C#</v>
      </c>
      <c r="G2186" s="1" t="str">
        <f>IFERROR(__xludf.DUMMYFUNCTION("""COMPUTED_VALUE"""),"Go")</f>
        <v>Go</v>
      </c>
      <c r="H2186" s="1" t="str">
        <f>IFERROR(__xludf.DUMMYFUNCTION("""COMPUTED_VALUE"""),"Java")</f>
        <v>Java</v>
      </c>
      <c r="I2186" s="1" t="str">
        <f>IFERROR(__xludf.DUMMYFUNCTION("""COMPUTED_VALUE"""),"JavaScript")</f>
        <v>JavaScript</v>
      </c>
      <c r="J2186" s="1" t="str">
        <f>IFERROR(__xludf.DUMMYFUNCTION("""COMPUTED_VALUE"""),"Python")</f>
        <v>Python</v>
      </c>
      <c r="K2186" s="1" t="str">
        <f>IFERROR(__xludf.DUMMYFUNCTION("""COMPUTED_VALUE"""),"Scala")</f>
        <v>Scala</v>
      </c>
      <c r="L2186" s="1" t="str">
        <f>IFERROR(__xludf.DUMMYFUNCTION("""COMPUTED_VALUE"""),"SQL")</f>
        <v>SQL</v>
      </c>
    </row>
    <row r="2187">
      <c r="B2187" s="1" t="str">
        <f>IFERROR(__xludf.DUMMYFUNCTION("""COMPUTED_VALUE"""),"Java;Kotlin")</f>
        <v>Java;Kotlin</v>
      </c>
      <c r="E2187" s="1" t="str">
        <f>IFERROR(__xludf.DUMMYFUNCTION("UNIQUE(SPLIT(B2187,"";""))"),"Java")</f>
        <v>Java</v>
      </c>
      <c r="F2187" s="1" t="str">
        <f>IFERROR(__xludf.DUMMYFUNCTION("""COMPUTED_VALUE"""),"Kotlin")</f>
        <v>Kotlin</v>
      </c>
    </row>
    <row r="2188">
      <c r="B2188" s="1" t="str">
        <f>IFERROR(__xludf.DUMMYFUNCTION("""COMPUTED_VALUE"""),"HTML/CSS;JavaScript;PHP;TypeScript")</f>
        <v>HTML/CSS;JavaScript;PHP;TypeScript</v>
      </c>
      <c r="E2188" s="1" t="str">
        <f>IFERROR(__xludf.DUMMYFUNCTION("UNIQUE(SPLIT(B2188,"";""))"),"HTML/CSS")</f>
        <v>HTML/CSS</v>
      </c>
      <c r="F2188" s="1" t="str">
        <f>IFERROR(__xludf.DUMMYFUNCTION("""COMPUTED_VALUE"""),"JavaScript")</f>
        <v>JavaScript</v>
      </c>
      <c r="G2188" s="1" t="str">
        <f>IFERROR(__xludf.DUMMYFUNCTION("""COMPUTED_VALUE"""),"PHP")</f>
        <v>PHP</v>
      </c>
      <c r="H2188" s="1" t="str">
        <f>IFERROR(__xludf.DUMMYFUNCTION("""COMPUTED_VALUE"""),"TypeScript")</f>
        <v>TypeScript</v>
      </c>
    </row>
    <row r="2189">
      <c r="B2189" s="1" t="str">
        <f>IFERROR(__xludf.DUMMYFUNCTION("""COMPUTED_VALUE"""),"Bash/Shell/PowerShell;C#;HTML/CSS;Java;JavaScript;SQL")</f>
        <v>Bash/Shell/PowerShell;C#;HTML/CSS;Java;JavaScript;SQL</v>
      </c>
      <c r="E2189" s="1" t="str">
        <f>IFERROR(__xludf.DUMMYFUNCTION("UNIQUE(SPLIT(B2189,"";""))"),"Bash/Shell/PowerShell")</f>
        <v>Bash/Shell/PowerShell</v>
      </c>
      <c r="F2189" s="1" t="str">
        <f>IFERROR(__xludf.DUMMYFUNCTION("""COMPUTED_VALUE"""),"C#")</f>
        <v>C#</v>
      </c>
      <c r="G2189" s="1" t="str">
        <f>IFERROR(__xludf.DUMMYFUNCTION("""COMPUTED_VALUE"""),"HTML/CSS")</f>
        <v>HTML/CSS</v>
      </c>
      <c r="H2189" s="1" t="str">
        <f>IFERROR(__xludf.DUMMYFUNCTION("""COMPUTED_VALUE"""),"Java")</f>
        <v>Java</v>
      </c>
      <c r="I2189" s="1" t="str">
        <f>IFERROR(__xludf.DUMMYFUNCTION("""COMPUTED_VALUE"""),"JavaScript")</f>
        <v>JavaScript</v>
      </c>
      <c r="J2189" s="1" t="str">
        <f>IFERROR(__xludf.DUMMYFUNCTION("""COMPUTED_VALUE"""),"SQL")</f>
        <v>SQL</v>
      </c>
    </row>
    <row r="2190">
      <c r="B2190" s="1" t="str">
        <f>IFERROR(__xludf.DUMMYFUNCTION("""COMPUTED_VALUE"""),"HTML/CSS;JavaScript;PHP;SQL")</f>
        <v>HTML/CSS;JavaScript;PHP;SQL</v>
      </c>
      <c r="E2190" s="1" t="str">
        <f>IFERROR(__xludf.DUMMYFUNCTION("UNIQUE(SPLIT(B2190,"";""))"),"HTML/CSS")</f>
        <v>HTML/CSS</v>
      </c>
      <c r="F2190" s="1" t="str">
        <f>IFERROR(__xludf.DUMMYFUNCTION("""COMPUTED_VALUE"""),"JavaScript")</f>
        <v>JavaScript</v>
      </c>
      <c r="G2190" s="1" t="str">
        <f>IFERROR(__xludf.DUMMYFUNCTION("""COMPUTED_VALUE"""),"PHP")</f>
        <v>PHP</v>
      </c>
      <c r="H2190" s="1" t="str">
        <f>IFERROR(__xludf.DUMMYFUNCTION("""COMPUTED_VALUE"""),"SQL")</f>
        <v>SQL</v>
      </c>
    </row>
    <row r="2191">
      <c r="B2191" s="1" t="str">
        <f>IFERROR(__xludf.DUMMYFUNCTION("""COMPUTED_VALUE"""),"Bash/Shell/PowerShell;C;C++;C#;HTML/CSS;Java;JavaScript;PHP;Scala;SQL")</f>
        <v>Bash/Shell/PowerShell;C;C++;C#;HTML/CSS;Java;JavaScript;PHP;Scala;SQL</v>
      </c>
      <c r="E2191" s="1" t="str">
        <f>IFERROR(__xludf.DUMMYFUNCTION("UNIQUE(SPLIT(B2191,"";""))"),"Bash/Shell/PowerShell")</f>
        <v>Bash/Shell/PowerShell</v>
      </c>
      <c r="F2191" s="1" t="str">
        <f>IFERROR(__xludf.DUMMYFUNCTION("""COMPUTED_VALUE"""),"C")</f>
        <v>C</v>
      </c>
      <c r="G2191" s="1" t="str">
        <f>IFERROR(__xludf.DUMMYFUNCTION("""COMPUTED_VALUE"""),"C++")</f>
        <v>C++</v>
      </c>
      <c r="H2191" s="1" t="str">
        <f>IFERROR(__xludf.DUMMYFUNCTION("""COMPUTED_VALUE"""),"C#")</f>
        <v>C#</v>
      </c>
      <c r="I2191" s="1" t="str">
        <f>IFERROR(__xludf.DUMMYFUNCTION("""COMPUTED_VALUE"""),"HTML/CSS")</f>
        <v>HTML/CSS</v>
      </c>
      <c r="J2191" s="1" t="str">
        <f>IFERROR(__xludf.DUMMYFUNCTION("""COMPUTED_VALUE"""),"Java")</f>
        <v>Java</v>
      </c>
      <c r="K2191" s="1" t="str">
        <f>IFERROR(__xludf.DUMMYFUNCTION("""COMPUTED_VALUE"""),"JavaScript")</f>
        <v>JavaScript</v>
      </c>
      <c r="L2191" s="1" t="str">
        <f>IFERROR(__xludf.DUMMYFUNCTION("""COMPUTED_VALUE"""),"PHP")</f>
        <v>PHP</v>
      </c>
      <c r="M2191" s="1" t="str">
        <f>IFERROR(__xludf.DUMMYFUNCTION("""COMPUTED_VALUE"""),"Scala")</f>
        <v>Scala</v>
      </c>
      <c r="N2191" s="1" t="str">
        <f>IFERROR(__xludf.DUMMYFUNCTION("""COMPUTED_VALUE"""),"SQL")</f>
        <v>SQL</v>
      </c>
    </row>
    <row r="2192">
      <c r="B2192" s="1" t="str">
        <f>IFERROR(__xludf.DUMMYFUNCTION("""COMPUTED_VALUE"""),"HTML/CSS;Java;JavaScript;Python")</f>
        <v>HTML/CSS;Java;JavaScript;Python</v>
      </c>
      <c r="E2192" s="1" t="str">
        <f>IFERROR(__xludf.DUMMYFUNCTION("UNIQUE(SPLIT(B2192,"";""))"),"HTML/CSS")</f>
        <v>HTML/CSS</v>
      </c>
      <c r="F2192" s="1" t="str">
        <f>IFERROR(__xludf.DUMMYFUNCTION("""COMPUTED_VALUE"""),"Java")</f>
        <v>Java</v>
      </c>
      <c r="G2192" s="1" t="str">
        <f>IFERROR(__xludf.DUMMYFUNCTION("""COMPUTED_VALUE"""),"JavaScript")</f>
        <v>JavaScript</v>
      </c>
      <c r="H2192" s="1" t="str">
        <f>IFERROR(__xludf.DUMMYFUNCTION("""COMPUTED_VALUE"""),"Python")</f>
        <v>Python</v>
      </c>
    </row>
    <row r="2193">
      <c r="B2193" s="1" t="str">
        <f>IFERROR(__xludf.DUMMYFUNCTION("""COMPUTED_VALUE"""),"Bash/Shell/PowerShell;C#;Clojure;Java;JavaScript;Python;TypeScript;Other(s):")</f>
        <v>Bash/Shell/PowerShell;C#;Clojure;Java;JavaScript;Python;TypeScript;Other(s):</v>
      </c>
      <c r="E2193" s="1" t="str">
        <f>IFERROR(__xludf.DUMMYFUNCTION("UNIQUE(SPLIT(B2193,"";""))"),"Bash/Shell/PowerShell")</f>
        <v>Bash/Shell/PowerShell</v>
      </c>
      <c r="F2193" s="1" t="str">
        <f>IFERROR(__xludf.DUMMYFUNCTION("""COMPUTED_VALUE"""),"C#")</f>
        <v>C#</v>
      </c>
      <c r="G2193" s="1" t="str">
        <f>IFERROR(__xludf.DUMMYFUNCTION("""COMPUTED_VALUE"""),"Clojure")</f>
        <v>Clojure</v>
      </c>
      <c r="H2193" s="1" t="str">
        <f>IFERROR(__xludf.DUMMYFUNCTION("""COMPUTED_VALUE"""),"Java")</f>
        <v>Java</v>
      </c>
      <c r="I2193" s="1" t="str">
        <f>IFERROR(__xludf.DUMMYFUNCTION("""COMPUTED_VALUE"""),"JavaScript")</f>
        <v>JavaScript</v>
      </c>
      <c r="J2193" s="1" t="str">
        <f>IFERROR(__xludf.DUMMYFUNCTION("""COMPUTED_VALUE"""),"Python")</f>
        <v>Python</v>
      </c>
      <c r="K2193" s="1" t="str">
        <f>IFERROR(__xludf.DUMMYFUNCTION("""COMPUTED_VALUE"""),"TypeScript")</f>
        <v>TypeScript</v>
      </c>
      <c r="L2193" s="1" t="str">
        <f>IFERROR(__xludf.DUMMYFUNCTION("""COMPUTED_VALUE"""),"Other(s):")</f>
        <v>Other(s):</v>
      </c>
    </row>
    <row r="2194">
      <c r="B2194" s="1" t="str">
        <f>IFERROR(__xludf.DUMMYFUNCTION("""COMPUTED_VALUE"""),"HTML/CSS;JavaScript;PHP")</f>
        <v>HTML/CSS;JavaScript;PHP</v>
      </c>
      <c r="E2194" s="1" t="str">
        <f>IFERROR(__xludf.DUMMYFUNCTION("UNIQUE(SPLIT(B2194,"";""))"),"HTML/CSS")</f>
        <v>HTML/CSS</v>
      </c>
      <c r="F2194" s="1" t="str">
        <f>IFERROR(__xludf.DUMMYFUNCTION("""COMPUTED_VALUE"""),"JavaScript")</f>
        <v>JavaScript</v>
      </c>
      <c r="G2194" s="1" t="str">
        <f>IFERROR(__xludf.DUMMYFUNCTION("""COMPUTED_VALUE"""),"PHP")</f>
        <v>PHP</v>
      </c>
    </row>
    <row r="2195">
      <c r="B2195" s="1" t="str">
        <f>IFERROR(__xludf.DUMMYFUNCTION("""COMPUTED_VALUE"""),"C;Objective-C;Swift")</f>
        <v>C;Objective-C;Swift</v>
      </c>
      <c r="E2195" s="1" t="str">
        <f>IFERROR(__xludf.DUMMYFUNCTION("UNIQUE(SPLIT(B2195,"";""))"),"C")</f>
        <v>C</v>
      </c>
      <c r="F2195" s="1" t="str">
        <f>IFERROR(__xludf.DUMMYFUNCTION("""COMPUTED_VALUE"""),"Objective-C")</f>
        <v>Objective-C</v>
      </c>
      <c r="G2195" s="1" t="str">
        <f>IFERROR(__xludf.DUMMYFUNCTION("""COMPUTED_VALUE"""),"Swift")</f>
        <v>Swift</v>
      </c>
    </row>
    <row r="2196">
      <c r="B2196" s="1" t="str">
        <f>IFERROR(__xludf.DUMMYFUNCTION("""COMPUTED_VALUE"""),"C#;Go;HTML/CSS;Java;JavaScript;Kotlin;Objective-C;PHP;Python;SQL;Swift")</f>
        <v>C#;Go;HTML/CSS;Java;JavaScript;Kotlin;Objective-C;PHP;Python;SQL;Swift</v>
      </c>
      <c r="E2196" s="1" t="str">
        <f>IFERROR(__xludf.DUMMYFUNCTION("UNIQUE(SPLIT(B2196,"";""))"),"C#")</f>
        <v>C#</v>
      </c>
      <c r="F2196" s="1" t="str">
        <f>IFERROR(__xludf.DUMMYFUNCTION("""COMPUTED_VALUE"""),"Go")</f>
        <v>Go</v>
      </c>
      <c r="G2196" s="1" t="str">
        <f>IFERROR(__xludf.DUMMYFUNCTION("""COMPUTED_VALUE"""),"HTML/CSS")</f>
        <v>HTML/CSS</v>
      </c>
      <c r="H2196" s="1" t="str">
        <f>IFERROR(__xludf.DUMMYFUNCTION("""COMPUTED_VALUE"""),"Java")</f>
        <v>Java</v>
      </c>
      <c r="I2196" s="1" t="str">
        <f>IFERROR(__xludf.DUMMYFUNCTION("""COMPUTED_VALUE"""),"JavaScript")</f>
        <v>JavaScript</v>
      </c>
      <c r="J2196" s="1" t="str">
        <f>IFERROR(__xludf.DUMMYFUNCTION("""COMPUTED_VALUE"""),"Kotlin")</f>
        <v>Kotlin</v>
      </c>
      <c r="K2196" s="1" t="str">
        <f>IFERROR(__xludf.DUMMYFUNCTION("""COMPUTED_VALUE"""),"Objective-C")</f>
        <v>Objective-C</v>
      </c>
      <c r="L2196" s="1" t="str">
        <f>IFERROR(__xludf.DUMMYFUNCTION("""COMPUTED_VALUE"""),"PHP")</f>
        <v>PHP</v>
      </c>
      <c r="M2196" s="1" t="str">
        <f>IFERROR(__xludf.DUMMYFUNCTION("""COMPUTED_VALUE"""),"Python")</f>
        <v>Python</v>
      </c>
      <c r="N2196" s="1" t="str">
        <f>IFERROR(__xludf.DUMMYFUNCTION("""COMPUTED_VALUE"""),"SQL")</f>
        <v>SQL</v>
      </c>
      <c r="O2196" s="1" t="str">
        <f>IFERROR(__xludf.DUMMYFUNCTION("""COMPUTED_VALUE"""),"Swift")</f>
        <v>Swift</v>
      </c>
    </row>
    <row r="2197">
      <c r="B2197" s="1" t="str">
        <f>IFERROR(__xludf.DUMMYFUNCTION("""COMPUTED_VALUE"""),"Assembly;Bash/Shell/PowerShell;C;C++;C#;HTML/CSS;Java;JavaScript;PHP;SQL;TypeScript;VBA")</f>
        <v>Assembly;Bash/Shell/PowerShell;C;C++;C#;HTML/CSS;Java;JavaScript;PHP;SQL;TypeScript;VBA</v>
      </c>
      <c r="E2197" s="1" t="str">
        <f>IFERROR(__xludf.DUMMYFUNCTION("UNIQUE(SPLIT(B2197,"";""))"),"Assembly")</f>
        <v>Assembly</v>
      </c>
      <c r="F2197" s="1" t="str">
        <f>IFERROR(__xludf.DUMMYFUNCTION("""COMPUTED_VALUE"""),"Bash/Shell/PowerShell")</f>
        <v>Bash/Shell/PowerShell</v>
      </c>
      <c r="G2197" s="1" t="str">
        <f>IFERROR(__xludf.DUMMYFUNCTION("""COMPUTED_VALUE"""),"C")</f>
        <v>C</v>
      </c>
      <c r="H2197" s="1" t="str">
        <f>IFERROR(__xludf.DUMMYFUNCTION("""COMPUTED_VALUE"""),"C++")</f>
        <v>C++</v>
      </c>
      <c r="I2197" s="1" t="str">
        <f>IFERROR(__xludf.DUMMYFUNCTION("""COMPUTED_VALUE"""),"C#")</f>
        <v>C#</v>
      </c>
      <c r="J2197" s="1" t="str">
        <f>IFERROR(__xludf.DUMMYFUNCTION("""COMPUTED_VALUE"""),"HTML/CSS")</f>
        <v>HTML/CSS</v>
      </c>
      <c r="K2197" s="1" t="str">
        <f>IFERROR(__xludf.DUMMYFUNCTION("""COMPUTED_VALUE"""),"Java")</f>
        <v>Java</v>
      </c>
      <c r="L2197" s="1" t="str">
        <f>IFERROR(__xludf.DUMMYFUNCTION("""COMPUTED_VALUE"""),"JavaScript")</f>
        <v>JavaScript</v>
      </c>
      <c r="M2197" s="1" t="str">
        <f>IFERROR(__xludf.DUMMYFUNCTION("""COMPUTED_VALUE"""),"PHP")</f>
        <v>PHP</v>
      </c>
      <c r="N2197" s="1" t="str">
        <f>IFERROR(__xludf.DUMMYFUNCTION("""COMPUTED_VALUE"""),"SQL")</f>
        <v>SQL</v>
      </c>
      <c r="O2197" s="1" t="str">
        <f>IFERROR(__xludf.DUMMYFUNCTION("""COMPUTED_VALUE"""),"TypeScript")</f>
        <v>TypeScript</v>
      </c>
      <c r="P2197" s="1" t="str">
        <f>IFERROR(__xludf.DUMMYFUNCTION("""COMPUTED_VALUE"""),"VBA")</f>
        <v>VBA</v>
      </c>
    </row>
    <row r="2198">
      <c r="B2198" s="1" t="str">
        <f>IFERROR(__xludf.DUMMYFUNCTION("""COMPUTED_VALUE"""),"Assembly;Bash/Shell/PowerShell;C;HTML/CSS;Java;Python;SQL")</f>
        <v>Assembly;Bash/Shell/PowerShell;C;HTML/CSS;Java;Python;SQL</v>
      </c>
      <c r="E2198" s="1" t="str">
        <f>IFERROR(__xludf.DUMMYFUNCTION("UNIQUE(SPLIT(B2198,"";""))"),"Assembly")</f>
        <v>Assembly</v>
      </c>
      <c r="F2198" s="1" t="str">
        <f>IFERROR(__xludf.DUMMYFUNCTION("""COMPUTED_VALUE"""),"Bash/Shell/PowerShell")</f>
        <v>Bash/Shell/PowerShell</v>
      </c>
      <c r="G2198" s="1" t="str">
        <f>IFERROR(__xludf.DUMMYFUNCTION("""COMPUTED_VALUE"""),"C")</f>
        <v>C</v>
      </c>
      <c r="H2198" s="1" t="str">
        <f>IFERROR(__xludf.DUMMYFUNCTION("""COMPUTED_VALUE"""),"HTML/CSS")</f>
        <v>HTML/CSS</v>
      </c>
      <c r="I2198" s="1" t="str">
        <f>IFERROR(__xludf.DUMMYFUNCTION("""COMPUTED_VALUE"""),"Java")</f>
        <v>Java</v>
      </c>
      <c r="J2198" s="1" t="str">
        <f>IFERROR(__xludf.DUMMYFUNCTION("""COMPUTED_VALUE"""),"Python")</f>
        <v>Python</v>
      </c>
      <c r="K2198" s="1" t="str">
        <f>IFERROR(__xludf.DUMMYFUNCTION("""COMPUTED_VALUE"""),"SQL")</f>
        <v>SQL</v>
      </c>
    </row>
    <row r="2199">
      <c r="B2199" s="1" t="str">
        <f>IFERROR(__xludf.DUMMYFUNCTION("""COMPUTED_VALUE"""),"Bash/Shell/PowerShell;HTML/CSS;Java;JavaScript;PHP;Ruby;SQL;Swift;TypeScript")</f>
        <v>Bash/Shell/PowerShell;HTML/CSS;Java;JavaScript;PHP;Ruby;SQL;Swift;TypeScript</v>
      </c>
      <c r="E2199" s="1" t="str">
        <f>IFERROR(__xludf.DUMMYFUNCTION("UNIQUE(SPLIT(B2199,"";""))"),"Bash/Shell/PowerShell")</f>
        <v>Bash/Shell/PowerShell</v>
      </c>
      <c r="F2199" s="1" t="str">
        <f>IFERROR(__xludf.DUMMYFUNCTION("""COMPUTED_VALUE"""),"HTML/CSS")</f>
        <v>HTML/CSS</v>
      </c>
      <c r="G2199" s="1" t="str">
        <f>IFERROR(__xludf.DUMMYFUNCTION("""COMPUTED_VALUE"""),"Java")</f>
        <v>Java</v>
      </c>
      <c r="H2199" s="1" t="str">
        <f>IFERROR(__xludf.DUMMYFUNCTION("""COMPUTED_VALUE"""),"JavaScript")</f>
        <v>JavaScript</v>
      </c>
      <c r="I2199" s="1" t="str">
        <f>IFERROR(__xludf.DUMMYFUNCTION("""COMPUTED_VALUE"""),"PHP")</f>
        <v>PHP</v>
      </c>
      <c r="J2199" s="1" t="str">
        <f>IFERROR(__xludf.DUMMYFUNCTION("""COMPUTED_VALUE"""),"Ruby")</f>
        <v>Ruby</v>
      </c>
      <c r="K2199" s="1" t="str">
        <f>IFERROR(__xludf.DUMMYFUNCTION("""COMPUTED_VALUE"""),"SQL")</f>
        <v>SQL</v>
      </c>
      <c r="L2199" s="1" t="str">
        <f>IFERROR(__xludf.DUMMYFUNCTION("""COMPUTED_VALUE"""),"Swift")</f>
        <v>Swift</v>
      </c>
      <c r="M2199" s="1" t="str">
        <f>IFERROR(__xludf.DUMMYFUNCTION("""COMPUTED_VALUE"""),"TypeScript")</f>
        <v>TypeScript</v>
      </c>
    </row>
    <row r="2200">
      <c r="B2200" s="1" t="str">
        <f>IFERROR(__xludf.DUMMYFUNCTION("""COMPUTED_VALUE"""),"Bash/Shell/PowerShell;C++;HTML/CSS;Java;JavaScript;PHP;Python;R;SQL")</f>
        <v>Bash/Shell/PowerShell;C++;HTML/CSS;Java;JavaScript;PHP;Python;R;SQL</v>
      </c>
      <c r="E2200" s="1" t="str">
        <f>IFERROR(__xludf.DUMMYFUNCTION("UNIQUE(SPLIT(B2200,"";""))"),"Bash/Shell/PowerShell")</f>
        <v>Bash/Shell/PowerShell</v>
      </c>
      <c r="F2200" s="1" t="str">
        <f>IFERROR(__xludf.DUMMYFUNCTION("""COMPUTED_VALUE"""),"C++")</f>
        <v>C++</v>
      </c>
      <c r="G2200" s="1" t="str">
        <f>IFERROR(__xludf.DUMMYFUNCTION("""COMPUTED_VALUE"""),"HTML/CSS")</f>
        <v>HTML/CSS</v>
      </c>
      <c r="H2200" s="1" t="str">
        <f>IFERROR(__xludf.DUMMYFUNCTION("""COMPUTED_VALUE"""),"Java")</f>
        <v>Java</v>
      </c>
      <c r="I2200" s="1" t="str">
        <f>IFERROR(__xludf.DUMMYFUNCTION("""COMPUTED_VALUE"""),"JavaScript")</f>
        <v>JavaScript</v>
      </c>
      <c r="J2200" s="1" t="str">
        <f>IFERROR(__xludf.DUMMYFUNCTION("""COMPUTED_VALUE"""),"PHP")</f>
        <v>PHP</v>
      </c>
      <c r="K2200" s="1" t="str">
        <f>IFERROR(__xludf.DUMMYFUNCTION("""COMPUTED_VALUE"""),"Python")</f>
        <v>Python</v>
      </c>
      <c r="L2200" s="1" t="str">
        <f>IFERROR(__xludf.DUMMYFUNCTION("""COMPUTED_VALUE"""),"R")</f>
        <v>R</v>
      </c>
      <c r="M2200" s="1" t="str">
        <f>IFERROR(__xludf.DUMMYFUNCTION("""COMPUTED_VALUE"""),"SQL")</f>
        <v>SQL</v>
      </c>
    </row>
    <row r="2201">
      <c r="B2201" s="1" t="str">
        <f>IFERROR(__xludf.DUMMYFUNCTION("""COMPUTED_VALUE"""),"C++;Java;Python;SQL")</f>
        <v>C++;Java;Python;SQL</v>
      </c>
      <c r="E2201" s="1" t="str">
        <f>IFERROR(__xludf.DUMMYFUNCTION("UNIQUE(SPLIT(B2201,"";""))"),"C++")</f>
        <v>C++</v>
      </c>
      <c r="F2201" s="1" t="str">
        <f>IFERROR(__xludf.DUMMYFUNCTION("""COMPUTED_VALUE"""),"Java")</f>
        <v>Java</v>
      </c>
      <c r="G2201" s="1" t="str">
        <f>IFERROR(__xludf.DUMMYFUNCTION("""COMPUTED_VALUE"""),"Python")</f>
        <v>Python</v>
      </c>
      <c r="H2201" s="1" t="str">
        <f>IFERROR(__xludf.DUMMYFUNCTION("""COMPUTED_VALUE"""),"SQL")</f>
        <v>SQL</v>
      </c>
    </row>
    <row r="2202">
      <c r="B2202" s="1" t="str">
        <f>IFERROR(__xludf.DUMMYFUNCTION("""COMPUTED_VALUE"""),"Assembly;HTML/CSS;Java;JavaScript")</f>
        <v>Assembly;HTML/CSS;Java;JavaScript</v>
      </c>
      <c r="E2202" s="1" t="str">
        <f>IFERROR(__xludf.DUMMYFUNCTION("UNIQUE(SPLIT(B2202,"";""))"),"Assembly")</f>
        <v>Assembly</v>
      </c>
      <c r="F2202" s="1" t="str">
        <f>IFERROR(__xludf.DUMMYFUNCTION("""COMPUTED_VALUE"""),"HTML/CSS")</f>
        <v>HTML/CSS</v>
      </c>
      <c r="G2202" s="1" t="str">
        <f>IFERROR(__xludf.DUMMYFUNCTION("""COMPUTED_VALUE"""),"Java")</f>
        <v>Java</v>
      </c>
      <c r="H2202" s="1" t="str">
        <f>IFERROR(__xludf.DUMMYFUNCTION("""COMPUTED_VALUE"""),"JavaScript")</f>
        <v>JavaScript</v>
      </c>
    </row>
    <row r="2203">
      <c r="B2203" s="1" t="str">
        <f>IFERROR(__xludf.DUMMYFUNCTION("""COMPUTED_VALUE"""),"Bash/Shell/PowerShell;HTML/CSS;JavaScript;SQL;Other(s):")</f>
        <v>Bash/Shell/PowerShell;HTML/CSS;JavaScript;SQL;Other(s):</v>
      </c>
      <c r="E2203" s="1" t="str">
        <f>IFERROR(__xludf.DUMMYFUNCTION("UNIQUE(SPLIT(B2203,"";""))"),"Bash/Shell/PowerShell")</f>
        <v>Bash/Shell/PowerShell</v>
      </c>
      <c r="F2203" s="1" t="str">
        <f>IFERROR(__xludf.DUMMYFUNCTION("""COMPUTED_VALUE"""),"HTML/CSS")</f>
        <v>HTML/CSS</v>
      </c>
      <c r="G2203" s="1" t="str">
        <f>IFERROR(__xludf.DUMMYFUNCTION("""COMPUTED_VALUE"""),"JavaScript")</f>
        <v>JavaScript</v>
      </c>
      <c r="H2203" s="1" t="str">
        <f>IFERROR(__xludf.DUMMYFUNCTION("""COMPUTED_VALUE"""),"SQL")</f>
        <v>SQL</v>
      </c>
      <c r="I2203" s="1" t="str">
        <f>IFERROR(__xludf.DUMMYFUNCTION("""COMPUTED_VALUE"""),"Other(s):")</f>
        <v>Other(s):</v>
      </c>
    </row>
    <row r="2204">
      <c r="B2204" s="1" t="str">
        <f>IFERROR(__xludf.DUMMYFUNCTION("""COMPUTED_VALUE"""),"Java;JavaScript;SQL")</f>
        <v>Java;JavaScript;SQL</v>
      </c>
      <c r="E2204" s="1" t="str">
        <f>IFERROR(__xludf.DUMMYFUNCTION("UNIQUE(SPLIT(B2204,"";""))"),"Java")</f>
        <v>Java</v>
      </c>
      <c r="F2204" s="1" t="str">
        <f>IFERROR(__xludf.DUMMYFUNCTION("""COMPUTED_VALUE"""),"JavaScript")</f>
        <v>JavaScript</v>
      </c>
      <c r="G2204" s="1" t="str">
        <f>IFERROR(__xludf.DUMMYFUNCTION("""COMPUTED_VALUE"""),"SQL")</f>
        <v>SQL</v>
      </c>
    </row>
    <row r="2205">
      <c r="B2205" s="1" t="str">
        <f>IFERROR(__xludf.DUMMYFUNCTION("""COMPUTED_VALUE"""),"Bash/Shell/PowerShell;C#;HTML/CSS;JavaScript;PHP;SQL;TypeScript;VBA")</f>
        <v>Bash/Shell/PowerShell;C#;HTML/CSS;JavaScript;PHP;SQL;TypeScript;VBA</v>
      </c>
      <c r="E2205" s="1" t="str">
        <f>IFERROR(__xludf.DUMMYFUNCTION("UNIQUE(SPLIT(B2205,"";""))"),"Bash/Shell/PowerShell")</f>
        <v>Bash/Shell/PowerShell</v>
      </c>
      <c r="F2205" s="1" t="str">
        <f>IFERROR(__xludf.DUMMYFUNCTION("""COMPUTED_VALUE"""),"C#")</f>
        <v>C#</v>
      </c>
      <c r="G2205" s="1" t="str">
        <f>IFERROR(__xludf.DUMMYFUNCTION("""COMPUTED_VALUE"""),"HTML/CSS")</f>
        <v>HTML/CSS</v>
      </c>
      <c r="H2205" s="1" t="str">
        <f>IFERROR(__xludf.DUMMYFUNCTION("""COMPUTED_VALUE"""),"JavaScript")</f>
        <v>JavaScript</v>
      </c>
      <c r="I2205" s="1" t="str">
        <f>IFERROR(__xludf.DUMMYFUNCTION("""COMPUTED_VALUE"""),"PHP")</f>
        <v>PHP</v>
      </c>
      <c r="J2205" s="1" t="str">
        <f>IFERROR(__xludf.DUMMYFUNCTION("""COMPUTED_VALUE"""),"SQL")</f>
        <v>SQL</v>
      </c>
      <c r="K2205" s="1" t="str">
        <f>IFERROR(__xludf.DUMMYFUNCTION("""COMPUTED_VALUE"""),"TypeScript")</f>
        <v>TypeScript</v>
      </c>
      <c r="L2205" s="1" t="str">
        <f>IFERROR(__xludf.DUMMYFUNCTION("""COMPUTED_VALUE"""),"VBA")</f>
        <v>VBA</v>
      </c>
    </row>
    <row r="2206">
      <c r="B2206" s="1" t="str">
        <f>IFERROR(__xludf.DUMMYFUNCTION("""COMPUTED_VALUE"""),"HTML/CSS;JavaScript;PHP;Python")</f>
        <v>HTML/CSS;JavaScript;PHP;Python</v>
      </c>
      <c r="E2206" s="1" t="str">
        <f>IFERROR(__xludf.DUMMYFUNCTION("UNIQUE(SPLIT(B2206,"";""))"),"HTML/CSS")</f>
        <v>HTML/CSS</v>
      </c>
      <c r="F2206" s="1" t="str">
        <f>IFERROR(__xludf.DUMMYFUNCTION("""COMPUTED_VALUE"""),"JavaScript")</f>
        <v>JavaScript</v>
      </c>
      <c r="G2206" s="1" t="str">
        <f>IFERROR(__xludf.DUMMYFUNCTION("""COMPUTED_VALUE"""),"PHP")</f>
        <v>PHP</v>
      </c>
      <c r="H2206" s="1" t="str">
        <f>IFERROR(__xludf.DUMMYFUNCTION("""COMPUTED_VALUE"""),"Python")</f>
        <v>Python</v>
      </c>
    </row>
    <row r="2207">
      <c r="B2207" s="1" t="str">
        <f>IFERROR(__xludf.DUMMYFUNCTION("""COMPUTED_VALUE"""),"C++;HTML/CSS;Java;JavaScript;SQL;TypeScript")</f>
        <v>C++;HTML/CSS;Java;JavaScript;SQL;TypeScript</v>
      </c>
      <c r="E2207" s="1" t="str">
        <f>IFERROR(__xludf.DUMMYFUNCTION("UNIQUE(SPLIT(B2207,"";""))"),"C++")</f>
        <v>C++</v>
      </c>
      <c r="F2207" s="1" t="str">
        <f>IFERROR(__xludf.DUMMYFUNCTION("""COMPUTED_VALUE"""),"HTML/CSS")</f>
        <v>HTML/CSS</v>
      </c>
      <c r="G2207" s="1" t="str">
        <f>IFERROR(__xludf.DUMMYFUNCTION("""COMPUTED_VALUE"""),"Java")</f>
        <v>Java</v>
      </c>
      <c r="H2207" s="1" t="str">
        <f>IFERROR(__xludf.DUMMYFUNCTION("""COMPUTED_VALUE"""),"JavaScript")</f>
        <v>JavaScript</v>
      </c>
      <c r="I2207" s="1" t="str">
        <f>IFERROR(__xludf.DUMMYFUNCTION("""COMPUTED_VALUE"""),"SQL")</f>
        <v>SQL</v>
      </c>
      <c r="J2207" s="1" t="str">
        <f>IFERROR(__xludf.DUMMYFUNCTION("""COMPUTED_VALUE"""),"TypeScript")</f>
        <v>TypeScript</v>
      </c>
    </row>
    <row r="2208">
      <c r="B2208" s="1" t="str">
        <f>IFERROR(__xludf.DUMMYFUNCTION("""COMPUTED_VALUE"""),"Bash/Shell/PowerShell;C;C++;C#;HTML/CSS;JavaScript;PHP;SQL;VBA")</f>
        <v>Bash/Shell/PowerShell;C;C++;C#;HTML/CSS;JavaScript;PHP;SQL;VBA</v>
      </c>
      <c r="E2208" s="1" t="str">
        <f>IFERROR(__xludf.DUMMYFUNCTION("UNIQUE(SPLIT(B2208,"";""))"),"Bash/Shell/PowerShell")</f>
        <v>Bash/Shell/PowerShell</v>
      </c>
      <c r="F2208" s="1" t="str">
        <f>IFERROR(__xludf.DUMMYFUNCTION("""COMPUTED_VALUE"""),"C")</f>
        <v>C</v>
      </c>
      <c r="G2208" s="1" t="str">
        <f>IFERROR(__xludf.DUMMYFUNCTION("""COMPUTED_VALUE"""),"C++")</f>
        <v>C++</v>
      </c>
      <c r="H2208" s="1" t="str">
        <f>IFERROR(__xludf.DUMMYFUNCTION("""COMPUTED_VALUE"""),"C#")</f>
        <v>C#</v>
      </c>
      <c r="I2208" s="1" t="str">
        <f>IFERROR(__xludf.DUMMYFUNCTION("""COMPUTED_VALUE"""),"HTML/CSS")</f>
        <v>HTML/CSS</v>
      </c>
      <c r="J2208" s="1" t="str">
        <f>IFERROR(__xludf.DUMMYFUNCTION("""COMPUTED_VALUE"""),"JavaScript")</f>
        <v>JavaScript</v>
      </c>
      <c r="K2208" s="1" t="str">
        <f>IFERROR(__xludf.DUMMYFUNCTION("""COMPUTED_VALUE"""),"PHP")</f>
        <v>PHP</v>
      </c>
      <c r="L2208" s="1" t="str">
        <f>IFERROR(__xludf.DUMMYFUNCTION("""COMPUTED_VALUE"""),"SQL")</f>
        <v>SQL</v>
      </c>
      <c r="M2208" s="1" t="str">
        <f>IFERROR(__xludf.DUMMYFUNCTION("""COMPUTED_VALUE"""),"VBA")</f>
        <v>VBA</v>
      </c>
    </row>
    <row r="2209">
      <c r="B2209" s="1" t="str">
        <f>IFERROR(__xludf.DUMMYFUNCTION("""COMPUTED_VALUE"""),"Assembly;Bash/Shell/PowerShell;C;C++;HTML/CSS;Java;JavaScript;Kotlin;PHP;Python;SQL;Swift;TypeScript;Other(s):")</f>
        <v>Assembly;Bash/Shell/PowerShell;C;C++;HTML/CSS;Java;JavaScript;Kotlin;PHP;Python;SQL;Swift;TypeScript;Other(s):</v>
      </c>
      <c r="E2209" s="1" t="str">
        <f>IFERROR(__xludf.DUMMYFUNCTION("UNIQUE(SPLIT(B2209,"";""))"),"Assembly")</f>
        <v>Assembly</v>
      </c>
      <c r="F2209" s="1" t="str">
        <f>IFERROR(__xludf.DUMMYFUNCTION("""COMPUTED_VALUE"""),"Bash/Shell/PowerShell")</f>
        <v>Bash/Shell/PowerShell</v>
      </c>
      <c r="G2209" s="1" t="str">
        <f>IFERROR(__xludf.DUMMYFUNCTION("""COMPUTED_VALUE"""),"C")</f>
        <v>C</v>
      </c>
      <c r="H2209" s="1" t="str">
        <f>IFERROR(__xludf.DUMMYFUNCTION("""COMPUTED_VALUE"""),"C++")</f>
        <v>C++</v>
      </c>
      <c r="I2209" s="1" t="str">
        <f>IFERROR(__xludf.DUMMYFUNCTION("""COMPUTED_VALUE"""),"HTML/CSS")</f>
        <v>HTML/CSS</v>
      </c>
      <c r="J2209" s="1" t="str">
        <f>IFERROR(__xludf.DUMMYFUNCTION("""COMPUTED_VALUE"""),"Java")</f>
        <v>Java</v>
      </c>
      <c r="K2209" s="1" t="str">
        <f>IFERROR(__xludf.DUMMYFUNCTION("""COMPUTED_VALUE"""),"JavaScript")</f>
        <v>JavaScript</v>
      </c>
      <c r="L2209" s="1" t="str">
        <f>IFERROR(__xludf.DUMMYFUNCTION("""COMPUTED_VALUE"""),"Kotlin")</f>
        <v>Kotlin</v>
      </c>
      <c r="M2209" s="1" t="str">
        <f>IFERROR(__xludf.DUMMYFUNCTION("""COMPUTED_VALUE"""),"PHP")</f>
        <v>PHP</v>
      </c>
      <c r="N2209" s="1" t="str">
        <f>IFERROR(__xludf.DUMMYFUNCTION("""COMPUTED_VALUE"""),"Python")</f>
        <v>Python</v>
      </c>
      <c r="O2209" s="1" t="str">
        <f>IFERROR(__xludf.DUMMYFUNCTION("""COMPUTED_VALUE"""),"SQL")</f>
        <v>SQL</v>
      </c>
      <c r="P2209" s="1" t="str">
        <f>IFERROR(__xludf.DUMMYFUNCTION("""COMPUTED_VALUE"""),"Swift")</f>
        <v>Swift</v>
      </c>
      <c r="Q2209" s="1" t="str">
        <f>IFERROR(__xludf.DUMMYFUNCTION("""COMPUTED_VALUE"""),"TypeScript")</f>
        <v>TypeScript</v>
      </c>
      <c r="R2209" s="1" t="str">
        <f>IFERROR(__xludf.DUMMYFUNCTION("""COMPUTED_VALUE"""),"Other(s):")</f>
        <v>Other(s):</v>
      </c>
    </row>
    <row r="2210">
      <c r="B2210" s="1" t="str">
        <f>IFERROR(__xludf.DUMMYFUNCTION("""COMPUTED_VALUE"""),"Bash/Shell/PowerShell;C#;HTML/CSS;Java;JavaScript;SQL;TypeScript")</f>
        <v>Bash/Shell/PowerShell;C#;HTML/CSS;Java;JavaScript;SQL;TypeScript</v>
      </c>
      <c r="E2210" s="1" t="str">
        <f>IFERROR(__xludf.DUMMYFUNCTION("UNIQUE(SPLIT(B2210,"";""))"),"Bash/Shell/PowerShell")</f>
        <v>Bash/Shell/PowerShell</v>
      </c>
      <c r="F2210" s="1" t="str">
        <f>IFERROR(__xludf.DUMMYFUNCTION("""COMPUTED_VALUE"""),"C#")</f>
        <v>C#</v>
      </c>
      <c r="G2210" s="1" t="str">
        <f>IFERROR(__xludf.DUMMYFUNCTION("""COMPUTED_VALUE"""),"HTML/CSS")</f>
        <v>HTML/CSS</v>
      </c>
      <c r="H2210" s="1" t="str">
        <f>IFERROR(__xludf.DUMMYFUNCTION("""COMPUTED_VALUE"""),"Java")</f>
        <v>Java</v>
      </c>
      <c r="I2210" s="1" t="str">
        <f>IFERROR(__xludf.DUMMYFUNCTION("""COMPUTED_VALUE"""),"JavaScript")</f>
        <v>JavaScript</v>
      </c>
      <c r="J2210" s="1" t="str">
        <f>IFERROR(__xludf.DUMMYFUNCTION("""COMPUTED_VALUE"""),"SQL")</f>
        <v>SQL</v>
      </c>
      <c r="K2210" s="1" t="str">
        <f>IFERROR(__xludf.DUMMYFUNCTION("""COMPUTED_VALUE"""),"TypeScript")</f>
        <v>TypeScript</v>
      </c>
    </row>
    <row r="2211">
      <c r="B2211" s="1" t="str">
        <f>IFERROR(__xludf.DUMMYFUNCTION("""COMPUTED_VALUE"""),"C;C++;Java;JavaScript;SQL;TypeScript")</f>
        <v>C;C++;Java;JavaScript;SQL;TypeScript</v>
      </c>
      <c r="E2211" s="1" t="str">
        <f>IFERROR(__xludf.DUMMYFUNCTION("UNIQUE(SPLIT(B2211,"";""))"),"C")</f>
        <v>C</v>
      </c>
      <c r="F2211" s="1" t="str">
        <f>IFERROR(__xludf.DUMMYFUNCTION("""COMPUTED_VALUE"""),"C++")</f>
        <v>C++</v>
      </c>
      <c r="G2211" s="1" t="str">
        <f>IFERROR(__xludf.DUMMYFUNCTION("""COMPUTED_VALUE"""),"Java")</f>
        <v>Java</v>
      </c>
      <c r="H2211" s="1" t="str">
        <f>IFERROR(__xludf.DUMMYFUNCTION("""COMPUTED_VALUE"""),"JavaScript")</f>
        <v>JavaScript</v>
      </c>
      <c r="I2211" s="1" t="str">
        <f>IFERROR(__xludf.DUMMYFUNCTION("""COMPUTED_VALUE"""),"SQL")</f>
        <v>SQL</v>
      </c>
      <c r="J2211" s="1" t="str">
        <f>IFERROR(__xludf.DUMMYFUNCTION("""COMPUTED_VALUE"""),"TypeScript")</f>
        <v>TypeScript</v>
      </c>
    </row>
    <row r="2212">
      <c r="B2212" s="1" t="str">
        <f>IFERROR(__xludf.DUMMYFUNCTION("""COMPUTED_VALUE"""),"HTML/CSS;Python;R")</f>
        <v>HTML/CSS;Python;R</v>
      </c>
      <c r="E2212" s="1" t="str">
        <f>IFERROR(__xludf.DUMMYFUNCTION("UNIQUE(SPLIT(B2212,"";""))"),"HTML/CSS")</f>
        <v>HTML/CSS</v>
      </c>
      <c r="F2212" s="1" t="str">
        <f>IFERROR(__xludf.DUMMYFUNCTION("""COMPUTED_VALUE"""),"Python")</f>
        <v>Python</v>
      </c>
      <c r="G2212" s="1" t="str">
        <f>IFERROR(__xludf.DUMMYFUNCTION("""COMPUTED_VALUE"""),"R")</f>
        <v>R</v>
      </c>
    </row>
    <row r="2213">
      <c r="B2213" s="1" t="str">
        <f>IFERROR(__xludf.DUMMYFUNCTION("""COMPUTED_VALUE"""),"C#;HTML/CSS;JavaScript")</f>
        <v>C#;HTML/CSS;JavaScript</v>
      </c>
      <c r="E2213" s="1" t="str">
        <f>IFERROR(__xludf.DUMMYFUNCTION("UNIQUE(SPLIT(B2213,"";""))"),"C#")</f>
        <v>C#</v>
      </c>
      <c r="F2213" s="1" t="str">
        <f>IFERROR(__xludf.DUMMYFUNCTION("""COMPUTED_VALUE"""),"HTML/CSS")</f>
        <v>HTML/CSS</v>
      </c>
      <c r="G2213" s="1" t="str">
        <f>IFERROR(__xludf.DUMMYFUNCTION("""COMPUTED_VALUE"""),"JavaScript")</f>
        <v>JavaScript</v>
      </c>
    </row>
    <row r="2214">
      <c r="B2214" s="1" t="str">
        <f>IFERROR(__xludf.DUMMYFUNCTION("""COMPUTED_VALUE"""),"Bash/Shell/PowerShell;HTML/CSS;JavaScript;PHP;Python;SQL;TypeScript")</f>
        <v>Bash/Shell/PowerShell;HTML/CSS;JavaScript;PHP;Python;SQL;TypeScript</v>
      </c>
      <c r="E2214" s="1" t="str">
        <f>IFERROR(__xludf.DUMMYFUNCTION("UNIQUE(SPLIT(B2214,"";""))"),"Bash/Shell/PowerShell")</f>
        <v>Bash/Shell/PowerShell</v>
      </c>
      <c r="F2214" s="1" t="str">
        <f>IFERROR(__xludf.DUMMYFUNCTION("""COMPUTED_VALUE"""),"HTML/CSS")</f>
        <v>HTML/CSS</v>
      </c>
      <c r="G2214" s="1" t="str">
        <f>IFERROR(__xludf.DUMMYFUNCTION("""COMPUTED_VALUE"""),"JavaScript")</f>
        <v>JavaScript</v>
      </c>
      <c r="H2214" s="1" t="str">
        <f>IFERROR(__xludf.DUMMYFUNCTION("""COMPUTED_VALUE"""),"PHP")</f>
        <v>PHP</v>
      </c>
      <c r="I2214" s="1" t="str">
        <f>IFERROR(__xludf.DUMMYFUNCTION("""COMPUTED_VALUE"""),"Python")</f>
        <v>Python</v>
      </c>
      <c r="J2214" s="1" t="str">
        <f>IFERROR(__xludf.DUMMYFUNCTION("""COMPUTED_VALUE"""),"SQL")</f>
        <v>SQL</v>
      </c>
      <c r="K2214" s="1" t="str">
        <f>IFERROR(__xludf.DUMMYFUNCTION("""COMPUTED_VALUE"""),"TypeScript")</f>
        <v>TypeScript</v>
      </c>
    </row>
    <row r="2215">
      <c r="B2215" s="1" t="str">
        <f>IFERROR(__xludf.DUMMYFUNCTION("""COMPUTED_VALUE"""),"HTML/CSS;JavaScript;Python")</f>
        <v>HTML/CSS;JavaScript;Python</v>
      </c>
      <c r="E2215" s="1" t="str">
        <f>IFERROR(__xludf.DUMMYFUNCTION("UNIQUE(SPLIT(B2215,"";""))"),"HTML/CSS")</f>
        <v>HTML/CSS</v>
      </c>
      <c r="F2215" s="1" t="str">
        <f>IFERROR(__xludf.DUMMYFUNCTION("""COMPUTED_VALUE"""),"JavaScript")</f>
        <v>JavaScript</v>
      </c>
      <c r="G2215" s="1" t="str">
        <f>IFERROR(__xludf.DUMMYFUNCTION("""COMPUTED_VALUE"""),"Python")</f>
        <v>Python</v>
      </c>
    </row>
    <row r="2216">
      <c r="B2216" s="1" t="str">
        <f>IFERROR(__xludf.DUMMYFUNCTION("""COMPUTED_VALUE"""),"Assembly;C;C++;C#;HTML/CSS;Java;JavaScript;PHP;SQL;Other(s):")</f>
        <v>Assembly;C;C++;C#;HTML/CSS;Java;JavaScript;PHP;SQL;Other(s):</v>
      </c>
      <c r="E2216" s="1" t="str">
        <f>IFERROR(__xludf.DUMMYFUNCTION("UNIQUE(SPLIT(B2216,"";""))"),"Assembly")</f>
        <v>Assembly</v>
      </c>
      <c r="F2216" s="1" t="str">
        <f>IFERROR(__xludf.DUMMYFUNCTION("""COMPUTED_VALUE"""),"C")</f>
        <v>C</v>
      </c>
      <c r="G2216" s="1" t="str">
        <f>IFERROR(__xludf.DUMMYFUNCTION("""COMPUTED_VALUE"""),"C++")</f>
        <v>C++</v>
      </c>
      <c r="H2216" s="1" t="str">
        <f>IFERROR(__xludf.DUMMYFUNCTION("""COMPUTED_VALUE"""),"C#")</f>
        <v>C#</v>
      </c>
      <c r="I2216" s="1" t="str">
        <f>IFERROR(__xludf.DUMMYFUNCTION("""COMPUTED_VALUE"""),"HTML/CSS")</f>
        <v>HTML/CSS</v>
      </c>
      <c r="J2216" s="1" t="str">
        <f>IFERROR(__xludf.DUMMYFUNCTION("""COMPUTED_VALUE"""),"Java")</f>
        <v>Java</v>
      </c>
      <c r="K2216" s="1" t="str">
        <f>IFERROR(__xludf.DUMMYFUNCTION("""COMPUTED_VALUE"""),"JavaScript")</f>
        <v>JavaScript</v>
      </c>
      <c r="L2216" s="1" t="str">
        <f>IFERROR(__xludf.DUMMYFUNCTION("""COMPUTED_VALUE"""),"PHP")</f>
        <v>PHP</v>
      </c>
      <c r="M2216" s="1" t="str">
        <f>IFERROR(__xludf.DUMMYFUNCTION("""COMPUTED_VALUE"""),"SQL")</f>
        <v>SQL</v>
      </c>
      <c r="N2216" s="1" t="str">
        <f>IFERROR(__xludf.DUMMYFUNCTION("""COMPUTED_VALUE"""),"Other(s):")</f>
        <v>Other(s):</v>
      </c>
    </row>
    <row r="2217">
      <c r="B2217" s="1" t="str">
        <f>IFERROR(__xludf.DUMMYFUNCTION("""COMPUTED_VALUE"""),"C;C++;HTML/CSS;JavaScript")</f>
        <v>C;C++;HTML/CSS;JavaScript</v>
      </c>
      <c r="E2217" s="1" t="str">
        <f>IFERROR(__xludf.DUMMYFUNCTION("UNIQUE(SPLIT(B2217,"";""))"),"C")</f>
        <v>C</v>
      </c>
      <c r="F2217" s="1" t="str">
        <f>IFERROR(__xludf.DUMMYFUNCTION("""COMPUTED_VALUE"""),"C++")</f>
        <v>C++</v>
      </c>
      <c r="G2217" s="1" t="str">
        <f>IFERROR(__xludf.DUMMYFUNCTION("""COMPUTED_VALUE"""),"HTML/CSS")</f>
        <v>HTML/CSS</v>
      </c>
      <c r="H2217" s="1" t="str">
        <f>IFERROR(__xludf.DUMMYFUNCTION("""COMPUTED_VALUE"""),"JavaScript")</f>
        <v>JavaScript</v>
      </c>
    </row>
    <row r="2218">
      <c r="B2218" s="1" t="str">
        <f>IFERROR(__xludf.DUMMYFUNCTION("""COMPUTED_VALUE"""),"Python;SQL")</f>
        <v>Python;SQL</v>
      </c>
      <c r="E2218" s="1" t="str">
        <f>IFERROR(__xludf.DUMMYFUNCTION("UNIQUE(SPLIT(B2218,"";""))"),"Python")</f>
        <v>Python</v>
      </c>
      <c r="F2218" s="1" t="str">
        <f>IFERROR(__xludf.DUMMYFUNCTION("""COMPUTED_VALUE"""),"SQL")</f>
        <v>SQL</v>
      </c>
    </row>
    <row r="2219">
      <c r="B2219" s="1" t="str">
        <f>IFERROR(__xludf.DUMMYFUNCTION("""COMPUTED_VALUE"""),"HTML/CSS;JavaScript;PHP;SQL")</f>
        <v>HTML/CSS;JavaScript;PHP;SQL</v>
      </c>
      <c r="E2219" s="1" t="str">
        <f>IFERROR(__xludf.DUMMYFUNCTION("UNIQUE(SPLIT(B2219,"";""))"),"HTML/CSS")</f>
        <v>HTML/CSS</v>
      </c>
      <c r="F2219" s="1" t="str">
        <f>IFERROR(__xludf.DUMMYFUNCTION("""COMPUTED_VALUE"""),"JavaScript")</f>
        <v>JavaScript</v>
      </c>
      <c r="G2219" s="1" t="str">
        <f>IFERROR(__xludf.DUMMYFUNCTION("""COMPUTED_VALUE"""),"PHP")</f>
        <v>PHP</v>
      </c>
      <c r="H2219" s="1" t="str">
        <f>IFERROR(__xludf.DUMMYFUNCTION("""COMPUTED_VALUE"""),"SQL")</f>
        <v>SQL</v>
      </c>
    </row>
    <row r="2220">
      <c r="B2220" s="1" t="str">
        <f>IFERROR(__xludf.DUMMYFUNCTION("""COMPUTED_VALUE"""),"Bash/Shell/PowerShell;C;Java;JavaScript;PHP;Python;Ruby")</f>
        <v>Bash/Shell/PowerShell;C;Java;JavaScript;PHP;Python;Ruby</v>
      </c>
      <c r="E2220" s="1" t="str">
        <f>IFERROR(__xludf.DUMMYFUNCTION("UNIQUE(SPLIT(B2220,"";""))"),"Bash/Shell/PowerShell")</f>
        <v>Bash/Shell/PowerShell</v>
      </c>
      <c r="F2220" s="1" t="str">
        <f>IFERROR(__xludf.DUMMYFUNCTION("""COMPUTED_VALUE"""),"C")</f>
        <v>C</v>
      </c>
      <c r="G2220" s="1" t="str">
        <f>IFERROR(__xludf.DUMMYFUNCTION("""COMPUTED_VALUE"""),"Java")</f>
        <v>Java</v>
      </c>
      <c r="H2220" s="1" t="str">
        <f>IFERROR(__xludf.DUMMYFUNCTION("""COMPUTED_VALUE"""),"JavaScript")</f>
        <v>JavaScript</v>
      </c>
      <c r="I2220" s="1" t="str">
        <f>IFERROR(__xludf.DUMMYFUNCTION("""COMPUTED_VALUE"""),"PHP")</f>
        <v>PHP</v>
      </c>
      <c r="J2220" s="1" t="str">
        <f>IFERROR(__xludf.DUMMYFUNCTION("""COMPUTED_VALUE"""),"Python")</f>
        <v>Python</v>
      </c>
      <c r="K2220" s="1" t="str">
        <f>IFERROR(__xludf.DUMMYFUNCTION("""COMPUTED_VALUE"""),"Ruby")</f>
        <v>Ruby</v>
      </c>
    </row>
    <row r="2221">
      <c r="B2221" s="1" t="str">
        <f>IFERROR(__xludf.DUMMYFUNCTION("""COMPUTED_VALUE"""),"JavaScript;Python")</f>
        <v>JavaScript;Python</v>
      </c>
      <c r="E2221" s="1" t="str">
        <f>IFERROR(__xludf.DUMMYFUNCTION("UNIQUE(SPLIT(B2221,"";""))"),"JavaScript")</f>
        <v>JavaScript</v>
      </c>
      <c r="F2221" s="1" t="str">
        <f>IFERROR(__xludf.DUMMYFUNCTION("""COMPUTED_VALUE"""),"Python")</f>
        <v>Python</v>
      </c>
    </row>
    <row r="2222">
      <c r="B2222" s="1" t="str">
        <f>IFERROR(__xludf.DUMMYFUNCTION("""COMPUTED_VALUE"""),"Java;JavaScript")</f>
        <v>Java;JavaScript</v>
      </c>
      <c r="E2222" s="1" t="str">
        <f>IFERROR(__xludf.DUMMYFUNCTION("UNIQUE(SPLIT(B2222,"";""))"),"Java")</f>
        <v>Java</v>
      </c>
      <c r="F2222" s="1" t="str">
        <f>IFERROR(__xludf.DUMMYFUNCTION("""COMPUTED_VALUE"""),"JavaScript")</f>
        <v>JavaScript</v>
      </c>
    </row>
    <row r="2223">
      <c r="B2223" s="1" t="str">
        <f>IFERROR(__xludf.DUMMYFUNCTION("""COMPUTED_VALUE"""),"C;C++;HTML/CSS;Java;JavaScript;PHP;R;SQL;TypeScript")</f>
        <v>C;C++;HTML/CSS;Java;JavaScript;PHP;R;SQL;TypeScript</v>
      </c>
      <c r="E2223" s="1" t="str">
        <f>IFERROR(__xludf.DUMMYFUNCTION("UNIQUE(SPLIT(B2223,"";""))"),"C")</f>
        <v>C</v>
      </c>
      <c r="F2223" s="1" t="str">
        <f>IFERROR(__xludf.DUMMYFUNCTION("""COMPUTED_VALUE"""),"C++")</f>
        <v>C++</v>
      </c>
      <c r="G2223" s="1" t="str">
        <f>IFERROR(__xludf.DUMMYFUNCTION("""COMPUTED_VALUE"""),"HTML/CSS")</f>
        <v>HTML/CSS</v>
      </c>
      <c r="H2223" s="1" t="str">
        <f>IFERROR(__xludf.DUMMYFUNCTION("""COMPUTED_VALUE"""),"Java")</f>
        <v>Java</v>
      </c>
      <c r="I2223" s="1" t="str">
        <f>IFERROR(__xludf.DUMMYFUNCTION("""COMPUTED_VALUE"""),"JavaScript")</f>
        <v>JavaScript</v>
      </c>
      <c r="J2223" s="1" t="str">
        <f>IFERROR(__xludf.DUMMYFUNCTION("""COMPUTED_VALUE"""),"PHP")</f>
        <v>PHP</v>
      </c>
      <c r="K2223" s="1" t="str">
        <f>IFERROR(__xludf.DUMMYFUNCTION("""COMPUTED_VALUE"""),"R")</f>
        <v>R</v>
      </c>
      <c r="L2223" s="1" t="str">
        <f>IFERROR(__xludf.DUMMYFUNCTION("""COMPUTED_VALUE"""),"SQL")</f>
        <v>SQL</v>
      </c>
      <c r="M2223" s="1" t="str">
        <f>IFERROR(__xludf.DUMMYFUNCTION("""COMPUTED_VALUE"""),"TypeScript")</f>
        <v>TypeScript</v>
      </c>
    </row>
    <row r="2224">
      <c r="B2224" s="1" t="str">
        <f>IFERROR(__xludf.DUMMYFUNCTION("""COMPUTED_VALUE"""),"Bash/Shell/PowerShell;HTML/CSS;JavaScript;Python;TypeScript")</f>
        <v>Bash/Shell/PowerShell;HTML/CSS;JavaScript;Python;TypeScript</v>
      </c>
      <c r="E2224" s="1" t="str">
        <f>IFERROR(__xludf.DUMMYFUNCTION("UNIQUE(SPLIT(B2224,"";""))"),"Bash/Shell/PowerShell")</f>
        <v>Bash/Shell/PowerShell</v>
      </c>
      <c r="F2224" s="1" t="str">
        <f>IFERROR(__xludf.DUMMYFUNCTION("""COMPUTED_VALUE"""),"HTML/CSS")</f>
        <v>HTML/CSS</v>
      </c>
      <c r="G2224" s="1" t="str">
        <f>IFERROR(__xludf.DUMMYFUNCTION("""COMPUTED_VALUE"""),"JavaScript")</f>
        <v>JavaScript</v>
      </c>
      <c r="H2224" s="1" t="str">
        <f>IFERROR(__xludf.DUMMYFUNCTION("""COMPUTED_VALUE"""),"Python")</f>
        <v>Python</v>
      </c>
      <c r="I2224" s="1" t="str">
        <f>IFERROR(__xludf.DUMMYFUNCTION("""COMPUTED_VALUE"""),"TypeScript")</f>
        <v>TypeScript</v>
      </c>
    </row>
    <row r="2225">
      <c r="B2225" s="1" t="str">
        <f>IFERROR(__xludf.DUMMYFUNCTION("""COMPUTED_VALUE"""),"Bash/Shell/PowerShell;HTML/CSS;JavaScript;Python;SQL;TypeScript;Other(s):")</f>
        <v>Bash/Shell/PowerShell;HTML/CSS;JavaScript;Python;SQL;TypeScript;Other(s):</v>
      </c>
      <c r="E2225" s="1" t="str">
        <f>IFERROR(__xludf.DUMMYFUNCTION("UNIQUE(SPLIT(B2225,"";""))"),"Bash/Shell/PowerShell")</f>
        <v>Bash/Shell/PowerShell</v>
      </c>
      <c r="F2225" s="1" t="str">
        <f>IFERROR(__xludf.DUMMYFUNCTION("""COMPUTED_VALUE"""),"HTML/CSS")</f>
        <v>HTML/CSS</v>
      </c>
      <c r="G2225" s="1" t="str">
        <f>IFERROR(__xludf.DUMMYFUNCTION("""COMPUTED_VALUE"""),"JavaScript")</f>
        <v>JavaScript</v>
      </c>
      <c r="H2225" s="1" t="str">
        <f>IFERROR(__xludf.DUMMYFUNCTION("""COMPUTED_VALUE"""),"Python")</f>
        <v>Python</v>
      </c>
      <c r="I2225" s="1" t="str">
        <f>IFERROR(__xludf.DUMMYFUNCTION("""COMPUTED_VALUE"""),"SQL")</f>
        <v>SQL</v>
      </c>
      <c r="J2225" s="1" t="str">
        <f>IFERROR(__xludf.DUMMYFUNCTION("""COMPUTED_VALUE"""),"TypeScript")</f>
        <v>TypeScript</v>
      </c>
      <c r="K2225" s="1" t="str">
        <f>IFERROR(__xludf.DUMMYFUNCTION("""COMPUTED_VALUE"""),"Other(s):")</f>
        <v>Other(s):</v>
      </c>
    </row>
    <row r="2226">
      <c r="B2226" s="1" t="str">
        <f>IFERROR(__xludf.DUMMYFUNCTION("""COMPUTED_VALUE"""),"Bash/Shell/PowerShell;C#;HTML/CSS;JavaScript;SQL;TypeScript")</f>
        <v>Bash/Shell/PowerShell;C#;HTML/CSS;JavaScript;SQL;TypeScript</v>
      </c>
      <c r="E2226" s="1" t="str">
        <f>IFERROR(__xludf.DUMMYFUNCTION("UNIQUE(SPLIT(B2226,"";""))"),"Bash/Shell/PowerShell")</f>
        <v>Bash/Shell/PowerShell</v>
      </c>
      <c r="F2226" s="1" t="str">
        <f>IFERROR(__xludf.DUMMYFUNCTION("""COMPUTED_VALUE"""),"C#")</f>
        <v>C#</v>
      </c>
      <c r="G2226" s="1" t="str">
        <f>IFERROR(__xludf.DUMMYFUNCTION("""COMPUTED_VALUE"""),"HTML/CSS")</f>
        <v>HTML/CSS</v>
      </c>
      <c r="H2226" s="1" t="str">
        <f>IFERROR(__xludf.DUMMYFUNCTION("""COMPUTED_VALUE"""),"JavaScript")</f>
        <v>JavaScript</v>
      </c>
      <c r="I2226" s="1" t="str">
        <f>IFERROR(__xludf.DUMMYFUNCTION("""COMPUTED_VALUE"""),"SQL")</f>
        <v>SQL</v>
      </c>
      <c r="J2226" s="1" t="str">
        <f>IFERROR(__xludf.DUMMYFUNCTION("""COMPUTED_VALUE"""),"TypeScript")</f>
        <v>TypeScript</v>
      </c>
    </row>
    <row r="2227">
      <c r="B2227" s="1" t="str">
        <f>IFERROR(__xludf.DUMMYFUNCTION("""COMPUTED_VALUE"""),"Bash/Shell/PowerShell;C#;HTML/CSS;JavaScript;Python;Scala;SQL")</f>
        <v>Bash/Shell/PowerShell;C#;HTML/CSS;JavaScript;Python;Scala;SQL</v>
      </c>
      <c r="E2227" s="1" t="str">
        <f>IFERROR(__xludf.DUMMYFUNCTION("UNIQUE(SPLIT(B2227,"";""))"),"Bash/Shell/PowerShell")</f>
        <v>Bash/Shell/PowerShell</v>
      </c>
      <c r="F2227" s="1" t="str">
        <f>IFERROR(__xludf.DUMMYFUNCTION("""COMPUTED_VALUE"""),"C#")</f>
        <v>C#</v>
      </c>
      <c r="G2227" s="1" t="str">
        <f>IFERROR(__xludf.DUMMYFUNCTION("""COMPUTED_VALUE"""),"HTML/CSS")</f>
        <v>HTML/CSS</v>
      </c>
      <c r="H2227" s="1" t="str">
        <f>IFERROR(__xludf.DUMMYFUNCTION("""COMPUTED_VALUE"""),"JavaScript")</f>
        <v>JavaScript</v>
      </c>
      <c r="I2227" s="1" t="str">
        <f>IFERROR(__xludf.DUMMYFUNCTION("""COMPUTED_VALUE"""),"Python")</f>
        <v>Python</v>
      </c>
      <c r="J2227" s="1" t="str">
        <f>IFERROR(__xludf.DUMMYFUNCTION("""COMPUTED_VALUE"""),"Scala")</f>
        <v>Scala</v>
      </c>
      <c r="K2227" s="1" t="str">
        <f>IFERROR(__xludf.DUMMYFUNCTION("""COMPUTED_VALUE"""),"SQL")</f>
        <v>SQL</v>
      </c>
    </row>
    <row r="2228">
      <c r="B2228" s="1" t="str">
        <f>IFERROR(__xludf.DUMMYFUNCTION("""COMPUTED_VALUE"""),"Assembly;Bash/Shell/PowerShell;C;C++;C#;HTML/CSS;Java;JavaScript;PHP;SQL")</f>
        <v>Assembly;Bash/Shell/PowerShell;C;C++;C#;HTML/CSS;Java;JavaScript;PHP;SQL</v>
      </c>
      <c r="E2228" s="1" t="str">
        <f>IFERROR(__xludf.DUMMYFUNCTION("UNIQUE(SPLIT(B2228,"";""))"),"Assembly")</f>
        <v>Assembly</v>
      </c>
      <c r="F2228" s="1" t="str">
        <f>IFERROR(__xludf.DUMMYFUNCTION("""COMPUTED_VALUE"""),"Bash/Shell/PowerShell")</f>
        <v>Bash/Shell/PowerShell</v>
      </c>
      <c r="G2228" s="1" t="str">
        <f>IFERROR(__xludf.DUMMYFUNCTION("""COMPUTED_VALUE"""),"C")</f>
        <v>C</v>
      </c>
      <c r="H2228" s="1" t="str">
        <f>IFERROR(__xludf.DUMMYFUNCTION("""COMPUTED_VALUE"""),"C++")</f>
        <v>C++</v>
      </c>
      <c r="I2228" s="1" t="str">
        <f>IFERROR(__xludf.DUMMYFUNCTION("""COMPUTED_VALUE"""),"C#")</f>
        <v>C#</v>
      </c>
      <c r="J2228" s="1" t="str">
        <f>IFERROR(__xludf.DUMMYFUNCTION("""COMPUTED_VALUE"""),"HTML/CSS")</f>
        <v>HTML/CSS</v>
      </c>
      <c r="K2228" s="1" t="str">
        <f>IFERROR(__xludf.DUMMYFUNCTION("""COMPUTED_VALUE"""),"Java")</f>
        <v>Java</v>
      </c>
      <c r="L2228" s="1" t="str">
        <f>IFERROR(__xludf.DUMMYFUNCTION("""COMPUTED_VALUE"""),"JavaScript")</f>
        <v>JavaScript</v>
      </c>
      <c r="M2228" s="1" t="str">
        <f>IFERROR(__xludf.DUMMYFUNCTION("""COMPUTED_VALUE"""),"PHP")</f>
        <v>PHP</v>
      </c>
      <c r="N2228" s="1" t="str">
        <f>IFERROR(__xludf.DUMMYFUNCTION("""COMPUTED_VALUE"""),"SQL")</f>
        <v>SQL</v>
      </c>
    </row>
    <row r="2229">
      <c r="B2229" s="1" t="str">
        <f>IFERROR(__xludf.DUMMYFUNCTION("""COMPUTED_VALUE"""),"Bash/Shell/PowerShell;Python")</f>
        <v>Bash/Shell/PowerShell;Python</v>
      </c>
      <c r="E2229" s="1" t="str">
        <f>IFERROR(__xludf.DUMMYFUNCTION("UNIQUE(SPLIT(B2229,"";""))"),"Bash/Shell/PowerShell")</f>
        <v>Bash/Shell/PowerShell</v>
      </c>
      <c r="F2229" s="1" t="str">
        <f>IFERROR(__xludf.DUMMYFUNCTION("""COMPUTED_VALUE"""),"Python")</f>
        <v>Python</v>
      </c>
    </row>
    <row r="2230">
      <c r="B2230" s="1" t="str">
        <f>IFERROR(__xludf.DUMMYFUNCTION("""COMPUTED_VALUE"""),"C++;C#;HTML/CSS;Java;JavaScript;PHP;SQL;TypeScript")</f>
        <v>C++;C#;HTML/CSS;Java;JavaScript;PHP;SQL;TypeScript</v>
      </c>
      <c r="E2230" s="1" t="str">
        <f>IFERROR(__xludf.DUMMYFUNCTION("UNIQUE(SPLIT(B2230,"";""))"),"C++")</f>
        <v>C++</v>
      </c>
      <c r="F2230" s="1" t="str">
        <f>IFERROR(__xludf.DUMMYFUNCTION("""COMPUTED_VALUE"""),"C#")</f>
        <v>C#</v>
      </c>
      <c r="G2230" s="1" t="str">
        <f>IFERROR(__xludf.DUMMYFUNCTION("""COMPUTED_VALUE"""),"HTML/CSS")</f>
        <v>HTML/CSS</v>
      </c>
      <c r="H2230" s="1" t="str">
        <f>IFERROR(__xludf.DUMMYFUNCTION("""COMPUTED_VALUE"""),"Java")</f>
        <v>Java</v>
      </c>
      <c r="I2230" s="1" t="str">
        <f>IFERROR(__xludf.DUMMYFUNCTION("""COMPUTED_VALUE"""),"JavaScript")</f>
        <v>JavaScript</v>
      </c>
      <c r="J2230" s="1" t="str">
        <f>IFERROR(__xludf.DUMMYFUNCTION("""COMPUTED_VALUE"""),"PHP")</f>
        <v>PHP</v>
      </c>
      <c r="K2230" s="1" t="str">
        <f>IFERROR(__xludf.DUMMYFUNCTION("""COMPUTED_VALUE"""),"SQL")</f>
        <v>SQL</v>
      </c>
      <c r="L2230" s="1" t="str">
        <f>IFERROR(__xludf.DUMMYFUNCTION("""COMPUTED_VALUE"""),"TypeScript")</f>
        <v>TypeScript</v>
      </c>
    </row>
    <row r="2231">
      <c r="B2231" s="1" t="str">
        <f>IFERROR(__xludf.DUMMYFUNCTION("""COMPUTED_VALUE"""),"Bash/Shell/PowerShell;Go;HTML/CSS;JavaScript;Ruby")</f>
        <v>Bash/Shell/PowerShell;Go;HTML/CSS;JavaScript;Ruby</v>
      </c>
      <c r="E2231" s="1" t="str">
        <f>IFERROR(__xludf.DUMMYFUNCTION("UNIQUE(SPLIT(B2231,"";""))"),"Bash/Shell/PowerShell")</f>
        <v>Bash/Shell/PowerShell</v>
      </c>
      <c r="F2231" s="1" t="str">
        <f>IFERROR(__xludf.DUMMYFUNCTION("""COMPUTED_VALUE"""),"Go")</f>
        <v>Go</v>
      </c>
      <c r="G2231" s="1" t="str">
        <f>IFERROR(__xludf.DUMMYFUNCTION("""COMPUTED_VALUE"""),"HTML/CSS")</f>
        <v>HTML/CSS</v>
      </c>
      <c r="H2231" s="1" t="str">
        <f>IFERROR(__xludf.DUMMYFUNCTION("""COMPUTED_VALUE"""),"JavaScript")</f>
        <v>JavaScript</v>
      </c>
      <c r="I2231" s="1" t="str">
        <f>IFERROR(__xludf.DUMMYFUNCTION("""COMPUTED_VALUE"""),"Ruby")</f>
        <v>Ruby</v>
      </c>
    </row>
    <row r="2232">
      <c r="B2232" s="1" t="str">
        <f>IFERROR(__xludf.DUMMYFUNCTION("""COMPUTED_VALUE"""),"C++;C#;Java;JavaScript;PHP;Python;Other(s):")</f>
        <v>C++;C#;Java;JavaScript;PHP;Python;Other(s):</v>
      </c>
      <c r="E2232" s="1" t="str">
        <f>IFERROR(__xludf.DUMMYFUNCTION("UNIQUE(SPLIT(B2232,"";""))"),"C++")</f>
        <v>C++</v>
      </c>
      <c r="F2232" s="1" t="str">
        <f>IFERROR(__xludf.DUMMYFUNCTION("""COMPUTED_VALUE"""),"C#")</f>
        <v>C#</v>
      </c>
      <c r="G2232" s="1" t="str">
        <f>IFERROR(__xludf.DUMMYFUNCTION("""COMPUTED_VALUE"""),"Java")</f>
        <v>Java</v>
      </c>
      <c r="H2232" s="1" t="str">
        <f>IFERROR(__xludf.DUMMYFUNCTION("""COMPUTED_VALUE"""),"JavaScript")</f>
        <v>JavaScript</v>
      </c>
      <c r="I2232" s="1" t="str">
        <f>IFERROR(__xludf.DUMMYFUNCTION("""COMPUTED_VALUE"""),"PHP")</f>
        <v>PHP</v>
      </c>
      <c r="J2232" s="1" t="str">
        <f>IFERROR(__xludf.DUMMYFUNCTION("""COMPUTED_VALUE"""),"Python")</f>
        <v>Python</v>
      </c>
      <c r="K2232" s="1" t="str">
        <f>IFERROR(__xludf.DUMMYFUNCTION("""COMPUTED_VALUE"""),"Other(s):")</f>
        <v>Other(s):</v>
      </c>
    </row>
    <row r="2233">
      <c r="B2233" s="1" t="str">
        <f>IFERROR(__xludf.DUMMYFUNCTION("""COMPUTED_VALUE"""),"C++;C#;JavaScript;Objective-C;Python;Ruby;SQL;Swift;TypeScript")</f>
        <v>C++;C#;JavaScript;Objective-C;Python;Ruby;SQL;Swift;TypeScript</v>
      </c>
      <c r="E2233" s="1" t="str">
        <f>IFERROR(__xludf.DUMMYFUNCTION("UNIQUE(SPLIT(B2233,"";""))"),"C++")</f>
        <v>C++</v>
      </c>
      <c r="F2233" s="1" t="str">
        <f>IFERROR(__xludf.DUMMYFUNCTION("""COMPUTED_VALUE"""),"C#")</f>
        <v>C#</v>
      </c>
      <c r="G2233" s="1" t="str">
        <f>IFERROR(__xludf.DUMMYFUNCTION("""COMPUTED_VALUE"""),"JavaScript")</f>
        <v>JavaScript</v>
      </c>
      <c r="H2233" s="1" t="str">
        <f>IFERROR(__xludf.DUMMYFUNCTION("""COMPUTED_VALUE"""),"Objective-C")</f>
        <v>Objective-C</v>
      </c>
      <c r="I2233" s="1" t="str">
        <f>IFERROR(__xludf.DUMMYFUNCTION("""COMPUTED_VALUE"""),"Python")</f>
        <v>Python</v>
      </c>
      <c r="J2233" s="1" t="str">
        <f>IFERROR(__xludf.DUMMYFUNCTION("""COMPUTED_VALUE"""),"Ruby")</f>
        <v>Ruby</v>
      </c>
      <c r="K2233" s="1" t="str">
        <f>IFERROR(__xludf.DUMMYFUNCTION("""COMPUTED_VALUE"""),"SQL")</f>
        <v>SQL</v>
      </c>
      <c r="L2233" s="1" t="str">
        <f>IFERROR(__xludf.DUMMYFUNCTION("""COMPUTED_VALUE"""),"Swift")</f>
        <v>Swift</v>
      </c>
      <c r="M2233" s="1" t="str">
        <f>IFERROR(__xludf.DUMMYFUNCTION("""COMPUTED_VALUE"""),"TypeScript")</f>
        <v>TypeScript</v>
      </c>
    </row>
    <row r="2234">
      <c r="B2234" s="1" t="str">
        <f>IFERROR(__xludf.DUMMYFUNCTION("""COMPUTED_VALUE"""),"C#;F#;HTML/CSS;Java;JavaScript;Ruby;SQL")</f>
        <v>C#;F#;HTML/CSS;Java;JavaScript;Ruby;SQL</v>
      </c>
      <c r="E2234" s="1" t="str">
        <f>IFERROR(__xludf.DUMMYFUNCTION("UNIQUE(SPLIT(B2234,"";""))"),"C#")</f>
        <v>C#</v>
      </c>
      <c r="F2234" s="1" t="str">
        <f>IFERROR(__xludf.DUMMYFUNCTION("""COMPUTED_VALUE"""),"F#")</f>
        <v>F#</v>
      </c>
      <c r="G2234" s="1" t="str">
        <f>IFERROR(__xludf.DUMMYFUNCTION("""COMPUTED_VALUE"""),"HTML/CSS")</f>
        <v>HTML/CSS</v>
      </c>
      <c r="H2234" s="1" t="str">
        <f>IFERROR(__xludf.DUMMYFUNCTION("""COMPUTED_VALUE"""),"Java")</f>
        <v>Java</v>
      </c>
      <c r="I2234" s="1" t="str">
        <f>IFERROR(__xludf.DUMMYFUNCTION("""COMPUTED_VALUE"""),"JavaScript")</f>
        <v>JavaScript</v>
      </c>
      <c r="J2234" s="1" t="str">
        <f>IFERROR(__xludf.DUMMYFUNCTION("""COMPUTED_VALUE"""),"Ruby")</f>
        <v>Ruby</v>
      </c>
      <c r="K2234" s="1" t="str">
        <f>IFERROR(__xludf.DUMMYFUNCTION("""COMPUTED_VALUE"""),"SQL")</f>
        <v>SQL</v>
      </c>
    </row>
    <row r="2235">
      <c r="B2235" s="1" t="str">
        <f>IFERROR(__xludf.DUMMYFUNCTION("""COMPUTED_VALUE"""),"C++;Python")</f>
        <v>C++;Python</v>
      </c>
      <c r="E2235" s="1" t="str">
        <f>IFERROR(__xludf.DUMMYFUNCTION("UNIQUE(SPLIT(B2235,"";""))"),"C++")</f>
        <v>C++</v>
      </c>
      <c r="F2235" s="1" t="str">
        <f>IFERROR(__xludf.DUMMYFUNCTION("""COMPUTED_VALUE"""),"Python")</f>
        <v>Python</v>
      </c>
    </row>
    <row r="2236">
      <c r="B2236" s="1" t="str">
        <f>IFERROR(__xludf.DUMMYFUNCTION("""COMPUTED_VALUE"""),"Python")</f>
        <v>Python</v>
      </c>
      <c r="E2236" s="1" t="str">
        <f>IFERROR(__xludf.DUMMYFUNCTION("UNIQUE(SPLIT(B2236,"";""))"),"Python")</f>
        <v>Python</v>
      </c>
    </row>
    <row r="2237">
      <c r="B2237" s="1" t="str">
        <f>IFERROR(__xludf.DUMMYFUNCTION("""COMPUTED_VALUE"""),"C++;HTML/CSS;JavaScript")</f>
        <v>C++;HTML/CSS;JavaScript</v>
      </c>
      <c r="E2237" s="1" t="str">
        <f>IFERROR(__xludf.DUMMYFUNCTION("UNIQUE(SPLIT(B2237,"";""))"),"C++")</f>
        <v>C++</v>
      </c>
      <c r="F2237" s="1" t="str">
        <f>IFERROR(__xludf.DUMMYFUNCTION("""COMPUTED_VALUE"""),"HTML/CSS")</f>
        <v>HTML/CSS</v>
      </c>
      <c r="G2237" s="1" t="str">
        <f>IFERROR(__xludf.DUMMYFUNCTION("""COMPUTED_VALUE"""),"JavaScript")</f>
        <v>JavaScript</v>
      </c>
    </row>
    <row r="2238">
      <c r="B2238" s="1" t="str">
        <f>IFERROR(__xludf.DUMMYFUNCTION("""COMPUTED_VALUE"""),"C;HTML/CSS;JavaScript;VBA;Other(s):")</f>
        <v>C;HTML/CSS;JavaScript;VBA;Other(s):</v>
      </c>
      <c r="E2238" s="1" t="str">
        <f>IFERROR(__xludf.DUMMYFUNCTION("UNIQUE(SPLIT(B2238,"";""))"),"C")</f>
        <v>C</v>
      </c>
      <c r="F2238" s="1" t="str">
        <f>IFERROR(__xludf.DUMMYFUNCTION("""COMPUTED_VALUE"""),"HTML/CSS")</f>
        <v>HTML/CSS</v>
      </c>
      <c r="G2238" s="1" t="str">
        <f>IFERROR(__xludf.DUMMYFUNCTION("""COMPUTED_VALUE"""),"JavaScript")</f>
        <v>JavaScript</v>
      </c>
      <c r="H2238" s="1" t="str">
        <f>IFERROR(__xludf.DUMMYFUNCTION("""COMPUTED_VALUE"""),"VBA")</f>
        <v>VBA</v>
      </c>
      <c r="I2238" s="1" t="str">
        <f>IFERROR(__xludf.DUMMYFUNCTION("""COMPUTED_VALUE"""),"Other(s):")</f>
        <v>Other(s):</v>
      </c>
    </row>
    <row r="2239">
      <c r="B2239" s="1" t="str">
        <f>IFERROR(__xludf.DUMMYFUNCTION("""COMPUTED_VALUE"""),"C;C++;C#")</f>
        <v>C;C++;C#</v>
      </c>
      <c r="E2239" s="1" t="str">
        <f>IFERROR(__xludf.DUMMYFUNCTION("UNIQUE(SPLIT(B2239,"";""))"),"C")</f>
        <v>C</v>
      </c>
      <c r="F2239" s="1" t="str">
        <f>IFERROR(__xludf.DUMMYFUNCTION("""COMPUTED_VALUE"""),"C++")</f>
        <v>C++</v>
      </c>
      <c r="G2239" s="1" t="str">
        <f>IFERROR(__xludf.DUMMYFUNCTION("""COMPUTED_VALUE"""),"C#")</f>
        <v>C#</v>
      </c>
    </row>
    <row r="2240">
      <c r="B2240" s="1" t="str">
        <f>IFERROR(__xludf.DUMMYFUNCTION("""COMPUTED_VALUE"""),"Bash/Shell/PowerShell;HTML/CSS;JavaScript;PHP;Python;SQL")</f>
        <v>Bash/Shell/PowerShell;HTML/CSS;JavaScript;PHP;Python;SQL</v>
      </c>
      <c r="E2240" s="1" t="str">
        <f>IFERROR(__xludf.DUMMYFUNCTION("UNIQUE(SPLIT(B2240,"";""))"),"Bash/Shell/PowerShell")</f>
        <v>Bash/Shell/PowerShell</v>
      </c>
      <c r="F2240" s="1" t="str">
        <f>IFERROR(__xludf.DUMMYFUNCTION("""COMPUTED_VALUE"""),"HTML/CSS")</f>
        <v>HTML/CSS</v>
      </c>
      <c r="G2240" s="1" t="str">
        <f>IFERROR(__xludf.DUMMYFUNCTION("""COMPUTED_VALUE"""),"JavaScript")</f>
        <v>JavaScript</v>
      </c>
      <c r="H2240" s="1" t="str">
        <f>IFERROR(__xludf.DUMMYFUNCTION("""COMPUTED_VALUE"""),"PHP")</f>
        <v>PHP</v>
      </c>
      <c r="I2240" s="1" t="str">
        <f>IFERROR(__xludf.DUMMYFUNCTION("""COMPUTED_VALUE"""),"Python")</f>
        <v>Python</v>
      </c>
      <c r="J2240" s="1" t="str">
        <f>IFERROR(__xludf.DUMMYFUNCTION("""COMPUTED_VALUE"""),"SQL")</f>
        <v>SQL</v>
      </c>
    </row>
    <row r="2241">
      <c r="B2241" s="1" t="str">
        <f>IFERROR(__xludf.DUMMYFUNCTION("""COMPUTED_VALUE"""),"C#;SQL")</f>
        <v>C#;SQL</v>
      </c>
      <c r="E2241" s="1" t="str">
        <f>IFERROR(__xludf.DUMMYFUNCTION("UNIQUE(SPLIT(B2241,"";""))"),"C#")</f>
        <v>C#</v>
      </c>
      <c r="F2241" s="1" t="str">
        <f>IFERROR(__xludf.DUMMYFUNCTION("""COMPUTED_VALUE"""),"SQL")</f>
        <v>SQL</v>
      </c>
    </row>
    <row r="2242">
      <c r="B2242" s="1" t="str">
        <f>IFERROR(__xludf.DUMMYFUNCTION("""COMPUTED_VALUE"""),"HTML/CSS;Java;JavaScript;PHP;SQL")</f>
        <v>HTML/CSS;Java;JavaScript;PHP;SQL</v>
      </c>
      <c r="E2242" s="1" t="str">
        <f>IFERROR(__xludf.DUMMYFUNCTION("UNIQUE(SPLIT(B2242,"";""))"),"HTML/CSS")</f>
        <v>HTML/CSS</v>
      </c>
      <c r="F2242" s="1" t="str">
        <f>IFERROR(__xludf.DUMMYFUNCTION("""COMPUTED_VALUE"""),"Java")</f>
        <v>Java</v>
      </c>
      <c r="G2242" s="1" t="str">
        <f>IFERROR(__xludf.DUMMYFUNCTION("""COMPUTED_VALUE"""),"JavaScript")</f>
        <v>JavaScript</v>
      </c>
      <c r="H2242" s="1" t="str">
        <f>IFERROR(__xludf.DUMMYFUNCTION("""COMPUTED_VALUE"""),"PHP")</f>
        <v>PHP</v>
      </c>
      <c r="I2242" s="1" t="str">
        <f>IFERROR(__xludf.DUMMYFUNCTION("""COMPUTED_VALUE"""),"SQL")</f>
        <v>SQL</v>
      </c>
    </row>
    <row r="2243">
      <c r="B2243" s="1" t="str">
        <f>IFERROR(__xludf.DUMMYFUNCTION("""COMPUTED_VALUE"""),"HTML/CSS;JavaScript;SQL")</f>
        <v>HTML/CSS;JavaScript;SQL</v>
      </c>
      <c r="E2243" s="1" t="str">
        <f>IFERROR(__xludf.DUMMYFUNCTION("UNIQUE(SPLIT(B2243,"";""))"),"HTML/CSS")</f>
        <v>HTML/CSS</v>
      </c>
      <c r="F2243" s="1" t="str">
        <f>IFERROR(__xludf.DUMMYFUNCTION("""COMPUTED_VALUE"""),"JavaScript")</f>
        <v>JavaScript</v>
      </c>
      <c r="G2243" s="1" t="str">
        <f>IFERROR(__xludf.DUMMYFUNCTION("""COMPUTED_VALUE"""),"SQL")</f>
        <v>SQL</v>
      </c>
    </row>
    <row r="2244">
      <c r="B2244" s="1" t="str">
        <f>IFERROR(__xludf.DUMMYFUNCTION("""COMPUTED_VALUE"""),"C++;C#")</f>
        <v>C++;C#</v>
      </c>
      <c r="E2244" s="1" t="str">
        <f>IFERROR(__xludf.DUMMYFUNCTION("UNIQUE(SPLIT(B2244,"";""))"),"C++")</f>
        <v>C++</v>
      </c>
      <c r="F2244" s="1" t="str">
        <f>IFERROR(__xludf.DUMMYFUNCTION("""COMPUTED_VALUE"""),"C#")</f>
        <v>C#</v>
      </c>
    </row>
    <row r="2245">
      <c r="B2245" s="1" t="str">
        <f>IFERROR(__xludf.DUMMYFUNCTION("""COMPUTED_VALUE"""),"HTML/CSS;JavaScript;PHP;Rust;TypeScript;WebAssembly")</f>
        <v>HTML/CSS;JavaScript;PHP;Rust;TypeScript;WebAssembly</v>
      </c>
      <c r="E2245" s="1" t="str">
        <f>IFERROR(__xludf.DUMMYFUNCTION("UNIQUE(SPLIT(B2245,"";""))"),"HTML/CSS")</f>
        <v>HTML/CSS</v>
      </c>
      <c r="F2245" s="1" t="str">
        <f>IFERROR(__xludf.DUMMYFUNCTION("""COMPUTED_VALUE"""),"JavaScript")</f>
        <v>JavaScript</v>
      </c>
      <c r="G2245" s="1" t="str">
        <f>IFERROR(__xludf.DUMMYFUNCTION("""COMPUTED_VALUE"""),"PHP")</f>
        <v>PHP</v>
      </c>
      <c r="H2245" s="1" t="str">
        <f>IFERROR(__xludf.DUMMYFUNCTION("""COMPUTED_VALUE"""),"Rust")</f>
        <v>Rust</v>
      </c>
      <c r="I2245" s="1" t="str">
        <f>IFERROR(__xludf.DUMMYFUNCTION("""COMPUTED_VALUE"""),"TypeScript")</f>
        <v>TypeScript</v>
      </c>
      <c r="J2245" s="1" t="str">
        <f>IFERROR(__xludf.DUMMYFUNCTION("""COMPUTED_VALUE"""),"WebAssembly")</f>
        <v>WebAssembly</v>
      </c>
    </row>
    <row r="2246">
      <c r="B2246" s="1" t="str">
        <f>IFERROR(__xludf.DUMMYFUNCTION("""COMPUTED_VALUE"""),"Bash/Shell/PowerShell;C;C++;C#;HTML/CSS;JavaScript;Kotlin;PHP;Python;Rust;SQL;TypeScript")</f>
        <v>Bash/Shell/PowerShell;C;C++;C#;HTML/CSS;JavaScript;Kotlin;PHP;Python;Rust;SQL;TypeScript</v>
      </c>
      <c r="E2246" s="1" t="str">
        <f>IFERROR(__xludf.DUMMYFUNCTION("UNIQUE(SPLIT(B2246,"";""))"),"Bash/Shell/PowerShell")</f>
        <v>Bash/Shell/PowerShell</v>
      </c>
      <c r="F2246" s="1" t="str">
        <f>IFERROR(__xludf.DUMMYFUNCTION("""COMPUTED_VALUE"""),"C")</f>
        <v>C</v>
      </c>
      <c r="G2246" s="1" t="str">
        <f>IFERROR(__xludf.DUMMYFUNCTION("""COMPUTED_VALUE"""),"C++")</f>
        <v>C++</v>
      </c>
      <c r="H2246" s="1" t="str">
        <f>IFERROR(__xludf.DUMMYFUNCTION("""COMPUTED_VALUE"""),"C#")</f>
        <v>C#</v>
      </c>
      <c r="I2246" s="1" t="str">
        <f>IFERROR(__xludf.DUMMYFUNCTION("""COMPUTED_VALUE"""),"HTML/CSS")</f>
        <v>HTML/CSS</v>
      </c>
      <c r="J2246" s="1" t="str">
        <f>IFERROR(__xludf.DUMMYFUNCTION("""COMPUTED_VALUE"""),"JavaScript")</f>
        <v>JavaScript</v>
      </c>
      <c r="K2246" s="1" t="str">
        <f>IFERROR(__xludf.DUMMYFUNCTION("""COMPUTED_VALUE"""),"Kotlin")</f>
        <v>Kotlin</v>
      </c>
      <c r="L2246" s="1" t="str">
        <f>IFERROR(__xludf.DUMMYFUNCTION("""COMPUTED_VALUE"""),"PHP")</f>
        <v>PHP</v>
      </c>
      <c r="M2246" s="1" t="str">
        <f>IFERROR(__xludf.DUMMYFUNCTION("""COMPUTED_VALUE"""),"Python")</f>
        <v>Python</v>
      </c>
      <c r="N2246" s="1" t="str">
        <f>IFERROR(__xludf.DUMMYFUNCTION("""COMPUTED_VALUE"""),"Rust")</f>
        <v>Rust</v>
      </c>
      <c r="O2246" s="1" t="str">
        <f>IFERROR(__xludf.DUMMYFUNCTION("""COMPUTED_VALUE"""),"SQL")</f>
        <v>SQL</v>
      </c>
      <c r="P2246" s="1" t="str">
        <f>IFERROR(__xludf.DUMMYFUNCTION("""COMPUTED_VALUE"""),"TypeScript")</f>
        <v>TypeScript</v>
      </c>
    </row>
    <row r="2247">
      <c r="B2247" s="1" t="str">
        <f>IFERROR(__xludf.DUMMYFUNCTION("""COMPUTED_VALUE"""),"Java;Python")</f>
        <v>Java;Python</v>
      </c>
      <c r="E2247" s="1" t="str">
        <f>IFERROR(__xludf.DUMMYFUNCTION("UNIQUE(SPLIT(B2247,"";""))"),"Java")</f>
        <v>Java</v>
      </c>
      <c r="F2247" s="1" t="str">
        <f>IFERROR(__xludf.DUMMYFUNCTION("""COMPUTED_VALUE"""),"Python")</f>
        <v>Python</v>
      </c>
    </row>
    <row r="2248">
      <c r="B2248" s="1" t="str">
        <f>IFERROR(__xludf.DUMMYFUNCTION("""COMPUTED_VALUE"""),"Java;Kotlin;Python")</f>
        <v>Java;Kotlin;Python</v>
      </c>
      <c r="E2248" s="1" t="str">
        <f>IFERROR(__xludf.DUMMYFUNCTION("UNIQUE(SPLIT(B2248,"";""))"),"Java")</f>
        <v>Java</v>
      </c>
      <c r="F2248" s="1" t="str">
        <f>IFERROR(__xludf.DUMMYFUNCTION("""COMPUTED_VALUE"""),"Kotlin")</f>
        <v>Kotlin</v>
      </c>
      <c r="G2248" s="1" t="str">
        <f>IFERROR(__xludf.DUMMYFUNCTION("""COMPUTED_VALUE"""),"Python")</f>
        <v>Python</v>
      </c>
    </row>
    <row r="2249">
      <c r="B2249" s="1" t="str">
        <f>IFERROR(__xludf.DUMMYFUNCTION("""COMPUTED_VALUE"""),"Bash/Shell/PowerShell;HTML/CSS;JavaScript;Python;Ruby;SQL")</f>
        <v>Bash/Shell/PowerShell;HTML/CSS;JavaScript;Python;Ruby;SQL</v>
      </c>
      <c r="E2249" s="1" t="str">
        <f>IFERROR(__xludf.DUMMYFUNCTION("UNIQUE(SPLIT(B2249,"";""))"),"Bash/Shell/PowerShell")</f>
        <v>Bash/Shell/PowerShell</v>
      </c>
      <c r="F2249" s="1" t="str">
        <f>IFERROR(__xludf.DUMMYFUNCTION("""COMPUTED_VALUE"""),"HTML/CSS")</f>
        <v>HTML/CSS</v>
      </c>
      <c r="G2249" s="1" t="str">
        <f>IFERROR(__xludf.DUMMYFUNCTION("""COMPUTED_VALUE"""),"JavaScript")</f>
        <v>JavaScript</v>
      </c>
      <c r="H2249" s="1" t="str">
        <f>IFERROR(__xludf.DUMMYFUNCTION("""COMPUTED_VALUE"""),"Python")</f>
        <v>Python</v>
      </c>
      <c r="I2249" s="1" t="str">
        <f>IFERROR(__xludf.DUMMYFUNCTION("""COMPUTED_VALUE"""),"Ruby")</f>
        <v>Ruby</v>
      </c>
      <c r="J2249" s="1" t="str">
        <f>IFERROR(__xludf.DUMMYFUNCTION("""COMPUTED_VALUE"""),"SQL")</f>
        <v>SQL</v>
      </c>
    </row>
    <row r="2250">
      <c r="B2250" s="1" t="str">
        <f>IFERROR(__xludf.DUMMYFUNCTION("""COMPUTED_VALUE"""),"Bash/Shell/PowerShell;Go;HTML/CSS;Java;JavaScript;PHP;Python;SQL")</f>
        <v>Bash/Shell/PowerShell;Go;HTML/CSS;Java;JavaScript;PHP;Python;SQL</v>
      </c>
      <c r="E2250" s="1" t="str">
        <f>IFERROR(__xludf.DUMMYFUNCTION("UNIQUE(SPLIT(B2250,"";""))"),"Bash/Shell/PowerShell")</f>
        <v>Bash/Shell/PowerShell</v>
      </c>
      <c r="F2250" s="1" t="str">
        <f>IFERROR(__xludf.DUMMYFUNCTION("""COMPUTED_VALUE"""),"Go")</f>
        <v>Go</v>
      </c>
      <c r="G2250" s="1" t="str">
        <f>IFERROR(__xludf.DUMMYFUNCTION("""COMPUTED_VALUE"""),"HTML/CSS")</f>
        <v>HTML/CSS</v>
      </c>
      <c r="H2250" s="1" t="str">
        <f>IFERROR(__xludf.DUMMYFUNCTION("""COMPUTED_VALUE"""),"Java")</f>
        <v>Java</v>
      </c>
      <c r="I2250" s="1" t="str">
        <f>IFERROR(__xludf.DUMMYFUNCTION("""COMPUTED_VALUE"""),"JavaScript")</f>
        <v>JavaScript</v>
      </c>
      <c r="J2250" s="1" t="str">
        <f>IFERROR(__xludf.DUMMYFUNCTION("""COMPUTED_VALUE"""),"PHP")</f>
        <v>PHP</v>
      </c>
      <c r="K2250" s="1" t="str">
        <f>IFERROR(__xludf.DUMMYFUNCTION("""COMPUTED_VALUE"""),"Python")</f>
        <v>Python</v>
      </c>
      <c r="L2250" s="1" t="str">
        <f>IFERROR(__xludf.DUMMYFUNCTION("""COMPUTED_VALUE"""),"SQL")</f>
        <v>SQL</v>
      </c>
    </row>
    <row r="2251">
      <c r="B2251" s="1" t="str">
        <f>IFERROR(__xludf.DUMMYFUNCTION("""COMPUTED_VALUE"""),"C++;Python")</f>
        <v>C++;Python</v>
      </c>
      <c r="E2251" s="1" t="str">
        <f>IFERROR(__xludf.DUMMYFUNCTION("UNIQUE(SPLIT(B2251,"";""))"),"C++")</f>
        <v>C++</v>
      </c>
      <c r="F2251" s="1" t="str">
        <f>IFERROR(__xludf.DUMMYFUNCTION("""COMPUTED_VALUE"""),"Python")</f>
        <v>Python</v>
      </c>
    </row>
    <row r="2252">
      <c r="B2252" s="1" t="str">
        <f>IFERROR(__xludf.DUMMYFUNCTION("""COMPUTED_VALUE"""),"Bash/Shell/PowerShell;HTML/CSS;Java;JavaScript;PHP;Python;SQL;TypeScript")</f>
        <v>Bash/Shell/PowerShell;HTML/CSS;Java;JavaScript;PHP;Python;SQL;TypeScript</v>
      </c>
      <c r="E2252" s="1" t="str">
        <f>IFERROR(__xludf.DUMMYFUNCTION("UNIQUE(SPLIT(B2252,"";""))"),"Bash/Shell/PowerShell")</f>
        <v>Bash/Shell/PowerShell</v>
      </c>
      <c r="F2252" s="1" t="str">
        <f>IFERROR(__xludf.DUMMYFUNCTION("""COMPUTED_VALUE"""),"HTML/CSS")</f>
        <v>HTML/CSS</v>
      </c>
      <c r="G2252" s="1" t="str">
        <f>IFERROR(__xludf.DUMMYFUNCTION("""COMPUTED_VALUE"""),"Java")</f>
        <v>Java</v>
      </c>
      <c r="H2252" s="1" t="str">
        <f>IFERROR(__xludf.DUMMYFUNCTION("""COMPUTED_VALUE"""),"JavaScript")</f>
        <v>JavaScript</v>
      </c>
      <c r="I2252" s="1" t="str">
        <f>IFERROR(__xludf.DUMMYFUNCTION("""COMPUTED_VALUE"""),"PHP")</f>
        <v>PHP</v>
      </c>
      <c r="J2252" s="1" t="str">
        <f>IFERROR(__xludf.DUMMYFUNCTION("""COMPUTED_VALUE"""),"Python")</f>
        <v>Python</v>
      </c>
      <c r="K2252" s="1" t="str">
        <f>IFERROR(__xludf.DUMMYFUNCTION("""COMPUTED_VALUE"""),"SQL")</f>
        <v>SQL</v>
      </c>
      <c r="L2252" s="1" t="str">
        <f>IFERROR(__xludf.DUMMYFUNCTION("""COMPUTED_VALUE"""),"TypeScript")</f>
        <v>TypeScript</v>
      </c>
    </row>
    <row r="2253">
      <c r="B2253" s="1" t="str">
        <f>IFERROR(__xludf.DUMMYFUNCTION("""COMPUTED_VALUE"""),"C")</f>
        <v>C</v>
      </c>
      <c r="E2253" s="1" t="str">
        <f>IFERROR(__xludf.DUMMYFUNCTION("UNIQUE(SPLIT(B2253,"";""))"),"C")</f>
        <v>C</v>
      </c>
    </row>
    <row r="2254">
      <c r="B2254" s="1" t="str">
        <f>IFERROR(__xludf.DUMMYFUNCTION("""COMPUTED_VALUE"""),"C#;F#;Java")</f>
        <v>C#;F#;Java</v>
      </c>
      <c r="E2254" s="1" t="str">
        <f>IFERROR(__xludf.DUMMYFUNCTION("UNIQUE(SPLIT(B2254,"";""))"),"C#")</f>
        <v>C#</v>
      </c>
      <c r="F2254" s="1" t="str">
        <f>IFERROR(__xludf.DUMMYFUNCTION("""COMPUTED_VALUE"""),"F#")</f>
        <v>F#</v>
      </c>
      <c r="G2254" s="1" t="str">
        <f>IFERROR(__xludf.DUMMYFUNCTION("""COMPUTED_VALUE"""),"Java")</f>
        <v>Java</v>
      </c>
    </row>
    <row r="2255">
      <c r="B2255" s="1" t="str">
        <f>IFERROR(__xludf.DUMMYFUNCTION("""COMPUTED_VALUE"""),"Objective-C;Swift")</f>
        <v>Objective-C;Swift</v>
      </c>
      <c r="E2255" s="1" t="str">
        <f>IFERROR(__xludf.DUMMYFUNCTION("UNIQUE(SPLIT(B2255,"";""))"),"Objective-C")</f>
        <v>Objective-C</v>
      </c>
      <c r="F2255" s="1" t="str">
        <f>IFERROR(__xludf.DUMMYFUNCTION("""COMPUTED_VALUE"""),"Swift")</f>
        <v>Swift</v>
      </c>
    </row>
    <row r="2256">
      <c r="B2256" s="1" t="str">
        <f>IFERROR(__xludf.DUMMYFUNCTION("""COMPUTED_VALUE"""),"Objective-C;Swift")</f>
        <v>Objective-C;Swift</v>
      </c>
      <c r="E2256" s="1" t="str">
        <f>IFERROR(__xludf.DUMMYFUNCTION("UNIQUE(SPLIT(B2256,"";""))"),"Objective-C")</f>
        <v>Objective-C</v>
      </c>
      <c r="F2256" s="1" t="str">
        <f>IFERROR(__xludf.DUMMYFUNCTION("""COMPUTED_VALUE"""),"Swift")</f>
        <v>Swift</v>
      </c>
    </row>
    <row r="2257">
      <c r="B2257" s="1" t="str">
        <f>IFERROR(__xludf.DUMMYFUNCTION("""COMPUTED_VALUE"""),"C#;HTML/CSS;Java;JavaScript;Python;SQL;TypeScript")</f>
        <v>C#;HTML/CSS;Java;JavaScript;Python;SQL;TypeScript</v>
      </c>
      <c r="E2257" s="1" t="str">
        <f>IFERROR(__xludf.DUMMYFUNCTION("UNIQUE(SPLIT(B2257,"";""))"),"C#")</f>
        <v>C#</v>
      </c>
      <c r="F2257" s="1" t="str">
        <f>IFERROR(__xludf.DUMMYFUNCTION("""COMPUTED_VALUE"""),"HTML/CSS")</f>
        <v>HTML/CSS</v>
      </c>
      <c r="G2257" s="1" t="str">
        <f>IFERROR(__xludf.DUMMYFUNCTION("""COMPUTED_VALUE"""),"Java")</f>
        <v>Java</v>
      </c>
      <c r="H2257" s="1" t="str">
        <f>IFERROR(__xludf.DUMMYFUNCTION("""COMPUTED_VALUE"""),"JavaScript")</f>
        <v>JavaScript</v>
      </c>
      <c r="I2257" s="1" t="str">
        <f>IFERROR(__xludf.DUMMYFUNCTION("""COMPUTED_VALUE"""),"Python")</f>
        <v>Python</v>
      </c>
      <c r="J2257" s="1" t="str">
        <f>IFERROR(__xludf.DUMMYFUNCTION("""COMPUTED_VALUE"""),"SQL")</f>
        <v>SQL</v>
      </c>
      <c r="K2257" s="1" t="str">
        <f>IFERROR(__xludf.DUMMYFUNCTION("""COMPUTED_VALUE"""),"TypeScript")</f>
        <v>TypeScript</v>
      </c>
    </row>
    <row r="2258">
      <c r="B2258" s="1" t="str">
        <f>IFERROR(__xludf.DUMMYFUNCTION("""COMPUTED_VALUE"""),"Java;JavaScript;Kotlin;Python;R;Scala;TypeScript")</f>
        <v>Java;JavaScript;Kotlin;Python;R;Scala;TypeScript</v>
      </c>
      <c r="E2258" s="1" t="str">
        <f>IFERROR(__xludf.DUMMYFUNCTION("UNIQUE(SPLIT(B2258,"";""))"),"Java")</f>
        <v>Java</v>
      </c>
      <c r="F2258" s="1" t="str">
        <f>IFERROR(__xludf.DUMMYFUNCTION("""COMPUTED_VALUE"""),"JavaScript")</f>
        <v>JavaScript</v>
      </c>
      <c r="G2258" s="1" t="str">
        <f>IFERROR(__xludf.DUMMYFUNCTION("""COMPUTED_VALUE"""),"Kotlin")</f>
        <v>Kotlin</v>
      </c>
      <c r="H2258" s="1" t="str">
        <f>IFERROR(__xludf.DUMMYFUNCTION("""COMPUTED_VALUE"""),"Python")</f>
        <v>Python</v>
      </c>
      <c r="I2258" s="1" t="str">
        <f>IFERROR(__xludf.DUMMYFUNCTION("""COMPUTED_VALUE"""),"R")</f>
        <v>R</v>
      </c>
      <c r="J2258" s="1" t="str">
        <f>IFERROR(__xludf.DUMMYFUNCTION("""COMPUTED_VALUE"""),"Scala")</f>
        <v>Scala</v>
      </c>
      <c r="K2258" s="1" t="str">
        <f>IFERROR(__xludf.DUMMYFUNCTION("""COMPUTED_VALUE"""),"TypeScript")</f>
        <v>TypeScript</v>
      </c>
    </row>
    <row r="2259">
      <c r="B2259" s="1" t="str">
        <f>IFERROR(__xludf.DUMMYFUNCTION("""COMPUTED_VALUE"""),"Bash/Shell/PowerShell;HTML/CSS;JavaScript;Python;VBA")</f>
        <v>Bash/Shell/PowerShell;HTML/CSS;JavaScript;Python;VBA</v>
      </c>
      <c r="E2259" s="1" t="str">
        <f>IFERROR(__xludf.DUMMYFUNCTION("UNIQUE(SPLIT(B2259,"";""))"),"Bash/Shell/PowerShell")</f>
        <v>Bash/Shell/PowerShell</v>
      </c>
      <c r="F2259" s="1" t="str">
        <f>IFERROR(__xludf.DUMMYFUNCTION("""COMPUTED_VALUE"""),"HTML/CSS")</f>
        <v>HTML/CSS</v>
      </c>
      <c r="G2259" s="1" t="str">
        <f>IFERROR(__xludf.DUMMYFUNCTION("""COMPUTED_VALUE"""),"JavaScript")</f>
        <v>JavaScript</v>
      </c>
      <c r="H2259" s="1" t="str">
        <f>IFERROR(__xludf.DUMMYFUNCTION("""COMPUTED_VALUE"""),"Python")</f>
        <v>Python</v>
      </c>
      <c r="I2259" s="1" t="str">
        <f>IFERROR(__xludf.DUMMYFUNCTION("""COMPUTED_VALUE"""),"VBA")</f>
        <v>VBA</v>
      </c>
    </row>
    <row r="2260">
      <c r="B2260" s="1" t="str">
        <f>IFERROR(__xludf.DUMMYFUNCTION("""COMPUTED_VALUE"""),"HTML/CSS;JavaScript")</f>
        <v>HTML/CSS;JavaScript</v>
      </c>
      <c r="E2260" s="1" t="str">
        <f>IFERROR(__xludf.DUMMYFUNCTION("UNIQUE(SPLIT(B2260,"";""))"),"HTML/CSS")</f>
        <v>HTML/CSS</v>
      </c>
      <c r="F2260" s="1" t="str">
        <f>IFERROR(__xludf.DUMMYFUNCTION("""COMPUTED_VALUE"""),"JavaScript")</f>
        <v>JavaScript</v>
      </c>
    </row>
    <row r="2261">
      <c r="B2261" s="1" t="str">
        <f>IFERROR(__xludf.DUMMYFUNCTION("""COMPUTED_VALUE"""),"Bash/Shell/PowerShell;Java;JavaScript;Python;SQL")</f>
        <v>Bash/Shell/PowerShell;Java;JavaScript;Python;SQL</v>
      </c>
      <c r="E2261" s="1" t="str">
        <f>IFERROR(__xludf.DUMMYFUNCTION("UNIQUE(SPLIT(B2261,"";""))"),"Bash/Shell/PowerShell")</f>
        <v>Bash/Shell/PowerShell</v>
      </c>
      <c r="F2261" s="1" t="str">
        <f>IFERROR(__xludf.DUMMYFUNCTION("""COMPUTED_VALUE"""),"Java")</f>
        <v>Java</v>
      </c>
      <c r="G2261" s="1" t="str">
        <f>IFERROR(__xludf.DUMMYFUNCTION("""COMPUTED_VALUE"""),"JavaScript")</f>
        <v>JavaScript</v>
      </c>
      <c r="H2261" s="1" t="str">
        <f>IFERROR(__xludf.DUMMYFUNCTION("""COMPUTED_VALUE"""),"Python")</f>
        <v>Python</v>
      </c>
      <c r="I2261" s="1" t="str">
        <f>IFERROR(__xludf.DUMMYFUNCTION("""COMPUTED_VALUE"""),"SQL")</f>
        <v>SQL</v>
      </c>
    </row>
    <row r="2262">
      <c r="B2262" s="1" t="str">
        <f>IFERROR(__xludf.DUMMYFUNCTION("""COMPUTED_VALUE"""),"Bash/Shell/PowerShell;C++;Go;HTML/CSS;Python;R;Scala;SQL")</f>
        <v>Bash/Shell/PowerShell;C++;Go;HTML/CSS;Python;R;Scala;SQL</v>
      </c>
      <c r="E2262" s="1" t="str">
        <f>IFERROR(__xludf.DUMMYFUNCTION("UNIQUE(SPLIT(B2262,"";""))"),"Bash/Shell/PowerShell")</f>
        <v>Bash/Shell/PowerShell</v>
      </c>
      <c r="F2262" s="1" t="str">
        <f>IFERROR(__xludf.DUMMYFUNCTION("""COMPUTED_VALUE"""),"C++")</f>
        <v>C++</v>
      </c>
      <c r="G2262" s="1" t="str">
        <f>IFERROR(__xludf.DUMMYFUNCTION("""COMPUTED_VALUE"""),"Go")</f>
        <v>Go</v>
      </c>
      <c r="H2262" s="1" t="str">
        <f>IFERROR(__xludf.DUMMYFUNCTION("""COMPUTED_VALUE"""),"HTML/CSS")</f>
        <v>HTML/CSS</v>
      </c>
      <c r="I2262" s="1" t="str">
        <f>IFERROR(__xludf.DUMMYFUNCTION("""COMPUTED_VALUE"""),"Python")</f>
        <v>Python</v>
      </c>
      <c r="J2262" s="1" t="str">
        <f>IFERROR(__xludf.DUMMYFUNCTION("""COMPUTED_VALUE"""),"R")</f>
        <v>R</v>
      </c>
      <c r="K2262" s="1" t="str">
        <f>IFERROR(__xludf.DUMMYFUNCTION("""COMPUTED_VALUE"""),"Scala")</f>
        <v>Scala</v>
      </c>
      <c r="L2262" s="1" t="str">
        <f>IFERROR(__xludf.DUMMYFUNCTION("""COMPUTED_VALUE"""),"SQL")</f>
        <v>SQL</v>
      </c>
    </row>
    <row r="2263">
      <c r="B2263" s="1" t="str">
        <f>IFERROR(__xludf.DUMMYFUNCTION("""COMPUTED_VALUE"""),"C#;HTML/CSS;Java;Python;SQL")</f>
        <v>C#;HTML/CSS;Java;Python;SQL</v>
      </c>
      <c r="E2263" s="1" t="str">
        <f>IFERROR(__xludf.DUMMYFUNCTION("UNIQUE(SPLIT(B2263,"";""))"),"C#")</f>
        <v>C#</v>
      </c>
      <c r="F2263" s="1" t="str">
        <f>IFERROR(__xludf.DUMMYFUNCTION("""COMPUTED_VALUE"""),"HTML/CSS")</f>
        <v>HTML/CSS</v>
      </c>
      <c r="G2263" s="1" t="str">
        <f>IFERROR(__xludf.DUMMYFUNCTION("""COMPUTED_VALUE"""),"Java")</f>
        <v>Java</v>
      </c>
      <c r="H2263" s="1" t="str">
        <f>IFERROR(__xludf.DUMMYFUNCTION("""COMPUTED_VALUE"""),"Python")</f>
        <v>Python</v>
      </c>
      <c r="I2263" s="1" t="str">
        <f>IFERROR(__xludf.DUMMYFUNCTION("""COMPUTED_VALUE"""),"SQL")</f>
        <v>SQL</v>
      </c>
    </row>
    <row r="2264">
      <c r="B2264" s="1" t="str">
        <f>IFERROR(__xludf.DUMMYFUNCTION("""COMPUTED_VALUE"""),"C;C#;HTML/CSS;JavaScript;Python")</f>
        <v>C;C#;HTML/CSS;JavaScript;Python</v>
      </c>
      <c r="E2264" s="1" t="str">
        <f>IFERROR(__xludf.DUMMYFUNCTION("UNIQUE(SPLIT(B2264,"";""))"),"C")</f>
        <v>C</v>
      </c>
      <c r="F2264" s="1" t="str">
        <f>IFERROR(__xludf.DUMMYFUNCTION("""COMPUTED_VALUE"""),"C#")</f>
        <v>C#</v>
      </c>
      <c r="G2264" s="1" t="str">
        <f>IFERROR(__xludf.DUMMYFUNCTION("""COMPUTED_VALUE"""),"HTML/CSS")</f>
        <v>HTML/CSS</v>
      </c>
      <c r="H2264" s="1" t="str">
        <f>IFERROR(__xludf.DUMMYFUNCTION("""COMPUTED_VALUE"""),"JavaScript")</f>
        <v>JavaScript</v>
      </c>
      <c r="I2264" s="1" t="str">
        <f>IFERROR(__xludf.DUMMYFUNCTION("""COMPUTED_VALUE"""),"Python")</f>
        <v>Python</v>
      </c>
    </row>
    <row r="2265">
      <c r="B2265" s="1" t="str">
        <f>IFERROR(__xludf.DUMMYFUNCTION("""COMPUTED_VALUE"""),"C#;Python")</f>
        <v>C#;Python</v>
      </c>
      <c r="E2265" s="1" t="str">
        <f>IFERROR(__xludf.DUMMYFUNCTION("UNIQUE(SPLIT(B2265,"";""))"),"C#")</f>
        <v>C#</v>
      </c>
      <c r="F2265" s="1" t="str">
        <f>IFERROR(__xludf.DUMMYFUNCTION("""COMPUTED_VALUE"""),"Python")</f>
        <v>Python</v>
      </c>
    </row>
    <row r="2266">
      <c r="B2266" s="1" t="str">
        <f>IFERROR(__xludf.DUMMYFUNCTION("""COMPUTED_VALUE"""),"C#;SQL")</f>
        <v>C#;SQL</v>
      </c>
      <c r="E2266" s="1" t="str">
        <f>IFERROR(__xludf.DUMMYFUNCTION("UNIQUE(SPLIT(B2266,"";""))"),"C#")</f>
        <v>C#</v>
      </c>
      <c r="F2266" s="1" t="str">
        <f>IFERROR(__xludf.DUMMYFUNCTION("""COMPUTED_VALUE"""),"SQL")</f>
        <v>SQL</v>
      </c>
    </row>
    <row r="2267">
      <c r="B2267" s="1" t="str">
        <f>IFERROR(__xludf.DUMMYFUNCTION("""COMPUTED_VALUE"""),"Bash/Shell/PowerShell;C++;Elixir;HTML/CSS;Java;JavaScript;Python;Scala;SQL;TypeScript")</f>
        <v>Bash/Shell/PowerShell;C++;Elixir;HTML/CSS;Java;JavaScript;Python;Scala;SQL;TypeScript</v>
      </c>
      <c r="E2267" s="1" t="str">
        <f>IFERROR(__xludf.DUMMYFUNCTION("UNIQUE(SPLIT(B2267,"";""))"),"Bash/Shell/PowerShell")</f>
        <v>Bash/Shell/PowerShell</v>
      </c>
      <c r="F2267" s="1" t="str">
        <f>IFERROR(__xludf.DUMMYFUNCTION("""COMPUTED_VALUE"""),"C++")</f>
        <v>C++</v>
      </c>
      <c r="G2267" s="1" t="str">
        <f>IFERROR(__xludf.DUMMYFUNCTION("""COMPUTED_VALUE"""),"Elixir")</f>
        <v>Elixir</v>
      </c>
      <c r="H2267" s="1" t="str">
        <f>IFERROR(__xludf.DUMMYFUNCTION("""COMPUTED_VALUE"""),"HTML/CSS")</f>
        <v>HTML/CSS</v>
      </c>
      <c r="I2267" s="1" t="str">
        <f>IFERROR(__xludf.DUMMYFUNCTION("""COMPUTED_VALUE"""),"Java")</f>
        <v>Java</v>
      </c>
      <c r="J2267" s="1" t="str">
        <f>IFERROR(__xludf.DUMMYFUNCTION("""COMPUTED_VALUE"""),"JavaScript")</f>
        <v>JavaScript</v>
      </c>
      <c r="K2267" s="1" t="str">
        <f>IFERROR(__xludf.DUMMYFUNCTION("""COMPUTED_VALUE"""),"Python")</f>
        <v>Python</v>
      </c>
      <c r="L2267" s="1" t="str">
        <f>IFERROR(__xludf.DUMMYFUNCTION("""COMPUTED_VALUE"""),"Scala")</f>
        <v>Scala</v>
      </c>
      <c r="M2267" s="1" t="str">
        <f>IFERROR(__xludf.DUMMYFUNCTION("""COMPUTED_VALUE"""),"SQL")</f>
        <v>SQL</v>
      </c>
      <c r="N2267" s="1" t="str">
        <f>IFERROR(__xludf.DUMMYFUNCTION("""COMPUTED_VALUE"""),"TypeScript")</f>
        <v>TypeScript</v>
      </c>
    </row>
    <row r="2268">
      <c r="B2268" s="1" t="str">
        <f>IFERROR(__xludf.DUMMYFUNCTION("""COMPUTED_VALUE"""),"HTML/CSS;Java;JavaScript;PHP;R;SQL")</f>
        <v>HTML/CSS;Java;JavaScript;PHP;R;SQL</v>
      </c>
      <c r="E2268" s="1" t="str">
        <f>IFERROR(__xludf.DUMMYFUNCTION("UNIQUE(SPLIT(B2268,"";""))"),"HTML/CSS")</f>
        <v>HTML/CSS</v>
      </c>
      <c r="F2268" s="1" t="str">
        <f>IFERROR(__xludf.DUMMYFUNCTION("""COMPUTED_VALUE"""),"Java")</f>
        <v>Java</v>
      </c>
      <c r="G2268" s="1" t="str">
        <f>IFERROR(__xludf.DUMMYFUNCTION("""COMPUTED_VALUE"""),"JavaScript")</f>
        <v>JavaScript</v>
      </c>
      <c r="H2268" s="1" t="str">
        <f>IFERROR(__xludf.DUMMYFUNCTION("""COMPUTED_VALUE"""),"PHP")</f>
        <v>PHP</v>
      </c>
      <c r="I2268" s="1" t="str">
        <f>IFERROR(__xludf.DUMMYFUNCTION("""COMPUTED_VALUE"""),"R")</f>
        <v>R</v>
      </c>
      <c r="J2268" s="1" t="str">
        <f>IFERROR(__xludf.DUMMYFUNCTION("""COMPUTED_VALUE"""),"SQL")</f>
        <v>SQL</v>
      </c>
    </row>
    <row r="2269">
      <c r="B2269" s="1" t="str">
        <f>IFERROR(__xludf.DUMMYFUNCTION("""COMPUTED_VALUE"""),"HTML/CSS;Java;JavaScript;PHP;SQL;TypeScript")</f>
        <v>HTML/CSS;Java;JavaScript;PHP;SQL;TypeScript</v>
      </c>
      <c r="E2269" s="1" t="str">
        <f>IFERROR(__xludf.DUMMYFUNCTION("UNIQUE(SPLIT(B2269,"";""))"),"HTML/CSS")</f>
        <v>HTML/CSS</v>
      </c>
      <c r="F2269" s="1" t="str">
        <f>IFERROR(__xludf.DUMMYFUNCTION("""COMPUTED_VALUE"""),"Java")</f>
        <v>Java</v>
      </c>
      <c r="G2269" s="1" t="str">
        <f>IFERROR(__xludf.DUMMYFUNCTION("""COMPUTED_VALUE"""),"JavaScript")</f>
        <v>JavaScript</v>
      </c>
      <c r="H2269" s="1" t="str">
        <f>IFERROR(__xludf.DUMMYFUNCTION("""COMPUTED_VALUE"""),"PHP")</f>
        <v>PHP</v>
      </c>
      <c r="I2269" s="1" t="str">
        <f>IFERROR(__xludf.DUMMYFUNCTION("""COMPUTED_VALUE"""),"SQL")</f>
        <v>SQL</v>
      </c>
      <c r="J2269" s="1" t="str">
        <f>IFERROR(__xludf.DUMMYFUNCTION("""COMPUTED_VALUE"""),"TypeScript")</f>
        <v>TypeScript</v>
      </c>
    </row>
    <row r="2270">
      <c r="B2270" s="1" t="str">
        <f>IFERROR(__xludf.DUMMYFUNCTION("""COMPUTED_VALUE"""),"C;Java;Python")</f>
        <v>C;Java;Python</v>
      </c>
      <c r="E2270" s="1" t="str">
        <f>IFERROR(__xludf.DUMMYFUNCTION("UNIQUE(SPLIT(B2270,"";""))"),"C")</f>
        <v>C</v>
      </c>
      <c r="F2270" s="1" t="str">
        <f>IFERROR(__xludf.DUMMYFUNCTION("""COMPUTED_VALUE"""),"Java")</f>
        <v>Java</v>
      </c>
      <c r="G2270" s="1" t="str">
        <f>IFERROR(__xludf.DUMMYFUNCTION("""COMPUTED_VALUE"""),"Python")</f>
        <v>Python</v>
      </c>
    </row>
    <row r="2271">
      <c r="B2271" s="1" t="str">
        <f>IFERROR(__xludf.DUMMYFUNCTION("""COMPUTED_VALUE"""),"HTML/CSS;Java;JavaScript")</f>
        <v>HTML/CSS;Java;JavaScript</v>
      </c>
      <c r="E2271" s="1" t="str">
        <f>IFERROR(__xludf.DUMMYFUNCTION("UNIQUE(SPLIT(B2271,"";""))"),"HTML/CSS")</f>
        <v>HTML/CSS</v>
      </c>
      <c r="F2271" s="1" t="str">
        <f>IFERROR(__xludf.DUMMYFUNCTION("""COMPUTED_VALUE"""),"Java")</f>
        <v>Java</v>
      </c>
      <c r="G2271" s="1" t="str">
        <f>IFERROR(__xludf.DUMMYFUNCTION("""COMPUTED_VALUE"""),"JavaScript")</f>
        <v>JavaScript</v>
      </c>
    </row>
    <row r="2272">
      <c r="B2272" s="1" t="str">
        <f>IFERROR(__xludf.DUMMYFUNCTION("""COMPUTED_VALUE"""),"Go;HTML/CSS;Java;JavaScript;Python;Ruby;SQL")</f>
        <v>Go;HTML/CSS;Java;JavaScript;Python;Ruby;SQL</v>
      </c>
      <c r="E2272" s="1" t="str">
        <f>IFERROR(__xludf.DUMMYFUNCTION("UNIQUE(SPLIT(B2272,"";""))"),"Go")</f>
        <v>Go</v>
      </c>
      <c r="F2272" s="1" t="str">
        <f>IFERROR(__xludf.DUMMYFUNCTION("""COMPUTED_VALUE"""),"HTML/CSS")</f>
        <v>HTML/CSS</v>
      </c>
      <c r="G2272" s="1" t="str">
        <f>IFERROR(__xludf.DUMMYFUNCTION("""COMPUTED_VALUE"""),"Java")</f>
        <v>Java</v>
      </c>
      <c r="H2272" s="1" t="str">
        <f>IFERROR(__xludf.DUMMYFUNCTION("""COMPUTED_VALUE"""),"JavaScript")</f>
        <v>JavaScript</v>
      </c>
      <c r="I2272" s="1" t="str">
        <f>IFERROR(__xludf.DUMMYFUNCTION("""COMPUTED_VALUE"""),"Python")</f>
        <v>Python</v>
      </c>
      <c r="J2272" s="1" t="str">
        <f>IFERROR(__xludf.DUMMYFUNCTION("""COMPUTED_VALUE"""),"Ruby")</f>
        <v>Ruby</v>
      </c>
      <c r="K2272" s="1" t="str">
        <f>IFERROR(__xludf.DUMMYFUNCTION("""COMPUTED_VALUE"""),"SQL")</f>
        <v>SQL</v>
      </c>
    </row>
    <row r="2273">
      <c r="B2273" s="1" t="str">
        <f>IFERROR(__xludf.DUMMYFUNCTION("""COMPUTED_VALUE"""),"Bash/Shell/PowerShell;C;C++;HTML/CSS;JavaScript;Python")</f>
        <v>Bash/Shell/PowerShell;C;C++;HTML/CSS;JavaScript;Python</v>
      </c>
      <c r="E2273" s="1" t="str">
        <f>IFERROR(__xludf.DUMMYFUNCTION("UNIQUE(SPLIT(B2273,"";""))"),"Bash/Shell/PowerShell")</f>
        <v>Bash/Shell/PowerShell</v>
      </c>
      <c r="F2273" s="1" t="str">
        <f>IFERROR(__xludf.DUMMYFUNCTION("""COMPUTED_VALUE"""),"C")</f>
        <v>C</v>
      </c>
      <c r="G2273" s="1" t="str">
        <f>IFERROR(__xludf.DUMMYFUNCTION("""COMPUTED_VALUE"""),"C++")</f>
        <v>C++</v>
      </c>
      <c r="H2273" s="1" t="str">
        <f>IFERROR(__xludf.DUMMYFUNCTION("""COMPUTED_VALUE"""),"HTML/CSS")</f>
        <v>HTML/CSS</v>
      </c>
      <c r="I2273" s="1" t="str">
        <f>IFERROR(__xludf.DUMMYFUNCTION("""COMPUTED_VALUE"""),"JavaScript")</f>
        <v>JavaScript</v>
      </c>
      <c r="J2273" s="1" t="str">
        <f>IFERROR(__xludf.DUMMYFUNCTION("""COMPUTED_VALUE"""),"Python")</f>
        <v>Python</v>
      </c>
    </row>
    <row r="2274">
      <c r="B2274" s="1" t="str">
        <f>IFERROR(__xludf.DUMMYFUNCTION("""COMPUTED_VALUE"""),"Bash/Shell/PowerShell;C++;HTML/CSS;JavaScript;SQL;Other(s):")</f>
        <v>Bash/Shell/PowerShell;C++;HTML/CSS;JavaScript;SQL;Other(s):</v>
      </c>
      <c r="E2274" s="1" t="str">
        <f>IFERROR(__xludf.DUMMYFUNCTION("UNIQUE(SPLIT(B2274,"";""))"),"Bash/Shell/PowerShell")</f>
        <v>Bash/Shell/PowerShell</v>
      </c>
      <c r="F2274" s="1" t="str">
        <f>IFERROR(__xludf.DUMMYFUNCTION("""COMPUTED_VALUE"""),"C++")</f>
        <v>C++</v>
      </c>
      <c r="G2274" s="1" t="str">
        <f>IFERROR(__xludf.DUMMYFUNCTION("""COMPUTED_VALUE"""),"HTML/CSS")</f>
        <v>HTML/CSS</v>
      </c>
      <c r="H2274" s="1" t="str">
        <f>IFERROR(__xludf.DUMMYFUNCTION("""COMPUTED_VALUE"""),"JavaScript")</f>
        <v>JavaScript</v>
      </c>
      <c r="I2274" s="1" t="str">
        <f>IFERROR(__xludf.DUMMYFUNCTION("""COMPUTED_VALUE"""),"SQL")</f>
        <v>SQL</v>
      </c>
      <c r="J2274" s="1" t="str">
        <f>IFERROR(__xludf.DUMMYFUNCTION("""COMPUTED_VALUE"""),"Other(s):")</f>
        <v>Other(s):</v>
      </c>
    </row>
    <row r="2275">
      <c r="B2275" s="1" t="str">
        <f>IFERROR(__xludf.DUMMYFUNCTION("""COMPUTED_VALUE"""),"Bash/Shell/PowerShell;HTML/CSS;JavaScript;PHP;TypeScript")</f>
        <v>Bash/Shell/PowerShell;HTML/CSS;JavaScript;PHP;TypeScript</v>
      </c>
      <c r="E2275" s="1" t="str">
        <f>IFERROR(__xludf.DUMMYFUNCTION("UNIQUE(SPLIT(B2275,"";""))"),"Bash/Shell/PowerShell")</f>
        <v>Bash/Shell/PowerShell</v>
      </c>
      <c r="F2275" s="1" t="str">
        <f>IFERROR(__xludf.DUMMYFUNCTION("""COMPUTED_VALUE"""),"HTML/CSS")</f>
        <v>HTML/CSS</v>
      </c>
      <c r="G2275" s="1" t="str">
        <f>IFERROR(__xludf.DUMMYFUNCTION("""COMPUTED_VALUE"""),"JavaScript")</f>
        <v>JavaScript</v>
      </c>
      <c r="H2275" s="1" t="str">
        <f>IFERROR(__xludf.DUMMYFUNCTION("""COMPUTED_VALUE"""),"PHP")</f>
        <v>PHP</v>
      </c>
      <c r="I2275" s="1" t="str">
        <f>IFERROR(__xludf.DUMMYFUNCTION("""COMPUTED_VALUE"""),"TypeScript")</f>
        <v>TypeScript</v>
      </c>
    </row>
    <row r="2276">
      <c r="B2276" s="1" t="str">
        <f>IFERROR(__xludf.DUMMYFUNCTION("""COMPUTED_VALUE"""),"C#;Java;Kotlin;Python")</f>
        <v>C#;Java;Kotlin;Python</v>
      </c>
      <c r="E2276" s="1" t="str">
        <f>IFERROR(__xludf.DUMMYFUNCTION("UNIQUE(SPLIT(B2276,"";""))"),"C#")</f>
        <v>C#</v>
      </c>
      <c r="F2276" s="1" t="str">
        <f>IFERROR(__xludf.DUMMYFUNCTION("""COMPUTED_VALUE"""),"Java")</f>
        <v>Java</v>
      </c>
      <c r="G2276" s="1" t="str">
        <f>IFERROR(__xludf.DUMMYFUNCTION("""COMPUTED_VALUE"""),"Kotlin")</f>
        <v>Kotlin</v>
      </c>
      <c r="H2276" s="1" t="str">
        <f>IFERROR(__xludf.DUMMYFUNCTION("""COMPUTED_VALUE"""),"Python")</f>
        <v>Python</v>
      </c>
    </row>
    <row r="2277">
      <c r="B2277" s="1" t="str">
        <f>IFERROR(__xludf.DUMMYFUNCTION("""COMPUTED_VALUE"""),"C++;Go;Python")</f>
        <v>C++;Go;Python</v>
      </c>
      <c r="E2277" s="1" t="str">
        <f>IFERROR(__xludf.DUMMYFUNCTION("UNIQUE(SPLIT(B2277,"";""))"),"C++")</f>
        <v>C++</v>
      </c>
      <c r="F2277" s="1" t="str">
        <f>IFERROR(__xludf.DUMMYFUNCTION("""COMPUTED_VALUE"""),"Go")</f>
        <v>Go</v>
      </c>
      <c r="G2277" s="1" t="str">
        <f>IFERROR(__xludf.DUMMYFUNCTION("""COMPUTED_VALUE"""),"Python")</f>
        <v>Python</v>
      </c>
    </row>
    <row r="2278">
      <c r="B2278" s="1" t="str">
        <f>IFERROR(__xludf.DUMMYFUNCTION("""COMPUTED_VALUE"""),"HTML/CSS;JavaScript;PHP;Python;SQL")</f>
        <v>HTML/CSS;JavaScript;PHP;Python;SQL</v>
      </c>
      <c r="E2278" s="1" t="str">
        <f>IFERROR(__xludf.DUMMYFUNCTION("UNIQUE(SPLIT(B2278,"";""))"),"HTML/CSS")</f>
        <v>HTML/CSS</v>
      </c>
      <c r="F2278" s="1" t="str">
        <f>IFERROR(__xludf.DUMMYFUNCTION("""COMPUTED_VALUE"""),"JavaScript")</f>
        <v>JavaScript</v>
      </c>
      <c r="G2278" s="1" t="str">
        <f>IFERROR(__xludf.DUMMYFUNCTION("""COMPUTED_VALUE"""),"PHP")</f>
        <v>PHP</v>
      </c>
      <c r="H2278" s="1" t="str">
        <f>IFERROR(__xludf.DUMMYFUNCTION("""COMPUTED_VALUE"""),"Python")</f>
        <v>Python</v>
      </c>
      <c r="I2278" s="1" t="str">
        <f>IFERROR(__xludf.DUMMYFUNCTION("""COMPUTED_VALUE"""),"SQL")</f>
        <v>SQL</v>
      </c>
    </row>
    <row r="2279">
      <c r="B2279" s="1" t="str">
        <f>IFERROR(__xludf.DUMMYFUNCTION("""COMPUTED_VALUE"""),"Bash/Shell/PowerShell;C;HTML/CSS;Java;JavaScript;Python;SQL")</f>
        <v>Bash/Shell/PowerShell;C;HTML/CSS;Java;JavaScript;Python;SQL</v>
      </c>
      <c r="E2279" s="1" t="str">
        <f>IFERROR(__xludf.DUMMYFUNCTION("UNIQUE(SPLIT(B2279,"";""))"),"Bash/Shell/PowerShell")</f>
        <v>Bash/Shell/PowerShell</v>
      </c>
      <c r="F2279" s="1" t="str">
        <f>IFERROR(__xludf.DUMMYFUNCTION("""COMPUTED_VALUE"""),"C")</f>
        <v>C</v>
      </c>
      <c r="G2279" s="1" t="str">
        <f>IFERROR(__xludf.DUMMYFUNCTION("""COMPUTED_VALUE"""),"HTML/CSS")</f>
        <v>HTML/CSS</v>
      </c>
      <c r="H2279" s="1" t="str">
        <f>IFERROR(__xludf.DUMMYFUNCTION("""COMPUTED_VALUE"""),"Java")</f>
        <v>Java</v>
      </c>
      <c r="I2279" s="1" t="str">
        <f>IFERROR(__xludf.DUMMYFUNCTION("""COMPUTED_VALUE"""),"JavaScript")</f>
        <v>JavaScript</v>
      </c>
      <c r="J2279" s="1" t="str">
        <f>IFERROR(__xludf.DUMMYFUNCTION("""COMPUTED_VALUE"""),"Python")</f>
        <v>Python</v>
      </c>
      <c r="K2279" s="1" t="str">
        <f>IFERROR(__xludf.DUMMYFUNCTION("""COMPUTED_VALUE"""),"SQL")</f>
        <v>SQL</v>
      </c>
    </row>
    <row r="2280">
      <c r="B2280" s="1" t="str">
        <f>IFERROR(__xludf.DUMMYFUNCTION("""COMPUTED_VALUE"""),"JavaScript;PHP")</f>
        <v>JavaScript;PHP</v>
      </c>
      <c r="E2280" s="1" t="str">
        <f>IFERROR(__xludf.DUMMYFUNCTION("UNIQUE(SPLIT(B2280,"";""))"),"JavaScript")</f>
        <v>JavaScript</v>
      </c>
      <c r="F2280" s="1" t="str">
        <f>IFERROR(__xludf.DUMMYFUNCTION("""COMPUTED_VALUE"""),"PHP")</f>
        <v>PHP</v>
      </c>
    </row>
    <row r="2281">
      <c r="B2281" s="1" t="str">
        <f>IFERROR(__xludf.DUMMYFUNCTION("""COMPUTED_VALUE"""),"C++;Java;Scala;SQL")</f>
        <v>C++;Java;Scala;SQL</v>
      </c>
      <c r="E2281" s="1" t="str">
        <f>IFERROR(__xludf.DUMMYFUNCTION("UNIQUE(SPLIT(B2281,"";""))"),"C++")</f>
        <v>C++</v>
      </c>
      <c r="F2281" s="1" t="str">
        <f>IFERROR(__xludf.DUMMYFUNCTION("""COMPUTED_VALUE"""),"Java")</f>
        <v>Java</v>
      </c>
      <c r="G2281" s="1" t="str">
        <f>IFERROR(__xludf.DUMMYFUNCTION("""COMPUTED_VALUE"""),"Scala")</f>
        <v>Scala</v>
      </c>
      <c r="H2281" s="1" t="str">
        <f>IFERROR(__xludf.DUMMYFUNCTION("""COMPUTED_VALUE"""),"SQL")</f>
        <v>SQL</v>
      </c>
    </row>
    <row r="2282">
      <c r="B2282" s="1" t="str">
        <f>IFERROR(__xludf.DUMMYFUNCTION("""COMPUTED_VALUE"""),"Java;Scala;SQL")</f>
        <v>Java;Scala;SQL</v>
      </c>
      <c r="E2282" s="1" t="str">
        <f>IFERROR(__xludf.DUMMYFUNCTION("UNIQUE(SPLIT(B2282,"";""))"),"Java")</f>
        <v>Java</v>
      </c>
      <c r="F2282" s="1" t="str">
        <f>IFERROR(__xludf.DUMMYFUNCTION("""COMPUTED_VALUE"""),"Scala")</f>
        <v>Scala</v>
      </c>
      <c r="G2282" s="1" t="str">
        <f>IFERROR(__xludf.DUMMYFUNCTION("""COMPUTED_VALUE"""),"SQL")</f>
        <v>SQL</v>
      </c>
    </row>
    <row r="2283">
      <c r="B2283" s="1" t="str">
        <f>IFERROR(__xludf.DUMMYFUNCTION("""COMPUTED_VALUE"""),"Bash/Shell/PowerShell;HTML/CSS;Java;JavaScript;Kotlin;PHP;Python;Ruby;SQL;Swift;TypeScript")</f>
        <v>Bash/Shell/PowerShell;HTML/CSS;Java;JavaScript;Kotlin;PHP;Python;Ruby;SQL;Swift;TypeScript</v>
      </c>
      <c r="E2283" s="1" t="str">
        <f>IFERROR(__xludf.DUMMYFUNCTION("UNIQUE(SPLIT(B2283,"";""))"),"Bash/Shell/PowerShell")</f>
        <v>Bash/Shell/PowerShell</v>
      </c>
      <c r="F2283" s="1" t="str">
        <f>IFERROR(__xludf.DUMMYFUNCTION("""COMPUTED_VALUE"""),"HTML/CSS")</f>
        <v>HTML/CSS</v>
      </c>
      <c r="G2283" s="1" t="str">
        <f>IFERROR(__xludf.DUMMYFUNCTION("""COMPUTED_VALUE"""),"Java")</f>
        <v>Java</v>
      </c>
      <c r="H2283" s="1" t="str">
        <f>IFERROR(__xludf.DUMMYFUNCTION("""COMPUTED_VALUE"""),"JavaScript")</f>
        <v>JavaScript</v>
      </c>
      <c r="I2283" s="1" t="str">
        <f>IFERROR(__xludf.DUMMYFUNCTION("""COMPUTED_VALUE"""),"Kotlin")</f>
        <v>Kotlin</v>
      </c>
      <c r="J2283" s="1" t="str">
        <f>IFERROR(__xludf.DUMMYFUNCTION("""COMPUTED_VALUE"""),"PHP")</f>
        <v>PHP</v>
      </c>
      <c r="K2283" s="1" t="str">
        <f>IFERROR(__xludf.DUMMYFUNCTION("""COMPUTED_VALUE"""),"Python")</f>
        <v>Python</v>
      </c>
      <c r="L2283" s="1" t="str">
        <f>IFERROR(__xludf.DUMMYFUNCTION("""COMPUTED_VALUE"""),"Ruby")</f>
        <v>Ruby</v>
      </c>
      <c r="M2283" s="1" t="str">
        <f>IFERROR(__xludf.DUMMYFUNCTION("""COMPUTED_VALUE"""),"SQL")</f>
        <v>SQL</v>
      </c>
      <c r="N2283" s="1" t="str">
        <f>IFERROR(__xludf.DUMMYFUNCTION("""COMPUTED_VALUE"""),"Swift")</f>
        <v>Swift</v>
      </c>
      <c r="O2283" s="1" t="str">
        <f>IFERROR(__xludf.DUMMYFUNCTION("""COMPUTED_VALUE"""),"TypeScript")</f>
        <v>TypeScript</v>
      </c>
    </row>
    <row r="2284">
      <c r="B2284" s="1" t="str">
        <f>IFERROR(__xludf.DUMMYFUNCTION("""COMPUTED_VALUE"""),"Bash/Shell/PowerShell;C;C++;JavaScript;Python")</f>
        <v>Bash/Shell/PowerShell;C;C++;JavaScript;Python</v>
      </c>
      <c r="E2284" s="1" t="str">
        <f>IFERROR(__xludf.DUMMYFUNCTION("UNIQUE(SPLIT(B2284,"";""))"),"Bash/Shell/PowerShell")</f>
        <v>Bash/Shell/PowerShell</v>
      </c>
      <c r="F2284" s="1" t="str">
        <f>IFERROR(__xludf.DUMMYFUNCTION("""COMPUTED_VALUE"""),"C")</f>
        <v>C</v>
      </c>
      <c r="G2284" s="1" t="str">
        <f>IFERROR(__xludf.DUMMYFUNCTION("""COMPUTED_VALUE"""),"C++")</f>
        <v>C++</v>
      </c>
      <c r="H2284" s="1" t="str">
        <f>IFERROR(__xludf.DUMMYFUNCTION("""COMPUTED_VALUE"""),"JavaScript")</f>
        <v>JavaScript</v>
      </c>
      <c r="I2284" s="1" t="str">
        <f>IFERROR(__xludf.DUMMYFUNCTION("""COMPUTED_VALUE"""),"Python")</f>
        <v>Python</v>
      </c>
    </row>
    <row r="2285">
      <c r="B2285" s="1" t="str">
        <f>IFERROR(__xludf.DUMMYFUNCTION("""COMPUTED_VALUE"""),"C;C++;HTML/CSS;Java;JavaScript;PHP;Python;SQL")</f>
        <v>C;C++;HTML/CSS;Java;JavaScript;PHP;Python;SQL</v>
      </c>
      <c r="E2285" s="1" t="str">
        <f>IFERROR(__xludf.DUMMYFUNCTION("UNIQUE(SPLIT(B2285,"";""))"),"C")</f>
        <v>C</v>
      </c>
      <c r="F2285" s="1" t="str">
        <f>IFERROR(__xludf.DUMMYFUNCTION("""COMPUTED_VALUE"""),"C++")</f>
        <v>C++</v>
      </c>
      <c r="G2285" s="1" t="str">
        <f>IFERROR(__xludf.DUMMYFUNCTION("""COMPUTED_VALUE"""),"HTML/CSS")</f>
        <v>HTML/CSS</v>
      </c>
      <c r="H2285" s="1" t="str">
        <f>IFERROR(__xludf.DUMMYFUNCTION("""COMPUTED_VALUE"""),"Java")</f>
        <v>Java</v>
      </c>
      <c r="I2285" s="1" t="str">
        <f>IFERROR(__xludf.DUMMYFUNCTION("""COMPUTED_VALUE"""),"JavaScript")</f>
        <v>JavaScript</v>
      </c>
      <c r="J2285" s="1" t="str">
        <f>IFERROR(__xludf.DUMMYFUNCTION("""COMPUTED_VALUE"""),"PHP")</f>
        <v>PHP</v>
      </c>
      <c r="K2285" s="1" t="str">
        <f>IFERROR(__xludf.DUMMYFUNCTION("""COMPUTED_VALUE"""),"Python")</f>
        <v>Python</v>
      </c>
      <c r="L2285" s="1" t="str">
        <f>IFERROR(__xludf.DUMMYFUNCTION("""COMPUTED_VALUE"""),"SQL")</f>
        <v>SQL</v>
      </c>
    </row>
    <row r="2286">
      <c r="B2286" s="1" t="str">
        <f>IFERROR(__xludf.DUMMYFUNCTION("""COMPUTED_VALUE"""),"Bash/Shell/PowerShell;HTML/CSS;JavaScript;Python")</f>
        <v>Bash/Shell/PowerShell;HTML/CSS;JavaScript;Python</v>
      </c>
      <c r="E2286" s="1" t="str">
        <f>IFERROR(__xludf.DUMMYFUNCTION("UNIQUE(SPLIT(B2286,"";""))"),"Bash/Shell/PowerShell")</f>
        <v>Bash/Shell/PowerShell</v>
      </c>
      <c r="F2286" s="1" t="str">
        <f>IFERROR(__xludf.DUMMYFUNCTION("""COMPUTED_VALUE"""),"HTML/CSS")</f>
        <v>HTML/CSS</v>
      </c>
      <c r="G2286" s="1" t="str">
        <f>IFERROR(__xludf.DUMMYFUNCTION("""COMPUTED_VALUE"""),"JavaScript")</f>
        <v>JavaScript</v>
      </c>
      <c r="H2286" s="1" t="str">
        <f>IFERROR(__xludf.DUMMYFUNCTION("""COMPUTED_VALUE"""),"Python")</f>
        <v>Python</v>
      </c>
    </row>
    <row r="2287">
      <c r="B2287" s="1" t="str">
        <f>IFERROR(__xludf.DUMMYFUNCTION("""COMPUTED_VALUE"""),"HTML/CSS;Java;JavaScript;TypeScript;WebAssembly")</f>
        <v>HTML/CSS;Java;JavaScript;TypeScript;WebAssembly</v>
      </c>
      <c r="E2287" s="1" t="str">
        <f>IFERROR(__xludf.DUMMYFUNCTION("UNIQUE(SPLIT(B2287,"";""))"),"HTML/CSS")</f>
        <v>HTML/CSS</v>
      </c>
      <c r="F2287" s="1" t="str">
        <f>IFERROR(__xludf.DUMMYFUNCTION("""COMPUTED_VALUE"""),"Java")</f>
        <v>Java</v>
      </c>
      <c r="G2287" s="1" t="str">
        <f>IFERROR(__xludf.DUMMYFUNCTION("""COMPUTED_VALUE"""),"JavaScript")</f>
        <v>JavaScript</v>
      </c>
      <c r="H2287" s="1" t="str">
        <f>IFERROR(__xludf.DUMMYFUNCTION("""COMPUTED_VALUE"""),"TypeScript")</f>
        <v>TypeScript</v>
      </c>
      <c r="I2287" s="1" t="str">
        <f>IFERROR(__xludf.DUMMYFUNCTION("""COMPUTED_VALUE"""),"WebAssembly")</f>
        <v>WebAssembly</v>
      </c>
    </row>
    <row r="2288">
      <c r="B2288" s="1" t="str">
        <f>IFERROR(__xludf.DUMMYFUNCTION("""COMPUTED_VALUE"""),"Bash/Shell/PowerShell;C#;Erlang;HTML/CSS;JavaScript;Python;SQL;TypeScript")</f>
        <v>Bash/Shell/PowerShell;C#;Erlang;HTML/CSS;JavaScript;Python;SQL;TypeScript</v>
      </c>
      <c r="E2288" s="1" t="str">
        <f>IFERROR(__xludf.DUMMYFUNCTION("UNIQUE(SPLIT(B2288,"";""))"),"Bash/Shell/PowerShell")</f>
        <v>Bash/Shell/PowerShell</v>
      </c>
      <c r="F2288" s="1" t="str">
        <f>IFERROR(__xludf.DUMMYFUNCTION("""COMPUTED_VALUE"""),"C#")</f>
        <v>C#</v>
      </c>
      <c r="G2288" s="1" t="str">
        <f>IFERROR(__xludf.DUMMYFUNCTION("""COMPUTED_VALUE"""),"Erlang")</f>
        <v>Erlang</v>
      </c>
      <c r="H2288" s="1" t="str">
        <f>IFERROR(__xludf.DUMMYFUNCTION("""COMPUTED_VALUE"""),"HTML/CSS")</f>
        <v>HTML/CSS</v>
      </c>
      <c r="I2288" s="1" t="str">
        <f>IFERROR(__xludf.DUMMYFUNCTION("""COMPUTED_VALUE"""),"JavaScript")</f>
        <v>JavaScript</v>
      </c>
      <c r="J2288" s="1" t="str">
        <f>IFERROR(__xludf.DUMMYFUNCTION("""COMPUTED_VALUE"""),"Python")</f>
        <v>Python</v>
      </c>
      <c r="K2288" s="1" t="str">
        <f>IFERROR(__xludf.DUMMYFUNCTION("""COMPUTED_VALUE"""),"SQL")</f>
        <v>SQL</v>
      </c>
      <c r="L2288" s="1" t="str">
        <f>IFERROR(__xludf.DUMMYFUNCTION("""COMPUTED_VALUE"""),"TypeScript")</f>
        <v>TypeScript</v>
      </c>
    </row>
    <row r="2289">
      <c r="B2289" s="1" t="str">
        <f>IFERROR(__xludf.DUMMYFUNCTION("""COMPUTED_VALUE"""),"C#;HTML/CSS;JavaScript;SQL")</f>
        <v>C#;HTML/CSS;JavaScript;SQL</v>
      </c>
      <c r="E2289" s="1" t="str">
        <f>IFERROR(__xludf.DUMMYFUNCTION("UNIQUE(SPLIT(B2289,"";""))"),"C#")</f>
        <v>C#</v>
      </c>
      <c r="F2289" s="1" t="str">
        <f>IFERROR(__xludf.DUMMYFUNCTION("""COMPUTED_VALUE"""),"HTML/CSS")</f>
        <v>HTML/CSS</v>
      </c>
      <c r="G2289" s="1" t="str">
        <f>IFERROR(__xludf.DUMMYFUNCTION("""COMPUTED_VALUE"""),"JavaScript")</f>
        <v>JavaScript</v>
      </c>
      <c r="H2289" s="1" t="str">
        <f>IFERROR(__xludf.DUMMYFUNCTION("""COMPUTED_VALUE"""),"SQL")</f>
        <v>SQL</v>
      </c>
    </row>
    <row r="2290">
      <c r="B2290" s="1" t="str">
        <f>IFERROR(__xludf.DUMMYFUNCTION("""COMPUTED_VALUE"""),"Bash/Shell/PowerShell;HTML/CSS;JavaScript;Python;R;Scala;SQL")</f>
        <v>Bash/Shell/PowerShell;HTML/CSS;JavaScript;Python;R;Scala;SQL</v>
      </c>
      <c r="E2290" s="1" t="str">
        <f>IFERROR(__xludf.DUMMYFUNCTION("UNIQUE(SPLIT(B2290,"";""))"),"Bash/Shell/PowerShell")</f>
        <v>Bash/Shell/PowerShell</v>
      </c>
      <c r="F2290" s="1" t="str">
        <f>IFERROR(__xludf.DUMMYFUNCTION("""COMPUTED_VALUE"""),"HTML/CSS")</f>
        <v>HTML/CSS</v>
      </c>
      <c r="G2290" s="1" t="str">
        <f>IFERROR(__xludf.DUMMYFUNCTION("""COMPUTED_VALUE"""),"JavaScript")</f>
        <v>JavaScript</v>
      </c>
      <c r="H2290" s="1" t="str">
        <f>IFERROR(__xludf.DUMMYFUNCTION("""COMPUTED_VALUE"""),"Python")</f>
        <v>Python</v>
      </c>
      <c r="I2290" s="1" t="str">
        <f>IFERROR(__xludf.DUMMYFUNCTION("""COMPUTED_VALUE"""),"R")</f>
        <v>R</v>
      </c>
      <c r="J2290" s="1" t="str">
        <f>IFERROR(__xludf.DUMMYFUNCTION("""COMPUTED_VALUE"""),"Scala")</f>
        <v>Scala</v>
      </c>
      <c r="K2290" s="1" t="str">
        <f>IFERROR(__xludf.DUMMYFUNCTION("""COMPUTED_VALUE"""),"SQL")</f>
        <v>SQL</v>
      </c>
    </row>
    <row r="2291">
      <c r="B2291" s="1" t="str">
        <f>IFERROR(__xludf.DUMMYFUNCTION("""COMPUTED_VALUE"""),"HTML/CSS;JavaScript")</f>
        <v>HTML/CSS;JavaScript</v>
      </c>
      <c r="E2291" s="1" t="str">
        <f>IFERROR(__xludf.DUMMYFUNCTION("UNIQUE(SPLIT(B2291,"";""))"),"HTML/CSS")</f>
        <v>HTML/CSS</v>
      </c>
      <c r="F2291" s="1" t="str">
        <f>IFERROR(__xludf.DUMMYFUNCTION("""COMPUTED_VALUE"""),"JavaScript")</f>
        <v>JavaScript</v>
      </c>
    </row>
    <row r="2292">
      <c r="B2292" s="1" t="str">
        <f>IFERROR(__xludf.DUMMYFUNCTION("""COMPUTED_VALUE"""),"Bash/Shell/PowerShell;C++;Go;HTML/CSS;JavaScript;PHP;Python;SQL;TypeScript")</f>
        <v>Bash/Shell/PowerShell;C++;Go;HTML/CSS;JavaScript;PHP;Python;SQL;TypeScript</v>
      </c>
      <c r="E2292" s="1" t="str">
        <f>IFERROR(__xludf.DUMMYFUNCTION("UNIQUE(SPLIT(B2292,"";""))"),"Bash/Shell/PowerShell")</f>
        <v>Bash/Shell/PowerShell</v>
      </c>
      <c r="F2292" s="1" t="str">
        <f>IFERROR(__xludf.DUMMYFUNCTION("""COMPUTED_VALUE"""),"C++")</f>
        <v>C++</v>
      </c>
      <c r="G2292" s="1" t="str">
        <f>IFERROR(__xludf.DUMMYFUNCTION("""COMPUTED_VALUE"""),"Go")</f>
        <v>Go</v>
      </c>
      <c r="H2292" s="1" t="str">
        <f>IFERROR(__xludf.DUMMYFUNCTION("""COMPUTED_VALUE"""),"HTML/CSS")</f>
        <v>HTML/CSS</v>
      </c>
      <c r="I2292" s="1" t="str">
        <f>IFERROR(__xludf.DUMMYFUNCTION("""COMPUTED_VALUE"""),"JavaScript")</f>
        <v>JavaScript</v>
      </c>
      <c r="J2292" s="1" t="str">
        <f>IFERROR(__xludf.DUMMYFUNCTION("""COMPUTED_VALUE"""),"PHP")</f>
        <v>PHP</v>
      </c>
      <c r="K2292" s="1" t="str">
        <f>IFERROR(__xludf.DUMMYFUNCTION("""COMPUTED_VALUE"""),"Python")</f>
        <v>Python</v>
      </c>
      <c r="L2292" s="1" t="str">
        <f>IFERROR(__xludf.DUMMYFUNCTION("""COMPUTED_VALUE"""),"SQL")</f>
        <v>SQL</v>
      </c>
      <c r="M2292" s="1" t="str">
        <f>IFERROR(__xludf.DUMMYFUNCTION("""COMPUTED_VALUE"""),"TypeScript")</f>
        <v>TypeScript</v>
      </c>
    </row>
    <row r="2293">
      <c r="B2293" s="1" t="str">
        <f>IFERROR(__xludf.DUMMYFUNCTION("""COMPUTED_VALUE"""),"C#;HTML/CSS;Java;JavaScript;Kotlin;Python;R;Scala;SQL;TypeScript")</f>
        <v>C#;HTML/CSS;Java;JavaScript;Kotlin;Python;R;Scala;SQL;TypeScript</v>
      </c>
      <c r="E2293" s="1" t="str">
        <f>IFERROR(__xludf.DUMMYFUNCTION("UNIQUE(SPLIT(B2293,"";""))"),"C#")</f>
        <v>C#</v>
      </c>
      <c r="F2293" s="1" t="str">
        <f>IFERROR(__xludf.DUMMYFUNCTION("""COMPUTED_VALUE"""),"HTML/CSS")</f>
        <v>HTML/CSS</v>
      </c>
      <c r="G2293" s="1" t="str">
        <f>IFERROR(__xludf.DUMMYFUNCTION("""COMPUTED_VALUE"""),"Java")</f>
        <v>Java</v>
      </c>
      <c r="H2293" s="1" t="str">
        <f>IFERROR(__xludf.DUMMYFUNCTION("""COMPUTED_VALUE"""),"JavaScript")</f>
        <v>JavaScript</v>
      </c>
      <c r="I2293" s="1" t="str">
        <f>IFERROR(__xludf.DUMMYFUNCTION("""COMPUTED_VALUE"""),"Kotlin")</f>
        <v>Kotlin</v>
      </c>
      <c r="J2293" s="1" t="str">
        <f>IFERROR(__xludf.DUMMYFUNCTION("""COMPUTED_VALUE"""),"Python")</f>
        <v>Python</v>
      </c>
      <c r="K2293" s="1" t="str">
        <f>IFERROR(__xludf.DUMMYFUNCTION("""COMPUTED_VALUE"""),"R")</f>
        <v>R</v>
      </c>
      <c r="L2293" s="1" t="str">
        <f>IFERROR(__xludf.DUMMYFUNCTION("""COMPUTED_VALUE"""),"Scala")</f>
        <v>Scala</v>
      </c>
      <c r="M2293" s="1" t="str">
        <f>IFERROR(__xludf.DUMMYFUNCTION("""COMPUTED_VALUE"""),"SQL")</f>
        <v>SQL</v>
      </c>
      <c r="N2293" s="1" t="str">
        <f>IFERROR(__xludf.DUMMYFUNCTION("""COMPUTED_VALUE"""),"TypeScript")</f>
        <v>TypeScript</v>
      </c>
    </row>
    <row r="2294">
      <c r="B2294" s="1" t="str">
        <f>IFERROR(__xludf.DUMMYFUNCTION("""COMPUTED_VALUE"""),"Bash/Shell/PowerShell;HTML/CSS;Java;JavaScript;Python;SQL")</f>
        <v>Bash/Shell/PowerShell;HTML/CSS;Java;JavaScript;Python;SQL</v>
      </c>
      <c r="E2294" s="1" t="str">
        <f>IFERROR(__xludf.DUMMYFUNCTION("UNIQUE(SPLIT(B2294,"";""))"),"Bash/Shell/PowerShell")</f>
        <v>Bash/Shell/PowerShell</v>
      </c>
      <c r="F2294" s="1" t="str">
        <f>IFERROR(__xludf.DUMMYFUNCTION("""COMPUTED_VALUE"""),"HTML/CSS")</f>
        <v>HTML/CSS</v>
      </c>
      <c r="G2294" s="1" t="str">
        <f>IFERROR(__xludf.DUMMYFUNCTION("""COMPUTED_VALUE"""),"Java")</f>
        <v>Java</v>
      </c>
      <c r="H2294" s="1" t="str">
        <f>IFERROR(__xludf.DUMMYFUNCTION("""COMPUTED_VALUE"""),"JavaScript")</f>
        <v>JavaScript</v>
      </c>
      <c r="I2294" s="1" t="str">
        <f>IFERROR(__xludf.DUMMYFUNCTION("""COMPUTED_VALUE"""),"Python")</f>
        <v>Python</v>
      </c>
      <c r="J2294" s="1" t="str">
        <f>IFERROR(__xludf.DUMMYFUNCTION("""COMPUTED_VALUE"""),"SQL")</f>
        <v>SQL</v>
      </c>
    </row>
    <row r="2295">
      <c r="B2295" s="1" t="str">
        <f>IFERROR(__xludf.DUMMYFUNCTION("""COMPUTED_VALUE"""),"Bash/Shell/PowerShell;C;C++;C#")</f>
        <v>Bash/Shell/PowerShell;C;C++;C#</v>
      </c>
      <c r="E2295" s="1" t="str">
        <f>IFERROR(__xludf.DUMMYFUNCTION("UNIQUE(SPLIT(B2295,"";""))"),"Bash/Shell/PowerShell")</f>
        <v>Bash/Shell/PowerShell</v>
      </c>
      <c r="F2295" s="1" t="str">
        <f>IFERROR(__xludf.DUMMYFUNCTION("""COMPUTED_VALUE"""),"C")</f>
        <v>C</v>
      </c>
      <c r="G2295" s="1" t="str">
        <f>IFERROR(__xludf.DUMMYFUNCTION("""COMPUTED_VALUE"""),"C++")</f>
        <v>C++</v>
      </c>
      <c r="H2295" s="1" t="str">
        <f>IFERROR(__xludf.DUMMYFUNCTION("""COMPUTED_VALUE"""),"C#")</f>
        <v>C#</v>
      </c>
    </row>
    <row r="2296">
      <c r="B2296" s="1" t="str">
        <f>IFERROR(__xludf.DUMMYFUNCTION("""COMPUTED_VALUE"""),"C#;HTML/CSS;JavaScript;SQL")</f>
        <v>C#;HTML/CSS;JavaScript;SQL</v>
      </c>
      <c r="E2296" s="1" t="str">
        <f>IFERROR(__xludf.DUMMYFUNCTION("UNIQUE(SPLIT(B2296,"";""))"),"C#")</f>
        <v>C#</v>
      </c>
      <c r="F2296" s="1" t="str">
        <f>IFERROR(__xludf.DUMMYFUNCTION("""COMPUTED_VALUE"""),"HTML/CSS")</f>
        <v>HTML/CSS</v>
      </c>
      <c r="G2296" s="1" t="str">
        <f>IFERROR(__xludf.DUMMYFUNCTION("""COMPUTED_VALUE"""),"JavaScript")</f>
        <v>JavaScript</v>
      </c>
      <c r="H2296" s="1" t="str">
        <f>IFERROR(__xludf.DUMMYFUNCTION("""COMPUTED_VALUE"""),"SQL")</f>
        <v>SQL</v>
      </c>
    </row>
    <row r="2297">
      <c r="B2297" s="1" t="str">
        <f>IFERROR(__xludf.DUMMYFUNCTION("""COMPUTED_VALUE"""),"HTML/CSS;JavaScript;PHP;SQL;TypeScript")</f>
        <v>HTML/CSS;JavaScript;PHP;SQL;TypeScript</v>
      </c>
      <c r="E2297" s="1" t="str">
        <f>IFERROR(__xludf.DUMMYFUNCTION("UNIQUE(SPLIT(B2297,"";""))"),"HTML/CSS")</f>
        <v>HTML/CSS</v>
      </c>
      <c r="F2297" s="1" t="str">
        <f>IFERROR(__xludf.DUMMYFUNCTION("""COMPUTED_VALUE"""),"JavaScript")</f>
        <v>JavaScript</v>
      </c>
      <c r="G2297" s="1" t="str">
        <f>IFERROR(__xludf.DUMMYFUNCTION("""COMPUTED_VALUE"""),"PHP")</f>
        <v>PHP</v>
      </c>
      <c r="H2297" s="1" t="str">
        <f>IFERROR(__xludf.DUMMYFUNCTION("""COMPUTED_VALUE"""),"SQL")</f>
        <v>SQL</v>
      </c>
      <c r="I2297" s="1" t="str">
        <f>IFERROR(__xludf.DUMMYFUNCTION("""COMPUTED_VALUE"""),"TypeScript")</f>
        <v>TypeScript</v>
      </c>
    </row>
    <row r="2298">
      <c r="B2298" s="1" t="str">
        <f>IFERROR(__xludf.DUMMYFUNCTION("""COMPUTED_VALUE"""),"HTML/CSS;Java;JavaScript;PHP;Python;R;SQL;Swift;TypeScript")</f>
        <v>HTML/CSS;Java;JavaScript;PHP;Python;R;SQL;Swift;TypeScript</v>
      </c>
      <c r="E2298" s="1" t="str">
        <f>IFERROR(__xludf.DUMMYFUNCTION("UNIQUE(SPLIT(B2298,"";""))"),"HTML/CSS")</f>
        <v>HTML/CSS</v>
      </c>
      <c r="F2298" s="1" t="str">
        <f>IFERROR(__xludf.DUMMYFUNCTION("""COMPUTED_VALUE"""),"Java")</f>
        <v>Java</v>
      </c>
      <c r="G2298" s="1" t="str">
        <f>IFERROR(__xludf.DUMMYFUNCTION("""COMPUTED_VALUE"""),"JavaScript")</f>
        <v>JavaScript</v>
      </c>
      <c r="H2298" s="1" t="str">
        <f>IFERROR(__xludf.DUMMYFUNCTION("""COMPUTED_VALUE"""),"PHP")</f>
        <v>PHP</v>
      </c>
      <c r="I2298" s="1" t="str">
        <f>IFERROR(__xludf.DUMMYFUNCTION("""COMPUTED_VALUE"""),"Python")</f>
        <v>Python</v>
      </c>
      <c r="J2298" s="1" t="str">
        <f>IFERROR(__xludf.DUMMYFUNCTION("""COMPUTED_VALUE"""),"R")</f>
        <v>R</v>
      </c>
      <c r="K2298" s="1" t="str">
        <f>IFERROR(__xludf.DUMMYFUNCTION("""COMPUTED_VALUE"""),"SQL")</f>
        <v>SQL</v>
      </c>
      <c r="L2298" s="1" t="str">
        <f>IFERROR(__xludf.DUMMYFUNCTION("""COMPUTED_VALUE"""),"Swift")</f>
        <v>Swift</v>
      </c>
      <c r="M2298" s="1" t="str">
        <f>IFERROR(__xludf.DUMMYFUNCTION("""COMPUTED_VALUE"""),"TypeScript")</f>
        <v>TypeScript</v>
      </c>
    </row>
    <row r="2299">
      <c r="B2299" s="1" t="str">
        <f>IFERROR(__xludf.DUMMYFUNCTION("""COMPUTED_VALUE"""),"Assembly;Bash/Shell/PowerShell;C;C++;HTML/CSS;Java;JavaScript;Objective-C;PHP;Python;SQL;TypeScript")</f>
        <v>Assembly;Bash/Shell/PowerShell;C;C++;HTML/CSS;Java;JavaScript;Objective-C;PHP;Python;SQL;TypeScript</v>
      </c>
      <c r="E2299" s="1" t="str">
        <f>IFERROR(__xludf.DUMMYFUNCTION("UNIQUE(SPLIT(B2299,"";""))"),"Assembly")</f>
        <v>Assembly</v>
      </c>
      <c r="F2299" s="1" t="str">
        <f>IFERROR(__xludf.DUMMYFUNCTION("""COMPUTED_VALUE"""),"Bash/Shell/PowerShell")</f>
        <v>Bash/Shell/PowerShell</v>
      </c>
      <c r="G2299" s="1" t="str">
        <f>IFERROR(__xludf.DUMMYFUNCTION("""COMPUTED_VALUE"""),"C")</f>
        <v>C</v>
      </c>
      <c r="H2299" s="1" t="str">
        <f>IFERROR(__xludf.DUMMYFUNCTION("""COMPUTED_VALUE"""),"C++")</f>
        <v>C++</v>
      </c>
      <c r="I2299" s="1" t="str">
        <f>IFERROR(__xludf.DUMMYFUNCTION("""COMPUTED_VALUE"""),"HTML/CSS")</f>
        <v>HTML/CSS</v>
      </c>
      <c r="J2299" s="1" t="str">
        <f>IFERROR(__xludf.DUMMYFUNCTION("""COMPUTED_VALUE"""),"Java")</f>
        <v>Java</v>
      </c>
      <c r="K2299" s="1" t="str">
        <f>IFERROR(__xludf.DUMMYFUNCTION("""COMPUTED_VALUE"""),"JavaScript")</f>
        <v>JavaScript</v>
      </c>
      <c r="L2299" s="1" t="str">
        <f>IFERROR(__xludf.DUMMYFUNCTION("""COMPUTED_VALUE"""),"Objective-C")</f>
        <v>Objective-C</v>
      </c>
      <c r="M2299" s="1" t="str">
        <f>IFERROR(__xludf.DUMMYFUNCTION("""COMPUTED_VALUE"""),"PHP")</f>
        <v>PHP</v>
      </c>
      <c r="N2299" s="1" t="str">
        <f>IFERROR(__xludf.DUMMYFUNCTION("""COMPUTED_VALUE"""),"Python")</f>
        <v>Python</v>
      </c>
      <c r="O2299" s="1" t="str">
        <f>IFERROR(__xludf.DUMMYFUNCTION("""COMPUTED_VALUE"""),"SQL")</f>
        <v>SQL</v>
      </c>
      <c r="P2299" s="1" t="str">
        <f>IFERROR(__xludf.DUMMYFUNCTION("""COMPUTED_VALUE"""),"TypeScript")</f>
        <v>TypeScript</v>
      </c>
    </row>
    <row r="2300">
      <c r="B2300" s="1" t="str">
        <f>IFERROR(__xludf.DUMMYFUNCTION("""COMPUTED_VALUE"""),"Bash/Shell/PowerShell;Java;JavaScript;Python;TypeScript")</f>
        <v>Bash/Shell/PowerShell;Java;JavaScript;Python;TypeScript</v>
      </c>
      <c r="E2300" s="1" t="str">
        <f>IFERROR(__xludf.DUMMYFUNCTION("UNIQUE(SPLIT(B2300,"";""))"),"Bash/Shell/PowerShell")</f>
        <v>Bash/Shell/PowerShell</v>
      </c>
      <c r="F2300" s="1" t="str">
        <f>IFERROR(__xludf.DUMMYFUNCTION("""COMPUTED_VALUE"""),"Java")</f>
        <v>Java</v>
      </c>
      <c r="G2300" s="1" t="str">
        <f>IFERROR(__xludf.DUMMYFUNCTION("""COMPUTED_VALUE"""),"JavaScript")</f>
        <v>JavaScript</v>
      </c>
      <c r="H2300" s="1" t="str">
        <f>IFERROR(__xludf.DUMMYFUNCTION("""COMPUTED_VALUE"""),"Python")</f>
        <v>Python</v>
      </c>
      <c r="I2300" s="1" t="str">
        <f>IFERROR(__xludf.DUMMYFUNCTION("""COMPUTED_VALUE"""),"TypeScript")</f>
        <v>TypeScript</v>
      </c>
    </row>
    <row r="2301">
      <c r="B2301" s="1" t="str">
        <f>IFERROR(__xludf.DUMMYFUNCTION("""COMPUTED_VALUE"""),"HTML/CSS;PHP;SQL")</f>
        <v>HTML/CSS;PHP;SQL</v>
      </c>
      <c r="E2301" s="1" t="str">
        <f>IFERROR(__xludf.DUMMYFUNCTION("UNIQUE(SPLIT(B2301,"";""))"),"HTML/CSS")</f>
        <v>HTML/CSS</v>
      </c>
      <c r="F2301" s="1" t="str">
        <f>IFERROR(__xludf.DUMMYFUNCTION("""COMPUTED_VALUE"""),"PHP")</f>
        <v>PHP</v>
      </c>
      <c r="G2301" s="1" t="str">
        <f>IFERROR(__xludf.DUMMYFUNCTION("""COMPUTED_VALUE"""),"SQL")</f>
        <v>SQL</v>
      </c>
    </row>
    <row r="2302">
      <c r="B2302" s="1" t="str">
        <f>IFERROR(__xludf.DUMMYFUNCTION("""COMPUTED_VALUE"""),"Java;JavaScript;Kotlin;Objective-C;Python;SQL;Swift;Other(s):")</f>
        <v>Java;JavaScript;Kotlin;Objective-C;Python;SQL;Swift;Other(s):</v>
      </c>
      <c r="E2302" s="1" t="str">
        <f>IFERROR(__xludf.DUMMYFUNCTION("UNIQUE(SPLIT(B2302,"";""))"),"Java")</f>
        <v>Java</v>
      </c>
      <c r="F2302" s="1" t="str">
        <f>IFERROR(__xludf.DUMMYFUNCTION("""COMPUTED_VALUE"""),"JavaScript")</f>
        <v>JavaScript</v>
      </c>
      <c r="G2302" s="1" t="str">
        <f>IFERROR(__xludf.DUMMYFUNCTION("""COMPUTED_VALUE"""),"Kotlin")</f>
        <v>Kotlin</v>
      </c>
      <c r="H2302" s="1" t="str">
        <f>IFERROR(__xludf.DUMMYFUNCTION("""COMPUTED_VALUE"""),"Objective-C")</f>
        <v>Objective-C</v>
      </c>
      <c r="I2302" s="1" t="str">
        <f>IFERROR(__xludf.DUMMYFUNCTION("""COMPUTED_VALUE"""),"Python")</f>
        <v>Python</v>
      </c>
      <c r="J2302" s="1" t="str">
        <f>IFERROR(__xludf.DUMMYFUNCTION("""COMPUTED_VALUE"""),"SQL")</f>
        <v>SQL</v>
      </c>
      <c r="K2302" s="1" t="str">
        <f>IFERROR(__xludf.DUMMYFUNCTION("""COMPUTED_VALUE"""),"Swift")</f>
        <v>Swift</v>
      </c>
      <c r="L2302" s="1" t="str">
        <f>IFERROR(__xludf.DUMMYFUNCTION("""COMPUTED_VALUE"""),"Other(s):")</f>
        <v>Other(s):</v>
      </c>
    </row>
    <row r="2303">
      <c r="B2303" s="1" t="str">
        <f>IFERROR(__xludf.DUMMYFUNCTION("""COMPUTED_VALUE"""),"HTML/CSS;Java;Kotlin;SQL")</f>
        <v>HTML/CSS;Java;Kotlin;SQL</v>
      </c>
      <c r="E2303" s="1" t="str">
        <f>IFERROR(__xludf.DUMMYFUNCTION("UNIQUE(SPLIT(B2303,"";""))"),"HTML/CSS")</f>
        <v>HTML/CSS</v>
      </c>
      <c r="F2303" s="1" t="str">
        <f>IFERROR(__xludf.DUMMYFUNCTION("""COMPUTED_VALUE"""),"Java")</f>
        <v>Java</v>
      </c>
      <c r="G2303" s="1" t="str">
        <f>IFERROR(__xludf.DUMMYFUNCTION("""COMPUTED_VALUE"""),"Kotlin")</f>
        <v>Kotlin</v>
      </c>
      <c r="H2303" s="1" t="str">
        <f>IFERROR(__xludf.DUMMYFUNCTION("""COMPUTED_VALUE"""),"SQL")</f>
        <v>SQL</v>
      </c>
    </row>
    <row r="2304">
      <c r="B2304" s="1" t="str">
        <f>IFERROR(__xludf.DUMMYFUNCTION("""COMPUTED_VALUE"""),"HTML/CSS;JavaScript;PHP;SQL")</f>
        <v>HTML/CSS;JavaScript;PHP;SQL</v>
      </c>
      <c r="E2304" s="1" t="str">
        <f>IFERROR(__xludf.DUMMYFUNCTION("UNIQUE(SPLIT(B2304,"";""))"),"HTML/CSS")</f>
        <v>HTML/CSS</v>
      </c>
      <c r="F2304" s="1" t="str">
        <f>IFERROR(__xludf.DUMMYFUNCTION("""COMPUTED_VALUE"""),"JavaScript")</f>
        <v>JavaScript</v>
      </c>
      <c r="G2304" s="1" t="str">
        <f>IFERROR(__xludf.DUMMYFUNCTION("""COMPUTED_VALUE"""),"PHP")</f>
        <v>PHP</v>
      </c>
      <c r="H2304" s="1" t="str">
        <f>IFERROR(__xludf.DUMMYFUNCTION("""COMPUTED_VALUE"""),"SQL")</f>
        <v>SQL</v>
      </c>
    </row>
    <row r="2305">
      <c r="B2305" s="1" t="str">
        <f>IFERROR(__xludf.DUMMYFUNCTION("""COMPUTED_VALUE"""),"C;C++;Go;HTML/CSS;JavaScript;SQL;TypeScript")</f>
        <v>C;C++;Go;HTML/CSS;JavaScript;SQL;TypeScript</v>
      </c>
      <c r="E2305" s="1" t="str">
        <f>IFERROR(__xludf.DUMMYFUNCTION("UNIQUE(SPLIT(B2305,"";""))"),"C")</f>
        <v>C</v>
      </c>
      <c r="F2305" s="1" t="str">
        <f>IFERROR(__xludf.DUMMYFUNCTION("""COMPUTED_VALUE"""),"C++")</f>
        <v>C++</v>
      </c>
      <c r="G2305" s="1" t="str">
        <f>IFERROR(__xludf.DUMMYFUNCTION("""COMPUTED_VALUE"""),"Go")</f>
        <v>Go</v>
      </c>
      <c r="H2305" s="1" t="str">
        <f>IFERROR(__xludf.DUMMYFUNCTION("""COMPUTED_VALUE"""),"HTML/CSS")</f>
        <v>HTML/CSS</v>
      </c>
      <c r="I2305" s="1" t="str">
        <f>IFERROR(__xludf.DUMMYFUNCTION("""COMPUTED_VALUE"""),"JavaScript")</f>
        <v>JavaScript</v>
      </c>
      <c r="J2305" s="1" t="str">
        <f>IFERROR(__xludf.DUMMYFUNCTION("""COMPUTED_VALUE"""),"SQL")</f>
        <v>SQL</v>
      </c>
      <c r="K2305" s="1" t="str">
        <f>IFERROR(__xludf.DUMMYFUNCTION("""COMPUTED_VALUE"""),"TypeScript")</f>
        <v>TypeScript</v>
      </c>
    </row>
    <row r="2306">
      <c r="B2306" s="1" t="str">
        <f>IFERROR(__xludf.DUMMYFUNCTION("""COMPUTED_VALUE"""),"Java;Python")</f>
        <v>Java;Python</v>
      </c>
      <c r="E2306" s="1" t="str">
        <f>IFERROR(__xludf.DUMMYFUNCTION("UNIQUE(SPLIT(B2306,"";""))"),"Java")</f>
        <v>Java</v>
      </c>
      <c r="F2306" s="1" t="str">
        <f>IFERROR(__xludf.DUMMYFUNCTION("""COMPUTED_VALUE"""),"Python")</f>
        <v>Python</v>
      </c>
    </row>
    <row r="2307">
      <c r="B2307" s="1" t="str">
        <f>IFERROR(__xludf.DUMMYFUNCTION("""COMPUTED_VALUE"""),"HTML/CSS;JavaScript;Ruby")</f>
        <v>HTML/CSS;JavaScript;Ruby</v>
      </c>
      <c r="E2307" s="1" t="str">
        <f>IFERROR(__xludf.DUMMYFUNCTION("UNIQUE(SPLIT(B2307,"";""))"),"HTML/CSS")</f>
        <v>HTML/CSS</v>
      </c>
      <c r="F2307" s="1" t="str">
        <f>IFERROR(__xludf.DUMMYFUNCTION("""COMPUTED_VALUE"""),"JavaScript")</f>
        <v>JavaScript</v>
      </c>
      <c r="G2307" s="1" t="str">
        <f>IFERROR(__xludf.DUMMYFUNCTION("""COMPUTED_VALUE"""),"Ruby")</f>
        <v>Ruby</v>
      </c>
    </row>
    <row r="2308">
      <c r="B2308" s="1" t="str">
        <f>IFERROR(__xludf.DUMMYFUNCTION("""COMPUTED_VALUE"""),"Bash/Shell/PowerShell;C;HTML/CSS;Java;JavaScript;PHP;Python;SQL;TypeScript")</f>
        <v>Bash/Shell/PowerShell;C;HTML/CSS;Java;JavaScript;PHP;Python;SQL;TypeScript</v>
      </c>
      <c r="E2308" s="1" t="str">
        <f>IFERROR(__xludf.DUMMYFUNCTION("UNIQUE(SPLIT(B2308,"";""))"),"Bash/Shell/PowerShell")</f>
        <v>Bash/Shell/PowerShell</v>
      </c>
      <c r="F2308" s="1" t="str">
        <f>IFERROR(__xludf.DUMMYFUNCTION("""COMPUTED_VALUE"""),"C")</f>
        <v>C</v>
      </c>
      <c r="G2308" s="1" t="str">
        <f>IFERROR(__xludf.DUMMYFUNCTION("""COMPUTED_VALUE"""),"HTML/CSS")</f>
        <v>HTML/CSS</v>
      </c>
      <c r="H2308" s="1" t="str">
        <f>IFERROR(__xludf.DUMMYFUNCTION("""COMPUTED_VALUE"""),"Java")</f>
        <v>Java</v>
      </c>
      <c r="I2308" s="1" t="str">
        <f>IFERROR(__xludf.DUMMYFUNCTION("""COMPUTED_VALUE"""),"JavaScript")</f>
        <v>JavaScript</v>
      </c>
      <c r="J2308" s="1" t="str">
        <f>IFERROR(__xludf.DUMMYFUNCTION("""COMPUTED_VALUE"""),"PHP")</f>
        <v>PHP</v>
      </c>
      <c r="K2308" s="1" t="str">
        <f>IFERROR(__xludf.DUMMYFUNCTION("""COMPUTED_VALUE"""),"Python")</f>
        <v>Python</v>
      </c>
      <c r="L2308" s="1" t="str">
        <f>IFERROR(__xludf.DUMMYFUNCTION("""COMPUTED_VALUE"""),"SQL")</f>
        <v>SQL</v>
      </c>
      <c r="M2308" s="1" t="str">
        <f>IFERROR(__xludf.DUMMYFUNCTION("""COMPUTED_VALUE"""),"TypeScript")</f>
        <v>TypeScript</v>
      </c>
    </row>
    <row r="2309">
      <c r="B2309" s="1" t="str">
        <f>IFERROR(__xludf.DUMMYFUNCTION("""COMPUTED_VALUE"""),"C#;HTML/CSS;JavaScript;PHP")</f>
        <v>C#;HTML/CSS;JavaScript;PHP</v>
      </c>
      <c r="E2309" s="1" t="str">
        <f>IFERROR(__xludf.DUMMYFUNCTION("UNIQUE(SPLIT(B2309,"";""))"),"C#")</f>
        <v>C#</v>
      </c>
      <c r="F2309" s="1" t="str">
        <f>IFERROR(__xludf.DUMMYFUNCTION("""COMPUTED_VALUE"""),"HTML/CSS")</f>
        <v>HTML/CSS</v>
      </c>
      <c r="G2309" s="1" t="str">
        <f>IFERROR(__xludf.DUMMYFUNCTION("""COMPUTED_VALUE"""),"JavaScript")</f>
        <v>JavaScript</v>
      </c>
      <c r="H2309" s="1" t="str">
        <f>IFERROR(__xludf.DUMMYFUNCTION("""COMPUTED_VALUE"""),"PHP")</f>
        <v>PHP</v>
      </c>
    </row>
    <row r="2310">
      <c r="B2310" s="1" t="str">
        <f>IFERROR(__xludf.DUMMYFUNCTION("""COMPUTED_VALUE"""),"Bash/Shell/PowerShell;C;C++;C#;HTML/CSS;JavaScript;SQL")</f>
        <v>Bash/Shell/PowerShell;C;C++;C#;HTML/CSS;JavaScript;SQL</v>
      </c>
      <c r="E2310" s="1" t="str">
        <f>IFERROR(__xludf.DUMMYFUNCTION("UNIQUE(SPLIT(B2310,"";""))"),"Bash/Shell/PowerShell")</f>
        <v>Bash/Shell/PowerShell</v>
      </c>
      <c r="F2310" s="1" t="str">
        <f>IFERROR(__xludf.DUMMYFUNCTION("""COMPUTED_VALUE"""),"C")</f>
        <v>C</v>
      </c>
      <c r="G2310" s="1" t="str">
        <f>IFERROR(__xludf.DUMMYFUNCTION("""COMPUTED_VALUE"""),"C++")</f>
        <v>C++</v>
      </c>
      <c r="H2310" s="1" t="str">
        <f>IFERROR(__xludf.DUMMYFUNCTION("""COMPUTED_VALUE"""),"C#")</f>
        <v>C#</v>
      </c>
      <c r="I2310" s="1" t="str">
        <f>IFERROR(__xludf.DUMMYFUNCTION("""COMPUTED_VALUE"""),"HTML/CSS")</f>
        <v>HTML/CSS</v>
      </c>
      <c r="J2310" s="1" t="str">
        <f>IFERROR(__xludf.DUMMYFUNCTION("""COMPUTED_VALUE"""),"JavaScript")</f>
        <v>JavaScript</v>
      </c>
      <c r="K2310" s="1" t="str">
        <f>IFERROR(__xludf.DUMMYFUNCTION("""COMPUTED_VALUE"""),"SQL")</f>
        <v>SQL</v>
      </c>
    </row>
    <row r="2311">
      <c r="B2311" s="1" t="str">
        <f>IFERROR(__xludf.DUMMYFUNCTION("""COMPUTED_VALUE"""),"Go;Java;JavaScript;Python")</f>
        <v>Go;Java;JavaScript;Python</v>
      </c>
      <c r="E2311" s="1" t="str">
        <f>IFERROR(__xludf.DUMMYFUNCTION("UNIQUE(SPLIT(B2311,"";""))"),"Go")</f>
        <v>Go</v>
      </c>
      <c r="F2311" s="1" t="str">
        <f>IFERROR(__xludf.DUMMYFUNCTION("""COMPUTED_VALUE"""),"Java")</f>
        <v>Java</v>
      </c>
      <c r="G2311" s="1" t="str">
        <f>IFERROR(__xludf.DUMMYFUNCTION("""COMPUTED_VALUE"""),"JavaScript")</f>
        <v>JavaScript</v>
      </c>
      <c r="H2311" s="1" t="str">
        <f>IFERROR(__xludf.DUMMYFUNCTION("""COMPUTED_VALUE"""),"Python")</f>
        <v>Python</v>
      </c>
    </row>
    <row r="2312">
      <c r="B2312" s="1" t="str">
        <f>IFERROR(__xludf.DUMMYFUNCTION("""COMPUTED_VALUE"""),"Java")</f>
        <v>Java</v>
      </c>
      <c r="E2312" s="1" t="str">
        <f>IFERROR(__xludf.DUMMYFUNCTION("UNIQUE(SPLIT(B2312,"";""))"),"Java")</f>
        <v>Java</v>
      </c>
    </row>
    <row r="2313">
      <c r="B2313" s="1" t="str">
        <f>IFERROR(__xludf.DUMMYFUNCTION("""COMPUTED_VALUE"""),"Clojure;JavaScript;Ruby;SQL;Other(s):")</f>
        <v>Clojure;JavaScript;Ruby;SQL;Other(s):</v>
      </c>
      <c r="E2313" s="1" t="str">
        <f>IFERROR(__xludf.DUMMYFUNCTION("UNIQUE(SPLIT(B2313,"";""))"),"Clojure")</f>
        <v>Clojure</v>
      </c>
      <c r="F2313" s="1" t="str">
        <f>IFERROR(__xludf.DUMMYFUNCTION("""COMPUTED_VALUE"""),"JavaScript")</f>
        <v>JavaScript</v>
      </c>
      <c r="G2313" s="1" t="str">
        <f>IFERROR(__xludf.DUMMYFUNCTION("""COMPUTED_VALUE"""),"Ruby")</f>
        <v>Ruby</v>
      </c>
      <c r="H2313" s="1" t="str">
        <f>IFERROR(__xludf.DUMMYFUNCTION("""COMPUTED_VALUE"""),"SQL")</f>
        <v>SQL</v>
      </c>
      <c r="I2313" s="1" t="str">
        <f>IFERROR(__xludf.DUMMYFUNCTION("""COMPUTED_VALUE"""),"Other(s):")</f>
        <v>Other(s):</v>
      </c>
    </row>
    <row r="2314">
      <c r="B2314" s="1" t="str">
        <f>IFERROR(__xludf.DUMMYFUNCTION("""COMPUTED_VALUE"""),"Java;JavaScript;SQL;TypeScript")</f>
        <v>Java;JavaScript;SQL;TypeScript</v>
      </c>
      <c r="E2314" s="1" t="str">
        <f>IFERROR(__xludf.DUMMYFUNCTION("UNIQUE(SPLIT(B2314,"";""))"),"Java")</f>
        <v>Java</v>
      </c>
      <c r="F2314" s="1" t="str">
        <f>IFERROR(__xludf.DUMMYFUNCTION("""COMPUTED_VALUE"""),"JavaScript")</f>
        <v>JavaScript</v>
      </c>
      <c r="G2314" s="1" t="str">
        <f>IFERROR(__xludf.DUMMYFUNCTION("""COMPUTED_VALUE"""),"SQL")</f>
        <v>SQL</v>
      </c>
      <c r="H2314" s="1" t="str">
        <f>IFERROR(__xludf.DUMMYFUNCTION("""COMPUTED_VALUE"""),"TypeScript")</f>
        <v>TypeScript</v>
      </c>
    </row>
    <row r="2315">
      <c r="B2315" s="1" t="str">
        <f>IFERROR(__xludf.DUMMYFUNCTION("""COMPUTED_VALUE"""),"Bash/Shell/PowerShell;C#;HTML/CSS;JavaScript;Python;SQL")</f>
        <v>Bash/Shell/PowerShell;C#;HTML/CSS;JavaScript;Python;SQL</v>
      </c>
      <c r="E2315" s="1" t="str">
        <f>IFERROR(__xludf.DUMMYFUNCTION("UNIQUE(SPLIT(B2315,"";""))"),"Bash/Shell/PowerShell")</f>
        <v>Bash/Shell/PowerShell</v>
      </c>
      <c r="F2315" s="1" t="str">
        <f>IFERROR(__xludf.DUMMYFUNCTION("""COMPUTED_VALUE"""),"C#")</f>
        <v>C#</v>
      </c>
      <c r="G2315" s="1" t="str">
        <f>IFERROR(__xludf.DUMMYFUNCTION("""COMPUTED_VALUE"""),"HTML/CSS")</f>
        <v>HTML/CSS</v>
      </c>
      <c r="H2315" s="1" t="str">
        <f>IFERROR(__xludf.DUMMYFUNCTION("""COMPUTED_VALUE"""),"JavaScript")</f>
        <v>JavaScript</v>
      </c>
      <c r="I2315" s="1" t="str">
        <f>IFERROR(__xludf.DUMMYFUNCTION("""COMPUTED_VALUE"""),"Python")</f>
        <v>Python</v>
      </c>
      <c r="J2315" s="1" t="str">
        <f>IFERROR(__xludf.DUMMYFUNCTION("""COMPUTED_VALUE"""),"SQL")</f>
        <v>SQL</v>
      </c>
    </row>
    <row r="2316">
      <c r="B2316" s="1" t="str">
        <f>IFERROR(__xludf.DUMMYFUNCTION("""COMPUTED_VALUE"""),"HTML/CSS;JavaScript")</f>
        <v>HTML/CSS;JavaScript</v>
      </c>
      <c r="E2316" s="1" t="str">
        <f>IFERROR(__xludf.DUMMYFUNCTION("UNIQUE(SPLIT(B2316,"";""))"),"HTML/CSS")</f>
        <v>HTML/CSS</v>
      </c>
      <c r="F2316" s="1" t="str">
        <f>IFERROR(__xludf.DUMMYFUNCTION("""COMPUTED_VALUE"""),"JavaScript")</f>
        <v>JavaScript</v>
      </c>
    </row>
    <row r="2317">
      <c r="B2317" s="1" t="str">
        <f>IFERROR(__xludf.DUMMYFUNCTION("""COMPUTED_VALUE"""),"C;Python;R;Ruby;SQL;VBA")</f>
        <v>C;Python;R;Ruby;SQL;VBA</v>
      </c>
      <c r="E2317" s="1" t="str">
        <f>IFERROR(__xludf.DUMMYFUNCTION("UNIQUE(SPLIT(B2317,"";""))"),"C")</f>
        <v>C</v>
      </c>
      <c r="F2317" s="1" t="str">
        <f>IFERROR(__xludf.DUMMYFUNCTION("""COMPUTED_VALUE"""),"Python")</f>
        <v>Python</v>
      </c>
      <c r="G2317" s="1" t="str">
        <f>IFERROR(__xludf.DUMMYFUNCTION("""COMPUTED_VALUE"""),"R")</f>
        <v>R</v>
      </c>
      <c r="H2317" s="1" t="str">
        <f>IFERROR(__xludf.DUMMYFUNCTION("""COMPUTED_VALUE"""),"Ruby")</f>
        <v>Ruby</v>
      </c>
      <c r="I2317" s="1" t="str">
        <f>IFERROR(__xludf.DUMMYFUNCTION("""COMPUTED_VALUE"""),"SQL")</f>
        <v>SQL</v>
      </c>
      <c r="J2317" s="1" t="str">
        <f>IFERROR(__xludf.DUMMYFUNCTION("""COMPUTED_VALUE"""),"VBA")</f>
        <v>VBA</v>
      </c>
    </row>
    <row r="2318">
      <c r="B2318" s="1" t="str">
        <f>IFERROR(__xludf.DUMMYFUNCTION("""COMPUTED_VALUE"""),"Java;Ruby;Scala")</f>
        <v>Java;Ruby;Scala</v>
      </c>
      <c r="E2318" s="1" t="str">
        <f>IFERROR(__xludf.DUMMYFUNCTION("UNIQUE(SPLIT(B2318,"";""))"),"Java")</f>
        <v>Java</v>
      </c>
      <c r="F2318" s="1" t="str">
        <f>IFERROR(__xludf.DUMMYFUNCTION("""COMPUTED_VALUE"""),"Ruby")</f>
        <v>Ruby</v>
      </c>
      <c r="G2318" s="1" t="str">
        <f>IFERROR(__xludf.DUMMYFUNCTION("""COMPUTED_VALUE"""),"Scala")</f>
        <v>Scala</v>
      </c>
    </row>
    <row r="2319">
      <c r="B2319" s="1" t="str">
        <f>IFERROR(__xludf.DUMMYFUNCTION("""COMPUTED_VALUE"""),"C#;Python;SQL")</f>
        <v>C#;Python;SQL</v>
      </c>
      <c r="E2319" s="1" t="str">
        <f>IFERROR(__xludf.DUMMYFUNCTION("UNIQUE(SPLIT(B2319,"";""))"),"C#")</f>
        <v>C#</v>
      </c>
      <c r="F2319" s="1" t="str">
        <f>IFERROR(__xludf.DUMMYFUNCTION("""COMPUTED_VALUE"""),"Python")</f>
        <v>Python</v>
      </c>
      <c r="G2319" s="1" t="str">
        <f>IFERROR(__xludf.DUMMYFUNCTION("""COMPUTED_VALUE"""),"SQL")</f>
        <v>SQL</v>
      </c>
    </row>
    <row r="2320">
      <c r="B2320" s="1" t="str">
        <f>IFERROR(__xludf.DUMMYFUNCTION("""COMPUTED_VALUE"""),"C#;HTML/CSS;JavaScript;Objective-C;PHP;Swift")</f>
        <v>C#;HTML/CSS;JavaScript;Objective-C;PHP;Swift</v>
      </c>
      <c r="E2320" s="1" t="str">
        <f>IFERROR(__xludf.DUMMYFUNCTION("UNIQUE(SPLIT(B2320,"";""))"),"C#")</f>
        <v>C#</v>
      </c>
      <c r="F2320" s="1" t="str">
        <f>IFERROR(__xludf.DUMMYFUNCTION("""COMPUTED_VALUE"""),"HTML/CSS")</f>
        <v>HTML/CSS</v>
      </c>
      <c r="G2320" s="1" t="str">
        <f>IFERROR(__xludf.DUMMYFUNCTION("""COMPUTED_VALUE"""),"JavaScript")</f>
        <v>JavaScript</v>
      </c>
      <c r="H2320" s="1" t="str">
        <f>IFERROR(__xludf.DUMMYFUNCTION("""COMPUTED_VALUE"""),"Objective-C")</f>
        <v>Objective-C</v>
      </c>
      <c r="I2320" s="1" t="str">
        <f>IFERROR(__xludf.DUMMYFUNCTION("""COMPUTED_VALUE"""),"PHP")</f>
        <v>PHP</v>
      </c>
      <c r="J2320" s="1" t="str">
        <f>IFERROR(__xludf.DUMMYFUNCTION("""COMPUTED_VALUE"""),"Swift")</f>
        <v>Swift</v>
      </c>
    </row>
    <row r="2321">
      <c r="B2321" s="1" t="str">
        <f>IFERROR(__xludf.DUMMYFUNCTION("""COMPUTED_VALUE"""),"C;HTML/CSS")</f>
        <v>C;HTML/CSS</v>
      </c>
      <c r="E2321" s="1" t="str">
        <f>IFERROR(__xludf.DUMMYFUNCTION("UNIQUE(SPLIT(B2321,"";""))"),"C")</f>
        <v>C</v>
      </c>
      <c r="F2321" s="1" t="str">
        <f>IFERROR(__xludf.DUMMYFUNCTION("""COMPUTED_VALUE"""),"HTML/CSS")</f>
        <v>HTML/CSS</v>
      </c>
    </row>
    <row r="2322">
      <c r="B2322" s="1" t="str">
        <f>IFERROR(__xludf.DUMMYFUNCTION("""COMPUTED_VALUE"""),"C++;HTML/CSS;Java;JavaScript;Python")</f>
        <v>C++;HTML/CSS;Java;JavaScript;Python</v>
      </c>
      <c r="E2322" s="1" t="str">
        <f>IFERROR(__xludf.DUMMYFUNCTION("UNIQUE(SPLIT(B2322,"";""))"),"C++")</f>
        <v>C++</v>
      </c>
      <c r="F2322" s="1" t="str">
        <f>IFERROR(__xludf.DUMMYFUNCTION("""COMPUTED_VALUE"""),"HTML/CSS")</f>
        <v>HTML/CSS</v>
      </c>
      <c r="G2322" s="1" t="str">
        <f>IFERROR(__xludf.DUMMYFUNCTION("""COMPUTED_VALUE"""),"Java")</f>
        <v>Java</v>
      </c>
      <c r="H2322" s="1" t="str">
        <f>IFERROR(__xludf.DUMMYFUNCTION("""COMPUTED_VALUE"""),"JavaScript")</f>
        <v>JavaScript</v>
      </c>
      <c r="I2322" s="1" t="str">
        <f>IFERROR(__xludf.DUMMYFUNCTION("""COMPUTED_VALUE"""),"Python")</f>
        <v>Python</v>
      </c>
    </row>
    <row r="2323">
      <c r="B2323" s="1" t="str">
        <f>IFERROR(__xludf.DUMMYFUNCTION("""COMPUTED_VALUE"""),"Objective-C;Swift")</f>
        <v>Objective-C;Swift</v>
      </c>
      <c r="E2323" s="1" t="str">
        <f>IFERROR(__xludf.DUMMYFUNCTION("UNIQUE(SPLIT(B2323,"";""))"),"Objective-C")</f>
        <v>Objective-C</v>
      </c>
      <c r="F2323" s="1" t="str">
        <f>IFERROR(__xludf.DUMMYFUNCTION("""COMPUTED_VALUE"""),"Swift")</f>
        <v>Swift</v>
      </c>
    </row>
    <row r="2324">
      <c r="B2324" s="1" t="str">
        <f>IFERROR(__xludf.DUMMYFUNCTION("""COMPUTED_VALUE"""),"C;C++;Python;Other(s):")</f>
        <v>C;C++;Python;Other(s):</v>
      </c>
      <c r="E2324" s="1" t="str">
        <f>IFERROR(__xludf.DUMMYFUNCTION("UNIQUE(SPLIT(B2324,"";""))"),"C")</f>
        <v>C</v>
      </c>
      <c r="F2324" s="1" t="str">
        <f>IFERROR(__xludf.DUMMYFUNCTION("""COMPUTED_VALUE"""),"C++")</f>
        <v>C++</v>
      </c>
      <c r="G2324" s="1" t="str">
        <f>IFERROR(__xludf.DUMMYFUNCTION("""COMPUTED_VALUE"""),"Python")</f>
        <v>Python</v>
      </c>
      <c r="H2324" s="1" t="str">
        <f>IFERROR(__xludf.DUMMYFUNCTION("""COMPUTED_VALUE"""),"Other(s):")</f>
        <v>Other(s):</v>
      </c>
    </row>
    <row r="2325">
      <c r="B2325" s="1" t="str">
        <f>IFERROR(__xludf.DUMMYFUNCTION("""COMPUTED_VALUE"""),"HTML/CSS;JavaScript;PHP;SQL")</f>
        <v>HTML/CSS;JavaScript;PHP;SQL</v>
      </c>
      <c r="E2325" s="1" t="str">
        <f>IFERROR(__xludf.DUMMYFUNCTION("UNIQUE(SPLIT(B2325,"";""))"),"HTML/CSS")</f>
        <v>HTML/CSS</v>
      </c>
      <c r="F2325" s="1" t="str">
        <f>IFERROR(__xludf.DUMMYFUNCTION("""COMPUTED_VALUE"""),"JavaScript")</f>
        <v>JavaScript</v>
      </c>
      <c r="G2325" s="1" t="str">
        <f>IFERROR(__xludf.DUMMYFUNCTION("""COMPUTED_VALUE"""),"PHP")</f>
        <v>PHP</v>
      </c>
      <c r="H2325" s="1" t="str">
        <f>IFERROR(__xludf.DUMMYFUNCTION("""COMPUTED_VALUE"""),"SQL")</f>
        <v>SQL</v>
      </c>
    </row>
    <row r="2326">
      <c r="B2326" s="1" t="str">
        <f>IFERROR(__xludf.DUMMYFUNCTION("""COMPUTED_VALUE"""),"C#;PHP;SQL")</f>
        <v>C#;PHP;SQL</v>
      </c>
      <c r="E2326" s="1" t="str">
        <f>IFERROR(__xludf.DUMMYFUNCTION("UNIQUE(SPLIT(B2326,"";""))"),"C#")</f>
        <v>C#</v>
      </c>
      <c r="F2326" s="1" t="str">
        <f>IFERROR(__xludf.DUMMYFUNCTION("""COMPUTED_VALUE"""),"PHP")</f>
        <v>PHP</v>
      </c>
      <c r="G2326" s="1" t="str">
        <f>IFERROR(__xludf.DUMMYFUNCTION("""COMPUTED_VALUE"""),"SQL")</f>
        <v>SQL</v>
      </c>
    </row>
    <row r="2327">
      <c r="B2327" s="1" t="str">
        <f>IFERROR(__xludf.DUMMYFUNCTION("""COMPUTED_VALUE"""),"Java")</f>
        <v>Java</v>
      </c>
      <c r="E2327" s="1" t="str">
        <f>IFERROR(__xludf.DUMMYFUNCTION("UNIQUE(SPLIT(B2327,"";""))"),"Java")</f>
        <v>Java</v>
      </c>
    </row>
    <row r="2328">
      <c r="B2328" s="1" t="str">
        <f>IFERROR(__xludf.DUMMYFUNCTION("""COMPUTED_VALUE"""),"Java;Python")</f>
        <v>Java;Python</v>
      </c>
      <c r="E2328" s="1" t="str">
        <f>IFERROR(__xludf.DUMMYFUNCTION("UNIQUE(SPLIT(B2328,"";""))"),"Java")</f>
        <v>Java</v>
      </c>
      <c r="F2328" s="1" t="str">
        <f>IFERROR(__xludf.DUMMYFUNCTION("""COMPUTED_VALUE"""),"Python")</f>
        <v>Python</v>
      </c>
    </row>
    <row r="2329">
      <c r="B2329" s="1" t="str">
        <f>IFERROR(__xludf.DUMMYFUNCTION("""COMPUTED_VALUE"""),"Bash/Shell/PowerShell;C#;SQL")</f>
        <v>Bash/Shell/PowerShell;C#;SQL</v>
      </c>
      <c r="E2329" s="1" t="str">
        <f>IFERROR(__xludf.DUMMYFUNCTION("UNIQUE(SPLIT(B2329,"";""))"),"Bash/Shell/PowerShell")</f>
        <v>Bash/Shell/PowerShell</v>
      </c>
      <c r="F2329" s="1" t="str">
        <f>IFERROR(__xludf.DUMMYFUNCTION("""COMPUTED_VALUE"""),"C#")</f>
        <v>C#</v>
      </c>
      <c r="G2329" s="1" t="str">
        <f>IFERROR(__xludf.DUMMYFUNCTION("""COMPUTED_VALUE"""),"SQL")</f>
        <v>SQL</v>
      </c>
    </row>
    <row r="2330">
      <c r="B2330" s="1" t="str">
        <f>IFERROR(__xludf.DUMMYFUNCTION("""COMPUTED_VALUE"""),"HTML/CSS;Java;JavaScript;PHP;Python;SQL;VBA")</f>
        <v>HTML/CSS;Java;JavaScript;PHP;Python;SQL;VBA</v>
      </c>
      <c r="E2330" s="1" t="str">
        <f>IFERROR(__xludf.DUMMYFUNCTION("UNIQUE(SPLIT(B2330,"";""))"),"HTML/CSS")</f>
        <v>HTML/CSS</v>
      </c>
      <c r="F2330" s="1" t="str">
        <f>IFERROR(__xludf.DUMMYFUNCTION("""COMPUTED_VALUE"""),"Java")</f>
        <v>Java</v>
      </c>
      <c r="G2330" s="1" t="str">
        <f>IFERROR(__xludf.DUMMYFUNCTION("""COMPUTED_VALUE"""),"JavaScript")</f>
        <v>JavaScript</v>
      </c>
      <c r="H2330" s="1" t="str">
        <f>IFERROR(__xludf.DUMMYFUNCTION("""COMPUTED_VALUE"""),"PHP")</f>
        <v>PHP</v>
      </c>
      <c r="I2330" s="1" t="str">
        <f>IFERROR(__xludf.DUMMYFUNCTION("""COMPUTED_VALUE"""),"Python")</f>
        <v>Python</v>
      </c>
      <c r="J2330" s="1" t="str">
        <f>IFERROR(__xludf.DUMMYFUNCTION("""COMPUTED_VALUE"""),"SQL")</f>
        <v>SQL</v>
      </c>
      <c r="K2330" s="1" t="str">
        <f>IFERROR(__xludf.DUMMYFUNCTION("""COMPUTED_VALUE"""),"VBA")</f>
        <v>VBA</v>
      </c>
    </row>
    <row r="2331">
      <c r="B2331" s="1" t="str">
        <f>IFERROR(__xludf.DUMMYFUNCTION("""COMPUTED_VALUE"""),"HTML/CSS;JavaScript;PHP;SQL")</f>
        <v>HTML/CSS;JavaScript;PHP;SQL</v>
      </c>
      <c r="E2331" s="1" t="str">
        <f>IFERROR(__xludf.DUMMYFUNCTION("UNIQUE(SPLIT(B2331,"";""))"),"HTML/CSS")</f>
        <v>HTML/CSS</v>
      </c>
      <c r="F2331" s="1" t="str">
        <f>IFERROR(__xludf.DUMMYFUNCTION("""COMPUTED_VALUE"""),"JavaScript")</f>
        <v>JavaScript</v>
      </c>
      <c r="G2331" s="1" t="str">
        <f>IFERROR(__xludf.DUMMYFUNCTION("""COMPUTED_VALUE"""),"PHP")</f>
        <v>PHP</v>
      </c>
      <c r="H2331" s="1" t="str">
        <f>IFERROR(__xludf.DUMMYFUNCTION("""COMPUTED_VALUE"""),"SQL")</f>
        <v>SQL</v>
      </c>
    </row>
    <row r="2332">
      <c r="B2332" s="1" t="str">
        <f>IFERROR(__xludf.DUMMYFUNCTION("""COMPUTED_VALUE"""),"C++;Rust;SQL;TypeScript")</f>
        <v>C++;Rust;SQL;TypeScript</v>
      </c>
      <c r="E2332" s="1" t="str">
        <f>IFERROR(__xludf.DUMMYFUNCTION("UNIQUE(SPLIT(B2332,"";""))"),"C++")</f>
        <v>C++</v>
      </c>
      <c r="F2332" s="1" t="str">
        <f>IFERROR(__xludf.DUMMYFUNCTION("""COMPUTED_VALUE"""),"Rust")</f>
        <v>Rust</v>
      </c>
      <c r="G2332" s="1" t="str">
        <f>IFERROR(__xludf.DUMMYFUNCTION("""COMPUTED_VALUE"""),"SQL")</f>
        <v>SQL</v>
      </c>
      <c r="H2332" s="1" t="str">
        <f>IFERROR(__xludf.DUMMYFUNCTION("""COMPUTED_VALUE"""),"TypeScript")</f>
        <v>TypeScript</v>
      </c>
    </row>
    <row r="2333">
      <c r="B2333" s="1" t="str">
        <f>IFERROR(__xludf.DUMMYFUNCTION("""COMPUTED_VALUE"""),"Python;SQL")</f>
        <v>Python;SQL</v>
      </c>
      <c r="E2333" s="1" t="str">
        <f>IFERROR(__xludf.DUMMYFUNCTION("UNIQUE(SPLIT(B2333,"";""))"),"Python")</f>
        <v>Python</v>
      </c>
      <c r="F2333" s="1" t="str">
        <f>IFERROR(__xludf.DUMMYFUNCTION("""COMPUTED_VALUE"""),"SQL")</f>
        <v>SQL</v>
      </c>
    </row>
    <row r="2334">
      <c r="B2334" s="1" t="str">
        <f>IFERROR(__xludf.DUMMYFUNCTION("""COMPUTED_VALUE"""),"Go;HTML/CSS;JavaScript;Python")</f>
        <v>Go;HTML/CSS;JavaScript;Python</v>
      </c>
      <c r="E2334" s="1" t="str">
        <f>IFERROR(__xludf.DUMMYFUNCTION("UNIQUE(SPLIT(B2334,"";""))"),"Go")</f>
        <v>Go</v>
      </c>
      <c r="F2334" s="1" t="str">
        <f>IFERROR(__xludf.DUMMYFUNCTION("""COMPUTED_VALUE"""),"HTML/CSS")</f>
        <v>HTML/CSS</v>
      </c>
      <c r="G2334" s="1" t="str">
        <f>IFERROR(__xludf.DUMMYFUNCTION("""COMPUTED_VALUE"""),"JavaScript")</f>
        <v>JavaScript</v>
      </c>
      <c r="H2334" s="1" t="str">
        <f>IFERROR(__xludf.DUMMYFUNCTION("""COMPUTED_VALUE"""),"Python")</f>
        <v>Python</v>
      </c>
    </row>
    <row r="2335">
      <c r="B2335" s="1" t="str">
        <f>IFERROR(__xludf.DUMMYFUNCTION("""COMPUTED_VALUE"""),"Bash/Shell/PowerShell;C;C++;C#;HTML/CSS;Java;JavaScript;Python;SQL")</f>
        <v>Bash/Shell/PowerShell;C;C++;C#;HTML/CSS;Java;JavaScript;Python;SQL</v>
      </c>
      <c r="E2335" s="1" t="str">
        <f>IFERROR(__xludf.DUMMYFUNCTION("UNIQUE(SPLIT(B2335,"";""))"),"Bash/Shell/PowerShell")</f>
        <v>Bash/Shell/PowerShell</v>
      </c>
      <c r="F2335" s="1" t="str">
        <f>IFERROR(__xludf.DUMMYFUNCTION("""COMPUTED_VALUE"""),"C")</f>
        <v>C</v>
      </c>
      <c r="G2335" s="1" t="str">
        <f>IFERROR(__xludf.DUMMYFUNCTION("""COMPUTED_VALUE"""),"C++")</f>
        <v>C++</v>
      </c>
      <c r="H2335" s="1" t="str">
        <f>IFERROR(__xludf.DUMMYFUNCTION("""COMPUTED_VALUE"""),"C#")</f>
        <v>C#</v>
      </c>
      <c r="I2335" s="1" t="str">
        <f>IFERROR(__xludf.DUMMYFUNCTION("""COMPUTED_VALUE"""),"HTML/CSS")</f>
        <v>HTML/CSS</v>
      </c>
      <c r="J2335" s="1" t="str">
        <f>IFERROR(__xludf.DUMMYFUNCTION("""COMPUTED_VALUE"""),"Java")</f>
        <v>Java</v>
      </c>
      <c r="K2335" s="1" t="str">
        <f>IFERROR(__xludf.DUMMYFUNCTION("""COMPUTED_VALUE"""),"JavaScript")</f>
        <v>JavaScript</v>
      </c>
      <c r="L2335" s="1" t="str">
        <f>IFERROR(__xludf.DUMMYFUNCTION("""COMPUTED_VALUE"""),"Python")</f>
        <v>Python</v>
      </c>
      <c r="M2335" s="1" t="str">
        <f>IFERROR(__xludf.DUMMYFUNCTION("""COMPUTED_VALUE"""),"SQL")</f>
        <v>SQL</v>
      </c>
    </row>
    <row r="2336">
      <c r="B2336" s="1" t="str">
        <f>IFERROR(__xludf.DUMMYFUNCTION("""COMPUTED_VALUE"""),"PHP")</f>
        <v>PHP</v>
      </c>
      <c r="E2336" s="1" t="str">
        <f>IFERROR(__xludf.DUMMYFUNCTION("UNIQUE(SPLIT(B2336,"";""))"),"PHP")</f>
        <v>PHP</v>
      </c>
    </row>
    <row r="2337">
      <c r="B2337" s="1" t="str">
        <f>IFERROR(__xludf.DUMMYFUNCTION("""COMPUTED_VALUE"""),"Bash/Shell/PowerShell;C#;HTML/CSS;Java;JavaScript;Python;Other(s):")</f>
        <v>Bash/Shell/PowerShell;C#;HTML/CSS;Java;JavaScript;Python;Other(s):</v>
      </c>
      <c r="E2337" s="1" t="str">
        <f>IFERROR(__xludf.DUMMYFUNCTION("UNIQUE(SPLIT(B2337,"";""))"),"Bash/Shell/PowerShell")</f>
        <v>Bash/Shell/PowerShell</v>
      </c>
      <c r="F2337" s="1" t="str">
        <f>IFERROR(__xludf.DUMMYFUNCTION("""COMPUTED_VALUE"""),"C#")</f>
        <v>C#</v>
      </c>
      <c r="G2337" s="1" t="str">
        <f>IFERROR(__xludf.DUMMYFUNCTION("""COMPUTED_VALUE"""),"HTML/CSS")</f>
        <v>HTML/CSS</v>
      </c>
      <c r="H2337" s="1" t="str">
        <f>IFERROR(__xludf.DUMMYFUNCTION("""COMPUTED_VALUE"""),"Java")</f>
        <v>Java</v>
      </c>
      <c r="I2337" s="1" t="str">
        <f>IFERROR(__xludf.DUMMYFUNCTION("""COMPUTED_VALUE"""),"JavaScript")</f>
        <v>JavaScript</v>
      </c>
      <c r="J2337" s="1" t="str">
        <f>IFERROR(__xludf.DUMMYFUNCTION("""COMPUTED_VALUE"""),"Python")</f>
        <v>Python</v>
      </c>
      <c r="K2337" s="1" t="str">
        <f>IFERROR(__xludf.DUMMYFUNCTION("""COMPUTED_VALUE"""),"Other(s):")</f>
        <v>Other(s):</v>
      </c>
    </row>
    <row r="2338">
      <c r="B2338" s="1" t="str">
        <f>IFERROR(__xludf.DUMMYFUNCTION("""COMPUTED_VALUE"""),"Bash/Shell/PowerShell;HTML/CSS;Java;JavaScript;SQL")</f>
        <v>Bash/Shell/PowerShell;HTML/CSS;Java;JavaScript;SQL</v>
      </c>
      <c r="E2338" s="1" t="str">
        <f>IFERROR(__xludf.DUMMYFUNCTION("UNIQUE(SPLIT(B2338,"";""))"),"Bash/Shell/PowerShell")</f>
        <v>Bash/Shell/PowerShell</v>
      </c>
      <c r="F2338" s="1" t="str">
        <f>IFERROR(__xludf.DUMMYFUNCTION("""COMPUTED_VALUE"""),"HTML/CSS")</f>
        <v>HTML/CSS</v>
      </c>
      <c r="G2338" s="1" t="str">
        <f>IFERROR(__xludf.DUMMYFUNCTION("""COMPUTED_VALUE"""),"Java")</f>
        <v>Java</v>
      </c>
      <c r="H2338" s="1" t="str">
        <f>IFERROR(__xludf.DUMMYFUNCTION("""COMPUTED_VALUE"""),"JavaScript")</f>
        <v>JavaScript</v>
      </c>
      <c r="I2338" s="1" t="str">
        <f>IFERROR(__xludf.DUMMYFUNCTION("""COMPUTED_VALUE"""),"SQL")</f>
        <v>SQL</v>
      </c>
    </row>
    <row r="2339">
      <c r="B2339" s="1" t="str">
        <f>IFERROR(__xludf.DUMMYFUNCTION("""COMPUTED_VALUE"""),"Bash/Shell/PowerShell;C#;Java;Kotlin;Objective-C;Python;SQL;Swift")</f>
        <v>Bash/Shell/PowerShell;C#;Java;Kotlin;Objective-C;Python;SQL;Swift</v>
      </c>
      <c r="E2339" s="1" t="str">
        <f>IFERROR(__xludf.DUMMYFUNCTION("UNIQUE(SPLIT(B2339,"";""))"),"Bash/Shell/PowerShell")</f>
        <v>Bash/Shell/PowerShell</v>
      </c>
      <c r="F2339" s="1" t="str">
        <f>IFERROR(__xludf.DUMMYFUNCTION("""COMPUTED_VALUE"""),"C#")</f>
        <v>C#</v>
      </c>
      <c r="G2339" s="1" t="str">
        <f>IFERROR(__xludf.DUMMYFUNCTION("""COMPUTED_VALUE"""),"Java")</f>
        <v>Java</v>
      </c>
      <c r="H2339" s="1" t="str">
        <f>IFERROR(__xludf.DUMMYFUNCTION("""COMPUTED_VALUE"""),"Kotlin")</f>
        <v>Kotlin</v>
      </c>
      <c r="I2339" s="1" t="str">
        <f>IFERROR(__xludf.DUMMYFUNCTION("""COMPUTED_VALUE"""),"Objective-C")</f>
        <v>Objective-C</v>
      </c>
      <c r="J2339" s="1" t="str">
        <f>IFERROR(__xludf.DUMMYFUNCTION("""COMPUTED_VALUE"""),"Python")</f>
        <v>Python</v>
      </c>
      <c r="K2339" s="1" t="str">
        <f>IFERROR(__xludf.DUMMYFUNCTION("""COMPUTED_VALUE"""),"SQL")</f>
        <v>SQL</v>
      </c>
      <c r="L2339" s="1" t="str">
        <f>IFERROR(__xludf.DUMMYFUNCTION("""COMPUTED_VALUE"""),"Swift")</f>
        <v>Swift</v>
      </c>
    </row>
    <row r="2340">
      <c r="B2340" s="1" t="str">
        <f>IFERROR(__xludf.DUMMYFUNCTION("""COMPUTED_VALUE"""),"Bash/Shell/PowerShell;C++;Java;JavaScript;Kotlin;Python;SQL;Swift")</f>
        <v>Bash/Shell/PowerShell;C++;Java;JavaScript;Kotlin;Python;SQL;Swift</v>
      </c>
      <c r="E2340" s="1" t="str">
        <f>IFERROR(__xludf.DUMMYFUNCTION("UNIQUE(SPLIT(B2340,"";""))"),"Bash/Shell/PowerShell")</f>
        <v>Bash/Shell/PowerShell</v>
      </c>
      <c r="F2340" s="1" t="str">
        <f>IFERROR(__xludf.DUMMYFUNCTION("""COMPUTED_VALUE"""),"C++")</f>
        <v>C++</v>
      </c>
      <c r="G2340" s="1" t="str">
        <f>IFERROR(__xludf.DUMMYFUNCTION("""COMPUTED_VALUE"""),"Java")</f>
        <v>Java</v>
      </c>
      <c r="H2340" s="1" t="str">
        <f>IFERROR(__xludf.DUMMYFUNCTION("""COMPUTED_VALUE"""),"JavaScript")</f>
        <v>JavaScript</v>
      </c>
      <c r="I2340" s="1" t="str">
        <f>IFERROR(__xludf.DUMMYFUNCTION("""COMPUTED_VALUE"""),"Kotlin")</f>
        <v>Kotlin</v>
      </c>
      <c r="J2340" s="1" t="str">
        <f>IFERROR(__xludf.DUMMYFUNCTION("""COMPUTED_VALUE"""),"Python")</f>
        <v>Python</v>
      </c>
      <c r="K2340" s="1" t="str">
        <f>IFERROR(__xludf.DUMMYFUNCTION("""COMPUTED_VALUE"""),"SQL")</f>
        <v>SQL</v>
      </c>
      <c r="L2340" s="1" t="str">
        <f>IFERROR(__xludf.DUMMYFUNCTION("""COMPUTED_VALUE"""),"Swift")</f>
        <v>Swift</v>
      </c>
    </row>
    <row r="2341">
      <c r="B2341" s="1" t="str">
        <f>IFERROR(__xludf.DUMMYFUNCTION("""COMPUTED_VALUE"""),"C++;HTML/CSS;Java;JavaScript;Python;Other(s):")</f>
        <v>C++;HTML/CSS;Java;JavaScript;Python;Other(s):</v>
      </c>
      <c r="E2341" s="1" t="str">
        <f>IFERROR(__xludf.DUMMYFUNCTION("UNIQUE(SPLIT(B2341,"";""))"),"C++")</f>
        <v>C++</v>
      </c>
      <c r="F2341" s="1" t="str">
        <f>IFERROR(__xludf.DUMMYFUNCTION("""COMPUTED_VALUE"""),"HTML/CSS")</f>
        <v>HTML/CSS</v>
      </c>
      <c r="G2341" s="1" t="str">
        <f>IFERROR(__xludf.DUMMYFUNCTION("""COMPUTED_VALUE"""),"Java")</f>
        <v>Java</v>
      </c>
      <c r="H2341" s="1" t="str">
        <f>IFERROR(__xludf.DUMMYFUNCTION("""COMPUTED_VALUE"""),"JavaScript")</f>
        <v>JavaScript</v>
      </c>
      <c r="I2341" s="1" t="str">
        <f>IFERROR(__xludf.DUMMYFUNCTION("""COMPUTED_VALUE"""),"Python")</f>
        <v>Python</v>
      </c>
      <c r="J2341" s="1" t="str">
        <f>IFERROR(__xludf.DUMMYFUNCTION("""COMPUTED_VALUE"""),"Other(s):")</f>
        <v>Other(s):</v>
      </c>
    </row>
    <row r="2342">
      <c r="B2342" s="1" t="str">
        <f>IFERROR(__xludf.DUMMYFUNCTION("""COMPUTED_VALUE"""),"C#;SQL")</f>
        <v>C#;SQL</v>
      </c>
      <c r="E2342" s="1" t="str">
        <f>IFERROR(__xludf.DUMMYFUNCTION("UNIQUE(SPLIT(B2342,"";""))"),"C#")</f>
        <v>C#</v>
      </c>
      <c r="F2342" s="1" t="str">
        <f>IFERROR(__xludf.DUMMYFUNCTION("""COMPUTED_VALUE"""),"SQL")</f>
        <v>SQL</v>
      </c>
    </row>
    <row r="2343">
      <c r="B2343" s="1" t="str">
        <f>IFERROR(__xludf.DUMMYFUNCTION("""COMPUTED_VALUE"""),"C;C++;C#;Java;JavaScript;Python;Rust;SQL")</f>
        <v>C;C++;C#;Java;JavaScript;Python;Rust;SQL</v>
      </c>
      <c r="E2343" s="1" t="str">
        <f>IFERROR(__xludf.DUMMYFUNCTION("UNIQUE(SPLIT(B2343,"";""))"),"C")</f>
        <v>C</v>
      </c>
      <c r="F2343" s="1" t="str">
        <f>IFERROR(__xludf.DUMMYFUNCTION("""COMPUTED_VALUE"""),"C++")</f>
        <v>C++</v>
      </c>
      <c r="G2343" s="1" t="str">
        <f>IFERROR(__xludf.DUMMYFUNCTION("""COMPUTED_VALUE"""),"C#")</f>
        <v>C#</v>
      </c>
      <c r="H2343" s="1" t="str">
        <f>IFERROR(__xludf.DUMMYFUNCTION("""COMPUTED_VALUE"""),"Java")</f>
        <v>Java</v>
      </c>
      <c r="I2343" s="1" t="str">
        <f>IFERROR(__xludf.DUMMYFUNCTION("""COMPUTED_VALUE"""),"JavaScript")</f>
        <v>JavaScript</v>
      </c>
      <c r="J2343" s="1" t="str">
        <f>IFERROR(__xludf.DUMMYFUNCTION("""COMPUTED_VALUE"""),"Python")</f>
        <v>Python</v>
      </c>
      <c r="K2343" s="1" t="str">
        <f>IFERROR(__xludf.DUMMYFUNCTION("""COMPUTED_VALUE"""),"Rust")</f>
        <v>Rust</v>
      </c>
      <c r="L2343" s="1" t="str">
        <f>IFERROR(__xludf.DUMMYFUNCTION("""COMPUTED_VALUE"""),"SQL")</f>
        <v>SQL</v>
      </c>
    </row>
    <row r="2344">
      <c r="B2344" s="1" t="str">
        <f>IFERROR(__xludf.DUMMYFUNCTION("""COMPUTED_VALUE"""),"Bash/Shell/PowerShell;Go;Python;Swift")</f>
        <v>Bash/Shell/PowerShell;Go;Python;Swift</v>
      </c>
      <c r="E2344" s="1" t="str">
        <f>IFERROR(__xludf.DUMMYFUNCTION("UNIQUE(SPLIT(B2344,"";""))"),"Bash/Shell/PowerShell")</f>
        <v>Bash/Shell/PowerShell</v>
      </c>
      <c r="F2344" s="1" t="str">
        <f>IFERROR(__xludf.DUMMYFUNCTION("""COMPUTED_VALUE"""),"Go")</f>
        <v>Go</v>
      </c>
      <c r="G2344" s="1" t="str">
        <f>IFERROR(__xludf.DUMMYFUNCTION("""COMPUTED_VALUE"""),"Python")</f>
        <v>Python</v>
      </c>
      <c r="H2344" s="1" t="str">
        <f>IFERROR(__xludf.DUMMYFUNCTION("""COMPUTED_VALUE"""),"Swift")</f>
        <v>Swift</v>
      </c>
    </row>
    <row r="2345">
      <c r="B2345" s="1" t="str">
        <f>IFERROR(__xludf.DUMMYFUNCTION("""COMPUTED_VALUE"""),"C#;PHP;TypeScript")</f>
        <v>C#;PHP;TypeScript</v>
      </c>
      <c r="E2345" s="1" t="str">
        <f>IFERROR(__xludf.DUMMYFUNCTION("UNIQUE(SPLIT(B2345,"";""))"),"C#")</f>
        <v>C#</v>
      </c>
      <c r="F2345" s="1" t="str">
        <f>IFERROR(__xludf.DUMMYFUNCTION("""COMPUTED_VALUE"""),"PHP")</f>
        <v>PHP</v>
      </c>
      <c r="G2345" s="1" t="str">
        <f>IFERROR(__xludf.DUMMYFUNCTION("""COMPUTED_VALUE"""),"TypeScript")</f>
        <v>TypeScript</v>
      </c>
    </row>
    <row r="2346">
      <c r="B2346" s="1" t="str">
        <f>IFERROR(__xludf.DUMMYFUNCTION("""COMPUTED_VALUE"""),"Bash/Shell/PowerShell;HTML/CSS;JavaScript")</f>
        <v>Bash/Shell/PowerShell;HTML/CSS;JavaScript</v>
      </c>
      <c r="E2346" s="1" t="str">
        <f>IFERROR(__xludf.DUMMYFUNCTION("UNIQUE(SPLIT(B2346,"";""))"),"Bash/Shell/PowerShell")</f>
        <v>Bash/Shell/PowerShell</v>
      </c>
      <c r="F2346" s="1" t="str">
        <f>IFERROR(__xludf.DUMMYFUNCTION("""COMPUTED_VALUE"""),"HTML/CSS")</f>
        <v>HTML/CSS</v>
      </c>
      <c r="G2346" s="1" t="str">
        <f>IFERROR(__xludf.DUMMYFUNCTION("""COMPUTED_VALUE"""),"JavaScript")</f>
        <v>JavaScript</v>
      </c>
    </row>
    <row r="2347">
      <c r="B2347" s="1" t="str">
        <f>IFERROR(__xludf.DUMMYFUNCTION("""COMPUTED_VALUE"""),"Assembly;C;C++;Python")</f>
        <v>Assembly;C;C++;Python</v>
      </c>
      <c r="E2347" s="1" t="str">
        <f>IFERROR(__xludf.DUMMYFUNCTION("UNIQUE(SPLIT(B2347,"";""))"),"Assembly")</f>
        <v>Assembly</v>
      </c>
      <c r="F2347" s="1" t="str">
        <f>IFERROR(__xludf.DUMMYFUNCTION("""COMPUTED_VALUE"""),"C")</f>
        <v>C</v>
      </c>
      <c r="G2347" s="1" t="str">
        <f>IFERROR(__xludf.DUMMYFUNCTION("""COMPUTED_VALUE"""),"C++")</f>
        <v>C++</v>
      </c>
      <c r="H2347" s="1" t="str">
        <f>IFERROR(__xludf.DUMMYFUNCTION("""COMPUTED_VALUE"""),"Python")</f>
        <v>Python</v>
      </c>
    </row>
    <row r="2348">
      <c r="B2348" s="1" t="str">
        <f>IFERROR(__xludf.DUMMYFUNCTION("""COMPUTED_VALUE"""),"Java;PHP;Python;SQL")</f>
        <v>Java;PHP;Python;SQL</v>
      </c>
      <c r="E2348" s="1" t="str">
        <f>IFERROR(__xludf.DUMMYFUNCTION("UNIQUE(SPLIT(B2348,"";""))"),"Java")</f>
        <v>Java</v>
      </c>
      <c r="F2348" s="1" t="str">
        <f>IFERROR(__xludf.DUMMYFUNCTION("""COMPUTED_VALUE"""),"PHP")</f>
        <v>PHP</v>
      </c>
      <c r="G2348" s="1" t="str">
        <f>IFERROR(__xludf.DUMMYFUNCTION("""COMPUTED_VALUE"""),"Python")</f>
        <v>Python</v>
      </c>
      <c r="H2348" s="1" t="str">
        <f>IFERROR(__xludf.DUMMYFUNCTION("""COMPUTED_VALUE"""),"SQL")</f>
        <v>SQL</v>
      </c>
    </row>
    <row r="2349">
      <c r="B2349" s="1" t="str">
        <f>IFERROR(__xludf.DUMMYFUNCTION("""COMPUTED_VALUE"""),"SQL;Other(s):")</f>
        <v>SQL;Other(s):</v>
      </c>
      <c r="E2349" s="1" t="str">
        <f>IFERROR(__xludf.DUMMYFUNCTION("UNIQUE(SPLIT(B2349,"";""))"),"SQL")</f>
        <v>SQL</v>
      </c>
      <c r="F2349" s="1" t="str">
        <f>IFERROR(__xludf.DUMMYFUNCTION("""COMPUTED_VALUE"""),"Other(s):")</f>
        <v>Other(s):</v>
      </c>
    </row>
    <row r="2350">
      <c r="B2350" s="1" t="str">
        <f>IFERROR(__xludf.DUMMYFUNCTION("""COMPUTED_VALUE"""),"Bash/Shell/PowerShell;C#;HTML/CSS;JavaScript;SQL;Other(s):")</f>
        <v>Bash/Shell/PowerShell;C#;HTML/CSS;JavaScript;SQL;Other(s):</v>
      </c>
      <c r="E2350" s="1" t="str">
        <f>IFERROR(__xludf.DUMMYFUNCTION("UNIQUE(SPLIT(B2350,"";""))"),"Bash/Shell/PowerShell")</f>
        <v>Bash/Shell/PowerShell</v>
      </c>
      <c r="F2350" s="1" t="str">
        <f>IFERROR(__xludf.DUMMYFUNCTION("""COMPUTED_VALUE"""),"C#")</f>
        <v>C#</v>
      </c>
      <c r="G2350" s="1" t="str">
        <f>IFERROR(__xludf.DUMMYFUNCTION("""COMPUTED_VALUE"""),"HTML/CSS")</f>
        <v>HTML/CSS</v>
      </c>
      <c r="H2350" s="1" t="str">
        <f>IFERROR(__xludf.DUMMYFUNCTION("""COMPUTED_VALUE"""),"JavaScript")</f>
        <v>JavaScript</v>
      </c>
      <c r="I2350" s="1" t="str">
        <f>IFERROR(__xludf.DUMMYFUNCTION("""COMPUTED_VALUE"""),"SQL")</f>
        <v>SQL</v>
      </c>
      <c r="J2350" s="1" t="str">
        <f>IFERROR(__xludf.DUMMYFUNCTION("""COMPUTED_VALUE"""),"Other(s):")</f>
        <v>Other(s):</v>
      </c>
    </row>
    <row r="2351">
      <c r="B2351" s="1" t="str">
        <f>IFERROR(__xludf.DUMMYFUNCTION("""COMPUTED_VALUE"""),"Bash/Shell/PowerShell;HTML/CSS;JavaScript;Objective-C;PHP;Python;Ruby;SQL;Swift")</f>
        <v>Bash/Shell/PowerShell;HTML/CSS;JavaScript;Objective-C;PHP;Python;Ruby;SQL;Swift</v>
      </c>
      <c r="E2351" s="1" t="str">
        <f>IFERROR(__xludf.DUMMYFUNCTION("UNIQUE(SPLIT(B2351,"";""))"),"Bash/Shell/PowerShell")</f>
        <v>Bash/Shell/PowerShell</v>
      </c>
      <c r="F2351" s="1" t="str">
        <f>IFERROR(__xludf.DUMMYFUNCTION("""COMPUTED_VALUE"""),"HTML/CSS")</f>
        <v>HTML/CSS</v>
      </c>
      <c r="G2351" s="1" t="str">
        <f>IFERROR(__xludf.DUMMYFUNCTION("""COMPUTED_VALUE"""),"JavaScript")</f>
        <v>JavaScript</v>
      </c>
      <c r="H2351" s="1" t="str">
        <f>IFERROR(__xludf.DUMMYFUNCTION("""COMPUTED_VALUE"""),"Objective-C")</f>
        <v>Objective-C</v>
      </c>
      <c r="I2351" s="1" t="str">
        <f>IFERROR(__xludf.DUMMYFUNCTION("""COMPUTED_VALUE"""),"PHP")</f>
        <v>PHP</v>
      </c>
      <c r="J2351" s="1" t="str">
        <f>IFERROR(__xludf.DUMMYFUNCTION("""COMPUTED_VALUE"""),"Python")</f>
        <v>Python</v>
      </c>
      <c r="K2351" s="1" t="str">
        <f>IFERROR(__xludf.DUMMYFUNCTION("""COMPUTED_VALUE"""),"Ruby")</f>
        <v>Ruby</v>
      </c>
      <c r="L2351" s="1" t="str">
        <f>IFERROR(__xludf.DUMMYFUNCTION("""COMPUTED_VALUE"""),"SQL")</f>
        <v>SQL</v>
      </c>
      <c r="M2351" s="1" t="str">
        <f>IFERROR(__xludf.DUMMYFUNCTION("""COMPUTED_VALUE"""),"Swift")</f>
        <v>Swift</v>
      </c>
    </row>
    <row r="2352">
      <c r="B2352" s="1" t="str">
        <f>IFERROR(__xludf.DUMMYFUNCTION("""COMPUTED_VALUE"""),"Go;HTML/CSS;JavaScript;PHP;SQL")</f>
        <v>Go;HTML/CSS;JavaScript;PHP;SQL</v>
      </c>
      <c r="E2352" s="1" t="str">
        <f>IFERROR(__xludf.DUMMYFUNCTION("UNIQUE(SPLIT(B2352,"";""))"),"Go")</f>
        <v>Go</v>
      </c>
      <c r="F2352" s="1" t="str">
        <f>IFERROR(__xludf.DUMMYFUNCTION("""COMPUTED_VALUE"""),"HTML/CSS")</f>
        <v>HTML/CSS</v>
      </c>
      <c r="G2352" s="1" t="str">
        <f>IFERROR(__xludf.DUMMYFUNCTION("""COMPUTED_VALUE"""),"JavaScript")</f>
        <v>JavaScript</v>
      </c>
      <c r="H2352" s="1" t="str">
        <f>IFERROR(__xludf.DUMMYFUNCTION("""COMPUTED_VALUE"""),"PHP")</f>
        <v>PHP</v>
      </c>
      <c r="I2352" s="1" t="str">
        <f>IFERROR(__xludf.DUMMYFUNCTION("""COMPUTED_VALUE"""),"SQL")</f>
        <v>SQL</v>
      </c>
    </row>
    <row r="2353">
      <c r="B2353" s="1" t="str">
        <f>IFERROR(__xludf.DUMMYFUNCTION("""COMPUTED_VALUE"""),"HTML/CSS;JavaScript")</f>
        <v>HTML/CSS;JavaScript</v>
      </c>
      <c r="E2353" s="1" t="str">
        <f>IFERROR(__xludf.DUMMYFUNCTION("UNIQUE(SPLIT(B2353,"";""))"),"HTML/CSS")</f>
        <v>HTML/CSS</v>
      </c>
      <c r="F2353" s="1" t="str">
        <f>IFERROR(__xludf.DUMMYFUNCTION("""COMPUTED_VALUE"""),"JavaScript")</f>
        <v>JavaScript</v>
      </c>
    </row>
    <row r="2354">
      <c r="B2354" s="1" t="str">
        <f>IFERROR(__xludf.DUMMYFUNCTION("""COMPUTED_VALUE"""),"C#;JavaScript;Other(s):")</f>
        <v>C#;JavaScript;Other(s):</v>
      </c>
      <c r="E2354" s="1" t="str">
        <f>IFERROR(__xludf.DUMMYFUNCTION("UNIQUE(SPLIT(B2354,"";""))"),"C#")</f>
        <v>C#</v>
      </c>
      <c r="F2354" s="1" t="str">
        <f>IFERROR(__xludf.DUMMYFUNCTION("""COMPUTED_VALUE"""),"JavaScript")</f>
        <v>JavaScript</v>
      </c>
      <c r="G2354" s="1" t="str">
        <f>IFERROR(__xludf.DUMMYFUNCTION("""COMPUTED_VALUE"""),"Other(s):")</f>
        <v>Other(s):</v>
      </c>
    </row>
    <row r="2355">
      <c r="B2355" s="1" t="str">
        <f>IFERROR(__xludf.DUMMYFUNCTION("""COMPUTED_VALUE"""),"Bash/Shell/PowerShell;HTML/CSS;Java;JavaScript;PHP;SQL")</f>
        <v>Bash/Shell/PowerShell;HTML/CSS;Java;JavaScript;PHP;SQL</v>
      </c>
      <c r="E2355" s="1" t="str">
        <f>IFERROR(__xludf.DUMMYFUNCTION("UNIQUE(SPLIT(B2355,"";""))"),"Bash/Shell/PowerShell")</f>
        <v>Bash/Shell/PowerShell</v>
      </c>
      <c r="F2355" s="1" t="str">
        <f>IFERROR(__xludf.DUMMYFUNCTION("""COMPUTED_VALUE"""),"HTML/CSS")</f>
        <v>HTML/CSS</v>
      </c>
      <c r="G2355" s="1" t="str">
        <f>IFERROR(__xludf.DUMMYFUNCTION("""COMPUTED_VALUE"""),"Java")</f>
        <v>Java</v>
      </c>
      <c r="H2355" s="1" t="str">
        <f>IFERROR(__xludf.DUMMYFUNCTION("""COMPUTED_VALUE"""),"JavaScript")</f>
        <v>JavaScript</v>
      </c>
      <c r="I2355" s="1" t="str">
        <f>IFERROR(__xludf.DUMMYFUNCTION("""COMPUTED_VALUE"""),"PHP")</f>
        <v>PHP</v>
      </c>
      <c r="J2355" s="1" t="str">
        <f>IFERROR(__xludf.DUMMYFUNCTION("""COMPUTED_VALUE"""),"SQL")</f>
        <v>SQL</v>
      </c>
    </row>
    <row r="2356">
      <c r="B2356" s="1" t="str">
        <f>IFERROR(__xludf.DUMMYFUNCTION("""COMPUTED_VALUE"""),"HTML/CSS;JavaScript;PHP;Python;SQL")</f>
        <v>HTML/CSS;JavaScript;PHP;Python;SQL</v>
      </c>
      <c r="E2356" s="1" t="str">
        <f>IFERROR(__xludf.DUMMYFUNCTION("UNIQUE(SPLIT(B2356,"";""))"),"HTML/CSS")</f>
        <v>HTML/CSS</v>
      </c>
      <c r="F2356" s="1" t="str">
        <f>IFERROR(__xludf.DUMMYFUNCTION("""COMPUTED_VALUE"""),"JavaScript")</f>
        <v>JavaScript</v>
      </c>
      <c r="G2356" s="1" t="str">
        <f>IFERROR(__xludf.DUMMYFUNCTION("""COMPUTED_VALUE"""),"PHP")</f>
        <v>PHP</v>
      </c>
      <c r="H2356" s="1" t="str">
        <f>IFERROR(__xludf.DUMMYFUNCTION("""COMPUTED_VALUE"""),"Python")</f>
        <v>Python</v>
      </c>
      <c r="I2356" s="1" t="str">
        <f>IFERROR(__xludf.DUMMYFUNCTION("""COMPUTED_VALUE"""),"SQL")</f>
        <v>SQL</v>
      </c>
    </row>
    <row r="2357">
      <c r="B2357" s="1" t="str">
        <f>IFERROR(__xludf.DUMMYFUNCTION("""COMPUTED_VALUE"""),"Java")</f>
        <v>Java</v>
      </c>
      <c r="E2357" s="1" t="str">
        <f>IFERROR(__xludf.DUMMYFUNCTION("UNIQUE(SPLIT(B2357,"";""))"),"Java")</f>
        <v>Java</v>
      </c>
    </row>
    <row r="2358">
      <c r="B2358" s="1" t="str">
        <f>IFERROR(__xludf.DUMMYFUNCTION("""COMPUTED_VALUE"""),"Bash/Shell/PowerShell;JavaScript;Python;Swift;VBA")</f>
        <v>Bash/Shell/PowerShell;JavaScript;Python;Swift;VBA</v>
      </c>
      <c r="E2358" s="1" t="str">
        <f>IFERROR(__xludf.DUMMYFUNCTION("UNIQUE(SPLIT(B2358,"";""))"),"Bash/Shell/PowerShell")</f>
        <v>Bash/Shell/PowerShell</v>
      </c>
      <c r="F2358" s="1" t="str">
        <f>IFERROR(__xludf.DUMMYFUNCTION("""COMPUTED_VALUE"""),"JavaScript")</f>
        <v>JavaScript</v>
      </c>
      <c r="G2358" s="1" t="str">
        <f>IFERROR(__xludf.DUMMYFUNCTION("""COMPUTED_VALUE"""),"Python")</f>
        <v>Python</v>
      </c>
      <c r="H2358" s="1" t="str">
        <f>IFERROR(__xludf.DUMMYFUNCTION("""COMPUTED_VALUE"""),"Swift")</f>
        <v>Swift</v>
      </c>
      <c r="I2358" s="1" t="str">
        <f>IFERROR(__xludf.DUMMYFUNCTION("""COMPUTED_VALUE"""),"VBA")</f>
        <v>VBA</v>
      </c>
    </row>
    <row r="2359">
      <c r="B2359" s="1" t="str">
        <f>IFERROR(__xludf.DUMMYFUNCTION("""COMPUTED_VALUE"""),"C++;C#;Java;JavaScript;Other(s):")</f>
        <v>C++;C#;Java;JavaScript;Other(s):</v>
      </c>
      <c r="E2359" s="1" t="str">
        <f>IFERROR(__xludf.DUMMYFUNCTION("UNIQUE(SPLIT(B2359,"";""))"),"C++")</f>
        <v>C++</v>
      </c>
      <c r="F2359" s="1" t="str">
        <f>IFERROR(__xludf.DUMMYFUNCTION("""COMPUTED_VALUE"""),"C#")</f>
        <v>C#</v>
      </c>
      <c r="G2359" s="1" t="str">
        <f>IFERROR(__xludf.DUMMYFUNCTION("""COMPUTED_VALUE"""),"Java")</f>
        <v>Java</v>
      </c>
      <c r="H2359" s="1" t="str">
        <f>IFERROR(__xludf.DUMMYFUNCTION("""COMPUTED_VALUE"""),"JavaScript")</f>
        <v>JavaScript</v>
      </c>
      <c r="I2359" s="1" t="str">
        <f>IFERROR(__xludf.DUMMYFUNCTION("""COMPUTED_VALUE"""),"Other(s):")</f>
        <v>Other(s):</v>
      </c>
    </row>
    <row r="2360">
      <c r="B2360" s="1" t="str">
        <f>IFERROR(__xludf.DUMMYFUNCTION("""COMPUTED_VALUE"""),"Bash/Shell/PowerShell;Java;JavaScript;SQL")</f>
        <v>Bash/Shell/PowerShell;Java;JavaScript;SQL</v>
      </c>
      <c r="E2360" s="1" t="str">
        <f>IFERROR(__xludf.DUMMYFUNCTION("UNIQUE(SPLIT(B2360,"";""))"),"Bash/Shell/PowerShell")</f>
        <v>Bash/Shell/PowerShell</v>
      </c>
      <c r="F2360" s="1" t="str">
        <f>IFERROR(__xludf.DUMMYFUNCTION("""COMPUTED_VALUE"""),"Java")</f>
        <v>Java</v>
      </c>
      <c r="G2360" s="1" t="str">
        <f>IFERROR(__xludf.DUMMYFUNCTION("""COMPUTED_VALUE"""),"JavaScript")</f>
        <v>JavaScript</v>
      </c>
      <c r="H2360" s="1" t="str">
        <f>IFERROR(__xludf.DUMMYFUNCTION("""COMPUTED_VALUE"""),"SQL")</f>
        <v>SQL</v>
      </c>
    </row>
    <row r="2361">
      <c r="B2361" s="1" t="str">
        <f>IFERROR(__xludf.DUMMYFUNCTION("""COMPUTED_VALUE"""),"HTML/CSS;Java;JavaScript;PHP;SQL;TypeScript")</f>
        <v>HTML/CSS;Java;JavaScript;PHP;SQL;TypeScript</v>
      </c>
      <c r="E2361" s="1" t="str">
        <f>IFERROR(__xludf.DUMMYFUNCTION("UNIQUE(SPLIT(B2361,"";""))"),"HTML/CSS")</f>
        <v>HTML/CSS</v>
      </c>
      <c r="F2361" s="1" t="str">
        <f>IFERROR(__xludf.DUMMYFUNCTION("""COMPUTED_VALUE"""),"Java")</f>
        <v>Java</v>
      </c>
      <c r="G2361" s="1" t="str">
        <f>IFERROR(__xludf.DUMMYFUNCTION("""COMPUTED_VALUE"""),"JavaScript")</f>
        <v>JavaScript</v>
      </c>
      <c r="H2361" s="1" t="str">
        <f>IFERROR(__xludf.DUMMYFUNCTION("""COMPUTED_VALUE"""),"PHP")</f>
        <v>PHP</v>
      </c>
      <c r="I2361" s="1" t="str">
        <f>IFERROR(__xludf.DUMMYFUNCTION("""COMPUTED_VALUE"""),"SQL")</f>
        <v>SQL</v>
      </c>
      <c r="J2361" s="1" t="str">
        <f>IFERROR(__xludf.DUMMYFUNCTION("""COMPUTED_VALUE"""),"TypeScript")</f>
        <v>TypeScript</v>
      </c>
    </row>
    <row r="2362">
      <c r="B2362" s="1" t="str">
        <f>IFERROR(__xludf.DUMMYFUNCTION("""COMPUTED_VALUE"""),"Go;HTML/CSS;JavaScript;TypeScript")</f>
        <v>Go;HTML/CSS;JavaScript;TypeScript</v>
      </c>
      <c r="E2362" s="1" t="str">
        <f>IFERROR(__xludf.DUMMYFUNCTION("UNIQUE(SPLIT(B2362,"";""))"),"Go")</f>
        <v>Go</v>
      </c>
      <c r="F2362" s="1" t="str">
        <f>IFERROR(__xludf.DUMMYFUNCTION("""COMPUTED_VALUE"""),"HTML/CSS")</f>
        <v>HTML/CSS</v>
      </c>
      <c r="G2362" s="1" t="str">
        <f>IFERROR(__xludf.DUMMYFUNCTION("""COMPUTED_VALUE"""),"JavaScript")</f>
        <v>JavaScript</v>
      </c>
      <c r="H2362" s="1" t="str">
        <f>IFERROR(__xludf.DUMMYFUNCTION("""COMPUTED_VALUE"""),"TypeScript")</f>
        <v>TypeScript</v>
      </c>
    </row>
    <row r="2363">
      <c r="B2363" s="1" t="str">
        <f>IFERROR(__xludf.DUMMYFUNCTION("""COMPUTED_VALUE"""),"C++;Java;Other(s):")</f>
        <v>C++;Java;Other(s):</v>
      </c>
      <c r="E2363" s="1" t="str">
        <f>IFERROR(__xludf.DUMMYFUNCTION("UNIQUE(SPLIT(B2363,"";""))"),"C++")</f>
        <v>C++</v>
      </c>
      <c r="F2363" s="1" t="str">
        <f>IFERROR(__xludf.DUMMYFUNCTION("""COMPUTED_VALUE"""),"Java")</f>
        <v>Java</v>
      </c>
      <c r="G2363" s="1" t="str">
        <f>IFERROR(__xludf.DUMMYFUNCTION("""COMPUTED_VALUE"""),"Other(s):")</f>
        <v>Other(s):</v>
      </c>
    </row>
    <row r="2364">
      <c r="B2364" s="1" t="str">
        <f>IFERROR(__xludf.DUMMYFUNCTION("""COMPUTED_VALUE"""),"Python;R;SQL")</f>
        <v>Python;R;SQL</v>
      </c>
      <c r="E2364" s="1" t="str">
        <f>IFERROR(__xludf.DUMMYFUNCTION("UNIQUE(SPLIT(B2364,"";""))"),"Python")</f>
        <v>Python</v>
      </c>
      <c r="F2364" s="1" t="str">
        <f>IFERROR(__xludf.DUMMYFUNCTION("""COMPUTED_VALUE"""),"R")</f>
        <v>R</v>
      </c>
      <c r="G2364" s="1" t="str">
        <f>IFERROR(__xludf.DUMMYFUNCTION("""COMPUTED_VALUE"""),"SQL")</f>
        <v>SQL</v>
      </c>
    </row>
    <row r="2365">
      <c r="B2365" s="1" t="str">
        <f>IFERROR(__xludf.DUMMYFUNCTION("""COMPUTED_VALUE"""),"Python;R;SQL")</f>
        <v>Python;R;SQL</v>
      </c>
      <c r="E2365" s="1" t="str">
        <f>IFERROR(__xludf.DUMMYFUNCTION("UNIQUE(SPLIT(B2365,"";""))"),"Python")</f>
        <v>Python</v>
      </c>
      <c r="F2365" s="1" t="str">
        <f>IFERROR(__xludf.DUMMYFUNCTION("""COMPUTED_VALUE"""),"R")</f>
        <v>R</v>
      </c>
      <c r="G2365" s="1" t="str">
        <f>IFERROR(__xludf.DUMMYFUNCTION("""COMPUTED_VALUE"""),"SQL")</f>
        <v>SQL</v>
      </c>
    </row>
    <row r="2366">
      <c r="B2366" s="1" t="str">
        <f>IFERROR(__xludf.DUMMYFUNCTION("""COMPUTED_VALUE"""),"JavaScript;Ruby")</f>
        <v>JavaScript;Ruby</v>
      </c>
      <c r="E2366" s="1" t="str">
        <f>IFERROR(__xludf.DUMMYFUNCTION("UNIQUE(SPLIT(B2366,"";""))"),"JavaScript")</f>
        <v>JavaScript</v>
      </c>
      <c r="F2366" s="1" t="str">
        <f>IFERROR(__xludf.DUMMYFUNCTION("""COMPUTED_VALUE"""),"Ruby")</f>
        <v>Ruby</v>
      </c>
    </row>
    <row r="2367">
      <c r="B2367" s="1" t="str">
        <f>IFERROR(__xludf.DUMMYFUNCTION("""COMPUTED_VALUE"""),"Bash/Shell/PowerShell;C;C#;HTML/CSS;Java;JavaScript;Python;Ruby;SQL;TypeScript")</f>
        <v>Bash/Shell/PowerShell;C;C#;HTML/CSS;Java;JavaScript;Python;Ruby;SQL;TypeScript</v>
      </c>
      <c r="E2367" s="1" t="str">
        <f>IFERROR(__xludf.DUMMYFUNCTION("UNIQUE(SPLIT(B2367,"";""))"),"Bash/Shell/PowerShell")</f>
        <v>Bash/Shell/PowerShell</v>
      </c>
      <c r="F2367" s="1" t="str">
        <f>IFERROR(__xludf.DUMMYFUNCTION("""COMPUTED_VALUE"""),"C")</f>
        <v>C</v>
      </c>
      <c r="G2367" s="1" t="str">
        <f>IFERROR(__xludf.DUMMYFUNCTION("""COMPUTED_VALUE"""),"C#")</f>
        <v>C#</v>
      </c>
      <c r="H2367" s="1" t="str">
        <f>IFERROR(__xludf.DUMMYFUNCTION("""COMPUTED_VALUE"""),"HTML/CSS")</f>
        <v>HTML/CSS</v>
      </c>
      <c r="I2367" s="1" t="str">
        <f>IFERROR(__xludf.DUMMYFUNCTION("""COMPUTED_VALUE"""),"Java")</f>
        <v>Java</v>
      </c>
      <c r="J2367" s="1" t="str">
        <f>IFERROR(__xludf.DUMMYFUNCTION("""COMPUTED_VALUE"""),"JavaScript")</f>
        <v>JavaScript</v>
      </c>
      <c r="K2367" s="1" t="str">
        <f>IFERROR(__xludf.DUMMYFUNCTION("""COMPUTED_VALUE"""),"Python")</f>
        <v>Python</v>
      </c>
      <c r="L2367" s="1" t="str">
        <f>IFERROR(__xludf.DUMMYFUNCTION("""COMPUTED_VALUE"""),"Ruby")</f>
        <v>Ruby</v>
      </c>
      <c r="M2367" s="1" t="str">
        <f>IFERROR(__xludf.DUMMYFUNCTION("""COMPUTED_VALUE"""),"SQL")</f>
        <v>SQL</v>
      </c>
      <c r="N2367" s="1" t="str">
        <f>IFERROR(__xludf.DUMMYFUNCTION("""COMPUTED_VALUE"""),"TypeScript")</f>
        <v>TypeScript</v>
      </c>
    </row>
    <row r="2368">
      <c r="B2368" s="1" t="str">
        <f>IFERROR(__xludf.DUMMYFUNCTION("""COMPUTED_VALUE"""),"Bash/Shell/PowerShell;HTML/CSS;Java;JavaScript;PHP;Python;SQL")</f>
        <v>Bash/Shell/PowerShell;HTML/CSS;Java;JavaScript;PHP;Python;SQL</v>
      </c>
      <c r="E2368" s="1" t="str">
        <f>IFERROR(__xludf.DUMMYFUNCTION("UNIQUE(SPLIT(B2368,"";""))"),"Bash/Shell/PowerShell")</f>
        <v>Bash/Shell/PowerShell</v>
      </c>
      <c r="F2368" s="1" t="str">
        <f>IFERROR(__xludf.DUMMYFUNCTION("""COMPUTED_VALUE"""),"HTML/CSS")</f>
        <v>HTML/CSS</v>
      </c>
      <c r="G2368" s="1" t="str">
        <f>IFERROR(__xludf.DUMMYFUNCTION("""COMPUTED_VALUE"""),"Java")</f>
        <v>Java</v>
      </c>
      <c r="H2368" s="1" t="str">
        <f>IFERROR(__xludf.DUMMYFUNCTION("""COMPUTED_VALUE"""),"JavaScript")</f>
        <v>JavaScript</v>
      </c>
      <c r="I2368" s="1" t="str">
        <f>IFERROR(__xludf.DUMMYFUNCTION("""COMPUTED_VALUE"""),"PHP")</f>
        <v>PHP</v>
      </c>
      <c r="J2368" s="1" t="str">
        <f>IFERROR(__xludf.DUMMYFUNCTION("""COMPUTED_VALUE"""),"Python")</f>
        <v>Python</v>
      </c>
      <c r="K2368" s="1" t="str">
        <f>IFERROR(__xludf.DUMMYFUNCTION("""COMPUTED_VALUE"""),"SQL")</f>
        <v>SQL</v>
      </c>
    </row>
    <row r="2369">
      <c r="B2369" s="1" t="str">
        <f>IFERROR(__xludf.DUMMYFUNCTION("""COMPUTED_VALUE"""),"HTML/CSS;JavaScript;Ruby")</f>
        <v>HTML/CSS;JavaScript;Ruby</v>
      </c>
      <c r="E2369" s="1" t="str">
        <f>IFERROR(__xludf.DUMMYFUNCTION("UNIQUE(SPLIT(B2369,"";""))"),"HTML/CSS")</f>
        <v>HTML/CSS</v>
      </c>
      <c r="F2369" s="1" t="str">
        <f>IFERROR(__xludf.DUMMYFUNCTION("""COMPUTED_VALUE"""),"JavaScript")</f>
        <v>JavaScript</v>
      </c>
      <c r="G2369" s="1" t="str">
        <f>IFERROR(__xludf.DUMMYFUNCTION("""COMPUTED_VALUE"""),"Ruby")</f>
        <v>Ruby</v>
      </c>
    </row>
    <row r="2370">
      <c r="B2370" s="1" t="str">
        <f>IFERROR(__xludf.DUMMYFUNCTION("""COMPUTED_VALUE"""),"JavaScript;Ruby;SQL;Swift;TypeScript")</f>
        <v>JavaScript;Ruby;SQL;Swift;TypeScript</v>
      </c>
      <c r="E2370" s="1" t="str">
        <f>IFERROR(__xludf.DUMMYFUNCTION("UNIQUE(SPLIT(B2370,"";""))"),"JavaScript")</f>
        <v>JavaScript</v>
      </c>
      <c r="F2370" s="1" t="str">
        <f>IFERROR(__xludf.DUMMYFUNCTION("""COMPUTED_VALUE"""),"Ruby")</f>
        <v>Ruby</v>
      </c>
      <c r="G2370" s="1" t="str">
        <f>IFERROR(__xludf.DUMMYFUNCTION("""COMPUTED_VALUE"""),"SQL")</f>
        <v>SQL</v>
      </c>
      <c r="H2370" s="1" t="str">
        <f>IFERROR(__xludf.DUMMYFUNCTION("""COMPUTED_VALUE"""),"Swift")</f>
        <v>Swift</v>
      </c>
      <c r="I2370" s="1" t="str">
        <f>IFERROR(__xludf.DUMMYFUNCTION("""COMPUTED_VALUE"""),"TypeScript")</f>
        <v>TypeScript</v>
      </c>
    </row>
    <row r="2371">
      <c r="B2371" s="1" t="str">
        <f>IFERROR(__xludf.DUMMYFUNCTION("""COMPUTED_VALUE"""),"PHP;SQL")</f>
        <v>PHP;SQL</v>
      </c>
      <c r="E2371" s="1" t="str">
        <f>IFERROR(__xludf.DUMMYFUNCTION("UNIQUE(SPLIT(B2371,"";""))"),"PHP")</f>
        <v>PHP</v>
      </c>
      <c r="F2371" s="1" t="str">
        <f>IFERROR(__xludf.DUMMYFUNCTION("""COMPUTED_VALUE"""),"SQL")</f>
        <v>SQL</v>
      </c>
    </row>
    <row r="2372">
      <c r="B2372" s="1" t="str">
        <f>IFERROR(__xludf.DUMMYFUNCTION("""COMPUTED_VALUE"""),"Bash/Shell/PowerShell;Go;JavaScript;Python;Rust")</f>
        <v>Bash/Shell/PowerShell;Go;JavaScript;Python;Rust</v>
      </c>
      <c r="E2372" s="1" t="str">
        <f>IFERROR(__xludf.DUMMYFUNCTION("UNIQUE(SPLIT(B2372,"";""))"),"Bash/Shell/PowerShell")</f>
        <v>Bash/Shell/PowerShell</v>
      </c>
      <c r="F2372" s="1" t="str">
        <f>IFERROR(__xludf.DUMMYFUNCTION("""COMPUTED_VALUE"""),"Go")</f>
        <v>Go</v>
      </c>
      <c r="G2372" s="1" t="str">
        <f>IFERROR(__xludf.DUMMYFUNCTION("""COMPUTED_VALUE"""),"JavaScript")</f>
        <v>JavaScript</v>
      </c>
      <c r="H2372" s="1" t="str">
        <f>IFERROR(__xludf.DUMMYFUNCTION("""COMPUTED_VALUE"""),"Python")</f>
        <v>Python</v>
      </c>
      <c r="I2372" s="1" t="str">
        <f>IFERROR(__xludf.DUMMYFUNCTION("""COMPUTED_VALUE"""),"Rust")</f>
        <v>Rust</v>
      </c>
    </row>
    <row r="2373">
      <c r="B2373" s="1" t="str">
        <f>IFERROR(__xludf.DUMMYFUNCTION("""COMPUTED_VALUE"""),"Python")</f>
        <v>Python</v>
      </c>
      <c r="E2373" s="1" t="str">
        <f>IFERROR(__xludf.DUMMYFUNCTION("UNIQUE(SPLIT(B2373,"";""))"),"Python")</f>
        <v>Python</v>
      </c>
    </row>
    <row r="2374">
      <c r="B2374" s="1" t="str">
        <f>IFERROR(__xludf.DUMMYFUNCTION("""COMPUTED_VALUE"""),"Bash/Shell/PowerShell;JavaScript;R;SQL")</f>
        <v>Bash/Shell/PowerShell;JavaScript;R;SQL</v>
      </c>
      <c r="E2374" s="1" t="str">
        <f>IFERROR(__xludf.DUMMYFUNCTION("UNIQUE(SPLIT(B2374,"";""))"),"Bash/Shell/PowerShell")</f>
        <v>Bash/Shell/PowerShell</v>
      </c>
      <c r="F2374" s="1" t="str">
        <f>IFERROR(__xludf.DUMMYFUNCTION("""COMPUTED_VALUE"""),"JavaScript")</f>
        <v>JavaScript</v>
      </c>
      <c r="G2374" s="1" t="str">
        <f>IFERROR(__xludf.DUMMYFUNCTION("""COMPUTED_VALUE"""),"R")</f>
        <v>R</v>
      </c>
      <c r="H2374" s="1" t="str">
        <f>IFERROR(__xludf.DUMMYFUNCTION("""COMPUTED_VALUE"""),"SQL")</f>
        <v>SQL</v>
      </c>
    </row>
    <row r="2375">
      <c r="B2375" s="1" t="str">
        <f>IFERROR(__xludf.DUMMYFUNCTION("""COMPUTED_VALUE"""),"Go;HTML/CSS;JavaScript;PHP;Ruby;SQL;TypeScript")</f>
        <v>Go;HTML/CSS;JavaScript;PHP;Ruby;SQL;TypeScript</v>
      </c>
      <c r="E2375" s="1" t="str">
        <f>IFERROR(__xludf.DUMMYFUNCTION("UNIQUE(SPLIT(B2375,"";""))"),"Go")</f>
        <v>Go</v>
      </c>
      <c r="F2375" s="1" t="str">
        <f>IFERROR(__xludf.DUMMYFUNCTION("""COMPUTED_VALUE"""),"HTML/CSS")</f>
        <v>HTML/CSS</v>
      </c>
      <c r="G2375" s="1" t="str">
        <f>IFERROR(__xludf.DUMMYFUNCTION("""COMPUTED_VALUE"""),"JavaScript")</f>
        <v>JavaScript</v>
      </c>
      <c r="H2375" s="1" t="str">
        <f>IFERROR(__xludf.DUMMYFUNCTION("""COMPUTED_VALUE"""),"PHP")</f>
        <v>PHP</v>
      </c>
      <c r="I2375" s="1" t="str">
        <f>IFERROR(__xludf.DUMMYFUNCTION("""COMPUTED_VALUE"""),"Ruby")</f>
        <v>Ruby</v>
      </c>
      <c r="J2375" s="1" t="str">
        <f>IFERROR(__xludf.DUMMYFUNCTION("""COMPUTED_VALUE"""),"SQL")</f>
        <v>SQL</v>
      </c>
      <c r="K2375" s="1" t="str">
        <f>IFERROR(__xludf.DUMMYFUNCTION("""COMPUTED_VALUE"""),"TypeScript")</f>
        <v>TypeScript</v>
      </c>
    </row>
    <row r="2376">
      <c r="B2376" s="1" t="str">
        <f>IFERROR(__xludf.DUMMYFUNCTION("""COMPUTED_VALUE"""),"JavaScript;Python")</f>
        <v>JavaScript;Python</v>
      </c>
      <c r="E2376" s="1" t="str">
        <f>IFERROR(__xludf.DUMMYFUNCTION("UNIQUE(SPLIT(B2376,"";""))"),"JavaScript")</f>
        <v>JavaScript</v>
      </c>
      <c r="F2376" s="1" t="str">
        <f>IFERROR(__xludf.DUMMYFUNCTION("""COMPUTED_VALUE"""),"Python")</f>
        <v>Python</v>
      </c>
    </row>
    <row r="2377">
      <c r="B2377" s="1" t="str">
        <f>IFERROR(__xludf.DUMMYFUNCTION("""COMPUTED_VALUE"""),"HTML/CSS;TypeScript")</f>
        <v>HTML/CSS;TypeScript</v>
      </c>
      <c r="E2377" s="1" t="str">
        <f>IFERROR(__xludf.DUMMYFUNCTION("UNIQUE(SPLIT(B2377,"";""))"),"HTML/CSS")</f>
        <v>HTML/CSS</v>
      </c>
      <c r="F2377" s="1" t="str">
        <f>IFERROR(__xludf.DUMMYFUNCTION("""COMPUTED_VALUE"""),"TypeScript")</f>
        <v>TypeScript</v>
      </c>
    </row>
    <row r="2378">
      <c r="B2378" s="1" t="str">
        <f>IFERROR(__xludf.DUMMYFUNCTION("""COMPUTED_VALUE"""),"Bash/Shell/PowerShell;C++;HTML/CSS;Python")</f>
        <v>Bash/Shell/PowerShell;C++;HTML/CSS;Python</v>
      </c>
      <c r="E2378" s="1" t="str">
        <f>IFERROR(__xludf.DUMMYFUNCTION("UNIQUE(SPLIT(B2378,"";""))"),"Bash/Shell/PowerShell")</f>
        <v>Bash/Shell/PowerShell</v>
      </c>
      <c r="F2378" s="1" t="str">
        <f>IFERROR(__xludf.DUMMYFUNCTION("""COMPUTED_VALUE"""),"C++")</f>
        <v>C++</v>
      </c>
      <c r="G2378" s="1" t="str">
        <f>IFERROR(__xludf.DUMMYFUNCTION("""COMPUTED_VALUE"""),"HTML/CSS")</f>
        <v>HTML/CSS</v>
      </c>
      <c r="H2378" s="1" t="str">
        <f>IFERROR(__xludf.DUMMYFUNCTION("""COMPUTED_VALUE"""),"Python")</f>
        <v>Python</v>
      </c>
    </row>
    <row r="2379">
      <c r="B2379" s="1" t="str">
        <f>IFERROR(__xludf.DUMMYFUNCTION("""COMPUTED_VALUE"""),"Scala")</f>
        <v>Scala</v>
      </c>
      <c r="E2379" s="1" t="str">
        <f>IFERROR(__xludf.DUMMYFUNCTION("UNIQUE(SPLIT(B2379,"";""))"),"Scala")</f>
        <v>Scala</v>
      </c>
    </row>
    <row r="2380">
      <c r="B2380" s="1" t="str">
        <f>IFERROR(__xludf.DUMMYFUNCTION("""COMPUTED_VALUE"""),"Bash/Shell/PowerShell;JavaScript;Python")</f>
        <v>Bash/Shell/PowerShell;JavaScript;Python</v>
      </c>
      <c r="E2380" s="1" t="str">
        <f>IFERROR(__xludf.DUMMYFUNCTION("UNIQUE(SPLIT(B2380,"";""))"),"Bash/Shell/PowerShell")</f>
        <v>Bash/Shell/PowerShell</v>
      </c>
      <c r="F2380" s="1" t="str">
        <f>IFERROR(__xludf.DUMMYFUNCTION("""COMPUTED_VALUE"""),"JavaScript")</f>
        <v>JavaScript</v>
      </c>
      <c r="G2380" s="1" t="str">
        <f>IFERROR(__xludf.DUMMYFUNCTION("""COMPUTED_VALUE"""),"Python")</f>
        <v>Python</v>
      </c>
    </row>
    <row r="2381">
      <c r="B2381" s="1" t="str">
        <f>IFERROR(__xludf.DUMMYFUNCTION("""COMPUTED_VALUE"""),"Bash/Shell/PowerShell;C#;HTML/CSS;JavaScript;SQL")</f>
        <v>Bash/Shell/PowerShell;C#;HTML/CSS;JavaScript;SQL</v>
      </c>
      <c r="E2381" s="1" t="str">
        <f>IFERROR(__xludf.DUMMYFUNCTION("UNIQUE(SPLIT(B2381,"";""))"),"Bash/Shell/PowerShell")</f>
        <v>Bash/Shell/PowerShell</v>
      </c>
      <c r="F2381" s="1" t="str">
        <f>IFERROR(__xludf.DUMMYFUNCTION("""COMPUTED_VALUE"""),"C#")</f>
        <v>C#</v>
      </c>
      <c r="G2381" s="1" t="str">
        <f>IFERROR(__xludf.DUMMYFUNCTION("""COMPUTED_VALUE"""),"HTML/CSS")</f>
        <v>HTML/CSS</v>
      </c>
      <c r="H2381" s="1" t="str">
        <f>IFERROR(__xludf.DUMMYFUNCTION("""COMPUTED_VALUE"""),"JavaScript")</f>
        <v>JavaScript</v>
      </c>
      <c r="I2381" s="1" t="str">
        <f>IFERROR(__xludf.DUMMYFUNCTION("""COMPUTED_VALUE"""),"SQL")</f>
        <v>SQL</v>
      </c>
    </row>
    <row r="2382">
      <c r="B2382" s="1" t="str">
        <f>IFERROR(__xludf.DUMMYFUNCTION("""COMPUTED_VALUE"""),"JavaScript;PHP;SQL;TypeScript")</f>
        <v>JavaScript;PHP;SQL;TypeScript</v>
      </c>
      <c r="E2382" s="1" t="str">
        <f>IFERROR(__xludf.DUMMYFUNCTION("UNIQUE(SPLIT(B2382,"";""))"),"JavaScript")</f>
        <v>JavaScript</v>
      </c>
      <c r="F2382" s="1" t="str">
        <f>IFERROR(__xludf.DUMMYFUNCTION("""COMPUTED_VALUE"""),"PHP")</f>
        <v>PHP</v>
      </c>
      <c r="G2382" s="1" t="str">
        <f>IFERROR(__xludf.DUMMYFUNCTION("""COMPUTED_VALUE"""),"SQL")</f>
        <v>SQL</v>
      </c>
      <c r="H2382" s="1" t="str">
        <f>IFERROR(__xludf.DUMMYFUNCTION("""COMPUTED_VALUE"""),"TypeScript")</f>
        <v>TypeScript</v>
      </c>
    </row>
    <row r="2383">
      <c r="B2383" s="1" t="str">
        <f>IFERROR(__xludf.DUMMYFUNCTION("""COMPUTED_VALUE"""),"Clojure;Java;Python;SQL")</f>
        <v>Clojure;Java;Python;SQL</v>
      </c>
      <c r="E2383" s="1" t="str">
        <f>IFERROR(__xludf.DUMMYFUNCTION("UNIQUE(SPLIT(B2383,"";""))"),"Clojure")</f>
        <v>Clojure</v>
      </c>
      <c r="F2383" s="1" t="str">
        <f>IFERROR(__xludf.DUMMYFUNCTION("""COMPUTED_VALUE"""),"Java")</f>
        <v>Java</v>
      </c>
      <c r="G2383" s="1" t="str">
        <f>IFERROR(__xludf.DUMMYFUNCTION("""COMPUTED_VALUE"""),"Python")</f>
        <v>Python</v>
      </c>
      <c r="H2383" s="1" t="str">
        <f>IFERROR(__xludf.DUMMYFUNCTION("""COMPUTED_VALUE"""),"SQL")</f>
        <v>SQL</v>
      </c>
    </row>
    <row r="2384">
      <c r="B2384" s="1" t="str">
        <f>IFERROR(__xludf.DUMMYFUNCTION("""COMPUTED_VALUE"""),"Bash/Shell/PowerShell;Java")</f>
        <v>Bash/Shell/PowerShell;Java</v>
      </c>
      <c r="E2384" s="1" t="str">
        <f>IFERROR(__xludf.DUMMYFUNCTION("UNIQUE(SPLIT(B2384,"";""))"),"Bash/Shell/PowerShell")</f>
        <v>Bash/Shell/PowerShell</v>
      </c>
      <c r="F2384" s="1" t="str">
        <f>IFERROR(__xludf.DUMMYFUNCTION("""COMPUTED_VALUE"""),"Java")</f>
        <v>Java</v>
      </c>
    </row>
    <row r="2385">
      <c r="B2385" s="1" t="str">
        <f>IFERROR(__xludf.DUMMYFUNCTION("""COMPUTED_VALUE"""),"Bash/Shell/PowerShell;C#;HTML/CSS;JavaScript;Python")</f>
        <v>Bash/Shell/PowerShell;C#;HTML/CSS;JavaScript;Python</v>
      </c>
      <c r="E2385" s="1" t="str">
        <f>IFERROR(__xludf.DUMMYFUNCTION("UNIQUE(SPLIT(B2385,"";""))"),"Bash/Shell/PowerShell")</f>
        <v>Bash/Shell/PowerShell</v>
      </c>
      <c r="F2385" s="1" t="str">
        <f>IFERROR(__xludf.DUMMYFUNCTION("""COMPUTED_VALUE"""),"C#")</f>
        <v>C#</v>
      </c>
      <c r="G2385" s="1" t="str">
        <f>IFERROR(__xludf.DUMMYFUNCTION("""COMPUTED_VALUE"""),"HTML/CSS")</f>
        <v>HTML/CSS</v>
      </c>
      <c r="H2385" s="1" t="str">
        <f>IFERROR(__xludf.DUMMYFUNCTION("""COMPUTED_VALUE"""),"JavaScript")</f>
        <v>JavaScript</v>
      </c>
      <c r="I2385" s="1" t="str">
        <f>IFERROR(__xludf.DUMMYFUNCTION("""COMPUTED_VALUE"""),"Python")</f>
        <v>Python</v>
      </c>
    </row>
    <row r="2386">
      <c r="B2386" s="1" t="str">
        <f>IFERROR(__xludf.DUMMYFUNCTION("""COMPUTED_VALUE"""),"Scala")</f>
        <v>Scala</v>
      </c>
      <c r="E2386" s="1" t="str">
        <f>IFERROR(__xludf.DUMMYFUNCTION("UNIQUE(SPLIT(B2386,"";""))"),"Scala")</f>
        <v>Scala</v>
      </c>
    </row>
    <row r="2387">
      <c r="B2387" s="1" t="str">
        <f>IFERROR(__xludf.DUMMYFUNCTION("""COMPUTED_VALUE"""),"Bash/Shell/PowerShell;Go;Python;Ruby")</f>
        <v>Bash/Shell/PowerShell;Go;Python;Ruby</v>
      </c>
      <c r="E2387" s="1" t="str">
        <f>IFERROR(__xludf.DUMMYFUNCTION("UNIQUE(SPLIT(B2387,"";""))"),"Bash/Shell/PowerShell")</f>
        <v>Bash/Shell/PowerShell</v>
      </c>
      <c r="F2387" s="1" t="str">
        <f>IFERROR(__xludf.DUMMYFUNCTION("""COMPUTED_VALUE"""),"Go")</f>
        <v>Go</v>
      </c>
      <c r="G2387" s="1" t="str">
        <f>IFERROR(__xludf.DUMMYFUNCTION("""COMPUTED_VALUE"""),"Python")</f>
        <v>Python</v>
      </c>
      <c r="H2387" s="1" t="str">
        <f>IFERROR(__xludf.DUMMYFUNCTION("""COMPUTED_VALUE"""),"Ruby")</f>
        <v>Ruby</v>
      </c>
    </row>
    <row r="2388">
      <c r="B2388" s="1" t="str">
        <f>IFERROR(__xludf.DUMMYFUNCTION("""COMPUTED_VALUE"""),"Assembly;Bash/Shell/PowerShell;C;HTML/CSS;Java;JavaScript;Python;VBA")</f>
        <v>Assembly;Bash/Shell/PowerShell;C;HTML/CSS;Java;JavaScript;Python;VBA</v>
      </c>
      <c r="E2388" s="1" t="str">
        <f>IFERROR(__xludf.DUMMYFUNCTION("UNIQUE(SPLIT(B2388,"";""))"),"Assembly")</f>
        <v>Assembly</v>
      </c>
      <c r="F2388" s="1" t="str">
        <f>IFERROR(__xludf.DUMMYFUNCTION("""COMPUTED_VALUE"""),"Bash/Shell/PowerShell")</f>
        <v>Bash/Shell/PowerShell</v>
      </c>
      <c r="G2388" s="1" t="str">
        <f>IFERROR(__xludf.DUMMYFUNCTION("""COMPUTED_VALUE"""),"C")</f>
        <v>C</v>
      </c>
      <c r="H2388" s="1" t="str">
        <f>IFERROR(__xludf.DUMMYFUNCTION("""COMPUTED_VALUE"""),"HTML/CSS")</f>
        <v>HTML/CSS</v>
      </c>
      <c r="I2388" s="1" t="str">
        <f>IFERROR(__xludf.DUMMYFUNCTION("""COMPUTED_VALUE"""),"Java")</f>
        <v>Java</v>
      </c>
      <c r="J2388" s="1" t="str">
        <f>IFERROR(__xludf.DUMMYFUNCTION("""COMPUTED_VALUE"""),"JavaScript")</f>
        <v>JavaScript</v>
      </c>
      <c r="K2388" s="1" t="str">
        <f>IFERROR(__xludf.DUMMYFUNCTION("""COMPUTED_VALUE"""),"Python")</f>
        <v>Python</v>
      </c>
      <c r="L2388" s="1" t="str">
        <f>IFERROR(__xludf.DUMMYFUNCTION("""COMPUTED_VALUE"""),"VBA")</f>
        <v>VBA</v>
      </c>
    </row>
    <row r="2389">
      <c r="B2389" s="1" t="str">
        <f>IFERROR(__xludf.DUMMYFUNCTION("""COMPUTED_VALUE"""),"Bash/Shell/PowerShell;C#;Go;PHP;Python;SQL;VBA")</f>
        <v>Bash/Shell/PowerShell;C#;Go;PHP;Python;SQL;VBA</v>
      </c>
      <c r="E2389" s="1" t="str">
        <f>IFERROR(__xludf.DUMMYFUNCTION("UNIQUE(SPLIT(B2389,"";""))"),"Bash/Shell/PowerShell")</f>
        <v>Bash/Shell/PowerShell</v>
      </c>
      <c r="F2389" s="1" t="str">
        <f>IFERROR(__xludf.DUMMYFUNCTION("""COMPUTED_VALUE"""),"C#")</f>
        <v>C#</v>
      </c>
      <c r="G2389" s="1" t="str">
        <f>IFERROR(__xludf.DUMMYFUNCTION("""COMPUTED_VALUE"""),"Go")</f>
        <v>Go</v>
      </c>
      <c r="H2389" s="1" t="str">
        <f>IFERROR(__xludf.DUMMYFUNCTION("""COMPUTED_VALUE"""),"PHP")</f>
        <v>PHP</v>
      </c>
      <c r="I2389" s="1" t="str">
        <f>IFERROR(__xludf.DUMMYFUNCTION("""COMPUTED_VALUE"""),"Python")</f>
        <v>Python</v>
      </c>
      <c r="J2389" s="1" t="str">
        <f>IFERROR(__xludf.DUMMYFUNCTION("""COMPUTED_VALUE"""),"SQL")</f>
        <v>SQL</v>
      </c>
      <c r="K2389" s="1" t="str">
        <f>IFERROR(__xludf.DUMMYFUNCTION("""COMPUTED_VALUE"""),"VBA")</f>
        <v>VBA</v>
      </c>
    </row>
    <row r="2390">
      <c r="B2390" s="1" t="str">
        <f>IFERROR(__xludf.DUMMYFUNCTION("""COMPUTED_VALUE"""),"HTML/CSS;Python;Other(s):")</f>
        <v>HTML/CSS;Python;Other(s):</v>
      </c>
      <c r="E2390" s="1" t="str">
        <f>IFERROR(__xludf.DUMMYFUNCTION("UNIQUE(SPLIT(B2390,"";""))"),"HTML/CSS")</f>
        <v>HTML/CSS</v>
      </c>
      <c r="F2390" s="1" t="str">
        <f>IFERROR(__xludf.DUMMYFUNCTION("""COMPUTED_VALUE"""),"Python")</f>
        <v>Python</v>
      </c>
      <c r="G2390" s="1" t="str">
        <f>IFERROR(__xludf.DUMMYFUNCTION("""COMPUTED_VALUE"""),"Other(s):")</f>
        <v>Other(s):</v>
      </c>
    </row>
    <row r="2391">
      <c r="B2391" s="1" t="str">
        <f>IFERROR(__xludf.DUMMYFUNCTION("""COMPUTED_VALUE"""),"Python")</f>
        <v>Python</v>
      </c>
      <c r="E2391" s="1" t="str">
        <f>IFERROR(__xludf.DUMMYFUNCTION("UNIQUE(SPLIT(B2391,"";""))"),"Python")</f>
        <v>Python</v>
      </c>
    </row>
    <row r="2392">
      <c r="B2392" s="1" t="str">
        <f>IFERROR(__xludf.DUMMYFUNCTION("""COMPUTED_VALUE"""),"Bash/Shell/PowerShell;Go;JavaScript;Python;Ruby;SQL")</f>
        <v>Bash/Shell/PowerShell;Go;JavaScript;Python;Ruby;SQL</v>
      </c>
      <c r="E2392" s="1" t="str">
        <f>IFERROR(__xludf.DUMMYFUNCTION("UNIQUE(SPLIT(B2392,"";""))"),"Bash/Shell/PowerShell")</f>
        <v>Bash/Shell/PowerShell</v>
      </c>
      <c r="F2392" s="1" t="str">
        <f>IFERROR(__xludf.DUMMYFUNCTION("""COMPUTED_VALUE"""),"Go")</f>
        <v>Go</v>
      </c>
      <c r="G2392" s="1" t="str">
        <f>IFERROR(__xludf.DUMMYFUNCTION("""COMPUTED_VALUE"""),"JavaScript")</f>
        <v>JavaScript</v>
      </c>
      <c r="H2392" s="1" t="str">
        <f>IFERROR(__xludf.DUMMYFUNCTION("""COMPUTED_VALUE"""),"Python")</f>
        <v>Python</v>
      </c>
      <c r="I2392" s="1" t="str">
        <f>IFERROR(__xludf.DUMMYFUNCTION("""COMPUTED_VALUE"""),"Ruby")</f>
        <v>Ruby</v>
      </c>
      <c r="J2392" s="1" t="str">
        <f>IFERROR(__xludf.DUMMYFUNCTION("""COMPUTED_VALUE"""),"SQL")</f>
        <v>SQL</v>
      </c>
    </row>
    <row r="2393">
      <c r="B2393" s="1" t="str">
        <f>IFERROR(__xludf.DUMMYFUNCTION("""COMPUTED_VALUE"""),"HTML/CSS")</f>
        <v>HTML/CSS</v>
      </c>
      <c r="E2393" s="1" t="str">
        <f>IFERROR(__xludf.DUMMYFUNCTION("UNIQUE(SPLIT(B2393,"";""))"),"HTML/CSS")</f>
        <v>HTML/CSS</v>
      </c>
    </row>
    <row r="2394">
      <c r="B2394" s="1" t="str">
        <f>IFERROR(__xludf.DUMMYFUNCTION("""COMPUTED_VALUE"""),"C++;Java;VBA")</f>
        <v>C++;Java;VBA</v>
      </c>
      <c r="E2394" s="1" t="str">
        <f>IFERROR(__xludf.DUMMYFUNCTION("UNIQUE(SPLIT(B2394,"";""))"),"C++")</f>
        <v>C++</v>
      </c>
      <c r="F2394" s="1" t="str">
        <f>IFERROR(__xludf.DUMMYFUNCTION("""COMPUTED_VALUE"""),"Java")</f>
        <v>Java</v>
      </c>
      <c r="G2394" s="1" t="str">
        <f>IFERROR(__xludf.DUMMYFUNCTION("""COMPUTED_VALUE"""),"VBA")</f>
        <v>VBA</v>
      </c>
    </row>
    <row r="2395">
      <c r="B2395" s="1" t="str">
        <f>IFERROR(__xludf.DUMMYFUNCTION("""COMPUTED_VALUE"""),"Go;HTML/CSS;Java;JavaScript")</f>
        <v>Go;HTML/CSS;Java;JavaScript</v>
      </c>
      <c r="E2395" s="1" t="str">
        <f>IFERROR(__xludf.DUMMYFUNCTION("UNIQUE(SPLIT(B2395,"";""))"),"Go")</f>
        <v>Go</v>
      </c>
      <c r="F2395" s="1" t="str">
        <f>IFERROR(__xludf.DUMMYFUNCTION("""COMPUTED_VALUE"""),"HTML/CSS")</f>
        <v>HTML/CSS</v>
      </c>
      <c r="G2395" s="1" t="str">
        <f>IFERROR(__xludf.DUMMYFUNCTION("""COMPUTED_VALUE"""),"Java")</f>
        <v>Java</v>
      </c>
      <c r="H2395" s="1" t="str">
        <f>IFERROR(__xludf.DUMMYFUNCTION("""COMPUTED_VALUE"""),"JavaScript")</f>
        <v>JavaScript</v>
      </c>
    </row>
    <row r="2396">
      <c r="B2396" s="1" t="str">
        <f>IFERROR(__xludf.DUMMYFUNCTION("""COMPUTED_VALUE"""),"Bash/Shell/PowerShell;HTML/CSS;Java;JavaScript;PHP;Python;Scala;TypeScript;Other(s):")</f>
        <v>Bash/Shell/PowerShell;HTML/CSS;Java;JavaScript;PHP;Python;Scala;TypeScript;Other(s):</v>
      </c>
      <c r="E2396" s="1" t="str">
        <f>IFERROR(__xludf.DUMMYFUNCTION("UNIQUE(SPLIT(B2396,"";""))"),"Bash/Shell/PowerShell")</f>
        <v>Bash/Shell/PowerShell</v>
      </c>
      <c r="F2396" s="1" t="str">
        <f>IFERROR(__xludf.DUMMYFUNCTION("""COMPUTED_VALUE"""),"HTML/CSS")</f>
        <v>HTML/CSS</v>
      </c>
      <c r="G2396" s="1" t="str">
        <f>IFERROR(__xludf.DUMMYFUNCTION("""COMPUTED_VALUE"""),"Java")</f>
        <v>Java</v>
      </c>
      <c r="H2396" s="1" t="str">
        <f>IFERROR(__xludf.DUMMYFUNCTION("""COMPUTED_VALUE"""),"JavaScript")</f>
        <v>JavaScript</v>
      </c>
      <c r="I2396" s="1" t="str">
        <f>IFERROR(__xludf.DUMMYFUNCTION("""COMPUTED_VALUE"""),"PHP")</f>
        <v>PHP</v>
      </c>
      <c r="J2396" s="1" t="str">
        <f>IFERROR(__xludf.DUMMYFUNCTION("""COMPUTED_VALUE"""),"Python")</f>
        <v>Python</v>
      </c>
      <c r="K2396" s="1" t="str">
        <f>IFERROR(__xludf.DUMMYFUNCTION("""COMPUTED_VALUE"""),"Scala")</f>
        <v>Scala</v>
      </c>
      <c r="L2396" s="1" t="str">
        <f>IFERROR(__xludf.DUMMYFUNCTION("""COMPUTED_VALUE"""),"TypeScript")</f>
        <v>TypeScript</v>
      </c>
      <c r="M2396" s="1" t="str">
        <f>IFERROR(__xludf.DUMMYFUNCTION("""COMPUTED_VALUE"""),"Other(s):")</f>
        <v>Other(s):</v>
      </c>
    </row>
    <row r="2397">
      <c r="B2397" s="1" t="str">
        <f>IFERROR(__xludf.DUMMYFUNCTION("""COMPUTED_VALUE"""),"Bash/Shell/PowerShell;Go;HTML/CSS;JavaScript;Ruby")</f>
        <v>Bash/Shell/PowerShell;Go;HTML/CSS;JavaScript;Ruby</v>
      </c>
      <c r="E2397" s="1" t="str">
        <f>IFERROR(__xludf.DUMMYFUNCTION("UNIQUE(SPLIT(B2397,"";""))"),"Bash/Shell/PowerShell")</f>
        <v>Bash/Shell/PowerShell</v>
      </c>
      <c r="F2397" s="1" t="str">
        <f>IFERROR(__xludf.DUMMYFUNCTION("""COMPUTED_VALUE"""),"Go")</f>
        <v>Go</v>
      </c>
      <c r="G2397" s="1" t="str">
        <f>IFERROR(__xludf.DUMMYFUNCTION("""COMPUTED_VALUE"""),"HTML/CSS")</f>
        <v>HTML/CSS</v>
      </c>
      <c r="H2397" s="1" t="str">
        <f>IFERROR(__xludf.DUMMYFUNCTION("""COMPUTED_VALUE"""),"JavaScript")</f>
        <v>JavaScript</v>
      </c>
      <c r="I2397" s="1" t="str">
        <f>IFERROR(__xludf.DUMMYFUNCTION("""COMPUTED_VALUE"""),"Ruby")</f>
        <v>Ruby</v>
      </c>
    </row>
    <row r="2398">
      <c r="B2398" s="1" t="str">
        <f>IFERROR(__xludf.DUMMYFUNCTION("""COMPUTED_VALUE"""),"Java;JavaScript;Python;SQL;Other(s):")</f>
        <v>Java;JavaScript;Python;SQL;Other(s):</v>
      </c>
      <c r="E2398" s="1" t="str">
        <f>IFERROR(__xludf.DUMMYFUNCTION("UNIQUE(SPLIT(B2398,"";""))"),"Java")</f>
        <v>Java</v>
      </c>
      <c r="F2398" s="1" t="str">
        <f>IFERROR(__xludf.DUMMYFUNCTION("""COMPUTED_VALUE"""),"JavaScript")</f>
        <v>JavaScript</v>
      </c>
      <c r="G2398" s="1" t="str">
        <f>IFERROR(__xludf.DUMMYFUNCTION("""COMPUTED_VALUE"""),"Python")</f>
        <v>Python</v>
      </c>
      <c r="H2398" s="1" t="str">
        <f>IFERROR(__xludf.DUMMYFUNCTION("""COMPUTED_VALUE"""),"SQL")</f>
        <v>SQL</v>
      </c>
      <c r="I2398" s="1" t="str">
        <f>IFERROR(__xludf.DUMMYFUNCTION("""COMPUTED_VALUE"""),"Other(s):")</f>
        <v>Other(s):</v>
      </c>
    </row>
    <row r="2399">
      <c r="B2399" s="1" t="str">
        <f>IFERROR(__xludf.DUMMYFUNCTION("""COMPUTED_VALUE"""),"C#")</f>
        <v>C#</v>
      </c>
      <c r="E2399" s="1" t="str">
        <f>IFERROR(__xludf.DUMMYFUNCTION("UNIQUE(SPLIT(B2399,"";""))"),"C#")</f>
        <v>C#</v>
      </c>
    </row>
    <row r="2400">
      <c r="B2400" s="1" t="str">
        <f>IFERROR(__xludf.DUMMYFUNCTION("""COMPUTED_VALUE"""),"C;C++;HTML/CSS;JavaScript;PHP;Python;SQL;VBA")</f>
        <v>C;C++;HTML/CSS;JavaScript;PHP;Python;SQL;VBA</v>
      </c>
      <c r="E2400" s="1" t="str">
        <f>IFERROR(__xludf.DUMMYFUNCTION("UNIQUE(SPLIT(B2400,"";""))"),"C")</f>
        <v>C</v>
      </c>
      <c r="F2400" s="1" t="str">
        <f>IFERROR(__xludf.DUMMYFUNCTION("""COMPUTED_VALUE"""),"C++")</f>
        <v>C++</v>
      </c>
      <c r="G2400" s="1" t="str">
        <f>IFERROR(__xludf.DUMMYFUNCTION("""COMPUTED_VALUE"""),"HTML/CSS")</f>
        <v>HTML/CSS</v>
      </c>
      <c r="H2400" s="1" t="str">
        <f>IFERROR(__xludf.DUMMYFUNCTION("""COMPUTED_VALUE"""),"JavaScript")</f>
        <v>JavaScript</v>
      </c>
      <c r="I2400" s="1" t="str">
        <f>IFERROR(__xludf.DUMMYFUNCTION("""COMPUTED_VALUE"""),"PHP")</f>
        <v>PHP</v>
      </c>
      <c r="J2400" s="1" t="str">
        <f>IFERROR(__xludf.DUMMYFUNCTION("""COMPUTED_VALUE"""),"Python")</f>
        <v>Python</v>
      </c>
      <c r="K2400" s="1" t="str">
        <f>IFERROR(__xludf.DUMMYFUNCTION("""COMPUTED_VALUE"""),"SQL")</f>
        <v>SQL</v>
      </c>
      <c r="L2400" s="1" t="str">
        <f>IFERROR(__xludf.DUMMYFUNCTION("""COMPUTED_VALUE"""),"VBA")</f>
        <v>VBA</v>
      </c>
    </row>
    <row r="2401">
      <c r="B2401" s="1" t="str">
        <f>IFERROR(__xludf.DUMMYFUNCTION("""COMPUTED_VALUE"""),"Bash/Shell/PowerShell;C;C++;Rust")</f>
        <v>Bash/Shell/PowerShell;C;C++;Rust</v>
      </c>
      <c r="E2401" s="1" t="str">
        <f>IFERROR(__xludf.DUMMYFUNCTION("UNIQUE(SPLIT(B2401,"";""))"),"Bash/Shell/PowerShell")</f>
        <v>Bash/Shell/PowerShell</v>
      </c>
      <c r="F2401" s="1" t="str">
        <f>IFERROR(__xludf.DUMMYFUNCTION("""COMPUTED_VALUE"""),"C")</f>
        <v>C</v>
      </c>
      <c r="G2401" s="1" t="str">
        <f>IFERROR(__xludf.DUMMYFUNCTION("""COMPUTED_VALUE"""),"C++")</f>
        <v>C++</v>
      </c>
      <c r="H2401" s="1" t="str">
        <f>IFERROR(__xludf.DUMMYFUNCTION("""COMPUTED_VALUE"""),"Rust")</f>
        <v>Rust</v>
      </c>
    </row>
    <row r="2402">
      <c r="B2402" s="1" t="str">
        <f>IFERROR(__xludf.DUMMYFUNCTION("""COMPUTED_VALUE"""),"C#;HTML/CSS;JavaScript;SQL")</f>
        <v>C#;HTML/CSS;JavaScript;SQL</v>
      </c>
      <c r="E2402" s="1" t="str">
        <f>IFERROR(__xludf.DUMMYFUNCTION("UNIQUE(SPLIT(B2402,"";""))"),"C#")</f>
        <v>C#</v>
      </c>
      <c r="F2402" s="1" t="str">
        <f>IFERROR(__xludf.DUMMYFUNCTION("""COMPUTED_VALUE"""),"HTML/CSS")</f>
        <v>HTML/CSS</v>
      </c>
      <c r="G2402" s="1" t="str">
        <f>IFERROR(__xludf.DUMMYFUNCTION("""COMPUTED_VALUE"""),"JavaScript")</f>
        <v>JavaScript</v>
      </c>
      <c r="H2402" s="1" t="str">
        <f>IFERROR(__xludf.DUMMYFUNCTION("""COMPUTED_VALUE"""),"SQL")</f>
        <v>SQL</v>
      </c>
    </row>
    <row r="2403">
      <c r="B2403" s="1" t="str">
        <f>IFERROR(__xludf.DUMMYFUNCTION("""COMPUTED_VALUE"""),"C#;HTML/CSS;JavaScript;Python;SQL")</f>
        <v>C#;HTML/CSS;JavaScript;Python;SQL</v>
      </c>
      <c r="E2403" s="1" t="str">
        <f>IFERROR(__xludf.DUMMYFUNCTION("UNIQUE(SPLIT(B2403,"";""))"),"C#")</f>
        <v>C#</v>
      </c>
      <c r="F2403" s="1" t="str">
        <f>IFERROR(__xludf.DUMMYFUNCTION("""COMPUTED_VALUE"""),"HTML/CSS")</f>
        <v>HTML/CSS</v>
      </c>
      <c r="G2403" s="1" t="str">
        <f>IFERROR(__xludf.DUMMYFUNCTION("""COMPUTED_VALUE"""),"JavaScript")</f>
        <v>JavaScript</v>
      </c>
      <c r="H2403" s="1" t="str">
        <f>IFERROR(__xludf.DUMMYFUNCTION("""COMPUTED_VALUE"""),"Python")</f>
        <v>Python</v>
      </c>
      <c r="I2403" s="1" t="str">
        <f>IFERROR(__xludf.DUMMYFUNCTION("""COMPUTED_VALUE"""),"SQL")</f>
        <v>SQL</v>
      </c>
    </row>
    <row r="2404">
      <c r="B2404" s="1" t="str">
        <f>IFERROR(__xludf.DUMMYFUNCTION("""COMPUTED_VALUE"""),"C#;HTML/CSS;JavaScript;SQL;TypeScript;VBA")</f>
        <v>C#;HTML/CSS;JavaScript;SQL;TypeScript;VBA</v>
      </c>
      <c r="E2404" s="1" t="str">
        <f>IFERROR(__xludf.DUMMYFUNCTION("UNIQUE(SPLIT(B2404,"";""))"),"C#")</f>
        <v>C#</v>
      </c>
      <c r="F2404" s="1" t="str">
        <f>IFERROR(__xludf.DUMMYFUNCTION("""COMPUTED_VALUE"""),"HTML/CSS")</f>
        <v>HTML/CSS</v>
      </c>
      <c r="G2404" s="1" t="str">
        <f>IFERROR(__xludf.DUMMYFUNCTION("""COMPUTED_VALUE"""),"JavaScript")</f>
        <v>JavaScript</v>
      </c>
      <c r="H2404" s="1" t="str">
        <f>IFERROR(__xludf.DUMMYFUNCTION("""COMPUTED_VALUE"""),"SQL")</f>
        <v>SQL</v>
      </c>
      <c r="I2404" s="1" t="str">
        <f>IFERROR(__xludf.DUMMYFUNCTION("""COMPUTED_VALUE"""),"TypeScript")</f>
        <v>TypeScript</v>
      </c>
      <c r="J2404" s="1" t="str">
        <f>IFERROR(__xludf.DUMMYFUNCTION("""COMPUTED_VALUE"""),"VBA")</f>
        <v>VBA</v>
      </c>
    </row>
    <row r="2405">
      <c r="B2405" s="1" t="str">
        <f>IFERROR(__xludf.DUMMYFUNCTION("""COMPUTED_VALUE"""),"Bash/Shell/PowerShell;C#;HTML/CSS;JavaScript;Python;WebAssembly")</f>
        <v>Bash/Shell/PowerShell;C#;HTML/CSS;JavaScript;Python;WebAssembly</v>
      </c>
      <c r="E2405" s="1" t="str">
        <f>IFERROR(__xludf.DUMMYFUNCTION("UNIQUE(SPLIT(B2405,"";""))"),"Bash/Shell/PowerShell")</f>
        <v>Bash/Shell/PowerShell</v>
      </c>
      <c r="F2405" s="1" t="str">
        <f>IFERROR(__xludf.DUMMYFUNCTION("""COMPUTED_VALUE"""),"C#")</f>
        <v>C#</v>
      </c>
      <c r="G2405" s="1" t="str">
        <f>IFERROR(__xludf.DUMMYFUNCTION("""COMPUTED_VALUE"""),"HTML/CSS")</f>
        <v>HTML/CSS</v>
      </c>
      <c r="H2405" s="1" t="str">
        <f>IFERROR(__xludf.DUMMYFUNCTION("""COMPUTED_VALUE"""),"JavaScript")</f>
        <v>JavaScript</v>
      </c>
      <c r="I2405" s="1" t="str">
        <f>IFERROR(__xludf.DUMMYFUNCTION("""COMPUTED_VALUE"""),"Python")</f>
        <v>Python</v>
      </c>
      <c r="J2405" s="1" t="str">
        <f>IFERROR(__xludf.DUMMYFUNCTION("""COMPUTED_VALUE"""),"WebAssembly")</f>
        <v>WebAssembly</v>
      </c>
    </row>
    <row r="2406">
      <c r="B2406" s="1" t="str">
        <f>IFERROR(__xludf.DUMMYFUNCTION("""COMPUTED_VALUE"""),"Java;JavaScript;PHP")</f>
        <v>Java;JavaScript;PHP</v>
      </c>
      <c r="E2406" s="1" t="str">
        <f>IFERROR(__xludf.DUMMYFUNCTION("UNIQUE(SPLIT(B2406,"";""))"),"Java")</f>
        <v>Java</v>
      </c>
      <c r="F2406" s="1" t="str">
        <f>IFERROR(__xludf.DUMMYFUNCTION("""COMPUTED_VALUE"""),"JavaScript")</f>
        <v>JavaScript</v>
      </c>
      <c r="G2406" s="1" t="str">
        <f>IFERROR(__xludf.DUMMYFUNCTION("""COMPUTED_VALUE"""),"PHP")</f>
        <v>PHP</v>
      </c>
    </row>
    <row r="2407">
      <c r="B2407" s="1" t="str">
        <f>IFERROR(__xludf.DUMMYFUNCTION("""COMPUTED_VALUE"""),"Go;HTML/CSS;Java;JavaScript;PHP;Python;Scala;SQL")</f>
        <v>Go;HTML/CSS;Java;JavaScript;PHP;Python;Scala;SQL</v>
      </c>
      <c r="E2407" s="1" t="str">
        <f>IFERROR(__xludf.DUMMYFUNCTION("UNIQUE(SPLIT(B2407,"";""))"),"Go")</f>
        <v>Go</v>
      </c>
      <c r="F2407" s="1" t="str">
        <f>IFERROR(__xludf.DUMMYFUNCTION("""COMPUTED_VALUE"""),"HTML/CSS")</f>
        <v>HTML/CSS</v>
      </c>
      <c r="G2407" s="1" t="str">
        <f>IFERROR(__xludf.DUMMYFUNCTION("""COMPUTED_VALUE"""),"Java")</f>
        <v>Java</v>
      </c>
      <c r="H2407" s="1" t="str">
        <f>IFERROR(__xludf.DUMMYFUNCTION("""COMPUTED_VALUE"""),"JavaScript")</f>
        <v>JavaScript</v>
      </c>
      <c r="I2407" s="1" t="str">
        <f>IFERROR(__xludf.DUMMYFUNCTION("""COMPUTED_VALUE"""),"PHP")</f>
        <v>PHP</v>
      </c>
      <c r="J2407" s="1" t="str">
        <f>IFERROR(__xludf.DUMMYFUNCTION("""COMPUTED_VALUE"""),"Python")</f>
        <v>Python</v>
      </c>
      <c r="K2407" s="1" t="str">
        <f>IFERROR(__xludf.DUMMYFUNCTION("""COMPUTED_VALUE"""),"Scala")</f>
        <v>Scala</v>
      </c>
      <c r="L2407" s="1" t="str">
        <f>IFERROR(__xludf.DUMMYFUNCTION("""COMPUTED_VALUE"""),"SQL")</f>
        <v>SQL</v>
      </c>
    </row>
    <row r="2408">
      <c r="B2408" s="1" t="str">
        <f>IFERROR(__xludf.DUMMYFUNCTION("""COMPUTED_VALUE"""),"C++;C#;HTML/CSS;Java;JavaScript;PHP;Python;SQL;TypeScript")</f>
        <v>C++;C#;HTML/CSS;Java;JavaScript;PHP;Python;SQL;TypeScript</v>
      </c>
      <c r="E2408" s="1" t="str">
        <f>IFERROR(__xludf.DUMMYFUNCTION("UNIQUE(SPLIT(B2408,"";""))"),"C++")</f>
        <v>C++</v>
      </c>
      <c r="F2408" s="1" t="str">
        <f>IFERROR(__xludf.DUMMYFUNCTION("""COMPUTED_VALUE"""),"C#")</f>
        <v>C#</v>
      </c>
      <c r="G2408" s="1" t="str">
        <f>IFERROR(__xludf.DUMMYFUNCTION("""COMPUTED_VALUE"""),"HTML/CSS")</f>
        <v>HTML/CSS</v>
      </c>
      <c r="H2408" s="1" t="str">
        <f>IFERROR(__xludf.DUMMYFUNCTION("""COMPUTED_VALUE"""),"Java")</f>
        <v>Java</v>
      </c>
      <c r="I2408" s="1" t="str">
        <f>IFERROR(__xludf.DUMMYFUNCTION("""COMPUTED_VALUE"""),"JavaScript")</f>
        <v>JavaScript</v>
      </c>
      <c r="J2408" s="1" t="str">
        <f>IFERROR(__xludf.DUMMYFUNCTION("""COMPUTED_VALUE"""),"PHP")</f>
        <v>PHP</v>
      </c>
      <c r="K2408" s="1" t="str">
        <f>IFERROR(__xludf.DUMMYFUNCTION("""COMPUTED_VALUE"""),"Python")</f>
        <v>Python</v>
      </c>
      <c r="L2408" s="1" t="str">
        <f>IFERROR(__xludf.DUMMYFUNCTION("""COMPUTED_VALUE"""),"SQL")</f>
        <v>SQL</v>
      </c>
      <c r="M2408" s="1" t="str">
        <f>IFERROR(__xludf.DUMMYFUNCTION("""COMPUTED_VALUE"""),"TypeScript")</f>
        <v>TypeScript</v>
      </c>
    </row>
    <row r="2409">
      <c r="B2409" s="1" t="str">
        <f>IFERROR(__xludf.DUMMYFUNCTION("""COMPUTED_VALUE"""),"HTML/CSS;Java;JavaScript;Python;SQL;Swift")</f>
        <v>HTML/CSS;Java;JavaScript;Python;SQL;Swift</v>
      </c>
      <c r="E2409" s="1" t="str">
        <f>IFERROR(__xludf.DUMMYFUNCTION("UNIQUE(SPLIT(B2409,"";""))"),"HTML/CSS")</f>
        <v>HTML/CSS</v>
      </c>
      <c r="F2409" s="1" t="str">
        <f>IFERROR(__xludf.DUMMYFUNCTION("""COMPUTED_VALUE"""),"Java")</f>
        <v>Java</v>
      </c>
      <c r="G2409" s="1" t="str">
        <f>IFERROR(__xludf.DUMMYFUNCTION("""COMPUTED_VALUE"""),"JavaScript")</f>
        <v>JavaScript</v>
      </c>
      <c r="H2409" s="1" t="str">
        <f>IFERROR(__xludf.DUMMYFUNCTION("""COMPUTED_VALUE"""),"Python")</f>
        <v>Python</v>
      </c>
      <c r="I2409" s="1" t="str">
        <f>IFERROR(__xludf.DUMMYFUNCTION("""COMPUTED_VALUE"""),"SQL")</f>
        <v>SQL</v>
      </c>
      <c r="J2409" s="1" t="str">
        <f>IFERROR(__xludf.DUMMYFUNCTION("""COMPUTED_VALUE"""),"Swift")</f>
        <v>Swift</v>
      </c>
    </row>
    <row r="2410">
      <c r="B2410" s="1" t="str">
        <f>IFERROR(__xludf.DUMMYFUNCTION("""COMPUTED_VALUE"""),"Java;SQL")</f>
        <v>Java;SQL</v>
      </c>
      <c r="E2410" s="1" t="str">
        <f>IFERROR(__xludf.DUMMYFUNCTION("UNIQUE(SPLIT(B2410,"";""))"),"Java")</f>
        <v>Java</v>
      </c>
      <c r="F2410" s="1" t="str">
        <f>IFERROR(__xludf.DUMMYFUNCTION("""COMPUTED_VALUE"""),"SQL")</f>
        <v>SQL</v>
      </c>
    </row>
    <row r="2411">
      <c r="B2411" s="1" t="str">
        <f>IFERROR(__xludf.DUMMYFUNCTION("""COMPUTED_VALUE"""),"C;C++;HTML/CSS;Java;JavaScript;SQL")</f>
        <v>C;C++;HTML/CSS;Java;JavaScript;SQL</v>
      </c>
      <c r="E2411" s="1" t="str">
        <f>IFERROR(__xludf.DUMMYFUNCTION("UNIQUE(SPLIT(B2411,"";""))"),"C")</f>
        <v>C</v>
      </c>
      <c r="F2411" s="1" t="str">
        <f>IFERROR(__xludf.DUMMYFUNCTION("""COMPUTED_VALUE"""),"C++")</f>
        <v>C++</v>
      </c>
      <c r="G2411" s="1" t="str">
        <f>IFERROR(__xludf.DUMMYFUNCTION("""COMPUTED_VALUE"""),"HTML/CSS")</f>
        <v>HTML/CSS</v>
      </c>
      <c r="H2411" s="1" t="str">
        <f>IFERROR(__xludf.DUMMYFUNCTION("""COMPUTED_VALUE"""),"Java")</f>
        <v>Java</v>
      </c>
      <c r="I2411" s="1" t="str">
        <f>IFERROR(__xludf.DUMMYFUNCTION("""COMPUTED_VALUE"""),"JavaScript")</f>
        <v>JavaScript</v>
      </c>
      <c r="J2411" s="1" t="str">
        <f>IFERROR(__xludf.DUMMYFUNCTION("""COMPUTED_VALUE"""),"SQL")</f>
        <v>SQL</v>
      </c>
    </row>
    <row r="2412">
      <c r="B2412" s="1" t="str">
        <f>IFERROR(__xludf.DUMMYFUNCTION("""COMPUTED_VALUE"""),"JavaScript;Python")</f>
        <v>JavaScript;Python</v>
      </c>
      <c r="E2412" s="1" t="str">
        <f>IFERROR(__xludf.DUMMYFUNCTION("UNIQUE(SPLIT(B2412,"";""))"),"JavaScript")</f>
        <v>JavaScript</v>
      </c>
      <c r="F2412" s="1" t="str">
        <f>IFERROR(__xludf.DUMMYFUNCTION("""COMPUTED_VALUE"""),"Python")</f>
        <v>Python</v>
      </c>
    </row>
    <row r="2413">
      <c r="B2413" s="1" t="str">
        <f>IFERROR(__xludf.DUMMYFUNCTION("""COMPUTED_VALUE"""),"Bash/Shell/PowerShell;HTML/CSS;Java;JavaScript;SQL;TypeScript")</f>
        <v>Bash/Shell/PowerShell;HTML/CSS;Java;JavaScript;SQL;TypeScript</v>
      </c>
      <c r="E2413" s="1" t="str">
        <f>IFERROR(__xludf.DUMMYFUNCTION("UNIQUE(SPLIT(B2413,"";""))"),"Bash/Shell/PowerShell")</f>
        <v>Bash/Shell/PowerShell</v>
      </c>
      <c r="F2413" s="1" t="str">
        <f>IFERROR(__xludf.DUMMYFUNCTION("""COMPUTED_VALUE"""),"HTML/CSS")</f>
        <v>HTML/CSS</v>
      </c>
      <c r="G2413" s="1" t="str">
        <f>IFERROR(__xludf.DUMMYFUNCTION("""COMPUTED_VALUE"""),"Java")</f>
        <v>Java</v>
      </c>
      <c r="H2413" s="1" t="str">
        <f>IFERROR(__xludf.DUMMYFUNCTION("""COMPUTED_VALUE"""),"JavaScript")</f>
        <v>JavaScript</v>
      </c>
      <c r="I2413" s="1" t="str">
        <f>IFERROR(__xludf.DUMMYFUNCTION("""COMPUTED_VALUE"""),"SQL")</f>
        <v>SQL</v>
      </c>
      <c r="J2413" s="1" t="str">
        <f>IFERROR(__xludf.DUMMYFUNCTION("""COMPUTED_VALUE"""),"TypeScript")</f>
        <v>TypeScript</v>
      </c>
    </row>
    <row r="2414">
      <c r="B2414" s="1" t="str">
        <f>IFERROR(__xludf.DUMMYFUNCTION("""COMPUTED_VALUE"""),"HTML/CSS;Java;JavaScript;Python")</f>
        <v>HTML/CSS;Java;JavaScript;Python</v>
      </c>
      <c r="E2414" s="1" t="str">
        <f>IFERROR(__xludf.DUMMYFUNCTION("UNIQUE(SPLIT(B2414,"";""))"),"HTML/CSS")</f>
        <v>HTML/CSS</v>
      </c>
      <c r="F2414" s="1" t="str">
        <f>IFERROR(__xludf.DUMMYFUNCTION("""COMPUTED_VALUE"""),"Java")</f>
        <v>Java</v>
      </c>
      <c r="G2414" s="1" t="str">
        <f>IFERROR(__xludf.DUMMYFUNCTION("""COMPUTED_VALUE"""),"JavaScript")</f>
        <v>JavaScript</v>
      </c>
      <c r="H2414" s="1" t="str">
        <f>IFERROR(__xludf.DUMMYFUNCTION("""COMPUTED_VALUE"""),"Python")</f>
        <v>Python</v>
      </c>
    </row>
    <row r="2415">
      <c r="B2415" s="1" t="str">
        <f>IFERROR(__xludf.DUMMYFUNCTION("""COMPUTED_VALUE"""),"HTML/CSS;JavaScript;PHP")</f>
        <v>HTML/CSS;JavaScript;PHP</v>
      </c>
      <c r="E2415" s="1" t="str">
        <f>IFERROR(__xludf.DUMMYFUNCTION("UNIQUE(SPLIT(B2415,"";""))"),"HTML/CSS")</f>
        <v>HTML/CSS</v>
      </c>
      <c r="F2415" s="1" t="str">
        <f>IFERROR(__xludf.DUMMYFUNCTION("""COMPUTED_VALUE"""),"JavaScript")</f>
        <v>JavaScript</v>
      </c>
      <c r="G2415" s="1" t="str">
        <f>IFERROR(__xludf.DUMMYFUNCTION("""COMPUTED_VALUE"""),"PHP")</f>
        <v>PHP</v>
      </c>
    </row>
    <row r="2416">
      <c r="B2416" s="1" t="str">
        <f>IFERROR(__xludf.DUMMYFUNCTION("""COMPUTED_VALUE"""),"Bash/Shell/PowerShell;Python")</f>
        <v>Bash/Shell/PowerShell;Python</v>
      </c>
      <c r="E2416" s="1" t="str">
        <f>IFERROR(__xludf.DUMMYFUNCTION("UNIQUE(SPLIT(B2416,"";""))"),"Bash/Shell/PowerShell")</f>
        <v>Bash/Shell/PowerShell</v>
      </c>
      <c r="F2416" s="1" t="str">
        <f>IFERROR(__xludf.DUMMYFUNCTION("""COMPUTED_VALUE"""),"Python")</f>
        <v>Python</v>
      </c>
    </row>
    <row r="2417">
      <c r="B2417" s="1" t="str">
        <f>IFERROR(__xludf.DUMMYFUNCTION("""COMPUTED_VALUE"""),"Bash/Shell/PowerShell;HTML/CSS;Java;Ruby;SQL")</f>
        <v>Bash/Shell/PowerShell;HTML/CSS;Java;Ruby;SQL</v>
      </c>
      <c r="E2417" s="1" t="str">
        <f>IFERROR(__xludf.DUMMYFUNCTION("UNIQUE(SPLIT(B2417,"";""))"),"Bash/Shell/PowerShell")</f>
        <v>Bash/Shell/PowerShell</v>
      </c>
      <c r="F2417" s="1" t="str">
        <f>IFERROR(__xludf.DUMMYFUNCTION("""COMPUTED_VALUE"""),"HTML/CSS")</f>
        <v>HTML/CSS</v>
      </c>
      <c r="G2417" s="1" t="str">
        <f>IFERROR(__xludf.DUMMYFUNCTION("""COMPUTED_VALUE"""),"Java")</f>
        <v>Java</v>
      </c>
      <c r="H2417" s="1" t="str">
        <f>IFERROR(__xludf.DUMMYFUNCTION("""COMPUTED_VALUE"""),"Ruby")</f>
        <v>Ruby</v>
      </c>
      <c r="I2417" s="1" t="str">
        <f>IFERROR(__xludf.DUMMYFUNCTION("""COMPUTED_VALUE"""),"SQL")</f>
        <v>SQL</v>
      </c>
    </row>
    <row r="2418">
      <c r="B2418" s="1" t="str">
        <f>IFERROR(__xludf.DUMMYFUNCTION("""COMPUTED_VALUE"""),"HTML/CSS;JavaScript;SQL")</f>
        <v>HTML/CSS;JavaScript;SQL</v>
      </c>
      <c r="E2418" s="1" t="str">
        <f>IFERROR(__xludf.DUMMYFUNCTION("UNIQUE(SPLIT(B2418,"";""))"),"HTML/CSS")</f>
        <v>HTML/CSS</v>
      </c>
      <c r="F2418" s="1" t="str">
        <f>IFERROR(__xludf.DUMMYFUNCTION("""COMPUTED_VALUE"""),"JavaScript")</f>
        <v>JavaScript</v>
      </c>
      <c r="G2418" s="1" t="str">
        <f>IFERROR(__xludf.DUMMYFUNCTION("""COMPUTED_VALUE"""),"SQL")</f>
        <v>SQL</v>
      </c>
    </row>
    <row r="2419">
      <c r="B2419" s="1" t="str">
        <f>IFERROR(__xludf.DUMMYFUNCTION("""COMPUTED_VALUE"""),"C;C++;HTML/CSS;Java;JavaScript;VBA")</f>
        <v>C;C++;HTML/CSS;Java;JavaScript;VBA</v>
      </c>
      <c r="E2419" s="1" t="str">
        <f>IFERROR(__xludf.DUMMYFUNCTION("UNIQUE(SPLIT(B2419,"";""))"),"C")</f>
        <v>C</v>
      </c>
      <c r="F2419" s="1" t="str">
        <f>IFERROR(__xludf.DUMMYFUNCTION("""COMPUTED_VALUE"""),"C++")</f>
        <v>C++</v>
      </c>
      <c r="G2419" s="1" t="str">
        <f>IFERROR(__xludf.DUMMYFUNCTION("""COMPUTED_VALUE"""),"HTML/CSS")</f>
        <v>HTML/CSS</v>
      </c>
      <c r="H2419" s="1" t="str">
        <f>IFERROR(__xludf.DUMMYFUNCTION("""COMPUTED_VALUE"""),"Java")</f>
        <v>Java</v>
      </c>
      <c r="I2419" s="1" t="str">
        <f>IFERROR(__xludf.DUMMYFUNCTION("""COMPUTED_VALUE"""),"JavaScript")</f>
        <v>JavaScript</v>
      </c>
      <c r="J2419" s="1" t="str">
        <f>IFERROR(__xludf.DUMMYFUNCTION("""COMPUTED_VALUE"""),"VBA")</f>
        <v>VBA</v>
      </c>
    </row>
    <row r="2420">
      <c r="B2420" s="1" t="str">
        <f>IFERROR(__xludf.DUMMYFUNCTION("""COMPUTED_VALUE"""),"HTML/CSS;JavaScript;TypeScript")</f>
        <v>HTML/CSS;JavaScript;TypeScript</v>
      </c>
      <c r="E2420" s="1" t="str">
        <f>IFERROR(__xludf.DUMMYFUNCTION("UNIQUE(SPLIT(B2420,"";""))"),"HTML/CSS")</f>
        <v>HTML/CSS</v>
      </c>
      <c r="F2420" s="1" t="str">
        <f>IFERROR(__xludf.DUMMYFUNCTION("""COMPUTED_VALUE"""),"JavaScript")</f>
        <v>JavaScript</v>
      </c>
      <c r="G2420" s="1" t="str">
        <f>IFERROR(__xludf.DUMMYFUNCTION("""COMPUTED_VALUE"""),"TypeScript")</f>
        <v>TypeScript</v>
      </c>
    </row>
    <row r="2421">
      <c r="B2421" s="1" t="str">
        <f>IFERROR(__xludf.DUMMYFUNCTION("""COMPUTED_VALUE"""),"HTML/CSS;Java;JavaScript;Python;TypeScript")</f>
        <v>HTML/CSS;Java;JavaScript;Python;TypeScript</v>
      </c>
      <c r="E2421" s="1" t="str">
        <f>IFERROR(__xludf.DUMMYFUNCTION("UNIQUE(SPLIT(B2421,"";""))"),"HTML/CSS")</f>
        <v>HTML/CSS</v>
      </c>
      <c r="F2421" s="1" t="str">
        <f>IFERROR(__xludf.DUMMYFUNCTION("""COMPUTED_VALUE"""),"Java")</f>
        <v>Java</v>
      </c>
      <c r="G2421" s="1" t="str">
        <f>IFERROR(__xludf.DUMMYFUNCTION("""COMPUTED_VALUE"""),"JavaScript")</f>
        <v>JavaScript</v>
      </c>
      <c r="H2421" s="1" t="str">
        <f>IFERROR(__xludf.DUMMYFUNCTION("""COMPUTED_VALUE"""),"Python")</f>
        <v>Python</v>
      </c>
      <c r="I2421" s="1" t="str">
        <f>IFERROR(__xludf.DUMMYFUNCTION("""COMPUTED_VALUE"""),"TypeScript")</f>
        <v>TypeScript</v>
      </c>
    </row>
    <row r="2422">
      <c r="B2422" s="1" t="str">
        <f>IFERROR(__xludf.DUMMYFUNCTION("""COMPUTED_VALUE"""),"HTML/CSS;Java;JavaScript;Python;SQL")</f>
        <v>HTML/CSS;Java;JavaScript;Python;SQL</v>
      </c>
      <c r="E2422" s="1" t="str">
        <f>IFERROR(__xludf.DUMMYFUNCTION("UNIQUE(SPLIT(B2422,"";""))"),"HTML/CSS")</f>
        <v>HTML/CSS</v>
      </c>
      <c r="F2422" s="1" t="str">
        <f>IFERROR(__xludf.DUMMYFUNCTION("""COMPUTED_VALUE"""),"Java")</f>
        <v>Java</v>
      </c>
      <c r="G2422" s="1" t="str">
        <f>IFERROR(__xludf.DUMMYFUNCTION("""COMPUTED_VALUE"""),"JavaScript")</f>
        <v>JavaScript</v>
      </c>
      <c r="H2422" s="1" t="str">
        <f>IFERROR(__xludf.DUMMYFUNCTION("""COMPUTED_VALUE"""),"Python")</f>
        <v>Python</v>
      </c>
      <c r="I2422" s="1" t="str">
        <f>IFERROR(__xludf.DUMMYFUNCTION("""COMPUTED_VALUE"""),"SQL")</f>
        <v>SQL</v>
      </c>
    </row>
    <row r="2423">
      <c r="B2423" s="1" t="str">
        <f>IFERROR(__xludf.DUMMYFUNCTION("""COMPUTED_VALUE"""),"HTML/CSS;JavaScript;PHP;SQL")</f>
        <v>HTML/CSS;JavaScript;PHP;SQL</v>
      </c>
      <c r="E2423" s="1" t="str">
        <f>IFERROR(__xludf.DUMMYFUNCTION("UNIQUE(SPLIT(B2423,"";""))"),"HTML/CSS")</f>
        <v>HTML/CSS</v>
      </c>
      <c r="F2423" s="1" t="str">
        <f>IFERROR(__xludf.DUMMYFUNCTION("""COMPUTED_VALUE"""),"JavaScript")</f>
        <v>JavaScript</v>
      </c>
      <c r="G2423" s="1" t="str">
        <f>IFERROR(__xludf.DUMMYFUNCTION("""COMPUTED_VALUE"""),"PHP")</f>
        <v>PHP</v>
      </c>
      <c r="H2423" s="1" t="str">
        <f>IFERROR(__xludf.DUMMYFUNCTION("""COMPUTED_VALUE"""),"SQL")</f>
        <v>SQL</v>
      </c>
    </row>
    <row r="2424">
      <c r="B2424" s="1" t="str">
        <f>IFERROR(__xludf.DUMMYFUNCTION("""COMPUTED_VALUE"""),"C#;HTML/CSS;JavaScript;SQL;TypeScript")</f>
        <v>C#;HTML/CSS;JavaScript;SQL;TypeScript</v>
      </c>
      <c r="E2424" s="1" t="str">
        <f>IFERROR(__xludf.DUMMYFUNCTION("UNIQUE(SPLIT(B2424,"";""))"),"C#")</f>
        <v>C#</v>
      </c>
      <c r="F2424" s="1" t="str">
        <f>IFERROR(__xludf.DUMMYFUNCTION("""COMPUTED_VALUE"""),"HTML/CSS")</f>
        <v>HTML/CSS</v>
      </c>
      <c r="G2424" s="1" t="str">
        <f>IFERROR(__xludf.DUMMYFUNCTION("""COMPUTED_VALUE"""),"JavaScript")</f>
        <v>JavaScript</v>
      </c>
      <c r="H2424" s="1" t="str">
        <f>IFERROR(__xludf.DUMMYFUNCTION("""COMPUTED_VALUE"""),"SQL")</f>
        <v>SQL</v>
      </c>
      <c r="I2424" s="1" t="str">
        <f>IFERROR(__xludf.DUMMYFUNCTION("""COMPUTED_VALUE"""),"TypeScript")</f>
        <v>TypeScript</v>
      </c>
    </row>
    <row r="2425">
      <c r="B2425" s="1" t="str">
        <f>IFERROR(__xludf.DUMMYFUNCTION("""COMPUTED_VALUE"""),"Bash/Shell/PowerShell;HTML/CSS;PHP;Python;SQL;VBA;Other(s):")</f>
        <v>Bash/Shell/PowerShell;HTML/CSS;PHP;Python;SQL;VBA;Other(s):</v>
      </c>
      <c r="E2425" s="1" t="str">
        <f>IFERROR(__xludf.DUMMYFUNCTION("UNIQUE(SPLIT(B2425,"";""))"),"Bash/Shell/PowerShell")</f>
        <v>Bash/Shell/PowerShell</v>
      </c>
      <c r="F2425" s="1" t="str">
        <f>IFERROR(__xludf.DUMMYFUNCTION("""COMPUTED_VALUE"""),"HTML/CSS")</f>
        <v>HTML/CSS</v>
      </c>
      <c r="G2425" s="1" t="str">
        <f>IFERROR(__xludf.DUMMYFUNCTION("""COMPUTED_VALUE"""),"PHP")</f>
        <v>PHP</v>
      </c>
      <c r="H2425" s="1" t="str">
        <f>IFERROR(__xludf.DUMMYFUNCTION("""COMPUTED_VALUE"""),"Python")</f>
        <v>Python</v>
      </c>
      <c r="I2425" s="1" t="str">
        <f>IFERROR(__xludf.DUMMYFUNCTION("""COMPUTED_VALUE"""),"SQL")</f>
        <v>SQL</v>
      </c>
      <c r="J2425" s="1" t="str">
        <f>IFERROR(__xludf.DUMMYFUNCTION("""COMPUTED_VALUE"""),"VBA")</f>
        <v>VBA</v>
      </c>
      <c r="K2425" s="1" t="str">
        <f>IFERROR(__xludf.DUMMYFUNCTION("""COMPUTED_VALUE"""),"Other(s):")</f>
        <v>Other(s):</v>
      </c>
    </row>
    <row r="2426">
      <c r="B2426" s="1" t="str">
        <f>IFERROR(__xludf.DUMMYFUNCTION("""COMPUTED_VALUE"""),"Assembly;HTML/CSS;Java;JavaScript;SQL")</f>
        <v>Assembly;HTML/CSS;Java;JavaScript;SQL</v>
      </c>
      <c r="E2426" s="1" t="str">
        <f>IFERROR(__xludf.DUMMYFUNCTION("UNIQUE(SPLIT(B2426,"";""))"),"Assembly")</f>
        <v>Assembly</v>
      </c>
      <c r="F2426" s="1" t="str">
        <f>IFERROR(__xludf.DUMMYFUNCTION("""COMPUTED_VALUE"""),"HTML/CSS")</f>
        <v>HTML/CSS</v>
      </c>
      <c r="G2426" s="1" t="str">
        <f>IFERROR(__xludf.DUMMYFUNCTION("""COMPUTED_VALUE"""),"Java")</f>
        <v>Java</v>
      </c>
      <c r="H2426" s="1" t="str">
        <f>IFERROR(__xludf.DUMMYFUNCTION("""COMPUTED_VALUE"""),"JavaScript")</f>
        <v>JavaScript</v>
      </c>
      <c r="I2426" s="1" t="str">
        <f>IFERROR(__xludf.DUMMYFUNCTION("""COMPUTED_VALUE"""),"SQL")</f>
        <v>SQL</v>
      </c>
    </row>
    <row r="2427">
      <c r="B2427" s="1" t="str">
        <f>IFERROR(__xludf.DUMMYFUNCTION("""COMPUTED_VALUE"""),"Bash/Shell/PowerShell;HTML/CSS;JavaScript;PHP;Python;SQL")</f>
        <v>Bash/Shell/PowerShell;HTML/CSS;JavaScript;PHP;Python;SQL</v>
      </c>
      <c r="E2427" s="1" t="str">
        <f>IFERROR(__xludf.DUMMYFUNCTION("UNIQUE(SPLIT(B2427,"";""))"),"Bash/Shell/PowerShell")</f>
        <v>Bash/Shell/PowerShell</v>
      </c>
      <c r="F2427" s="1" t="str">
        <f>IFERROR(__xludf.DUMMYFUNCTION("""COMPUTED_VALUE"""),"HTML/CSS")</f>
        <v>HTML/CSS</v>
      </c>
      <c r="G2427" s="1" t="str">
        <f>IFERROR(__xludf.DUMMYFUNCTION("""COMPUTED_VALUE"""),"JavaScript")</f>
        <v>JavaScript</v>
      </c>
      <c r="H2427" s="1" t="str">
        <f>IFERROR(__xludf.DUMMYFUNCTION("""COMPUTED_VALUE"""),"PHP")</f>
        <v>PHP</v>
      </c>
      <c r="I2427" s="1" t="str">
        <f>IFERROR(__xludf.DUMMYFUNCTION("""COMPUTED_VALUE"""),"Python")</f>
        <v>Python</v>
      </c>
      <c r="J2427" s="1" t="str">
        <f>IFERROR(__xludf.DUMMYFUNCTION("""COMPUTED_VALUE"""),"SQL")</f>
        <v>SQL</v>
      </c>
    </row>
    <row r="2428">
      <c r="B2428" s="1" t="str">
        <f>IFERROR(__xludf.DUMMYFUNCTION("""COMPUTED_VALUE"""),"Go;HTML/CSS;Java;JavaScript;Python;Ruby;SQL;TypeScript")</f>
        <v>Go;HTML/CSS;Java;JavaScript;Python;Ruby;SQL;TypeScript</v>
      </c>
      <c r="E2428" s="1" t="str">
        <f>IFERROR(__xludf.DUMMYFUNCTION("UNIQUE(SPLIT(B2428,"";""))"),"Go")</f>
        <v>Go</v>
      </c>
      <c r="F2428" s="1" t="str">
        <f>IFERROR(__xludf.DUMMYFUNCTION("""COMPUTED_VALUE"""),"HTML/CSS")</f>
        <v>HTML/CSS</v>
      </c>
      <c r="G2428" s="1" t="str">
        <f>IFERROR(__xludf.DUMMYFUNCTION("""COMPUTED_VALUE"""),"Java")</f>
        <v>Java</v>
      </c>
      <c r="H2428" s="1" t="str">
        <f>IFERROR(__xludf.DUMMYFUNCTION("""COMPUTED_VALUE"""),"JavaScript")</f>
        <v>JavaScript</v>
      </c>
      <c r="I2428" s="1" t="str">
        <f>IFERROR(__xludf.DUMMYFUNCTION("""COMPUTED_VALUE"""),"Python")</f>
        <v>Python</v>
      </c>
      <c r="J2428" s="1" t="str">
        <f>IFERROR(__xludf.DUMMYFUNCTION("""COMPUTED_VALUE"""),"Ruby")</f>
        <v>Ruby</v>
      </c>
      <c r="K2428" s="1" t="str">
        <f>IFERROR(__xludf.DUMMYFUNCTION("""COMPUTED_VALUE"""),"SQL")</f>
        <v>SQL</v>
      </c>
      <c r="L2428" s="1" t="str">
        <f>IFERROR(__xludf.DUMMYFUNCTION("""COMPUTED_VALUE"""),"TypeScript")</f>
        <v>TypeScript</v>
      </c>
    </row>
    <row r="2429">
      <c r="B2429" s="1" t="str">
        <f>IFERROR(__xludf.DUMMYFUNCTION("""COMPUTED_VALUE"""),"Java;VBA")</f>
        <v>Java;VBA</v>
      </c>
      <c r="E2429" s="1" t="str">
        <f>IFERROR(__xludf.DUMMYFUNCTION("UNIQUE(SPLIT(B2429,"";""))"),"Java")</f>
        <v>Java</v>
      </c>
      <c r="F2429" s="1" t="str">
        <f>IFERROR(__xludf.DUMMYFUNCTION("""COMPUTED_VALUE"""),"VBA")</f>
        <v>VBA</v>
      </c>
    </row>
    <row r="2430">
      <c r="B2430" s="1" t="str">
        <f>IFERROR(__xludf.DUMMYFUNCTION("""COMPUTED_VALUE"""),"C#;HTML/CSS;JavaScript;SQL;TypeScript")</f>
        <v>C#;HTML/CSS;JavaScript;SQL;TypeScript</v>
      </c>
      <c r="E2430" s="1" t="str">
        <f>IFERROR(__xludf.DUMMYFUNCTION("UNIQUE(SPLIT(B2430,"";""))"),"C#")</f>
        <v>C#</v>
      </c>
      <c r="F2430" s="1" t="str">
        <f>IFERROR(__xludf.DUMMYFUNCTION("""COMPUTED_VALUE"""),"HTML/CSS")</f>
        <v>HTML/CSS</v>
      </c>
      <c r="G2430" s="1" t="str">
        <f>IFERROR(__xludf.DUMMYFUNCTION("""COMPUTED_VALUE"""),"JavaScript")</f>
        <v>JavaScript</v>
      </c>
      <c r="H2430" s="1" t="str">
        <f>IFERROR(__xludf.DUMMYFUNCTION("""COMPUTED_VALUE"""),"SQL")</f>
        <v>SQL</v>
      </c>
      <c r="I2430" s="1" t="str">
        <f>IFERROR(__xludf.DUMMYFUNCTION("""COMPUTED_VALUE"""),"TypeScript")</f>
        <v>TypeScript</v>
      </c>
    </row>
    <row r="2431">
      <c r="B2431" s="1" t="str">
        <f>IFERROR(__xludf.DUMMYFUNCTION("""COMPUTED_VALUE"""),"Bash/Shell/PowerShell;C#;SQL")</f>
        <v>Bash/Shell/PowerShell;C#;SQL</v>
      </c>
      <c r="E2431" s="1" t="str">
        <f>IFERROR(__xludf.DUMMYFUNCTION("UNIQUE(SPLIT(B2431,"";""))"),"Bash/Shell/PowerShell")</f>
        <v>Bash/Shell/PowerShell</v>
      </c>
      <c r="F2431" s="1" t="str">
        <f>IFERROR(__xludf.DUMMYFUNCTION("""COMPUTED_VALUE"""),"C#")</f>
        <v>C#</v>
      </c>
      <c r="G2431" s="1" t="str">
        <f>IFERROR(__xludf.DUMMYFUNCTION("""COMPUTED_VALUE"""),"SQL")</f>
        <v>SQL</v>
      </c>
    </row>
    <row r="2432">
      <c r="B2432" s="1" t="str">
        <f>IFERROR(__xludf.DUMMYFUNCTION("""COMPUTED_VALUE"""),"Bash/Shell/PowerShell;HTML/CSS;JavaScript;PHP;Python;SQL;TypeScript")</f>
        <v>Bash/Shell/PowerShell;HTML/CSS;JavaScript;PHP;Python;SQL;TypeScript</v>
      </c>
      <c r="E2432" s="1" t="str">
        <f>IFERROR(__xludf.DUMMYFUNCTION("UNIQUE(SPLIT(B2432,"";""))"),"Bash/Shell/PowerShell")</f>
        <v>Bash/Shell/PowerShell</v>
      </c>
      <c r="F2432" s="1" t="str">
        <f>IFERROR(__xludf.DUMMYFUNCTION("""COMPUTED_VALUE"""),"HTML/CSS")</f>
        <v>HTML/CSS</v>
      </c>
      <c r="G2432" s="1" t="str">
        <f>IFERROR(__xludf.DUMMYFUNCTION("""COMPUTED_VALUE"""),"JavaScript")</f>
        <v>JavaScript</v>
      </c>
      <c r="H2432" s="1" t="str">
        <f>IFERROR(__xludf.DUMMYFUNCTION("""COMPUTED_VALUE"""),"PHP")</f>
        <v>PHP</v>
      </c>
      <c r="I2432" s="1" t="str">
        <f>IFERROR(__xludf.DUMMYFUNCTION("""COMPUTED_VALUE"""),"Python")</f>
        <v>Python</v>
      </c>
      <c r="J2432" s="1" t="str">
        <f>IFERROR(__xludf.DUMMYFUNCTION("""COMPUTED_VALUE"""),"SQL")</f>
        <v>SQL</v>
      </c>
      <c r="K2432" s="1" t="str">
        <f>IFERROR(__xludf.DUMMYFUNCTION("""COMPUTED_VALUE"""),"TypeScript")</f>
        <v>TypeScript</v>
      </c>
    </row>
    <row r="2433">
      <c r="B2433" s="1" t="str">
        <f>IFERROR(__xludf.DUMMYFUNCTION("""COMPUTED_VALUE"""),"C#;Python;R;Rust;SQL")</f>
        <v>C#;Python;R;Rust;SQL</v>
      </c>
      <c r="E2433" s="1" t="str">
        <f>IFERROR(__xludf.DUMMYFUNCTION("UNIQUE(SPLIT(B2433,"";""))"),"C#")</f>
        <v>C#</v>
      </c>
      <c r="F2433" s="1" t="str">
        <f>IFERROR(__xludf.DUMMYFUNCTION("""COMPUTED_VALUE"""),"Python")</f>
        <v>Python</v>
      </c>
      <c r="G2433" s="1" t="str">
        <f>IFERROR(__xludf.DUMMYFUNCTION("""COMPUTED_VALUE"""),"R")</f>
        <v>R</v>
      </c>
      <c r="H2433" s="1" t="str">
        <f>IFERROR(__xludf.DUMMYFUNCTION("""COMPUTED_VALUE"""),"Rust")</f>
        <v>Rust</v>
      </c>
      <c r="I2433" s="1" t="str">
        <f>IFERROR(__xludf.DUMMYFUNCTION("""COMPUTED_VALUE"""),"SQL")</f>
        <v>SQL</v>
      </c>
    </row>
    <row r="2434">
      <c r="B2434" s="1" t="str">
        <f>IFERROR(__xludf.DUMMYFUNCTION("""COMPUTED_VALUE"""),"Java;JavaScript")</f>
        <v>Java;JavaScript</v>
      </c>
      <c r="E2434" s="1" t="str">
        <f>IFERROR(__xludf.DUMMYFUNCTION("UNIQUE(SPLIT(B2434,"";""))"),"Java")</f>
        <v>Java</v>
      </c>
      <c r="F2434" s="1" t="str">
        <f>IFERROR(__xludf.DUMMYFUNCTION("""COMPUTED_VALUE"""),"JavaScript")</f>
        <v>JavaScript</v>
      </c>
    </row>
    <row r="2435">
      <c r="B2435" s="1" t="str">
        <f>IFERROR(__xludf.DUMMYFUNCTION("""COMPUTED_VALUE"""),"HTML/CSS;Java;JavaScript;PHP;Python;SQL;TypeScript")</f>
        <v>HTML/CSS;Java;JavaScript;PHP;Python;SQL;TypeScript</v>
      </c>
      <c r="E2435" s="1" t="str">
        <f>IFERROR(__xludf.DUMMYFUNCTION("UNIQUE(SPLIT(B2435,"";""))"),"HTML/CSS")</f>
        <v>HTML/CSS</v>
      </c>
      <c r="F2435" s="1" t="str">
        <f>IFERROR(__xludf.DUMMYFUNCTION("""COMPUTED_VALUE"""),"Java")</f>
        <v>Java</v>
      </c>
      <c r="G2435" s="1" t="str">
        <f>IFERROR(__xludf.DUMMYFUNCTION("""COMPUTED_VALUE"""),"JavaScript")</f>
        <v>JavaScript</v>
      </c>
      <c r="H2435" s="1" t="str">
        <f>IFERROR(__xludf.DUMMYFUNCTION("""COMPUTED_VALUE"""),"PHP")</f>
        <v>PHP</v>
      </c>
      <c r="I2435" s="1" t="str">
        <f>IFERROR(__xludf.DUMMYFUNCTION("""COMPUTED_VALUE"""),"Python")</f>
        <v>Python</v>
      </c>
      <c r="J2435" s="1" t="str">
        <f>IFERROR(__xludf.DUMMYFUNCTION("""COMPUTED_VALUE"""),"SQL")</f>
        <v>SQL</v>
      </c>
      <c r="K2435" s="1" t="str">
        <f>IFERROR(__xludf.DUMMYFUNCTION("""COMPUTED_VALUE"""),"TypeScript")</f>
        <v>TypeScript</v>
      </c>
    </row>
    <row r="2436">
      <c r="B2436" s="1" t="str">
        <f>IFERROR(__xludf.DUMMYFUNCTION("""COMPUTED_VALUE"""),"C;Java;Kotlin")</f>
        <v>C;Java;Kotlin</v>
      </c>
      <c r="E2436" s="1" t="str">
        <f>IFERROR(__xludf.DUMMYFUNCTION("UNIQUE(SPLIT(B2436,"";""))"),"C")</f>
        <v>C</v>
      </c>
      <c r="F2436" s="1" t="str">
        <f>IFERROR(__xludf.DUMMYFUNCTION("""COMPUTED_VALUE"""),"Java")</f>
        <v>Java</v>
      </c>
      <c r="G2436" s="1" t="str">
        <f>IFERROR(__xludf.DUMMYFUNCTION("""COMPUTED_VALUE"""),"Kotlin")</f>
        <v>Kotlin</v>
      </c>
    </row>
    <row r="2437">
      <c r="B2437" s="1" t="str">
        <f>IFERROR(__xludf.DUMMYFUNCTION("""COMPUTED_VALUE"""),"HTML/CSS;Java;JavaScript;SQL")</f>
        <v>HTML/CSS;Java;JavaScript;SQL</v>
      </c>
      <c r="E2437" s="1" t="str">
        <f>IFERROR(__xludf.DUMMYFUNCTION("UNIQUE(SPLIT(B2437,"";""))"),"HTML/CSS")</f>
        <v>HTML/CSS</v>
      </c>
      <c r="F2437" s="1" t="str">
        <f>IFERROR(__xludf.DUMMYFUNCTION("""COMPUTED_VALUE"""),"Java")</f>
        <v>Java</v>
      </c>
      <c r="G2437" s="1" t="str">
        <f>IFERROR(__xludf.DUMMYFUNCTION("""COMPUTED_VALUE"""),"JavaScript")</f>
        <v>JavaScript</v>
      </c>
      <c r="H2437" s="1" t="str">
        <f>IFERROR(__xludf.DUMMYFUNCTION("""COMPUTED_VALUE"""),"SQL")</f>
        <v>SQL</v>
      </c>
    </row>
    <row r="2438">
      <c r="B2438" s="1" t="str">
        <f>IFERROR(__xludf.DUMMYFUNCTION("""COMPUTED_VALUE"""),"Clojure;HTML/CSS;Java;Other(s):")</f>
        <v>Clojure;HTML/CSS;Java;Other(s):</v>
      </c>
      <c r="E2438" s="1" t="str">
        <f>IFERROR(__xludf.DUMMYFUNCTION("UNIQUE(SPLIT(B2438,"";""))"),"Clojure")</f>
        <v>Clojure</v>
      </c>
      <c r="F2438" s="1" t="str">
        <f>IFERROR(__xludf.DUMMYFUNCTION("""COMPUTED_VALUE"""),"HTML/CSS")</f>
        <v>HTML/CSS</v>
      </c>
      <c r="G2438" s="1" t="str">
        <f>IFERROR(__xludf.DUMMYFUNCTION("""COMPUTED_VALUE"""),"Java")</f>
        <v>Java</v>
      </c>
      <c r="H2438" s="1" t="str">
        <f>IFERROR(__xludf.DUMMYFUNCTION("""COMPUTED_VALUE"""),"Other(s):")</f>
        <v>Other(s):</v>
      </c>
    </row>
    <row r="2439">
      <c r="B2439" s="1" t="str">
        <f>IFERROR(__xludf.DUMMYFUNCTION("""COMPUTED_VALUE"""),"Bash/Shell/PowerShell;C++;HTML/CSS;Java;JavaScript;Python;SQL;TypeScript")</f>
        <v>Bash/Shell/PowerShell;C++;HTML/CSS;Java;JavaScript;Python;SQL;TypeScript</v>
      </c>
      <c r="E2439" s="1" t="str">
        <f>IFERROR(__xludf.DUMMYFUNCTION("UNIQUE(SPLIT(B2439,"";""))"),"Bash/Shell/PowerShell")</f>
        <v>Bash/Shell/PowerShell</v>
      </c>
      <c r="F2439" s="1" t="str">
        <f>IFERROR(__xludf.DUMMYFUNCTION("""COMPUTED_VALUE"""),"C++")</f>
        <v>C++</v>
      </c>
      <c r="G2439" s="1" t="str">
        <f>IFERROR(__xludf.DUMMYFUNCTION("""COMPUTED_VALUE"""),"HTML/CSS")</f>
        <v>HTML/CSS</v>
      </c>
      <c r="H2439" s="1" t="str">
        <f>IFERROR(__xludf.DUMMYFUNCTION("""COMPUTED_VALUE"""),"Java")</f>
        <v>Java</v>
      </c>
      <c r="I2439" s="1" t="str">
        <f>IFERROR(__xludf.DUMMYFUNCTION("""COMPUTED_VALUE"""),"JavaScript")</f>
        <v>JavaScript</v>
      </c>
      <c r="J2439" s="1" t="str">
        <f>IFERROR(__xludf.DUMMYFUNCTION("""COMPUTED_VALUE"""),"Python")</f>
        <v>Python</v>
      </c>
      <c r="K2439" s="1" t="str">
        <f>IFERROR(__xludf.DUMMYFUNCTION("""COMPUTED_VALUE"""),"SQL")</f>
        <v>SQL</v>
      </c>
      <c r="L2439" s="1" t="str">
        <f>IFERROR(__xludf.DUMMYFUNCTION("""COMPUTED_VALUE"""),"TypeScript")</f>
        <v>TypeScript</v>
      </c>
    </row>
    <row r="2440">
      <c r="B2440" s="1" t="str">
        <f>IFERROR(__xludf.DUMMYFUNCTION("""COMPUTED_VALUE"""),"Bash/Shell/PowerShell;C;HTML/CSS;JavaScript;Python;VBA")</f>
        <v>Bash/Shell/PowerShell;C;HTML/CSS;JavaScript;Python;VBA</v>
      </c>
      <c r="E2440" s="1" t="str">
        <f>IFERROR(__xludf.DUMMYFUNCTION("UNIQUE(SPLIT(B2440,"";""))"),"Bash/Shell/PowerShell")</f>
        <v>Bash/Shell/PowerShell</v>
      </c>
      <c r="F2440" s="1" t="str">
        <f>IFERROR(__xludf.DUMMYFUNCTION("""COMPUTED_VALUE"""),"C")</f>
        <v>C</v>
      </c>
      <c r="G2440" s="1" t="str">
        <f>IFERROR(__xludf.DUMMYFUNCTION("""COMPUTED_VALUE"""),"HTML/CSS")</f>
        <v>HTML/CSS</v>
      </c>
      <c r="H2440" s="1" t="str">
        <f>IFERROR(__xludf.DUMMYFUNCTION("""COMPUTED_VALUE"""),"JavaScript")</f>
        <v>JavaScript</v>
      </c>
      <c r="I2440" s="1" t="str">
        <f>IFERROR(__xludf.DUMMYFUNCTION("""COMPUTED_VALUE"""),"Python")</f>
        <v>Python</v>
      </c>
      <c r="J2440" s="1" t="str">
        <f>IFERROR(__xludf.DUMMYFUNCTION("""COMPUTED_VALUE"""),"VBA")</f>
        <v>VBA</v>
      </c>
    </row>
    <row r="2441">
      <c r="B2441" s="1" t="str">
        <f>IFERROR(__xludf.DUMMYFUNCTION("""COMPUTED_VALUE"""),"Bash/Shell/PowerShell;C#;JavaScript;SQL")</f>
        <v>Bash/Shell/PowerShell;C#;JavaScript;SQL</v>
      </c>
      <c r="E2441" s="1" t="str">
        <f>IFERROR(__xludf.DUMMYFUNCTION("UNIQUE(SPLIT(B2441,"";""))"),"Bash/Shell/PowerShell")</f>
        <v>Bash/Shell/PowerShell</v>
      </c>
      <c r="F2441" s="1" t="str">
        <f>IFERROR(__xludf.DUMMYFUNCTION("""COMPUTED_VALUE"""),"C#")</f>
        <v>C#</v>
      </c>
      <c r="G2441" s="1" t="str">
        <f>IFERROR(__xludf.DUMMYFUNCTION("""COMPUTED_VALUE"""),"JavaScript")</f>
        <v>JavaScript</v>
      </c>
      <c r="H2441" s="1" t="str">
        <f>IFERROR(__xludf.DUMMYFUNCTION("""COMPUTED_VALUE"""),"SQL")</f>
        <v>SQL</v>
      </c>
    </row>
    <row r="2442">
      <c r="B2442" s="1" t="str">
        <f>IFERROR(__xludf.DUMMYFUNCTION("""COMPUTED_VALUE"""),"HTML/CSS;Java;SQL")</f>
        <v>HTML/CSS;Java;SQL</v>
      </c>
      <c r="E2442" s="1" t="str">
        <f>IFERROR(__xludf.DUMMYFUNCTION("UNIQUE(SPLIT(B2442,"";""))"),"HTML/CSS")</f>
        <v>HTML/CSS</v>
      </c>
      <c r="F2442" s="1" t="str">
        <f>IFERROR(__xludf.DUMMYFUNCTION("""COMPUTED_VALUE"""),"Java")</f>
        <v>Java</v>
      </c>
      <c r="G2442" s="1" t="str">
        <f>IFERROR(__xludf.DUMMYFUNCTION("""COMPUTED_VALUE"""),"SQL")</f>
        <v>SQL</v>
      </c>
    </row>
    <row r="2443">
      <c r="B2443" s="1" t="str">
        <f>IFERROR(__xludf.DUMMYFUNCTION("""COMPUTED_VALUE"""),"Assembly;Bash/Shell/PowerShell;C;C++;C#;HTML/CSS;JavaScript;PHP;SQL")</f>
        <v>Assembly;Bash/Shell/PowerShell;C;C++;C#;HTML/CSS;JavaScript;PHP;SQL</v>
      </c>
      <c r="E2443" s="1" t="str">
        <f>IFERROR(__xludf.DUMMYFUNCTION("UNIQUE(SPLIT(B2443,"";""))"),"Assembly")</f>
        <v>Assembly</v>
      </c>
      <c r="F2443" s="1" t="str">
        <f>IFERROR(__xludf.DUMMYFUNCTION("""COMPUTED_VALUE"""),"Bash/Shell/PowerShell")</f>
        <v>Bash/Shell/PowerShell</v>
      </c>
      <c r="G2443" s="1" t="str">
        <f>IFERROR(__xludf.DUMMYFUNCTION("""COMPUTED_VALUE"""),"C")</f>
        <v>C</v>
      </c>
      <c r="H2443" s="1" t="str">
        <f>IFERROR(__xludf.DUMMYFUNCTION("""COMPUTED_VALUE"""),"C++")</f>
        <v>C++</v>
      </c>
      <c r="I2443" s="1" t="str">
        <f>IFERROR(__xludf.DUMMYFUNCTION("""COMPUTED_VALUE"""),"C#")</f>
        <v>C#</v>
      </c>
      <c r="J2443" s="1" t="str">
        <f>IFERROR(__xludf.DUMMYFUNCTION("""COMPUTED_VALUE"""),"HTML/CSS")</f>
        <v>HTML/CSS</v>
      </c>
      <c r="K2443" s="1" t="str">
        <f>IFERROR(__xludf.DUMMYFUNCTION("""COMPUTED_VALUE"""),"JavaScript")</f>
        <v>JavaScript</v>
      </c>
      <c r="L2443" s="1" t="str">
        <f>IFERROR(__xludf.DUMMYFUNCTION("""COMPUTED_VALUE"""),"PHP")</f>
        <v>PHP</v>
      </c>
      <c r="M2443" s="1" t="str">
        <f>IFERROR(__xludf.DUMMYFUNCTION("""COMPUTED_VALUE"""),"SQL")</f>
        <v>SQL</v>
      </c>
    </row>
    <row r="2444">
      <c r="B2444" s="1" t="str">
        <f>IFERROR(__xludf.DUMMYFUNCTION("""COMPUTED_VALUE"""),"C++;C#;Java;Python")</f>
        <v>C++;C#;Java;Python</v>
      </c>
      <c r="E2444" s="1" t="str">
        <f>IFERROR(__xludf.DUMMYFUNCTION("UNIQUE(SPLIT(B2444,"";""))"),"C++")</f>
        <v>C++</v>
      </c>
      <c r="F2444" s="1" t="str">
        <f>IFERROR(__xludf.DUMMYFUNCTION("""COMPUTED_VALUE"""),"C#")</f>
        <v>C#</v>
      </c>
      <c r="G2444" s="1" t="str">
        <f>IFERROR(__xludf.DUMMYFUNCTION("""COMPUTED_VALUE"""),"Java")</f>
        <v>Java</v>
      </c>
      <c r="H2444" s="1" t="str">
        <f>IFERROR(__xludf.DUMMYFUNCTION("""COMPUTED_VALUE"""),"Python")</f>
        <v>Python</v>
      </c>
    </row>
    <row r="2445">
      <c r="B2445" s="1" t="str">
        <f>IFERROR(__xludf.DUMMYFUNCTION("""COMPUTED_VALUE"""),"Bash/Shell/PowerShell;C++;C#;Dart;F#;Go;HTML/CSS;Java;JavaScript;Kotlin;Objective-C;PHP;Python;Ruby;Rust;SQL;Swift;TypeScript")</f>
        <v>Bash/Shell/PowerShell;C++;C#;Dart;F#;Go;HTML/CSS;Java;JavaScript;Kotlin;Objective-C;PHP;Python;Ruby;Rust;SQL;Swift;TypeScript</v>
      </c>
      <c r="E2445" s="1" t="str">
        <f>IFERROR(__xludf.DUMMYFUNCTION("UNIQUE(SPLIT(B2445,"";""))"),"Bash/Shell/PowerShell")</f>
        <v>Bash/Shell/PowerShell</v>
      </c>
      <c r="F2445" s="1" t="str">
        <f>IFERROR(__xludf.DUMMYFUNCTION("""COMPUTED_VALUE"""),"C++")</f>
        <v>C++</v>
      </c>
      <c r="G2445" s="1" t="str">
        <f>IFERROR(__xludf.DUMMYFUNCTION("""COMPUTED_VALUE"""),"C#")</f>
        <v>C#</v>
      </c>
      <c r="H2445" s="1" t="str">
        <f>IFERROR(__xludf.DUMMYFUNCTION("""COMPUTED_VALUE"""),"Dart")</f>
        <v>Dart</v>
      </c>
      <c r="I2445" s="1" t="str">
        <f>IFERROR(__xludf.DUMMYFUNCTION("""COMPUTED_VALUE"""),"F#")</f>
        <v>F#</v>
      </c>
      <c r="J2445" s="1" t="str">
        <f>IFERROR(__xludf.DUMMYFUNCTION("""COMPUTED_VALUE"""),"Go")</f>
        <v>Go</v>
      </c>
      <c r="K2445" s="1" t="str">
        <f>IFERROR(__xludf.DUMMYFUNCTION("""COMPUTED_VALUE"""),"HTML/CSS")</f>
        <v>HTML/CSS</v>
      </c>
      <c r="L2445" s="1" t="str">
        <f>IFERROR(__xludf.DUMMYFUNCTION("""COMPUTED_VALUE"""),"Java")</f>
        <v>Java</v>
      </c>
      <c r="M2445" s="1" t="str">
        <f>IFERROR(__xludf.DUMMYFUNCTION("""COMPUTED_VALUE"""),"JavaScript")</f>
        <v>JavaScript</v>
      </c>
      <c r="N2445" s="1" t="str">
        <f>IFERROR(__xludf.DUMMYFUNCTION("""COMPUTED_VALUE"""),"Kotlin")</f>
        <v>Kotlin</v>
      </c>
      <c r="O2445" s="1" t="str">
        <f>IFERROR(__xludf.DUMMYFUNCTION("""COMPUTED_VALUE"""),"Objective-C")</f>
        <v>Objective-C</v>
      </c>
      <c r="P2445" s="1" t="str">
        <f>IFERROR(__xludf.DUMMYFUNCTION("""COMPUTED_VALUE"""),"PHP")</f>
        <v>PHP</v>
      </c>
      <c r="Q2445" s="1" t="str">
        <f>IFERROR(__xludf.DUMMYFUNCTION("""COMPUTED_VALUE"""),"Python")</f>
        <v>Python</v>
      </c>
      <c r="R2445" s="1" t="str">
        <f>IFERROR(__xludf.DUMMYFUNCTION("""COMPUTED_VALUE"""),"Ruby")</f>
        <v>Ruby</v>
      </c>
      <c r="S2445" s="1" t="str">
        <f>IFERROR(__xludf.DUMMYFUNCTION("""COMPUTED_VALUE"""),"Rust")</f>
        <v>Rust</v>
      </c>
      <c r="T2445" s="1" t="str">
        <f>IFERROR(__xludf.DUMMYFUNCTION("""COMPUTED_VALUE"""),"SQL")</f>
        <v>SQL</v>
      </c>
      <c r="U2445" s="1" t="str">
        <f>IFERROR(__xludf.DUMMYFUNCTION("""COMPUTED_VALUE"""),"Swift")</f>
        <v>Swift</v>
      </c>
      <c r="V2445" s="1" t="str">
        <f>IFERROR(__xludf.DUMMYFUNCTION("""COMPUTED_VALUE"""),"TypeScript")</f>
        <v>TypeScript</v>
      </c>
    </row>
    <row r="2446">
      <c r="B2446" s="1" t="str">
        <f>IFERROR(__xludf.DUMMYFUNCTION("""COMPUTED_VALUE"""),"Bash/Shell/PowerShell;C++;HTML/CSS;JavaScript;Rust;TypeScript")</f>
        <v>Bash/Shell/PowerShell;C++;HTML/CSS;JavaScript;Rust;TypeScript</v>
      </c>
      <c r="E2446" s="1" t="str">
        <f>IFERROR(__xludf.DUMMYFUNCTION("UNIQUE(SPLIT(B2446,"";""))"),"Bash/Shell/PowerShell")</f>
        <v>Bash/Shell/PowerShell</v>
      </c>
      <c r="F2446" s="1" t="str">
        <f>IFERROR(__xludf.DUMMYFUNCTION("""COMPUTED_VALUE"""),"C++")</f>
        <v>C++</v>
      </c>
      <c r="G2446" s="1" t="str">
        <f>IFERROR(__xludf.DUMMYFUNCTION("""COMPUTED_VALUE"""),"HTML/CSS")</f>
        <v>HTML/CSS</v>
      </c>
      <c r="H2446" s="1" t="str">
        <f>IFERROR(__xludf.DUMMYFUNCTION("""COMPUTED_VALUE"""),"JavaScript")</f>
        <v>JavaScript</v>
      </c>
      <c r="I2446" s="1" t="str">
        <f>IFERROR(__xludf.DUMMYFUNCTION("""COMPUTED_VALUE"""),"Rust")</f>
        <v>Rust</v>
      </c>
      <c r="J2446" s="1" t="str">
        <f>IFERROR(__xludf.DUMMYFUNCTION("""COMPUTED_VALUE"""),"TypeScript")</f>
        <v>TypeScript</v>
      </c>
    </row>
    <row r="2447">
      <c r="B2447" s="1" t="str">
        <f>IFERROR(__xludf.DUMMYFUNCTION("""COMPUTED_VALUE"""),"C;HTML/CSS;Java;JavaScript;PHP;SQL")</f>
        <v>C;HTML/CSS;Java;JavaScript;PHP;SQL</v>
      </c>
      <c r="E2447" s="1" t="str">
        <f>IFERROR(__xludf.DUMMYFUNCTION("UNIQUE(SPLIT(B2447,"";""))"),"C")</f>
        <v>C</v>
      </c>
      <c r="F2447" s="1" t="str">
        <f>IFERROR(__xludf.DUMMYFUNCTION("""COMPUTED_VALUE"""),"HTML/CSS")</f>
        <v>HTML/CSS</v>
      </c>
      <c r="G2447" s="1" t="str">
        <f>IFERROR(__xludf.DUMMYFUNCTION("""COMPUTED_VALUE"""),"Java")</f>
        <v>Java</v>
      </c>
      <c r="H2447" s="1" t="str">
        <f>IFERROR(__xludf.DUMMYFUNCTION("""COMPUTED_VALUE"""),"JavaScript")</f>
        <v>JavaScript</v>
      </c>
      <c r="I2447" s="1" t="str">
        <f>IFERROR(__xludf.DUMMYFUNCTION("""COMPUTED_VALUE"""),"PHP")</f>
        <v>PHP</v>
      </c>
      <c r="J2447" s="1" t="str">
        <f>IFERROR(__xludf.DUMMYFUNCTION("""COMPUTED_VALUE"""),"SQL")</f>
        <v>SQL</v>
      </c>
    </row>
    <row r="2448">
      <c r="B2448" s="1" t="str">
        <f>IFERROR(__xludf.DUMMYFUNCTION("""COMPUTED_VALUE"""),"Bash/Shell/PowerShell;C;Objective-C;Python")</f>
        <v>Bash/Shell/PowerShell;C;Objective-C;Python</v>
      </c>
      <c r="E2448" s="1" t="str">
        <f>IFERROR(__xludf.DUMMYFUNCTION("UNIQUE(SPLIT(B2448,"";""))"),"Bash/Shell/PowerShell")</f>
        <v>Bash/Shell/PowerShell</v>
      </c>
      <c r="F2448" s="1" t="str">
        <f>IFERROR(__xludf.DUMMYFUNCTION("""COMPUTED_VALUE"""),"C")</f>
        <v>C</v>
      </c>
      <c r="G2448" s="1" t="str">
        <f>IFERROR(__xludf.DUMMYFUNCTION("""COMPUTED_VALUE"""),"Objective-C")</f>
        <v>Objective-C</v>
      </c>
      <c r="H2448" s="1" t="str">
        <f>IFERROR(__xludf.DUMMYFUNCTION("""COMPUTED_VALUE"""),"Python")</f>
        <v>Python</v>
      </c>
    </row>
    <row r="2449">
      <c r="B2449" s="1" t="str">
        <f>IFERROR(__xludf.DUMMYFUNCTION("""COMPUTED_VALUE"""),"HTML/CSS;JavaScript;Python;SQL")</f>
        <v>HTML/CSS;JavaScript;Python;SQL</v>
      </c>
      <c r="E2449" s="1" t="str">
        <f>IFERROR(__xludf.DUMMYFUNCTION("UNIQUE(SPLIT(B2449,"";""))"),"HTML/CSS")</f>
        <v>HTML/CSS</v>
      </c>
      <c r="F2449" s="1" t="str">
        <f>IFERROR(__xludf.DUMMYFUNCTION("""COMPUTED_VALUE"""),"JavaScript")</f>
        <v>JavaScript</v>
      </c>
      <c r="G2449" s="1" t="str">
        <f>IFERROR(__xludf.DUMMYFUNCTION("""COMPUTED_VALUE"""),"Python")</f>
        <v>Python</v>
      </c>
      <c r="H2449" s="1" t="str">
        <f>IFERROR(__xludf.DUMMYFUNCTION("""COMPUTED_VALUE"""),"SQL")</f>
        <v>SQL</v>
      </c>
    </row>
    <row r="2450">
      <c r="B2450" s="1" t="str">
        <f>IFERROR(__xludf.DUMMYFUNCTION("""COMPUTED_VALUE"""),"HTML/CSS;JavaScript;PHP;SQL")</f>
        <v>HTML/CSS;JavaScript;PHP;SQL</v>
      </c>
      <c r="E2450" s="1" t="str">
        <f>IFERROR(__xludf.DUMMYFUNCTION("UNIQUE(SPLIT(B2450,"";""))"),"HTML/CSS")</f>
        <v>HTML/CSS</v>
      </c>
      <c r="F2450" s="1" t="str">
        <f>IFERROR(__xludf.DUMMYFUNCTION("""COMPUTED_VALUE"""),"JavaScript")</f>
        <v>JavaScript</v>
      </c>
      <c r="G2450" s="1" t="str">
        <f>IFERROR(__xludf.DUMMYFUNCTION("""COMPUTED_VALUE"""),"PHP")</f>
        <v>PHP</v>
      </c>
      <c r="H2450" s="1" t="str">
        <f>IFERROR(__xludf.DUMMYFUNCTION("""COMPUTED_VALUE"""),"SQL")</f>
        <v>SQL</v>
      </c>
    </row>
    <row r="2451">
      <c r="B2451" s="1" t="str">
        <f>IFERROR(__xludf.DUMMYFUNCTION("""COMPUTED_VALUE"""),"C++;C#;Java;JavaScript;Python;SQL;TypeScript")</f>
        <v>C++;C#;Java;JavaScript;Python;SQL;TypeScript</v>
      </c>
      <c r="E2451" s="1" t="str">
        <f>IFERROR(__xludf.DUMMYFUNCTION("UNIQUE(SPLIT(B2451,"";""))"),"C++")</f>
        <v>C++</v>
      </c>
      <c r="F2451" s="1" t="str">
        <f>IFERROR(__xludf.DUMMYFUNCTION("""COMPUTED_VALUE"""),"C#")</f>
        <v>C#</v>
      </c>
      <c r="G2451" s="1" t="str">
        <f>IFERROR(__xludf.DUMMYFUNCTION("""COMPUTED_VALUE"""),"Java")</f>
        <v>Java</v>
      </c>
      <c r="H2451" s="1" t="str">
        <f>IFERROR(__xludf.DUMMYFUNCTION("""COMPUTED_VALUE"""),"JavaScript")</f>
        <v>JavaScript</v>
      </c>
      <c r="I2451" s="1" t="str">
        <f>IFERROR(__xludf.DUMMYFUNCTION("""COMPUTED_VALUE"""),"Python")</f>
        <v>Python</v>
      </c>
      <c r="J2451" s="1" t="str">
        <f>IFERROR(__xludf.DUMMYFUNCTION("""COMPUTED_VALUE"""),"SQL")</f>
        <v>SQL</v>
      </c>
      <c r="K2451" s="1" t="str">
        <f>IFERROR(__xludf.DUMMYFUNCTION("""COMPUTED_VALUE"""),"TypeScript")</f>
        <v>TypeScript</v>
      </c>
    </row>
    <row r="2452">
      <c r="B2452" s="1" t="str">
        <f>IFERROR(__xludf.DUMMYFUNCTION("""COMPUTED_VALUE"""),"HTML/CSS;Java;JavaScript;PHP;Python;SQL")</f>
        <v>HTML/CSS;Java;JavaScript;PHP;Python;SQL</v>
      </c>
      <c r="E2452" s="1" t="str">
        <f>IFERROR(__xludf.DUMMYFUNCTION("UNIQUE(SPLIT(B2452,"";""))"),"HTML/CSS")</f>
        <v>HTML/CSS</v>
      </c>
      <c r="F2452" s="1" t="str">
        <f>IFERROR(__xludf.DUMMYFUNCTION("""COMPUTED_VALUE"""),"Java")</f>
        <v>Java</v>
      </c>
      <c r="G2452" s="1" t="str">
        <f>IFERROR(__xludf.DUMMYFUNCTION("""COMPUTED_VALUE"""),"JavaScript")</f>
        <v>JavaScript</v>
      </c>
      <c r="H2452" s="1" t="str">
        <f>IFERROR(__xludf.DUMMYFUNCTION("""COMPUTED_VALUE"""),"PHP")</f>
        <v>PHP</v>
      </c>
      <c r="I2452" s="1" t="str">
        <f>IFERROR(__xludf.DUMMYFUNCTION("""COMPUTED_VALUE"""),"Python")</f>
        <v>Python</v>
      </c>
      <c r="J2452" s="1" t="str">
        <f>IFERROR(__xludf.DUMMYFUNCTION("""COMPUTED_VALUE"""),"SQL")</f>
        <v>SQL</v>
      </c>
    </row>
    <row r="2453">
      <c r="B2453" s="1" t="str">
        <f>IFERROR(__xludf.DUMMYFUNCTION("""COMPUTED_VALUE"""),"Assembly;Bash/Shell/PowerShell;C;C++;C#;HTML/CSS;Java;JavaScript;Kotlin;PHP;Python;SQL;TypeScript")</f>
        <v>Assembly;Bash/Shell/PowerShell;C;C++;C#;HTML/CSS;Java;JavaScript;Kotlin;PHP;Python;SQL;TypeScript</v>
      </c>
      <c r="E2453" s="1" t="str">
        <f>IFERROR(__xludf.DUMMYFUNCTION("UNIQUE(SPLIT(B2453,"";""))"),"Assembly")</f>
        <v>Assembly</v>
      </c>
      <c r="F2453" s="1" t="str">
        <f>IFERROR(__xludf.DUMMYFUNCTION("""COMPUTED_VALUE"""),"Bash/Shell/PowerShell")</f>
        <v>Bash/Shell/PowerShell</v>
      </c>
      <c r="G2453" s="1" t="str">
        <f>IFERROR(__xludf.DUMMYFUNCTION("""COMPUTED_VALUE"""),"C")</f>
        <v>C</v>
      </c>
      <c r="H2453" s="1" t="str">
        <f>IFERROR(__xludf.DUMMYFUNCTION("""COMPUTED_VALUE"""),"C++")</f>
        <v>C++</v>
      </c>
      <c r="I2453" s="1" t="str">
        <f>IFERROR(__xludf.DUMMYFUNCTION("""COMPUTED_VALUE"""),"C#")</f>
        <v>C#</v>
      </c>
      <c r="J2453" s="1" t="str">
        <f>IFERROR(__xludf.DUMMYFUNCTION("""COMPUTED_VALUE"""),"HTML/CSS")</f>
        <v>HTML/CSS</v>
      </c>
      <c r="K2453" s="1" t="str">
        <f>IFERROR(__xludf.DUMMYFUNCTION("""COMPUTED_VALUE"""),"Java")</f>
        <v>Java</v>
      </c>
      <c r="L2453" s="1" t="str">
        <f>IFERROR(__xludf.DUMMYFUNCTION("""COMPUTED_VALUE"""),"JavaScript")</f>
        <v>JavaScript</v>
      </c>
      <c r="M2453" s="1" t="str">
        <f>IFERROR(__xludf.DUMMYFUNCTION("""COMPUTED_VALUE"""),"Kotlin")</f>
        <v>Kotlin</v>
      </c>
      <c r="N2453" s="1" t="str">
        <f>IFERROR(__xludf.DUMMYFUNCTION("""COMPUTED_VALUE"""),"PHP")</f>
        <v>PHP</v>
      </c>
      <c r="O2453" s="1" t="str">
        <f>IFERROR(__xludf.DUMMYFUNCTION("""COMPUTED_VALUE"""),"Python")</f>
        <v>Python</v>
      </c>
      <c r="P2453" s="1" t="str">
        <f>IFERROR(__xludf.DUMMYFUNCTION("""COMPUTED_VALUE"""),"SQL")</f>
        <v>SQL</v>
      </c>
      <c r="Q2453" s="1" t="str">
        <f>IFERROR(__xludf.DUMMYFUNCTION("""COMPUTED_VALUE"""),"TypeScript")</f>
        <v>TypeScript</v>
      </c>
    </row>
    <row r="2454">
      <c r="B2454" s="1" t="str">
        <f>IFERROR(__xludf.DUMMYFUNCTION("""COMPUTED_VALUE"""),"C++;C#;HTML/CSS;JavaScript;SQL")</f>
        <v>C++;C#;HTML/CSS;JavaScript;SQL</v>
      </c>
      <c r="E2454" s="1" t="str">
        <f>IFERROR(__xludf.DUMMYFUNCTION("UNIQUE(SPLIT(B2454,"";""))"),"C++")</f>
        <v>C++</v>
      </c>
      <c r="F2454" s="1" t="str">
        <f>IFERROR(__xludf.DUMMYFUNCTION("""COMPUTED_VALUE"""),"C#")</f>
        <v>C#</v>
      </c>
      <c r="G2454" s="1" t="str">
        <f>IFERROR(__xludf.DUMMYFUNCTION("""COMPUTED_VALUE"""),"HTML/CSS")</f>
        <v>HTML/CSS</v>
      </c>
      <c r="H2454" s="1" t="str">
        <f>IFERROR(__xludf.DUMMYFUNCTION("""COMPUTED_VALUE"""),"JavaScript")</f>
        <v>JavaScript</v>
      </c>
      <c r="I2454" s="1" t="str">
        <f>IFERROR(__xludf.DUMMYFUNCTION("""COMPUTED_VALUE"""),"SQL")</f>
        <v>SQL</v>
      </c>
    </row>
    <row r="2455">
      <c r="B2455" s="1" t="str">
        <f>IFERROR(__xludf.DUMMYFUNCTION("""COMPUTED_VALUE"""),"Bash/Shell/PowerShell;C#;HTML/CSS;Java;JavaScript;Python")</f>
        <v>Bash/Shell/PowerShell;C#;HTML/CSS;Java;JavaScript;Python</v>
      </c>
      <c r="E2455" s="1" t="str">
        <f>IFERROR(__xludf.DUMMYFUNCTION("UNIQUE(SPLIT(B2455,"";""))"),"Bash/Shell/PowerShell")</f>
        <v>Bash/Shell/PowerShell</v>
      </c>
      <c r="F2455" s="1" t="str">
        <f>IFERROR(__xludf.DUMMYFUNCTION("""COMPUTED_VALUE"""),"C#")</f>
        <v>C#</v>
      </c>
      <c r="G2455" s="1" t="str">
        <f>IFERROR(__xludf.DUMMYFUNCTION("""COMPUTED_VALUE"""),"HTML/CSS")</f>
        <v>HTML/CSS</v>
      </c>
      <c r="H2455" s="1" t="str">
        <f>IFERROR(__xludf.DUMMYFUNCTION("""COMPUTED_VALUE"""),"Java")</f>
        <v>Java</v>
      </c>
      <c r="I2455" s="1" t="str">
        <f>IFERROR(__xludf.DUMMYFUNCTION("""COMPUTED_VALUE"""),"JavaScript")</f>
        <v>JavaScript</v>
      </c>
      <c r="J2455" s="1" t="str">
        <f>IFERROR(__xludf.DUMMYFUNCTION("""COMPUTED_VALUE"""),"Python")</f>
        <v>Python</v>
      </c>
    </row>
    <row r="2456">
      <c r="B2456" s="1" t="str">
        <f>IFERROR(__xludf.DUMMYFUNCTION("""COMPUTED_VALUE"""),"JavaScript")</f>
        <v>JavaScript</v>
      </c>
      <c r="E2456" s="1" t="str">
        <f>IFERROR(__xludf.DUMMYFUNCTION("UNIQUE(SPLIT(B2456,"";""))"),"JavaScript")</f>
        <v>JavaScript</v>
      </c>
    </row>
    <row r="2457">
      <c r="B2457" s="1" t="str">
        <f>IFERROR(__xludf.DUMMYFUNCTION("""COMPUTED_VALUE"""),"HTML/CSS;JavaScript;Python;Other(s):")</f>
        <v>HTML/CSS;JavaScript;Python;Other(s):</v>
      </c>
      <c r="E2457" s="1" t="str">
        <f>IFERROR(__xludf.DUMMYFUNCTION("UNIQUE(SPLIT(B2457,"";""))"),"HTML/CSS")</f>
        <v>HTML/CSS</v>
      </c>
      <c r="F2457" s="1" t="str">
        <f>IFERROR(__xludf.DUMMYFUNCTION("""COMPUTED_VALUE"""),"JavaScript")</f>
        <v>JavaScript</v>
      </c>
      <c r="G2457" s="1" t="str">
        <f>IFERROR(__xludf.DUMMYFUNCTION("""COMPUTED_VALUE"""),"Python")</f>
        <v>Python</v>
      </c>
      <c r="H2457" s="1" t="str">
        <f>IFERROR(__xludf.DUMMYFUNCTION("""COMPUTED_VALUE"""),"Other(s):")</f>
        <v>Other(s):</v>
      </c>
    </row>
    <row r="2458">
      <c r="B2458" s="1" t="str">
        <f>IFERROR(__xludf.DUMMYFUNCTION("""COMPUTED_VALUE"""),"Bash/Shell/PowerShell;HTML/CSS;JavaScript;PHP;TypeScript")</f>
        <v>Bash/Shell/PowerShell;HTML/CSS;JavaScript;PHP;TypeScript</v>
      </c>
      <c r="E2458" s="1" t="str">
        <f>IFERROR(__xludf.DUMMYFUNCTION("UNIQUE(SPLIT(B2458,"";""))"),"Bash/Shell/PowerShell")</f>
        <v>Bash/Shell/PowerShell</v>
      </c>
      <c r="F2458" s="1" t="str">
        <f>IFERROR(__xludf.DUMMYFUNCTION("""COMPUTED_VALUE"""),"HTML/CSS")</f>
        <v>HTML/CSS</v>
      </c>
      <c r="G2458" s="1" t="str">
        <f>IFERROR(__xludf.DUMMYFUNCTION("""COMPUTED_VALUE"""),"JavaScript")</f>
        <v>JavaScript</v>
      </c>
      <c r="H2458" s="1" t="str">
        <f>IFERROR(__xludf.DUMMYFUNCTION("""COMPUTED_VALUE"""),"PHP")</f>
        <v>PHP</v>
      </c>
      <c r="I2458" s="1" t="str">
        <f>IFERROR(__xludf.DUMMYFUNCTION("""COMPUTED_VALUE"""),"TypeScript")</f>
        <v>TypeScript</v>
      </c>
    </row>
    <row r="2459">
      <c r="B2459" s="1" t="str">
        <f>IFERROR(__xludf.DUMMYFUNCTION("""COMPUTED_VALUE"""),"C++;C#;HTML/CSS;Java;JavaScript;PHP;SQL;TypeScript")</f>
        <v>C++;C#;HTML/CSS;Java;JavaScript;PHP;SQL;TypeScript</v>
      </c>
      <c r="E2459" s="1" t="str">
        <f>IFERROR(__xludf.DUMMYFUNCTION("UNIQUE(SPLIT(B2459,"";""))"),"C++")</f>
        <v>C++</v>
      </c>
      <c r="F2459" s="1" t="str">
        <f>IFERROR(__xludf.DUMMYFUNCTION("""COMPUTED_VALUE"""),"C#")</f>
        <v>C#</v>
      </c>
      <c r="G2459" s="1" t="str">
        <f>IFERROR(__xludf.DUMMYFUNCTION("""COMPUTED_VALUE"""),"HTML/CSS")</f>
        <v>HTML/CSS</v>
      </c>
      <c r="H2459" s="1" t="str">
        <f>IFERROR(__xludf.DUMMYFUNCTION("""COMPUTED_VALUE"""),"Java")</f>
        <v>Java</v>
      </c>
      <c r="I2459" s="1" t="str">
        <f>IFERROR(__xludf.DUMMYFUNCTION("""COMPUTED_VALUE"""),"JavaScript")</f>
        <v>JavaScript</v>
      </c>
      <c r="J2459" s="1" t="str">
        <f>IFERROR(__xludf.DUMMYFUNCTION("""COMPUTED_VALUE"""),"PHP")</f>
        <v>PHP</v>
      </c>
      <c r="K2459" s="1" t="str">
        <f>IFERROR(__xludf.DUMMYFUNCTION("""COMPUTED_VALUE"""),"SQL")</f>
        <v>SQL</v>
      </c>
      <c r="L2459" s="1" t="str">
        <f>IFERROR(__xludf.DUMMYFUNCTION("""COMPUTED_VALUE"""),"TypeScript")</f>
        <v>TypeScript</v>
      </c>
    </row>
    <row r="2460">
      <c r="B2460" s="1" t="str">
        <f>IFERROR(__xludf.DUMMYFUNCTION("""COMPUTED_VALUE"""),"Bash/Shell/PowerShell;HTML/CSS;JavaScript")</f>
        <v>Bash/Shell/PowerShell;HTML/CSS;JavaScript</v>
      </c>
      <c r="E2460" s="1" t="str">
        <f>IFERROR(__xludf.DUMMYFUNCTION("UNIQUE(SPLIT(B2460,"";""))"),"Bash/Shell/PowerShell")</f>
        <v>Bash/Shell/PowerShell</v>
      </c>
      <c r="F2460" s="1" t="str">
        <f>IFERROR(__xludf.DUMMYFUNCTION("""COMPUTED_VALUE"""),"HTML/CSS")</f>
        <v>HTML/CSS</v>
      </c>
      <c r="G2460" s="1" t="str">
        <f>IFERROR(__xludf.DUMMYFUNCTION("""COMPUTED_VALUE"""),"JavaScript")</f>
        <v>JavaScript</v>
      </c>
    </row>
    <row r="2461">
      <c r="B2461" s="1" t="str">
        <f>IFERROR(__xludf.DUMMYFUNCTION("""COMPUTED_VALUE"""),"Assembly;Bash/Shell/PowerShell;C;C++;C#;HTML/CSS;Java;JavaScript;PHP;Python;SQL;VBA")</f>
        <v>Assembly;Bash/Shell/PowerShell;C;C++;C#;HTML/CSS;Java;JavaScript;PHP;Python;SQL;VBA</v>
      </c>
      <c r="E2461" s="1" t="str">
        <f>IFERROR(__xludf.DUMMYFUNCTION("UNIQUE(SPLIT(B2461,"";""))"),"Assembly")</f>
        <v>Assembly</v>
      </c>
      <c r="F2461" s="1" t="str">
        <f>IFERROR(__xludf.DUMMYFUNCTION("""COMPUTED_VALUE"""),"Bash/Shell/PowerShell")</f>
        <v>Bash/Shell/PowerShell</v>
      </c>
      <c r="G2461" s="1" t="str">
        <f>IFERROR(__xludf.DUMMYFUNCTION("""COMPUTED_VALUE"""),"C")</f>
        <v>C</v>
      </c>
      <c r="H2461" s="1" t="str">
        <f>IFERROR(__xludf.DUMMYFUNCTION("""COMPUTED_VALUE"""),"C++")</f>
        <v>C++</v>
      </c>
      <c r="I2461" s="1" t="str">
        <f>IFERROR(__xludf.DUMMYFUNCTION("""COMPUTED_VALUE"""),"C#")</f>
        <v>C#</v>
      </c>
      <c r="J2461" s="1" t="str">
        <f>IFERROR(__xludf.DUMMYFUNCTION("""COMPUTED_VALUE"""),"HTML/CSS")</f>
        <v>HTML/CSS</v>
      </c>
      <c r="K2461" s="1" t="str">
        <f>IFERROR(__xludf.DUMMYFUNCTION("""COMPUTED_VALUE"""),"Java")</f>
        <v>Java</v>
      </c>
      <c r="L2461" s="1" t="str">
        <f>IFERROR(__xludf.DUMMYFUNCTION("""COMPUTED_VALUE"""),"JavaScript")</f>
        <v>JavaScript</v>
      </c>
      <c r="M2461" s="1" t="str">
        <f>IFERROR(__xludf.DUMMYFUNCTION("""COMPUTED_VALUE"""),"PHP")</f>
        <v>PHP</v>
      </c>
      <c r="N2461" s="1" t="str">
        <f>IFERROR(__xludf.DUMMYFUNCTION("""COMPUTED_VALUE"""),"Python")</f>
        <v>Python</v>
      </c>
      <c r="O2461" s="1" t="str">
        <f>IFERROR(__xludf.DUMMYFUNCTION("""COMPUTED_VALUE"""),"SQL")</f>
        <v>SQL</v>
      </c>
      <c r="P2461" s="1" t="str">
        <f>IFERROR(__xludf.DUMMYFUNCTION("""COMPUTED_VALUE"""),"VBA")</f>
        <v>VBA</v>
      </c>
    </row>
    <row r="2462">
      <c r="B2462" s="1" t="str">
        <f>IFERROR(__xludf.DUMMYFUNCTION("""COMPUTED_VALUE"""),"HTML/CSS;JavaScript;PHP;SQL;TypeScript")</f>
        <v>HTML/CSS;JavaScript;PHP;SQL;TypeScript</v>
      </c>
      <c r="E2462" s="1" t="str">
        <f>IFERROR(__xludf.DUMMYFUNCTION("UNIQUE(SPLIT(B2462,"";""))"),"HTML/CSS")</f>
        <v>HTML/CSS</v>
      </c>
      <c r="F2462" s="1" t="str">
        <f>IFERROR(__xludf.DUMMYFUNCTION("""COMPUTED_VALUE"""),"JavaScript")</f>
        <v>JavaScript</v>
      </c>
      <c r="G2462" s="1" t="str">
        <f>IFERROR(__xludf.DUMMYFUNCTION("""COMPUTED_VALUE"""),"PHP")</f>
        <v>PHP</v>
      </c>
      <c r="H2462" s="1" t="str">
        <f>IFERROR(__xludf.DUMMYFUNCTION("""COMPUTED_VALUE"""),"SQL")</f>
        <v>SQL</v>
      </c>
      <c r="I2462" s="1" t="str">
        <f>IFERROR(__xludf.DUMMYFUNCTION("""COMPUTED_VALUE"""),"TypeScript")</f>
        <v>TypeScript</v>
      </c>
    </row>
    <row r="2463">
      <c r="B2463" s="1" t="str">
        <f>IFERROR(__xludf.DUMMYFUNCTION("""COMPUTED_VALUE"""),"Java;JavaScript")</f>
        <v>Java;JavaScript</v>
      </c>
      <c r="E2463" s="1" t="str">
        <f>IFERROR(__xludf.DUMMYFUNCTION("UNIQUE(SPLIT(B2463,"";""))"),"Java")</f>
        <v>Java</v>
      </c>
      <c r="F2463" s="1" t="str">
        <f>IFERROR(__xludf.DUMMYFUNCTION("""COMPUTED_VALUE"""),"JavaScript")</f>
        <v>JavaScript</v>
      </c>
    </row>
    <row r="2464">
      <c r="B2464" s="1" t="str">
        <f>IFERROR(__xludf.DUMMYFUNCTION("""COMPUTED_VALUE"""),"Bash/Shell/PowerShell;Java;SQL")</f>
        <v>Bash/Shell/PowerShell;Java;SQL</v>
      </c>
      <c r="E2464" s="1" t="str">
        <f>IFERROR(__xludf.DUMMYFUNCTION("UNIQUE(SPLIT(B2464,"";""))"),"Bash/Shell/PowerShell")</f>
        <v>Bash/Shell/PowerShell</v>
      </c>
      <c r="F2464" s="1" t="str">
        <f>IFERROR(__xludf.DUMMYFUNCTION("""COMPUTED_VALUE"""),"Java")</f>
        <v>Java</v>
      </c>
      <c r="G2464" s="1" t="str">
        <f>IFERROR(__xludf.DUMMYFUNCTION("""COMPUTED_VALUE"""),"SQL")</f>
        <v>SQL</v>
      </c>
    </row>
    <row r="2465">
      <c r="B2465" s="1" t="str">
        <f>IFERROR(__xludf.DUMMYFUNCTION("""COMPUTED_VALUE"""),"C;C++;C#;HTML/CSS;Python;SQL")</f>
        <v>C;C++;C#;HTML/CSS;Python;SQL</v>
      </c>
      <c r="E2465" s="1" t="str">
        <f>IFERROR(__xludf.DUMMYFUNCTION("UNIQUE(SPLIT(B2465,"";""))"),"C")</f>
        <v>C</v>
      </c>
      <c r="F2465" s="1" t="str">
        <f>IFERROR(__xludf.DUMMYFUNCTION("""COMPUTED_VALUE"""),"C++")</f>
        <v>C++</v>
      </c>
      <c r="G2465" s="1" t="str">
        <f>IFERROR(__xludf.DUMMYFUNCTION("""COMPUTED_VALUE"""),"C#")</f>
        <v>C#</v>
      </c>
      <c r="H2465" s="1" t="str">
        <f>IFERROR(__xludf.DUMMYFUNCTION("""COMPUTED_VALUE"""),"HTML/CSS")</f>
        <v>HTML/CSS</v>
      </c>
      <c r="I2465" s="1" t="str">
        <f>IFERROR(__xludf.DUMMYFUNCTION("""COMPUTED_VALUE"""),"Python")</f>
        <v>Python</v>
      </c>
      <c r="J2465" s="1" t="str">
        <f>IFERROR(__xludf.DUMMYFUNCTION("""COMPUTED_VALUE"""),"SQL")</f>
        <v>SQL</v>
      </c>
    </row>
    <row r="2466">
      <c r="B2466" s="1" t="str">
        <f>IFERROR(__xludf.DUMMYFUNCTION("""COMPUTED_VALUE"""),"Assembly;C#;Python;Other(s):")</f>
        <v>Assembly;C#;Python;Other(s):</v>
      </c>
      <c r="E2466" s="1" t="str">
        <f>IFERROR(__xludf.DUMMYFUNCTION("UNIQUE(SPLIT(B2466,"";""))"),"Assembly")</f>
        <v>Assembly</v>
      </c>
      <c r="F2466" s="1" t="str">
        <f>IFERROR(__xludf.DUMMYFUNCTION("""COMPUTED_VALUE"""),"C#")</f>
        <v>C#</v>
      </c>
      <c r="G2466" s="1" t="str">
        <f>IFERROR(__xludf.DUMMYFUNCTION("""COMPUTED_VALUE"""),"Python")</f>
        <v>Python</v>
      </c>
      <c r="H2466" s="1" t="str">
        <f>IFERROR(__xludf.DUMMYFUNCTION("""COMPUTED_VALUE"""),"Other(s):")</f>
        <v>Other(s):</v>
      </c>
    </row>
    <row r="2467">
      <c r="B2467" s="1" t="str">
        <f>IFERROR(__xludf.DUMMYFUNCTION("""COMPUTED_VALUE"""),"HTML/CSS;JavaScript;Python;Ruby;TypeScript")</f>
        <v>HTML/CSS;JavaScript;Python;Ruby;TypeScript</v>
      </c>
      <c r="E2467" s="1" t="str">
        <f>IFERROR(__xludf.DUMMYFUNCTION("UNIQUE(SPLIT(B2467,"";""))"),"HTML/CSS")</f>
        <v>HTML/CSS</v>
      </c>
      <c r="F2467" s="1" t="str">
        <f>IFERROR(__xludf.DUMMYFUNCTION("""COMPUTED_VALUE"""),"JavaScript")</f>
        <v>JavaScript</v>
      </c>
      <c r="G2467" s="1" t="str">
        <f>IFERROR(__xludf.DUMMYFUNCTION("""COMPUTED_VALUE"""),"Python")</f>
        <v>Python</v>
      </c>
      <c r="H2467" s="1" t="str">
        <f>IFERROR(__xludf.DUMMYFUNCTION("""COMPUTED_VALUE"""),"Ruby")</f>
        <v>Ruby</v>
      </c>
      <c r="I2467" s="1" t="str">
        <f>IFERROR(__xludf.DUMMYFUNCTION("""COMPUTED_VALUE"""),"TypeScript")</f>
        <v>TypeScript</v>
      </c>
    </row>
    <row r="2468">
      <c r="B2468" s="1" t="str">
        <f>IFERROR(__xludf.DUMMYFUNCTION("""COMPUTED_VALUE"""),"C#;HTML/CSS;Java;JavaScript;Python;SQL;TypeScript")</f>
        <v>C#;HTML/CSS;Java;JavaScript;Python;SQL;TypeScript</v>
      </c>
      <c r="E2468" s="1" t="str">
        <f>IFERROR(__xludf.DUMMYFUNCTION("UNIQUE(SPLIT(B2468,"";""))"),"C#")</f>
        <v>C#</v>
      </c>
      <c r="F2468" s="1" t="str">
        <f>IFERROR(__xludf.DUMMYFUNCTION("""COMPUTED_VALUE"""),"HTML/CSS")</f>
        <v>HTML/CSS</v>
      </c>
      <c r="G2468" s="1" t="str">
        <f>IFERROR(__xludf.DUMMYFUNCTION("""COMPUTED_VALUE"""),"Java")</f>
        <v>Java</v>
      </c>
      <c r="H2468" s="1" t="str">
        <f>IFERROR(__xludf.DUMMYFUNCTION("""COMPUTED_VALUE"""),"JavaScript")</f>
        <v>JavaScript</v>
      </c>
      <c r="I2468" s="1" t="str">
        <f>IFERROR(__xludf.DUMMYFUNCTION("""COMPUTED_VALUE"""),"Python")</f>
        <v>Python</v>
      </c>
      <c r="J2468" s="1" t="str">
        <f>IFERROR(__xludf.DUMMYFUNCTION("""COMPUTED_VALUE"""),"SQL")</f>
        <v>SQL</v>
      </c>
      <c r="K2468" s="1" t="str">
        <f>IFERROR(__xludf.DUMMYFUNCTION("""COMPUTED_VALUE"""),"TypeScript")</f>
        <v>TypeScript</v>
      </c>
    </row>
    <row r="2469">
      <c r="B2469" s="1" t="str">
        <f>IFERROR(__xludf.DUMMYFUNCTION("""COMPUTED_VALUE"""),"C;C++;HTML/CSS;Java;JavaScript;PHP;Python;SQL;Swift")</f>
        <v>C;C++;HTML/CSS;Java;JavaScript;PHP;Python;SQL;Swift</v>
      </c>
      <c r="E2469" s="1" t="str">
        <f>IFERROR(__xludf.DUMMYFUNCTION("UNIQUE(SPLIT(B2469,"";""))"),"C")</f>
        <v>C</v>
      </c>
      <c r="F2469" s="1" t="str">
        <f>IFERROR(__xludf.DUMMYFUNCTION("""COMPUTED_VALUE"""),"C++")</f>
        <v>C++</v>
      </c>
      <c r="G2469" s="1" t="str">
        <f>IFERROR(__xludf.DUMMYFUNCTION("""COMPUTED_VALUE"""),"HTML/CSS")</f>
        <v>HTML/CSS</v>
      </c>
      <c r="H2469" s="1" t="str">
        <f>IFERROR(__xludf.DUMMYFUNCTION("""COMPUTED_VALUE"""),"Java")</f>
        <v>Java</v>
      </c>
      <c r="I2469" s="1" t="str">
        <f>IFERROR(__xludf.DUMMYFUNCTION("""COMPUTED_VALUE"""),"JavaScript")</f>
        <v>JavaScript</v>
      </c>
      <c r="J2469" s="1" t="str">
        <f>IFERROR(__xludf.DUMMYFUNCTION("""COMPUTED_VALUE"""),"PHP")</f>
        <v>PHP</v>
      </c>
      <c r="K2469" s="1" t="str">
        <f>IFERROR(__xludf.DUMMYFUNCTION("""COMPUTED_VALUE"""),"Python")</f>
        <v>Python</v>
      </c>
      <c r="L2469" s="1" t="str">
        <f>IFERROR(__xludf.DUMMYFUNCTION("""COMPUTED_VALUE"""),"SQL")</f>
        <v>SQL</v>
      </c>
      <c r="M2469" s="1" t="str">
        <f>IFERROR(__xludf.DUMMYFUNCTION("""COMPUTED_VALUE"""),"Swift")</f>
        <v>Swift</v>
      </c>
    </row>
    <row r="2470">
      <c r="B2470" s="1" t="str">
        <f>IFERROR(__xludf.DUMMYFUNCTION("""COMPUTED_VALUE"""),"Assembly;HTML/CSS;Java;JavaScript")</f>
        <v>Assembly;HTML/CSS;Java;JavaScript</v>
      </c>
      <c r="E2470" s="1" t="str">
        <f>IFERROR(__xludf.DUMMYFUNCTION("UNIQUE(SPLIT(B2470,"";""))"),"Assembly")</f>
        <v>Assembly</v>
      </c>
      <c r="F2470" s="1" t="str">
        <f>IFERROR(__xludf.DUMMYFUNCTION("""COMPUTED_VALUE"""),"HTML/CSS")</f>
        <v>HTML/CSS</v>
      </c>
      <c r="G2470" s="1" t="str">
        <f>IFERROR(__xludf.DUMMYFUNCTION("""COMPUTED_VALUE"""),"Java")</f>
        <v>Java</v>
      </c>
      <c r="H2470" s="1" t="str">
        <f>IFERROR(__xludf.DUMMYFUNCTION("""COMPUTED_VALUE"""),"JavaScript")</f>
        <v>JavaScript</v>
      </c>
    </row>
    <row r="2471">
      <c r="B2471" s="1" t="str">
        <f>IFERROR(__xludf.DUMMYFUNCTION("""COMPUTED_VALUE"""),"C#")</f>
        <v>C#</v>
      </c>
      <c r="E2471" s="1" t="str">
        <f>IFERROR(__xludf.DUMMYFUNCTION("UNIQUE(SPLIT(B2471,"";""))"),"C#")</f>
        <v>C#</v>
      </c>
    </row>
    <row r="2472">
      <c r="B2472" s="1" t="str">
        <f>IFERROR(__xludf.DUMMYFUNCTION("""COMPUTED_VALUE"""),"Java;SQL;Other(s):")</f>
        <v>Java;SQL;Other(s):</v>
      </c>
      <c r="E2472" s="1" t="str">
        <f>IFERROR(__xludf.DUMMYFUNCTION("UNIQUE(SPLIT(B2472,"";""))"),"Java")</f>
        <v>Java</v>
      </c>
      <c r="F2472" s="1" t="str">
        <f>IFERROR(__xludf.DUMMYFUNCTION("""COMPUTED_VALUE"""),"SQL")</f>
        <v>SQL</v>
      </c>
      <c r="G2472" s="1" t="str">
        <f>IFERROR(__xludf.DUMMYFUNCTION("""COMPUTED_VALUE"""),"Other(s):")</f>
        <v>Other(s):</v>
      </c>
    </row>
    <row r="2473">
      <c r="B2473" s="1" t="str">
        <f>IFERROR(__xludf.DUMMYFUNCTION("""COMPUTED_VALUE"""),"C;C#;HTML/CSS;JavaScript;SQL")</f>
        <v>C;C#;HTML/CSS;JavaScript;SQL</v>
      </c>
      <c r="E2473" s="1" t="str">
        <f>IFERROR(__xludf.DUMMYFUNCTION("UNIQUE(SPLIT(B2473,"";""))"),"C")</f>
        <v>C</v>
      </c>
      <c r="F2473" s="1" t="str">
        <f>IFERROR(__xludf.DUMMYFUNCTION("""COMPUTED_VALUE"""),"C#")</f>
        <v>C#</v>
      </c>
      <c r="G2473" s="1" t="str">
        <f>IFERROR(__xludf.DUMMYFUNCTION("""COMPUTED_VALUE"""),"HTML/CSS")</f>
        <v>HTML/CSS</v>
      </c>
      <c r="H2473" s="1" t="str">
        <f>IFERROR(__xludf.DUMMYFUNCTION("""COMPUTED_VALUE"""),"JavaScript")</f>
        <v>JavaScript</v>
      </c>
      <c r="I2473" s="1" t="str">
        <f>IFERROR(__xludf.DUMMYFUNCTION("""COMPUTED_VALUE"""),"SQL")</f>
        <v>SQL</v>
      </c>
    </row>
    <row r="2474">
      <c r="B2474" s="1" t="str">
        <f>IFERROR(__xludf.DUMMYFUNCTION("""COMPUTED_VALUE"""),"Go;HTML/CSS;JavaScript;PHP;TypeScript")</f>
        <v>Go;HTML/CSS;JavaScript;PHP;TypeScript</v>
      </c>
      <c r="E2474" s="1" t="str">
        <f>IFERROR(__xludf.DUMMYFUNCTION("UNIQUE(SPLIT(B2474,"";""))"),"Go")</f>
        <v>Go</v>
      </c>
      <c r="F2474" s="1" t="str">
        <f>IFERROR(__xludf.DUMMYFUNCTION("""COMPUTED_VALUE"""),"HTML/CSS")</f>
        <v>HTML/CSS</v>
      </c>
      <c r="G2474" s="1" t="str">
        <f>IFERROR(__xludf.DUMMYFUNCTION("""COMPUTED_VALUE"""),"JavaScript")</f>
        <v>JavaScript</v>
      </c>
      <c r="H2474" s="1" t="str">
        <f>IFERROR(__xludf.DUMMYFUNCTION("""COMPUTED_VALUE"""),"PHP")</f>
        <v>PHP</v>
      </c>
      <c r="I2474" s="1" t="str">
        <f>IFERROR(__xludf.DUMMYFUNCTION("""COMPUTED_VALUE"""),"TypeScript")</f>
        <v>TypeScript</v>
      </c>
    </row>
    <row r="2475">
      <c r="B2475" s="1" t="str">
        <f>IFERROR(__xludf.DUMMYFUNCTION("""COMPUTED_VALUE"""),"C;C#;Java;Kotlin")</f>
        <v>C;C#;Java;Kotlin</v>
      </c>
      <c r="E2475" s="1" t="str">
        <f>IFERROR(__xludf.DUMMYFUNCTION("UNIQUE(SPLIT(B2475,"";""))"),"C")</f>
        <v>C</v>
      </c>
      <c r="F2475" s="1" t="str">
        <f>IFERROR(__xludf.DUMMYFUNCTION("""COMPUTED_VALUE"""),"C#")</f>
        <v>C#</v>
      </c>
      <c r="G2475" s="1" t="str">
        <f>IFERROR(__xludf.DUMMYFUNCTION("""COMPUTED_VALUE"""),"Java")</f>
        <v>Java</v>
      </c>
      <c r="H2475" s="1" t="str">
        <f>IFERROR(__xludf.DUMMYFUNCTION("""COMPUTED_VALUE"""),"Kotlin")</f>
        <v>Kotlin</v>
      </c>
    </row>
    <row r="2476">
      <c r="B2476" s="1" t="str">
        <f>IFERROR(__xludf.DUMMYFUNCTION("""COMPUTED_VALUE"""),"Bash/Shell/PowerShell;HTML/CSS;JavaScript;Ruby;SQL")</f>
        <v>Bash/Shell/PowerShell;HTML/CSS;JavaScript;Ruby;SQL</v>
      </c>
      <c r="E2476" s="1" t="str">
        <f>IFERROR(__xludf.DUMMYFUNCTION("UNIQUE(SPLIT(B2476,"";""))"),"Bash/Shell/PowerShell")</f>
        <v>Bash/Shell/PowerShell</v>
      </c>
      <c r="F2476" s="1" t="str">
        <f>IFERROR(__xludf.DUMMYFUNCTION("""COMPUTED_VALUE"""),"HTML/CSS")</f>
        <v>HTML/CSS</v>
      </c>
      <c r="G2476" s="1" t="str">
        <f>IFERROR(__xludf.DUMMYFUNCTION("""COMPUTED_VALUE"""),"JavaScript")</f>
        <v>JavaScript</v>
      </c>
      <c r="H2476" s="1" t="str">
        <f>IFERROR(__xludf.DUMMYFUNCTION("""COMPUTED_VALUE"""),"Ruby")</f>
        <v>Ruby</v>
      </c>
      <c r="I2476" s="1" t="str">
        <f>IFERROR(__xludf.DUMMYFUNCTION("""COMPUTED_VALUE"""),"SQL")</f>
        <v>SQL</v>
      </c>
    </row>
    <row r="2477">
      <c r="B2477" s="1" t="str">
        <f>IFERROR(__xludf.DUMMYFUNCTION("""COMPUTED_VALUE"""),"JavaScript;PHP;SQL")</f>
        <v>JavaScript;PHP;SQL</v>
      </c>
      <c r="E2477" s="1" t="str">
        <f>IFERROR(__xludf.DUMMYFUNCTION("UNIQUE(SPLIT(B2477,"";""))"),"JavaScript")</f>
        <v>JavaScript</v>
      </c>
      <c r="F2477" s="1" t="str">
        <f>IFERROR(__xludf.DUMMYFUNCTION("""COMPUTED_VALUE"""),"PHP")</f>
        <v>PHP</v>
      </c>
      <c r="G2477" s="1" t="str">
        <f>IFERROR(__xludf.DUMMYFUNCTION("""COMPUTED_VALUE"""),"SQL")</f>
        <v>SQL</v>
      </c>
    </row>
    <row r="2478">
      <c r="B2478" s="1" t="str">
        <f>IFERROR(__xludf.DUMMYFUNCTION("""COMPUTED_VALUE"""),"Bash/Shell/PowerShell;C;C++;C#;Python")</f>
        <v>Bash/Shell/PowerShell;C;C++;C#;Python</v>
      </c>
      <c r="E2478" s="1" t="str">
        <f>IFERROR(__xludf.DUMMYFUNCTION("UNIQUE(SPLIT(B2478,"";""))"),"Bash/Shell/PowerShell")</f>
        <v>Bash/Shell/PowerShell</v>
      </c>
      <c r="F2478" s="1" t="str">
        <f>IFERROR(__xludf.DUMMYFUNCTION("""COMPUTED_VALUE"""),"C")</f>
        <v>C</v>
      </c>
      <c r="G2478" s="1" t="str">
        <f>IFERROR(__xludf.DUMMYFUNCTION("""COMPUTED_VALUE"""),"C++")</f>
        <v>C++</v>
      </c>
      <c r="H2478" s="1" t="str">
        <f>IFERROR(__xludf.DUMMYFUNCTION("""COMPUTED_VALUE"""),"C#")</f>
        <v>C#</v>
      </c>
      <c r="I2478" s="1" t="str">
        <f>IFERROR(__xludf.DUMMYFUNCTION("""COMPUTED_VALUE"""),"Python")</f>
        <v>Python</v>
      </c>
    </row>
    <row r="2479">
      <c r="B2479" s="1" t="str">
        <f>IFERROR(__xludf.DUMMYFUNCTION("""COMPUTED_VALUE"""),"Java;JavaScript;Rust;TypeScript")</f>
        <v>Java;JavaScript;Rust;TypeScript</v>
      </c>
      <c r="E2479" s="1" t="str">
        <f>IFERROR(__xludf.DUMMYFUNCTION("UNIQUE(SPLIT(B2479,"";""))"),"Java")</f>
        <v>Java</v>
      </c>
      <c r="F2479" s="1" t="str">
        <f>IFERROR(__xludf.DUMMYFUNCTION("""COMPUTED_VALUE"""),"JavaScript")</f>
        <v>JavaScript</v>
      </c>
      <c r="G2479" s="1" t="str">
        <f>IFERROR(__xludf.DUMMYFUNCTION("""COMPUTED_VALUE"""),"Rust")</f>
        <v>Rust</v>
      </c>
      <c r="H2479" s="1" t="str">
        <f>IFERROR(__xludf.DUMMYFUNCTION("""COMPUTED_VALUE"""),"TypeScript")</f>
        <v>TypeScript</v>
      </c>
    </row>
    <row r="2480">
      <c r="B2480" s="1" t="str">
        <f>IFERROR(__xludf.DUMMYFUNCTION("""COMPUTED_VALUE"""),"HTML/CSS;Java")</f>
        <v>HTML/CSS;Java</v>
      </c>
      <c r="E2480" s="1" t="str">
        <f>IFERROR(__xludf.DUMMYFUNCTION("UNIQUE(SPLIT(B2480,"";""))"),"HTML/CSS")</f>
        <v>HTML/CSS</v>
      </c>
      <c r="F2480" s="1" t="str">
        <f>IFERROR(__xludf.DUMMYFUNCTION("""COMPUTED_VALUE"""),"Java")</f>
        <v>Java</v>
      </c>
    </row>
    <row r="2481">
      <c r="B2481" s="1" t="str">
        <f>IFERROR(__xludf.DUMMYFUNCTION("""COMPUTED_VALUE"""),"Bash/Shell/PowerShell;C#;HTML/CSS;JavaScript;PHP;SQL")</f>
        <v>Bash/Shell/PowerShell;C#;HTML/CSS;JavaScript;PHP;SQL</v>
      </c>
      <c r="E2481" s="1" t="str">
        <f>IFERROR(__xludf.DUMMYFUNCTION("UNIQUE(SPLIT(B2481,"";""))"),"Bash/Shell/PowerShell")</f>
        <v>Bash/Shell/PowerShell</v>
      </c>
      <c r="F2481" s="1" t="str">
        <f>IFERROR(__xludf.DUMMYFUNCTION("""COMPUTED_VALUE"""),"C#")</f>
        <v>C#</v>
      </c>
      <c r="G2481" s="1" t="str">
        <f>IFERROR(__xludf.DUMMYFUNCTION("""COMPUTED_VALUE"""),"HTML/CSS")</f>
        <v>HTML/CSS</v>
      </c>
      <c r="H2481" s="1" t="str">
        <f>IFERROR(__xludf.DUMMYFUNCTION("""COMPUTED_VALUE"""),"JavaScript")</f>
        <v>JavaScript</v>
      </c>
      <c r="I2481" s="1" t="str">
        <f>IFERROR(__xludf.DUMMYFUNCTION("""COMPUTED_VALUE"""),"PHP")</f>
        <v>PHP</v>
      </c>
      <c r="J2481" s="1" t="str">
        <f>IFERROR(__xludf.DUMMYFUNCTION("""COMPUTED_VALUE"""),"SQL")</f>
        <v>SQL</v>
      </c>
    </row>
    <row r="2482">
      <c r="B2482" s="1" t="str">
        <f>IFERROR(__xludf.DUMMYFUNCTION("""COMPUTED_VALUE"""),"Bash/Shell/PowerShell;C;C++;C#;F#;Go;HTML/CSS;Java;JavaScript;Objective-C;PHP;Python;Ruby;SQL;Swift;VBA;Other(s):")</f>
        <v>Bash/Shell/PowerShell;C;C++;C#;F#;Go;HTML/CSS;Java;JavaScript;Objective-C;PHP;Python;Ruby;SQL;Swift;VBA;Other(s):</v>
      </c>
      <c r="E2482" s="1" t="str">
        <f>IFERROR(__xludf.DUMMYFUNCTION("UNIQUE(SPLIT(B2482,"";""))"),"Bash/Shell/PowerShell")</f>
        <v>Bash/Shell/PowerShell</v>
      </c>
      <c r="F2482" s="1" t="str">
        <f>IFERROR(__xludf.DUMMYFUNCTION("""COMPUTED_VALUE"""),"C")</f>
        <v>C</v>
      </c>
      <c r="G2482" s="1" t="str">
        <f>IFERROR(__xludf.DUMMYFUNCTION("""COMPUTED_VALUE"""),"C++")</f>
        <v>C++</v>
      </c>
      <c r="H2482" s="1" t="str">
        <f>IFERROR(__xludf.DUMMYFUNCTION("""COMPUTED_VALUE"""),"C#")</f>
        <v>C#</v>
      </c>
      <c r="I2482" s="1" t="str">
        <f>IFERROR(__xludf.DUMMYFUNCTION("""COMPUTED_VALUE"""),"F#")</f>
        <v>F#</v>
      </c>
      <c r="J2482" s="1" t="str">
        <f>IFERROR(__xludf.DUMMYFUNCTION("""COMPUTED_VALUE"""),"Go")</f>
        <v>Go</v>
      </c>
      <c r="K2482" s="1" t="str">
        <f>IFERROR(__xludf.DUMMYFUNCTION("""COMPUTED_VALUE"""),"HTML/CSS")</f>
        <v>HTML/CSS</v>
      </c>
      <c r="L2482" s="1" t="str">
        <f>IFERROR(__xludf.DUMMYFUNCTION("""COMPUTED_VALUE"""),"Java")</f>
        <v>Java</v>
      </c>
      <c r="M2482" s="1" t="str">
        <f>IFERROR(__xludf.DUMMYFUNCTION("""COMPUTED_VALUE"""),"JavaScript")</f>
        <v>JavaScript</v>
      </c>
      <c r="N2482" s="1" t="str">
        <f>IFERROR(__xludf.DUMMYFUNCTION("""COMPUTED_VALUE"""),"Objective-C")</f>
        <v>Objective-C</v>
      </c>
      <c r="O2482" s="1" t="str">
        <f>IFERROR(__xludf.DUMMYFUNCTION("""COMPUTED_VALUE"""),"PHP")</f>
        <v>PHP</v>
      </c>
      <c r="P2482" s="1" t="str">
        <f>IFERROR(__xludf.DUMMYFUNCTION("""COMPUTED_VALUE"""),"Python")</f>
        <v>Python</v>
      </c>
      <c r="Q2482" s="1" t="str">
        <f>IFERROR(__xludf.DUMMYFUNCTION("""COMPUTED_VALUE"""),"Ruby")</f>
        <v>Ruby</v>
      </c>
      <c r="R2482" s="1" t="str">
        <f>IFERROR(__xludf.DUMMYFUNCTION("""COMPUTED_VALUE"""),"SQL")</f>
        <v>SQL</v>
      </c>
      <c r="S2482" s="1" t="str">
        <f>IFERROR(__xludf.DUMMYFUNCTION("""COMPUTED_VALUE"""),"Swift")</f>
        <v>Swift</v>
      </c>
      <c r="T2482" s="1" t="str">
        <f>IFERROR(__xludf.DUMMYFUNCTION("""COMPUTED_VALUE"""),"VBA")</f>
        <v>VBA</v>
      </c>
      <c r="U2482" s="1" t="str">
        <f>IFERROR(__xludf.DUMMYFUNCTION("""COMPUTED_VALUE"""),"Other(s):")</f>
        <v>Other(s):</v>
      </c>
    </row>
    <row r="2483">
      <c r="B2483" s="1" t="str">
        <f>IFERROR(__xludf.DUMMYFUNCTION("""COMPUTED_VALUE"""),"Assembly;C;C++;C#;HTML/CSS;JavaScript;PHP;SQL")</f>
        <v>Assembly;C;C++;C#;HTML/CSS;JavaScript;PHP;SQL</v>
      </c>
      <c r="E2483" s="1" t="str">
        <f>IFERROR(__xludf.DUMMYFUNCTION("UNIQUE(SPLIT(B2483,"";""))"),"Assembly")</f>
        <v>Assembly</v>
      </c>
      <c r="F2483" s="1" t="str">
        <f>IFERROR(__xludf.DUMMYFUNCTION("""COMPUTED_VALUE"""),"C")</f>
        <v>C</v>
      </c>
      <c r="G2483" s="1" t="str">
        <f>IFERROR(__xludf.DUMMYFUNCTION("""COMPUTED_VALUE"""),"C++")</f>
        <v>C++</v>
      </c>
      <c r="H2483" s="1" t="str">
        <f>IFERROR(__xludf.DUMMYFUNCTION("""COMPUTED_VALUE"""),"C#")</f>
        <v>C#</v>
      </c>
      <c r="I2483" s="1" t="str">
        <f>IFERROR(__xludf.DUMMYFUNCTION("""COMPUTED_VALUE"""),"HTML/CSS")</f>
        <v>HTML/CSS</v>
      </c>
      <c r="J2483" s="1" t="str">
        <f>IFERROR(__xludf.DUMMYFUNCTION("""COMPUTED_VALUE"""),"JavaScript")</f>
        <v>JavaScript</v>
      </c>
      <c r="K2483" s="1" t="str">
        <f>IFERROR(__xludf.DUMMYFUNCTION("""COMPUTED_VALUE"""),"PHP")</f>
        <v>PHP</v>
      </c>
      <c r="L2483" s="1" t="str">
        <f>IFERROR(__xludf.DUMMYFUNCTION("""COMPUTED_VALUE"""),"SQL")</f>
        <v>SQL</v>
      </c>
    </row>
    <row r="2484">
      <c r="B2484" s="1" t="str">
        <f>IFERROR(__xludf.DUMMYFUNCTION("""COMPUTED_VALUE"""),"Bash/Shell/PowerShell;HTML/CSS;JavaScript;TypeScript")</f>
        <v>Bash/Shell/PowerShell;HTML/CSS;JavaScript;TypeScript</v>
      </c>
      <c r="E2484" s="1" t="str">
        <f>IFERROR(__xludf.DUMMYFUNCTION("UNIQUE(SPLIT(B2484,"";""))"),"Bash/Shell/PowerShell")</f>
        <v>Bash/Shell/PowerShell</v>
      </c>
      <c r="F2484" s="1" t="str">
        <f>IFERROR(__xludf.DUMMYFUNCTION("""COMPUTED_VALUE"""),"HTML/CSS")</f>
        <v>HTML/CSS</v>
      </c>
      <c r="G2484" s="1" t="str">
        <f>IFERROR(__xludf.DUMMYFUNCTION("""COMPUTED_VALUE"""),"JavaScript")</f>
        <v>JavaScript</v>
      </c>
      <c r="H2484" s="1" t="str">
        <f>IFERROR(__xludf.DUMMYFUNCTION("""COMPUTED_VALUE"""),"TypeScript")</f>
        <v>TypeScript</v>
      </c>
    </row>
    <row r="2485">
      <c r="B2485" s="1" t="str">
        <f>IFERROR(__xludf.DUMMYFUNCTION("""COMPUTED_VALUE"""),"JavaScript;Objective-C;PHP;Swift;TypeScript;Other(s):")</f>
        <v>JavaScript;Objective-C;PHP;Swift;TypeScript;Other(s):</v>
      </c>
      <c r="E2485" s="1" t="str">
        <f>IFERROR(__xludf.DUMMYFUNCTION("UNIQUE(SPLIT(B2485,"";""))"),"JavaScript")</f>
        <v>JavaScript</v>
      </c>
      <c r="F2485" s="1" t="str">
        <f>IFERROR(__xludf.DUMMYFUNCTION("""COMPUTED_VALUE"""),"Objective-C")</f>
        <v>Objective-C</v>
      </c>
      <c r="G2485" s="1" t="str">
        <f>IFERROR(__xludf.DUMMYFUNCTION("""COMPUTED_VALUE"""),"PHP")</f>
        <v>PHP</v>
      </c>
      <c r="H2485" s="1" t="str">
        <f>IFERROR(__xludf.DUMMYFUNCTION("""COMPUTED_VALUE"""),"Swift")</f>
        <v>Swift</v>
      </c>
      <c r="I2485" s="1" t="str">
        <f>IFERROR(__xludf.DUMMYFUNCTION("""COMPUTED_VALUE"""),"TypeScript")</f>
        <v>TypeScript</v>
      </c>
      <c r="J2485" s="1" t="str">
        <f>IFERROR(__xludf.DUMMYFUNCTION("""COMPUTED_VALUE"""),"Other(s):")</f>
        <v>Other(s):</v>
      </c>
    </row>
    <row r="2486">
      <c r="B2486" s="1" t="str">
        <f>IFERROR(__xludf.DUMMYFUNCTION("""COMPUTED_VALUE"""),"Bash/Shell/PowerShell;C;C++;HTML/CSS;JavaScript;Python;TypeScript")</f>
        <v>Bash/Shell/PowerShell;C;C++;HTML/CSS;JavaScript;Python;TypeScript</v>
      </c>
      <c r="E2486" s="1" t="str">
        <f>IFERROR(__xludf.DUMMYFUNCTION("UNIQUE(SPLIT(B2486,"";""))"),"Bash/Shell/PowerShell")</f>
        <v>Bash/Shell/PowerShell</v>
      </c>
      <c r="F2486" s="1" t="str">
        <f>IFERROR(__xludf.DUMMYFUNCTION("""COMPUTED_VALUE"""),"C")</f>
        <v>C</v>
      </c>
      <c r="G2486" s="1" t="str">
        <f>IFERROR(__xludf.DUMMYFUNCTION("""COMPUTED_VALUE"""),"C++")</f>
        <v>C++</v>
      </c>
      <c r="H2486" s="1" t="str">
        <f>IFERROR(__xludf.DUMMYFUNCTION("""COMPUTED_VALUE"""),"HTML/CSS")</f>
        <v>HTML/CSS</v>
      </c>
      <c r="I2486" s="1" t="str">
        <f>IFERROR(__xludf.DUMMYFUNCTION("""COMPUTED_VALUE"""),"JavaScript")</f>
        <v>JavaScript</v>
      </c>
      <c r="J2486" s="1" t="str">
        <f>IFERROR(__xludf.DUMMYFUNCTION("""COMPUTED_VALUE"""),"Python")</f>
        <v>Python</v>
      </c>
      <c r="K2486" s="1" t="str">
        <f>IFERROR(__xludf.DUMMYFUNCTION("""COMPUTED_VALUE"""),"TypeScript")</f>
        <v>TypeScript</v>
      </c>
    </row>
    <row r="2487">
      <c r="B2487" s="1" t="str">
        <f>IFERROR(__xludf.DUMMYFUNCTION("""COMPUTED_VALUE"""),"Assembly;Bash/Shell/PowerShell;C;C++")</f>
        <v>Assembly;Bash/Shell/PowerShell;C;C++</v>
      </c>
      <c r="E2487" s="1" t="str">
        <f>IFERROR(__xludf.DUMMYFUNCTION("UNIQUE(SPLIT(B2487,"";""))"),"Assembly")</f>
        <v>Assembly</v>
      </c>
      <c r="F2487" s="1" t="str">
        <f>IFERROR(__xludf.DUMMYFUNCTION("""COMPUTED_VALUE"""),"Bash/Shell/PowerShell")</f>
        <v>Bash/Shell/PowerShell</v>
      </c>
      <c r="G2487" s="1" t="str">
        <f>IFERROR(__xludf.DUMMYFUNCTION("""COMPUTED_VALUE"""),"C")</f>
        <v>C</v>
      </c>
      <c r="H2487" s="1" t="str">
        <f>IFERROR(__xludf.DUMMYFUNCTION("""COMPUTED_VALUE"""),"C++")</f>
        <v>C++</v>
      </c>
    </row>
    <row r="2488">
      <c r="B2488" s="1" t="str">
        <f>IFERROR(__xludf.DUMMYFUNCTION("""COMPUTED_VALUE"""),"Swift;TypeScript")</f>
        <v>Swift;TypeScript</v>
      </c>
      <c r="E2488" s="1" t="str">
        <f>IFERROR(__xludf.DUMMYFUNCTION("UNIQUE(SPLIT(B2488,"";""))"),"Swift")</f>
        <v>Swift</v>
      </c>
      <c r="F2488" s="1" t="str">
        <f>IFERROR(__xludf.DUMMYFUNCTION("""COMPUTED_VALUE"""),"TypeScript")</f>
        <v>TypeScript</v>
      </c>
    </row>
    <row r="2489">
      <c r="B2489" s="1" t="str">
        <f>IFERROR(__xludf.DUMMYFUNCTION("""COMPUTED_VALUE"""),"HTML/CSS;JavaScript;PHP;SQL")</f>
        <v>HTML/CSS;JavaScript;PHP;SQL</v>
      </c>
      <c r="E2489" s="1" t="str">
        <f>IFERROR(__xludf.DUMMYFUNCTION("UNIQUE(SPLIT(B2489,"";""))"),"HTML/CSS")</f>
        <v>HTML/CSS</v>
      </c>
      <c r="F2489" s="1" t="str">
        <f>IFERROR(__xludf.DUMMYFUNCTION("""COMPUTED_VALUE"""),"JavaScript")</f>
        <v>JavaScript</v>
      </c>
      <c r="G2489" s="1" t="str">
        <f>IFERROR(__xludf.DUMMYFUNCTION("""COMPUTED_VALUE"""),"PHP")</f>
        <v>PHP</v>
      </c>
      <c r="H2489" s="1" t="str">
        <f>IFERROR(__xludf.DUMMYFUNCTION("""COMPUTED_VALUE"""),"SQL")</f>
        <v>SQL</v>
      </c>
    </row>
    <row r="2490">
      <c r="B2490" s="1" t="str">
        <f>IFERROR(__xludf.DUMMYFUNCTION("""COMPUTED_VALUE"""),"JavaScript;Python")</f>
        <v>JavaScript;Python</v>
      </c>
      <c r="E2490" s="1" t="str">
        <f>IFERROR(__xludf.DUMMYFUNCTION("UNIQUE(SPLIT(B2490,"";""))"),"JavaScript")</f>
        <v>JavaScript</v>
      </c>
      <c r="F2490" s="1" t="str">
        <f>IFERROR(__xludf.DUMMYFUNCTION("""COMPUTED_VALUE"""),"Python")</f>
        <v>Python</v>
      </c>
    </row>
    <row r="2491">
      <c r="B2491" s="1" t="str">
        <f>IFERROR(__xludf.DUMMYFUNCTION("""COMPUTED_VALUE"""),"Bash/Shell/PowerShell;HTML/CSS;JavaScript;Python;SQL")</f>
        <v>Bash/Shell/PowerShell;HTML/CSS;JavaScript;Python;SQL</v>
      </c>
      <c r="E2491" s="1" t="str">
        <f>IFERROR(__xludf.DUMMYFUNCTION("UNIQUE(SPLIT(B2491,"";""))"),"Bash/Shell/PowerShell")</f>
        <v>Bash/Shell/PowerShell</v>
      </c>
      <c r="F2491" s="1" t="str">
        <f>IFERROR(__xludf.DUMMYFUNCTION("""COMPUTED_VALUE"""),"HTML/CSS")</f>
        <v>HTML/CSS</v>
      </c>
      <c r="G2491" s="1" t="str">
        <f>IFERROR(__xludf.DUMMYFUNCTION("""COMPUTED_VALUE"""),"JavaScript")</f>
        <v>JavaScript</v>
      </c>
      <c r="H2491" s="1" t="str">
        <f>IFERROR(__xludf.DUMMYFUNCTION("""COMPUTED_VALUE"""),"Python")</f>
        <v>Python</v>
      </c>
      <c r="I2491" s="1" t="str">
        <f>IFERROR(__xludf.DUMMYFUNCTION("""COMPUTED_VALUE"""),"SQL")</f>
        <v>SQL</v>
      </c>
    </row>
    <row r="2492">
      <c r="B2492" s="1" t="str">
        <f>IFERROR(__xludf.DUMMYFUNCTION("""COMPUTED_VALUE"""),"Assembly;C;C#;HTML/CSS;Java;JavaScript;PHP;Python;SQL;VBA")</f>
        <v>Assembly;C;C#;HTML/CSS;Java;JavaScript;PHP;Python;SQL;VBA</v>
      </c>
      <c r="E2492" s="1" t="str">
        <f>IFERROR(__xludf.DUMMYFUNCTION("UNIQUE(SPLIT(B2492,"";""))"),"Assembly")</f>
        <v>Assembly</v>
      </c>
      <c r="F2492" s="1" t="str">
        <f>IFERROR(__xludf.DUMMYFUNCTION("""COMPUTED_VALUE"""),"C")</f>
        <v>C</v>
      </c>
      <c r="G2492" s="1" t="str">
        <f>IFERROR(__xludf.DUMMYFUNCTION("""COMPUTED_VALUE"""),"C#")</f>
        <v>C#</v>
      </c>
      <c r="H2492" s="1" t="str">
        <f>IFERROR(__xludf.DUMMYFUNCTION("""COMPUTED_VALUE"""),"HTML/CSS")</f>
        <v>HTML/CSS</v>
      </c>
      <c r="I2492" s="1" t="str">
        <f>IFERROR(__xludf.DUMMYFUNCTION("""COMPUTED_VALUE"""),"Java")</f>
        <v>Java</v>
      </c>
      <c r="J2492" s="1" t="str">
        <f>IFERROR(__xludf.DUMMYFUNCTION("""COMPUTED_VALUE"""),"JavaScript")</f>
        <v>JavaScript</v>
      </c>
      <c r="K2492" s="1" t="str">
        <f>IFERROR(__xludf.DUMMYFUNCTION("""COMPUTED_VALUE"""),"PHP")</f>
        <v>PHP</v>
      </c>
      <c r="L2492" s="1" t="str">
        <f>IFERROR(__xludf.DUMMYFUNCTION("""COMPUTED_VALUE"""),"Python")</f>
        <v>Python</v>
      </c>
      <c r="M2492" s="1" t="str">
        <f>IFERROR(__xludf.DUMMYFUNCTION("""COMPUTED_VALUE"""),"SQL")</f>
        <v>SQL</v>
      </c>
      <c r="N2492" s="1" t="str">
        <f>IFERROR(__xludf.DUMMYFUNCTION("""COMPUTED_VALUE"""),"VBA")</f>
        <v>VBA</v>
      </c>
    </row>
    <row r="2493">
      <c r="B2493" s="1" t="str">
        <f>IFERROR(__xludf.DUMMYFUNCTION("""COMPUTED_VALUE"""),"HTML/CSS;PHP;Python;SQL")</f>
        <v>HTML/CSS;PHP;Python;SQL</v>
      </c>
      <c r="E2493" s="1" t="str">
        <f>IFERROR(__xludf.DUMMYFUNCTION("UNIQUE(SPLIT(B2493,"";""))"),"HTML/CSS")</f>
        <v>HTML/CSS</v>
      </c>
      <c r="F2493" s="1" t="str">
        <f>IFERROR(__xludf.DUMMYFUNCTION("""COMPUTED_VALUE"""),"PHP")</f>
        <v>PHP</v>
      </c>
      <c r="G2493" s="1" t="str">
        <f>IFERROR(__xludf.DUMMYFUNCTION("""COMPUTED_VALUE"""),"Python")</f>
        <v>Python</v>
      </c>
      <c r="H2493" s="1" t="str">
        <f>IFERROR(__xludf.DUMMYFUNCTION("""COMPUTED_VALUE"""),"SQL")</f>
        <v>SQL</v>
      </c>
    </row>
    <row r="2494">
      <c r="B2494" s="1" t="str">
        <f>IFERROR(__xludf.DUMMYFUNCTION("""COMPUTED_VALUE"""),"JavaScript;Ruby;SQL")</f>
        <v>JavaScript;Ruby;SQL</v>
      </c>
      <c r="E2494" s="1" t="str">
        <f>IFERROR(__xludf.DUMMYFUNCTION("UNIQUE(SPLIT(B2494,"";""))"),"JavaScript")</f>
        <v>JavaScript</v>
      </c>
      <c r="F2494" s="1" t="str">
        <f>IFERROR(__xludf.DUMMYFUNCTION("""COMPUTED_VALUE"""),"Ruby")</f>
        <v>Ruby</v>
      </c>
      <c r="G2494" s="1" t="str">
        <f>IFERROR(__xludf.DUMMYFUNCTION("""COMPUTED_VALUE"""),"SQL")</f>
        <v>SQL</v>
      </c>
    </row>
    <row r="2495">
      <c r="B2495" s="1" t="str">
        <f>IFERROR(__xludf.DUMMYFUNCTION("""COMPUTED_VALUE"""),"Bash/Shell/PowerShell;C++;C#;HTML/CSS;JavaScript;PHP;SQL;TypeScript")</f>
        <v>Bash/Shell/PowerShell;C++;C#;HTML/CSS;JavaScript;PHP;SQL;TypeScript</v>
      </c>
      <c r="E2495" s="1" t="str">
        <f>IFERROR(__xludf.DUMMYFUNCTION("UNIQUE(SPLIT(B2495,"";""))"),"Bash/Shell/PowerShell")</f>
        <v>Bash/Shell/PowerShell</v>
      </c>
      <c r="F2495" s="1" t="str">
        <f>IFERROR(__xludf.DUMMYFUNCTION("""COMPUTED_VALUE"""),"C++")</f>
        <v>C++</v>
      </c>
      <c r="G2495" s="1" t="str">
        <f>IFERROR(__xludf.DUMMYFUNCTION("""COMPUTED_VALUE"""),"C#")</f>
        <v>C#</v>
      </c>
      <c r="H2495" s="1" t="str">
        <f>IFERROR(__xludf.DUMMYFUNCTION("""COMPUTED_VALUE"""),"HTML/CSS")</f>
        <v>HTML/CSS</v>
      </c>
      <c r="I2495" s="1" t="str">
        <f>IFERROR(__xludf.DUMMYFUNCTION("""COMPUTED_VALUE"""),"JavaScript")</f>
        <v>JavaScript</v>
      </c>
      <c r="J2495" s="1" t="str">
        <f>IFERROR(__xludf.DUMMYFUNCTION("""COMPUTED_VALUE"""),"PHP")</f>
        <v>PHP</v>
      </c>
      <c r="K2495" s="1" t="str">
        <f>IFERROR(__xludf.DUMMYFUNCTION("""COMPUTED_VALUE"""),"SQL")</f>
        <v>SQL</v>
      </c>
      <c r="L2495" s="1" t="str">
        <f>IFERROR(__xludf.DUMMYFUNCTION("""COMPUTED_VALUE"""),"TypeScript")</f>
        <v>TypeScript</v>
      </c>
    </row>
    <row r="2496">
      <c r="B2496" s="1" t="str">
        <f>IFERROR(__xludf.DUMMYFUNCTION("""COMPUTED_VALUE"""),"Bash/Shell/PowerShell;C#;HTML/CSS;Java;JavaScript;SQL")</f>
        <v>Bash/Shell/PowerShell;C#;HTML/CSS;Java;JavaScript;SQL</v>
      </c>
      <c r="E2496" s="1" t="str">
        <f>IFERROR(__xludf.DUMMYFUNCTION("UNIQUE(SPLIT(B2496,"";""))"),"Bash/Shell/PowerShell")</f>
        <v>Bash/Shell/PowerShell</v>
      </c>
      <c r="F2496" s="1" t="str">
        <f>IFERROR(__xludf.DUMMYFUNCTION("""COMPUTED_VALUE"""),"C#")</f>
        <v>C#</v>
      </c>
      <c r="G2496" s="1" t="str">
        <f>IFERROR(__xludf.DUMMYFUNCTION("""COMPUTED_VALUE"""),"HTML/CSS")</f>
        <v>HTML/CSS</v>
      </c>
      <c r="H2496" s="1" t="str">
        <f>IFERROR(__xludf.DUMMYFUNCTION("""COMPUTED_VALUE"""),"Java")</f>
        <v>Java</v>
      </c>
      <c r="I2496" s="1" t="str">
        <f>IFERROR(__xludf.DUMMYFUNCTION("""COMPUTED_VALUE"""),"JavaScript")</f>
        <v>JavaScript</v>
      </c>
      <c r="J2496" s="1" t="str">
        <f>IFERROR(__xludf.DUMMYFUNCTION("""COMPUTED_VALUE"""),"SQL")</f>
        <v>SQL</v>
      </c>
    </row>
    <row r="2497">
      <c r="B2497" s="1" t="str">
        <f>IFERROR(__xludf.DUMMYFUNCTION("""COMPUTED_VALUE"""),"Bash/Shell/PowerShell;C;C++;C#;Clojure;Go;HTML/CSS;Java;JavaScript;Objective-C;PHP;Python;R;Ruby;Scala;SQL;Other(s):")</f>
        <v>Bash/Shell/PowerShell;C;C++;C#;Clojure;Go;HTML/CSS;Java;JavaScript;Objective-C;PHP;Python;R;Ruby;Scala;SQL;Other(s):</v>
      </c>
      <c r="E2497" s="1" t="str">
        <f>IFERROR(__xludf.DUMMYFUNCTION("UNIQUE(SPLIT(B2497,"";""))"),"Bash/Shell/PowerShell")</f>
        <v>Bash/Shell/PowerShell</v>
      </c>
      <c r="F2497" s="1" t="str">
        <f>IFERROR(__xludf.DUMMYFUNCTION("""COMPUTED_VALUE"""),"C")</f>
        <v>C</v>
      </c>
      <c r="G2497" s="1" t="str">
        <f>IFERROR(__xludf.DUMMYFUNCTION("""COMPUTED_VALUE"""),"C++")</f>
        <v>C++</v>
      </c>
      <c r="H2497" s="1" t="str">
        <f>IFERROR(__xludf.DUMMYFUNCTION("""COMPUTED_VALUE"""),"C#")</f>
        <v>C#</v>
      </c>
      <c r="I2497" s="1" t="str">
        <f>IFERROR(__xludf.DUMMYFUNCTION("""COMPUTED_VALUE"""),"Clojure")</f>
        <v>Clojure</v>
      </c>
      <c r="J2497" s="1" t="str">
        <f>IFERROR(__xludf.DUMMYFUNCTION("""COMPUTED_VALUE"""),"Go")</f>
        <v>Go</v>
      </c>
      <c r="K2497" s="1" t="str">
        <f>IFERROR(__xludf.DUMMYFUNCTION("""COMPUTED_VALUE"""),"HTML/CSS")</f>
        <v>HTML/CSS</v>
      </c>
      <c r="L2497" s="1" t="str">
        <f>IFERROR(__xludf.DUMMYFUNCTION("""COMPUTED_VALUE"""),"Java")</f>
        <v>Java</v>
      </c>
      <c r="M2497" s="1" t="str">
        <f>IFERROR(__xludf.DUMMYFUNCTION("""COMPUTED_VALUE"""),"JavaScript")</f>
        <v>JavaScript</v>
      </c>
      <c r="N2497" s="1" t="str">
        <f>IFERROR(__xludf.DUMMYFUNCTION("""COMPUTED_VALUE"""),"Objective-C")</f>
        <v>Objective-C</v>
      </c>
      <c r="O2497" s="1" t="str">
        <f>IFERROR(__xludf.DUMMYFUNCTION("""COMPUTED_VALUE"""),"PHP")</f>
        <v>PHP</v>
      </c>
      <c r="P2497" s="1" t="str">
        <f>IFERROR(__xludf.DUMMYFUNCTION("""COMPUTED_VALUE"""),"Python")</f>
        <v>Python</v>
      </c>
      <c r="Q2497" s="1" t="str">
        <f>IFERROR(__xludf.DUMMYFUNCTION("""COMPUTED_VALUE"""),"R")</f>
        <v>R</v>
      </c>
      <c r="R2497" s="1" t="str">
        <f>IFERROR(__xludf.DUMMYFUNCTION("""COMPUTED_VALUE"""),"Ruby")</f>
        <v>Ruby</v>
      </c>
      <c r="S2497" s="1" t="str">
        <f>IFERROR(__xludf.DUMMYFUNCTION("""COMPUTED_VALUE"""),"Scala")</f>
        <v>Scala</v>
      </c>
      <c r="T2497" s="1" t="str">
        <f>IFERROR(__xludf.DUMMYFUNCTION("""COMPUTED_VALUE"""),"SQL")</f>
        <v>SQL</v>
      </c>
      <c r="U2497" s="1" t="str">
        <f>IFERROR(__xludf.DUMMYFUNCTION("""COMPUTED_VALUE"""),"Other(s):")</f>
        <v>Other(s):</v>
      </c>
    </row>
    <row r="2498">
      <c r="B2498" s="1" t="str">
        <f>IFERROR(__xludf.DUMMYFUNCTION("""COMPUTED_VALUE"""),"HTML/CSS;PHP;SQL")</f>
        <v>HTML/CSS;PHP;SQL</v>
      </c>
      <c r="E2498" s="1" t="str">
        <f>IFERROR(__xludf.DUMMYFUNCTION("UNIQUE(SPLIT(B2498,"";""))"),"HTML/CSS")</f>
        <v>HTML/CSS</v>
      </c>
      <c r="F2498" s="1" t="str">
        <f>IFERROR(__xludf.DUMMYFUNCTION("""COMPUTED_VALUE"""),"PHP")</f>
        <v>PHP</v>
      </c>
      <c r="G2498" s="1" t="str">
        <f>IFERROR(__xludf.DUMMYFUNCTION("""COMPUTED_VALUE"""),"SQL")</f>
        <v>SQL</v>
      </c>
    </row>
    <row r="2499">
      <c r="B2499" s="1" t="str">
        <f>IFERROR(__xludf.DUMMYFUNCTION("""COMPUTED_VALUE"""),"Bash/Shell/PowerShell;C++;Go;HTML/CSS;Java;JavaScript;Python;TypeScript")</f>
        <v>Bash/Shell/PowerShell;C++;Go;HTML/CSS;Java;JavaScript;Python;TypeScript</v>
      </c>
      <c r="E2499" s="1" t="str">
        <f>IFERROR(__xludf.DUMMYFUNCTION("UNIQUE(SPLIT(B2499,"";""))"),"Bash/Shell/PowerShell")</f>
        <v>Bash/Shell/PowerShell</v>
      </c>
      <c r="F2499" s="1" t="str">
        <f>IFERROR(__xludf.DUMMYFUNCTION("""COMPUTED_VALUE"""),"C++")</f>
        <v>C++</v>
      </c>
      <c r="G2499" s="1" t="str">
        <f>IFERROR(__xludf.DUMMYFUNCTION("""COMPUTED_VALUE"""),"Go")</f>
        <v>Go</v>
      </c>
      <c r="H2499" s="1" t="str">
        <f>IFERROR(__xludf.DUMMYFUNCTION("""COMPUTED_VALUE"""),"HTML/CSS")</f>
        <v>HTML/CSS</v>
      </c>
      <c r="I2499" s="1" t="str">
        <f>IFERROR(__xludf.DUMMYFUNCTION("""COMPUTED_VALUE"""),"Java")</f>
        <v>Java</v>
      </c>
      <c r="J2499" s="1" t="str">
        <f>IFERROR(__xludf.DUMMYFUNCTION("""COMPUTED_VALUE"""),"JavaScript")</f>
        <v>JavaScript</v>
      </c>
      <c r="K2499" s="1" t="str">
        <f>IFERROR(__xludf.DUMMYFUNCTION("""COMPUTED_VALUE"""),"Python")</f>
        <v>Python</v>
      </c>
      <c r="L2499" s="1" t="str">
        <f>IFERROR(__xludf.DUMMYFUNCTION("""COMPUTED_VALUE"""),"TypeScript")</f>
        <v>TypeScript</v>
      </c>
    </row>
    <row r="2500">
      <c r="B2500" s="1" t="str">
        <f>IFERROR(__xludf.DUMMYFUNCTION("""COMPUTED_VALUE"""),"Bash/Shell/PowerShell;C;C++;HTML/CSS;Java;JavaScript;Python;SQL")</f>
        <v>Bash/Shell/PowerShell;C;C++;HTML/CSS;Java;JavaScript;Python;SQL</v>
      </c>
      <c r="E2500" s="1" t="str">
        <f>IFERROR(__xludf.DUMMYFUNCTION("UNIQUE(SPLIT(B2500,"";""))"),"Bash/Shell/PowerShell")</f>
        <v>Bash/Shell/PowerShell</v>
      </c>
      <c r="F2500" s="1" t="str">
        <f>IFERROR(__xludf.DUMMYFUNCTION("""COMPUTED_VALUE"""),"C")</f>
        <v>C</v>
      </c>
      <c r="G2500" s="1" t="str">
        <f>IFERROR(__xludf.DUMMYFUNCTION("""COMPUTED_VALUE"""),"C++")</f>
        <v>C++</v>
      </c>
      <c r="H2500" s="1" t="str">
        <f>IFERROR(__xludf.DUMMYFUNCTION("""COMPUTED_VALUE"""),"HTML/CSS")</f>
        <v>HTML/CSS</v>
      </c>
      <c r="I2500" s="1" t="str">
        <f>IFERROR(__xludf.DUMMYFUNCTION("""COMPUTED_VALUE"""),"Java")</f>
        <v>Java</v>
      </c>
      <c r="J2500" s="1" t="str">
        <f>IFERROR(__xludf.DUMMYFUNCTION("""COMPUTED_VALUE"""),"JavaScript")</f>
        <v>JavaScript</v>
      </c>
      <c r="K2500" s="1" t="str">
        <f>IFERROR(__xludf.DUMMYFUNCTION("""COMPUTED_VALUE"""),"Python")</f>
        <v>Python</v>
      </c>
      <c r="L2500" s="1" t="str">
        <f>IFERROR(__xludf.DUMMYFUNCTION("""COMPUTED_VALUE"""),"SQL")</f>
        <v>SQL</v>
      </c>
    </row>
    <row r="2501">
      <c r="B2501" s="1" t="str">
        <f>IFERROR(__xludf.DUMMYFUNCTION("""COMPUTED_VALUE"""),"Bash/Shell/PowerShell;Clojure;HTML/CSS;Java;JavaScript;SQL")</f>
        <v>Bash/Shell/PowerShell;Clojure;HTML/CSS;Java;JavaScript;SQL</v>
      </c>
      <c r="E2501" s="1" t="str">
        <f>IFERROR(__xludf.DUMMYFUNCTION("UNIQUE(SPLIT(B2501,"";""))"),"Bash/Shell/PowerShell")</f>
        <v>Bash/Shell/PowerShell</v>
      </c>
      <c r="F2501" s="1" t="str">
        <f>IFERROR(__xludf.DUMMYFUNCTION("""COMPUTED_VALUE"""),"Clojure")</f>
        <v>Clojure</v>
      </c>
      <c r="G2501" s="1" t="str">
        <f>IFERROR(__xludf.DUMMYFUNCTION("""COMPUTED_VALUE"""),"HTML/CSS")</f>
        <v>HTML/CSS</v>
      </c>
      <c r="H2501" s="1" t="str">
        <f>IFERROR(__xludf.DUMMYFUNCTION("""COMPUTED_VALUE"""),"Java")</f>
        <v>Java</v>
      </c>
      <c r="I2501" s="1" t="str">
        <f>IFERROR(__xludf.DUMMYFUNCTION("""COMPUTED_VALUE"""),"JavaScript")</f>
        <v>JavaScript</v>
      </c>
      <c r="J2501" s="1" t="str">
        <f>IFERROR(__xludf.DUMMYFUNCTION("""COMPUTED_VALUE"""),"SQL")</f>
        <v>SQL</v>
      </c>
    </row>
    <row r="2502">
      <c r="B2502" s="1" t="str">
        <f>IFERROR(__xludf.DUMMYFUNCTION("""COMPUTED_VALUE"""),"Bash/Shell/PowerShell;C++;R;VBA")</f>
        <v>Bash/Shell/PowerShell;C++;R;VBA</v>
      </c>
      <c r="E2502" s="1" t="str">
        <f>IFERROR(__xludf.DUMMYFUNCTION("UNIQUE(SPLIT(B2502,"";""))"),"Bash/Shell/PowerShell")</f>
        <v>Bash/Shell/PowerShell</v>
      </c>
      <c r="F2502" s="1" t="str">
        <f>IFERROR(__xludf.DUMMYFUNCTION("""COMPUTED_VALUE"""),"C++")</f>
        <v>C++</v>
      </c>
      <c r="G2502" s="1" t="str">
        <f>IFERROR(__xludf.DUMMYFUNCTION("""COMPUTED_VALUE"""),"R")</f>
        <v>R</v>
      </c>
      <c r="H2502" s="1" t="str">
        <f>IFERROR(__xludf.DUMMYFUNCTION("""COMPUTED_VALUE"""),"VBA")</f>
        <v>VBA</v>
      </c>
    </row>
    <row r="2503">
      <c r="B2503" s="1" t="str">
        <f>IFERROR(__xludf.DUMMYFUNCTION("""COMPUTED_VALUE"""),"HTML/CSS;Java;JavaScript;PHP;TypeScript")</f>
        <v>HTML/CSS;Java;JavaScript;PHP;TypeScript</v>
      </c>
      <c r="E2503" s="1" t="str">
        <f>IFERROR(__xludf.DUMMYFUNCTION("UNIQUE(SPLIT(B2503,"";""))"),"HTML/CSS")</f>
        <v>HTML/CSS</v>
      </c>
      <c r="F2503" s="1" t="str">
        <f>IFERROR(__xludf.DUMMYFUNCTION("""COMPUTED_VALUE"""),"Java")</f>
        <v>Java</v>
      </c>
      <c r="G2503" s="1" t="str">
        <f>IFERROR(__xludf.DUMMYFUNCTION("""COMPUTED_VALUE"""),"JavaScript")</f>
        <v>JavaScript</v>
      </c>
      <c r="H2503" s="1" t="str">
        <f>IFERROR(__xludf.DUMMYFUNCTION("""COMPUTED_VALUE"""),"PHP")</f>
        <v>PHP</v>
      </c>
      <c r="I2503" s="1" t="str">
        <f>IFERROR(__xludf.DUMMYFUNCTION("""COMPUTED_VALUE"""),"TypeScript")</f>
        <v>TypeScript</v>
      </c>
    </row>
    <row r="2504">
      <c r="B2504" s="1" t="str">
        <f>IFERROR(__xludf.DUMMYFUNCTION("""COMPUTED_VALUE"""),"C#;HTML/CSS;JavaScript;SQL")</f>
        <v>C#;HTML/CSS;JavaScript;SQL</v>
      </c>
      <c r="E2504" s="1" t="str">
        <f>IFERROR(__xludf.DUMMYFUNCTION("UNIQUE(SPLIT(B2504,"";""))"),"C#")</f>
        <v>C#</v>
      </c>
      <c r="F2504" s="1" t="str">
        <f>IFERROR(__xludf.DUMMYFUNCTION("""COMPUTED_VALUE"""),"HTML/CSS")</f>
        <v>HTML/CSS</v>
      </c>
      <c r="G2504" s="1" t="str">
        <f>IFERROR(__xludf.DUMMYFUNCTION("""COMPUTED_VALUE"""),"JavaScript")</f>
        <v>JavaScript</v>
      </c>
      <c r="H2504" s="1" t="str">
        <f>IFERROR(__xludf.DUMMYFUNCTION("""COMPUTED_VALUE"""),"SQL")</f>
        <v>SQL</v>
      </c>
    </row>
    <row r="2505">
      <c r="B2505" s="1" t="str">
        <f>IFERROR(__xludf.DUMMYFUNCTION("""COMPUTED_VALUE"""),"Bash/Shell/PowerShell;HTML/CSS;Java;JavaScript;PHP;SQL")</f>
        <v>Bash/Shell/PowerShell;HTML/CSS;Java;JavaScript;PHP;SQL</v>
      </c>
      <c r="E2505" s="1" t="str">
        <f>IFERROR(__xludf.DUMMYFUNCTION("UNIQUE(SPLIT(B2505,"";""))"),"Bash/Shell/PowerShell")</f>
        <v>Bash/Shell/PowerShell</v>
      </c>
      <c r="F2505" s="1" t="str">
        <f>IFERROR(__xludf.DUMMYFUNCTION("""COMPUTED_VALUE"""),"HTML/CSS")</f>
        <v>HTML/CSS</v>
      </c>
      <c r="G2505" s="1" t="str">
        <f>IFERROR(__xludf.DUMMYFUNCTION("""COMPUTED_VALUE"""),"Java")</f>
        <v>Java</v>
      </c>
      <c r="H2505" s="1" t="str">
        <f>IFERROR(__xludf.DUMMYFUNCTION("""COMPUTED_VALUE"""),"JavaScript")</f>
        <v>JavaScript</v>
      </c>
      <c r="I2505" s="1" t="str">
        <f>IFERROR(__xludf.DUMMYFUNCTION("""COMPUTED_VALUE"""),"PHP")</f>
        <v>PHP</v>
      </c>
      <c r="J2505" s="1" t="str">
        <f>IFERROR(__xludf.DUMMYFUNCTION("""COMPUTED_VALUE"""),"SQL")</f>
        <v>SQL</v>
      </c>
    </row>
    <row r="2506">
      <c r="B2506" s="1" t="str">
        <f>IFERROR(__xludf.DUMMYFUNCTION("""COMPUTED_VALUE"""),"C;C++;HTML/CSS;JavaScript;PHP;SQL")</f>
        <v>C;C++;HTML/CSS;JavaScript;PHP;SQL</v>
      </c>
      <c r="E2506" s="1" t="str">
        <f>IFERROR(__xludf.DUMMYFUNCTION("UNIQUE(SPLIT(B2506,"";""))"),"C")</f>
        <v>C</v>
      </c>
      <c r="F2506" s="1" t="str">
        <f>IFERROR(__xludf.DUMMYFUNCTION("""COMPUTED_VALUE"""),"C++")</f>
        <v>C++</v>
      </c>
      <c r="G2506" s="1" t="str">
        <f>IFERROR(__xludf.DUMMYFUNCTION("""COMPUTED_VALUE"""),"HTML/CSS")</f>
        <v>HTML/CSS</v>
      </c>
      <c r="H2506" s="1" t="str">
        <f>IFERROR(__xludf.DUMMYFUNCTION("""COMPUTED_VALUE"""),"JavaScript")</f>
        <v>JavaScript</v>
      </c>
      <c r="I2506" s="1" t="str">
        <f>IFERROR(__xludf.DUMMYFUNCTION("""COMPUTED_VALUE"""),"PHP")</f>
        <v>PHP</v>
      </c>
      <c r="J2506" s="1" t="str">
        <f>IFERROR(__xludf.DUMMYFUNCTION("""COMPUTED_VALUE"""),"SQL")</f>
        <v>SQL</v>
      </c>
    </row>
    <row r="2507">
      <c r="B2507" s="1" t="str">
        <f>IFERROR(__xludf.DUMMYFUNCTION("""COMPUTED_VALUE"""),"HTML/CSS;Java;Python")</f>
        <v>HTML/CSS;Java;Python</v>
      </c>
      <c r="E2507" s="1" t="str">
        <f>IFERROR(__xludf.DUMMYFUNCTION("UNIQUE(SPLIT(B2507,"";""))"),"HTML/CSS")</f>
        <v>HTML/CSS</v>
      </c>
      <c r="F2507" s="1" t="str">
        <f>IFERROR(__xludf.DUMMYFUNCTION("""COMPUTED_VALUE"""),"Java")</f>
        <v>Java</v>
      </c>
      <c r="G2507" s="1" t="str">
        <f>IFERROR(__xludf.DUMMYFUNCTION("""COMPUTED_VALUE"""),"Python")</f>
        <v>Python</v>
      </c>
    </row>
    <row r="2508">
      <c r="B2508" s="1" t="str">
        <f>IFERROR(__xludf.DUMMYFUNCTION("""COMPUTED_VALUE"""),"Bash/Shell/PowerShell;C;C++;C#;Clojure;HTML/CSS;Java;JavaScript;Python;SQL;TypeScript")</f>
        <v>Bash/Shell/PowerShell;C;C++;C#;Clojure;HTML/CSS;Java;JavaScript;Python;SQL;TypeScript</v>
      </c>
      <c r="E2508" s="1" t="str">
        <f>IFERROR(__xludf.DUMMYFUNCTION("UNIQUE(SPLIT(B2508,"";""))"),"Bash/Shell/PowerShell")</f>
        <v>Bash/Shell/PowerShell</v>
      </c>
      <c r="F2508" s="1" t="str">
        <f>IFERROR(__xludf.DUMMYFUNCTION("""COMPUTED_VALUE"""),"C")</f>
        <v>C</v>
      </c>
      <c r="G2508" s="1" t="str">
        <f>IFERROR(__xludf.DUMMYFUNCTION("""COMPUTED_VALUE"""),"C++")</f>
        <v>C++</v>
      </c>
      <c r="H2508" s="1" t="str">
        <f>IFERROR(__xludf.DUMMYFUNCTION("""COMPUTED_VALUE"""),"C#")</f>
        <v>C#</v>
      </c>
      <c r="I2508" s="1" t="str">
        <f>IFERROR(__xludf.DUMMYFUNCTION("""COMPUTED_VALUE"""),"Clojure")</f>
        <v>Clojure</v>
      </c>
      <c r="J2508" s="1" t="str">
        <f>IFERROR(__xludf.DUMMYFUNCTION("""COMPUTED_VALUE"""),"HTML/CSS")</f>
        <v>HTML/CSS</v>
      </c>
      <c r="K2508" s="1" t="str">
        <f>IFERROR(__xludf.DUMMYFUNCTION("""COMPUTED_VALUE"""),"Java")</f>
        <v>Java</v>
      </c>
      <c r="L2508" s="1" t="str">
        <f>IFERROR(__xludf.DUMMYFUNCTION("""COMPUTED_VALUE"""),"JavaScript")</f>
        <v>JavaScript</v>
      </c>
      <c r="M2508" s="1" t="str">
        <f>IFERROR(__xludf.DUMMYFUNCTION("""COMPUTED_VALUE"""),"Python")</f>
        <v>Python</v>
      </c>
      <c r="N2508" s="1" t="str">
        <f>IFERROR(__xludf.DUMMYFUNCTION("""COMPUTED_VALUE"""),"SQL")</f>
        <v>SQL</v>
      </c>
      <c r="O2508" s="1" t="str">
        <f>IFERROR(__xludf.DUMMYFUNCTION("""COMPUTED_VALUE"""),"TypeScript")</f>
        <v>TypeScript</v>
      </c>
    </row>
    <row r="2509">
      <c r="B2509" s="1" t="str">
        <f>IFERROR(__xludf.DUMMYFUNCTION("""COMPUTED_VALUE"""),"Java;JavaScript;Python;SQL;TypeScript")</f>
        <v>Java;JavaScript;Python;SQL;TypeScript</v>
      </c>
      <c r="E2509" s="1" t="str">
        <f>IFERROR(__xludf.DUMMYFUNCTION("UNIQUE(SPLIT(B2509,"";""))"),"Java")</f>
        <v>Java</v>
      </c>
      <c r="F2509" s="1" t="str">
        <f>IFERROR(__xludf.DUMMYFUNCTION("""COMPUTED_VALUE"""),"JavaScript")</f>
        <v>JavaScript</v>
      </c>
      <c r="G2509" s="1" t="str">
        <f>IFERROR(__xludf.DUMMYFUNCTION("""COMPUTED_VALUE"""),"Python")</f>
        <v>Python</v>
      </c>
      <c r="H2509" s="1" t="str">
        <f>IFERROR(__xludf.DUMMYFUNCTION("""COMPUTED_VALUE"""),"SQL")</f>
        <v>SQL</v>
      </c>
      <c r="I2509" s="1" t="str">
        <f>IFERROR(__xludf.DUMMYFUNCTION("""COMPUTED_VALUE"""),"TypeScript")</f>
        <v>TypeScript</v>
      </c>
    </row>
    <row r="2510">
      <c r="B2510" s="1" t="str">
        <f>IFERROR(__xludf.DUMMYFUNCTION("""COMPUTED_VALUE"""),"Assembly;Bash/Shell/PowerShell;C;C++;HTML/CSS;Java;JavaScript;Kotlin;Objective-C;Python;SQL;Swift")</f>
        <v>Assembly;Bash/Shell/PowerShell;C;C++;HTML/CSS;Java;JavaScript;Kotlin;Objective-C;Python;SQL;Swift</v>
      </c>
      <c r="E2510" s="1" t="str">
        <f>IFERROR(__xludf.DUMMYFUNCTION("UNIQUE(SPLIT(B2510,"";""))"),"Assembly")</f>
        <v>Assembly</v>
      </c>
      <c r="F2510" s="1" t="str">
        <f>IFERROR(__xludf.DUMMYFUNCTION("""COMPUTED_VALUE"""),"Bash/Shell/PowerShell")</f>
        <v>Bash/Shell/PowerShell</v>
      </c>
      <c r="G2510" s="1" t="str">
        <f>IFERROR(__xludf.DUMMYFUNCTION("""COMPUTED_VALUE"""),"C")</f>
        <v>C</v>
      </c>
      <c r="H2510" s="1" t="str">
        <f>IFERROR(__xludf.DUMMYFUNCTION("""COMPUTED_VALUE"""),"C++")</f>
        <v>C++</v>
      </c>
      <c r="I2510" s="1" t="str">
        <f>IFERROR(__xludf.DUMMYFUNCTION("""COMPUTED_VALUE"""),"HTML/CSS")</f>
        <v>HTML/CSS</v>
      </c>
      <c r="J2510" s="1" t="str">
        <f>IFERROR(__xludf.DUMMYFUNCTION("""COMPUTED_VALUE"""),"Java")</f>
        <v>Java</v>
      </c>
      <c r="K2510" s="1" t="str">
        <f>IFERROR(__xludf.DUMMYFUNCTION("""COMPUTED_VALUE"""),"JavaScript")</f>
        <v>JavaScript</v>
      </c>
      <c r="L2510" s="1" t="str">
        <f>IFERROR(__xludf.DUMMYFUNCTION("""COMPUTED_VALUE"""),"Kotlin")</f>
        <v>Kotlin</v>
      </c>
      <c r="M2510" s="1" t="str">
        <f>IFERROR(__xludf.DUMMYFUNCTION("""COMPUTED_VALUE"""),"Objective-C")</f>
        <v>Objective-C</v>
      </c>
      <c r="N2510" s="1" t="str">
        <f>IFERROR(__xludf.DUMMYFUNCTION("""COMPUTED_VALUE"""),"Python")</f>
        <v>Python</v>
      </c>
      <c r="O2510" s="1" t="str">
        <f>IFERROR(__xludf.DUMMYFUNCTION("""COMPUTED_VALUE"""),"SQL")</f>
        <v>SQL</v>
      </c>
      <c r="P2510" s="1" t="str">
        <f>IFERROR(__xludf.DUMMYFUNCTION("""COMPUTED_VALUE"""),"Swift")</f>
        <v>Swift</v>
      </c>
    </row>
    <row r="2511">
      <c r="B2511" s="1" t="str">
        <f>IFERROR(__xludf.DUMMYFUNCTION("""COMPUTED_VALUE"""),"Bash/Shell/PowerShell;HTML/CSS;JavaScript;Python;SQL;TypeScript")</f>
        <v>Bash/Shell/PowerShell;HTML/CSS;JavaScript;Python;SQL;TypeScript</v>
      </c>
      <c r="E2511" s="1" t="str">
        <f>IFERROR(__xludf.DUMMYFUNCTION("UNIQUE(SPLIT(B2511,"";""))"),"Bash/Shell/PowerShell")</f>
        <v>Bash/Shell/PowerShell</v>
      </c>
      <c r="F2511" s="1" t="str">
        <f>IFERROR(__xludf.DUMMYFUNCTION("""COMPUTED_VALUE"""),"HTML/CSS")</f>
        <v>HTML/CSS</v>
      </c>
      <c r="G2511" s="1" t="str">
        <f>IFERROR(__xludf.DUMMYFUNCTION("""COMPUTED_VALUE"""),"JavaScript")</f>
        <v>JavaScript</v>
      </c>
      <c r="H2511" s="1" t="str">
        <f>IFERROR(__xludf.DUMMYFUNCTION("""COMPUTED_VALUE"""),"Python")</f>
        <v>Python</v>
      </c>
      <c r="I2511" s="1" t="str">
        <f>IFERROR(__xludf.DUMMYFUNCTION("""COMPUTED_VALUE"""),"SQL")</f>
        <v>SQL</v>
      </c>
      <c r="J2511" s="1" t="str">
        <f>IFERROR(__xludf.DUMMYFUNCTION("""COMPUTED_VALUE"""),"TypeScript")</f>
        <v>TypeScript</v>
      </c>
    </row>
    <row r="2512">
      <c r="B2512" s="1" t="str">
        <f>IFERROR(__xludf.DUMMYFUNCTION("""COMPUTED_VALUE"""),"Bash/Shell/PowerShell;HTML/CSS;JavaScript;PHP;SQL;TypeScript")</f>
        <v>Bash/Shell/PowerShell;HTML/CSS;JavaScript;PHP;SQL;TypeScript</v>
      </c>
      <c r="E2512" s="1" t="str">
        <f>IFERROR(__xludf.DUMMYFUNCTION("UNIQUE(SPLIT(B2512,"";""))"),"Bash/Shell/PowerShell")</f>
        <v>Bash/Shell/PowerShell</v>
      </c>
      <c r="F2512" s="1" t="str">
        <f>IFERROR(__xludf.DUMMYFUNCTION("""COMPUTED_VALUE"""),"HTML/CSS")</f>
        <v>HTML/CSS</v>
      </c>
      <c r="G2512" s="1" t="str">
        <f>IFERROR(__xludf.DUMMYFUNCTION("""COMPUTED_VALUE"""),"JavaScript")</f>
        <v>JavaScript</v>
      </c>
      <c r="H2512" s="1" t="str">
        <f>IFERROR(__xludf.DUMMYFUNCTION("""COMPUTED_VALUE"""),"PHP")</f>
        <v>PHP</v>
      </c>
      <c r="I2512" s="1" t="str">
        <f>IFERROR(__xludf.DUMMYFUNCTION("""COMPUTED_VALUE"""),"SQL")</f>
        <v>SQL</v>
      </c>
      <c r="J2512" s="1" t="str">
        <f>IFERROR(__xludf.DUMMYFUNCTION("""COMPUTED_VALUE"""),"TypeScript")</f>
        <v>TypeScript</v>
      </c>
    </row>
    <row r="2513">
      <c r="B2513" s="1" t="str">
        <f>IFERROR(__xludf.DUMMYFUNCTION("""COMPUTED_VALUE"""),"HTML/CSS;Java;Kotlin;SQL")</f>
        <v>HTML/CSS;Java;Kotlin;SQL</v>
      </c>
      <c r="E2513" s="1" t="str">
        <f>IFERROR(__xludf.DUMMYFUNCTION("UNIQUE(SPLIT(B2513,"";""))"),"HTML/CSS")</f>
        <v>HTML/CSS</v>
      </c>
      <c r="F2513" s="1" t="str">
        <f>IFERROR(__xludf.DUMMYFUNCTION("""COMPUTED_VALUE"""),"Java")</f>
        <v>Java</v>
      </c>
      <c r="G2513" s="1" t="str">
        <f>IFERROR(__xludf.DUMMYFUNCTION("""COMPUTED_VALUE"""),"Kotlin")</f>
        <v>Kotlin</v>
      </c>
      <c r="H2513" s="1" t="str">
        <f>IFERROR(__xludf.DUMMYFUNCTION("""COMPUTED_VALUE"""),"SQL")</f>
        <v>SQL</v>
      </c>
    </row>
    <row r="2514">
      <c r="B2514" s="1" t="str">
        <f>IFERROR(__xludf.DUMMYFUNCTION("""COMPUTED_VALUE"""),"HTML/CSS;JavaScript;PHP;SQL")</f>
        <v>HTML/CSS;JavaScript;PHP;SQL</v>
      </c>
      <c r="E2514" s="1" t="str">
        <f>IFERROR(__xludf.DUMMYFUNCTION("UNIQUE(SPLIT(B2514,"";""))"),"HTML/CSS")</f>
        <v>HTML/CSS</v>
      </c>
      <c r="F2514" s="1" t="str">
        <f>IFERROR(__xludf.DUMMYFUNCTION("""COMPUTED_VALUE"""),"JavaScript")</f>
        <v>JavaScript</v>
      </c>
      <c r="G2514" s="1" t="str">
        <f>IFERROR(__xludf.DUMMYFUNCTION("""COMPUTED_VALUE"""),"PHP")</f>
        <v>PHP</v>
      </c>
      <c r="H2514" s="1" t="str">
        <f>IFERROR(__xludf.DUMMYFUNCTION("""COMPUTED_VALUE"""),"SQL")</f>
        <v>SQL</v>
      </c>
    </row>
    <row r="2515">
      <c r="B2515" s="1" t="str">
        <f>IFERROR(__xludf.DUMMYFUNCTION("""COMPUTED_VALUE"""),"HTML/CSS;Java;JavaScript;VBA")</f>
        <v>HTML/CSS;Java;JavaScript;VBA</v>
      </c>
      <c r="E2515" s="1" t="str">
        <f>IFERROR(__xludf.DUMMYFUNCTION("UNIQUE(SPLIT(B2515,"";""))"),"HTML/CSS")</f>
        <v>HTML/CSS</v>
      </c>
      <c r="F2515" s="1" t="str">
        <f>IFERROR(__xludf.DUMMYFUNCTION("""COMPUTED_VALUE"""),"Java")</f>
        <v>Java</v>
      </c>
      <c r="G2515" s="1" t="str">
        <f>IFERROR(__xludf.DUMMYFUNCTION("""COMPUTED_VALUE"""),"JavaScript")</f>
        <v>JavaScript</v>
      </c>
      <c r="H2515" s="1" t="str">
        <f>IFERROR(__xludf.DUMMYFUNCTION("""COMPUTED_VALUE"""),"VBA")</f>
        <v>VBA</v>
      </c>
    </row>
    <row r="2516">
      <c r="B2516" s="1" t="str">
        <f>IFERROR(__xludf.DUMMYFUNCTION("""COMPUTED_VALUE"""),"C;HTML/CSS;Java;JavaScript;Python;SQL")</f>
        <v>C;HTML/CSS;Java;JavaScript;Python;SQL</v>
      </c>
      <c r="E2516" s="1" t="str">
        <f>IFERROR(__xludf.DUMMYFUNCTION("UNIQUE(SPLIT(B2516,"";""))"),"C")</f>
        <v>C</v>
      </c>
      <c r="F2516" s="1" t="str">
        <f>IFERROR(__xludf.DUMMYFUNCTION("""COMPUTED_VALUE"""),"HTML/CSS")</f>
        <v>HTML/CSS</v>
      </c>
      <c r="G2516" s="1" t="str">
        <f>IFERROR(__xludf.DUMMYFUNCTION("""COMPUTED_VALUE"""),"Java")</f>
        <v>Java</v>
      </c>
      <c r="H2516" s="1" t="str">
        <f>IFERROR(__xludf.DUMMYFUNCTION("""COMPUTED_VALUE"""),"JavaScript")</f>
        <v>JavaScript</v>
      </c>
      <c r="I2516" s="1" t="str">
        <f>IFERROR(__xludf.DUMMYFUNCTION("""COMPUTED_VALUE"""),"Python")</f>
        <v>Python</v>
      </c>
      <c r="J2516" s="1" t="str">
        <f>IFERROR(__xludf.DUMMYFUNCTION("""COMPUTED_VALUE"""),"SQL")</f>
        <v>SQL</v>
      </c>
    </row>
    <row r="2517">
      <c r="B2517" s="1" t="str">
        <f>IFERROR(__xludf.DUMMYFUNCTION("""COMPUTED_VALUE"""),"Bash/Shell/PowerShell;C;C++;Clojure;HTML/CSS;Java;Python;Scala;SQL")</f>
        <v>Bash/Shell/PowerShell;C;C++;Clojure;HTML/CSS;Java;Python;Scala;SQL</v>
      </c>
      <c r="E2517" s="1" t="str">
        <f>IFERROR(__xludf.DUMMYFUNCTION("UNIQUE(SPLIT(B2517,"";""))"),"Bash/Shell/PowerShell")</f>
        <v>Bash/Shell/PowerShell</v>
      </c>
      <c r="F2517" s="1" t="str">
        <f>IFERROR(__xludf.DUMMYFUNCTION("""COMPUTED_VALUE"""),"C")</f>
        <v>C</v>
      </c>
      <c r="G2517" s="1" t="str">
        <f>IFERROR(__xludf.DUMMYFUNCTION("""COMPUTED_VALUE"""),"C++")</f>
        <v>C++</v>
      </c>
      <c r="H2517" s="1" t="str">
        <f>IFERROR(__xludf.DUMMYFUNCTION("""COMPUTED_VALUE"""),"Clojure")</f>
        <v>Clojure</v>
      </c>
      <c r="I2517" s="1" t="str">
        <f>IFERROR(__xludf.DUMMYFUNCTION("""COMPUTED_VALUE"""),"HTML/CSS")</f>
        <v>HTML/CSS</v>
      </c>
      <c r="J2517" s="1" t="str">
        <f>IFERROR(__xludf.DUMMYFUNCTION("""COMPUTED_VALUE"""),"Java")</f>
        <v>Java</v>
      </c>
      <c r="K2517" s="1" t="str">
        <f>IFERROR(__xludf.DUMMYFUNCTION("""COMPUTED_VALUE"""),"Python")</f>
        <v>Python</v>
      </c>
      <c r="L2517" s="1" t="str">
        <f>IFERROR(__xludf.DUMMYFUNCTION("""COMPUTED_VALUE"""),"Scala")</f>
        <v>Scala</v>
      </c>
      <c r="M2517" s="1" t="str">
        <f>IFERROR(__xludf.DUMMYFUNCTION("""COMPUTED_VALUE"""),"SQL")</f>
        <v>SQL</v>
      </c>
    </row>
    <row r="2518">
      <c r="B2518" s="1" t="str">
        <f>IFERROR(__xludf.DUMMYFUNCTION("""COMPUTED_VALUE"""),"HTML/CSS")</f>
        <v>HTML/CSS</v>
      </c>
      <c r="E2518" s="1" t="str">
        <f>IFERROR(__xludf.DUMMYFUNCTION("UNIQUE(SPLIT(B2518,"";""))"),"HTML/CSS")</f>
        <v>HTML/CSS</v>
      </c>
    </row>
    <row r="2519">
      <c r="B2519" s="1" t="str">
        <f>IFERROR(__xludf.DUMMYFUNCTION("""COMPUTED_VALUE"""),"HTML/CSS;Java;JavaScript;PHP;SQL")</f>
        <v>HTML/CSS;Java;JavaScript;PHP;SQL</v>
      </c>
      <c r="E2519" s="1" t="str">
        <f>IFERROR(__xludf.DUMMYFUNCTION("UNIQUE(SPLIT(B2519,"";""))"),"HTML/CSS")</f>
        <v>HTML/CSS</v>
      </c>
      <c r="F2519" s="1" t="str">
        <f>IFERROR(__xludf.DUMMYFUNCTION("""COMPUTED_VALUE"""),"Java")</f>
        <v>Java</v>
      </c>
      <c r="G2519" s="1" t="str">
        <f>IFERROR(__xludf.DUMMYFUNCTION("""COMPUTED_VALUE"""),"JavaScript")</f>
        <v>JavaScript</v>
      </c>
      <c r="H2519" s="1" t="str">
        <f>IFERROR(__xludf.DUMMYFUNCTION("""COMPUTED_VALUE"""),"PHP")</f>
        <v>PHP</v>
      </c>
      <c r="I2519" s="1" t="str">
        <f>IFERROR(__xludf.DUMMYFUNCTION("""COMPUTED_VALUE"""),"SQL")</f>
        <v>SQL</v>
      </c>
    </row>
    <row r="2520">
      <c r="B2520" s="1" t="str">
        <f>IFERROR(__xludf.DUMMYFUNCTION("""COMPUTED_VALUE"""),"Java;Objective-C")</f>
        <v>Java;Objective-C</v>
      </c>
      <c r="E2520" s="1" t="str">
        <f>IFERROR(__xludf.DUMMYFUNCTION("UNIQUE(SPLIT(B2520,"";""))"),"Java")</f>
        <v>Java</v>
      </c>
      <c r="F2520" s="1" t="str">
        <f>IFERROR(__xludf.DUMMYFUNCTION("""COMPUTED_VALUE"""),"Objective-C")</f>
        <v>Objective-C</v>
      </c>
    </row>
    <row r="2521">
      <c r="B2521" s="1" t="str">
        <f>IFERROR(__xludf.DUMMYFUNCTION("""COMPUTED_VALUE"""),"Assembly;Bash/Shell/PowerShell;C;HTML/CSS;Java;JavaScript;Python;SQL")</f>
        <v>Assembly;Bash/Shell/PowerShell;C;HTML/CSS;Java;JavaScript;Python;SQL</v>
      </c>
      <c r="E2521" s="1" t="str">
        <f>IFERROR(__xludf.DUMMYFUNCTION("UNIQUE(SPLIT(B2521,"";""))"),"Assembly")</f>
        <v>Assembly</v>
      </c>
      <c r="F2521" s="1" t="str">
        <f>IFERROR(__xludf.DUMMYFUNCTION("""COMPUTED_VALUE"""),"Bash/Shell/PowerShell")</f>
        <v>Bash/Shell/PowerShell</v>
      </c>
      <c r="G2521" s="1" t="str">
        <f>IFERROR(__xludf.DUMMYFUNCTION("""COMPUTED_VALUE"""),"C")</f>
        <v>C</v>
      </c>
      <c r="H2521" s="1" t="str">
        <f>IFERROR(__xludf.DUMMYFUNCTION("""COMPUTED_VALUE"""),"HTML/CSS")</f>
        <v>HTML/CSS</v>
      </c>
      <c r="I2521" s="1" t="str">
        <f>IFERROR(__xludf.DUMMYFUNCTION("""COMPUTED_VALUE"""),"Java")</f>
        <v>Java</v>
      </c>
      <c r="J2521" s="1" t="str">
        <f>IFERROR(__xludf.DUMMYFUNCTION("""COMPUTED_VALUE"""),"JavaScript")</f>
        <v>JavaScript</v>
      </c>
      <c r="K2521" s="1" t="str">
        <f>IFERROR(__xludf.DUMMYFUNCTION("""COMPUTED_VALUE"""),"Python")</f>
        <v>Python</v>
      </c>
      <c r="L2521" s="1" t="str">
        <f>IFERROR(__xludf.DUMMYFUNCTION("""COMPUTED_VALUE"""),"SQL")</f>
        <v>SQL</v>
      </c>
    </row>
    <row r="2522">
      <c r="B2522" s="1" t="str">
        <f>IFERROR(__xludf.DUMMYFUNCTION("""COMPUTED_VALUE"""),"Python")</f>
        <v>Python</v>
      </c>
      <c r="E2522" s="1" t="str">
        <f>IFERROR(__xludf.DUMMYFUNCTION("UNIQUE(SPLIT(B2522,"";""))"),"Python")</f>
        <v>Python</v>
      </c>
    </row>
    <row r="2523">
      <c r="B2523" s="1" t="str">
        <f>IFERROR(__xludf.DUMMYFUNCTION("""COMPUTED_VALUE"""),"Assembly;Bash/Shell/PowerShell;C;C++;C#;HTML/CSS;Java;JavaScript;Objective-C;Python;Swift;TypeScript")</f>
        <v>Assembly;Bash/Shell/PowerShell;C;C++;C#;HTML/CSS;Java;JavaScript;Objective-C;Python;Swift;TypeScript</v>
      </c>
      <c r="E2523" s="1" t="str">
        <f>IFERROR(__xludf.DUMMYFUNCTION("UNIQUE(SPLIT(B2523,"";""))"),"Assembly")</f>
        <v>Assembly</v>
      </c>
      <c r="F2523" s="1" t="str">
        <f>IFERROR(__xludf.DUMMYFUNCTION("""COMPUTED_VALUE"""),"Bash/Shell/PowerShell")</f>
        <v>Bash/Shell/PowerShell</v>
      </c>
      <c r="G2523" s="1" t="str">
        <f>IFERROR(__xludf.DUMMYFUNCTION("""COMPUTED_VALUE"""),"C")</f>
        <v>C</v>
      </c>
      <c r="H2523" s="1" t="str">
        <f>IFERROR(__xludf.DUMMYFUNCTION("""COMPUTED_VALUE"""),"C++")</f>
        <v>C++</v>
      </c>
      <c r="I2523" s="1" t="str">
        <f>IFERROR(__xludf.DUMMYFUNCTION("""COMPUTED_VALUE"""),"C#")</f>
        <v>C#</v>
      </c>
      <c r="J2523" s="1" t="str">
        <f>IFERROR(__xludf.DUMMYFUNCTION("""COMPUTED_VALUE"""),"HTML/CSS")</f>
        <v>HTML/CSS</v>
      </c>
      <c r="K2523" s="1" t="str">
        <f>IFERROR(__xludf.DUMMYFUNCTION("""COMPUTED_VALUE"""),"Java")</f>
        <v>Java</v>
      </c>
      <c r="L2523" s="1" t="str">
        <f>IFERROR(__xludf.DUMMYFUNCTION("""COMPUTED_VALUE"""),"JavaScript")</f>
        <v>JavaScript</v>
      </c>
      <c r="M2523" s="1" t="str">
        <f>IFERROR(__xludf.DUMMYFUNCTION("""COMPUTED_VALUE"""),"Objective-C")</f>
        <v>Objective-C</v>
      </c>
      <c r="N2523" s="1" t="str">
        <f>IFERROR(__xludf.DUMMYFUNCTION("""COMPUTED_VALUE"""),"Python")</f>
        <v>Python</v>
      </c>
      <c r="O2523" s="1" t="str">
        <f>IFERROR(__xludf.DUMMYFUNCTION("""COMPUTED_VALUE"""),"Swift")</f>
        <v>Swift</v>
      </c>
      <c r="P2523" s="1" t="str">
        <f>IFERROR(__xludf.DUMMYFUNCTION("""COMPUTED_VALUE"""),"TypeScript")</f>
        <v>TypeScript</v>
      </c>
    </row>
    <row r="2524">
      <c r="B2524" s="1" t="str">
        <f>IFERROR(__xludf.DUMMYFUNCTION("""COMPUTED_VALUE"""),"HTML/CSS;JavaScript;PHP")</f>
        <v>HTML/CSS;JavaScript;PHP</v>
      </c>
      <c r="E2524" s="1" t="str">
        <f>IFERROR(__xludf.DUMMYFUNCTION("UNIQUE(SPLIT(B2524,"";""))"),"HTML/CSS")</f>
        <v>HTML/CSS</v>
      </c>
      <c r="F2524" s="1" t="str">
        <f>IFERROR(__xludf.DUMMYFUNCTION("""COMPUTED_VALUE"""),"JavaScript")</f>
        <v>JavaScript</v>
      </c>
      <c r="G2524" s="1" t="str">
        <f>IFERROR(__xludf.DUMMYFUNCTION("""COMPUTED_VALUE"""),"PHP")</f>
        <v>PHP</v>
      </c>
    </row>
    <row r="2525">
      <c r="B2525" s="1" t="str">
        <f>IFERROR(__xludf.DUMMYFUNCTION("""COMPUTED_VALUE"""),"C++;Java;Objective-C;Python;Swift")</f>
        <v>C++;Java;Objective-C;Python;Swift</v>
      </c>
      <c r="E2525" s="1" t="str">
        <f>IFERROR(__xludf.DUMMYFUNCTION("UNIQUE(SPLIT(B2525,"";""))"),"C++")</f>
        <v>C++</v>
      </c>
      <c r="F2525" s="1" t="str">
        <f>IFERROR(__xludf.DUMMYFUNCTION("""COMPUTED_VALUE"""),"Java")</f>
        <v>Java</v>
      </c>
      <c r="G2525" s="1" t="str">
        <f>IFERROR(__xludf.DUMMYFUNCTION("""COMPUTED_VALUE"""),"Objective-C")</f>
        <v>Objective-C</v>
      </c>
      <c r="H2525" s="1" t="str">
        <f>IFERROR(__xludf.DUMMYFUNCTION("""COMPUTED_VALUE"""),"Python")</f>
        <v>Python</v>
      </c>
      <c r="I2525" s="1" t="str">
        <f>IFERROR(__xludf.DUMMYFUNCTION("""COMPUTED_VALUE"""),"Swift")</f>
        <v>Swift</v>
      </c>
    </row>
    <row r="2526">
      <c r="B2526" s="1" t="str">
        <f>IFERROR(__xludf.DUMMYFUNCTION("""COMPUTED_VALUE"""),"HTML/CSS;Java;JavaScript;Objective-C;Python;TypeScript")</f>
        <v>HTML/CSS;Java;JavaScript;Objective-C;Python;TypeScript</v>
      </c>
      <c r="E2526" s="1" t="str">
        <f>IFERROR(__xludf.DUMMYFUNCTION("UNIQUE(SPLIT(B2526,"";""))"),"HTML/CSS")</f>
        <v>HTML/CSS</v>
      </c>
      <c r="F2526" s="1" t="str">
        <f>IFERROR(__xludf.DUMMYFUNCTION("""COMPUTED_VALUE"""),"Java")</f>
        <v>Java</v>
      </c>
      <c r="G2526" s="1" t="str">
        <f>IFERROR(__xludf.DUMMYFUNCTION("""COMPUTED_VALUE"""),"JavaScript")</f>
        <v>JavaScript</v>
      </c>
      <c r="H2526" s="1" t="str">
        <f>IFERROR(__xludf.DUMMYFUNCTION("""COMPUTED_VALUE"""),"Objective-C")</f>
        <v>Objective-C</v>
      </c>
      <c r="I2526" s="1" t="str">
        <f>IFERROR(__xludf.DUMMYFUNCTION("""COMPUTED_VALUE"""),"Python")</f>
        <v>Python</v>
      </c>
      <c r="J2526" s="1" t="str">
        <f>IFERROR(__xludf.DUMMYFUNCTION("""COMPUTED_VALUE"""),"TypeScript")</f>
        <v>TypeScript</v>
      </c>
    </row>
    <row r="2527">
      <c r="B2527" s="1" t="str">
        <f>IFERROR(__xludf.DUMMYFUNCTION("""COMPUTED_VALUE"""),"C++")</f>
        <v>C++</v>
      </c>
      <c r="E2527" s="1" t="str">
        <f>IFERROR(__xludf.DUMMYFUNCTION("UNIQUE(SPLIT(B2527,"";""))"),"C++")</f>
        <v>C++</v>
      </c>
    </row>
    <row r="2528">
      <c r="B2528" s="1" t="str">
        <f>IFERROR(__xludf.DUMMYFUNCTION("""COMPUTED_VALUE"""),"HTML/CSS;JavaScript;PHP;SQL;TypeScript")</f>
        <v>HTML/CSS;JavaScript;PHP;SQL;TypeScript</v>
      </c>
      <c r="E2528" s="1" t="str">
        <f>IFERROR(__xludf.DUMMYFUNCTION("UNIQUE(SPLIT(B2528,"";""))"),"HTML/CSS")</f>
        <v>HTML/CSS</v>
      </c>
      <c r="F2528" s="1" t="str">
        <f>IFERROR(__xludf.DUMMYFUNCTION("""COMPUTED_VALUE"""),"JavaScript")</f>
        <v>JavaScript</v>
      </c>
      <c r="G2528" s="1" t="str">
        <f>IFERROR(__xludf.DUMMYFUNCTION("""COMPUTED_VALUE"""),"PHP")</f>
        <v>PHP</v>
      </c>
      <c r="H2528" s="1" t="str">
        <f>IFERROR(__xludf.DUMMYFUNCTION("""COMPUTED_VALUE"""),"SQL")</f>
        <v>SQL</v>
      </c>
      <c r="I2528" s="1" t="str">
        <f>IFERROR(__xludf.DUMMYFUNCTION("""COMPUTED_VALUE"""),"TypeScript")</f>
        <v>TypeScript</v>
      </c>
    </row>
    <row r="2529">
      <c r="B2529" s="1" t="str">
        <f>IFERROR(__xludf.DUMMYFUNCTION("""COMPUTED_VALUE"""),"Bash/Shell/PowerShell;C++;C#;HTML/CSS;Java;JavaScript;PHP;Python;Ruby")</f>
        <v>Bash/Shell/PowerShell;C++;C#;HTML/CSS;Java;JavaScript;PHP;Python;Ruby</v>
      </c>
      <c r="E2529" s="1" t="str">
        <f>IFERROR(__xludf.DUMMYFUNCTION("UNIQUE(SPLIT(B2529,"";""))"),"Bash/Shell/PowerShell")</f>
        <v>Bash/Shell/PowerShell</v>
      </c>
      <c r="F2529" s="1" t="str">
        <f>IFERROR(__xludf.DUMMYFUNCTION("""COMPUTED_VALUE"""),"C++")</f>
        <v>C++</v>
      </c>
      <c r="G2529" s="1" t="str">
        <f>IFERROR(__xludf.DUMMYFUNCTION("""COMPUTED_VALUE"""),"C#")</f>
        <v>C#</v>
      </c>
      <c r="H2529" s="1" t="str">
        <f>IFERROR(__xludf.DUMMYFUNCTION("""COMPUTED_VALUE"""),"HTML/CSS")</f>
        <v>HTML/CSS</v>
      </c>
      <c r="I2529" s="1" t="str">
        <f>IFERROR(__xludf.DUMMYFUNCTION("""COMPUTED_VALUE"""),"Java")</f>
        <v>Java</v>
      </c>
      <c r="J2529" s="1" t="str">
        <f>IFERROR(__xludf.DUMMYFUNCTION("""COMPUTED_VALUE"""),"JavaScript")</f>
        <v>JavaScript</v>
      </c>
      <c r="K2529" s="1" t="str">
        <f>IFERROR(__xludf.DUMMYFUNCTION("""COMPUTED_VALUE"""),"PHP")</f>
        <v>PHP</v>
      </c>
      <c r="L2529" s="1" t="str">
        <f>IFERROR(__xludf.DUMMYFUNCTION("""COMPUTED_VALUE"""),"Python")</f>
        <v>Python</v>
      </c>
      <c r="M2529" s="1" t="str">
        <f>IFERROR(__xludf.DUMMYFUNCTION("""COMPUTED_VALUE"""),"Ruby")</f>
        <v>Ruby</v>
      </c>
    </row>
    <row r="2530">
      <c r="B2530" s="1" t="str">
        <f>IFERROR(__xludf.DUMMYFUNCTION("""COMPUTED_VALUE"""),"Bash/Shell/PowerShell;C")</f>
        <v>Bash/Shell/PowerShell;C</v>
      </c>
      <c r="E2530" s="1" t="str">
        <f>IFERROR(__xludf.DUMMYFUNCTION("UNIQUE(SPLIT(B2530,"";""))"),"Bash/Shell/PowerShell")</f>
        <v>Bash/Shell/PowerShell</v>
      </c>
      <c r="F2530" s="1" t="str">
        <f>IFERROR(__xludf.DUMMYFUNCTION("""COMPUTED_VALUE"""),"C")</f>
        <v>C</v>
      </c>
    </row>
    <row r="2531">
      <c r="B2531" s="1" t="str">
        <f>IFERROR(__xludf.DUMMYFUNCTION("""COMPUTED_VALUE"""),"Kotlin")</f>
        <v>Kotlin</v>
      </c>
      <c r="E2531" s="1" t="str">
        <f>IFERROR(__xludf.DUMMYFUNCTION("UNIQUE(SPLIT(B2531,"";""))"),"Kotlin")</f>
        <v>Kotlin</v>
      </c>
    </row>
    <row r="2532">
      <c r="B2532" s="1" t="str">
        <f>IFERROR(__xludf.DUMMYFUNCTION("""COMPUTED_VALUE"""),"HTML/CSS;JavaScript;TypeScript")</f>
        <v>HTML/CSS;JavaScript;TypeScript</v>
      </c>
      <c r="E2532" s="1" t="str">
        <f>IFERROR(__xludf.DUMMYFUNCTION("UNIQUE(SPLIT(B2532,"";""))"),"HTML/CSS")</f>
        <v>HTML/CSS</v>
      </c>
      <c r="F2532" s="1" t="str">
        <f>IFERROR(__xludf.DUMMYFUNCTION("""COMPUTED_VALUE"""),"JavaScript")</f>
        <v>JavaScript</v>
      </c>
      <c r="G2532" s="1" t="str">
        <f>IFERROR(__xludf.DUMMYFUNCTION("""COMPUTED_VALUE"""),"TypeScript")</f>
        <v>TypeScript</v>
      </c>
    </row>
    <row r="2533">
      <c r="B2533" s="1" t="str">
        <f>IFERROR(__xludf.DUMMYFUNCTION("""COMPUTED_VALUE"""),"Bash/Shell/PowerShell;C#;HTML/CSS;JavaScript;SQL;TypeScript")</f>
        <v>Bash/Shell/PowerShell;C#;HTML/CSS;JavaScript;SQL;TypeScript</v>
      </c>
      <c r="E2533" s="1" t="str">
        <f>IFERROR(__xludf.DUMMYFUNCTION("UNIQUE(SPLIT(B2533,"";""))"),"Bash/Shell/PowerShell")</f>
        <v>Bash/Shell/PowerShell</v>
      </c>
      <c r="F2533" s="1" t="str">
        <f>IFERROR(__xludf.DUMMYFUNCTION("""COMPUTED_VALUE"""),"C#")</f>
        <v>C#</v>
      </c>
      <c r="G2533" s="1" t="str">
        <f>IFERROR(__xludf.DUMMYFUNCTION("""COMPUTED_VALUE"""),"HTML/CSS")</f>
        <v>HTML/CSS</v>
      </c>
      <c r="H2533" s="1" t="str">
        <f>IFERROR(__xludf.DUMMYFUNCTION("""COMPUTED_VALUE"""),"JavaScript")</f>
        <v>JavaScript</v>
      </c>
      <c r="I2533" s="1" t="str">
        <f>IFERROR(__xludf.DUMMYFUNCTION("""COMPUTED_VALUE"""),"SQL")</f>
        <v>SQL</v>
      </c>
      <c r="J2533" s="1" t="str">
        <f>IFERROR(__xludf.DUMMYFUNCTION("""COMPUTED_VALUE"""),"TypeScript")</f>
        <v>TypeScript</v>
      </c>
    </row>
    <row r="2534">
      <c r="B2534" s="1" t="str">
        <f>IFERROR(__xludf.DUMMYFUNCTION("""COMPUTED_VALUE"""),"Assembly;C;C++;Java;VBA")</f>
        <v>Assembly;C;C++;Java;VBA</v>
      </c>
      <c r="E2534" s="1" t="str">
        <f>IFERROR(__xludf.DUMMYFUNCTION("UNIQUE(SPLIT(B2534,"";""))"),"Assembly")</f>
        <v>Assembly</v>
      </c>
      <c r="F2534" s="1" t="str">
        <f>IFERROR(__xludf.DUMMYFUNCTION("""COMPUTED_VALUE"""),"C")</f>
        <v>C</v>
      </c>
      <c r="G2534" s="1" t="str">
        <f>IFERROR(__xludf.DUMMYFUNCTION("""COMPUTED_VALUE"""),"C++")</f>
        <v>C++</v>
      </c>
      <c r="H2534" s="1" t="str">
        <f>IFERROR(__xludf.DUMMYFUNCTION("""COMPUTED_VALUE"""),"Java")</f>
        <v>Java</v>
      </c>
      <c r="I2534" s="1" t="str">
        <f>IFERROR(__xludf.DUMMYFUNCTION("""COMPUTED_VALUE"""),"VBA")</f>
        <v>VBA</v>
      </c>
    </row>
    <row r="2535">
      <c r="B2535" s="1" t="str">
        <f>IFERROR(__xludf.DUMMYFUNCTION("""COMPUTED_VALUE"""),"Bash/Shell/PowerShell;C;C++;HTML/CSS;Java;JavaScript;Python;SQL;TypeScript")</f>
        <v>Bash/Shell/PowerShell;C;C++;HTML/CSS;Java;JavaScript;Python;SQL;TypeScript</v>
      </c>
      <c r="E2535" s="1" t="str">
        <f>IFERROR(__xludf.DUMMYFUNCTION("UNIQUE(SPLIT(B2535,"";""))"),"Bash/Shell/PowerShell")</f>
        <v>Bash/Shell/PowerShell</v>
      </c>
      <c r="F2535" s="1" t="str">
        <f>IFERROR(__xludf.DUMMYFUNCTION("""COMPUTED_VALUE"""),"C")</f>
        <v>C</v>
      </c>
      <c r="G2535" s="1" t="str">
        <f>IFERROR(__xludf.DUMMYFUNCTION("""COMPUTED_VALUE"""),"C++")</f>
        <v>C++</v>
      </c>
      <c r="H2535" s="1" t="str">
        <f>IFERROR(__xludf.DUMMYFUNCTION("""COMPUTED_VALUE"""),"HTML/CSS")</f>
        <v>HTML/CSS</v>
      </c>
      <c r="I2535" s="1" t="str">
        <f>IFERROR(__xludf.DUMMYFUNCTION("""COMPUTED_VALUE"""),"Java")</f>
        <v>Java</v>
      </c>
      <c r="J2535" s="1" t="str">
        <f>IFERROR(__xludf.DUMMYFUNCTION("""COMPUTED_VALUE"""),"JavaScript")</f>
        <v>JavaScript</v>
      </c>
      <c r="K2535" s="1" t="str">
        <f>IFERROR(__xludf.DUMMYFUNCTION("""COMPUTED_VALUE"""),"Python")</f>
        <v>Python</v>
      </c>
      <c r="L2535" s="1" t="str">
        <f>IFERROR(__xludf.DUMMYFUNCTION("""COMPUTED_VALUE"""),"SQL")</f>
        <v>SQL</v>
      </c>
      <c r="M2535" s="1" t="str">
        <f>IFERROR(__xludf.DUMMYFUNCTION("""COMPUTED_VALUE"""),"TypeScript")</f>
        <v>TypeScript</v>
      </c>
    </row>
    <row r="2536">
      <c r="B2536" s="1" t="str">
        <f>IFERROR(__xludf.DUMMYFUNCTION("""COMPUTED_VALUE"""),"HTML/CSS;JavaScript;PHP;Python;SQL")</f>
        <v>HTML/CSS;JavaScript;PHP;Python;SQL</v>
      </c>
      <c r="E2536" s="1" t="str">
        <f>IFERROR(__xludf.DUMMYFUNCTION("UNIQUE(SPLIT(B2536,"";""))"),"HTML/CSS")</f>
        <v>HTML/CSS</v>
      </c>
      <c r="F2536" s="1" t="str">
        <f>IFERROR(__xludf.DUMMYFUNCTION("""COMPUTED_VALUE"""),"JavaScript")</f>
        <v>JavaScript</v>
      </c>
      <c r="G2536" s="1" t="str">
        <f>IFERROR(__xludf.DUMMYFUNCTION("""COMPUTED_VALUE"""),"PHP")</f>
        <v>PHP</v>
      </c>
      <c r="H2536" s="1" t="str">
        <f>IFERROR(__xludf.DUMMYFUNCTION("""COMPUTED_VALUE"""),"Python")</f>
        <v>Python</v>
      </c>
      <c r="I2536" s="1" t="str">
        <f>IFERROR(__xludf.DUMMYFUNCTION("""COMPUTED_VALUE"""),"SQL")</f>
        <v>SQL</v>
      </c>
    </row>
    <row r="2537">
      <c r="B2537" s="1" t="str">
        <f>IFERROR(__xludf.DUMMYFUNCTION("""COMPUTED_VALUE"""),"C++;Python")</f>
        <v>C++;Python</v>
      </c>
      <c r="E2537" s="1" t="str">
        <f>IFERROR(__xludf.DUMMYFUNCTION("UNIQUE(SPLIT(B2537,"";""))"),"C++")</f>
        <v>C++</v>
      </c>
      <c r="F2537" s="1" t="str">
        <f>IFERROR(__xludf.DUMMYFUNCTION("""COMPUTED_VALUE"""),"Python")</f>
        <v>Python</v>
      </c>
    </row>
    <row r="2538">
      <c r="B2538" s="1" t="str">
        <f>IFERROR(__xludf.DUMMYFUNCTION("""COMPUTED_VALUE"""),"Java;Kotlin")</f>
        <v>Java;Kotlin</v>
      </c>
      <c r="E2538" s="1" t="str">
        <f>IFERROR(__xludf.DUMMYFUNCTION("UNIQUE(SPLIT(B2538,"";""))"),"Java")</f>
        <v>Java</v>
      </c>
      <c r="F2538" s="1" t="str">
        <f>IFERROR(__xludf.DUMMYFUNCTION("""COMPUTED_VALUE"""),"Kotlin")</f>
        <v>Kotlin</v>
      </c>
    </row>
    <row r="2539">
      <c r="B2539" s="1" t="str">
        <f>IFERROR(__xludf.DUMMYFUNCTION("""COMPUTED_VALUE"""),"Bash/Shell/PowerShell;HTML/CSS;Java;JavaScript;SQL;TypeScript")</f>
        <v>Bash/Shell/PowerShell;HTML/CSS;Java;JavaScript;SQL;TypeScript</v>
      </c>
      <c r="E2539" s="1" t="str">
        <f>IFERROR(__xludf.DUMMYFUNCTION("UNIQUE(SPLIT(B2539,"";""))"),"Bash/Shell/PowerShell")</f>
        <v>Bash/Shell/PowerShell</v>
      </c>
      <c r="F2539" s="1" t="str">
        <f>IFERROR(__xludf.DUMMYFUNCTION("""COMPUTED_VALUE"""),"HTML/CSS")</f>
        <v>HTML/CSS</v>
      </c>
      <c r="G2539" s="1" t="str">
        <f>IFERROR(__xludf.DUMMYFUNCTION("""COMPUTED_VALUE"""),"Java")</f>
        <v>Java</v>
      </c>
      <c r="H2539" s="1" t="str">
        <f>IFERROR(__xludf.DUMMYFUNCTION("""COMPUTED_VALUE"""),"JavaScript")</f>
        <v>JavaScript</v>
      </c>
      <c r="I2539" s="1" t="str">
        <f>IFERROR(__xludf.DUMMYFUNCTION("""COMPUTED_VALUE"""),"SQL")</f>
        <v>SQL</v>
      </c>
      <c r="J2539" s="1" t="str">
        <f>IFERROR(__xludf.DUMMYFUNCTION("""COMPUTED_VALUE"""),"TypeScript")</f>
        <v>TypeScript</v>
      </c>
    </row>
    <row r="2540">
      <c r="B2540" s="1" t="str">
        <f>IFERROR(__xludf.DUMMYFUNCTION("""COMPUTED_VALUE"""),"Objective-C;Python;Swift")</f>
        <v>Objective-C;Python;Swift</v>
      </c>
      <c r="E2540" s="1" t="str">
        <f>IFERROR(__xludf.DUMMYFUNCTION("UNIQUE(SPLIT(B2540,"";""))"),"Objective-C")</f>
        <v>Objective-C</v>
      </c>
      <c r="F2540" s="1" t="str">
        <f>IFERROR(__xludf.DUMMYFUNCTION("""COMPUTED_VALUE"""),"Python")</f>
        <v>Python</v>
      </c>
      <c r="G2540" s="1" t="str">
        <f>IFERROR(__xludf.DUMMYFUNCTION("""COMPUTED_VALUE"""),"Swift")</f>
        <v>Swift</v>
      </c>
    </row>
    <row r="2541">
      <c r="B2541" s="1" t="str">
        <f>IFERROR(__xludf.DUMMYFUNCTION("""COMPUTED_VALUE"""),"C#;HTML/CSS;JavaScript;SQL")</f>
        <v>C#;HTML/CSS;JavaScript;SQL</v>
      </c>
      <c r="E2541" s="1" t="str">
        <f>IFERROR(__xludf.DUMMYFUNCTION("UNIQUE(SPLIT(B2541,"";""))"),"C#")</f>
        <v>C#</v>
      </c>
      <c r="F2541" s="1" t="str">
        <f>IFERROR(__xludf.DUMMYFUNCTION("""COMPUTED_VALUE"""),"HTML/CSS")</f>
        <v>HTML/CSS</v>
      </c>
      <c r="G2541" s="1" t="str">
        <f>IFERROR(__xludf.DUMMYFUNCTION("""COMPUTED_VALUE"""),"JavaScript")</f>
        <v>JavaScript</v>
      </c>
      <c r="H2541" s="1" t="str">
        <f>IFERROR(__xludf.DUMMYFUNCTION("""COMPUTED_VALUE"""),"SQL")</f>
        <v>SQL</v>
      </c>
    </row>
    <row r="2542">
      <c r="B2542" s="1" t="str">
        <f>IFERROR(__xludf.DUMMYFUNCTION("""COMPUTED_VALUE"""),"Bash/Shell/PowerShell;HTML/CSS;JavaScript;Python;R")</f>
        <v>Bash/Shell/PowerShell;HTML/CSS;JavaScript;Python;R</v>
      </c>
      <c r="E2542" s="1" t="str">
        <f>IFERROR(__xludf.DUMMYFUNCTION("UNIQUE(SPLIT(B2542,"";""))"),"Bash/Shell/PowerShell")</f>
        <v>Bash/Shell/PowerShell</v>
      </c>
      <c r="F2542" s="1" t="str">
        <f>IFERROR(__xludf.DUMMYFUNCTION("""COMPUTED_VALUE"""),"HTML/CSS")</f>
        <v>HTML/CSS</v>
      </c>
      <c r="G2542" s="1" t="str">
        <f>IFERROR(__xludf.DUMMYFUNCTION("""COMPUTED_VALUE"""),"JavaScript")</f>
        <v>JavaScript</v>
      </c>
      <c r="H2542" s="1" t="str">
        <f>IFERROR(__xludf.DUMMYFUNCTION("""COMPUTED_VALUE"""),"Python")</f>
        <v>Python</v>
      </c>
      <c r="I2542" s="1" t="str">
        <f>IFERROR(__xludf.DUMMYFUNCTION("""COMPUTED_VALUE"""),"R")</f>
        <v>R</v>
      </c>
    </row>
    <row r="2543">
      <c r="B2543" s="1" t="str">
        <f>IFERROR(__xludf.DUMMYFUNCTION("""COMPUTED_VALUE"""),"Python;R;Scala;SQL")</f>
        <v>Python;R;Scala;SQL</v>
      </c>
      <c r="E2543" s="1" t="str">
        <f>IFERROR(__xludf.DUMMYFUNCTION("UNIQUE(SPLIT(B2543,"";""))"),"Python")</f>
        <v>Python</v>
      </c>
      <c r="F2543" s="1" t="str">
        <f>IFERROR(__xludf.DUMMYFUNCTION("""COMPUTED_VALUE"""),"R")</f>
        <v>R</v>
      </c>
      <c r="G2543" s="1" t="str">
        <f>IFERROR(__xludf.DUMMYFUNCTION("""COMPUTED_VALUE"""),"Scala")</f>
        <v>Scala</v>
      </c>
      <c r="H2543" s="1" t="str">
        <f>IFERROR(__xludf.DUMMYFUNCTION("""COMPUTED_VALUE"""),"SQL")</f>
        <v>SQL</v>
      </c>
    </row>
    <row r="2544">
      <c r="B2544" s="1" t="str">
        <f>IFERROR(__xludf.DUMMYFUNCTION("""COMPUTED_VALUE"""),"Bash/Shell/PowerShell;C#;Go;JavaScript;Kotlin;Rust;TypeScript")</f>
        <v>Bash/Shell/PowerShell;C#;Go;JavaScript;Kotlin;Rust;TypeScript</v>
      </c>
      <c r="E2544" s="1" t="str">
        <f>IFERROR(__xludf.DUMMYFUNCTION("UNIQUE(SPLIT(B2544,"";""))"),"Bash/Shell/PowerShell")</f>
        <v>Bash/Shell/PowerShell</v>
      </c>
      <c r="F2544" s="1" t="str">
        <f>IFERROR(__xludf.DUMMYFUNCTION("""COMPUTED_VALUE"""),"C#")</f>
        <v>C#</v>
      </c>
      <c r="G2544" s="1" t="str">
        <f>IFERROR(__xludf.DUMMYFUNCTION("""COMPUTED_VALUE"""),"Go")</f>
        <v>Go</v>
      </c>
      <c r="H2544" s="1" t="str">
        <f>IFERROR(__xludf.DUMMYFUNCTION("""COMPUTED_VALUE"""),"JavaScript")</f>
        <v>JavaScript</v>
      </c>
      <c r="I2544" s="1" t="str">
        <f>IFERROR(__xludf.DUMMYFUNCTION("""COMPUTED_VALUE"""),"Kotlin")</f>
        <v>Kotlin</v>
      </c>
      <c r="J2544" s="1" t="str">
        <f>IFERROR(__xludf.DUMMYFUNCTION("""COMPUTED_VALUE"""),"Rust")</f>
        <v>Rust</v>
      </c>
      <c r="K2544" s="1" t="str">
        <f>IFERROR(__xludf.DUMMYFUNCTION("""COMPUTED_VALUE"""),"TypeScript")</f>
        <v>TypeScript</v>
      </c>
    </row>
    <row r="2545">
      <c r="B2545" s="1" t="str">
        <f>IFERROR(__xludf.DUMMYFUNCTION("""COMPUTED_VALUE"""),"Go;JavaScript;Python;TypeScript")</f>
        <v>Go;JavaScript;Python;TypeScript</v>
      </c>
      <c r="E2545" s="1" t="str">
        <f>IFERROR(__xludf.DUMMYFUNCTION("UNIQUE(SPLIT(B2545,"";""))"),"Go")</f>
        <v>Go</v>
      </c>
      <c r="F2545" s="1" t="str">
        <f>IFERROR(__xludf.DUMMYFUNCTION("""COMPUTED_VALUE"""),"JavaScript")</f>
        <v>JavaScript</v>
      </c>
      <c r="G2545" s="1" t="str">
        <f>IFERROR(__xludf.DUMMYFUNCTION("""COMPUTED_VALUE"""),"Python")</f>
        <v>Python</v>
      </c>
      <c r="H2545" s="1" t="str">
        <f>IFERROR(__xludf.DUMMYFUNCTION("""COMPUTED_VALUE"""),"TypeScript")</f>
        <v>TypeScript</v>
      </c>
    </row>
    <row r="2546">
      <c r="B2546" s="1" t="str">
        <f>IFERROR(__xludf.DUMMYFUNCTION("""COMPUTED_VALUE"""),"C#;HTML/CSS;Java;JavaScript;Python;SQL;TypeScript")</f>
        <v>C#;HTML/CSS;Java;JavaScript;Python;SQL;TypeScript</v>
      </c>
      <c r="E2546" s="1" t="str">
        <f>IFERROR(__xludf.DUMMYFUNCTION("UNIQUE(SPLIT(B2546,"";""))"),"C#")</f>
        <v>C#</v>
      </c>
      <c r="F2546" s="1" t="str">
        <f>IFERROR(__xludf.DUMMYFUNCTION("""COMPUTED_VALUE"""),"HTML/CSS")</f>
        <v>HTML/CSS</v>
      </c>
      <c r="G2546" s="1" t="str">
        <f>IFERROR(__xludf.DUMMYFUNCTION("""COMPUTED_VALUE"""),"Java")</f>
        <v>Java</v>
      </c>
      <c r="H2546" s="1" t="str">
        <f>IFERROR(__xludf.DUMMYFUNCTION("""COMPUTED_VALUE"""),"JavaScript")</f>
        <v>JavaScript</v>
      </c>
      <c r="I2546" s="1" t="str">
        <f>IFERROR(__xludf.DUMMYFUNCTION("""COMPUTED_VALUE"""),"Python")</f>
        <v>Python</v>
      </c>
      <c r="J2546" s="1" t="str">
        <f>IFERROR(__xludf.DUMMYFUNCTION("""COMPUTED_VALUE"""),"SQL")</f>
        <v>SQL</v>
      </c>
      <c r="K2546" s="1" t="str">
        <f>IFERROR(__xludf.DUMMYFUNCTION("""COMPUTED_VALUE"""),"TypeScript")</f>
        <v>TypeScript</v>
      </c>
    </row>
    <row r="2547">
      <c r="B2547" s="1" t="str">
        <f>IFERROR(__xludf.DUMMYFUNCTION("""COMPUTED_VALUE"""),"C;C++;Java;Python")</f>
        <v>C;C++;Java;Python</v>
      </c>
      <c r="E2547" s="1" t="str">
        <f>IFERROR(__xludf.DUMMYFUNCTION("UNIQUE(SPLIT(B2547,"";""))"),"C")</f>
        <v>C</v>
      </c>
      <c r="F2547" s="1" t="str">
        <f>IFERROR(__xludf.DUMMYFUNCTION("""COMPUTED_VALUE"""),"C++")</f>
        <v>C++</v>
      </c>
      <c r="G2547" s="1" t="str">
        <f>IFERROR(__xludf.DUMMYFUNCTION("""COMPUTED_VALUE"""),"Java")</f>
        <v>Java</v>
      </c>
      <c r="H2547" s="1" t="str">
        <f>IFERROR(__xludf.DUMMYFUNCTION("""COMPUTED_VALUE"""),"Python")</f>
        <v>Python</v>
      </c>
    </row>
    <row r="2548">
      <c r="B2548" s="1" t="str">
        <f>IFERROR(__xludf.DUMMYFUNCTION("""COMPUTED_VALUE"""),"C;C#;HTML/CSS;Java;JavaScript;Objective-C;PHP;SQL;Swift;TypeScript")</f>
        <v>C;C#;HTML/CSS;Java;JavaScript;Objective-C;PHP;SQL;Swift;TypeScript</v>
      </c>
      <c r="E2548" s="1" t="str">
        <f>IFERROR(__xludf.DUMMYFUNCTION("UNIQUE(SPLIT(B2548,"";""))"),"C")</f>
        <v>C</v>
      </c>
      <c r="F2548" s="1" t="str">
        <f>IFERROR(__xludf.DUMMYFUNCTION("""COMPUTED_VALUE"""),"C#")</f>
        <v>C#</v>
      </c>
      <c r="G2548" s="1" t="str">
        <f>IFERROR(__xludf.DUMMYFUNCTION("""COMPUTED_VALUE"""),"HTML/CSS")</f>
        <v>HTML/CSS</v>
      </c>
      <c r="H2548" s="1" t="str">
        <f>IFERROR(__xludf.DUMMYFUNCTION("""COMPUTED_VALUE"""),"Java")</f>
        <v>Java</v>
      </c>
      <c r="I2548" s="1" t="str">
        <f>IFERROR(__xludf.DUMMYFUNCTION("""COMPUTED_VALUE"""),"JavaScript")</f>
        <v>JavaScript</v>
      </c>
      <c r="J2548" s="1" t="str">
        <f>IFERROR(__xludf.DUMMYFUNCTION("""COMPUTED_VALUE"""),"Objective-C")</f>
        <v>Objective-C</v>
      </c>
      <c r="K2548" s="1" t="str">
        <f>IFERROR(__xludf.DUMMYFUNCTION("""COMPUTED_VALUE"""),"PHP")</f>
        <v>PHP</v>
      </c>
      <c r="L2548" s="1" t="str">
        <f>IFERROR(__xludf.DUMMYFUNCTION("""COMPUTED_VALUE"""),"SQL")</f>
        <v>SQL</v>
      </c>
      <c r="M2548" s="1" t="str">
        <f>IFERROR(__xludf.DUMMYFUNCTION("""COMPUTED_VALUE"""),"Swift")</f>
        <v>Swift</v>
      </c>
      <c r="N2548" s="1" t="str">
        <f>IFERROR(__xludf.DUMMYFUNCTION("""COMPUTED_VALUE"""),"TypeScript")</f>
        <v>TypeScript</v>
      </c>
    </row>
    <row r="2549">
      <c r="B2549" s="1" t="str">
        <f>IFERROR(__xludf.DUMMYFUNCTION("""COMPUTED_VALUE"""),"Go;HTML/CSS;JavaScript;TypeScript")</f>
        <v>Go;HTML/CSS;JavaScript;TypeScript</v>
      </c>
      <c r="E2549" s="1" t="str">
        <f>IFERROR(__xludf.DUMMYFUNCTION("UNIQUE(SPLIT(B2549,"";""))"),"Go")</f>
        <v>Go</v>
      </c>
      <c r="F2549" s="1" t="str">
        <f>IFERROR(__xludf.DUMMYFUNCTION("""COMPUTED_VALUE"""),"HTML/CSS")</f>
        <v>HTML/CSS</v>
      </c>
      <c r="G2549" s="1" t="str">
        <f>IFERROR(__xludf.DUMMYFUNCTION("""COMPUTED_VALUE"""),"JavaScript")</f>
        <v>JavaScript</v>
      </c>
      <c r="H2549" s="1" t="str">
        <f>IFERROR(__xludf.DUMMYFUNCTION("""COMPUTED_VALUE"""),"TypeScript")</f>
        <v>TypeScript</v>
      </c>
    </row>
    <row r="2550">
      <c r="B2550" s="1" t="str">
        <f>IFERROR(__xludf.DUMMYFUNCTION("""COMPUTED_VALUE"""),"Bash/Shell/PowerShell;HTML/CSS;Java;JavaScript;PHP;Python;SQL")</f>
        <v>Bash/Shell/PowerShell;HTML/CSS;Java;JavaScript;PHP;Python;SQL</v>
      </c>
      <c r="E2550" s="1" t="str">
        <f>IFERROR(__xludf.DUMMYFUNCTION("UNIQUE(SPLIT(B2550,"";""))"),"Bash/Shell/PowerShell")</f>
        <v>Bash/Shell/PowerShell</v>
      </c>
      <c r="F2550" s="1" t="str">
        <f>IFERROR(__xludf.DUMMYFUNCTION("""COMPUTED_VALUE"""),"HTML/CSS")</f>
        <v>HTML/CSS</v>
      </c>
      <c r="G2550" s="1" t="str">
        <f>IFERROR(__xludf.DUMMYFUNCTION("""COMPUTED_VALUE"""),"Java")</f>
        <v>Java</v>
      </c>
      <c r="H2550" s="1" t="str">
        <f>IFERROR(__xludf.DUMMYFUNCTION("""COMPUTED_VALUE"""),"JavaScript")</f>
        <v>JavaScript</v>
      </c>
      <c r="I2550" s="1" t="str">
        <f>IFERROR(__xludf.DUMMYFUNCTION("""COMPUTED_VALUE"""),"PHP")</f>
        <v>PHP</v>
      </c>
      <c r="J2550" s="1" t="str">
        <f>IFERROR(__xludf.DUMMYFUNCTION("""COMPUTED_VALUE"""),"Python")</f>
        <v>Python</v>
      </c>
      <c r="K2550" s="1" t="str">
        <f>IFERROR(__xludf.DUMMYFUNCTION("""COMPUTED_VALUE"""),"SQL")</f>
        <v>SQL</v>
      </c>
    </row>
    <row r="2551">
      <c r="B2551" s="1" t="str">
        <f>IFERROR(__xludf.DUMMYFUNCTION("""COMPUTED_VALUE"""),"HTML/CSS;PHP;SQL")</f>
        <v>HTML/CSS;PHP;SQL</v>
      </c>
      <c r="E2551" s="1" t="str">
        <f>IFERROR(__xludf.DUMMYFUNCTION("UNIQUE(SPLIT(B2551,"";""))"),"HTML/CSS")</f>
        <v>HTML/CSS</v>
      </c>
      <c r="F2551" s="1" t="str">
        <f>IFERROR(__xludf.DUMMYFUNCTION("""COMPUTED_VALUE"""),"PHP")</f>
        <v>PHP</v>
      </c>
      <c r="G2551" s="1" t="str">
        <f>IFERROR(__xludf.DUMMYFUNCTION("""COMPUTED_VALUE"""),"SQL")</f>
        <v>SQL</v>
      </c>
    </row>
    <row r="2552">
      <c r="B2552" s="1" t="str">
        <f>IFERROR(__xludf.DUMMYFUNCTION("""COMPUTED_VALUE"""),"Objective-C;Swift")</f>
        <v>Objective-C;Swift</v>
      </c>
      <c r="E2552" s="1" t="str">
        <f>IFERROR(__xludf.DUMMYFUNCTION("UNIQUE(SPLIT(B2552,"";""))"),"Objective-C")</f>
        <v>Objective-C</v>
      </c>
      <c r="F2552" s="1" t="str">
        <f>IFERROR(__xludf.DUMMYFUNCTION("""COMPUTED_VALUE"""),"Swift")</f>
        <v>Swift</v>
      </c>
    </row>
    <row r="2553">
      <c r="B2553" s="1" t="str">
        <f>IFERROR(__xludf.DUMMYFUNCTION("""COMPUTED_VALUE"""),"Java;JavaScript;Scala;TypeScript")</f>
        <v>Java;JavaScript;Scala;TypeScript</v>
      </c>
      <c r="E2553" s="1" t="str">
        <f>IFERROR(__xludf.DUMMYFUNCTION("UNIQUE(SPLIT(B2553,"";""))"),"Java")</f>
        <v>Java</v>
      </c>
      <c r="F2553" s="1" t="str">
        <f>IFERROR(__xludf.DUMMYFUNCTION("""COMPUTED_VALUE"""),"JavaScript")</f>
        <v>JavaScript</v>
      </c>
      <c r="G2553" s="1" t="str">
        <f>IFERROR(__xludf.DUMMYFUNCTION("""COMPUTED_VALUE"""),"Scala")</f>
        <v>Scala</v>
      </c>
      <c r="H2553" s="1" t="str">
        <f>IFERROR(__xludf.DUMMYFUNCTION("""COMPUTED_VALUE"""),"TypeScript")</f>
        <v>TypeScript</v>
      </c>
    </row>
    <row r="2554">
      <c r="B2554" s="1" t="str">
        <f>IFERROR(__xludf.DUMMYFUNCTION("""COMPUTED_VALUE"""),"C;Python")</f>
        <v>C;Python</v>
      </c>
      <c r="E2554" s="1" t="str">
        <f>IFERROR(__xludf.DUMMYFUNCTION("UNIQUE(SPLIT(B2554,"";""))"),"C")</f>
        <v>C</v>
      </c>
      <c r="F2554" s="1" t="str">
        <f>IFERROR(__xludf.DUMMYFUNCTION("""COMPUTED_VALUE"""),"Python")</f>
        <v>Python</v>
      </c>
    </row>
    <row r="2555">
      <c r="B2555" s="1" t="str">
        <f>IFERROR(__xludf.DUMMYFUNCTION("""COMPUTED_VALUE"""),"Bash/Shell/PowerShell;HTML/CSS;JavaScript;Python;Ruby;TypeScript")</f>
        <v>Bash/Shell/PowerShell;HTML/CSS;JavaScript;Python;Ruby;TypeScript</v>
      </c>
      <c r="E2555" s="1" t="str">
        <f>IFERROR(__xludf.DUMMYFUNCTION("UNIQUE(SPLIT(B2555,"";""))"),"Bash/Shell/PowerShell")</f>
        <v>Bash/Shell/PowerShell</v>
      </c>
      <c r="F2555" s="1" t="str">
        <f>IFERROR(__xludf.DUMMYFUNCTION("""COMPUTED_VALUE"""),"HTML/CSS")</f>
        <v>HTML/CSS</v>
      </c>
      <c r="G2555" s="1" t="str">
        <f>IFERROR(__xludf.DUMMYFUNCTION("""COMPUTED_VALUE"""),"JavaScript")</f>
        <v>JavaScript</v>
      </c>
      <c r="H2555" s="1" t="str">
        <f>IFERROR(__xludf.DUMMYFUNCTION("""COMPUTED_VALUE"""),"Python")</f>
        <v>Python</v>
      </c>
      <c r="I2555" s="1" t="str">
        <f>IFERROR(__xludf.DUMMYFUNCTION("""COMPUTED_VALUE"""),"Ruby")</f>
        <v>Ruby</v>
      </c>
      <c r="J2555" s="1" t="str">
        <f>IFERROR(__xludf.DUMMYFUNCTION("""COMPUTED_VALUE"""),"TypeScript")</f>
        <v>TypeScript</v>
      </c>
    </row>
    <row r="2556">
      <c r="B2556" s="1" t="str">
        <f>IFERROR(__xludf.DUMMYFUNCTION("""COMPUTED_VALUE"""),"C#;HTML/CSS;JavaScript")</f>
        <v>C#;HTML/CSS;JavaScript</v>
      </c>
      <c r="E2556" s="1" t="str">
        <f>IFERROR(__xludf.DUMMYFUNCTION("UNIQUE(SPLIT(B2556,"";""))"),"C#")</f>
        <v>C#</v>
      </c>
      <c r="F2556" s="1" t="str">
        <f>IFERROR(__xludf.DUMMYFUNCTION("""COMPUTED_VALUE"""),"HTML/CSS")</f>
        <v>HTML/CSS</v>
      </c>
      <c r="G2556" s="1" t="str">
        <f>IFERROR(__xludf.DUMMYFUNCTION("""COMPUTED_VALUE"""),"JavaScript")</f>
        <v>JavaScript</v>
      </c>
    </row>
    <row r="2557">
      <c r="B2557" s="1" t="str">
        <f>IFERROR(__xludf.DUMMYFUNCTION("""COMPUTED_VALUE"""),"Bash/Shell/PowerShell;HTML/CSS;JavaScript;PHP;Python;Other(s):")</f>
        <v>Bash/Shell/PowerShell;HTML/CSS;JavaScript;PHP;Python;Other(s):</v>
      </c>
      <c r="E2557" s="1" t="str">
        <f>IFERROR(__xludf.DUMMYFUNCTION("UNIQUE(SPLIT(B2557,"";""))"),"Bash/Shell/PowerShell")</f>
        <v>Bash/Shell/PowerShell</v>
      </c>
      <c r="F2557" s="1" t="str">
        <f>IFERROR(__xludf.DUMMYFUNCTION("""COMPUTED_VALUE"""),"HTML/CSS")</f>
        <v>HTML/CSS</v>
      </c>
      <c r="G2557" s="1" t="str">
        <f>IFERROR(__xludf.DUMMYFUNCTION("""COMPUTED_VALUE"""),"JavaScript")</f>
        <v>JavaScript</v>
      </c>
      <c r="H2557" s="1" t="str">
        <f>IFERROR(__xludf.DUMMYFUNCTION("""COMPUTED_VALUE"""),"PHP")</f>
        <v>PHP</v>
      </c>
      <c r="I2557" s="1" t="str">
        <f>IFERROR(__xludf.DUMMYFUNCTION("""COMPUTED_VALUE"""),"Python")</f>
        <v>Python</v>
      </c>
      <c r="J2557" s="1" t="str">
        <f>IFERROR(__xludf.DUMMYFUNCTION("""COMPUTED_VALUE"""),"Other(s):")</f>
        <v>Other(s):</v>
      </c>
    </row>
    <row r="2558">
      <c r="B2558" s="1" t="str">
        <f>IFERROR(__xludf.DUMMYFUNCTION("""COMPUTED_VALUE"""),"Bash/Shell/PowerShell;JavaScript;PHP;SQL")</f>
        <v>Bash/Shell/PowerShell;JavaScript;PHP;SQL</v>
      </c>
      <c r="E2558" s="1" t="str">
        <f>IFERROR(__xludf.DUMMYFUNCTION("UNIQUE(SPLIT(B2558,"";""))"),"Bash/Shell/PowerShell")</f>
        <v>Bash/Shell/PowerShell</v>
      </c>
      <c r="F2558" s="1" t="str">
        <f>IFERROR(__xludf.DUMMYFUNCTION("""COMPUTED_VALUE"""),"JavaScript")</f>
        <v>JavaScript</v>
      </c>
      <c r="G2558" s="1" t="str">
        <f>IFERROR(__xludf.DUMMYFUNCTION("""COMPUTED_VALUE"""),"PHP")</f>
        <v>PHP</v>
      </c>
      <c r="H2558" s="1" t="str">
        <f>IFERROR(__xludf.DUMMYFUNCTION("""COMPUTED_VALUE"""),"SQL")</f>
        <v>SQL</v>
      </c>
    </row>
    <row r="2559">
      <c r="B2559" s="1" t="str">
        <f>IFERROR(__xludf.DUMMYFUNCTION("""COMPUTED_VALUE"""),"C++;C#;HTML/CSS;JavaScript;VBA")</f>
        <v>C++;C#;HTML/CSS;JavaScript;VBA</v>
      </c>
      <c r="E2559" s="1" t="str">
        <f>IFERROR(__xludf.DUMMYFUNCTION("UNIQUE(SPLIT(B2559,"";""))"),"C++")</f>
        <v>C++</v>
      </c>
      <c r="F2559" s="1" t="str">
        <f>IFERROR(__xludf.DUMMYFUNCTION("""COMPUTED_VALUE"""),"C#")</f>
        <v>C#</v>
      </c>
      <c r="G2559" s="1" t="str">
        <f>IFERROR(__xludf.DUMMYFUNCTION("""COMPUTED_VALUE"""),"HTML/CSS")</f>
        <v>HTML/CSS</v>
      </c>
      <c r="H2559" s="1" t="str">
        <f>IFERROR(__xludf.DUMMYFUNCTION("""COMPUTED_VALUE"""),"JavaScript")</f>
        <v>JavaScript</v>
      </c>
      <c r="I2559" s="1" t="str">
        <f>IFERROR(__xludf.DUMMYFUNCTION("""COMPUTED_VALUE"""),"VBA")</f>
        <v>VBA</v>
      </c>
    </row>
    <row r="2560">
      <c r="B2560" s="1" t="str">
        <f>IFERROR(__xludf.DUMMYFUNCTION("""COMPUTED_VALUE"""),"C#;HTML/CSS;JavaScript;SQL")</f>
        <v>C#;HTML/CSS;JavaScript;SQL</v>
      </c>
      <c r="E2560" s="1" t="str">
        <f>IFERROR(__xludf.DUMMYFUNCTION("UNIQUE(SPLIT(B2560,"";""))"),"C#")</f>
        <v>C#</v>
      </c>
      <c r="F2560" s="1" t="str">
        <f>IFERROR(__xludf.DUMMYFUNCTION("""COMPUTED_VALUE"""),"HTML/CSS")</f>
        <v>HTML/CSS</v>
      </c>
      <c r="G2560" s="1" t="str">
        <f>IFERROR(__xludf.DUMMYFUNCTION("""COMPUTED_VALUE"""),"JavaScript")</f>
        <v>JavaScript</v>
      </c>
      <c r="H2560" s="1" t="str">
        <f>IFERROR(__xludf.DUMMYFUNCTION("""COMPUTED_VALUE"""),"SQL")</f>
        <v>SQL</v>
      </c>
    </row>
    <row r="2561">
      <c r="B2561" s="1" t="str">
        <f>IFERROR(__xludf.DUMMYFUNCTION("""COMPUTED_VALUE"""),"C;C#;Dart;Go;HTML/CSS;Java;JavaScript;Python;SQL;Swift;TypeScript")</f>
        <v>C;C#;Dart;Go;HTML/CSS;Java;JavaScript;Python;SQL;Swift;TypeScript</v>
      </c>
      <c r="E2561" s="1" t="str">
        <f>IFERROR(__xludf.DUMMYFUNCTION("UNIQUE(SPLIT(B2561,"";""))"),"C")</f>
        <v>C</v>
      </c>
      <c r="F2561" s="1" t="str">
        <f>IFERROR(__xludf.DUMMYFUNCTION("""COMPUTED_VALUE"""),"C#")</f>
        <v>C#</v>
      </c>
      <c r="G2561" s="1" t="str">
        <f>IFERROR(__xludf.DUMMYFUNCTION("""COMPUTED_VALUE"""),"Dart")</f>
        <v>Dart</v>
      </c>
      <c r="H2561" s="1" t="str">
        <f>IFERROR(__xludf.DUMMYFUNCTION("""COMPUTED_VALUE"""),"Go")</f>
        <v>Go</v>
      </c>
      <c r="I2561" s="1" t="str">
        <f>IFERROR(__xludf.DUMMYFUNCTION("""COMPUTED_VALUE"""),"HTML/CSS")</f>
        <v>HTML/CSS</v>
      </c>
      <c r="J2561" s="1" t="str">
        <f>IFERROR(__xludf.DUMMYFUNCTION("""COMPUTED_VALUE"""),"Java")</f>
        <v>Java</v>
      </c>
      <c r="K2561" s="1" t="str">
        <f>IFERROR(__xludf.DUMMYFUNCTION("""COMPUTED_VALUE"""),"JavaScript")</f>
        <v>JavaScript</v>
      </c>
      <c r="L2561" s="1" t="str">
        <f>IFERROR(__xludf.DUMMYFUNCTION("""COMPUTED_VALUE"""),"Python")</f>
        <v>Python</v>
      </c>
      <c r="M2561" s="1" t="str">
        <f>IFERROR(__xludf.DUMMYFUNCTION("""COMPUTED_VALUE"""),"SQL")</f>
        <v>SQL</v>
      </c>
      <c r="N2561" s="1" t="str">
        <f>IFERROR(__xludf.DUMMYFUNCTION("""COMPUTED_VALUE"""),"Swift")</f>
        <v>Swift</v>
      </c>
      <c r="O2561" s="1" t="str">
        <f>IFERROR(__xludf.DUMMYFUNCTION("""COMPUTED_VALUE"""),"TypeScript")</f>
        <v>TypeScript</v>
      </c>
    </row>
    <row r="2562">
      <c r="B2562" s="1" t="str">
        <f>IFERROR(__xludf.DUMMYFUNCTION("""COMPUTED_VALUE"""),"C#")</f>
        <v>C#</v>
      </c>
      <c r="E2562" s="1" t="str">
        <f>IFERROR(__xludf.DUMMYFUNCTION("UNIQUE(SPLIT(B2562,"";""))"),"C#")</f>
        <v>C#</v>
      </c>
    </row>
    <row r="2563">
      <c r="B2563" s="1" t="str">
        <f>IFERROR(__xludf.DUMMYFUNCTION("""COMPUTED_VALUE"""),"C++;HTML/CSS;Java;JavaScript;Scala;TypeScript;WebAssembly")</f>
        <v>C++;HTML/CSS;Java;JavaScript;Scala;TypeScript;WebAssembly</v>
      </c>
      <c r="E2563" s="1" t="str">
        <f>IFERROR(__xludf.DUMMYFUNCTION("UNIQUE(SPLIT(B2563,"";""))"),"C++")</f>
        <v>C++</v>
      </c>
      <c r="F2563" s="1" t="str">
        <f>IFERROR(__xludf.DUMMYFUNCTION("""COMPUTED_VALUE"""),"HTML/CSS")</f>
        <v>HTML/CSS</v>
      </c>
      <c r="G2563" s="1" t="str">
        <f>IFERROR(__xludf.DUMMYFUNCTION("""COMPUTED_VALUE"""),"Java")</f>
        <v>Java</v>
      </c>
      <c r="H2563" s="1" t="str">
        <f>IFERROR(__xludf.DUMMYFUNCTION("""COMPUTED_VALUE"""),"JavaScript")</f>
        <v>JavaScript</v>
      </c>
      <c r="I2563" s="1" t="str">
        <f>IFERROR(__xludf.DUMMYFUNCTION("""COMPUTED_VALUE"""),"Scala")</f>
        <v>Scala</v>
      </c>
      <c r="J2563" s="1" t="str">
        <f>IFERROR(__xludf.DUMMYFUNCTION("""COMPUTED_VALUE"""),"TypeScript")</f>
        <v>TypeScript</v>
      </c>
      <c r="K2563" s="1" t="str">
        <f>IFERROR(__xludf.DUMMYFUNCTION("""COMPUTED_VALUE"""),"WebAssembly")</f>
        <v>WebAssembly</v>
      </c>
    </row>
    <row r="2564">
      <c r="B2564" s="1" t="str">
        <f>IFERROR(__xludf.DUMMYFUNCTION("""COMPUTED_VALUE"""),"Bash/Shell/PowerShell;Python")</f>
        <v>Bash/Shell/PowerShell;Python</v>
      </c>
      <c r="E2564" s="1" t="str">
        <f>IFERROR(__xludf.DUMMYFUNCTION("UNIQUE(SPLIT(B2564,"";""))"),"Bash/Shell/PowerShell")</f>
        <v>Bash/Shell/PowerShell</v>
      </c>
      <c r="F2564" s="1" t="str">
        <f>IFERROR(__xludf.DUMMYFUNCTION("""COMPUTED_VALUE"""),"Python")</f>
        <v>Python</v>
      </c>
    </row>
    <row r="2565">
      <c r="B2565" s="1" t="str">
        <f>IFERROR(__xludf.DUMMYFUNCTION("""COMPUTED_VALUE"""),"HTML/CSS;JavaScript;Python")</f>
        <v>HTML/CSS;JavaScript;Python</v>
      </c>
      <c r="E2565" s="1" t="str">
        <f>IFERROR(__xludf.DUMMYFUNCTION("UNIQUE(SPLIT(B2565,"";""))"),"HTML/CSS")</f>
        <v>HTML/CSS</v>
      </c>
      <c r="F2565" s="1" t="str">
        <f>IFERROR(__xludf.DUMMYFUNCTION("""COMPUTED_VALUE"""),"JavaScript")</f>
        <v>JavaScript</v>
      </c>
      <c r="G2565" s="1" t="str">
        <f>IFERROR(__xludf.DUMMYFUNCTION("""COMPUTED_VALUE"""),"Python")</f>
        <v>Python</v>
      </c>
    </row>
    <row r="2566">
      <c r="B2566" s="1" t="str">
        <f>IFERROR(__xludf.DUMMYFUNCTION("""COMPUTED_VALUE"""),"C#;Dart;JavaScript;Python;SQL;TypeScript")</f>
        <v>C#;Dart;JavaScript;Python;SQL;TypeScript</v>
      </c>
      <c r="E2566" s="1" t="str">
        <f>IFERROR(__xludf.DUMMYFUNCTION("UNIQUE(SPLIT(B2566,"";""))"),"C#")</f>
        <v>C#</v>
      </c>
      <c r="F2566" s="1" t="str">
        <f>IFERROR(__xludf.DUMMYFUNCTION("""COMPUTED_VALUE"""),"Dart")</f>
        <v>Dart</v>
      </c>
      <c r="G2566" s="1" t="str">
        <f>IFERROR(__xludf.DUMMYFUNCTION("""COMPUTED_VALUE"""),"JavaScript")</f>
        <v>JavaScript</v>
      </c>
      <c r="H2566" s="1" t="str">
        <f>IFERROR(__xludf.DUMMYFUNCTION("""COMPUTED_VALUE"""),"Python")</f>
        <v>Python</v>
      </c>
      <c r="I2566" s="1" t="str">
        <f>IFERROR(__xludf.DUMMYFUNCTION("""COMPUTED_VALUE"""),"SQL")</f>
        <v>SQL</v>
      </c>
      <c r="J2566" s="1" t="str">
        <f>IFERROR(__xludf.DUMMYFUNCTION("""COMPUTED_VALUE"""),"TypeScript")</f>
        <v>TypeScript</v>
      </c>
    </row>
    <row r="2567">
      <c r="B2567" s="1" t="str">
        <f>IFERROR(__xludf.DUMMYFUNCTION("""COMPUTED_VALUE"""),"Java")</f>
        <v>Java</v>
      </c>
      <c r="E2567" s="1" t="str">
        <f>IFERROR(__xludf.DUMMYFUNCTION("UNIQUE(SPLIT(B2567,"";""))"),"Java")</f>
        <v>Java</v>
      </c>
    </row>
    <row r="2568">
      <c r="B2568" s="1" t="str">
        <f>IFERROR(__xludf.DUMMYFUNCTION("""COMPUTED_VALUE"""),"HTML/CSS;JavaScript;PHP;SQL")</f>
        <v>HTML/CSS;JavaScript;PHP;SQL</v>
      </c>
      <c r="E2568" s="1" t="str">
        <f>IFERROR(__xludf.DUMMYFUNCTION("UNIQUE(SPLIT(B2568,"";""))"),"HTML/CSS")</f>
        <v>HTML/CSS</v>
      </c>
      <c r="F2568" s="1" t="str">
        <f>IFERROR(__xludf.DUMMYFUNCTION("""COMPUTED_VALUE"""),"JavaScript")</f>
        <v>JavaScript</v>
      </c>
      <c r="G2568" s="1" t="str">
        <f>IFERROR(__xludf.DUMMYFUNCTION("""COMPUTED_VALUE"""),"PHP")</f>
        <v>PHP</v>
      </c>
      <c r="H2568" s="1" t="str">
        <f>IFERROR(__xludf.DUMMYFUNCTION("""COMPUTED_VALUE"""),"SQL")</f>
        <v>SQL</v>
      </c>
    </row>
    <row r="2569">
      <c r="B2569" s="1" t="str">
        <f>IFERROR(__xludf.DUMMYFUNCTION("""COMPUTED_VALUE"""),"Assembly;C;C++;HTML/CSS;Java;JavaScript;Python;Ruby;Scala;SQL")</f>
        <v>Assembly;C;C++;HTML/CSS;Java;JavaScript;Python;Ruby;Scala;SQL</v>
      </c>
      <c r="E2569" s="1" t="str">
        <f>IFERROR(__xludf.DUMMYFUNCTION("UNIQUE(SPLIT(B2569,"";""))"),"Assembly")</f>
        <v>Assembly</v>
      </c>
      <c r="F2569" s="1" t="str">
        <f>IFERROR(__xludf.DUMMYFUNCTION("""COMPUTED_VALUE"""),"C")</f>
        <v>C</v>
      </c>
      <c r="G2569" s="1" t="str">
        <f>IFERROR(__xludf.DUMMYFUNCTION("""COMPUTED_VALUE"""),"C++")</f>
        <v>C++</v>
      </c>
      <c r="H2569" s="1" t="str">
        <f>IFERROR(__xludf.DUMMYFUNCTION("""COMPUTED_VALUE"""),"HTML/CSS")</f>
        <v>HTML/CSS</v>
      </c>
      <c r="I2569" s="1" t="str">
        <f>IFERROR(__xludf.DUMMYFUNCTION("""COMPUTED_VALUE"""),"Java")</f>
        <v>Java</v>
      </c>
      <c r="J2569" s="1" t="str">
        <f>IFERROR(__xludf.DUMMYFUNCTION("""COMPUTED_VALUE"""),"JavaScript")</f>
        <v>JavaScript</v>
      </c>
      <c r="K2569" s="1" t="str">
        <f>IFERROR(__xludf.DUMMYFUNCTION("""COMPUTED_VALUE"""),"Python")</f>
        <v>Python</v>
      </c>
      <c r="L2569" s="1" t="str">
        <f>IFERROR(__xludf.DUMMYFUNCTION("""COMPUTED_VALUE"""),"Ruby")</f>
        <v>Ruby</v>
      </c>
      <c r="M2569" s="1" t="str">
        <f>IFERROR(__xludf.DUMMYFUNCTION("""COMPUTED_VALUE"""),"Scala")</f>
        <v>Scala</v>
      </c>
      <c r="N2569" s="1" t="str">
        <f>IFERROR(__xludf.DUMMYFUNCTION("""COMPUTED_VALUE"""),"SQL")</f>
        <v>SQL</v>
      </c>
    </row>
    <row r="2570">
      <c r="B2570" s="1" t="str">
        <f>IFERROR(__xludf.DUMMYFUNCTION("""COMPUTED_VALUE"""),"JavaScript")</f>
        <v>JavaScript</v>
      </c>
      <c r="E2570" s="1" t="str">
        <f>IFERROR(__xludf.DUMMYFUNCTION("UNIQUE(SPLIT(B2570,"";""))"),"JavaScript")</f>
        <v>JavaScript</v>
      </c>
    </row>
    <row r="2571">
      <c r="B2571" s="1" t="str">
        <f>IFERROR(__xludf.DUMMYFUNCTION("""COMPUTED_VALUE"""),"Bash/Shell/PowerShell;JavaScript;Python")</f>
        <v>Bash/Shell/PowerShell;JavaScript;Python</v>
      </c>
      <c r="E2571" s="1" t="str">
        <f>IFERROR(__xludf.DUMMYFUNCTION("UNIQUE(SPLIT(B2571,"";""))"),"Bash/Shell/PowerShell")</f>
        <v>Bash/Shell/PowerShell</v>
      </c>
      <c r="F2571" s="1" t="str">
        <f>IFERROR(__xludf.DUMMYFUNCTION("""COMPUTED_VALUE"""),"JavaScript")</f>
        <v>JavaScript</v>
      </c>
      <c r="G2571" s="1" t="str">
        <f>IFERROR(__xludf.DUMMYFUNCTION("""COMPUTED_VALUE"""),"Python")</f>
        <v>Python</v>
      </c>
    </row>
    <row r="2572">
      <c r="B2572" s="1" t="str">
        <f>IFERROR(__xludf.DUMMYFUNCTION("""COMPUTED_VALUE"""),"HTML/CSS;JavaScript;Python;SQL")</f>
        <v>HTML/CSS;JavaScript;Python;SQL</v>
      </c>
      <c r="E2572" s="1" t="str">
        <f>IFERROR(__xludf.DUMMYFUNCTION("UNIQUE(SPLIT(B2572,"";""))"),"HTML/CSS")</f>
        <v>HTML/CSS</v>
      </c>
      <c r="F2572" s="1" t="str">
        <f>IFERROR(__xludf.DUMMYFUNCTION("""COMPUTED_VALUE"""),"JavaScript")</f>
        <v>JavaScript</v>
      </c>
      <c r="G2572" s="1" t="str">
        <f>IFERROR(__xludf.DUMMYFUNCTION("""COMPUTED_VALUE"""),"Python")</f>
        <v>Python</v>
      </c>
      <c r="H2572" s="1" t="str">
        <f>IFERROR(__xludf.DUMMYFUNCTION("""COMPUTED_VALUE"""),"SQL")</f>
        <v>SQL</v>
      </c>
    </row>
    <row r="2573">
      <c r="B2573" s="1" t="str">
        <f>IFERROR(__xludf.DUMMYFUNCTION("""COMPUTED_VALUE"""),"Bash/Shell/PowerShell;C#;HTML/CSS;Java;JavaScript;Rust;SQL;TypeScript")</f>
        <v>Bash/Shell/PowerShell;C#;HTML/CSS;Java;JavaScript;Rust;SQL;TypeScript</v>
      </c>
      <c r="E2573" s="1" t="str">
        <f>IFERROR(__xludf.DUMMYFUNCTION("UNIQUE(SPLIT(B2573,"";""))"),"Bash/Shell/PowerShell")</f>
        <v>Bash/Shell/PowerShell</v>
      </c>
      <c r="F2573" s="1" t="str">
        <f>IFERROR(__xludf.DUMMYFUNCTION("""COMPUTED_VALUE"""),"C#")</f>
        <v>C#</v>
      </c>
      <c r="G2573" s="1" t="str">
        <f>IFERROR(__xludf.DUMMYFUNCTION("""COMPUTED_VALUE"""),"HTML/CSS")</f>
        <v>HTML/CSS</v>
      </c>
      <c r="H2573" s="1" t="str">
        <f>IFERROR(__xludf.DUMMYFUNCTION("""COMPUTED_VALUE"""),"Java")</f>
        <v>Java</v>
      </c>
      <c r="I2573" s="1" t="str">
        <f>IFERROR(__xludf.DUMMYFUNCTION("""COMPUTED_VALUE"""),"JavaScript")</f>
        <v>JavaScript</v>
      </c>
      <c r="J2573" s="1" t="str">
        <f>IFERROR(__xludf.DUMMYFUNCTION("""COMPUTED_VALUE"""),"Rust")</f>
        <v>Rust</v>
      </c>
      <c r="K2573" s="1" t="str">
        <f>IFERROR(__xludf.DUMMYFUNCTION("""COMPUTED_VALUE"""),"SQL")</f>
        <v>SQL</v>
      </c>
      <c r="L2573" s="1" t="str">
        <f>IFERROR(__xludf.DUMMYFUNCTION("""COMPUTED_VALUE"""),"TypeScript")</f>
        <v>TypeScript</v>
      </c>
    </row>
    <row r="2574">
      <c r="B2574" s="1" t="str">
        <f>IFERROR(__xludf.DUMMYFUNCTION("""COMPUTED_VALUE"""),"HTML/CSS;JavaScript;PHP;Ruby")</f>
        <v>HTML/CSS;JavaScript;PHP;Ruby</v>
      </c>
      <c r="E2574" s="1" t="str">
        <f>IFERROR(__xludf.DUMMYFUNCTION("UNIQUE(SPLIT(B2574,"";""))"),"HTML/CSS")</f>
        <v>HTML/CSS</v>
      </c>
      <c r="F2574" s="1" t="str">
        <f>IFERROR(__xludf.DUMMYFUNCTION("""COMPUTED_VALUE"""),"JavaScript")</f>
        <v>JavaScript</v>
      </c>
      <c r="G2574" s="1" t="str">
        <f>IFERROR(__xludf.DUMMYFUNCTION("""COMPUTED_VALUE"""),"PHP")</f>
        <v>PHP</v>
      </c>
      <c r="H2574" s="1" t="str">
        <f>IFERROR(__xludf.DUMMYFUNCTION("""COMPUTED_VALUE"""),"Ruby")</f>
        <v>Ruby</v>
      </c>
    </row>
    <row r="2575">
      <c r="B2575" s="1" t="str">
        <f>IFERROR(__xludf.DUMMYFUNCTION("""COMPUTED_VALUE"""),"Assembly;Bash/Shell/PowerShell;C;C++;C#;HTML/CSS;Java;JavaScript;Kotlin;PHP;Python;SQL;Other(s):")</f>
        <v>Assembly;Bash/Shell/PowerShell;C;C++;C#;HTML/CSS;Java;JavaScript;Kotlin;PHP;Python;SQL;Other(s):</v>
      </c>
      <c r="E2575" s="1" t="str">
        <f>IFERROR(__xludf.DUMMYFUNCTION("UNIQUE(SPLIT(B2575,"";""))"),"Assembly")</f>
        <v>Assembly</v>
      </c>
      <c r="F2575" s="1" t="str">
        <f>IFERROR(__xludf.DUMMYFUNCTION("""COMPUTED_VALUE"""),"Bash/Shell/PowerShell")</f>
        <v>Bash/Shell/PowerShell</v>
      </c>
      <c r="G2575" s="1" t="str">
        <f>IFERROR(__xludf.DUMMYFUNCTION("""COMPUTED_VALUE"""),"C")</f>
        <v>C</v>
      </c>
      <c r="H2575" s="1" t="str">
        <f>IFERROR(__xludf.DUMMYFUNCTION("""COMPUTED_VALUE"""),"C++")</f>
        <v>C++</v>
      </c>
      <c r="I2575" s="1" t="str">
        <f>IFERROR(__xludf.DUMMYFUNCTION("""COMPUTED_VALUE"""),"C#")</f>
        <v>C#</v>
      </c>
      <c r="J2575" s="1" t="str">
        <f>IFERROR(__xludf.DUMMYFUNCTION("""COMPUTED_VALUE"""),"HTML/CSS")</f>
        <v>HTML/CSS</v>
      </c>
      <c r="K2575" s="1" t="str">
        <f>IFERROR(__xludf.DUMMYFUNCTION("""COMPUTED_VALUE"""),"Java")</f>
        <v>Java</v>
      </c>
      <c r="L2575" s="1" t="str">
        <f>IFERROR(__xludf.DUMMYFUNCTION("""COMPUTED_VALUE"""),"JavaScript")</f>
        <v>JavaScript</v>
      </c>
      <c r="M2575" s="1" t="str">
        <f>IFERROR(__xludf.DUMMYFUNCTION("""COMPUTED_VALUE"""),"Kotlin")</f>
        <v>Kotlin</v>
      </c>
      <c r="N2575" s="1" t="str">
        <f>IFERROR(__xludf.DUMMYFUNCTION("""COMPUTED_VALUE"""),"PHP")</f>
        <v>PHP</v>
      </c>
      <c r="O2575" s="1" t="str">
        <f>IFERROR(__xludf.DUMMYFUNCTION("""COMPUTED_VALUE"""),"Python")</f>
        <v>Python</v>
      </c>
      <c r="P2575" s="1" t="str">
        <f>IFERROR(__xludf.DUMMYFUNCTION("""COMPUTED_VALUE"""),"SQL")</f>
        <v>SQL</v>
      </c>
      <c r="Q2575" s="1" t="str">
        <f>IFERROR(__xludf.DUMMYFUNCTION("""COMPUTED_VALUE"""),"Other(s):")</f>
        <v>Other(s):</v>
      </c>
    </row>
    <row r="2576">
      <c r="B2576" s="1" t="str">
        <f>IFERROR(__xludf.DUMMYFUNCTION("""COMPUTED_VALUE"""),"HTML/CSS;Java;JavaScript")</f>
        <v>HTML/CSS;Java;JavaScript</v>
      </c>
      <c r="E2576" s="1" t="str">
        <f>IFERROR(__xludf.DUMMYFUNCTION("UNIQUE(SPLIT(B2576,"";""))"),"HTML/CSS")</f>
        <v>HTML/CSS</v>
      </c>
      <c r="F2576" s="1" t="str">
        <f>IFERROR(__xludf.DUMMYFUNCTION("""COMPUTED_VALUE"""),"Java")</f>
        <v>Java</v>
      </c>
      <c r="G2576" s="1" t="str">
        <f>IFERROR(__xludf.DUMMYFUNCTION("""COMPUTED_VALUE"""),"JavaScript")</f>
        <v>JavaScript</v>
      </c>
    </row>
    <row r="2577">
      <c r="B2577" s="1" t="str">
        <f>IFERROR(__xludf.DUMMYFUNCTION("""COMPUTED_VALUE"""),"Bash/Shell/PowerShell;C;C++;HTML/CSS;Java;JavaScript;PHP;Python")</f>
        <v>Bash/Shell/PowerShell;C;C++;HTML/CSS;Java;JavaScript;PHP;Python</v>
      </c>
      <c r="E2577" s="1" t="str">
        <f>IFERROR(__xludf.DUMMYFUNCTION("UNIQUE(SPLIT(B2577,"";""))"),"Bash/Shell/PowerShell")</f>
        <v>Bash/Shell/PowerShell</v>
      </c>
      <c r="F2577" s="1" t="str">
        <f>IFERROR(__xludf.DUMMYFUNCTION("""COMPUTED_VALUE"""),"C")</f>
        <v>C</v>
      </c>
      <c r="G2577" s="1" t="str">
        <f>IFERROR(__xludf.DUMMYFUNCTION("""COMPUTED_VALUE"""),"C++")</f>
        <v>C++</v>
      </c>
      <c r="H2577" s="1" t="str">
        <f>IFERROR(__xludf.DUMMYFUNCTION("""COMPUTED_VALUE"""),"HTML/CSS")</f>
        <v>HTML/CSS</v>
      </c>
      <c r="I2577" s="1" t="str">
        <f>IFERROR(__xludf.DUMMYFUNCTION("""COMPUTED_VALUE"""),"Java")</f>
        <v>Java</v>
      </c>
      <c r="J2577" s="1" t="str">
        <f>IFERROR(__xludf.DUMMYFUNCTION("""COMPUTED_VALUE"""),"JavaScript")</f>
        <v>JavaScript</v>
      </c>
      <c r="K2577" s="1" t="str">
        <f>IFERROR(__xludf.DUMMYFUNCTION("""COMPUTED_VALUE"""),"PHP")</f>
        <v>PHP</v>
      </c>
      <c r="L2577" s="1" t="str">
        <f>IFERROR(__xludf.DUMMYFUNCTION("""COMPUTED_VALUE"""),"Python")</f>
        <v>Python</v>
      </c>
    </row>
    <row r="2578">
      <c r="B2578" s="1" t="str">
        <f>IFERROR(__xludf.DUMMYFUNCTION("""COMPUTED_VALUE"""),"C#;JavaScript;SQL")</f>
        <v>C#;JavaScript;SQL</v>
      </c>
      <c r="E2578" s="1" t="str">
        <f>IFERROR(__xludf.DUMMYFUNCTION("UNIQUE(SPLIT(B2578,"";""))"),"C#")</f>
        <v>C#</v>
      </c>
      <c r="F2578" s="1" t="str">
        <f>IFERROR(__xludf.DUMMYFUNCTION("""COMPUTED_VALUE"""),"JavaScript")</f>
        <v>JavaScript</v>
      </c>
      <c r="G2578" s="1" t="str">
        <f>IFERROR(__xludf.DUMMYFUNCTION("""COMPUTED_VALUE"""),"SQL")</f>
        <v>SQL</v>
      </c>
    </row>
    <row r="2579">
      <c r="B2579" s="1" t="str">
        <f>IFERROR(__xludf.DUMMYFUNCTION("""COMPUTED_VALUE"""),"HTML/CSS;JavaScript;TypeScript")</f>
        <v>HTML/CSS;JavaScript;TypeScript</v>
      </c>
      <c r="E2579" s="1" t="str">
        <f>IFERROR(__xludf.DUMMYFUNCTION("UNIQUE(SPLIT(B2579,"";""))"),"HTML/CSS")</f>
        <v>HTML/CSS</v>
      </c>
      <c r="F2579" s="1" t="str">
        <f>IFERROR(__xludf.DUMMYFUNCTION("""COMPUTED_VALUE"""),"JavaScript")</f>
        <v>JavaScript</v>
      </c>
      <c r="G2579" s="1" t="str">
        <f>IFERROR(__xludf.DUMMYFUNCTION("""COMPUTED_VALUE"""),"TypeScript")</f>
        <v>TypeScript</v>
      </c>
    </row>
    <row r="2580">
      <c r="B2580" s="1" t="str">
        <f>IFERROR(__xludf.DUMMYFUNCTION("""COMPUTED_VALUE"""),"Dart;HTML/CSS;JavaScript;PHP;SQL")</f>
        <v>Dart;HTML/CSS;JavaScript;PHP;SQL</v>
      </c>
      <c r="E2580" s="1" t="str">
        <f>IFERROR(__xludf.DUMMYFUNCTION("UNIQUE(SPLIT(B2580,"";""))"),"Dart")</f>
        <v>Dart</v>
      </c>
      <c r="F2580" s="1" t="str">
        <f>IFERROR(__xludf.DUMMYFUNCTION("""COMPUTED_VALUE"""),"HTML/CSS")</f>
        <v>HTML/CSS</v>
      </c>
      <c r="G2580" s="1" t="str">
        <f>IFERROR(__xludf.DUMMYFUNCTION("""COMPUTED_VALUE"""),"JavaScript")</f>
        <v>JavaScript</v>
      </c>
      <c r="H2580" s="1" t="str">
        <f>IFERROR(__xludf.DUMMYFUNCTION("""COMPUTED_VALUE"""),"PHP")</f>
        <v>PHP</v>
      </c>
      <c r="I2580" s="1" t="str">
        <f>IFERROR(__xludf.DUMMYFUNCTION("""COMPUTED_VALUE"""),"SQL")</f>
        <v>SQL</v>
      </c>
    </row>
    <row r="2581">
      <c r="B2581" s="1" t="str">
        <f>IFERROR(__xludf.DUMMYFUNCTION("""COMPUTED_VALUE"""),"Bash/Shell/PowerShell;C#;HTML/CSS;JavaScript;PHP;SQL")</f>
        <v>Bash/Shell/PowerShell;C#;HTML/CSS;JavaScript;PHP;SQL</v>
      </c>
      <c r="E2581" s="1" t="str">
        <f>IFERROR(__xludf.DUMMYFUNCTION("UNIQUE(SPLIT(B2581,"";""))"),"Bash/Shell/PowerShell")</f>
        <v>Bash/Shell/PowerShell</v>
      </c>
      <c r="F2581" s="1" t="str">
        <f>IFERROR(__xludf.DUMMYFUNCTION("""COMPUTED_VALUE"""),"C#")</f>
        <v>C#</v>
      </c>
      <c r="G2581" s="1" t="str">
        <f>IFERROR(__xludf.DUMMYFUNCTION("""COMPUTED_VALUE"""),"HTML/CSS")</f>
        <v>HTML/CSS</v>
      </c>
      <c r="H2581" s="1" t="str">
        <f>IFERROR(__xludf.DUMMYFUNCTION("""COMPUTED_VALUE"""),"JavaScript")</f>
        <v>JavaScript</v>
      </c>
      <c r="I2581" s="1" t="str">
        <f>IFERROR(__xludf.DUMMYFUNCTION("""COMPUTED_VALUE"""),"PHP")</f>
        <v>PHP</v>
      </c>
      <c r="J2581" s="1" t="str">
        <f>IFERROR(__xludf.DUMMYFUNCTION("""COMPUTED_VALUE"""),"SQL")</f>
        <v>SQL</v>
      </c>
    </row>
    <row r="2582">
      <c r="B2582" s="1" t="str">
        <f>IFERROR(__xludf.DUMMYFUNCTION("""COMPUTED_VALUE"""),"Kotlin;Objective-C;Swift")</f>
        <v>Kotlin;Objective-C;Swift</v>
      </c>
      <c r="E2582" s="1" t="str">
        <f>IFERROR(__xludf.DUMMYFUNCTION("UNIQUE(SPLIT(B2582,"";""))"),"Kotlin")</f>
        <v>Kotlin</v>
      </c>
      <c r="F2582" s="1" t="str">
        <f>IFERROR(__xludf.DUMMYFUNCTION("""COMPUTED_VALUE"""),"Objective-C")</f>
        <v>Objective-C</v>
      </c>
      <c r="G2582" s="1" t="str">
        <f>IFERROR(__xludf.DUMMYFUNCTION("""COMPUTED_VALUE"""),"Swift")</f>
        <v>Swift</v>
      </c>
    </row>
    <row r="2583">
      <c r="B2583" s="1" t="str">
        <f>IFERROR(__xludf.DUMMYFUNCTION("""COMPUTED_VALUE"""),"Bash/Shell/PowerShell;C;C++;C#;HTML/CSS;JavaScript;PHP;Python;SQL;WebAssembly")</f>
        <v>Bash/Shell/PowerShell;C;C++;C#;HTML/CSS;JavaScript;PHP;Python;SQL;WebAssembly</v>
      </c>
      <c r="E2583" s="1" t="str">
        <f>IFERROR(__xludf.DUMMYFUNCTION("UNIQUE(SPLIT(B2583,"";""))"),"Bash/Shell/PowerShell")</f>
        <v>Bash/Shell/PowerShell</v>
      </c>
      <c r="F2583" s="1" t="str">
        <f>IFERROR(__xludf.DUMMYFUNCTION("""COMPUTED_VALUE"""),"C")</f>
        <v>C</v>
      </c>
      <c r="G2583" s="1" t="str">
        <f>IFERROR(__xludf.DUMMYFUNCTION("""COMPUTED_VALUE"""),"C++")</f>
        <v>C++</v>
      </c>
      <c r="H2583" s="1" t="str">
        <f>IFERROR(__xludf.DUMMYFUNCTION("""COMPUTED_VALUE"""),"C#")</f>
        <v>C#</v>
      </c>
      <c r="I2583" s="1" t="str">
        <f>IFERROR(__xludf.DUMMYFUNCTION("""COMPUTED_VALUE"""),"HTML/CSS")</f>
        <v>HTML/CSS</v>
      </c>
      <c r="J2583" s="1" t="str">
        <f>IFERROR(__xludf.DUMMYFUNCTION("""COMPUTED_VALUE"""),"JavaScript")</f>
        <v>JavaScript</v>
      </c>
      <c r="K2583" s="1" t="str">
        <f>IFERROR(__xludf.DUMMYFUNCTION("""COMPUTED_VALUE"""),"PHP")</f>
        <v>PHP</v>
      </c>
      <c r="L2583" s="1" t="str">
        <f>IFERROR(__xludf.DUMMYFUNCTION("""COMPUTED_VALUE"""),"Python")</f>
        <v>Python</v>
      </c>
      <c r="M2583" s="1" t="str">
        <f>IFERROR(__xludf.DUMMYFUNCTION("""COMPUTED_VALUE"""),"SQL")</f>
        <v>SQL</v>
      </c>
      <c r="N2583" s="1" t="str">
        <f>IFERROR(__xludf.DUMMYFUNCTION("""COMPUTED_VALUE"""),"WebAssembly")</f>
        <v>WebAssembly</v>
      </c>
    </row>
    <row r="2584">
      <c r="B2584" s="1" t="str">
        <f>IFERROR(__xludf.DUMMYFUNCTION("""COMPUTED_VALUE"""),"C;C++;HTML/CSS;Java;JavaScript;Python")</f>
        <v>C;C++;HTML/CSS;Java;JavaScript;Python</v>
      </c>
      <c r="E2584" s="1" t="str">
        <f>IFERROR(__xludf.DUMMYFUNCTION("UNIQUE(SPLIT(B2584,"";""))"),"C")</f>
        <v>C</v>
      </c>
      <c r="F2584" s="1" t="str">
        <f>IFERROR(__xludf.DUMMYFUNCTION("""COMPUTED_VALUE"""),"C++")</f>
        <v>C++</v>
      </c>
      <c r="G2584" s="1" t="str">
        <f>IFERROR(__xludf.DUMMYFUNCTION("""COMPUTED_VALUE"""),"HTML/CSS")</f>
        <v>HTML/CSS</v>
      </c>
      <c r="H2584" s="1" t="str">
        <f>IFERROR(__xludf.DUMMYFUNCTION("""COMPUTED_VALUE"""),"Java")</f>
        <v>Java</v>
      </c>
      <c r="I2584" s="1" t="str">
        <f>IFERROR(__xludf.DUMMYFUNCTION("""COMPUTED_VALUE"""),"JavaScript")</f>
        <v>JavaScript</v>
      </c>
      <c r="J2584" s="1" t="str">
        <f>IFERROR(__xludf.DUMMYFUNCTION("""COMPUTED_VALUE"""),"Python")</f>
        <v>Python</v>
      </c>
    </row>
    <row r="2585">
      <c r="B2585" s="1" t="str">
        <f>IFERROR(__xludf.DUMMYFUNCTION("""COMPUTED_VALUE"""),"Bash/Shell/PowerShell;C++;C#;HTML/CSS;JavaScript;PHP;Rust;SQL;TypeScript")</f>
        <v>Bash/Shell/PowerShell;C++;C#;HTML/CSS;JavaScript;PHP;Rust;SQL;TypeScript</v>
      </c>
      <c r="E2585" s="1" t="str">
        <f>IFERROR(__xludf.DUMMYFUNCTION("UNIQUE(SPLIT(B2585,"";""))"),"Bash/Shell/PowerShell")</f>
        <v>Bash/Shell/PowerShell</v>
      </c>
      <c r="F2585" s="1" t="str">
        <f>IFERROR(__xludf.DUMMYFUNCTION("""COMPUTED_VALUE"""),"C++")</f>
        <v>C++</v>
      </c>
      <c r="G2585" s="1" t="str">
        <f>IFERROR(__xludf.DUMMYFUNCTION("""COMPUTED_VALUE"""),"C#")</f>
        <v>C#</v>
      </c>
      <c r="H2585" s="1" t="str">
        <f>IFERROR(__xludf.DUMMYFUNCTION("""COMPUTED_VALUE"""),"HTML/CSS")</f>
        <v>HTML/CSS</v>
      </c>
      <c r="I2585" s="1" t="str">
        <f>IFERROR(__xludf.DUMMYFUNCTION("""COMPUTED_VALUE"""),"JavaScript")</f>
        <v>JavaScript</v>
      </c>
      <c r="J2585" s="1" t="str">
        <f>IFERROR(__xludf.DUMMYFUNCTION("""COMPUTED_VALUE"""),"PHP")</f>
        <v>PHP</v>
      </c>
      <c r="K2585" s="1" t="str">
        <f>IFERROR(__xludf.DUMMYFUNCTION("""COMPUTED_VALUE"""),"Rust")</f>
        <v>Rust</v>
      </c>
      <c r="L2585" s="1" t="str">
        <f>IFERROR(__xludf.DUMMYFUNCTION("""COMPUTED_VALUE"""),"SQL")</f>
        <v>SQL</v>
      </c>
      <c r="M2585" s="1" t="str">
        <f>IFERROR(__xludf.DUMMYFUNCTION("""COMPUTED_VALUE"""),"TypeScript")</f>
        <v>TypeScript</v>
      </c>
    </row>
    <row r="2586">
      <c r="B2586" s="1" t="str">
        <f>IFERROR(__xludf.DUMMYFUNCTION("""COMPUTED_VALUE"""),"C++;C#;Go;HTML/CSS;JavaScript;Python;Ruby;SQL")</f>
        <v>C++;C#;Go;HTML/CSS;JavaScript;Python;Ruby;SQL</v>
      </c>
      <c r="E2586" s="1" t="str">
        <f>IFERROR(__xludf.DUMMYFUNCTION("UNIQUE(SPLIT(B2586,"";""))"),"C++")</f>
        <v>C++</v>
      </c>
      <c r="F2586" s="1" t="str">
        <f>IFERROR(__xludf.DUMMYFUNCTION("""COMPUTED_VALUE"""),"C#")</f>
        <v>C#</v>
      </c>
      <c r="G2586" s="1" t="str">
        <f>IFERROR(__xludf.DUMMYFUNCTION("""COMPUTED_VALUE"""),"Go")</f>
        <v>Go</v>
      </c>
      <c r="H2586" s="1" t="str">
        <f>IFERROR(__xludf.DUMMYFUNCTION("""COMPUTED_VALUE"""),"HTML/CSS")</f>
        <v>HTML/CSS</v>
      </c>
      <c r="I2586" s="1" t="str">
        <f>IFERROR(__xludf.DUMMYFUNCTION("""COMPUTED_VALUE"""),"JavaScript")</f>
        <v>JavaScript</v>
      </c>
      <c r="J2586" s="1" t="str">
        <f>IFERROR(__xludf.DUMMYFUNCTION("""COMPUTED_VALUE"""),"Python")</f>
        <v>Python</v>
      </c>
      <c r="K2586" s="1" t="str">
        <f>IFERROR(__xludf.DUMMYFUNCTION("""COMPUTED_VALUE"""),"Ruby")</f>
        <v>Ruby</v>
      </c>
      <c r="L2586" s="1" t="str">
        <f>IFERROR(__xludf.DUMMYFUNCTION("""COMPUTED_VALUE"""),"SQL")</f>
        <v>SQL</v>
      </c>
    </row>
    <row r="2587">
      <c r="B2587" s="1" t="str">
        <f>IFERROR(__xludf.DUMMYFUNCTION("""COMPUTED_VALUE"""),"C++;Go;Kotlin;Python;Ruby;SQL;Swift;TypeScript")</f>
        <v>C++;Go;Kotlin;Python;Ruby;SQL;Swift;TypeScript</v>
      </c>
      <c r="E2587" s="1" t="str">
        <f>IFERROR(__xludf.DUMMYFUNCTION("UNIQUE(SPLIT(B2587,"";""))"),"C++")</f>
        <v>C++</v>
      </c>
      <c r="F2587" s="1" t="str">
        <f>IFERROR(__xludf.DUMMYFUNCTION("""COMPUTED_VALUE"""),"Go")</f>
        <v>Go</v>
      </c>
      <c r="G2587" s="1" t="str">
        <f>IFERROR(__xludf.DUMMYFUNCTION("""COMPUTED_VALUE"""),"Kotlin")</f>
        <v>Kotlin</v>
      </c>
      <c r="H2587" s="1" t="str">
        <f>IFERROR(__xludf.DUMMYFUNCTION("""COMPUTED_VALUE"""),"Python")</f>
        <v>Python</v>
      </c>
      <c r="I2587" s="1" t="str">
        <f>IFERROR(__xludf.DUMMYFUNCTION("""COMPUTED_VALUE"""),"Ruby")</f>
        <v>Ruby</v>
      </c>
      <c r="J2587" s="1" t="str">
        <f>IFERROR(__xludf.DUMMYFUNCTION("""COMPUTED_VALUE"""),"SQL")</f>
        <v>SQL</v>
      </c>
      <c r="K2587" s="1" t="str">
        <f>IFERROR(__xludf.DUMMYFUNCTION("""COMPUTED_VALUE"""),"Swift")</f>
        <v>Swift</v>
      </c>
      <c r="L2587" s="1" t="str">
        <f>IFERROR(__xludf.DUMMYFUNCTION("""COMPUTED_VALUE"""),"TypeScript")</f>
        <v>TypeScript</v>
      </c>
    </row>
    <row r="2588">
      <c r="B2588" s="1" t="str">
        <f>IFERROR(__xludf.DUMMYFUNCTION("""COMPUTED_VALUE"""),"C;HTML/CSS;Java;PHP;SQL")</f>
        <v>C;HTML/CSS;Java;PHP;SQL</v>
      </c>
      <c r="E2588" s="1" t="str">
        <f>IFERROR(__xludf.DUMMYFUNCTION("UNIQUE(SPLIT(B2588,"";""))"),"C")</f>
        <v>C</v>
      </c>
      <c r="F2588" s="1" t="str">
        <f>IFERROR(__xludf.DUMMYFUNCTION("""COMPUTED_VALUE"""),"HTML/CSS")</f>
        <v>HTML/CSS</v>
      </c>
      <c r="G2588" s="1" t="str">
        <f>IFERROR(__xludf.DUMMYFUNCTION("""COMPUTED_VALUE"""),"Java")</f>
        <v>Java</v>
      </c>
      <c r="H2588" s="1" t="str">
        <f>IFERROR(__xludf.DUMMYFUNCTION("""COMPUTED_VALUE"""),"PHP")</f>
        <v>PHP</v>
      </c>
      <c r="I2588" s="1" t="str">
        <f>IFERROR(__xludf.DUMMYFUNCTION("""COMPUTED_VALUE"""),"SQL")</f>
        <v>SQL</v>
      </c>
    </row>
    <row r="2589">
      <c r="B2589" s="1" t="str">
        <f>IFERROR(__xludf.DUMMYFUNCTION("""COMPUTED_VALUE"""),"Go;HTML/CSS;JavaScript;TypeScript")</f>
        <v>Go;HTML/CSS;JavaScript;TypeScript</v>
      </c>
      <c r="E2589" s="1" t="str">
        <f>IFERROR(__xludf.DUMMYFUNCTION("UNIQUE(SPLIT(B2589,"";""))"),"Go")</f>
        <v>Go</v>
      </c>
      <c r="F2589" s="1" t="str">
        <f>IFERROR(__xludf.DUMMYFUNCTION("""COMPUTED_VALUE"""),"HTML/CSS")</f>
        <v>HTML/CSS</v>
      </c>
      <c r="G2589" s="1" t="str">
        <f>IFERROR(__xludf.DUMMYFUNCTION("""COMPUTED_VALUE"""),"JavaScript")</f>
        <v>JavaScript</v>
      </c>
      <c r="H2589" s="1" t="str">
        <f>IFERROR(__xludf.DUMMYFUNCTION("""COMPUTED_VALUE"""),"TypeScript")</f>
        <v>TypeScript</v>
      </c>
    </row>
    <row r="2590">
      <c r="B2590" s="1" t="str">
        <f>IFERROR(__xludf.DUMMYFUNCTION("""COMPUTED_VALUE"""),"Bash/Shell/PowerShell;Python;Other(s):")</f>
        <v>Bash/Shell/PowerShell;Python;Other(s):</v>
      </c>
      <c r="E2590" s="1" t="str">
        <f>IFERROR(__xludf.DUMMYFUNCTION("UNIQUE(SPLIT(B2590,"";""))"),"Bash/Shell/PowerShell")</f>
        <v>Bash/Shell/PowerShell</v>
      </c>
      <c r="F2590" s="1" t="str">
        <f>IFERROR(__xludf.DUMMYFUNCTION("""COMPUTED_VALUE"""),"Python")</f>
        <v>Python</v>
      </c>
      <c r="G2590" s="1" t="str">
        <f>IFERROR(__xludf.DUMMYFUNCTION("""COMPUTED_VALUE"""),"Other(s):")</f>
        <v>Other(s):</v>
      </c>
    </row>
    <row r="2591">
      <c r="B2591" s="1" t="str">
        <f>IFERROR(__xludf.DUMMYFUNCTION("""COMPUTED_VALUE"""),"Elixir;JavaScript;Ruby;SQL;TypeScript")</f>
        <v>Elixir;JavaScript;Ruby;SQL;TypeScript</v>
      </c>
      <c r="E2591" s="1" t="str">
        <f>IFERROR(__xludf.DUMMYFUNCTION("UNIQUE(SPLIT(B2591,"";""))"),"Elixir")</f>
        <v>Elixir</v>
      </c>
      <c r="F2591" s="1" t="str">
        <f>IFERROR(__xludf.DUMMYFUNCTION("""COMPUTED_VALUE"""),"JavaScript")</f>
        <v>JavaScript</v>
      </c>
      <c r="G2591" s="1" t="str">
        <f>IFERROR(__xludf.DUMMYFUNCTION("""COMPUTED_VALUE"""),"Ruby")</f>
        <v>Ruby</v>
      </c>
      <c r="H2591" s="1" t="str">
        <f>IFERROR(__xludf.DUMMYFUNCTION("""COMPUTED_VALUE"""),"SQL")</f>
        <v>SQL</v>
      </c>
      <c r="I2591" s="1" t="str">
        <f>IFERROR(__xludf.DUMMYFUNCTION("""COMPUTED_VALUE"""),"TypeScript")</f>
        <v>TypeScript</v>
      </c>
    </row>
    <row r="2592">
      <c r="B2592" s="1" t="str">
        <f>IFERROR(__xludf.DUMMYFUNCTION("""COMPUTED_VALUE"""),"HTML/CSS;Java;JavaScript;Other(s):")</f>
        <v>HTML/CSS;Java;JavaScript;Other(s):</v>
      </c>
      <c r="E2592" s="1" t="str">
        <f>IFERROR(__xludf.DUMMYFUNCTION("UNIQUE(SPLIT(B2592,"";""))"),"HTML/CSS")</f>
        <v>HTML/CSS</v>
      </c>
      <c r="F2592" s="1" t="str">
        <f>IFERROR(__xludf.DUMMYFUNCTION("""COMPUTED_VALUE"""),"Java")</f>
        <v>Java</v>
      </c>
      <c r="G2592" s="1" t="str">
        <f>IFERROR(__xludf.DUMMYFUNCTION("""COMPUTED_VALUE"""),"JavaScript")</f>
        <v>JavaScript</v>
      </c>
      <c r="H2592" s="1" t="str">
        <f>IFERROR(__xludf.DUMMYFUNCTION("""COMPUTED_VALUE"""),"Other(s):")</f>
        <v>Other(s):</v>
      </c>
    </row>
    <row r="2593">
      <c r="B2593" s="1" t="str">
        <f>IFERROR(__xludf.DUMMYFUNCTION("""COMPUTED_VALUE"""),"Assembly;Bash/Shell/PowerShell;C;HTML/CSS;JavaScript;Python;Ruby;SQL")</f>
        <v>Assembly;Bash/Shell/PowerShell;C;HTML/CSS;JavaScript;Python;Ruby;SQL</v>
      </c>
      <c r="E2593" s="1" t="str">
        <f>IFERROR(__xludf.DUMMYFUNCTION("UNIQUE(SPLIT(B2593,"";""))"),"Assembly")</f>
        <v>Assembly</v>
      </c>
      <c r="F2593" s="1" t="str">
        <f>IFERROR(__xludf.DUMMYFUNCTION("""COMPUTED_VALUE"""),"Bash/Shell/PowerShell")</f>
        <v>Bash/Shell/PowerShell</v>
      </c>
      <c r="G2593" s="1" t="str">
        <f>IFERROR(__xludf.DUMMYFUNCTION("""COMPUTED_VALUE"""),"C")</f>
        <v>C</v>
      </c>
      <c r="H2593" s="1" t="str">
        <f>IFERROR(__xludf.DUMMYFUNCTION("""COMPUTED_VALUE"""),"HTML/CSS")</f>
        <v>HTML/CSS</v>
      </c>
      <c r="I2593" s="1" t="str">
        <f>IFERROR(__xludf.DUMMYFUNCTION("""COMPUTED_VALUE"""),"JavaScript")</f>
        <v>JavaScript</v>
      </c>
      <c r="J2593" s="1" t="str">
        <f>IFERROR(__xludf.DUMMYFUNCTION("""COMPUTED_VALUE"""),"Python")</f>
        <v>Python</v>
      </c>
      <c r="K2593" s="1" t="str">
        <f>IFERROR(__xludf.DUMMYFUNCTION("""COMPUTED_VALUE"""),"Ruby")</f>
        <v>Ruby</v>
      </c>
      <c r="L2593" s="1" t="str">
        <f>IFERROR(__xludf.DUMMYFUNCTION("""COMPUTED_VALUE"""),"SQL")</f>
        <v>SQL</v>
      </c>
    </row>
    <row r="2594">
      <c r="B2594" s="1" t="str">
        <f>IFERROR(__xludf.DUMMYFUNCTION("""COMPUTED_VALUE"""),"JavaScript")</f>
        <v>JavaScript</v>
      </c>
      <c r="E2594" s="1" t="str">
        <f>IFERROR(__xludf.DUMMYFUNCTION("UNIQUE(SPLIT(B2594,"";""))"),"JavaScript")</f>
        <v>JavaScript</v>
      </c>
    </row>
    <row r="2595">
      <c r="B2595" s="1" t="str">
        <f>IFERROR(__xludf.DUMMYFUNCTION("""COMPUTED_VALUE"""),"Bash/Shell/PowerShell;C;C++;JavaScript;Python;Other(s):")</f>
        <v>Bash/Shell/PowerShell;C;C++;JavaScript;Python;Other(s):</v>
      </c>
      <c r="E2595" s="1" t="str">
        <f>IFERROR(__xludf.DUMMYFUNCTION("UNIQUE(SPLIT(B2595,"";""))"),"Bash/Shell/PowerShell")</f>
        <v>Bash/Shell/PowerShell</v>
      </c>
      <c r="F2595" s="1" t="str">
        <f>IFERROR(__xludf.DUMMYFUNCTION("""COMPUTED_VALUE"""),"C")</f>
        <v>C</v>
      </c>
      <c r="G2595" s="1" t="str">
        <f>IFERROR(__xludf.DUMMYFUNCTION("""COMPUTED_VALUE"""),"C++")</f>
        <v>C++</v>
      </c>
      <c r="H2595" s="1" t="str">
        <f>IFERROR(__xludf.DUMMYFUNCTION("""COMPUTED_VALUE"""),"JavaScript")</f>
        <v>JavaScript</v>
      </c>
      <c r="I2595" s="1" t="str">
        <f>IFERROR(__xludf.DUMMYFUNCTION("""COMPUTED_VALUE"""),"Python")</f>
        <v>Python</v>
      </c>
      <c r="J2595" s="1" t="str">
        <f>IFERROR(__xludf.DUMMYFUNCTION("""COMPUTED_VALUE"""),"Other(s):")</f>
        <v>Other(s):</v>
      </c>
    </row>
    <row r="2596">
      <c r="B2596" s="1" t="str">
        <f>IFERROR(__xludf.DUMMYFUNCTION("""COMPUTED_VALUE"""),"Bash/Shell/PowerShell;C++;Java;Python;SQL")</f>
        <v>Bash/Shell/PowerShell;C++;Java;Python;SQL</v>
      </c>
      <c r="E2596" s="1" t="str">
        <f>IFERROR(__xludf.DUMMYFUNCTION("UNIQUE(SPLIT(B2596,"";""))"),"Bash/Shell/PowerShell")</f>
        <v>Bash/Shell/PowerShell</v>
      </c>
      <c r="F2596" s="1" t="str">
        <f>IFERROR(__xludf.DUMMYFUNCTION("""COMPUTED_VALUE"""),"C++")</f>
        <v>C++</v>
      </c>
      <c r="G2596" s="1" t="str">
        <f>IFERROR(__xludf.DUMMYFUNCTION("""COMPUTED_VALUE"""),"Java")</f>
        <v>Java</v>
      </c>
      <c r="H2596" s="1" t="str">
        <f>IFERROR(__xludf.DUMMYFUNCTION("""COMPUTED_VALUE"""),"Python")</f>
        <v>Python</v>
      </c>
      <c r="I2596" s="1" t="str">
        <f>IFERROR(__xludf.DUMMYFUNCTION("""COMPUTED_VALUE"""),"SQL")</f>
        <v>SQL</v>
      </c>
    </row>
    <row r="2597">
      <c r="B2597" s="1" t="str">
        <f>IFERROR(__xludf.DUMMYFUNCTION("""COMPUTED_VALUE"""),"HTML/CSS;JavaScript;PHP;SQL")</f>
        <v>HTML/CSS;JavaScript;PHP;SQL</v>
      </c>
      <c r="E2597" s="1" t="str">
        <f>IFERROR(__xludf.DUMMYFUNCTION("UNIQUE(SPLIT(B2597,"";""))"),"HTML/CSS")</f>
        <v>HTML/CSS</v>
      </c>
      <c r="F2597" s="1" t="str">
        <f>IFERROR(__xludf.DUMMYFUNCTION("""COMPUTED_VALUE"""),"JavaScript")</f>
        <v>JavaScript</v>
      </c>
      <c r="G2597" s="1" t="str">
        <f>IFERROR(__xludf.DUMMYFUNCTION("""COMPUTED_VALUE"""),"PHP")</f>
        <v>PHP</v>
      </c>
      <c r="H2597" s="1" t="str">
        <f>IFERROR(__xludf.DUMMYFUNCTION("""COMPUTED_VALUE"""),"SQL")</f>
        <v>SQL</v>
      </c>
    </row>
    <row r="2598">
      <c r="B2598" s="1" t="str">
        <f>IFERROR(__xludf.DUMMYFUNCTION("""COMPUTED_VALUE"""),"HTML/CSS;JavaScript;PHP;SQL;TypeScript")</f>
        <v>HTML/CSS;JavaScript;PHP;SQL;TypeScript</v>
      </c>
      <c r="E2598" s="1" t="str">
        <f>IFERROR(__xludf.DUMMYFUNCTION("UNIQUE(SPLIT(B2598,"";""))"),"HTML/CSS")</f>
        <v>HTML/CSS</v>
      </c>
      <c r="F2598" s="1" t="str">
        <f>IFERROR(__xludf.DUMMYFUNCTION("""COMPUTED_VALUE"""),"JavaScript")</f>
        <v>JavaScript</v>
      </c>
      <c r="G2598" s="1" t="str">
        <f>IFERROR(__xludf.DUMMYFUNCTION("""COMPUTED_VALUE"""),"PHP")</f>
        <v>PHP</v>
      </c>
      <c r="H2598" s="1" t="str">
        <f>IFERROR(__xludf.DUMMYFUNCTION("""COMPUTED_VALUE"""),"SQL")</f>
        <v>SQL</v>
      </c>
      <c r="I2598" s="1" t="str">
        <f>IFERROR(__xludf.DUMMYFUNCTION("""COMPUTED_VALUE"""),"TypeScript")</f>
        <v>TypeScript</v>
      </c>
    </row>
    <row r="2599">
      <c r="B2599" s="1" t="str">
        <f>IFERROR(__xludf.DUMMYFUNCTION("""COMPUTED_VALUE"""),"Bash/Shell/PowerShell;C#;HTML/CSS;JavaScript;PHP;Ruby;SQL")</f>
        <v>Bash/Shell/PowerShell;C#;HTML/CSS;JavaScript;PHP;Ruby;SQL</v>
      </c>
      <c r="E2599" s="1" t="str">
        <f>IFERROR(__xludf.DUMMYFUNCTION("UNIQUE(SPLIT(B2599,"";""))"),"Bash/Shell/PowerShell")</f>
        <v>Bash/Shell/PowerShell</v>
      </c>
      <c r="F2599" s="1" t="str">
        <f>IFERROR(__xludf.DUMMYFUNCTION("""COMPUTED_VALUE"""),"C#")</f>
        <v>C#</v>
      </c>
      <c r="G2599" s="1" t="str">
        <f>IFERROR(__xludf.DUMMYFUNCTION("""COMPUTED_VALUE"""),"HTML/CSS")</f>
        <v>HTML/CSS</v>
      </c>
      <c r="H2599" s="1" t="str">
        <f>IFERROR(__xludf.DUMMYFUNCTION("""COMPUTED_VALUE"""),"JavaScript")</f>
        <v>JavaScript</v>
      </c>
      <c r="I2599" s="1" t="str">
        <f>IFERROR(__xludf.DUMMYFUNCTION("""COMPUTED_VALUE"""),"PHP")</f>
        <v>PHP</v>
      </c>
      <c r="J2599" s="1" t="str">
        <f>IFERROR(__xludf.DUMMYFUNCTION("""COMPUTED_VALUE"""),"Ruby")</f>
        <v>Ruby</v>
      </c>
      <c r="K2599" s="1" t="str">
        <f>IFERROR(__xludf.DUMMYFUNCTION("""COMPUTED_VALUE"""),"SQL")</f>
        <v>SQL</v>
      </c>
    </row>
    <row r="2600">
      <c r="B2600" s="1" t="str">
        <f>IFERROR(__xludf.DUMMYFUNCTION("""COMPUTED_VALUE"""),"Bash/Shell/PowerShell;C#;Go;HTML/CSS;JavaScript;Python")</f>
        <v>Bash/Shell/PowerShell;C#;Go;HTML/CSS;JavaScript;Python</v>
      </c>
      <c r="E2600" s="1" t="str">
        <f>IFERROR(__xludf.DUMMYFUNCTION("UNIQUE(SPLIT(B2600,"";""))"),"Bash/Shell/PowerShell")</f>
        <v>Bash/Shell/PowerShell</v>
      </c>
      <c r="F2600" s="1" t="str">
        <f>IFERROR(__xludf.DUMMYFUNCTION("""COMPUTED_VALUE"""),"C#")</f>
        <v>C#</v>
      </c>
      <c r="G2600" s="1" t="str">
        <f>IFERROR(__xludf.DUMMYFUNCTION("""COMPUTED_VALUE"""),"Go")</f>
        <v>Go</v>
      </c>
      <c r="H2600" s="1" t="str">
        <f>IFERROR(__xludf.DUMMYFUNCTION("""COMPUTED_VALUE"""),"HTML/CSS")</f>
        <v>HTML/CSS</v>
      </c>
      <c r="I2600" s="1" t="str">
        <f>IFERROR(__xludf.DUMMYFUNCTION("""COMPUTED_VALUE"""),"JavaScript")</f>
        <v>JavaScript</v>
      </c>
      <c r="J2600" s="1" t="str">
        <f>IFERROR(__xludf.DUMMYFUNCTION("""COMPUTED_VALUE"""),"Python")</f>
        <v>Python</v>
      </c>
    </row>
    <row r="2601">
      <c r="B2601" s="1" t="str">
        <f>IFERROR(__xludf.DUMMYFUNCTION("""COMPUTED_VALUE"""),"HTML/CSS;JavaScript;PHP;Ruby;SQL")</f>
        <v>HTML/CSS;JavaScript;PHP;Ruby;SQL</v>
      </c>
      <c r="E2601" s="1" t="str">
        <f>IFERROR(__xludf.DUMMYFUNCTION("UNIQUE(SPLIT(B2601,"";""))"),"HTML/CSS")</f>
        <v>HTML/CSS</v>
      </c>
      <c r="F2601" s="1" t="str">
        <f>IFERROR(__xludf.DUMMYFUNCTION("""COMPUTED_VALUE"""),"JavaScript")</f>
        <v>JavaScript</v>
      </c>
      <c r="G2601" s="1" t="str">
        <f>IFERROR(__xludf.DUMMYFUNCTION("""COMPUTED_VALUE"""),"PHP")</f>
        <v>PHP</v>
      </c>
      <c r="H2601" s="1" t="str">
        <f>IFERROR(__xludf.DUMMYFUNCTION("""COMPUTED_VALUE"""),"Ruby")</f>
        <v>Ruby</v>
      </c>
      <c r="I2601" s="1" t="str">
        <f>IFERROR(__xludf.DUMMYFUNCTION("""COMPUTED_VALUE"""),"SQL")</f>
        <v>SQL</v>
      </c>
    </row>
    <row r="2602">
      <c r="B2602" s="1" t="str">
        <f>IFERROR(__xludf.DUMMYFUNCTION("""COMPUTED_VALUE"""),"HTML/CSS;JavaScript;Python;Ruby")</f>
        <v>HTML/CSS;JavaScript;Python;Ruby</v>
      </c>
      <c r="E2602" s="1" t="str">
        <f>IFERROR(__xludf.DUMMYFUNCTION("UNIQUE(SPLIT(B2602,"";""))"),"HTML/CSS")</f>
        <v>HTML/CSS</v>
      </c>
      <c r="F2602" s="1" t="str">
        <f>IFERROR(__xludf.DUMMYFUNCTION("""COMPUTED_VALUE"""),"JavaScript")</f>
        <v>JavaScript</v>
      </c>
      <c r="G2602" s="1" t="str">
        <f>IFERROR(__xludf.DUMMYFUNCTION("""COMPUTED_VALUE"""),"Python")</f>
        <v>Python</v>
      </c>
      <c r="H2602" s="1" t="str">
        <f>IFERROR(__xludf.DUMMYFUNCTION("""COMPUTED_VALUE"""),"Ruby")</f>
        <v>Ruby</v>
      </c>
    </row>
    <row r="2603">
      <c r="B2603" s="1" t="str">
        <f>IFERROR(__xludf.DUMMYFUNCTION("""COMPUTED_VALUE"""),"JavaScript;TypeScript")</f>
        <v>JavaScript;TypeScript</v>
      </c>
      <c r="E2603" s="1" t="str">
        <f>IFERROR(__xludf.DUMMYFUNCTION("UNIQUE(SPLIT(B2603,"";""))"),"JavaScript")</f>
        <v>JavaScript</v>
      </c>
      <c r="F2603" s="1" t="str">
        <f>IFERROR(__xludf.DUMMYFUNCTION("""COMPUTED_VALUE"""),"TypeScript")</f>
        <v>TypeScript</v>
      </c>
    </row>
    <row r="2604">
      <c r="B2604" s="1" t="str">
        <f>IFERROR(__xludf.DUMMYFUNCTION("""COMPUTED_VALUE"""),"Bash/Shell/PowerShell;HTML/CSS;JavaScript;PHP;SQL")</f>
        <v>Bash/Shell/PowerShell;HTML/CSS;JavaScript;PHP;SQL</v>
      </c>
      <c r="E2604" s="1" t="str">
        <f>IFERROR(__xludf.DUMMYFUNCTION("UNIQUE(SPLIT(B2604,"";""))"),"Bash/Shell/PowerShell")</f>
        <v>Bash/Shell/PowerShell</v>
      </c>
      <c r="F2604" s="1" t="str">
        <f>IFERROR(__xludf.DUMMYFUNCTION("""COMPUTED_VALUE"""),"HTML/CSS")</f>
        <v>HTML/CSS</v>
      </c>
      <c r="G2604" s="1" t="str">
        <f>IFERROR(__xludf.DUMMYFUNCTION("""COMPUTED_VALUE"""),"JavaScript")</f>
        <v>JavaScript</v>
      </c>
      <c r="H2604" s="1" t="str">
        <f>IFERROR(__xludf.DUMMYFUNCTION("""COMPUTED_VALUE"""),"PHP")</f>
        <v>PHP</v>
      </c>
      <c r="I2604" s="1" t="str">
        <f>IFERROR(__xludf.DUMMYFUNCTION("""COMPUTED_VALUE"""),"SQL")</f>
        <v>SQL</v>
      </c>
    </row>
    <row r="2605">
      <c r="B2605" s="1" t="str">
        <f>IFERROR(__xludf.DUMMYFUNCTION("""COMPUTED_VALUE"""),"Java;TypeScript")</f>
        <v>Java;TypeScript</v>
      </c>
      <c r="E2605" s="1" t="str">
        <f>IFERROR(__xludf.DUMMYFUNCTION("UNIQUE(SPLIT(B2605,"";""))"),"Java")</f>
        <v>Java</v>
      </c>
      <c r="F2605" s="1" t="str">
        <f>IFERROR(__xludf.DUMMYFUNCTION("""COMPUTED_VALUE"""),"TypeScript")</f>
        <v>TypeScript</v>
      </c>
    </row>
    <row r="2606">
      <c r="B2606" s="1" t="str">
        <f>IFERROR(__xludf.DUMMYFUNCTION("""COMPUTED_VALUE"""),"HTML/CSS;JavaScript")</f>
        <v>HTML/CSS;JavaScript</v>
      </c>
      <c r="E2606" s="1" t="str">
        <f>IFERROR(__xludf.DUMMYFUNCTION("UNIQUE(SPLIT(B2606,"";""))"),"HTML/CSS")</f>
        <v>HTML/CSS</v>
      </c>
      <c r="F2606" s="1" t="str">
        <f>IFERROR(__xludf.DUMMYFUNCTION("""COMPUTED_VALUE"""),"JavaScript")</f>
        <v>JavaScript</v>
      </c>
    </row>
    <row r="2607">
      <c r="B2607" s="1" t="str">
        <f>IFERROR(__xludf.DUMMYFUNCTION("""COMPUTED_VALUE"""),"HTML/CSS;JavaScript;TypeScript")</f>
        <v>HTML/CSS;JavaScript;TypeScript</v>
      </c>
      <c r="E2607" s="1" t="str">
        <f>IFERROR(__xludf.DUMMYFUNCTION("UNIQUE(SPLIT(B2607,"";""))"),"HTML/CSS")</f>
        <v>HTML/CSS</v>
      </c>
      <c r="F2607" s="1" t="str">
        <f>IFERROR(__xludf.DUMMYFUNCTION("""COMPUTED_VALUE"""),"JavaScript")</f>
        <v>JavaScript</v>
      </c>
      <c r="G2607" s="1" t="str">
        <f>IFERROR(__xludf.DUMMYFUNCTION("""COMPUTED_VALUE"""),"TypeScript")</f>
        <v>TypeScript</v>
      </c>
    </row>
    <row r="2608">
      <c r="B2608" s="1" t="str">
        <f>IFERROR(__xludf.DUMMYFUNCTION("""COMPUTED_VALUE"""),"Bash/Shell/PowerShell;C#;Other(s):")</f>
        <v>Bash/Shell/PowerShell;C#;Other(s):</v>
      </c>
      <c r="E2608" s="1" t="str">
        <f>IFERROR(__xludf.DUMMYFUNCTION("UNIQUE(SPLIT(B2608,"";""))"),"Bash/Shell/PowerShell")</f>
        <v>Bash/Shell/PowerShell</v>
      </c>
      <c r="F2608" s="1" t="str">
        <f>IFERROR(__xludf.DUMMYFUNCTION("""COMPUTED_VALUE"""),"C#")</f>
        <v>C#</v>
      </c>
      <c r="G2608" s="1" t="str">
        <f>IFERROR(__xludf.DUMMYFUNCTION("""COMPUTED_VALUE"""),"Other(s):")</f>
        <v>Other(s):</v>
      </c>
    </row>
    <row r="2609">
      <c r="B2609" s="1" t="str">
        <f>IFERROR(__xludf.DUMMYFUNCTION("""COMPUTED_VALUE"""),"C;C++;Python;Other(s):")</f>
        <v>C;C++;Python;Other(s):</v>
      </c>
      <c r="E2609" s="1" t="str">
        <f>IFERROR(__xludf.DUMMYFUNCTION("UNIQUE(SPLIT(B2609,"";""))"),"C")</f>
        <v>C</v>
      </c>
      <c r="F2609" s="1" t="str">
        <f>IFERROR(__xludf.DUMMYFUNCTION("""COMPUTED_VALUE"""),"C++")</f>
        <v>C++</v>
      </c>
      <c r="G2609" s="1" t="str">
        <f>IFERROR(__xludf.DUMMYFUNCTION("""COMPUTED_VALUE"""),"Python")</f>
        <v>Python</v>
      </c>
      <c r="H2609" s="1" t="str">
        <f>IFERROR(__xludf.DUMMYFUNCTION("""COMPUTED_VALUE"""),"Other(s):")</f>
        <v>Other(s):</v>
      </c>
    </row>
    <row r="2610">
      <c r="B2610" s="1" t="str">
        <f>IFERROR(__xludf.DUMMYFUNCTION("""COMPUTED_VALUE"""),"Bash/Shell/PowerShell;C#;F#;Go")</f>
        <v>Bash/Shell/PowerShell;C#;F#;Go</v>
      </c>
      <c r="E2610" s="1" t="str">
        <f>IFERROR(__xludf.DUMMYFUNCTION("UNIQUE(SPLIT(B2610,"";""))"),"Bash/Shell/PowerShell")</f>
        <v>Bash/Shell/PowerShell</v>
      </c>
      <c r="F2610" s="1" t="str">
        <f>IFERROR(__xludf.DUMMYFUNCTION("""COMPUTED_VALUE"""),"C#")</f>
        <v>C#</v>
      </c>
      <c r="G2610" s="1" t="str">
        <f>IFERROR(__xludf.DUMMYFUNCTION("""COMPUTED_VALUE"""),"F#")</f>
        <v>F#</v>
      </c>
      <c r="H2610" s="1" t="str">
        <f>IFERROR(__xludf.DUMMYFUNCTION("""COMPUTED_VALUE"""),"Go")</f>
        <v>Go</v>
      </c>
    </row>
    <row r="2611">
      <c r="B2611" s="1" t="str">
        <f>IFERROR(__xludf.DUMMYFUNCTION("""COMPUTED_VALUE"""),"Bash/Shell/PowerShell;HTML/CSS;Java;JavaScript;TypeScript")</f>
        <v>Bash/Shell/PowerShell;HTML/CSS;Java;JavaScript;TypeScript</v>
      </c>
      <c r="E2611" s="1" t="str">
        <f>IFERROR(__xludf.DUMMYFUNCTION("UNIQUE(SPLIT(B2611,"";""))"),"Bash/Shell/PowerShell")</f>
        <v>Bash/Shell/PowerShell</v>
      </c>
      <c r="F2611" s="1" t="str">
        <f>IFERROR(__xludf.DUMMYFUNCTION("""COMPUTED_VALUE"""),"HTML/CSS")</f>
        <v>HTML/CSS</v>
      </c>
      <c r="G2611" s="1" t="str">
        <f>IFERROR(__xludf.DUMMYFUNCTION("""COMPUTED_VALUE"""),"Java")</f>
        <v>Java</v>
      </c>
      <c r="H2611" s="1" t="str">
        <f>IFERROR(__xludf.DUMMYFUNCTION("""COMPUTED_VALUE"""),"JavaScript")</f>
        <v>JavaScript</v>
      </c>
      <c r="I2611" s="1" t="str">
        <f>IFERROR(__xludf.DUMMYFUNCTION("""COMPUTED_VALUE"""),"TypeScript")</f>
        <v>TypeScript</v>
      </c>
    </row>
    <row r="2612">
      <c r="B2612" s="1" t="str">
        <f>IFERROR(__xludf.DUMMYFUNCTION("""COMPUTED_VALUE"""),"HTML/CSS;Java;Kotlin;SQL;VBA")</f>
        <v>HTML/CSS;Java;Kotlin;SQL;VBA</v>
      </c>
      <c r="E2612" s="1" t="str">
        <f>IFERROR(__xludf.DUMMYFUNCTION("UNIQUE(SPLIT(B2612,"";""))"),"HTML/CSS")</f>
        <v>HTML/CSS</v>
      </c>
      <c r="F2612" s="1" t="str">
        <f>IFERROR(__xludf.DUMMYFUNCTION("""COMPUTED_VALUE"""),"Java")</f>
        <v>Java</v>
      </c>
      <c r="G2612" s="1" t="str">
        <f>IFERROR(__xludf.DUMMYFUNCTION("""COMPUTED_VALUE"""),"Kotlin")</f>
        <v>Kotlin</v>
      </c>
      <c r="H2612" s="1" t="str">
        <f>IFERROR(__xludf.DUMMYFUNCTION("""COMPUTED_VALUE"""),"SQL")</f>
        <v>SQL</v>
      </c>
      <c r="I2612" s="1" t="str">
        <f>IFERROR(__xludf.DUMMYFUNCTION("""COMPUTED_VALUE"""),"VBA")</f>
        <v>VBA</v>
      </c>
    </row>
    <row r="2613">
      <c r="B2613" s="1" t="str">
        <f>IFERROR(__xludf.DUMMYFUNCTION("""COMPUTED_VALUE"""),"Bash/Shell/PowerShell;Python;R;SQL;VBA")</f>
        <v>Bash/Shell/PowerShell;Python;R;SQL;VBA</v>
      </c>
      <c r="E2613" s="1" t="str">
        <f>IFERROR(__xludf.DUMMYFUNCTION("UNIQUE(SPLIT(B2613,"";""))"),"Bash/Shell/PowerShell")</f>
        <v>Bash/Shell/PowerShell</v>
      </c>
      <c r="F2613" s="1" t="str">
        <f>IFERROR(__xludf.DUMMYFUNCTION("""COMPUTED_VALUE"""),"Python")</f>
        <v>Python</v>
      </c>
      <c r="G2613" s="1" t="str">
        <f>IFERROR(__xludf.DUMMYFUNCTION("""COMPUTED_VALUE"""),"R")</f>
        <v>R</v>
      </c>
      <c r="H2613" s="1" t="str">
        <f>IFERROR(__xludf.DUMMYFUNCTION("""COMPUTED_VALUE"""),"SQL")</f>
        <v>SQL</v>
      </c>
      <c r="I2613" s="1" t="str">
        <f>IFERROR(__xludf.DUMMYFUNCTION("""COMPUTED_VALUE"""),"VBA")</f>
        <v>VBA</v>
      </c>
    </row>
    <row r="2614">
      <c r="B2614" s="1" t="str">
        <f>IFERROR(__xludf.DUMMYFUNCTION("""COMPUTED_VALUE"""),"Bash/Shell/PowerShell;C#;Elixir;Erlang")</f>
        <v>Bash/Shell/PowerShell;C#;Elixir;Erlang</v>
      </c>
      <c r="E2614" s="1" t="str">
        <f>IFERROR(__xludf.DUMMYFUNCTION("UNIQUE(SPLIT(B2614,"";""))"),"Bash/Shell/PowerShell")</f>
        <v>Bash/Shell/PowerShell</v>
      </c>
      <c r="F2614" s="1" t="str">
        <f>IFERROR(__xludf.DUMMYFUNCTION("""COMPUTED_VALUE"""),"C#")</f>
        <v>C#</v>
      </c>
      <c r="G2614" s="1" t="str">
        <f>IFERROR(__xludf.DUMMYFUNCTION("""COMPUTED_VALUE"""),"Elixir")</f>
        <v>Elixir</v>
      </c>
      <c r="H2614" s="1" t="str">
        <f>IFERROR(__xludf.DUMMYFUNCTION("""COMPUTED_VALUE"""),"Erlang")</f>
        <v>Erlang</v>
      </c>
    </row>
    <row r="2615">
      <c r="B2615" s="1" t="str">
        <f>IFERROR(__xludf.DUMMYFUNCTION("""COMPUTED_VALUE"""),"Bash/Shell/PowerShell;Dart;HTML/CSS;Java;JavaScript;Python;SQL;TypeScript")</f>
        <v>Bash/Shell/PowerShell;Dart;HTML/CSS;Java;JavaScript;Python;SQL;TypeScript</v>
      </c>
      <c r="E2615" s="1" t="str">
        <f>IFERROR(__xludf.DUMMYFUNCTION("UNIQUE(SPLIT(B2615,"";""))"),"Bash/Shell/PowerShell")</f>
        <v>Bash/Shell/PowerShell</v>
      </c>
      <c r="F2615" s="1" t="str">
        <f>IFERROR(__xludf.DUMMYFUNCTION("""COMPUTED_VALUE"""),"Dart")</f>
        <v>Dart</v>
      </c>
      <c r="G2615" s="1" t="str">
        <f>IFERROR(__xludf.DUMMYFUNCTION("""COMPUTED_VALUE"""),"HTML/CSS")</f>
        <v>HTML/CSS</v>
      </c>
      <c r="H2615" s="1" t="str">
        <f>IFERROR(__xludf.DUMMYFUNCTION("""COMPUTED_VALUE"""),"Java")</f>
        <v>Java</v>
      </c>
      <c r="I2615" s="1" t="str">
        <f>IFERROR(__xludf.DUMMYFUNCTION("""COMPUTED_VALUE"""),"JavaScript")</f>
        <v>JavaScript</v>
      </c>
      <c r="J2615" s="1" t="str">
        <f>IFERROR(__xludf.DUMMYFUNCTION("""COMPUTED_VALUE"""),"Python")</f>
        <v>Python</v>
      </c>
      <c r="K2615" s="1" t="str">
        <f>IFERROR(__xludf.DUMMYFUNCTION("""COMPUTED_VALUE"""),"SQL")</f>
        <v>SQL</v>
      </c>
      <c r="L2615" s="1" t="str">
        <f>IFERROR(__xludf.DUMMYFUNCTION("""COMPUTED_VALUE"""),"TypeScript")</f>
        <v>TypeScript</v>
      </c>
    </row>
    <row r="2616">
      <c r="B2616" s="1" t="str">
        <f>IFERROR(__xludf.DUMMYFUNCTION("""COMPUTED_VALUE"""),"HTML/CSS;JavaScript;SQL;TypeScript")</f>
        <v>HTML/CSS;JavaScript;SQL;TypeScript</v>
      </c>
      <c r="E2616" s="1" t="str">
        <f>IFERROR(__xludf.DUMMYFUNCTION("UNIQUE(SPLIT(B2616,"";""))"),"HTML/CSS")</f>
        <v>HTML/CSS</v>
      </c>
      <c r="F2616" s="1" t="str">
        <f>IFERROR(__xludf.DUMMYFUNCTION("""COMPUTED_VALUE"""),"JavaScript")</f>
        <v>JavaScript</v>
      </c>
      <c r="G2616" s="1" t="str">
        <f>IFERROR(__xludf.DUMMYFUNCTION("""COMPUTED_VALUE"""),"SQL")</f>
        <v>SQL</v>
      </c>
      <c r="H2616" s="1" t="str">
        <f>IFERROR(__xludf.DUMMYFUNCTION("""COMPUTED_VALUE"""),"TypeScript")</f>
        <v>TypeScript</v>
      </c>
    </row>
    <row r="2617">
      <c r="B2617" s="1" t="str">
        <f>IFERROR(__xludf.DUMMYFUNCTION("""COMPUTED_VALUE"""),"HTML/CSS;JavaScript;PHP")</f>
        <v>HTML/CSS;JavaScript;PHP</v>
      </c>
      <c r="E2617" s="1" t="str">
        <f>IFERROR(__xludf.DUMMYFUNCTION("UNIQUE(SPLIT(B2617,"";""))"),"HTML/CSS")</f>
        <v>HTML/CSS</v>
      </c>
      <c r="F2617" s="1" t="str">
        <f>IFERROR(__xludf.DUMMYFUNCTION("""COMPUTED_VALUE"""),"JavaScript")</f>
        <v>JavaScript</v>
      </c>
      <c r="G2617" s="1" t="str">
        <f>IFERROR(__xludf.DUMMYFUNCTION("""COMPUTED_VALUE"""),"PHP")</f>
        <v>PHP</v>
      </c>
    </row>
    <row r="2618">
      <c r="B2618" s="1" t="str">
        <f>IFERROR(__xludf.DUMMYFUNCTION("""COMPUTED_VALUE"""),"C++;HTML/CSS;Java;Python")</f>
        <v>C++;HTML/CSS;Java;Python</v>
      </c>
      <c r="E2618" s="1" t="str">
        <f>IFERROR(__xludf.DUMMYFUNCTION("UNIQUE(SPLIT(B2618,"";""))"),"C++")</f>
        <v>C++</v>
      </c>
      <c r="F2618" s="1" t="str">
        <f>IFERROR(__xludf.DUMMYFUNCTION("""COMPUTED_VALUE"""),"HTML/CSS")</f>
        <v>HTML/CSS</v>
      </c>
      <c r="G2618" s="1" t="str">
        <f>IFERROR(__xludf.DUMMYFUNCTION("""COMPUTED_VALUE"""),"Java")</f>
        <v>Java</v>
      </c>
      <c r="H2618" s="1" t="str">
        <f>IFERROR(__xludf.DUMMYFUNCTION("""COMPUTED_VALUE"""),"Python")</f>
        <v>Python</v>
      </c>
    </row>
    <row r="2619">
      <c r="B2619" s="1" t="str">
        <f>IFERROR(__xludf.DUMMYFUNCTION("""COMPUTED_VALUE"""),"Bash/Shell/PowerShell;HTML/CSS;JavaScript;Ruby;SQL")</f>
        <v>Bash/Shell/PowerShell;HTML/CSS;JavaScript;Ruby;SQL</v>
      </c>
      <c r="E2619" s="1" t="str">
        <f>IFERROR(__xludf.DUMMYFUNCTION("UNIQUE(SPLIT(B2619,"";""))"),"Bash/Shell/PowerShell")</f>
        <v>Bash/Shell/PowerShell</v>
      </c>
      <c r="F2619" s="1" t="str">
        <f>IFERROR(__xludf.DUMMYFUNCTION("""COMPUTED_VALUE"""),"HTML/CSS")</f>
        <v>HTML/CSS</v>
      </c>
      <c r="G2619" s="1" t="str">
        <f>IFERROR(__xludf.DUMMYFUNCTION("""COMPUTED_VALUE"""),"JavaScript")</f>
        <v>JavaScript</v>
      </c>
      <c r="H2619" s="1" t="str">
        <f>IFERROR(__xludf.DUMMYFUNCTION("""COMPUTED_VALUE"""),"Ruby")</f>
        <v>Ruby</v>
      </c>
      <c r="I2619" s="1" t="str">
        <f>IFERROR(__xludf.DUMMYFUNCTION("""COMPUTED_VALUE"""),"SQL")</f>
        <v>SQL</v>
      </c>
    </row>
    <row r="2620">
      <c r="B2620" s="1" t="str">
        <f>IFERROR(__xludf.DUMMYFUNCTION("""COMPUTED_VALUE"""),"Bash/Shell/PowerShell;Ruby;SQL")</f>
        <v>Bash/Shell/PowerShell;Ruby;SQL</v>
      </c>
      <c r="E2620" s="1" t="str">
        <f>IFERROR(__xludf.DUMMYFUNCTION("UNIQUE(SPLIT(B2620,"";""))"),"Bash/Shell/PowerShell")</f>
        <v>Bash/Shell/PowerShell</v>
      </c>
      <c r="F2620" s="1" t="str">
        <f>IFERROR(__xludf.DUMMYFUNCTION("""COMPUTED_VALUE"""),"Ruby")</f>
        <v>Ruby</v>
      </c>
      <c r="G2620" s="1" t="str">
        <f>IFERROR(__xludf.DUMMYFUNCTION("""COMPUTED_VALUE"""),"SQL")</f>
        <v>SQL</v>
      </c>
    </row>
    <row r="2621">
      <c r="B2621" s="1" t="str">
        <f>IFERROR(__xludf.DUMMYFUNCTION("""COMPUTED_VALUE"""),"Go;HTML/CSS;JavaScript;Python;Ruby;SQL")</f>
        <v>Go;HTML/CSS;JavaScript;Python;Ruby;SQL</v>
      </c>
      <c r="E2621" s="1" t="str">
        <f>IFERROR(__xludf.DUMMYFUNCTION("UNIQUE(SPLIT(B2621,"";""))"),"Go")</f>
        <v>Go</v>
      </c>
      <c r="F2621" s="1" t="str">
        <f>IFERROR(__xludf.DUMMYFUNCTION("""COMPUTED_VALUE"""),"HTML/CSS")</f>
        <v>HTML/CSS</v>
      </c>
      <c r="G2621" s="1" t="str">
        <f>IFERROR(__xludf.DUMMYFUNCTION("""COMPUTED_VALUE"""),"JavaScript")</f>
        <v>JavaScript</v>
      </c>
      <c r="H2621" s="1" t="str">
        <f>IFERROR(__xludf.DUMMYFUNCTION("""COMPUTED_VALUE"""),"Python")</f>
        <v>Python</v>
      </c>
      <c r="I2621" s="1" t="str">
        <f>IFERROR(__xludf.DUMMYFUNCTION("""COMPUTED_VALUE"""),"Ruby")</f>
        <v>Ruby</v>
      </c>
      <c r="J2621" s="1" t="str">
        <f>IFERROR(__xludf.DUMMYFUNCTION("""COMPUTED_VALUE"""),"SQL")</f>
        <v>SQL</v>
      </c>
    </row>
    <row r="2622">
      <c r="B2622" s="1" t="str">
        <f>IFERROR(__xludf.DUMMYFUNCTION("""COMPUTED_VALUE"""),"C#;F#;Java;SQL")</f>
        <v>C#;F#;Java;SQL</v>
      </c>
      <c r="E2622" s="1" t="str">
        <f>IFERROR(__xludf.DUMMYFUNCTION("UNIQUE(SPLIT(B2622,"";""))"),"C#")</f>
        <v>C#</v>
      </c>
      <c r="F2622" s="1" t="str">
        <f>IFERROR(__xludf.DUMMYFUNCTION("""COMPUTED_VALUE"""),"F#")</f>
        <v>F#</v>
      </c>
      <c r="G2622" s="1" t="str">
        <f>IFERROR(__xludf.DUMMYFUNCTION("""COMPUTED_VALUE"""),"Java")</f>
        <v>Java</v>
      </c>
      <c r="H2622" s="1" t="str">
        <f>IFERROR(__xludf.DUMMYFUNCTION("""COMPUTED_VALUE"""),"SQL")</f>
        <v>SQL</v>
      </c>
    </row>
    <row r="2623">
      <c r="B2623" s="1" t="str">
        <f>IFERROR(__xludf.DUMMYFUNCTION("""COMPUTED_VALUE"""),"Bash/Shell/PowerShell;HTML/CSS;JavaScript;PHP;Python;Scala")</f>
        <v>Bash/Shell/PowerShell;HTML/CSS;JavaScript;PHP;Python;Scala</v>
      </c>
      <c r="E2623" s="1" t="str">
        <f>IFERROR(__xludf.DUMMYFUNCTION("UNIQUE(SPLIT(B2623,"";""))"),"Bash/Shell/PowerShell")</f>
        <v>Bash/Shell/PowerShell</v>
      </c>
      <c r="F2623" s="1" t="str">
        <f>IFERROR(__xludf.DUMMYFUNCTION("""COMPUTED_VALUE"""),"HTML/CSS")</f>
        <v>HTML/CSS</v>
      </c>
      <c r="G2623" s="1" t="str">
        <f>IFERROR(__xludf.DUMMYFUNCTION("""COMPUTED_VALUE"""),"JavaScript")</f>
        <v>JavaScript</v>
      </c>
      <c r="H2623" s="1" t="str">
        <f>IFERROR(__xludf.DUMMYFUNCTION("""COMPUTED_VALUE"""),"PHP")</f>
        <v>PHP</v>
      </c>
      <c r="I2623" s="1" t="str">
        <f>IFERROR(__xludf.DUMMYFUNCTION("""COMPUTED_VALUE"""),"Python")</f>
        <v>Python</v>
      </c>
      <c r="J2623" s="1" t="str">
        <f>IFERROR(__xludf.DUMMYFUNCTION("""COMPUTED_VALUE"""),"Scala")</f>
        <v>Scala</v>
      </c>
    </row>
    <row r="2624">
      <c r="B2624" s="1" t="str">
        <f>IFERROR(__xludf.DUMMYFUNCTION("""COMPUTED_VALUE"""),"Bash/Shell/PowerShell;C;C++;HTML/CSS;Java;JavaScript;Python;SQL")</f>
        <v>Bash/Shell/PowerShell;C;C++;HTML/CSS;Java;JavaScript;Python;SQL</v>
      </c>
      <c r="E2624" s="1" t="str">
        <f>IFERROR(__xludf.DUMMYFUNCTION("UNIQUE(SPLIT(B2624,"";""))"),"Bash/Shell/PowerShell")</f>
        <v>Bash/Shell/PowerShell</v>
      </c>
      <c r="F2624" s="1" t="str">
        <f>IFERROR(__xludf.DUMMYFUNCTION("""COMPUTED_VALUE"""),"C")</f>
        <v>C</v>
      </c>
      <c r="G2624" s="1" t="str">
        <f>IFERROR(__xludf.DUMMYFUNCTION("""COMPUTED_VALUE"""),"C++")</f>
        <v>C++</v>
      </c>
      <c r="H2624" s="1" t="str">
        <f>IFERROR(__xludf.DUMMYFUNCTION("""COMPUTED_VALUE"""),"HTML/CSS")</f>
        <v>HTML/CSS</v>
      </c>
      <c r="I2624" s="1" t="str">
        <f>IFERROR(__xludf.DUMMYFUNCTION("""COMPUTED_VALUE"""),"Java")</f>
        <v>Java</v>
      </c>
      <c r="J2624" s="1" t="str">
        <f>IFERROR(__xludf.DUMMYFUNCTION("""COMPUTED_VALUE"""),"JavaScript")</f>
        <v>JavaScript</v>
      </c>
      <c r="K2624" s="1" t="str">
        <f>IFERROR(__xludf.DUMMYFUNCTION("""COMPUTED_VALUE"""),"Python")</f>
        <v>Python</v>
      </c>
      <c r="L2624" s="1" t="str">
        <f>IFERROR(__xludf.DUMMYFUNCTION("""COMPUTED_VALUE"""),"SQL")</f>
        <v>SQL</v>
      </c>
    </row>
    <row r="2625">
      <c r="B2625" s="1" t="str">
        <f>IFERROR(__xludf.DUMMYFUNCTION("""COMPUTED_VALUE"""),"Bash/Shell/PowerShell;Go;HTML/CSS;JavaScript;Python;SQL")</f>
        <v>Bash/Shell/PowerShell;Go;HTML/CSS;JavaScript;Python;SQL</v>
      </c>
      <c r="E2625" s="1" t="str">
        <f>IFERROR(__xludf.DUMMYFUNCTION("UNIQUE(SPLIT(B2625,"";""))"),"Bash/Shell/PowerShell")</f>
        <v>Bash/Shell/PowerShell</v>
      </c>
      <c r="F2625" s="1" t="str">
        <f>IFERROR(__xludf.DUMMYFUNCTION("""COMPUTED_VALUE"""),"Go")</f>
        <v>Go</v>
      </c>
      <c r="G2625" s="1" t="str">
        <f>IFERROR(__xludf.DUMMYFUNCTION("""COMPUTED_VALUE"""),"HTML/CSS")</f>
        <v>HTML/CSS</v>
      </c>
      <c r="H2625" s="1" t="str">
        <f>IFERROR(__xludf.DUMMYFUNCTION("""COMPUTED_VALUE"""),"JavaScript")</f>
        <v>JavaScript</v>
      </c>
      <c r="I2625" s="1" t="str">
        <f>IFERROR(__xludf.DUMMYFUNCTION("""COMPUTED_VALUE"""),"Python")</f>
        <v>Python</v>
      </c>
      <c r="J2625" s="1" t="str">
        <f>IFERROR(__xludf.DUMMYFUNCTION("""COMPUTED_VALUE"""),"SQL")</f>
        <v>SQL</v>
      </c>
    </row>
    <row r="2626">
      <c r="B2626" s="1" t="str">
        <f>IFERROR(__xludf.DUMMYFUNCTION("""COMPUTED_VALUE"""),"C;C#;Go;HTML/CSS;JavaScript;PHP;Python;SQL")</f>
        <v>C;C#;Go;HTML/CSS;JavaScript;PHP;Python;SQL</v>
      </c>
      <c r="E2626" s="1" t="str">
        <f>IFERROR(__xludf.DUMMYFUNCTION("UNIQUE(SPLIT(B2626,"";""))"),"C")</f>
        <v>C</v>
      </c>
      <c r="F2626" s="1" t="str">
        <f>IFERROR(__xludf.DUMMYFUNCTION("""COMPUTED_VALUE"""),"C#")</f>
        <v>C#</v>
      </c>
      <c r="G2626" s="1" t="str">
        <f>IFERROR(__xludf.DUMMYFUNCTION("""COMPUTED_VALUE"""),"Go")</f>
        <v>Go</v>
      </c>
      <c r="H2626" s="1" t="str">
        <f>IFERROR(__xludf.DUMMYFUNCTION("""COMPUTED_VALUE"""),"HTML/CSS")</f>
        <v>HTML/CSS</v>
      </c>
      <c r="I2626" s="1" t="str">
        <f>IFERROR(__xludf.DUMMYFUNCTION("""COMPUTED_VALUE"""),"JavaScript")</f>
        <v>JavaScript</v>
      </c>
      <c r="J2626" s="1" t="str">
        <f>IFERROR(__xludf.DUMMYFUNCTION("""COMPUTED_VALUE"""),"PHP")</f>
        <v>PHP</v>
      </c>
      <c r="K2626" s="1" t="str">
        <f>IFERROR(__xludf.DUMMYFUNCTION("""COMPUTED_VALUE"""),"Python")</f>
        <v>Python</v>
      </c>
      <c r="L2626" s="1" t="str">
        <f>IFERROR(__xludf.DUMMYFUNCTION("""COMPUTED_VALUE"""),"SQL")</f>
        <v>SQL</v>
      </c>
    </row>
    <row r="2627">
      <c r="B2627" s="1" t="str">
        <f>IFERROR(__xludf.DUMMYFUNCTION("""COMPUTED_VALUE"""),"HTML/CSS;JavaScript;Python;SQL")</f>
        <v>HTML/CSS;JavaScript;Python;SQL</v>
      </c>
      <c r="E2627" s="1" t="str">
        <f>IFERROR(__xludf.DUMMYFUNCTION("UNIQUE(SPLIT(B2627,"";""))"),"HTML/CSS")</f>
        <v>HTML/CSS</v>
      </c>
      <c r="F2627" s="1" t="str">
        <f>IFERROR(__xludf.DUMMYFUNCTION("""COMPUTED_VALUE"""),"JavaScript")</f>
        <v>JavaScript</v>
      </c>
      <c r="G2627" s="1" t="str">
        <f>IFERROR(__xludf.DUMMYFUNCTION("""COMPUTED_VALUE"""),"Python")</f>
        <v>Python</v>
      </c>
      <c r="H2627" s="1" t="str">
        <f>IFERROR(__xludf.DUMMYFUNCTION("""COMPUTED_VALUE"""),"SQL")</f>
        <v>SQL</v>
      </c>
    </row>
    <row r="2628">
      <c r="B2628" s="1" t="str">
        <f>IFERROR(__xludf.DUMMYFUNCTION("""COMPUTED_VALUE"""),"Bash/Shell/PowerShell;C#;Java;JavaScript;SQL")</f>
        <v>Bash/Shell/PowerShell;C#;Java;JavaScript;SQL</v>
      </c>
      <c r="E2628" s="1" t="str">
        <f>IFERROR(__xludf.DUMMYFUNCTION("UNIQUE(SPLIT(B2628,"";""))"),"Bash/Shell/PowerShell")</f>
        <v>Bash/Shell/PowerShell</v>
      </c>
      <c r="F2628" s="1" t="str">
        <f>IFERROR(__xludf.DUMMYFUNCTION("""COMPUTED_VALUE"""),"C#")</f>
        <v>C#</v>
      </c>
      <c r="G2628" s="1" t="str">
        <f>IFERROR(__xludf.DUMMYFUNCTION("""COMPUTED_VALUE"""),"Java")</f>
        <v>Java</v>
      </c>
      <c r="H2628" s="1" t="str">
        <f>IFERROR(__xludf.DUMMYFUNCTION("""COMPUTED_VALUE"""),"JavaScript")</f>
        <v>JavaScript</v>
      </c>
      <c r="I2628" s="1" t="str">
        <f>IFERROR(__xludf.DUMMYFUNCTION("""COMPUTED_VALUE"""),"SQL")</f>
        <v>SQL</v>
      </c>
    </row>
    <row r="2629">
      <c r="B2629" s="1" t="str">
        <f>IFERROR(__xludf.DUMMYFUNCTION("""COMPUTED_VALUE"""),"C#;HTML/CSS;JavaScript;SQL;Other(s):")</f>
        <v>C#;HTML/CSS;JavaScript;SQL;Other(s):</v>
      </c>
      <c r="E2629" s="1" t="str">
        <f>IFERROR(__xludf.DUMMYFUNCTION("UNIQUE(SPLIT(B2629,"";""))"),"C#")</f>
        <v>C#</v>
      </c>
      <c r="F2629" s="1" t="str">
        <f>IFERROR(__xludf.DUMMYFUNCTION("""COMPUTED_VALUE"""),"HTML/CSS")</f>
        <v>HTML/CSS</v>
      </c>
      <c r="G2629" s="1" t="str">
        <f>IFERROR(__xludf.DUMMYFUNCTION("""COMPUTED_VALUE"""),"JavaScript")</f>
        <v>JavaScript</v>
      </c>
      <c r="H2629" s="1" t="str">
        <f>IFERROR(__xludf.DUMMYFUNCTION("""COMPUTED_VALUE"""),"SQL")</f>
        <v>SQL</v>
      </c>
      <c r="I2629" s="1" t="str">
        <f>IFERROR(__xludf.DUMMYFUNCTION("""COMPUTED_VALUE"""),"Other(s):")</f>
        <v>Other(s):</v>
      </c>
    </row>
    <row r="2630">
      <c r="B2630" s="1" t="str">
        <f>IFERROR(__xludf.DUMMYFUNCTION("""COMPUTED_VALUE"""),"Bash/Shell/PowerShell;C;C++;HTML/CSS;JavaScript;Python;Rust;SQL")</f>
        <v>Bash/Shell/PowerShell;C;C++;HTML/CSS;JavaScript;Python;Rust;SQL</v>
      </c>
      <c r="E2630" s="1" t="str">
        <f>IFERROR(__xludf.DUMMYFUNCTION("UNIQUE(SPLIT(B2630,"";""))"),"Bash/Shell/PowerShell")</f>
        <v>Bash/Shell/PowerShell</v>
      </c>
      <c r="F2630" s="1" t="str">
        <f>IFERROR(__xludf.DUMMYFUNCTION("""COMPUTED_VALUE"""),"C")</f>
        <v>C</v>
      </c>
      <c r="G2630" s="1" t="str">
        <f>IFERROR(__xludf.DUMMYFUNCTION("""COMPUTED_VALUE"""),"C++")</f>
        <v>C++</v>
      </c>
      <c r="H2630" s="1" t="str">
        <f>IFERROR(__xludf.DUMMYFUNCTION("""COMPUTED_VALUE"""),"HTML/CSS")</f>
        <v>HTML/CSS</v>
      </c>
      <c r="I2630" s="1" t="str">
        <f>IFERROR(__xludf.DUMMYFUNCTION("""COMPUTED_VALUE"""),"JavaScript")</f>
        <v>JavaScript</v>
      </c>
      <c r="J2630" s="1" t="str">
        <f>IFERROR(__xludf.DUMMYFUNCTION("""COMPUTED_VALUE"""),"Python")</f>
        <v>Python</v>
      </c>
      <c r="K2630" s="1" t="str">
        <f>IFERROR(__xludf.DUMMYFUNCTION("""COMPUTED_VALUE"""),"Rust")</f>
        <v>Rust</v>
      </c>
      <c r="L2630" s="1" t="str">
        <f>IFERROR(__xludf.DUMMYFUNCTION("""COMPUTED_VALUE"""),"SQL")</f>
        <v>SQL</v>
      </c>
    </row>
    <row r="2631">
      <c r="B2631" s="1" t="str">
        <f>IFERROR(__xludf.DUMMYFUNCTION("""COMPUTED_VALUE"""),"C#;JavaScript;TypeScript")</f>
        <v>C#;JavaScript;TypeScript</v>
      </c>
      <c r="E2631" s="1" t="str">
        <f>IFERROR(__xludf.DUMMYFUNCTION("UNIQUE(SPLIT(B2631,"";""))"),"C#")</f>
        <v>C#</v>
      </c>
      <c r="F2631" s="1" t="str">
        <f>IFERROR(__xludf.DUMMYFUNCTION("""COMPUTED_VALUE"""),"JavaScript")</f>
        <v>JavaScript</v>
      </c>
      <c r="G2631" s="1" t="str">
        <f>IFERROR(__xludf.DUMMYFUNCTION("""COMPUTED_VALUE"""),"TypeScript")</f>
        <v>TypeScript</v>
      </c>
    </row>
    <row r="2632">
      <c r="B2632" s="1" t="str">
        <f>IFERROR(__xludf.DUMMYFUNCTION("""COMPUTED_VALUE"""),"HTML/CSS;SQL")</f>
        <v>HTML/CSS;SQL</v>
      </c>
      <c r="E2632" s="1" t="str">
        <f>IFERROR(__xludf.DUMMYFUNCTION("UNIQUE(SPLIT(B2632,"";""))"),"HTML/CSS")</f>
        <v>HTML/CSS</v>
      </c>
      <c r="F2632" s="1" t="str">
        <f>IFERROR(__xludf.DUMMYFUNCTION("""COMPUTED_VALUE"""),"SQL")</f>
        <v>SQL</v>
      </c>
    </row>
    <row r="2633">
      <c r="B2633" s="1" t="str">
        <f>IFERROR(__xludf.DUMMYFUNCTION("""COMPUTED_VALUE"""),"C#;HTML/CSS;Java;JavaScript;PHP;SQL;VBA")</f>
        <v>C#;HTML/CSS;Java;JavaScript;PHP;SQL;VBA</v>
      </c>
      <c r="E2633" s="1" t="str">
        <f>IFERROR(__xludf.DUMMYFUNCTION("UNIQUE(SPLIT(B2633,"";""))"),"C#")</f>
        <v>C#</v>
      </c>
      <c r="F2633" s="1" t="str">
        <f>IFERROR(__xludf.DUMMYFUNCTION("""COMPUTED_VALUE"""),"HTML/CSS")</f>
        <v>HTML/CSS</v>
      </c>
      <c r="G2633" s="1" t="str">
        <f>IFERROR(__xludf.DUMMYFUNCTION("""COMPUTED_VALUE"""),"Java")</f>
        <v>Java</v>
      </c>
      <c r="H2633" s="1" t="str">
        <f>IFERROR(__xludf.DUMMYFUNCTION("""COMPUTED_VALUE"""),"JavaScript")</f>
        <v>JavaScript</v>
      </c>
      <c r="I2633" s="1" t="str">
        <f>IFERROR(__xludf.DUMMYFUNCTION("""COMPUTED_VALUE"""),"PHP")</f>
        <v>PHP</v>
      </c>
      <c r="J2633" s="1" t="str">
        <f>IFERROR(__xludf.DUMMYFUNCTION("""COMPUTED_VALUE"""),"SQL")</f>
        <v>SQL</v>
      </c>
      <c r="K2633" s="1" t="str">
        <f>IFERROR(__xludf.DUMMYFUNCTION("""COMPUTED_VALUE"""),"VBA")</f>
        <v>VBA</v>
      </c>
    </row>
    <row r="2634">
      <c r="B2634" s="1" t="str">
        <f>IFERROR(__xludf.DUMMYFUNCTION("""COMPUTED_VALUE"""),"C#;JavaScript;TypeScript")</f>
        <v>C#;JavaScript;TypeScript</v>
      </c>
      <c r="E2634" s="1" t="str">
        <f>IFERROR(__xludf.DUMMYFUNCTION("UNIQUE(SPLIT(B2634,"";""))"),"C#")</f>
        <v>C#</v>
      </c>
      <c r="F2634" s="1" t="str">
        <f>IFERROR(__xludf.DUMMYFUNCTION("""COMPUTED_VALUE"""),"JavaScript")</f>
        <v>JavaScript</v>
      </c>
      <c r="G2634" s="1" t="str">
        <f>IFERROR(__xludf.DUMMYFUNCTION("""COMPUTED_VALUE"""),"TypeScript")</f>
        <v>TypeScript</v>
      </c>
    </row>
    <row r="2635">
      <c r="B2635" s="1" t="str">
        <f>IFERROR(__xludf.DUMMYFUNCTION("""COMPUTED_VALUE"""),"C#;HTML/CSS;JavaScript;TypeScript")</f>
        <v>C#;HTML/CSS;JavaScript;TypeScript</v>
      </c>
      <c r="E2635" s="1" t="str">
        <f>IFERROR(__xludf.DUMMYFUNCTION("UNIQUE(SPLIT(B2635,"";""))"),"C#")</f>
        <v>C#</v>
      </c>
      <c r="F2635" s="1" t="str">
        <f>IFERROR(__xludf.DUMMYFUNCTION("""COMPUTED_VALUE"""),"HTML/CSS")</f>
        <v>HTML/CSS</v>
      </c>
      <c r="G2635" s="1" t="str">
        <f>IFERROR(__xludf.DUMMYFUNCTION("""COMPUTED_VALUE"""),"JavaScript")</f>
        <v>JavaScript</v>
      </c>
      <c r="H2635" s="1" t="str">
        <f>IFERROR(__xludf.DUMMYFUNCTION("""COMPUTED_VALUE"""),"TypeScript")</f>
        <v>TypeScript</v>
      </c>
    </row>
    <row r="2636">
      <c r="B2636" s="1" t="str">
        <f>IFERROR(__xludf.DUMMYFUNCTION("""COMPUTED_VALUE"""),"Go;HTML/CSS;JavaScript;TypeScript")</f>
        <v>Go;HTML/CSS;JavaScript;TypeScript</v>
      </c>
      <c r="E2636" s="1" t="str">
        <f>IFERROR(__xludf.DUMMYFUNCTION("UNIQUE(SPLIT(B2636,"";""))"),"Go")</f>
        <v>Go</v>
      </c>
      <c r="F2636" s="1" t="str">
        <f>IFERROR(__xludf.DUMMYFUNCTION("""COMPUTED_VALUE"""),"HTML/CSS")</f>
        <v>HTML/CSS</v>
      </c>
      <c r="G2636" s="1" t="str">
        <f>IFERROR(__xludf.DUMMYFUNCTION("""COMPUTED_VALUE"""),"JavaScript")</f>
        <v>JavaScript</v>
      </c>
      <c r="H2636" s="1" t="str">
        <f>IFERROR(__xludf.DUMMYFUNCTION("""COMPUTED_VALUE"""),"TypeScript")</f>
        <v>TypeScript</v>
      </c>
    </row>
    <row r="2637">
      <c r="B2637" s="1" t="str">
        <f>IFERROR(__xludf.DUMMYFUNCTION("""COMPUTED_VALUE"""),"C#;F#;SQL")</f>
        <v>C#;F#;SQL</v>
      </c>
      <c r="E2637" s="1" t="str">
        <f>IFERROR(__xludf.DUMMYFUNCTION("UNIQUE(SPLIT(B2637,"";""))"),"C#")</f>
        <v>C#</v>
      </c>
      <c r="F2637" s="1" t="str">
        <f>IFERROR(__xludf.DUMMYFUNCTION("""COMPUTED_VALUE"""),"F#")</f>
        <v>F#</v>
      </c>
      <c r="G2637" s="1" t="str">
        <f>IFERROR(__xludf.DUMMYFUNCTION("""COMPUTED_VALUE"""),"SQL")</f>
        <v>SQL</v>
      </c>
    </row>
    <row r="2638">
      <c r="B2638" s="1" t="str">
        <f>IFERROR(__xludf.DUMMYFUNCTION("""COMPUTED_VALUE"""),"Elixir;HTML/CSS;JavaScript;Ruby")</f>
        <v>Elixir;HTML/CSS;JavaScript;Ruby</v>
      </c>
      <c r="E2638" s="1" t="str">
        <f>IFERROR(__xludf.DUMMYFUNCTION("UNIQUE(SPLIT(B2638,"";""))"),"Elixir")</f>
        <v>Elixir</v>
      </c>
      <c r="F2638" s="1" t="str">
        <f>IFERROR(__xludf.DUMMYFUNCTION("""COMPUTED_VALUE"""),"HTML/CSS")</f>
        <v>HTML/CSS</v>
      </c>
      <c r="G2638" s="1" t="str">
        <f>IFERROR(__xludf.DUMMYFUNCTION("""COMPUTED_VALUE"""),"JavaScript")</f>
        <v>JavaScript</v>
      </c>
      <c r="H2638" s="1" t="str">
        <f>IFERROR(__xludf.DUMMYFUNCTION("""COMPUTED_VALUE"""),"Ruby")</f>
        <v>Ruby</v>
      </c>
    </row>
    <row r="2639">
      <c r="B2639" s="1" t="str">
        <f>IFERROR(__xludf.DUMMYFUNCTION("""COMPUTED_VALUE"""),"HTML/CSS;JavaScript;PHP;SQL;TypeScript")</f>
        <v>HTML/CSS;JavaScript;PHP;SQL;TypeScript</v>
      </c>
      <c r="E2639" s="1" t="str">
        <f>IFERROR(__xludf.DUMMYFUNCTION("UNIQUE(SPLIT(B2639,"";""))"),"HTML/CSS")</f>
        <v>HTML/CSS</v>
      </c>
      <c r="F2639" s="1" t="str">
        <f>IFERROR(__xludf.DUMMYFUNCTION("""COMPUTED_VALUE"""),"JavaScript")</f>
        <v>JavaScript</v>
      </c>
      <c r="G2639" s="1" t="str">
        <f>IFERROR(__xludf.DUMMYFUNCTION("""COMPUTED_VALUE"""),"PHP")</f>
        <v>PHP</v>
      </c>
      <c r="H2639" s="1" t="str">
        <f>IFERROR(__xludf.DUMMYFUNCTION("""COMPUTED_VALUE"""),"SQL")</f>
        <v>SQL</v>
      </c>
      <c r="I2639" s="1" t="str">
        <f>IFERROR(__xludf.DUMMYFUNCTION("""COMPUTED_VALUE"""),"TypeScript")</f>
        <v>TypeScript</v>
      </c>
    </row>
    <row r="2640">
      <c r="B2640" s="1" t="str">
        <f>IFERROR(__xludf.DUMMYFUNCTION("""COMPUTED_VALUE"""),"C++;C#;HTML/CSS;Java;JavaScript;SQL;Other(s):")</f>
        <v>C++;C#;HTML/CSS;Java;JavaScript;SQL;Other(s):</v>
      </c>
      <c r="E2640" s="1" t="str">
        <f>IFERROR(__xludf.DUMMYFUNCTION("UNIQUE(SPLIT(B2640,"";""))"),"C++")</f>
        <v>C++</v>
      </c>
      <c r="F2640" s="1" t="str">
        <f>IFERROR(__xludf.DUMMYFUNCTION("""COMPUTED_VALUE"""),"C#")</f>
        <v>C#</v>
      </c>
      <c r="G2640" s="1" t="str">
        <f>IFERROR(__xludf.DUMMYFUNCTION("""COMPUTED_VALUE"""),"HTML/CSS")</f>
        <v>HTML/CSS</v>
      </c>
      <c r="H2640" s="1" t="str">
        <f>IFERROR(__xludf.DUMMYFUNCTION("""COMPUTED_VALUE"""),"Java")</f>
        <v>Java</v>
      </c>
      <c r="I2640" s="1" t="str">
        <f>IFERROR(__xludf.DUMMYFUNCTION("""COMPUTED_VALUE"""),"JavaScript")</f>
        <v>JavaScript</v>
      </c>
      <c r="J2640" s="1" t="str">
        <f>IFERROR(__xludf.DUMMYFUNCTION("""COMPUTED_VALUE"""),"SQL")</f>
        <v>SQL</v>
      </c>
      <c r="K2640" s="1" t="str">
        <f>IFERROR(__xludf.DUMMYFUNCTION("""COMPUTED_VALUE"""),"Other(s):")</f>
        <v>Other(s):</v>
      </c>
    </row>
    <row r="2641">
      <c r="B2641" s="1" t="str">
        <f>IFERROR(__xludf.DUMMYFUNCTION("""COMPUTED_VALUE"""),"Bash/Shell/PowerShell;HTML/CSS;SQL;VBA")</f>
        <v>Bash/Shell/PowerShell;HTML/CSS;SQL;VBA</v>
      </c>
      <c r="E2641" s="1" t="str">
        <f>IFERROR(__xludf.DUMMYFUNCTION("UNIQUE(SPLIT(B2641,"";""))"),"Bash/Shell/PowerShell")</f>
        <v>Bash/Shell/PowerShell</v>
      </c>
      <c r="F2641" s="1" t="str">
        <f>IFERROR(__xludf.DUMMYFUNCTION("""COMPUTED_VALUE"""),"HTML/CSS")</f>
        <v>HTML/CSS</v>
      </c>
      <c r="G2641" s="1" t="str">
        <f>IFERROR(__xludf.DUMMYFUNCTION("""COMPUTED_VALUE"""),"SQL")</f>
        <v>SQL</v>
      </c>
      <c r="H2641" s="1" t="str">
        <f>IFERROR(__xludf.DUMMYFUNCTION("""COMPUTED_VALUE"""),"VBA")</f>
        <v>VBA</v>
      </c>
    </row>
    <row r="2642">
      <c r="B2642" s="1" t="str">
        <f>IFERROR(__xludf.DUMMYFUNCTION("""COMPUTED_VALUE"""),"C#;HTML/CSS;JavaScript;PHP;Ruby;SQL")</f>
        <v>C#;HTML/CSS;JavaScript;PHP;Ruby;SQL</v>
      </c>
      <c r="E2642" s="1" t="str">
        <f>IFERROR(__xludf.DUMMYFUNCTION("UNIQUE(SPLIT(B2642,"";""))"),"C#")</f>
        <v>C#</v>
      </c>
      <c r="F2642" s="1" t="str">
        <f>IFERROR(__xludf.DUMMYFUNCTION("""COMPUTED_VALUE"""),"HTML/CSS")</f>
        <v>HTML/CSS</v>
      </c>
      <c r="G2642" s="1" t="str">
        <f>IFERROR(__xludf.DUMMYFUNCTION("""COMPUTED_VALUE"""),"JavaScript")</f>
        <v>JavaScript</v>
      </c>
      <c r="H2642" s="1" t="str">
        <f>IFERROR(__xludf.DUMMYFUNCTION("""COMPUTED_VALUE"""),"PHP")</f>
        <v>PHP</v>
      </c>
      <c r="I2642" s="1" t="str">
        <f>IFERROR(__xludf.DUMMYFUNCTION("""COMPUTED_VALUE"""),"Ruby")</f>
        <v>Ruby</v>
      </c>
      <c r="J2642" s="1" t="str">
        <f>IFERROR(__xludf.DUMMYFUNCTION("""COMPUTED_VALUE"""),"SQL")</f>
        <v>SQL</v>
      </c>
    </row>
    <row r="2643">
      <c r="B2643" s="1" t="str">
        <f>IFERROR(__xludf.DUMMYFUNCTION("""COMPUTED_VALUE"""),"Bash/Shell/PowerShell;C#;HTML/CSS;Java;Python;SQL")</f>
        <v>Bash/Shell/PowerShell;C#;HTML/CSS;Java;Python;SQL</v>
      </c>
      <c r="E2643" s="1" t="str">
        <f>IFERROR(__xludf.DUMMYFUNCTION("UNIQUE(SPLIT(B2643,"";""))"),"Bash/Shell/PowerShell")</f>
        <v>Bash/Shell/PowerShell</v>
      </c>
      <c r="F2643" s="1" t="str">
        <f>IFERROR(__xludf.DUMMYFUNCTION("""COMPUTED_VALUE"""),"C#")</f>
        <v>C#</v>
      </c>
      <c r="G2643" s="1" t="str">
        <f>IFERROR(__xludf.DUMMYFUNCTION("""COMPUTED_VALUE"""),"HTML/CSS")</f>
        <v>HTML/CSS</v>
      </c>
      <c r="H2643" s="1" t="str">
        <f>IFERROR(__xludf.DUMMYFUNCTION("""COMPUTED_VALUE"""),"Java")</f>
        <v>Java</v>
      </c>
      <c r="I2643" s="1" t="str">
        <f>IFERROR(__xludf.DUMMYFUNCTION("""COMPUTED_VALUE"""),"Python")</f>
        <v>Python</v>
      </c>
      <c r="J2643" s="1" t="str">
        <f>IFERROR(__xludf.DUMMYFUNCTION("""COMPUTED_VALUE"""),"SQL")</f>
        <v>SQL</v>
      </c>
    </row>
    <row r="2644">
      <c r="B2644" s="1" t="str">
        <f>IFERROR(__xludf.DUMMYFUNCTION("""COMPUTED_VALUE"""),"C#;PHP;SQL")</f>
        <v>C#;PHP;SQL</v>
      </c>
      <c r="E2644" s="1" t="str">
        <f>IFERROR(__xludf.DUMMYFUNCTION("UNIQUE(SPLIT(B2644,"";""))"),"C#")</f>
        <v>C#</v>
      </c>
      <c r="F2644" s="1" t="str">
        <f>IFERROR(__xludf.DUMMYFUNCTION("""COMPUTED_VALUE"""),"PHP")</f>
        <v>PHP</v>
      </c>
      <c r="G2644" s="1" t="str">
        <f>IFERROR(__xludf.DUMMYFUNCTION("""COMPUTED_VALUE"""),"SQL")</f>
        <v>SQL</v>
      </c>
    </row>
    <row r="2645">
      <c r="B2645" s="1" t="str">
        <f>IFERROR(__xludf.DUMMYFUNCTION("""COMPUTED_VALUE"""),"Assembly;C;C++;C#;HTML/CSS;Java;JavaScript;PHP;SQL;VBA")</f>
        <v>Assembly;C;C++;C#;HTML/CSS;Java;JavaScript;PHP;SQL;VBA</v>
      </c>
      <c r="E2645" s="1" t="str">
        <f>IFERROR(__xludf.DUMMYFUNCTION("UNIQUE(SPLIT(B2645,"";""))"),"Assembly")</f>
        <v>Assembly</v>
      </c>
      <c r="F2645" s="1" t="str">
        <f>IFERROR(__xludf.DUMMYFUNCTION("""COMPUTED_VALUE"""),"C")</f>
        <v>C</v>
      </c>
      <c r="G2645" s="1" t="str">
        <f>IFERROR(__xludf.DUMMYFUNCTION("""COMPUTED_VALUE"""),"C++")</f>
        <v>C++</v>
      </c>
      <c r="H2645" s="1" t="str">
        <f>IFERROR(__xludf.DUMMYFUNCTION("""COMPUTED_VALUE"""),"C#")</f>
        <v>C#</v>
      </c>
      <c r="I2645" s="1" t="str">
        <f>IFERROR(__xludf.DUMMYFUNCTION("""COMPUTED_VALUE"""),"HTML/CSS")</f>
        <v>HTML/CSS</v>
      </c>
      <c r="J2645" s="1" t="str">
        <f>IFERROR(__xludf.DUMMYFUNCTION("""COMPUTED_VALUE"""),"Java")</f>
        <v>Java</v>
      </c>
      <c r="K2645" s="1" t="str">
        <f>IFERROR(__xludf.DUMMYFUNCTION("""COMPUTED_VALUE"""),"JavaScript")</f>
        <v>JavaScript</v>
      </c>
      <c r="L2645" s="1" t="str">
        <f>IFERROR(__xludf.DUMMYFUNCTION("""COMPUTED_VALUE"""),"PHP")</f>
        <v>PHP</v>
      </c>
      <c r="M2645" s="1" t="str">
        <f>IFERROR(__xludf.DUMMYFUNCTION("""COMPUTED_VALUE"""),"SQL")</f>
        <v>SQL</v>
      </c>
      <c r="N2645" s="1" t="str">
        <f>IFERROR(__xludf.DUMMYFUNCTION("""COMPUTED_VALUE"""),"VBA")</f>
        <v>VBA</v>
      </c>
    </row>
    <row r="2646">
      <c r="B2646" s="1" t="str">
        <f>IFERROR(__xludf.DUMMYFUNCTION("""COMPUTED_VALUE"""),"HTML/CSS;JavaScript")</f>
        <v>HTML/CSS;JavaScript</v>
      </c>
      <c r="E2646" s="1" t="str">
        <f>IFERROR(__xludf.DUMMYFUNCTION("UNIQUE(SPLIT(B2646,"";""))"),"HTML/CSS")</f>
        <v>HTML/CSS</v>
      </c>
      <c r="F2646" s="1" t="str">
        <f>IFERROR(__xludf.DUMMYFUNCTION("""COMPUTED_VALUE"""),"JavaScript")</f>
        <v>JavaScript</v>
      </c>
    </row>
    <row r="2647">
      <c r="B2647" s="1" t="str">
        <f>IFERROR(__xludf.DUMMYFUNCTION("""COMPUTED_VALUE"""),"HTML/CSS;JavaScript")</f>
        <v>HTML/CSS;JavaScript</v>
      </c>
      <c r="E2647" s="1" t="str">
        <f>IFERROR(__xludf.DUMMYFUNCTION("UNIQUE(SPLIT(B2647,"";""))"),"HTML/CSS")</f>
        <v>HTML/CSS</v>
      </c>
      <c r="F2647" s="1" t="str">
        <f>IFERROR(__xludf.DUMMYFUNCTION("""COMPUTED_VALUE"""),"JavaScript")</f>
        <v>JavaScript</v>
      </c>
    </row>
    <row r="2648">
      <c r="B2648" s="1" t="str">
        <f>IFERROR(__xludf.DUMMYFUNCTION("""COMPUTED_VALUE"""),"Bash/Shell/PowerShell;C#;HTML/CSS;JavaScript")</f>
        <v>Bash/Shell/PowerShell;C#;HTML/CSS;JavaScript</v>
      </c>
      <c r="E2648" s="1" t="str">
        <f>IFERROR(__xludf.DUMMYFUNCTION("UNIQUE(SPLIT(B2648,"";""))"),"Bash/Shell/PowerShell")</f>
        <v>Bash/Shell/PowerShell</v>
      </c>
      <c r="F2648" s="1" t="str">
        <f>IFERROR(__xludf.DUMMYFUNCTION("""COMPUTED_VALUE"""),"C#")</f>
        <v>C#</v>
      </c>
      <c r="G2648" s="1" t="str">
        <f>IFERROR(__xludf.DUMMYFUNCTION("""COMPUTED_VALUE"""),"HTML/CSS")</f>
        <v>HTML/CSS</v>
      </c>
      <c r="H2648" s="1" t="str">
        <f>IFERROR(__xludf.DUMMYFUNCTION("""COMPUTED_VALUE"""),"JavaScript")</f>
        <v>JavaScript</v>
      </c>
    </row>
    <row r="2649">
      <c r="B2649" s="1" t="str">
        <f>IFERROR(__xludf.DUMMYFUNCTION("""COMPUTED_VALUE"""),"C;C++;HTML/CSS;Java;JavaScript;PHP;SQL")</f>
        <v>C;C++;HTML/CSS;Java;JavaScript;PHP;SQL</v>
      </c>
      <c r="E2649" s="1" t="str">
        <f>IFERROR(__xludf.DUMMYFUNCTION("UNIQUE(SPLIT(B2649,"";""))"),"C")</f>
        <v>C</v>
      </c>
      <c r="F2649" s="1" t="str">
        <f>IFERROR(__xludf.DUMMYFUNCTION("""COMPUTED_VALUE"""),"C++")</f>
        <v>C++</v>
      </c>
      <c r="G2649" s="1" t="str">
        <f>IFERROR(__xludf.DUMMYFUNCTION("""COMPUTED_VALUE"""),"HTML/CSS")</f>
        <v>HTML/CSS</v>
      </c>
      <c r="H2649" s="1" t="str">
        <f>IFERROR(__xludf.DUMMYFUNCTION("""COMPUTED_VALUE"""),"Java")</f>
        <v>Java</v>
      </c>
      <c r="I2649" s="1" t="str">
        <f>IFERROR(__xludf.DUMMYFUNCTION("""COMPUTED_VALUE"""),"JavaScript")</f>
        <v>JavaScript</v>
      </c>
      <c r="J2649" s="1" t="str">
        <f>IFERROR(__xludf.DUMMYFUNCTION("""COMPUTED_VALUE"""),"PHP")</f>
        <v>PHP</v>
      </c>
      <c r="K2649" s="1" t="str">
        <f>IFERROR(__xludf.DUMMYFUNCTION("""COMPUTED_VALUE"""),"SQL")</f>
        <v>SQL</v>
      </c>
    </row>
    <row r="2650">
      <c r="B2650" s="1" t="str">
        <f>IFERROR(__xludf.DUMMYFUNCTION("""COMPUTED_VALUE"""),"Bash/Shell/PowerShell;C;C++;C#;Java;Objective-C;Ruby;Swift")</f>
        <v>Bash/Shell/PowerShell;C;C++;C#;Java;Objective-C;Ruby;Swift</v>
      </c>
      <c r="E2650" s="1" t="str">
        <f>IFERROR(__xludf.DUMMYFUNCTION("UNIQUE(SPLIT(B2650,"";""))"),"Bash/Shell/PowerShell")</f>
        <v>Bash/Shell/PowerShell</v>
      </c>
      <c r="F2650" s="1" t="str">
        <f>IFERROR(__xludf.DUMMYFUNCTION("""COMPUTED_VALUE"""),"C")</f>
        <v>C</v>
      </c>
      <c r="G2650" s="1" t="str">
        <f>IFERROR(__xludf.DUMMYFUNCTION("""COMPUTED_VALUE"""),"C++")</f>
        <v>C++</v>
      </c>
      <c r="H2650" s="1" t="str">
        <f>IFERROR(__xludf.DUMMYFUNCTION("""COMPUTED_VALUE"""),"C#")</f>
        <v>C#</v>
      </c>
      <c r="I2650" s="1" t="str">
        <f>IFERROR(__xludf.DUMMYFUNCTION("""COMPUTED_VALUE"""),"Java")</f>
        <v>Java</v>
      </c>
      <c r="J2650" s="1" t="str">
        <f>IFERROR(__xludf.DUMMYFUNCTION("""COMPUTED_VALUE"""),"Objective-C")</f>
        <v>Objective-C</v>
      </c>
      <c r="K2650" s="1" t="str">
        <f>IFERROR(__xludf.DUMMYFUNCTION("""COMPUTED_VALUE"""),"Ruby")</f>
        <v>Ruby</v>
      </c>
      <c r="L2650" s="1" t="str">
        <f>IFERROR(__xludf.DUMMYFUNCTION("""COMPUTED_VALUE"""),"Swift")</f>
        <v>Swift</v>
      </c>
    </row>
    <row r="2651">
      <c r="B2651" s="1" t="str">
        <f>IFERROR(__xludf.DUMMYFUNCTION("""COMPUTED_VALUE"""),"Bash/Shell/PowerShell;HTML/CSS;JavaScript;PHP;Python;Rust;SQL;TypeScript")</f>
        <v>Bash/Shell/PowerShell;HTML/CSS;JavaScript;PHP;Python;Rust;SQL;TypeScript</v>
      </c>
      <c r="E2651" s="1" t="str">
        <f>IFERROR(__xludf.DUMMYFUNCTION("UNIQUE(SPLIT(B2651,"";""))"),"Bash/Shell/PowerShell")</f>
        <v>Bash/Shell/PowerShell</v>
      </c>
      <c r="F2651" s="1" t="str">
        <f>IFERROR(__xludf.DUMMYFUNCTION("""COMPUTED_VALUE"""),"HTML/CSS")</f>
        <v>HTML/CSS</v>
      </c>
      <c r="G2651" s="1" t="str">
        <f>IFERROR(__xludf.DUMMYFUNCTION("""COMPUTED_VALUE"""),"JavaScript")</f>
        <v>JavaScript</v>
      </c>
      <c r="H2651" s="1" t="str">
        <f>IFERROR(__xludf.DUMMYFUNCTION("""COMPUTED_VALUE"""),"PHP")</f>
        <v>PHP</v>
      </c>
      <c r="I2651" s="1" t="str">
        <f>IFERROR(__xludf.DUMMYFUNCTION("""COMPUTED_VALUE"""),"Python")</f>
        <v>Python</v>
      </c>
      <c r="J2651" s="1" t="str">
        <f>IFERROR(__xludf.DUMMYFUNCTION("""COMPUTED_VALUE"""),"Rust")</f>
        <v>Rust</v>
      </c>
      <c r="K2651" s="1" t="str">
        <f>IFERROR(__xludf.DUMMYFUNCTION("""COMPUTED_VALUE"""),"SQL")</f>
        <v>SQL</v>
      </c>
      <c r="L2651" s="1" t="str">
        <f>IFERROR(__xludf.DUMMYFUNCTION("""COMPUTED_VALUE"""),"TypeScript")</f>
        <v>TypeScript</v>
      </c>
    </row>
    <row r="2652">
      <c r="B2652" s="1" t="str">
        <f>IFERROR(__xludf.DUMMYFUNCTION("""COMPUTED_VALUE"""),"C#;Java;JavaScript;TypeScript")</f>
        <v>C#;Java;JavaScript;TypeScript</v>
      </c>
      <c r="E2652" s="1" t="str">
        <f>IFERROR(__xludf.DUMMYFUNCTION("UNIQUE(SPLIT(B2652,"";""))"),"C#")</f>
        <v>C#</v>
      </c>
      <c r="F2652" s="1" t="str">
        <f>IFERROR(__xludf.DUMMYFUNCTION("""COMPUTED_VALUE"""),"Java")</f>
        <v>Java</v>
      </c>
      <c r="G2652" s="1" t="str">
        <f>IFERROR(__xludf.DUMMYFUNCTION("""COMPUTED_VALUE"""),"JavaScript")</f>
        <v>JavaScript</v>
      </c>
      <c r="H2652" s="1" t="str">
        <f>IFERROR(__xludf.DUMMYFUNCTION("""COMPUTED_VALUE"""),"TypeScript")</f>
        <v>TypeScript</v>
      </c>
    </row>
    <row r="2653">
      <c r="B2653" s="1" t="str">
        <f>IFERROR(__xludf.DUMMYFUNCTION("""COMPUTED_VALUE"""),"Java;JavaScript")</f>
        <v>Java;JavaScript</v>
      </c>
      <c r="E2653" s="1" t="str">
        <f>IFERROR(__xludf.DUMMYFUNCTION("UNIQUE(SPLIT(B2653,"";""))"),"Java")</f>
        <v>Java</v>
      </c>
      <c r="F2653" s="1" t="str">
        <f>IFERROR(__xludf.DUMMYFUNCTION("""COMPUTED_VALUE"""),"JavaScript")</f>
        <v>JavaScript</v>
      </c>
    </row>
    <row r="2654">
      <c r="B2654" s="1" t="str">
        <f>IFERROR(__xludf.DUMMYFUNCTION("""COMPUTED_VALUE"""),"Bash/Shell/PowerShell;C#;JavaScript;SQL;TypeScript")</f>
        <v>Bash/Shell/PowerShell;C#;JavaScript;SQL;TypeScript</v>
      </c>
      <c r="E2654" s="1" t="str">
        <f>IFERROR(__xludf.DUMMYFUNCTION("UNIQUE(SPLIT(B2654,"";""))"),"Bash/Shell/PowerShell")</f>
        <v>Bash/Shell/PowerShell</v>
      </c>
      <c r="F2654" s="1" t="str">
        <f>IFERROR(__xludf.DUMMYFUNCTION("""COMPUTED_VALUE"""),"C#")</f>
        <v>C#</v>
      </c>
      <c r="G2654" s="1" t="str">
        <f>IFERROR(__xludf.DUMMYFUNCTION("""COMPUTED_VALUE"""),"JavaScript")</f>
        <v>JavaScript</v>
      </c>
      <c r="H2654" s="1" t="str">
        <f>IFERROR(__xludf.DUMMYFUNCTION("""COMPUTED_VALUE"""),"SQL")</f>
        <v>SQL</v>
      </c>
      <c r="I2654" s="1" t="str">
        <f>IFERROR(__xludf.DUMMYFUNCTION("""COMPUTED_VALUE"""),"TypeScript")</f>
        <v>TypeScript</v>
      </c>
    </row>
    <row r="2655">
      <c r="B2655" s="1" t="str">
        <f>IFERROR(__xludf.DUMMYFUNCTION("""COMPUTED_VALUE"""),"Bash/Shell/PowerShell;C#;SQL")</f>
        <v>Bash/Shell/PowerShell;C#;SQL</v>
      </c>
      <c r="E2655" s="1" t="str">
        <f>IFERROR(__xludf.DUMMYFUNCTION("UNIQUE(SPLIT(B2655,"";""))"),"Bash/Shell/PowerShell")</f>
        <v>Bash/Shell/PowerShell</v>
      </c>
      <c r="F2655" s="1" t="str">
        <f>IFERROR(__xludf.DUMMYFUNCTION("""COMPUTED_VALUE"""),"C#")</f>
        <v>C#</v>
      </c>
      <c r="G2655" s="1" t="str">
        <f>IFERROR(__xludf.DUMMYFUNCTION("""COMPUTED_VALUE"""),"SQL")</f>
        <v>SQL</v>
      </c>
    </row>
    <row r="2656">
      <c r="B2656" s="1" t="str">
        <f>IFERROR(__xludf.DUMMYFUNCTION("""COMPUTED_VALUE"""),"Bash/Shell/PowerShell;HTML/CSS;JavaScript")</f>
        <v>Bash/Shell/PowerShell;HTML/CSS;JavaScript</v>
      </c>
      <c r="E2656" s="1" t="str">
        <f>IFERROR(__xludf.DUMMYFUNCTION("UNIQUE(SPLIT(B2656,"";""))"),"Bash/Shell/PowerShell")</f>
        <v>Bash/Shell/PowerShell</v>
      </c>
      <c r="F2656" s="1" t="str">
        <f>IFERROR(__xludf.DUMMYFUNCTION("""COMPUTED_VALUE"""),"HTML/CSS")</f>
        <v>HTML/CSS</v>
      </c>
      <c r="G2656" s="1" t="str">
        <f>IFERROR(__xludf.DUMMYFUNCTION("""COMPUTED_VALUE"""),"JavaScript")</f>
        <v>JavaScript</v>
      </c>
    </row>
    <row r="2657">
      <c r="B2657" s="1" t="str">
        <f>IFERROR(__xludf.DUMMYFUNCTION("""COMPUTED_VALUE"""),"Python;Rust")</f>
        <v>Python;Rust</v>
      </c>
      <c r="E2657" s="1" t="str">
        <f>IFERROR(__xludf.DUMMYFUNCTION("UNIQUE(SPLIT(B2657,"";""))"),"Python")</f>
        <v>Python</v>
      </c>
      <c r="F2657" s="1" t="str">
        <f>IFERROR(__xludf.DUMMYFUNCTION("""COMPUTED_VALUE"""),"Rust")</f>
        <v>Rust</v>
      </c>
    </row>
    <row r="2658">
      <c r="B2658" s="1" t="str">
        <f>IFERROR(__xludf.DUMMYFUNCTION("""COMPUTED_VALUE"""),"Bash/Shell/PowerShell;Java;SQL;TypeScript")</f>
        <v>Bash/Shell/PowerShell;Java;SQL;TypeScript</v>
      </c>
      <c r="E2658" s="1" t="str">
        <f>IFERROR(__xludf.DUMMYFUNCTION("UNIQUE(SPLIT(B2658,"";""))"),"Bash/Shell/PowerShell")</f>
        <v>Bash/Shell/PowerShell</v>
      </c>
      <c r="F2658" s="1" t="str">
        <f>IFERROR(__xludf.DUMMYFUNCTION("""COMPUTED_VALUE"""),"Java")</f>
        <v>Java</v>
      </c>
      <c r="G2658" s="1" t="str">
        <f>IFERROR(__xludf.DUMMYFUNCTION("""COMPUTED_VALUE"""),"SQL")</f>
        <v>SQL</v>
      </c>
      <c r="H2658" s="1" t="str">
        <f>IFERROR(__xludf.DUMMYFUNCTION("""COMPUTED_VALUE"""),"TypeScript")</f>
        <v>TypeScript</v>
      </c>
    </row>
    <row r="2659">
      <c r="B2659" s="1" t="str">
        <f>IFERROR(__xludf.DUMMYFUNCTION("""COMPUTED_VALUE"""),"Bash/Shell/PowerShell;Python;SQL;Other(s):")</f>
        <v>Bash/Shell/PowerShell;Python;SQL;Other(s):</v>
      </c>
      <c r="E2659" s="1" t="str">
        <f>IFERROR(__xludf.DUMMYFUNCTION("UNIQUE(SPLIT(B2659,"";""))"),"Bash/Shell/PowerShell")</f>
        <v>Bash/Shell/PowerShell</v>
      </c>
      <c r="F2659" s="1" t="str">
        <f>IFERROR(__xludf.DUMMYFUNCTION("""COMPUTED_VALUE"""),"Python")</f>
        <v>Python</v>
      </c>
      <c r="G2659" s="1" t="str">
        <f>IFERROR(__xludf.DUMMYFUNCTION("""COMPUTED_VALUE"""),"SQL")</f>
        <v>SQL</v>
      </c>
      <c r="H2659" s="1" t="str">
        <f>IFERROR(__xludf.DUMMYFUNCTION("""COMPUTED_VALUE"""),"Other(s):")</f>
        <v>Other(s):</v>
      </c>
    </row>
    <row r="2660">
      <c r="B2660" s="1" t="str">
        <f>IFERROR(__xludf.DUMMYFUNCTION("""COMPUTED_VALUE"""),"Java")</f>
        <v>Java</v>
      </c>
      <c r="E2660" s="1" t="str">
        <f>IFERROR(__xludf.DUMMYFUNCTION("UNIQUE(SPLIT(B2660,"";""))"),"Java")</f>
        <v>Java</v>
      </c>
    </row>
    <row r="2661">
      <c r="B2661" s="1" t="str">
        <f>IFERROR(__xludf.DUMMYFUNCTION("""COMPUTED_VALUE"""),"Bash/Shell/PowerShell;HTML/CSS;Java;JavaScript;Python")</f>
        <v>Bash/Shell/PowerShell;HTML/CSS;Java;JavaScript;Python</v>
      </c>
      <c r="E2661" s="1" t="str">
        <f>IFERROR(__xludf.DUMMYFUNCTION("UNIQUE(SPLIT(B2661,"";""))"),"Bash/Shell/PowerShell")</f>
        <v>Bash/Shell/PowerShell</v>
      </c>
      <c r="F2661" s="1" t="str">
        <f>IFERROR(__xludf.DUMMYFUNCTION("""COMPUTED_VALUE"""),"HTML/CSS")</f>
        <v>HTML/CSS</v>
      </c>
      <c r="G2661" s="1" t="str">
        <f>IFERROR(__xludf.DUMMYFUNCTION("""COMPUTED_VALUE"""),"Java")</f>
        <v>Java</v>
      </c>
      <c r="H2661" s="1" t="str">
        <f>IFERROR(__xludf.DUMMYFUNCTION("""COMPUTED_VALUE"""),"JavaScript")</f>
        <v>JavaScript</v>
      </c>
      <c r="I2661" s="1" t="str">
        <f>IFERROR(__xludf.DUMMYFUNCTION("""COMPUTED_VALUE"""),"Python")</f>
        <v>Python</v>
      </c>
    </row>
    <row r="2662">
      <c r="B2662" s="1" t="str">
        <f>IFERROR(__xludf.DUMMYFUNCTION("""COMPUTED_VALUE"""),"C#;HTML/CSS;Java;JavaScript;PHP;SQL;TypeScript")</f>
        <v>C#;HTML/CSS;Java;JavaScript;PHP;SQL;TypeScript</v>
      </c>
      <c r="E2662" s="1" t="str">
        <f>IFERROR(__xludf.DUMMYFUNCTION("UNIQUE(SPLIT(B2662,"";""))"),"C#")</f>
        <v>C#</v>
      </c>
      <c r="F2662" s="1" t="str">
        <f>IFERROR(__xludf.DUMMYFUNCTION("""COMPUTED_VALUE"""),"HTML/CSS")</f>
        <v>HTML/CSS</v>
      </c>
      <c r="G2662" s="1" t="str">
        <f>IFERROR(__xludf.DUMMYFUNCTION("""COMPUTED_VALUE"""),"Java")</f>
        <v>Java</v>
      </c>
      <c r="H2662" s="1" t="str">
        <f>IFERROR(__xludf.DUMMYFUNCTION("""COMPUTED_VALUE"""),"JavaScript")</f>
        <v>JavaScript</v>
      </c>
      <c r="I2662" s="1" t="str">
        <f>IFERROR(__xludf.DUMMYFUNCTION("""COMPUTED_VALUE"""),"PHP")</f>
        <v>PHP</v>
      </c>
      <c r="J2662" s="1" t="str">
        <f>IFERROR(__xludf.DUMMYFUNCTION("""COMPUTED_VALUE"""),"SQL")</f>
        <v>SQL</v>
      </c>
      <c r="K2662" s="1" t="str">
        <f>IFERROR(__xludf.DUMMYFUNCTION("""COMPUTED_VALUE"""),"TypeScript")</f>
        <v>TypeScript</v>
      </c>
    </row>
    <row r="2663">
      <c r="B2663" s="1" t="str">
        <f>IFERROR(__xludf.DUMMYFUNCTION("""COMPUTED_VALUE"""),"C#;HTML/CSS;JavaScript;TypeScript")</f>
        <v>C#;HTML/CSS;JavaScript;TypeScript</v>
      </c>
      <c r="E2663" s="1" t="str">
        <f>IFERROR(__xludf.DUMMYFUNCTION("UNIQUE(SPLIT(B2663,"";""))"),"C#")</f>
        <v>C#</v>
      </c>
      <c r="F2663" s="1" t="str">
        <f>IFERROR(__xludf.DUMMYFUNCTION("""COMPUTED_VALUE"""),"HTML/CSS")</f>
        <v>HTML/CSS</v>
      </c>
      <c r="G2663" s="1" t="str">
        <f>IFERROR(__xludf.DUMMYFUNCTION("""COMPUTED_VALUE"""),"JavaScript")</f>
        <v>JavaScript</v>
      </c>
      <c r="H2663" s="1" t="str">
        <f>IFERROR(__xludf.DUMMYFUNCTION("""COMPUTED_VALUE"""),"TypeScript")</f>
        <v>TypeScript</v>
      </c>
    </row>
    <row r="2664">
      <c r="B2664" s="1" t="str">
        <f>IFERROR(__xludf.DUMMYFUNCTION("""COMPUTED_VALUE"""),"C;C++;HTML/CSS;Java;JavaScript;Objective-C;Swift")</f>
        <v>C;C++;HTML/CSS;Java;JavaScript;Objective-C;Swift</v>
      </c>
      <c r="E2664" s="1" t="str">
        <f>IFERROR(__xludf.DUMMYFUNCTION("UNIQUE(SPLIT(B2664,"";""))"),"C")</f>
        <v>C</v>
      </c>
      <c r="F2664" s="1" t="str">
        <f>IFERROR(__xludf.DUMMYFUNCTION("""COMPUTED_VALUE"""),"C++")</f>
        <v>C++</v>
      </c>
      <c r="G2664" s="1" t="str">
        <f>IFERROR(__xludf.DUMMYFUNCTION("""COMPUTED_VALUE"""),"HTML/CSS")</f>
        <v>HTML/CSS</v>
      </c>
      <c r="H2664" s="1" t="str">
        <f>IFERROR(__xludf.DUMMYFUNCTION("""COMPUTED_VALUE"""),"Java")</f>
        <v>Java</v>
      </c>
      <c r="I2664" s="1" t="str">
        <f>IFERROR(__xludf.DUMMYFUNCTION("""COMPUTED_VALUE"""),"JavaScript")</f>
        <v>JavaScript</v>
      </c>
      <c r="J2664" s="1" t="str">
        <f>IFERROR(__xludf.DUMMYFUNCTION("""COMPUTED_VALUE"""),"Objective-C")</f>
        <v>Objective-C</v>
      </c>
      <c r="K2664" s="1" t="str">
        <f>IFERROR(__xludf.DUMMYFUNCTION("""COMPUTED_VALUE"""),"Swift")</f>
        <v>Swift</v>
      </c>
    </row>
    <row r="2665">
      <c r="B2665" s="1" t="str">
        <f>IFERROR(__xludf.DUMMYFUNCTION("""COMPUTED_VALUE"""),"Bash/Shell/PowerShell;C;C++;HTML/CSS;Java;Python")</f>
        <v>Bash/Shell/PowerShell;C;C++;HTML/CSS;Java;Python</v>
      </c>
      <c r="E2665" s="1" t="str">
        <f>IFERROR(__xludf.DUMMYFUNCTION("UNIQUE(SPLIT(B2665,"";""))"),"Bash/Shell/PowerShell")</f>
        <v>Bash/Shell/PowerShell</v>
      </c>
      <c r="F2665" s="1" t="str">
        <f>IFERROR(__xludf.DUMMYFUNCTION("""COMPUTED_VALUE"""),"C")</f>
        <v>C</v>
      </c>
      <c r="G2665" s="1" t="str">
        <f>IFERROR(__xludf.DUMMYFUNCTION("""COMPUTED_VALUE"""),"C++")</f>
        <v>C++</v>
      </c>
      <c r="H2665" s="1" t="str">
        <f>IFERROR(__xludf.DUMMYFUNCTION("""COMPUTED_VALUE"""),"HTML/CSS")</f>
        <v>HTML/CSS</v>
      </c>
      <c r="I2665" s="1" t="str">
        <f>IFERROR(__xludf.DUMMYFUNCTION("""COMPUTED_VALUE"""),"Java")</f>
        <v>Java</v>
      </c>
      <c r="J2665" s="1" t="str">
        <f>IFERROR(__xludf.DUMMYFUNCTION("""COMPUTED_VALUE"""),"Python")</f>
        <v>Python</v>
      </c>
    </row>
    <row r="2666">
      <c r="B2666" s="1" t="str">
        <f>IFERROR(__xludf.DUMMYFUNCTION("""COMPUTED_VALUE"""),"HTML/CSS;JavaScript")</f>
        <v>HTML/CSS;JavaScript</v>
      </c>
      <c r="E2666" s="1" t="str">
        <f>IFERROR(__xludf.DUMMYFUNCTION("UNIQUE(SPLIT(B2666,"";""))"),"HTML/CSS")</f>
        <v>HTML/CSS</v>
      </c>
      <c r="F2666" s="1" t="str">
        <f>IFERROR(__xludf.DUMMYFUNCTION("""COMPUTED_VALUE"""),"JavaScript")</f>
        <v>JavaScript</v>
      </c>
    </row>
    <row r="2667">
      <c r="B2667" s="1" t="str">
        <f>IFERROR(__xludf.DUMMYFUNCTION("""COMPUTED_VALUE"""),"HTML/CSS;JavaScript;PHP;SQL")</f>
        <v>HTML/CSS;JavaScript;PHP;SQL</v>
      </c>
      <c r="E2667" s="1" t="str">
        <f>IFERROR(__xludf.DUMMYFUNCTION("UNIQUE(SPLIT(B2667,"";""))"),"HTML/CSS")</f>
        <v>HTML/CSS</v>
      </c>
      <c r="F2667" s="1" t="str">
        <f>IFERROR(__xludf.DUMMYFUNCTION("""COMPUTED_VALUE"""),"JavaScript")</f>
        <v>JavaScript</v>
      </c>
      <c r="G2667" s="1" t="str">
        <f>IFERROR(__xludf.DUMMYFUNCTION("""COMPUTED_VALUE"""),"PHP")</f>
        <v>PHP</v>
      </c>
      <c r="H2667" s="1" t="str">
        <f>IFERROR(__xludf.DUMMYFUNCTION("""COMPUTED_VALUE"""),"SQL")</f>
        <v>SQL</v>
      </c>
    </row>
    <row r="2668">
      <c r="B2668" s="1" t="str">
        <f>IFERROR(__xludf.DUMMYFUNCTION("""COMPUTED_VALUE"""),"Assembly;Bash/Shell/PowerShell;C;C++;C#;HTML/CSS;Java;JavaScript;Kotlin;Python;SQL")</f>
        <v>Assembly;Bash/Shell/PowerShell;C;C++;C#;HTML/CSS;Java;JavaScript;Kotlin;Python;SQL</v>
      </c>
      <c r="E2668" s="1" t="str">
        <f>IFERROR(__xludf.DUMMYFUNCTION("UNIQUE(SPLIT(B2668,"";""))"),"Assembly")</f>
        <v>Assembly</v>
      </c>
      <c r="F2668" s="1" t="str">
        <f>IFERROR(__xludf.DUMMYFUNCTION("""COMPUTED_VALUE"""),"Bash/Shell/PowerShell")</f>
        <v>Bash/Shell/PowerShell</v>
      </c>
      <c r="G2668" s="1" t="str">
        <f>IFERROR(__xludf.DUMMYFUNCTION("""COMPUTED_VALUE"""),"C")</f>
        <v>C</v>
      </c>
      <c r="H2668" s="1" t="str">
        <f>IFERROR(__xludf.DUMMYFUNCTION("""COMPUTED_VALUE"""),"C++")</f>
        <v>C++</v>
      </c>
      <c r="I2668" s="1" t="str">
        <f>IFERROR(__xludf.DUMMYFUNCTION("""COMPUTED_VALUE"""),"C#")</f>
        <v>C#</v>
      </c>
      <c r="J2668" s="1" t="str">
        <f>IFERROR(__xludf.DUMMYFUNCTION("""COMPUTED_VALUE"""),"HTML/CSS")</f>
        <v>HTML/CSS</v>
      </c>
      <c r="K2668" s="1" t="str">
        <f>IFERROR(__xludf.DUMMYFUNCTION("""COMPUTED_VALUE"""),"Java")</f>
        <v>Java</v>
      </c>
      <c r="L2668" s="1" t="str">
        <f>IFERROR(__xludf.DUMMYFUNCTION("""COMPUTED_VALUE"""),"JavaScript")</f>
        <v>JavaScript</v>
      </c>
      <c r="M2668" s="1" t="str">
        <f>IFERROR(__xludf.DUMMYFUNCTION("""COMPUTED_VALUE"""),"Kotlin")</f>
        <v>Kotlin</v>
      </c>
      <c r="N2668" s="1" t="str">
        <f>IFERROR(__xludf.DUMMYFUNCTION("""COMPUTED_VALUE"""),"Python")</f>
        <v>Python</v>
      </c>
      <c r="O2668" s="1" t="str">
        <f>IFERROR(__xludf.DUMMYFUNCTION("""COMPUTED_VALUE"""),"SQL")</f>
        <v>SQL</v>
      </c>
    </row>
    <row r="2669">
      <c r="B2669" s="1" t="str">
        <f>IFERROR(__xludf.DUMMYFUNCTION("""COMPUTED_VALUE"""),"Assembly;Bash/Shell/PowerShell;C;HTML/CSS;JavaScript;PHP;Python;SQL;Other(s):")</f>
        <v>Assembly;Bash/Shell/PowerShell;C;HTML/CSS;JavaScript;PHP;Python;SQL;Other(s):</v>
      </c>
      <c r="E2669" s="1" t="str">
        <f>IFERROR(__xludf.DUMMYFUNCTION("UNIQUE(SPLIT(B2669,"";""))"),"Assembly")</f>
        <v>Assembly</v>
      </c>
      <c r="F2669" s="1" t="str">
        <f>IFERROR(__xludf.DUMMYFUNCTION("""COMPUTED_VALUE"""),"Bash/Shell/PowerShell")</f>
        <v>Bash/Shell/PowerShell</v>
      </c>
      <c r="G2669" s="1" t="str">
        <f>IFERROR(__xludf.DUMMYFUNCTION("""COMPUTED_VALUE"""),"C")</f>
        <v>C</v>
      </c>
      <c r="H2669" s="1" t="str">
        <f>IFERROR(__xludf.DUMMYFUNCTION("""COMPUTED_VALUE"""),"HTML/CSS")</f>
        <v>HTML/CSS</v>
      </c>
      <c r="I2669" s="1" t="str">
        <f>IFERROR(__xludf.DUMMYFUNCTION("""COMPUTED_VALUE"""),"JavaScript")</f>
        <v>JavaScript</v>
      </c>
      <c r="J2669" s="1" t="str">
        <f>IFERROR(__xludf.DUMMYFUNCTION("""COMPUTED_VALUE"""),"PHP")</f>
        <v>PHP</v>
      </c>
      <c r="K2669" s="1" t="str">
        <f>IFERROR(__xludf.DUMMYFUNCTION("""COMPUTED_VALUE"""),"Python")</f>
        <v>Python</v>
      </c>
      <c r="L2669" s="1" t="str">
        <f>IFERROR(__xludf.DUMMYFUNCTION("""COMPUTED_VALUE"""),"SQL")</f>
        <v>SQL</v>
      </c>
      <c r="M2669" s="1" t="str">
        <f>IFERROR(__xludf.DUMMYFUNCTION("""COMPUTED_VALUE"""),"Other(s):")</f>
        <v>Other(s):</v>
      </c>
    </row>
    <row r="2670">
      <c r="B2670" s="1" t="str">
        <f>IFERROR(__xludf.DUMMYFUNCTION("""COMPUTED_VALUE"""),"Bash/Shell/PowerShell;Go;HTML/CSS;Java;JavaScript;Python;SQL;VBA")</f>
        <v>Bash/Shell/PowerShell;Go;HTML/CSS;Java;JavaScript;Python;SQL;VBA</v>
      </c>
      <c r="E2670" s="1" t="str">
        <f>IFERROR(__xludf.DUMMYFUNCTION("UNIQUE(SPLIT(B2670,"";""))"),"Bash/Shell/PowerShell")</f>
        <v>Bash/Shell/PowerShell</v>
      </c>
      <c r="F2670" s="1" t="str">
        <f>IFERROR(__xludf.DUMMYFUNCTION("""COMPUTED_VALUE"""),"Go")</f>
        <v>Go</v>
      </c>
      <c r="G2670" s="1" t="str">
        <f>IFERROR(__xludf.DUMMYFUNCTION("""COMPUTED_VALUE"""),"HTML/CSS")</f>
        <v>HTML/CSS</v>
      </c>
      <c r="H2670" s="1" t="str">
        <f>IFERROR(__xludf.DUMMYFUNCTION("""COMPUTED_VALUE"""),"Java")</f>
        <v>Java</v>
      </c>
      <c r="I2670" s="1" t="str">
        <f>IFERROR(__xludf.DUMMYFUNCTION("""COMPUTED_VALUE"""),"JavaScript")</f>
        <v>JavaScript</v>
      </c>
      <c r="J2670" s="1" t="str">
        <f>IFERROR(__xludf.DUMMYFUNCTION("""COMPUTED_VALUE"""),"Python")</f>
        <v>Python</v>
      </c>
      <c r="K2670" s="1" t="str">
        <f>IFERROR(__xludf.DUMMYFUNCTION("""COMPUTED_VALUE"""),"SQL")</f>
        <v>SQL</v>
      </c>
      <c r="L2670" s="1" t="str">
        <f>IFERROR(__xludf.DUMMYFUNCTION("""COMPUTED_VALUE"""),"VBA")</f>
        <v>VBA</v>
      </c>
    </row>
    <row r="2671">
      <c r="B2671" s="1" t="str">
        <f>IFERROR(__xludf.DUMMYFUNCTION("""COMPUTED_VALUE"""),"Bash/Shell/PowerShell;C;HTML/CSS;JavaScript;Ruby;TypeScript")</f>
        <v>Bash/Shell/PowerShell;C;HTML/CSS;JavaScript;Ruby;TypeScript</v>
      </c>
      <c r="E2671" s="1" t="str">
        <f>IFERROR(__xludf.DUMMYFUNCTION("UNIQUE(SPLIT(B2671,"";""))"),"Bash/Shell/PowerShell")</f>
        <v>Bash/Shell/PowerShell</v>
      </c>
      <c r="F2671" s="1" t="str">
        <f>IFERROR(__xludf.DUMMYFUNCTION("""COMPUTED_VALUE"""),"C")</f>
        <v>C</v>
      </c>
      <c r="G2671" s="1" t="str">
        <f>IFERROR(__xludf.DUMMYFUNCTION("""COMPUTED_VALUE"""),"HTML/CSS")</f>
        <v>HTML/CSS</v>
      </c>
      <c r="H2671" s="1" t="str">
        <f>IFERROR(__xludf.DUMMYFUNCTION("""COMPUTED_VALUE"""),"JavaScript")</f>
        <v>JavaScript</v>
      </c>
      <c r="I2671" s="1" t="str">
        <f>IFERROR(__xludf.DUMMYFUNCTION("""COMPUTED_VALUE"""),"Ruby")</f>
        <v>Ruby</v>
      </c>
      <c r="J2671" s="1" t="str">
        <f>IFERROR(__xludf.DUMMYFUNCTION("""COMPUTED_VALUE"""),"TypeScript")</f>
        <v>TypeScript</v>
      </c>
    </row>
    <row r="2672">
      <c r="B2672" s="1" t="str">
        <f>IFERROR(__xludf.DUMMYFUNCTION("""COMPUTED_VALUE"""),"Assembly;Bash/Shell/PowerShell;C;HTML/CSS;Java;JavaScript;PHP;SQL")</f>
        <v>Assembly;Bash/Shell/PowerShell;C;HTML/CSS;Java;JavaScript;PHP;SQL</v>
      </c>
      <c r="E2672" s="1" t="str">
        <f>IFERROR(__xludf.DUMMYFUNCTION("UNIQUE(SPLIT(B2672,"";""))"),"Assembly")</f>
        <v>Assembly</v>
      </c>
      <c r="F2672" s="1" t="str">
        <f>IFERROR(__xludf.DUMMYFUNCTION("""COMPUTED_VALUE"""),"Bash/Shell/PowerShell")</f>
        <v>Bash/Shell/PowerShell</v>
      </c>
      <c r="G2672" s="1" t="str">
        <f>IFERROR(__xludf.DUMMYFUNCTION("""COMPUTED_VALUE"""),"C")</f>
        <v>C</v>
      </c>
      <c r="H2672" s="1" t="str">
        <f>IFERROR(__xludf.DUMMYFUNCTION("""COMPUTED_VALUE"""),"HTML/CSS")</f>
        <v>HTML/CSS</v>
      </c>
      <c r="I2672" s="1" t="str">
        <f>IFERROR(__xludf.DUMMYFUNCTION("""COMPUTED_VALUE"""),"Java")</f>
        <v>Java</v>
      </c>
      <c r="J2672" s="1" t="str">
        <f>IFERROR(__xludf.DUMMYFUNCTION("""COMPUTED_VALUE"""),"JavaScript")</f>
        <v>JavaScript</v>
      </c>
      <c r="K2672" s="1" t="str">
        <f>IFERROR(__xludf.DUMMYFUNCTION("""COMPUTED_VALUE"""),"PHP")</f>
        <v>PHP</v>
      </c>
      <c r="L2672" s="1" t="str">
        <f>IFERROR(__xludf.DUMMYFUNCTION("""COMPUTED_VALUE"""),"SQL")</f>
        <v>SQL</v>
      </c>
    </row>
    <row r="2673">
      <c r="B2673" s="1" t="str">
        <f>IFERROR(__xludf.DUMMYFUNCTION("""COMPUTED_VALUE"""),"Erlang;Go;HTML/CSS;Java;JavaScript;Python;SQL;TypeScript")</f>
        <v>Erlang;Go;HTML/CSS;Java;JavaScript;Python;SQL;TypeScript</v>
      </c>
      <c r="E2673" s="1" t="str">
        <f>IFERROR(__xludf.DUMMYFUNCTION("UNIQUE(SPLIT(B2673,"";""))"),"Erlang")</f>
        <v>Erlang</v>
      </c>
      <c r="F2673" s="1" t="str">
        <f>IFERROR(__xludf.DUMMYFUNCTION("""COMPUTED_VALUE"""),"Go")</f>
        <v>Go</v>
      </c>
      <c r="G2673" s="1" t="str">
        <f>IFERROR(__xludf.DUMMYFUNCTION("""COMPUTED_VALUE"""),"HTML/CSS")</f>
        <v>HTML/CSS</v>
      </c>
      <c r="H2673" s="1" t="str">
        <f>IFERROR(__xludf.DUMMYFUNCTION("""COMPUTED_VALUE"""),"Java")</f>
        <v>Java</v>
      </c>
      <c r="I2673" s="1" t="str">
        <f>IFERROR(__xludf.DUMMYFUNCTION("""COMPUTED_VALUE"""),"JavaScript")</f>
        <v>JavaScript</v>
      </c>
      <c r="J2673" s="1" t="str">
        <f>IFERROR(__xludf.DUMMYFUNCTION("""COMPUTED_VALUE"""),"Python")</f>
        <v>Python</v>
      </c>
      <c r="K2673" s="1" t="str">
        <f>IFERROR(__xludf.DUMMYFUNCTION("""COMPUTED_VALUE"""),"SQL")</f>
        <v>SQL</v>
      </c>
      <c r="L2673" s="1" t="str">
        <f>IFERROR(__xludf.DUMMYFUNCTION("""COMPUTED_VALUE"""),"TypeScript")</f>
        <v>TypeScript</v>
      </c>
    </row>
    <row r="2674">
      <c r="B2674" s="1" t="str">
        <f>IFERROR(__xludf.DUMMYFUNCTION("""COMPUTED_VALUE"""),"HTML/CSS;JavaScript;PHP;Ruby;SQL")</f>
        <v>HTML/CSS;JavaScript;PHP;Ruby;SQL</v>
      </c>
      <c r="E2674" s="1" t="str">
        <f>IFERROR(__xludf.DUMMYFUNCTION("UNIQUE(SPLIT(B2674,"";""))"),"HTML/CSS")</f>
        <v>HTML/CSS</v>
      </c>
      <c r="F2674" s="1" t="str">
        <f>IFERROR(__xludf.DUMMYFUNCTION("""COMPUTED_VALUE"""),"JavaScript")</f>
        <v>JavaScript</v>
      </c>
      <c r="G2674" s="1" t="str">
        <f>IFERROR(__xludf.DUMMYFUNCTION("""COMPUTED_VALUE"""),"PHP")</f>
        <v>PHP</v>
      </c>
      <c r="H2674" s="1" t="str">
        <f>IFERROR(__xludf.DUMMYFUNCTION("""COMPUTED_VALUE"""),"Ruby")</f>
        <v>Ruby</v>
      </c>
      <c r="I2674" s="1" t="str">
        <f>IFERROR(__xludf.DUMMYFUNCTION("""COMPUTED_VALUE"""),"SQL")</f>
        <v>SQL</v>
      </c>
    </row>
    <row r="2675">
      <c r="B2675" s="1" t="str">
        <f>IFERROR(__xludf.DUMMYFUNCTION("""COMPUTED_VALUE"""),"Bash/Shell/PowerShell;C;C++;HTML/CSS;Python;R;Rust;Other(s):")</f>
        <v>Bash/Shell/PowerShell;C;C++;HTML/CSS;Python;R;Rust;Other(s):</v>
      </c>
      <c r="E2675" s="1" t="str">
        <f>IFERROR(__xludf.DUMMYFUNCTION("UNIQUE(SPLIT(B2675,"";""))"),"Bash/Shell/PowerShell")</f>
        <v>Bash/Shell/PowerShell</v>
      </c>
      <c r="F2675" s="1" t="str">
        <f>IFERROR(__xludf.DUMMYFUNCTION("""COMPUTED_VALUE"""),"C")</f>
        <v>C</v>
      </c>
      <c r="G2675" s="1" t="str">
        <f>IFERROR(__xludf.DUMMYFUNCTION("""COMPUTED_VALUE"""),"C++")</f>
        <v>C++</v>
      </c>
      <c r="H2675" s="1" t="str">
        <f>IFERROR(__xludf.DUMMYFUNCTION("""COMPUTED_VALUE"""),"HTML/CSS")</f>
        <v>HTML/CSS</v>
      </c>
      <c r="I2675" s="1" t="str">
        <f>IFERROR(__xludf.DUMMYFUNCTION("""COMPUTED_VALUE"""),"Python")</f>
        <v>Python</v>
      </c>
      <c r="J2675" s="1" t="str">
        <f>IFERROR(__xludf.DUMMYFUNCTION("""COMPUTED_VALUE"""),"R")</f>
        <v>R</v>
      </c>
      <c r="K2675" s="1" t="str">
        <f>IFERROR(__xludf.DUMMYFUNCTION("""COMPUTED_VALUE"""),"Rust")</f>
        <v>Rust</v>
      </c>
      <c r="L2675" s="1" t="str">
        <f>IFERROR(__xludf.DUMMYFUNCTION("""COMPUTED_VALUE"""),"Other(s):")</f>
        <v>Other(s):</v>
      </c>
    </row>
    <row r="2676">
      <c r="B2676" s="1" t="str">
        <f>IFERROR(__xludf.DUMMYFUNCTION("""COMPUTED_VALUE"""),"Go;Python")</f>
        <v>Go;Python</v>
      </c>
      <c r="E2676" s="1" t="str">
        <f>IFERROR(__xludf.DUMMYFUNCTION("UNIQUE(SPLIT(B2676,"";""))"),"Go")</f>
        <v>Go</v>
      </c>
      <c r="F2676" s="1" t="str">
        <f>IFERROR(__xludf.DUMMYFUNCTION("""COMPUTED_VALUE"""),"Python")</f>
        <v>Python</v>
      </c>
    </row>
    <row r="2677">
      <c r="B2677" s="1" t="str">
        <f>IFERROR(__xludf.DUMMYFUNCTION("""COMPUTED_VALUE"""),"Bash/Shell/PowerShell;C#;SQL")</f>
        <v>Bash/Shell/PowerShell;C#;SQL</v>
      </c>
      <c r="E2677" s="1" t="str">
        <f>IFERROR(__xludf.DUMMYFUNCTION("UNIQUE(SPLIT(B2677,"";""))"),"Bash/Shell/PowerShell")</f>
        <v>Bash/Shell/PowerShell</v>
      </c>
      <c r="F2677" s="1" t="str">
        <f>IFERROR(__xludf.DUMMYFUNCTION("""COMPUTED_VALUE"""),"C#")</f>
        <v>C#</v>
      </c>
      <c r="G2677" s="1" t="str">
        <f>IFERROR(__xludf.DUMMYFUNCTION("""COMPUTED_VALUE"""),"SQL")</f>
        <v>SQL</v>
      </c>
    </row>
    <row r="2678">
      <c r="B2678" s="1" t="str">
        <f>IFERROR(__xludf.DUMMYFUNCTION("""COMPUTED_VALUE"""),"Python")</f>
        <v>Python</v>
      </c>
      <c r="E2678" s="1" t="str">
        <f>IFERROR(__xludf.DUMMYFUNCTION("UNIQUE(SPLIT(B2678,"";""))"),"Python")</f>
        <v>Python</v>
      </c>
    </row>
    <row r="2679">
      <c r="B2679" s="1" t="str">
        <f>IFERROR(__xludf.DUMMYFUNCTION("""COMPUTED_VALUE"""),"HTML/CSS;JavaScript;Ruby;SQL;TypeScript")</f>
        <v>HTML/CSS;JavaScript;Ruby;SQL;TypeScript</v>
      </c>
      <c r="E2679" s="1" t="str">
        <f>IFERROR(__xludf.DUMMYFUNCTION("UNIQUE(SPLIT(B2679,"";""))"),"HTML/CSS")</f>
        <v>HTML/CSS</v>
      </c>
      <c r="F2679" s="1" t="str">
        <f>IFERROR(__xludf.DUMMYFUNCTION("""COMPUTED_VALUE"""),"JavaScript")</f>
        <v>JavaScript</v>
      </c>
      <c r="G2679" s="1" t="str">
        <f>IFERROR(__xludf.DUMMYFUNCTION("""COMPUTED_VALUE"""),"Ruby")</f>
        <v>Ruby</v>
      </c>
      <c r="H2679" s="1" t="str">
        <f>IFERROR(__xludf.DUMMYFUNCTION("""COMPUTED_VALUE"""),"SQL")</f>
        <v>SQL</v>
      </c>
      <c r="I2679" s="1" t="str">
        <f>IFERROR(__xludf.DUMMYFUNCTION("""COMPUTED_VALUE"""),"TypeScript")</f>
        <v>TypeScript</v>
      </c>
    </row>
    <row r="2680">
      <c r="B2680" s="1" t="str">
        <f>IFERROR(__xludf.DUMMYFUNCTION("""COMPUTED_VALUE"""),"HTML/CSS;JavaScript;PHP;SQL")</f>
        <v>HTML/CSS;JavaScript;PHP;SQL</v>
      </c>
      <c r="E2680" s="1" t="str">
        <f>IFERROR(__xludf.DUMMYFUNCTION("UNIQUE(SPLIT(B2680,"";""))"),"HTML/CSS")</f>
        <v>HTML/CSS</v>
      </c>
      <c r="F2680" s="1" t="str">
        <f>IFERROR(__xludf.DUMMYFUNCTION("""COMPUTED_VALUE"""),"JavaScript")</f>
        <v>JavaScript</v>
      </c>
      <c r="G2680" s="1" t="str">
        <f>IFERROR(__xludf.DUMMYFUNCTION("""COMPUTED_VALUE"""),"PHP")</f>
        <v>PHP</v>
      </c>
      <c r="H2680" s="1" t="str">
        <f>IFERROR(__xludf.DUMMYFUNCTION("""COMPUTED_VALUE"""),"SQL")</f>
        <v>SQL</v>
      </c>
    </row>
    <row r="2681">
      <c r="B2681" s="1" t="str">
        <f>IFERROR(__xludf.DUMMYFUNCTION("""COMPUTED_VALUE"""),"JavaScript")</f>
        <v>JavaScript</v>
      </c>
      <c r="E2681" s="1" t="str">
        <f>IFERROR(__xludf.DUMMYFUNCTION("UNIQUE(SPLIT(B2681,"";""))"),"JavaScript")</f>
        <v>JavaScript</v>
      </c>
    </row>
    <row r="2682">
      <c r="B2682" s="1" t="str">
        <f>IFERROR(__xludf.DUMMYFUNCTION("""COMPUTED_VALUE"""),"Assembly;Python")</f>
        <v>Assembly;Python</v>
      </c>
      <c r="E2682" s="1" t="str">
        <f>IFERROR(__xludf.DUMMYFUNCTION("UNIQUE(SPLIT(B2682,"";""))"),"Assembly")</f>
        <v>Assembly</v>
      </c>
      <c r="F2682" s="1" t="str">
        <f>IFERROR(__xludf.DUMMYFUNCTION("""COMPUTED_VALUE"""),"Python")</f>
        <v>Python</v>
      </c>
    </row>
    <row r="2683">
      <c r="B2683" s="1" t="str">
        <f>IFERROR(__xludf.DUMMYFUNCTION("""COMPUTED_VALUE"""),"Python")</f>
        <v>Python</v>
      </c>
      <c r="E2683" s="1" t="str">
        <f>IFERROR(__xludf.DUMMYFUNCTION("UNIQUE(SPLIT(B2683,"";""))"),"Python")</f>
        <v>Python</v>
      </c>
    </row>
    <row r="2684">
      <c r="B2684" s="1" t="str">
        <f>IFERROR(__xludf.DUMMYFUNCTION("""COMPUTED_VALUE"""),"Go;JavaScript;Objective-C;PHP;Ruby;SQL;Swift")</f>
        <v>Go;JavaScript;Objective-C;PHP;Ruby;SQL;Swift</v>
      </c>
      <c r="E2684" s="1" t="str">
        <f>IFERROR(__xludf.DUMMYFUNCTION("UNIQUE(SPLIT(B2684,"";""))"),"Go")</f>
        <v>Go</v>
      </c>
      <c r="F2684" s="1" t="str">
        <f>IFERROR(__xludf.DUMMYFUNCTION("""COMPUTED_VALUE"""),"JavaScript")</f>
        <v>JavaScript</v>
      </c>
      <c r="G2684" s="1" t="str">
        <f>IFERROR(__xludf.DUMMYFUNCTION("""COMPUTED_VALUE"""),"Objective-C")</f>
        <v>Objective-C</v>
      </c>
      <c r="H2684" s="1" t="str">
        <f>IFERROR(__xludf.DUMMYFUNCTION("""COMPUTED_VALUE"""),"PHP")</f>
        <v>PHP</v>
      </c>
      <c r="I2684" s="1" t="str">
        <f>IFERROR(__xludf.DUMMYFUNCTION("""COMPUTED_VALUE"""),"Ruby")</f>
        <v>Ruby</v>
      </c>
      <c r="J2684" s="1" t="str">
        <f>IFERROR(__xludf.DUMMYFUNCTION("""COMPUTED_VALUE"""),"SQL")</f>
        <v>SQL</v>
      </c>
      <c r="K2684" s="1" t="str">
        <f>IFERROR(__xludf.DUMMYFUNCTION("""COMPUTED_VALUE"""),"Swift")</f>
        <v>Swift</v>
      </c>
    </row>
    <row r="2685">
      <c r="B2685" s="1" t="str">
        <f>IFERROR(__xludf.DUMMYFUNCTION("""COMPUTED_VALUE"""),"Bash/Shell/PowerShell;Java;SQL")</f>
        <v>Bash/Shell/PowerShell;Java;SQL</v>
      </c>
      <c r="E2685" s="1" t="str">
        <f>IFERROR(__xludf.DUMMYFUNCTION("UNIQUE(SPLIT(B2685,"";""))"),"Bash/Shell/PowerShell")</f>
        <v>Bash/Shell/PowerShell</v>
      </c>
      <c r="F2685" s="1" t="str">
        <f>IFERROR(__xludf.DUMMYFUNCTION("""COMPUTED_VALUE"""),"Java")</f>
        <v>Java</v>
      </c>
      <c r="G2685" s="1" t="str">
        <f>IFERROR(__xludf.DUMMYFUNCTION("""COMPUTED_VALUE"""),"SQL")</f>
        <v>SQL</v>
      </c>
    </row>
    <row r="2686">
      <c r="B2686" s="1" t="str">
        <f>IFERROR(__xludf.DUMMYFUNCTION("""COMPUTED_VALUE"""),"Bash/Shell/PowerShell;C;C++;Go")</f>
        <v>Bash/Shell/PowerShell;C;C++;Go</v>
      </c>
      <c r="E2686" s="1" t="str">
        <f>IFERROR(__xludf.DUMMYFUNCTION("UNIQUE(SPLIT(B2686,"";""))"),"Bash/Shell/PowerShell")</f>
        <v>Bash/Shell/PowerShell</v>
      </c>
      <c r="F2686" s="1" t="str">
        <f>IFERROR(__xludf.DUMMYFUNCTION("""COMPUTED_VALUE"""),"C")</f>
        <v>C</v>
      </c>
      <c r="G2686" s="1" t="str">
        <f>IFERROR(__xludf.DUMMYFUNCTION("""COMPUTED_VALUE"""),"C++")</f>
        <v>C++</v>
      </c>
      <c r="H2686" s="1" t="str">
        <f>IFERROR(__xludf.DUMMYFUNCTION("""COMPUTED_VALUE"""),"Go")</f>
        <v>Go</v>
      </c>
    </row>
    <row r="2687">
      <c r="B2687" s="1" t="str">
        <f>IFERROR(__xludf.DUMMYFUNCTION("""COMPUTED_VALUE"""),"C#;HTML/CSS;JavaScript")</f>
        <v>C#;HTML/CSS;JavaScript</v>
      </c>
      <c r="E2687" s="1" t="str">
        <f>IFERROR(__xludf.DUMMYFUNCTION("UNIQUE(SPLIT(B2687,"";""))"),"C#")</f>
        <v>C#</v>
      </c>
      <c r="F2687" s="1" t="str">
        <f>IFERROR(__xludf.DUMMYFUNCTION("""COMPUTED_VALUE"""),"HTML/CSS")</f>
        <v>HTML/CSS</v>
      </c>
      <c r="G2687" s="1" t="str">
        <f>IFERROR(__xludf.DUMMYFUNCTION("""COMPUTED_VALUE"""),"JavaScript")</f>
        <v>JavaScript</v>
      </c>
    </row>
    <row r="2688">
      <c r="B2688" s="1" t="str">
        <f>IFERROR(__xludf.DUMMYFUNCTION("""COMPUTED_VALUE"""),"Assembly;C++;HTML/CSS;Java;JavaScript;SQL;Swift;TypeScript;VBA")</f>
        <v>Assembly;C++;HTML/CSS;Java;JavaScript;SQL;Swift;TypeScript;VBA</v>
      </c>
      <c r="E2688" s="1" t="str">
        <f>IFERROR(__xludf.DUMMYFUNCTION("UNIQUE(SPLIT(B2688,"";""))"),"Assembly")</f>
        <v>Assembly</v>
      </c>
      <c r="F2688" s="1" t="str">
        <f>IFERROR(__xludf.DUMMYFUNCTION("""COMPUTED_VALUE"""),"C++")</f>
        <v>C++</v>
      </c>
      <c r="G2688" s="1" t="str">
        <f>IFERROR(__xludf.DUMMYFUNCTION("""COMPUTED_VALUE"""),"HTML/CSS")</f>
        <v>HTML/CSS</v>
      </c>
      <c r="H2688" s="1" t="str">
        <f>IFERROR(__xludf.DUMMYFUNCTION("""COMPUTED_VALUE"""),"Java")</f>
        <v>Java</v>
      </c>
      <c r="I2688" s="1" t="str">
        <f>IFERROR(__xludf.DUMMYFUNCTION("""COMPUTED_VALUE"""),"JavaScript")</f>
        <v>JavaScript</v>
      </c>
      <c r="J2688" s="1" t="str">
        <f>IFERROR(__xludf.DUMMYFUNCTION("""COMPUTED_VALUE"""),"SQL")</f>
        <v>SQL</v>
      </c>
      <c r="K2688" s="1" t="str">
        <f>IFERROR(__xludf.DUMMYFUNCTION("""COMPUTED_VALUE"""),"Swift")</f>
        <v>Swift</v>
      </c>
      <c r="L2688" s="1" t="str">
        <f>IFERROR(__xludf.DUMMYFUNCTION("""COMPUTED_VALUE"""),"TypeScript")</f>
        <v>TypeScript</v>
      </c>
      <c r="M2688" s="1" t="str">
        <f>IFERROR(__xludf.DUMMYFUNCTION("""COMPUTED_VALUE"""),"VBA")</f>
        <v>VBA</v>
      </c>
    </row>
    <row r="2689">
      <c r="B2689" s="1" t="str">
        <f>IFERROR(__xludf.DUMMYFUNCTION("""COMPUTED_VALUE"""),"Bash/Shell/PowerShell;HTML/CSS;JavaScript;Python;TypeScript")</f>
        <v>Bash/Shell/PowerShell;HTML/CSS;JavaScript;Python;TypeScript</v>
      </c>
      <c r="E2689" s="1" t="str">
        <f>IFERROR(__xludf.DUMMYFUNCTION("UNIQUE(SPLIT(B2689,"";""))"),"Bash/Shell/PowerShell")</f>
        <v>Bash/Shell/PowerShell</v>
      </c>
      <c r="F2689" s="1" t="str">
        <f>IFERROR(__xludf.DUMMYFUNCTION("""COMPUTED_VALUE"""),"HTML/CSS")</f>
        <v>HTML/CSS</v>
      </c>
      <c r="G2689" s="1" t="str">
        <f>IFERROR(__xludf.DUMMYFUNCTION("""COMPUTED_VALUE"""),"JavaScript")</f>
        <v>JavaScript</v>
      </c>
      <c r="H2689" s="1" t="str">
        <f>IFERROR(__xludf.DUMMYFUNCTION("""COMPUTED_VALUE"""),"Python")</f>
        <v>Python</v>
      </c>
      <c r="I2689" s="1" t="str">
        <f>IFERROR(__xludf.DUMMYFUNCTION("""COMPUTED_VALUE"""),"TypeScript")</f>
        <v>TypeScript</v>
      </c>
    </row>
    <row r="2690">
      <c r="B2690" s="1" t="str">
        <f>IFERROR(__xludf.DUMMYFUNCTION("""COMPUTED_VALUE"""),"HTML/CSS;JavaScript;Python;Ruby;SQL;VBA")</f>
        <v>HTML/CSS;JavaScript;Python;Ruby;SQL;VBA</v>
      </c>
      <c r="E2690" s="1" t="str">
        <f>IFERROR(__xludf.DUMMYFUNCTION("UNIQUE(SPLIT(B2690,"";""))"),"HTML/CSS")</f>
        <v>HTML/CSS</v>
      </c>
      <c r="F2690" s="1" t="str">
        <f>IFERROR(__xludf.DUMMYFUNCTION("""COMPUTED_VALUE"""),"JavaScript")</f>
        <v>JavaScript</v>
      </c>
      <c r="G2690" s="1" t="str">
        <f>IFERROR(__xludf.DUMMYFUNCTION("""COMPUTED_VALUE"""),"Python")</f>
        <v>Python</v>
      </c>
      <c r="H2690" s="1" t="str">
        <f>IFERROR(__xludf.DUMMYFUNCTION("""COMPUTED_VALUE"""),"Ruby")</f>
        <v>Ruby</v>
      </c>
      <c r="I2690" s="1" t="str">
        <f>IFERROR(__xludf.DUMMYFUNCTION("""COMPUTED_VALUE"""),"SQL")</f>
        <v>SQL</v>
      </c>
      <c r="J2690" s="1" t="str">
        <f>IFERROR(__xludf.DUMMYFUNCTION("""COMPUTED_VALUE"""),"VBA")</f>
        <v>VBA</v>
      </c>
    </row>
    <row r="2691">
      <c r="B2691" s="1" t="str">
        <f>IFERROR(__xludf.DUMMYFUNCTION("""COMPUTED_VALUE"""),"HTML/CSS;JavaScript;PHP")</f>
        <v>HTML/CSS;JavaScript;PHP</v>
      </c>
      <c r="E2691" s="1" t="str">
        <f>IFERROR(__xludf.DUMMYFUNCTION("UNIQUE(SPLIT(B2691,"";""))"),"HTML/CSS")</f>
        <v>HTML/CSS</v>
      </c>
      <c r="F2691" s="1" t="str">
        <f>IFERROR(__xludf.DUMMYFUNCTION("""COMPUTED_VALUE"""),"JavaScript")</f>
        <v>JavaScript</v>
      </c>
      <c r="G2691" s="1" t="str">
        <f>IFERROR(__xludf.DUMMYFUNCTION("""COMPUTED_VALUE"""),"PHP")</f>
        <v>PHP</v>
      </c>
    </row>
    <row r="2692">
      <c r="B2692" s="1" t="str">
        <f>IFERROR(__xludf.DUMMYFUNCTION("""COMPUTED_VALUE"""),"Java")</f>
        <v>Java</v>
      </c>
      <c r="E2692" s="1" t="str">
        <f>IFERROR(__xludf.DUMMYFUNCTION("UNIQUE(SPLIT(B2692,"";""))"),"Java")</f>
        <v>Java</v>
      </c>
    </row>
    <row r="2693">
      <c r="B2693" s="1" t="str">
        <f>IFERROR(__xludf.DUMMYFUNCTION("""COMPUTED_VALUE"""),"C;HTML/CSS;Java;JavaScript;PHP;Python;SQL")</f>
        <v>C;HTML/CSS;Java;JavaScript;PHP;Python;SQL</v>
      </c>
      <c r="E2693" s="1" t="str">
        <f>IFERROR(__xludf.DUMMYFUNCTION("UNIQUE(SPLIT(B2693,"";""))"),"C")</f>
        <v>C</v>
      </c>
      <c r="F2693" s="1" t="str">
        <f>IFERROR(__xludf.DUMMYFUNCTION("""COMPUTED_VALUE"""),"HTML/CSS")</f>
        <v>HTML/CSS</v>
      </c>
      <c r="G2693" s="1" t="str">
        <f>IFERROR(__xludf.DUMMYFUNCTION("""COMPUTED_VALUE"""),"Java")</f>
        <v>Java</v>
      </c>
      <c r="H2693" s="1" t="str">
        <f>IFERROR(__xludf.DUMMYFUNCTION("""COMPUTED_VALUE"""),"JavaScript")</f>
        <v>JavaScript</v>
      </c>
      <c r="I2693" s="1" t="str">
        <f>IFERROR(__xludf.DUMMYFUNCTION("""COMPUTED_VALUE"""),"PHP")</f>
        <v>PHP</v>
      </c>
      <c r="J2693" s="1" t="str">
        <f>IFERROR(__xludf.DUMMYFUNCTION("""COMPUTED_VALUE"""),"Python")</f>
        <v>Python</v>
      </c>
      <c r="K2693" s="1" t="str">
        <f>IFERROR(__xludf.DUMMYFUNCTION("""COMPUTED_VALUE"""),"SQL")</f>
        <v>SQL</v>
      </c>
    </row>
    <row r="2694">
      <c r="B2694" s="1" t="str">
        <f>IFERROR(__xludf.DUMMYFUNCTION("""COMPUTED_VALUE"""),"C++;Objective-C;Swift")</f>
        <v>C++;Objective-C;Swift</v>
      </c>
      <c r="E2694" s="1" t="str">
        <f>IFERROR(__xludf.DUMMYFUNCTION("UNIQUE(SPLIT(B2694,"";""))"),"C++")</f>
        <v>C++</v>
      </c>
      <c r="F2694" s="1" t="str">
        <f>IFERROR(__xludf.DUMMYFUNCTION("""COMPUTED_VALUE"""),"Objective-C")</f>
        <v>Objective-C</v>
      </c>
      <c r="G2694" s="1" t="str">
        <f>IFERROR(__xludf.DUMMYFUNCTION("""COMPUTED_VALUE"""),"Swift")</f>
        <v>Swift</v>
      </c>
    </row>
    <row r="2695">
      <c r="B2695" s="1" t="str">
        <f>IFERROR(__xludf.DUMMYFUNCTION("""COMPUTED_VALUE"""),"Python")</f>
        <v>Python</v>
      </c>
      <c r="E2695" s="1" t="str">
        <f>IFERROR(__xludf.DUMMYFUNCTION("UNIQUE(SPLIT(B2695,"";""))"),"Python")</f>
        <v>Python</v>
      </c>
    </row>
    <row r="2696">
      <c r="B2696" s="1" t="str">
        <f>IFERROR(__xludf.DUMMYFUNCTION("""COMPUTED_VALUE"""),"Bash/Shell/PowerShell;C;C++;Dart;Go;HTML/CSS;Java;JavaScript;Kotlin;Python;Ruby;Rust;Scala;SQL;TypeScript")</f>
        <v>Bash/Shell/PowerShell;C;C++;Dart;Go;HTML/CSS;Java;JavaScript;Kotlin;Python;Ruby;Rust;Scala;SQL;TypeScript</v>
      </c>
      <c r="E2696" s="1" t="str">
        <f>IFERROR(__xludf.DUMMYFUNCTION("UNIQUE(SPLIT(B2696,"";""))"),"Bash/Shell/PowerShell")</f>
        <v>Bash/Shell/PowerShell</v>
      </c>
      <c r="F2696" s="1" t="str">
        <f>IFERROR(__xludf.DUMMYFUNCTION("""COMPUTED_VALUE"""),"C")</f>
        <v>C</v>
      </c>
      <c r="G2696" s="1" t="str">
        <f>IFERROR(__xludf.DUMMYFUNCTION("""COMPUTED_VALUE"""),"C++")</f>
        <v>C++</v>
      </c>
      <c r="H2696" s="1" t="str">
        <f>IFERROR(__xludf.DUMMYFUNCTION("""COMPUTED_VALUE"""),"Dart")</f>
        <v>Dart</v>
      </c>
      <c r="I2696" s="1" t="str">
        <f>IFERROR(__xludf.DUMMYFUNCTION("""COMPUTED_VALUE"""),"Go")</f>
        <v>Go</v>
      </c>
      <c r="J2696" s="1" t="str">
        <f>IFERROR(__xludf.DUMMYFUNCTION("""COMPUTED_VALUE"""),"HTML/CSS")</f>
        <v>HTML/CSS</v>
      </c>
      <c r="K2696" s="1" t="str">
        <f>IFERROR(__xludf.DUMMYFUNCTION("""COMPUTED_VALUE"""),"Java")</f>
        <v>Java</v>
      </c>
      <c r="L2696" s="1" t="str">
        <f>IFERROR(__xludf.DUMMYFUNCTION("""COMPUTED_VALUE"""),"JavaScript")</f>
        <v>JavaScript</v>
      </c>
      <c r="M2696" s="1" t="str">
        <f>IFERROR(__xludf.DUMMYFUNCTION("""COMPUTED_VALUE"""),"Kotlin")</f>
        <v>Kotlin</v>
      </c>
      <c r="N2696" s="1" t="str">
        <f>IFERROR(__xludf.DUMMYFUNCTION("""COMPUTED_VALUE"""),"Python")</f>
        <v>Python</v>
      </c>
      <c r="O2696" s="1" t="str">
        <f>IFERROR(__xludf.DUMMYFUNCTION("""COMPUTED_VALUE"""),"Ruby")</f>
        <v>Ruby</v>
      </c>
      <c r="P2696" s="1" t="str">
        <f>IFERROR(__xludf.DUMMYFUNCTION("""COMPUTED_VALUE"""),"Rust")</f>
        <v>Rust</v>
      </c>
      <c r="Q2696" s="1" t="str">
        <f>IFERROR(__xludf.DUMMYFUNCTION("""COMPUTED_VALUE"""),"Scala")</f>
        <v>Scala</v>
      </c>
      <c r="R2696" s="1" t="str">
        <f>IFERROR(__xludf.DUMMYFUNCTION("""COMPUTED_VALUE"""),"SQL")</f>
        <v>SQL</v>
      </c>
      <c r="S2696" s="1" t="str">
        <f>IFERROR(__xludf.DUMMYFUNCTION("""COMPUTED_VALUE"""),"TypeScript")</f>
        <v>TypeScript</v>
      </c>
    </row>
    <row r="2697">
      <c r="B2697" s="1" t="str">
        <f>IFERROR(__xludf.DUMMYFUNCTION("""COMPUTED_VALUE"""),"Bash/Shell/PowerShell;Dart;HTML/CSS;JavaScript;Python;Rust;TypeScript")</f>
        <v>Bash/Shell/PowerShell;Dart;HTML/CSS;JavaScript;Python;Rust;TypeScript</v>
      </c>
      <c r="E2697" s="1" t="str">
        <f>IFERROR(__xludf.DUMMYFUNCTION("UNIQUE(SPLIT(B2697,"";""))"),"Bash/Shell/PowerShell")</f>
        <v>Bash/Shell/PowerShell</v>
      </c>
      <c r="F2697" s="1" t="str">
        <f>IFERROR(__xludf.DUMMYFUNCTION("""COMPUTED_VALUE"""),"Dart")</f>
        <v>Dart</v>
      </c>
      <c r="G2697" s="1" t="str">
        <f>IFERROR(__xludf.DUMMYFUNCTION("""COMPUTED_VALUE"""),"HTML/CSS")</f>
        <v>HTML/CSS</v>
      </c>
      <c r="H2697" s="1" t="str">
        <f>IFERROR(__xludf.DUMMYFUNCTION("""COMPUTED_VALUE"""),"JavaScript")</f>
        <v>JavaScript</v>
      </c>
      <c r="I2697" s="1" t="str">
        <f>IFERROR(__xludf.DUMMYFUNCTION("""COMPUTED_VALUE"""),"Python")</f>
        <v>Python</v>
      </c>
      <c r="J2697" s="1" t="str">
        <f>IFERROR(__xludf.DUMMYFUNCTION("""COMPUTED_VALUE"""),"Rust")</f>
        <v>Rust</v>
      </c>
      <c r="K2697" s="1" t="str">
        <f>IFERROR(__xludf.DUMMYFUNCTION("""COMPUTED_VALUE"""),"TypeScript")</f>
        <v>TypeScript</v>
      </c>
    </row>
    <row r="2698">
      <c r="B2698" s="1" t="str">
        <f>IFERROR(__xludf.DUMMYFUNCTION("""COMPUTED_VALUE"""),"HTML/CSS;Java;Python;SQL")</f>
        <v>HTML/CSS;Java;Python;SQL</v>
      </c>
      <c r="E2698" s="1" t="str">
        <f>IFERROR(__xludf.DUMMYFUNCTION("UNIQUE(SPLIT(B2698,"";""))"),"HTML/CSS")</f>
        <v>HTML/CSS</v>
      </c>
      <c r="F2698" s="1" t="str">
        <f>IFERROR(__xludf.DUMMYFUNCTION("""COMPUTED_VALUE"""),"Java")</f>
        <v>Java</v>
      </c>
      <c r="G2698" s="1" t="str">
        <f>IFERROR(__xludf.DUMMYFUNCTION("""COMPUTED_VALUE"""),"Python")</f>
        <v>Python</v>
      </c>
      <c r="H2698" s="1" t="str">
        <f>IFERROR(__xludf.DUMMYFUNCTION("""COMPUTED_VALUE"""),"SQL")</f>
        <v>SQL</v>
      </c>
    </row>
    <row r="2699">
      <c r="B2699" s="1" t="str">
        <f>IFERROR(__xludf.DUMMYFUNCTION("""COMPUTED_VALUE"""),"HTML/CSS;JavaScript;PHP")</f>
        <v>HTML/CSS;JavaScript;PHP</v>
      </c>
      <c r="E2699" s="1" t="str">
        <f>IFERROR(__xludf.DUMMYFUNCTION("UNIQUE(SPLIT(B2699,"";""))"),"HTML/CSS")</f>
        <v>HTML/CSS</v>
      </c>
      <c r="F2699" s="1" t="str">
        <f>IFERROR(__xludf.DUMMYFUNCTION("""COMPUTED_VALUE"""),"JavaScript")</f>
        <v>JavaScript</v>
      </c>
      <c r="G2699" s="1" t="str">
        <f>IFERROR(__xludf.DUMMYFUNCTION("""COMPUTED_VALUE"""),"PHP")</f>
        <v>PHP</v>
      </c>
    </row>
    <row r="2700">
      <c r="B2700" s="1" t="str">
        <f>IFERROR(__xludf.DUMMYFUNCTION("""COMPUTED_VALUE"""),"Bash/Shell/PowerShell;HTML/CSS;Java;JavaScript;PHP;Python;SQL")</f>
        <v>Bash/Shell/PowerShell;HTML/CSS;Java;JavaScript;PHP;Python;SQL</v>
      </c>
      <c r="E2700" s="1" t="str">
        <f>IFERROR(__xludf.DUMMYFUNCTION("UNIQUE(SPLIT(B2700,"";""))"),"Bash/Shell/PowerShell")</f>
        <v>Bash/Shell/PowerShell</v>
      </c>
      <c r="F2700" s="1" t="str">
        <f>IFERROR(__xludf.DUMMYFUNCTION("""COMPUTED_VALUE"""),"HTML/CSS")</f>
        <v>HTML/CSS</v>
      </c>
      <c r="G2700" s="1" t="str">
        <f>IFERROR(__xludf.DUMMYFUNCTION("""COMPUTED_VALUE"""),"Java")</f>
        <v>Java</v>
      </c>
      <c r="H2700" s="1" t="str">
        <f>IFERROR(__xludf.DUMMYFUNCTION("""COMPUTED_VALUE"""),"JavaScript")</f>
        <v>JavaScript</v>
      </c>
      <c r="I2700" s="1" t="str">
        <f>IFERROR(__xludf.DUMMYFUNCTION("""COMPUTED_VALUE"""),"PHP")</f>
        <v>PHP</v>
      </c>
      <c r="J2700" s="1" t="str">
        <f>IFERROR(__xludf.DUMMYFUNCTION("""COMPUTED_VALUE"""),"Python")</f>
        <v>Python</v>
      </c>
      <c r="K2700" s="1" t="str">
        <f>IFERROR(__xludf.DUMMYFUNCTION("""COMPUTED_VALUE"""),"SQL")</f>
        <v>SQL</v>
      </c>
    </row>
    <row r="2701">
      <c r="B2701" s="1" t="str">
        <f>IFERROR(__xludf.DUMMYFUNCTION("""COMPUTED_VALUE"""),"Bash/Shell/PowerShell;C;Java")</f>
        <v>Bash/Shell/PowerShell;C;Java</v>
      </c>
      <c r="E2701" s="1" t="str">
        <f>IFERROR(__xludf.DUMMYFUNCTION("UNIQUE(SPLIT(B2701,"";""))"),"Bash/Shell/PowerShell")</f>
        <v>Bash/Shell/PowerShell</v>
      </c>
      <c r="F2701" s="1" t="str">
        <f>IFERROR(__xludf.DUMMYFUNCTION("""COMPUTED_VALUE"""),"C")</f>
        <v>C</v>
      </c>
      <c r="G2701" s="1" t="str">
        <f>IFERROR(__xludf.DUMMYFUNCTION("""COMPUTED_VALUE"""),"Java")</f>
        <v>Java</v>
      </c>
    </row>
    <row r="2702">
      <c r="B2702" s="1" t="str">
        <f>IFERROR(__xludf.DUMMYFUNCTION("""COMPUTED_VALUE"""),"Bash/Shell/PowerShell;Dart;Java;JavaScript;Kotlin;R;SQL")</f>
        <v>Bash/Shell/PowerShell;Dart;Java;JavaScript;Kotlin;R;SQL</v>
      </c>
      <c r="E2702" s="1" t="str">
        <f>IFERROR(__xludf.DUMMYFUNCTION("UNIQUE(SPLIT(B2702,"";""))"),"Bash/Shell/PowerShell")</f>
        <v>Bash/Shell/PowerShell</v>
      </c>
      <c r="F2702" s="1" t="str">
        <f>IFERROR(__xludf.DUMMYFUNCTION("""COMPUTED_VALUE"""),"Dart")</f>
        <v>Dart</v>
      </c>
      <c r="G2702" s="1" t="str">
        <f>IFERROR(__xludf.DUMMYFUNCTION("""COMPUTED_VALUE"""),"Java")</f>
        <v>Java</v>
      </c>
      <c r="H2702" s="1" t="str">
        <f>IFERROR(__xludf.DUMMYFUNCTION("""COMPUTED_VALUE"""),"JavaScript")</f>
        <v>JavaScript</v>
      </c>
      <c r="I2702" s="1" t="str">
        <f>IFERROR(__xludf.DUMMYFUNCTION("""COMPUTED_VALUE"""),"Kotlin")</f>
        <v>Kotlin</v>
      </c>
      <c r="J2702" s="1" t="str">
        <f>IFERROR(__xludf.DUMMYFUNCTION("""COMPUTED_VALUE"""),"R")</f>
        <v>R</v>
      </c>
      <c r="K2702" s="1" t="str">
        <f>IFERROR(__xludf.DUMMYFUNCTION("""COMPUTED_VALUE"""),"SQL")</f>
        <v>SQL</v>
      </c>
    </row>
    <row r="2703">
      <c r="B2703" s="1" t="str">
        <f>IFERROR(__xludf.DUMMYFUNCTION("""COMPUTED_VALUE"""),"C;C#;HTML/CSS;Java;Python;SQL")</f>
        <v>C;C#;HTML/CSS;Java;Python;SQL</v>
      </c>
      <c r="E2703" s="1" t="str">
        <f>IFERROR(__xludf.DUMMYFUNCTION("UNIQUE(SPLIT(B2703,"";""))"),"C")</f>
        <v>C</v>
      </c>
      <c r="F2703" s="1" t="str">
        <f>IFERROR(__xludf.DUMMYFUNCTION("""COMPUTED_VALUE"""),"C#")</f>
        <v>C#</v>
      </c>
      <c r="G2703" s="1" t="str">
        <f>IFERROR(__xludf.DUMMYFUNCTION("""COMPUTED_VALUE"""),"HTML/CSS")</f>
        <v>HTML/CSS</v>
      </c>
      <c r="H2703" s="1" t="str">
        <f>IFERROR(__xludf.DUMMYFUNCTION("""COMPUTED_VALUE"""),"Java")</f>
        <v>Java</v>
      </c>
      <c r="I2703" s="1" t="str">
        <f>IFERROR(__xludf.DUMMYFUNCTION("""COMPUTED_VALUE"""),"Python")</f>
        <v>Python</v>
      </c>
      <c r="J2703" s="1" t="str">
        <f>IFERROR(__xludf.DUMMYFUNCTION("""COMPUTED_VALUE"""),"SQL")</f>
        <v>SQL</v>
      </c>
    </row>
    <row r="2704">
      <c r="B2704" s="1" t="str">
        <f>IFERROR(__xludf.DUMMYFUNCTION("""COMPUTED_VALUE"""),"HTML/CSS;JavaScript;PHP;SQL")</f>
        <v>HTML/CSS;JavaScript;PHP;SQL</v>
      </c>
      <c r="E2704" s="1" t="str">
        <f>IFERROR(__xludf.DUMMYFUNCTION("UNIQUE(SPLIT(B2704,"";""))"),"HTML/CSS")</f>
        <v>HTML/CSS</v>
      </c>
      <c r="F2704" s="1" t="str">
        <f>IFERROR(__xludf.DUMMYFUNCTION("""COMPUTED_VALUE"""),"JavaScript")</f>
        <v>JavaScript</v>
      </c>
      <c r="G2704" s="1" t="str">
        <f>IFERROR(__xludf.DUMMYFUNCTION("""COMPUTED_VALUE"""),"PHP")</f>
        <v>PHP</v>
      </c>
      <c r="H2704" s="1" t="str">
        <f>IFERROR(__xludf.DUMMYFUNCTION("""COMPUTED_VALUE"""),"SQL")</f>
        <v>SQL</v>
      </c>
    </row>
    <row r="2705">
      <c r="B2705" s="1" t="str">
        <f>IFERROR(__xludf.DUMMYFUNCTION("""COMPUTED_VALUE"""),"C++;R")</f>
        <v>C++;R</v>
      </c>
      <c r="E2705" s="1" t="str">
        <f>IFERROR(__xludf.DUMMYFUNCTION("UNIQUE(SPLIT(B2705,"";""))"),"C++")</f>
        <v>C++</v>
      </c>
      <c r="F2705" s="1" t="str">
        <f>IFERROR(__xludf.DUMMYFUNCTION("""COMPUTED_VALUE"""),"R")</f>
        <v>R</v>
      </c>
    </row>
    <row r="2706">
      <c r="B2706" s="1" t="str">
        <f>IFERROR(__xludf.DUMMYFUNCTION("""COMPUTED_VALUE"""),"Bash/Shell/PowerShell;HTML/CSS;JavaScript;SQL")</f>
        <v>Bash/Shell/PowerShell;HTML/CSS;JavaScript;SQL</v>
      </c>
      <c r="E2706" s="1" t="str">
        <f>IFERROR(__xludf.DUMMYFUNCTION("UNIQUE(SPLIT(B2706,"";""))"),"Bash/Shell/PowerShell")</f>
        <v>Bash/Shell/PowerShell</v>
      </c>
      <c r="F2706" s="1" t="str">
        <f>IFERROR(__xludf.DUMMYFUNCTION("""COMPUTED_VALUE"""),"HTML/CSS")</f>
        <v>HTML/CSS</v>
      </c>
      <c r="G2706" s="1" t="str">
        <f>IFERROR(__xludf.DUMMYFUNCTION("""COMPUTED_VALUE"""),"JavaScript")</f>
        <v>JavaScript</v>
      </c>
      <c r="H2706" s="1" t="str">
        <f>IFERROR(__xludf.DUMMYFUNCTION("""COMPUTED_VALUE"""),"SQL")</f>
        <v>SQL</v>
      </c>
    </row>
    <row r="2707">
      <c r="B2707" s="1" t="str">
        <f>IFERROR(__xludf.DUMMYFUNCTION("""COMPUTED_VALUE"""),"HTML/CSS;Java;Kotlin")</f>
        <v>HTML/CSS;Java;Kotlin</v>
      </c>
      <c r="E2707" s="1" t="str">
        <f>IFERROR(__xludf.DUMMYFUNCTION("UNIQUE(SPLIT(B2707,"";""))"),"HTML/CSS")</f>
        <v>HTML/CSS</v>
      </c>
      <c r="F2707" s="1" t="str">
        <f>IFERROR(__xludf.DUMMYFUNCTION("""COMPUTED_VALUE"""),"Java")</f>
        <v>Java</v>
      </c>
      <c r="G2707" s="1" t="str">
        <f>IFERROR(__xludf.DUMMYFUNCTION("""COMPUTED_VALUE"""),"Kotlin")</f>
        <v>Kotlin</v>
      </c>
    </row>
    <row r="2708">
      <c r="B2708" s="1" t="str">
        <f>IFERROR(__xludf.DUMMYFUNCTION("""COMPUTED_VALUE"""),"HTML/CSS;JavaScript;PHP;Python;SQL")</f>
        <v>HTML/CSS;JavaScript;PHP;Python;SQL</v>
      </c>
      <c r="E2708" s="1" t="str">
        <f>IFERROR(__xludf.DUMMYFUNCTION("UNIQUE(SPLIT(B2708,"";""))"),"HTML/CSS")</f>
        <v>HTML/CSS</v>
      </c>
      <c r="F2708" s="1" t="str">
        <f>IFERROR(__xludf.DUMMYFUNCTION("""COMPUTED_VALUE"""),"JavaScript")</f>
        <v>JavaScript</v>
      </c>
      <c r="G2708" s="1" t="str">
        <f>IFERROR(__xludf.DUMMYFUNCTION("""COMPUTED_VALUE"""),"PHP")</f>
        <v>PHP</v>
      </c>
      <c r="H2708" s="1" t="str">
        <f>IFERROR(__xludf.DUMMYFUNCTION("""COMPUTED_VALUE"""),"Python")</f>
        <v>Python</v>
      </c>
      <c r="I2708" s="1" t="str">
        <f>IFERROR(__xludf.DUMMYFUNCTION("""COMPUTED_VALUE"""),"SQL")</f>
        <v>SQL</v>
      </c>
    </row>
    <row r="2709">
      <c r="B2709" s="1" t="str">
        <f>IFERROR(__xludf.DUMMYFUNCTION("""COMPUTED_VALUE"""),"Bash/Shell/PowerShell;C#;Java;SQL;Other(s):")</f>
        <v>Bash/Shell/PowerShell;C#;Java;SQL;Other(s):</v>
      </c>
      <c r="E2709" s="1" t="str">
        <f>IFERROR(__xludf.DUMMYFUNCTION("UNIQUE(SPLIT(B2709,"";""))"),"Bash/Shell/PowerShell")</f>
        <v>Bash/Shell/PowerShell</v>
      </c>
      <c r="F2709" s="1" t="str">
        <f>IFERROR(__xludf.DUMMYFUNCTION("""COMPUTED_VALUE"""),"C#")</f>
        <v>C#</v>
      </c>
      <c r="G2709" s="1" t="str">
        <f>IFERROR(__xludf.DUMMYFUNCTION("""COMPUTED_VALUE"""),"Java")</f>
        <v>Java</v>
      </c>
      <c r="H2709" s="1" t="str">
        <f>IFERROR(__xludf.DUMMYFUNCTION("""COMPUTED_VALUE"""),"SQL")</f>
        <v>SQL</v>
      </c>
      <c r="I2709" s="1" t="str">
        <f>IFERROR(__xludf.DUMMYFUNCTION("""COMPUTED_VALUE"""),"Other(s):")</f>
        <v>Other(s):</v>
      </c>
    </row>
    <row r="2710">
      <c r="B2710" s="1" t="str">
        <f>IFERROR(__xludf.DUMMYFUNCTION("""COMPUTED_VALUE"""),"HTML/CSS;Java;JavaScript;Kotlin;PHP;SQL;Swift")</f>
        <v>HTML/CSS;Java;JavaScript;Kotlin;PHP;SQL;Swift</v>
      </c>
      <c r="E2710" s="1" t="str">
        <f>IFERROR(__xludf.DUMMYFUNCTION("UNIQUE(SPLIT(B2710,"";""))"),"HTML/CSS")</f>
        <v>HTML/CSS</v>
      </c>
      <c r="F2710" s="1" t="str">
        <f>IFERROR(__xludf.DUMMYFUNCTION("""COMPUTED_VALUE"""),"Java")</f>
        <v>Java</v>
      </c>
      <c r="G2710" s="1" t="str">
        <f>IFERROR(__xludf.DUMMYFUNCTION("""COMPUTED_VALUE"""),"JavaScript")</f>
        <v>JavaScript</v>
      </c>
      <c r="H2710" s="1" t="str">
        <f>IFERROR(__xludf.DUMMYFUNCTION("""COMPUTED_VALUE"""),"Kotlin")</f>
        <v>Kotlin</v>
      </c>
      <c r="I2710" s="1" t="str">
        <f>IFERROR(__xludf.DUMMYFUNCTION("""COMPUTED_VALUE"""),"PHP")</f>
        <v>PHP</v>
      </c>
      <c r="J2710" s="1" t="str">
        <f>IFERROR(__xludf.DUMMYFUNCTION("""COMPUTED_VALUE"""),"SQL")</f>
        <v>SQL</v>
      </c>
      <c r="K2710" s="1" t="str">
        <f>IFERROR(__xludf.DUMMYFUNCTION("""COMPUTED_VALUE"""),"Swift")</f>
        <v>Swift</v>
      </c>
    </row>
    <row r="2711">
      <c r="B2711" s="1" t="str">
        <f>IFERROR(__xludf.DUMMYFUNCTION("""COMPUTED_VALUE"""),"C#;HTML/CSS;JavaScript;PHP;SQL")</f>
        <v>C#;HTML/CSS;JavaScript;PHP;SQL</v>
      </c>
      <c r="E2711" s="1" t="str">
        <f>IFERROR(__xludf.DUMMYFUNCTION("UNIQUE(SPLIT(B2711,"";""))"),"C#")</f>
        <v>C#</v>
      </c>
      <c r="F2711" s="1" t="str">
        <f>IFERROR(__xludf.DUMMYFUNCTION("""COMPUTED_VALUE"""),"HTML/CSS")</f>
        <v>HTML/CSS</v>
      </c>
      <c r="G2711" s="1" t="str">
        <f>IFERROR(__xludf.DUMMYFUNCTION("""COMPUTED_VALUE"""),"JavaScript")</f>
        <v>JavaScript</v>
      </c>
      <c r="H2711" s="1" t="str">
        <f>IFERROR(__xludf.DUMMYFUNCTION("""COMPUTED_VALUE"""),"PHP")</f>
        <v>PHP</v>
      </c>
      <c r="I2711" s="1" t="str">
        <f>IFERROR(__xludf.DUMMYFUNCTION("""COMPUTED_VALUE"""),"SQL")</f>
        <v>SQL</v>
      </c>
    </row>
    <row r="2712">
      <c r="B2712" s="1" t="str">
        <f>IFERROR(__xludf.DUMMYFUNCTION("""COMPUTED_VALUE"""),"Bash/Shell/PowerShell;C#;HTML/CSS;JavaScript;SQL;TypeScript")</f>
        <v>Bash/Shell/PowerShell;C#;HTML/CSS;JavaScript;SQL;TypeScript</v>
      </c>
      <c r="E2712" s="1" t="str">
        <f>IFERROR(__xludf.DUMMYFUNCTION("UNIQUE(SPLIT(B2712,"";""))"),"Bash/Shell/PowerShell")</f>
        <v>Bash/Shell/PowerShell</v>
      </c>
      <c r="F2712" s="1" t="str">
        <f>IFERROR(__xludf.DUMMYFUNCTION("""COMPUTED_VALUE"""),"C#")</f>
        <v>C#</v>
      </c>
      <c r="G2712" s="1" t="str">
        <f>IFERROR(__xludf.DUMMYFUNCTION("""COMPUTED_VALUE"""),"HTML/CSS")</f>
        <v>HTML/CSS</v>
      </c>
      <c r="H2712" s="1" t="str">
        <f>IFERROR(__xludf.DUMMYFUNCTION("""COMPUTED_VALUE"""),"JavaScript")</f>
        <v>JavaScript</v>
      </c>
      <c r="I2712" s="1" t="str">
        <f>IFERROR(__xludf.DUMMYFUNCTION("""COMPUTED_VALUE"""),"SQL")</f>
        <v>SQL</v>
      </c>
      <c r="J2712" s="1" t="str">
        <f>IFERROR(__xludf.DUMMYFUNCTION("""COMPUTED_VALUE"""),"TypeScript")</f>
        <v>TypeScript</v>
      </c>
    </row>
    <row r="2713">
      <c r="B2713" s="1" t="str">
        <f>IFERROR(__xludf.DUMMYFUNCTION("""COMPUTED_VALUE"""),"Bash/Shell/PowerShell;C#;HTML/CSS;Java;JavaScript;SQL;TypeScript")</f>
        <v>Bash/Shell/PowerShell;C#;HTML/CSS;Java;JavaScript;SQL;TypeScript</v>
      </c>
      <c r="E2713" s="1" t="str">
        <f>IFERROR(__xludf.DUMMYFUNCTION("UNIQUE(SPLIT(B2713,"";""))"),"Bash/Shell/PowerShell")</f>
        <v>Bash/Shell/PowerShell</v>
      </c>
      <c r="F2713" s="1" t="str">
        <f>IFERROR(__xludf.DUMMYFUNCTION("""COMPUTED_VALUE"""),"C#")</f>
        <v>C#</v>
      </c>
      <c r="G2713" s="1" t="str">
        <f>IFERROR(__xludf.DUMMYFUNCTION("""COMPUTED_VALUE"""),"HTML/CSS")</f>
        <v>HTML/CSS</v>
      </c>
      <c r="H2713" s="1" t="str">
        <f>IFERROR(__xludf.DUMMYFUNCTION("""COMPUTED_VALUE"""),"Java")</f>
        <v>Java</v>
      </c>
      <c r="I2713" s="1" t="str">
        <f>IFERROR(__xludf.DUMMYFUNCTION("""COMPUTED_VALUE"""),"JavaScript")</f>
        <v>JavaScript</v>
      </c>
      <c r="J2713" s="1" t="str">
        <f>IFERROR(__xludf.DUMMYFUNCTION("""COMPUTED_VALUE"""),"SQL")</f>
        <v>SQL</v>
      </c>
      <c r="K2713" s="1" t="str">
        <f>IFERROR(__xludf.DUMMYFUNCTION("""COMPUTED_VALUE"""),"TypeScript")</f>
        <v>TypeScript</v>
      </c>
    </row>
    <row r="2714">
      <c r="B2714" s="1" t="str">
        <f>IFERROR(__xludf.DUMMYFUNCTION("""COMPUTED_VALUE"""),"HTML/CSS;JavaScript;Python;SQL")</f>
        <v>HTML/CSS;JavaScript;Python;SQL</v>
      </c>
      <c r="E2714" s="1" t="str">
        <f>IFERROR(__xludf.DUMMYFUNCTION("UNIQUE(SPLIT(B2714,"";""))"),"HTML/CSS")</f>
        <v>HTML/CSS</v>
      </c>
      <c r="F2714" s="1" t="str">
        <f>IFERROR(__xludf.DUMMYFUNCTION("""COMPUTED_VALUE"""),"JavaScript")</f>
        <v>JavaScript</v>
      </c>
      <c r="G2714" s="1" t="str">
        <f>IFERROR(__xludf.DUMMYFUNCTION("""COMPUTED_VALUE"""),"Python")</f>
        <v>Python</v>
      </c>
      <c r="H2714" s="1" t="str">
        <f>IFERROR(__xludf.DUMMYFUNCTION("""COMPUTED_VALUE"""),"SQL")</f>
        <v>SQL</v>
      </c>
    </row>
    <row r="2715">
      <c r="B2715" s="1" t="str">
        <f>IFERROR(__xludf.DUMMYFUNCTION("""COMPUTED_VALUE"""),"Bash/Shell/PowerShell;C++;JavaScript;Python;TypeScript")</f>
        <v>Bash/Shell/PowerShell;C++;JavaScript;Python;TypeScript</v>
      </c>
      <c r="E2715" s="1" t="str">
        <f>IFERROR(__xludf.DUMMYFUNCTION("UNIQUE(SPLIT(B2715,"";""))"),"Bash/Shell/PowerShell")</f>
        <v>Bash/Shell/PowerShell</v>
      </c>
      <c r="F2715" s="1" t="str">
        <f>IFERROR(__xludf.DUMMYFUNCTION("""COMPUTED_VALUE"""),"C++")</f>
        <v>C++</v>
      </c>
      <c r="G2715" s="1" t="str">
        <f>IFERROR(__xludf.DUMMYFUNCTION("""COMPUTED_VALUE"""),"JavaScript")</f>
        <v>JavaScript</v>
      </c>
      <c r="H2715" s="1" t="str">
        <f>IFERROR(__xludf.DUMMYFUNCTION("""COMPUTED_VALUE"""),"Python")</f>
        <v>Python</v>
      </c>
      <c r="I2715" s="1" t="str">
        <f>IFERROR(__xludf.DUMMYFUNCTION("""COMPUTED_VALUE"""),"TypeScript")</f>
        <v>TypeScript</v>
      </c>
    </row>
    <row r="2716">
      <c r="B2716" s="1" t="str">
        <f>IFERROR(__xludf.DUMMYFUNCTION("""COMPUTED_VALUE"""),"HTML/CSS;Java;JavaScript;PHP;Python")</f>
        <v>HTML/CSS;Java;JavaScript;PHP;Python</v>
      </c>
      <c r="E2716" s="1" t="str">
        <f>IFERROR(__xludf.DUMMYFUNCTION("UNIQUE(SPLIT(B2716,"";""))"),"HTML/CSS")</f>
        <v>HTML/CSS</v>
      </c>
      <c r="F2716" s="1" t="str">
        <f>IFERROR(__xludf.DUMMYFUNCTION("""COMPUTED_VALUE"""),"Java")</f>
        <v>Java</v>
      </c>
      <c r="G2716" s="1" t="str">
        <f>IFERROR(__xludf.DUMMYFUNCTION("""COMPUTED_VALUE"""),"JavaScript")</f>
        <v>JavaScript</v>
      </c>
      <c r="H2716" s="1" t="str">
        <f>IFERROR(__xludf.DUMMYFUNCTION("""COMPUTED_VALUE"""),"PHP")</f>
        <v>PHP</v>
      </c>
      <c r="I2716" s="1" t="str">
        <f>IFERROR(__xludf.DUMMYFUNCTION("""COMPUTED_VALUE"""),"Python")</f>
        <v>Python</v>
      </c>
    </row>
    <row r="2717">
      <c r="B2717" s="1" t="str">
        <f>IFERROR(__xludf.DUMMYFUNCTION("""COMPUTED_VALUE"""),"Bash/Shell/PowerShell;C#;HTML/CSS;JavaScript;Python;SQL")</f>
        <v>Bash/Shell/PowerShell;C#;HTML/CSS;JavaScript;Python;SQL</v>
      </c>
      <c r="E2717" s="1" t="str">
        <f>IFERROR(__xludf.DUMMYFUNCTION("UNIQUE(SPLIT(B2717,"";""))"),"Bash/Shell/PowerShell")</f>
        <v>Bash/Shell/PowerShell</v>
      </c>
      <c r="F2717" s="1" t="str">
        <f>IFERROR(__xludf.DUMMYFUNCTION("""COMPUTED_VALUE"""),"C#")</f>
        <v>C#</v>
      </c>
      <c r="G2717" s="1" t="str">
        <f>IFERROR(__xludf.DUMMYFUNCTION("""COMPUTED_VALUE"""),"HTML/CSS")</f>
        <v>HTML/CSS</v>
      </c>
      <c r="H2717" s="1" t="str">
        <f>IFERROR(__xludf.DUMMYFUNCTION("""COMPUTED_VALUE"""),"JavaScript")</f>
        <v>JavaScript</v>
      </c>
      <c r="I2717" s="1" t="str">
        <f>IFERROR(__xludf.DUMMYFUNCTION("""COMPUTED_VALUE"""),"Python")</f>
        <v>Python</v>
      </c>
      <c r="J2717" s="1" t="str">
        <f>IFERROR(__xludf.DUMMYFUNCTION("""COMPUTED_VALUE"""),"SQL")</f>
        <v>SQL</v>
      </c>
    </row>
    <row r="2718">
      <c r="B2718" s="1" t="str">
        <f>IFERROR(__xludf.DUMMYFUNCTION("""COMPUTED_VALUE"""),"C++")</f>
        <v>C++</v>
      </c>
      <c r="E2718" s="1" t="str">
        <f>IFERROR(__xludf.DUMMYFUNCTION("UNIQUE(SPLIT(B2718,"";""))"),"C++")</f>
        <v>C++</v>
      </c>
    </row>
    <row r="2719">
      <c r="B2719" s="1" t="str">
        <f>IFERROR(__xludf.DUMMYFUNCTION("""COMPUTED_VALUE"""),"Bash/Shell/PowerShell;JavaScript;Python;R;SQL;Other(s):")</f>
        <v>Bash/Shell/PowerShell;JavaScript;Python;R;SQL;Other(s):</v>
      </c>
      <c r="E2719" s="1" t="str">
        <f>IFERROR(__xludf.DUMMYFUNCTION("UNIQUE(SPLIT(B2719,"";""))"),"Bash/Shell/PowerShell")</f>
        <v>Bash/Shell/PowerShell</v>
      </c>
      <c r="F2719" s="1" t="str">
        <f>IFERROR(__xludf.DUMMYFUNCTION("""COMPUTED_VALUE"""),"JavaScript")</f>
        <v>JavaScript</v>
      </c>
      <c r="G2719" s="1" t="str">
        <f>IFERROR(__xludf.DUMMYFUNCTION("""COMPUTED_VALUE"""),"Python")</f>
        <v>Python</v>
      </c>
      <c r="H2719" s="1" t="str">
        <f>IFERROR(__xludf.DUMMYFUNCTION("""COMPUTED_VALUE"""),"R")</f>
        <v>R</v>
      </c>
      <c r="I2719" s="1" t="str">
        <f>IFERROR(__xludf.DUMMYFUNCTION("""COMPUTED_VALUE"""),"SQL")</f>
        <v>SQL</v>
      </c>
      <c r="J2719" s="1" t="str">
        <f>IFERROR(__xludf.DUMMYFUNCTION("""COMPUTED_VALUE"""),"Other(s):")</f>
        <v>Other(s):</v>
      </c>
    </row>
    <row r="2720">
      <c r="B2720" s="1" t="str">
        <f>IFERROR(__xludf.DUMMYFUNCTION("""COMPUTED_VALUE"""),"C++;JavaScript;Python;Rust;TypeScript")</f>
        <v>C++;JavaScript;Python;Rust;TypeScript</v>
      </c>
      <c r="E2720" s="1" t="str">
        <f>IFERROR(__xludf.DUMMYFUNCTION("UNIQUE(SPLIT(B2720,"";""))"),"C++")</f>
        <v>C++</v>
      </c>
      <c r="F2720" s="1" t="str">
        <f>IFERROR(__xludf.DUMMYFUNCTION("""COMPUTED_VALUE"""),"JavaScript")</f>
        <v>JavaScript</v>
      </c>
      <c r="G2720" s="1" t="str">
        <f>IFERROR(__xludf.DUMMYFUNCTION("""COMPUTED_VALUE"""),"Python")</f>
        <v>Python</v>
      </c>
      <c r="H2720" s="1" t="str">
        <f>IFERROR(__xludf.DUMMYFUNCTION("""COMPUTED_VALUE"""),"Rust")</f>
        <v>Rust</v>
      </c>
      <c r="I2720" s="1" t="str">
        <f>IFERROR(__xludf.DUMMYFUNCTION("""COMPUTED_VALUE"""),"TypeScript")</f>
        <v>TypeScript</v>
      </c>
    </row>
    <row r="2721">
      <c r="B2721" s="1" t="str">
        <f>IFERROR(__xludf.DUMMYFUNCTION("""COMPUTED_VALUE"""),"Bash/Shell/PowerShell;C#;F#;SQL")</f>
        <v>Bash/Shell/PowerShell;C#;F#;SQL</v>
      </c>
      <c r="E2721" s="1" t="str">
        <f>IFERROR(__xludf.DUMMYFUNCTION("UNIQUE(SPLIT(B2721,"";""))"),"Bash/Shell/PowerShell")</f>
        <v>Bash/Shell/PowerShell</v>
      </c>
      <c r="F2721" s="1" t="str">
        <f>IFERROR(__xludf.DUMMYFUNCTION("""COMPUTED_VALUE"""),"C#")</f>
        <v>C#</v>
      </c>
      <c r="G2721" s="1" t="str">
        <f>IFERROR(__xludf.DUMMYFUNCTION("""COMPUTED_VALUE"""),"F#")</f>
        <v>F#</v>
      </c>
      <c r="H2721" s="1" t="str">
        <f>IFERROR(__xludf.DUMMYFUNCTION("""COMPUTED_VALUE"""),"SQL")</f>
        <v>SQL</v>
      </c>
    </row>
    <row r="2722">
      <c r="B2722" s="1" t="str">
        <f>IFERROR(__xludf.DUMMYFUNCTION("""COMPUTED_VALUE"""),"Bash/Shell/PowerShell;C;HTML/CSS;Java;JavaScript;Objective-C;SQL")</f>
        <v>Bash/Shell/PowerShell;C;HTML/CSS;Java;JavaScript;Objective-C;SQL</v>
      </c>
      <c r="E2722" s="1" t="str">
        <f>IFERROR(__xludf.DUMMYFUNCTION("UNIQUE(SPLIT(B2722,"";""))"),"Bash/Shell/PowerShell")</f>
        <v>Bash/Shell/PowerShell</v>
      </c>
      <c r="F2722" s="1" t="str">
        <f>IFERROR(__xludf.DUMMYFUNCTION("""COMPUTED_VALUE"""),"C")</f>
        <v>C</v>
      </c>
      <c r="G2722" s="1" t="str">
        <f>IFERROR(__xludf.DUMMYFUNCTION("""COMPUTED_VALUE"""),"HTML/CSS")</f>
        <v>HTML/CSS</v>
      </c>
      <c r="H2722" s="1" t="str">
        <f>IFERROR(__xludf.DUMMYFUNCTION("""COMPUTED_VALUE"""),"Java")</f>
        <v>Java</v>
      </c>
      <c r="I2722" s="1" t="str">
        <f>IFERROR(__xludf.DUMMYFUNCTION("""COMPUTED_VALUE"""),"JavaScript")</f>
        <v>JavaScript</v>
      </c>
      <c r="J2722" s="1" t="str">
        <f>IFERROR(__xludf.DUMMYFUNCTION("""COMPUTED_VALUE"""),"Objective-C")</f>
        <v>Objective-C</v>
      </c>
      <c r="K2722" s="1" t="str">
        <f>IFERROR(__xludf.DUMMYFUNCTION("""COMPUTED_VALUE"""),"SQL")</f>
        <v>SQL</v>
      </c>
    </row>
    <row r="2723">
      <c r="B2723" s="1" t="str">
        <f>IFERROR(__xludf.DUMMYFUNCTION("""COMPUTED_VALUE"""),"C;C++;Java;JavaScript;Kotlin;TypeScript")</f>
        <v>C;C++;Java;JavaScript;Kotlin;TypeScript</v>
      </c>
      <c r="E2723" s="1" t="str">
        <f>IFERROR(__xludf.DUMMYFUNCTION("UNIQUE(SPLIT(B2723,"";""))"),"C")</f>
        <v>C</v>
      </c>
      <c r="F2723" s="1" t="str">
        <f>IFERROR(__xludf.DUMMYFUNCTION("""COMPUTED_VALUE"""),"C++")</f>
        <v>C++</v>
      </c>
      <c r="G2723" s="1" t="str">
        <f>IFERROR(__xludf.DUMMYFUNCTION("""COMPUTED_VALUE"""),"Java")</f>
        <v>Java</v>
      </c>
      <c r="H2723" s="1" t="str">
        <f>IFERROR(__xludf.DUMMYFUNCTION("""COMPUTED_VALUE"""),"JavaScript")</f>
        <v>JavaScript</v>
      </c>
      <c r="I2723" s="1" t="str">
        <f>IFERROR(__xludf.DUMMYFUNCTION("""COMPUTED_VALUE"""),"Kotlin")</f>
        <v>Kotlin</v>
      </c>
      <c r="J2723" s="1" t="str">
        <f>IFERROR(__xludf.DUMMYFUNCTION("""COMPUTED_VALUE"""),"TypeScript")</f>
        <v>TypeScript</v>
      </c>
    </row>
    <row r="2724">
      <c r="B2724" s="1" t="str">
        <f>IFERROR(__xludf.DUMMYFUNCTION("""COMPUTED_VALUE"""),"Java;JavaScript")</f>
        <v>Java;JavaScript</v>
      </c>
      <c r="E2724" s="1" t="str">
        <f>IFERROR(__xludf.DUMMYFUNCTION("UNIQUE(SPLIT(B2724,"";""))"),"Java")</f>
        <v>Java</v>
      </c>
      <c r="F2724" s="1" t="str">
        <f>IFERROR(__xludf.DUMMYFUNCTION("""COMPUTED_VALUE"""),"JavaScript")</f>
        <v>JavaScript</v>
      </c>
    </row>
    <row r="2725">
      <c r="B2725" s="1" t="str">
        <f>IFERROR(__xludf.DUMMYFUNCTION("""COMPUTED_VALUE"""),"Bash/Shell/PowerShell;HTML/CSS;JavaScript;PHP;SQL")</f>
        <v>Bash/Shell/PowerShell;HTML/CSS;JavaScript;PHP;SQL</v>
      </c>
      <c r="E2725" s="1" t="str">
        <f>IFERROR(__xludf.DUMMYFUNCTION("UNIQUE(SPLIT(B2725,"";""))"),"Bash/Shell/PowerShell")</f>
        <v>Bash/Shell/PowerShell</v>
      </c>
      <c r="F2725" s="1" t="str">
        <f>IFERROR(__xludf.DUMMYFUNCTION("""COMPUTED_VALUE"""),"HTML/CSS")</f>
        <v>HTML/CSS</v>
      </c>
      <c r="G2725" s="1" t="str">
        <f>IFERROR(__xludf.DUMMYFUNCTION("""COMPUTED_VALUE"""),"JavaScript")</f>
        <v>JavaScript</v>
      </c>
      <c r="H2725" s="1" t="str">
        <f>IFERROR(__xludf.DUMMYFUNCTION("""COMPUTED_VALUE"""),"PHP")</f>
        <v>PHP</v>
      </c>
      <c r="I2725" s="1" t="str">
        <f>IFERROR(__xludf.DUMMYFUNCTION("""COMPUTED_VALUE"""),"SQL")</f>
        <v>SQL</v>
      </c>
    </row>
    <row r="2726">
      <c r="B2726" s="1" t="str">
        <f>IFERROR(__xludf.DUMMYFUNCTION("""COMPUTED_VALUE"""),"Bash/Shell/PowerShell;Elixir;HTML/CSS;Java;JavaScript;Ruby;SQL")</f>
        <v>Bash/Shell/PowerShell;Elixir;HTML/CSS;Java;JavaScript;Ruby;SQL</v>
      </c>
      <c r="E2726" s="1" t="str">
        <f>IFERROR(__xludf.DUMMYFUNCTION("UNIQUE(SPLIT(B2726,"";""))"),"Bash/Shell/PowerShell")</f>
        <v>Bash/Shell/PowerShell</v>
      </c>
      <c r="F2726" s="1" t="str">
        <f>IFERROR(__xludf.DUMMYFUNCTION("""COMPUTED_VALUE"""),"Elixir")</f>
        <v>Elixir</v>
      </c>
      <c r="G2726" s="1" t="str">
        <f>IFERROR(__xludf.DUMMYFUNCTION("""COMPUTED_VALUE"""),"HTML/CSS")</f>
        <v>HTML/CSS</v>
      </c>
      <c r="H2726" s="1" t="str">
        <f>IFERROR(__xludf.DUMMYFUNCTION("""COMPUTED_VALUE"""),"Java")</f>
        <v>Java</v>
      </c>
      <c r="I2726" s="1" t="str">
        <f>IFERROR(__xludf.DUMMYFUNCTION("""COMPUTED_VALUE"""),"JavaScript")</f>
        <v>JavaScript</v>
      </c>
      <c r="J2726" s="1" t="str">
        <f>IFERROR(__xludf.DUMMYFUNCTION("""COMPUTED_VALUE"""),"Ruby")</f>
        <v>Ruby</v>
      </c>
      <c r="K2726" s="1" t="str">
        <f>IFERROR(__xludf.DUMMYFUNCTION("""COMPUTED_VALUE"""),"SQL")</f>
        <v>SQL</v>
      </c>
    </row>
    <row r="2727">
      <c r="B2727" s="1" t="str">
        <f>IFERROR(__xludf.DUMMYFUNCTION("""COMPUTED_VALUE"""),"Bash/Shell/PowerShell;C;JavaScript;Python;VBA")</f>
        <v>Bash/Shell/PowerShell;C;JavaScript;Python;VBA</v>
      </c>
      <c r="E2727" s="1" t="str">
        <f>IFERROR(__xludf.DUMMYFUNCTION("UNIQUE(SPLIT(B2727,"";""))"),"Bash/Shell/PowerShell")</f>
        <v>Bash/Shell/PowerShell</v>
      </c>
      <c r="F2727" s="1" t="str">
        <f>IFERROR(__xludf.DUMMYFUNCTION("""COMPUTED_VALUE"""),"C")</f>
        <v>C</v>
      </c>
      <c r="G2727" s="1" t="str">
        <f>IFERROR(__xludf.DUMMYFUNCTION("""COMPUTED_VALUE"""),"JavaScript")</f>
        <v>JavaScript</v>
      </c>
      <c r="H2727" s="1" t="str">
        <f>IFERROR(__xludf.DUMMYFUNCTION("""COMPUTED_VALUE"""),"Python")</f>
        <v>Python</v>
      </c>
      <c r="I2727" s="1" t="str">
        <f>IFERROR(__xludf.DUMMYFUNCTION("""COMPUTED_VALUE"""),"VBA")</f>
        <v>VBA</v>
      </c>
    </row>
    <row r="2728">
      <c r="B2728" s="1" t="str">
        <f>IFERROR(__xludf.DUMMYFUNCTION("""COMPUTED_VALUE"""),"HTML/CSS;JavaScript;PHP;SQL;TypeScript")</f>
        <v>HTML/CSS;JavaScript;PHP;SQL;TypeScript</v>
      </c>
      <c r="E2728" s="1" t="str">
        <f>IFERROR(__xludf.DUMMYFUNCTION("UNIQUE(SPLIT(B2728,"";""))"),"HTML/CSS")</f>
        <v>HTML/CSS</v>
      </c>
      <c r="F2728" s="1" t="str">
        <f>IFERROR(__xludf.DUMMYFUNCTION("""COMPUTED_VALUE"""),"JavaScript")</f>
        <v>JavaScript</v>
      </c>
      <c r="G2728" s="1" t="str">
        <f>IFERROR(__xludf.DUMMYFUNCTION("""COMPUTED_VALUE"""),"PHP")</f>
        <v>PHP</v>
      </c>
      <c r="H2728" s="1" t="str">
        <f>IFERROR(__xludf.DUMMYFUNCTION("""COMPUTED_VALUE"""),"SQL")</f>
        <v>SQL</v>
      </c>
      <c r="I2728" s="1" t="str">
        <f>IFERROR(__xludf.DUMMYFUNCTION("""COMPUTED_VALUE"""),"TypeScript")</f>
        <v>TypeScript</v>
      </c>
    </row>
    <row r="2729">
      <c r="B2729" s="1" t="str">
        <f>IFERROR(__xludf.DUMMYFUNCTION("""COMPUTED_VALUE"""),"HTML/CSS;JavaScript;Python;SQL;TypeScript")</f>
        <v>HTML/CSS;JavaScript;Python;SQL;TypeScript</v>
      </c>
      <c r="E2729" s="1" t="str">
        <f>IFERROR(__xludf.DUMMYFUNCTION("UNIQUE(SPLIT(B2729,"";""))"),"HTML/CSS")</f>
        <v>HTML/CSS</v>
      </c>
      <c r="F2729" s="1" t="str">
        <f>IFERROR(__xludf.DUMMYFUNCTION("""COMPUTED_VALUE"""),"JavaScript")</f>
        <v>JavaScript</v>
      </c>
      <c r="G2729" s="1" t="str">
        <f>IFERROR(__xludf.DUMMYFUNCTION("""COMPUTED_VALUE"""),"Python")</f>
        <v>Python</v>
      </c>
      <c r="H2729" s="1" t="str">
        <f>IFERROR(__xludf.DUMMYFUNCTION("""COMPUTED_VALUE"""),"SQL")</f>
        <v>SQL</v>
      </c>
      <c r="I2729" s="1" t="str">
        <f>IFERROR(__xludf.DUMMYFUNCTION("""COMPUTED_VALUE"""),"TypeScript")</f>
        <v>TypeScript</v>
      </c>
    </row>
    <row r="2730">
      <c r="B2730" s="1" t="str">
        <f>IFERROR(__xludf.DUMMYFUNCTION("""COMPUTED_VALUE"""),"Bash/Shell/PowerShell;C;PHP;Python")</f>
        <v>Bash/Shell/PowerShell;C;PHP;Python</v>
      </c>
      <c r="E2730" s="1" t="str">
        <f>IFERROR(__xludf.DUMMYFUNCTION("UNIQUE(SPLIT(B2730,"";""))"),"Bash/Shell/PowerShell")</f>
        <v>Bash/Shell/PowerShell</v>
      </c>
      <c r="F2730" s="1" t="str">
        <f>IFERROR(__xludf.DUMMYFUNCTION("""COMPUTED_VALUE"""),"C")</f>
        <v>C</v>
      </c>
      <c r="G2730" s="1" t="str">
        <f>IFERROR(__xludf.DUMMYFUNCTION("""COMPUTED_VALUE"""),"PHP")</f>
        <v>PHP</v>
      </c>
      <c r="H2730" s="1" t="str">
        <f>IFERROR(__xludf.DUMMYFUNCTION("""COMPUTED_VALUE"""),"Python")</f>
        <v>Python</v>
      </c>
    </row>
    <row r="2731">
      <c r="B2731" s="1" t="str">
        <f>IFERROR(__xludf.DUMMYFUNCTION("""COMPUTED_VALUE"""),"Python")</f>
        <v>Python</v>
      </c>
      <c r="E2731" s="1" t="str">
        <f>IFERROR(__xludf.DUMMYFUNCTION("UNIQUE(SPLIT(B2731,"";""))"),"Python")</f>
        <v>Python</v>
      </c>
    </row>
    <row r="2732">
      <c r="B2732" s="1" t="str">
        <f>IFERROR(__xludf.DUMMYFUNCTION("""COMPUTED_VALUE"""),"C;C++;HTML/CSS;JavaScript;PHP;SQL;WebAssembly")</f>
        <v>C;C++;HTML/CSS;JavaScript;PHP;SQL;WebAssembly</v>
      </c>
      <c r="E2732" s="1" t="str">
        <f>IFERROR(__xludf.DUMMYFUNCTION("UNIQUE(SPLIT(B2732,"";""))"),"C")</f>
        <v>C</v>
      </c>
      <c r="F2732" s="1" t="str">
        <f>IFERROR(__xludf.DUMMYFUNCTION("""COMPUTED_VALUE"""),"C++")</f>
        <v>C++</v>
      </c>
      <c r="G2732" s="1" t="str">
        <f>IFERROR(__xludf.DUMMYFUNCTION("""COMPUTED_VALUE"""),"HTML/CSS")</f>
        <v>HTML/CSS</v>
      </c>
      <c r="H2732" s="1" t="str">
        <f>IFERROR(__xludf.DUMMYFUNCTION("""COMPUTED_VALUE"""),"JavaScript")</f>
        <v>JavaScript</v>
      </c>
      <c r="I2732" s="1" t="str">
        <f>IFERROR(__xludf.DUMMYFUNCTION("""COMPUTED_VALUE"""),"PHP")</f>
        <v>PHP</v>
      </c>
      <c r="J2732" s="1" t="str">
        <f>IFERROR(__xludf.DUMMYFUNCTION("""COMPUTED_VALUE"""),"SQL")</f>
        <v>SQL</v>
      </c>
      <c r="K2732" s="1" t="str">
        <f>IFERROR(__xludf.DUMMYFUNCTION("""COMPUTED_VALUE"""),"WebAssembly")</f>
        <v>WebAssembly</v>
      </c>
    </row>
    <row r="2733">
      <c r="B2733" s="1" t="str">
        <f>IFERROR(__xludf.DUMMYFUNCTION("""COMPUTED_VALUE"""),"C++;HTML/CSS;PHP;SQL")</f>
        <v>C++;HTML/CSS;PHP;SQL</v>
      </c>
      <c r="E2733" s="1" t="str">
        <f>IFERROR(__xludf.DUMMYFUNCTION("UNIQUE(SPLIT(B2733,"";""))"),"C++")</f>
        <v>C++</v>
      </c>
      <c r="F2733" s="1" t="str">
        <f>IFERROR(__xludf.DUMMYFUNCTION("""COMPUTED_VALUE"""),"HTML/CSS")</f>
        <v>HTML/CSS</v>
      </c>
      <c r="G2733" s="1" t="str">
        <f>IFERROR(__xludf.DUMMYFUNCTION("""COMPUTED_VALUE"""),"PHP")</f>
        <v>PHP</v>
      </c>
      <c r="H2733" s="1" t="str">
        <f>IFERROR(__xludf.DUMMYFUNCTION("""COMPUTED_VALUE"""),"SQL")</f>
        <v>SQL</v>
      </c>
    </row>
    <row r="2734">
      <c r="B2734" s="1" t="str">
        <f>IFERROR(__xludf.DUMMYFUNCTION("""COMPUTED_VALUE"""),"C#;HTML/CSS;JavaScript;SQL;TypeScript")</f>
        <v>C#;HTML/CSS;JavaScript;SQL;TypeScript</v>
      </c>
      <c r="E2734" s="1" t="str">
        <f>IFERROR(__xludf.DUMMYFUNCTION("UNIQUE(SPLIT(B2734,"";""))"),"C#")</f>
        <v>C#</v>
      </c>
      <c r="F2734" s="1" t="str">
        <f>IFERROR(__xludf.DUMMYFUNCTION("""COMPUTED_VALUE"""),"HTML/CSS")</f>
        <v>HTML/CSS</v>
      </c>
      <c r="G2734" s="1" t="str">
        <f>IFERROR(__xludf.DUMMYFUNCTION("""COMPUTED_VALUE"""),"JavaScript")</f>
        <v>JavaScript</v>
      </c>
      <c r="H2734" s="1" t="str">
        <f>IFERROR(__xludf.DUMMYFUNCTION("""COMPUTED_VALUE"""),"SQL")</f>
        <v>SQL</v>
      </c>
      <c r="I2734" s="1" t="str">
        <f>IFERROR(__xludf.DUMMYFUNCTION("""COMPUTED_VALUE"""),"TypeScript")</f>
        <v>TypeScript</v>
      </c>
    </row>
    <row r="2735">
      <c r="B2735" s="1" t="str">
        <f>IFERROR(__xludf.DUMMYFUNCTION("""COMPUTED_VALUE"""),"HTML/CSS;Java;JavaScript;PHP;SQL;TypeScript;Other(s):")</f>
        <v>HTML/CSS;Java;JavaScript;PHP;SQL;TypeScript;Other(s):</v>
      </c>
      <c r="E2735" s="1" t="str">
        <f>IFERROR(__xludf.DUMMYFUNCTION("UNIQUE(SPLIT(B2735,"";""))"),"HTML/CSS")</f>
        <v>HTML/CSS</v>
      </c>
      <c r="F2735" s="1" t="str">
        <f>IFERROR(__xludf.DUMMYFUNCTION("""COMPUTED_VALUE"""),"Java")</f>
        <v>Java</v>
      </c>
      <c r="G2735" s="1" t="str">
        <f>IFERROR(__xludf.DUMMYFUNCTION("""COMPUTED_VALUE"""),"JavaScript")</f>
        <v>JavaScript</v>
      </c>
      <c r="H2735" s="1" t="str">
        <f>IFERROR(__xludf.DUMMYFUNCTION("""COMPUTED_VALUE"""),"PHP")</f>
        <v>PHP</v>
      </c>
      <c r="I2735" s="1" t="str">
        <f>IFERROR(__xludf.DUMMYFUNCTION("""COMPUTED_VALUE"""),"SQL")</f>
        <v>SQL</v>
      </c>
      <c r="J2735" s="1" t="str">
        <f>IFERROR(__xludf.DUMMYFUNCTION("""COMPUTED_VALUE"""),"TypeScript")</f>
        <v>TypeScript</v>
      </c>
      <c r="K2735" s="1" t="str">
        <f>IFERROR(__xludf.DUMMYFUNCTION("""COMPUTED_VALUE"""),"Other(s):")</f>
        <v>Other(s):</v>
      </c>
    </row>
    <row r="2736">
      <c r="B2736" s="1" t="str">
        <f>IFERROR(__xludf.DUMMYFUNCTION("""COMPUTED_VALUE"""),"HTML/CSS;JavaScript;PHP;Python")</f>
        <v>HTML/CSS;JavaScript;PHP;Python</v>
      </c>
      <c r="E2736" s="1" t="str">
        <f>IFERROR(__xludf.DUMMYFUNCTION("UNIQUE(SPLIT(B2736,"";""))"),"HTML/CSS")</f>
        <v>HTML/CSS</v>
      </c>
      <c r="F2736" s="1" t="str">
        <f>IFERROR(__xludf.DUMMYFUNCTION("""COMPUTED_VALUE"""),"JavaScript")</f>
        <v>JavaScript</v>
      </c>
      <c r="G2736" s="1" t="str">
        <f>IFERROR(__xludf.DUMMYFUNCTION("""COMPUTED_VALUE"""),"PHP")</f>
        <v>PHP</v>
      </c>
      <c r="H2736" s="1" t="str">
        <f>IFERROR(__xludf.DUMMYFUNCTION("""COMPUTED_VALUE"""),"Python")</f>
        <v>Python</v>
      </c>
    </row>
    <row r="2737">
      <c r="B2737" s="1" t="str">
        <f>IFERROR(__xludf.DUMMYFUNCTION("""COMPUTED_VALUE"""),"Java;JavaScript")</f>
        <v>Java;JavaScript</v>
      </c>
      <c r="E2737" s="1" t="str">
        <f>IFERROR(__xludf.DUMMYFUNCTION("UNIQUE(SPLIT(B2737,"";""))"),"Java")</f>
        <v>Java</v>
      </c>
      <c r="F2737" s="1" t="str">
        <f>IFERROR(__xludf.DUMMYFUNCTION("""COMPUTED_VALUE"""),"JavaScript")</f>
        <v>JavaScript</v>
      </c>
    </row>
    <row r="2738">
      <c r="B2738" s="1" t="str">
        <f>IFERROR(__xludf.DUMMYFUNCTION("""COMPUTED_VALUE"""),"HTML/CSS;JavaScript;PHP;TypeScript")</f>
        <v>HTML/CSS;JavaScript;PHP;TypeScript</v>
      </c>
      <c r="E2738" s="1" t="str">
        <f>IFERROR(__xludf.DUMMYFUNCTION("UNIQUE(SPLIT(B2738,"";""))"),"HTML/CSS")</f>
        <v>HTML/CSS</v>
      </c>
      <c r="F2738" s="1" t="str">
        <f>IFERROR(__xludf.DUMMYFUNCTION("""COMPUTED_VALUE"""),"JavaScript")</f>
        <v>JavaScript</v>
      </c>
      <c r="G2738" s="1" t="str">
        <f>IFERROR(__xludf.DUMMYFUNCTION("""COMPUTED_VALUE"""),"PHP")</f>
        <v>PHP</v>
      </c>
      <c r="H2738" s="1" t="str">
        <f>IFERROR(__xludf.DUMMYFUNCTION("""COMPUTED_VALUE"""),"TypeScript")</f>
        <v>TypeScript</v>
      </c>
    </row>
    <row r="2739">
      <c r="B2739" s="1" t="str">
        <f>IFERROR(__xludf.DUMMYFUNCTION("""COMPUTED_VALUE"""),"HTML/CSS;JavaScript;Python")</f>
        <v>HTML/CSS;JavaScript;Python</v>
      </c>
      <c r="E2739" s="1" t="str">
        <f>IFERROR(__xludf.DUMMYFUNCTION("UNIQUE(SPLIT(B2739,"";""))"),"HTML/CSS")</f>
        <v>HTML/CSS</v>
      </c>
      <c r="F2739" s="1" t="str">
        <f>IFERROR(__xludf.DUMMYFUNCTION("""COMPUTED_VALUE"""),"JavaScript")</f>
        <v>JavaScript</v>
      </c>
      <c r="G2739" s="1" t="str">
        <f>IFERROR(__xludf.DUMMYFUNCTION("""COMPUTED_VALUE"""),"Python")</f>
        <v>Python</v>
      </c>
    </row>
    <row r="2740">
      <c r="B2740" s="1" t="str">
        <f>IFERROR(__xludf.DUMMYFUNCTION("""COMPUTED_VALUE"""),"Bash/Shell/PowerShell;C#;HTML/CSS;JavaScript;SQL;TypeScript")</f>
        <v>Bash/Shell/PowerShell;C#;HTML/CSS;JavaScript;SQL;TypeScript</v>
      </c>
      <c r="E2740" s="1" t="str">
        <f>IFERROR(__xludf.DUMMYFUNCTION("UNIQUE(SPLIT(B2740,"";""))"),"Bash/Shell/PowerShell")</f>
        <v>Bash/Shell/PowerShell</v>
      </c>
      <c r="F2740" s="1" t="str">
        <f>IFERROR(__xludf.DUMMYFUNCTION("""COMPUTED_VALUE"""),"C#")</f>
        <v>C#</v>
      </c>
      <c r="G2740" s="1" t="str">
        <f>IFERROR(__xludf.DUMMYFUNCTION("""COMPUTED_VALUE"""),"HTML/CSS")</f>
        <v>HTML/CSS</v>
      </c>
      <c r="H2740" s="1" t="str">
        <f>IFERROR(__xludf.DUMMYFUNCTION("""COMPUTED_VALUE"""),"JavaScript")</f>
        <v>JavaScript</v>
      </c>
      <c r="I2740" s="1" t="str">
        <f>IFERROR(__xludf.DUMMYFUNCTION("""COMPUTED_VALUE"""),"SQL")</f>
        <v>SQL</v>
      </c>
      <c r="J2740" s="1" t="str">
        <f>IFERROR(__xludf.DUMMYFUNCTION("""COMPUTED_VALUE"""),"TypeScript")</f>
        <v>TypeScript</v>
      </c>
    </row>
    <row r="2741">
      <c r="B2741" s="1" t="str">
        <f>IFERROR(__xludf.DUMMYFUNCTION("""COMPUTED_VALUE"""),"Bash/Shell/PowerShell;C;C++;HTML/CSS;Python")</f>
        <v>Bash/Shell/PowerShell;C;C++;HTML/CSS;Python</v>
      </c>
      <c r="E2741" s="1" t="str">
        <f>IFERROR(__xludf.DUMMYFUNCTION("UNIQUE(SPLIT(B2741,"";""))"),"Bash/Shell/PowerShell")</f>
        <v>Bash/Shell/PowerShell</v>
      </c>
      <c r="F2741" s="1" t="str">
        <f>IFERROR(__xludf.DUMMYFUNCTION("""COMPUTED_VALUE"""),"C")</f>
        <v>C</v>
      </c>
      <c r="G2741" s="1" t="str">
        <f>IFERROR(__xludf.DUMMYFUNCTION("""COMPUTED_VALUE"""),"C++")</f>
        <v>C++</v>
      </c>
      <c r="H2741" s="1" t="str">
        <f>IFERROR(__xludf.DUMMYFUNCTION("""COMPUTED_VALUE"""),"HTML/CSS")</f>
        <v>HTML/CSS</v>
      </c>
      <c r="I2741" s="1" t="str">
        <f>IFERROR(__xludf.DUMMYFUNCTION("""COMPUTED_VALUE"""),"Python")</f>
        <v>Python</v>
      </c>
    </row>
    <row r="2742">
      <c r="B2742" s="1" t="str">
        <f>IFERROR(__xludf.DUMMYFUNCTION("""COMPUTED_VALUE"""),"JavaScript")</f>
        <v>JavaScript</v>
      </c>
      <c r="E2742" s="1" t="str">
        <f>IFERROR(__xludf.DUMMYFUNCTION("UNIQUE(SPLIT(B2742,"";""))"),"JavaScript")</f>
        <v>JavaScript</v>
      </c>
    </row>
    <row r="2743">
      <c r="B2743" s="1" t="str">
        <f>IFERROR(__xludf.DUMMYFUNCTION("""COMPUTED_VALUE"""),"Go;HTML/CSS;Java;JavaScript;Python;Ruby;Scala")</f>
        <v>Go;HTML/CSS;Java;JavaScript;Python;Ruby;Scala</v>
      </c>
      <c r="E2743" s="1" t="str">
        <f>IFERROR(__xludf.DUMMYFUNCTION("UNIQUE(SPLIT(B2743,"";""))"),"Go")</f>
        <v>Go</v>
      </c>
      <c r="F2743" s="1" t="str">
        <f>IFERROR(__xludf.DUMMYFUNCTION("""COMPUTED_VALUE"""),"HTML/CSS")</f>
        <v>HTML/CSS</v>
      </c>
      <c r="G2743" s="1" t="str">
        <f>IFERROR(__xludf.DUMMYFUNCTION("""COMPUTED_VALUE"""),"Java")</f>
        <v>Java</v>
      </c>
      <c r="H2743" s="1" t="str">
        <f>IFERROR(__xludf.DUMMYFUNCTION("""COMPUTED_VALUE"""),"JavaScript")</f>
        <v>JavaScript</v>
      </c>
      <c r="I2743" s="1" t="str">
        <f>IFERROR(__xludf.DUMMYFUNCTION("""COMPUTED_VALUE"""),"Python")</f>
        <v>Python</v>
      </c>
      <c r="J2743" s="1" t="str">
        <f>IFERROR(__xludf.DUMMYFUNCTION("""COMPUTED_VALUE"""),"Ruby")</f>
        <v>Ruby</v>
      </c>
      <c r="K2743" s="1" t="str">
        <f>IFERROR(__xludf.DUMMYFUNCTION("""COMPUTED_VALUE"""),"Scala")</f>
        <v>Scala</v>
      </c>
    </row>
    <row r="2744">
      <c r="B2744" s="1" t="str">
        <f>IFERROR(__xludf.DUMMYFUNCTION("""COMPUTED_VALUE"""),"Bash/Shell/PowerShell;HTML/CSS;JavaScript;PHP;SQL;TypeScript")</f>
        <v>Bash/Shell/PowerShell;HTML/CSS;JavaScript;PHP;SQL;TypeScript</v>
      </c>
      <c r="E2744" s="1" t="str">
        <f>IFERROR(__xludf.DUMMYFUNCTION("UNIQUE(SPLIT(B2744,"";""))"),"Bash/Shell/PowerShell")</f>
        <v>Bash/Shell/PowerShell</v>
      </c>
      <c r="F2744" s="1" t="str">
        <f>IFERROR(__xludf.DUMMYFUNCTION("""COMPUTED_VALUE"""),"HTML/CSS")</f>
        <v>HTML/CSS</v>
      </c>
      <c r="G2744" s="1" t="str">
        <f>IFERROR(__xludf.DUMMYFUNCTION("""COMPUTED_VALUE"""),"JavaScript")</f>
        <v>JavaScript</v>
      </c>
      <c r="H2744" s="1" t="str">
        <f>IFERROR(__xludf.DUMMYFUNCTION("""COMPUTED_VALUE"""),"PHP")</f>
        <v>PHP</v>
      </c>
      <c r="I2744" s="1" t="str">
        <f>IFERROR(__xludf.DUMMYFUNCTION("""COMPUTED_VALUE"""),"SQL")</f>
        <v>SQL</v>
      </c>
      <c r="J2744" s="1" t="str">
        <f>IFERROR(__xludf.DUMMYFUNCTION("""COMPUTED_VALUE"""),"TypeScript")</f>
        <v>TypeScript</v>
      </c>
    </row>
    <row r="2745">
      <c r="B2745" s="1" t="str">
        <f>IFERROR(__xludf.DUMMYFUNCTION("""COMPUTED_VALUE"""),"HTML/CSS;Java;JavaScript;Python;SQL")</f>
        <v>HTML/CSS;Java;JavaScript;Python;SQL</v>
      </c>
      <c r="E2745" s="1" t="str">
        <f>IFERROR(__xludf.DUMMYFUNCTION("UNIQUE(SPLIT(B2745,"";""))"),"HTML/CSS")</f>
        <v>HTML/CSS</v>
      </c>
      <c r="F2745" s="1" t="str">
        <f>IFERROR(__xludf.DUMMYFUNCTION("""COMPUTED_VALUE"""),"Java")</f>
        <v>Java</v>
      </c>
      <c r="G2745" s="1" t="str">
        <f>IFERROR(__xludf.DUMMYFUNCTION("""COMPUTED_VALUE"""),"JavaScript")</f>
        <v>JavaScript</v>
      </c>
      <c r="H2745" s="1" t="str">
        <f>IFERROR(__xludf.DUMMYFUNCTION("""COMPUTED_VALUE"""),"Python")</f>
        <v>Python</v>
      </c>
      <c r="I2745" s="1" t="str">
        <f>IFERROR(__xludf.DUMMYFUNCTION("""COMPUTED_VALUE"""),"SQL")</f>
        <v>SQL</v>
      </c>
    </row>
    <row r="2746">
      <c r="B2746" s="1" t="str">
        <f>IFERROR(__xludf.DUMMYFUNCTION("""COMPUTED_VALUE"""),"Bash/Shell/PowerShell;HTML/CSS;JavaScript;Python;SQL")</f>
        <v>Bash/Shell/PowerShell;HTML/CSS;JavaScript;Python;SQL</v>
      </c>
      <c r="E2746" s="1" t="str">
        <f>IFERROR(__xludf.DUMMYFUNCTION("UNIQUE(SPLIT(B2746,"";""))"),"Bash/Shell/PowerShell")</f>
        <v>Bash/Shell/PowerShell</v>
      </c>
      <c r="F2746" s="1" t="str">
        <f>IFERROR(__xludf.DUMMYFUNCTION("""COMPUTED_VALUE"""),"HTML/CSS")</f>
        <v>HTML/CSS</v>
      </c>
      <c r="G2746" s="1" t="str">
        <f>IFERROR(__xludf.DUMMYFUNCTION("""COMPUTED_VALUE"""),"JavaScript")</f>
        <v>JavaScript</v>
      </c>
      <c r="H2746" s="1" t="str">
        <f>IFERROR(__xludf.DUMMYFUNCTION("""COMPUTED_VALUE"""),"Python")</f>
        <v>Python</v>
      </c>
      <c r="I2746" s="1" t="str">
        <f>IFERROR(__xludf.DUMMYFUNCTION("""COMPUTED_VALUE"""),"SQL")</f>
        <v>SQL</v>
      </c>
    </row>
    <row r="2747">
      <c r="B2747" s="1" t="str">
        <f>IFERROR(__xludf.DUMMYFUNCTION("""COMPUTED_VALUE"""),"C#;Go;HTML/CSS;Java;JavaScript;Objective-C;SQL;Swift;Other(s):")</f>
        <v>C#;Go;HTML/CSS;Java;JavaScript;Objective-C;SQL;Swift;Other(s):</v>
      </c>
      <c r="E2747" s="1" t="str">
        <f>IFERROR(__xludf.DUMMYFUNCTION("UNIQUE(SPLIT(B2747,"";""))"),"C#")</f>
        <v>C#</v>
      </c>
      <c r="F2747" s="1" t="str">
        <f>IFERROR(__xludf.DUMMYFUNCTION("""COMPUTED_VALUE"""),"Go")</f>
        <v>Go</v>
      </c>
      <c r="G2747" s="1" t="str">
        <f>IFERROR(__xludf.DUMMYFUNCTION("""COMPUTED_VALUE"""),"HTML/CSS")</f>
        <v>HTML/CSS</v>
      </c>
      <c r="H2747" s="1" t="str">
        <f>IFERROR(__xludf.DUMMYFUNCTION("""COMPUTED_VALUE"""),"Java")</f>
        <v>Java</v>
      </c>
      <c r="I2747" s="1" t="str">
        <f>IFERROR(__xludf.DUMMYFUNCTION("""COMPUTED_VALUE"""),"JavaScript")</f>
        <v>JavaScript</v>
      </c>
      <c r="J2747" s="1" t="str">
        <f>IFERROR(__xludf.DUMMYFUNCTION("""COMPUTED_VALUE"""),"Objective-C")</f>
        <v>Objective-C</v>
      </c>
      <c r="K2747" s="1" t="str">
        <f>IFERROR(__xludf.DUMMYFUNCTION("""COMPUTED_VALUE"""),"SQL")</f>
        <v>SQL</v>
      </c>
      <c r="L2747" s="1" t="str">
        <f>IFERROR(__xludf.DUMMYFUNCTION("""COMPUTED_VALUE"""),"Swift")</f>
        <v>Swift</v>
      </c>
      <c r="M2747" s="1" t="str">
        <f>IFERROR(__xludf.DUMMYFUNCTION("""COMPUTED_VALUE"""),"Other(s):")</f>
        <v>Other(s):</v>
      </c>
    </row>
    <row r="2748">
      <c r="B2748" s="1" t="str">
        <f>IFERROR(__xludf.DUMMYFUNCTION("""COMPUTED_VALUE"""),"C#;HTML/CSS;Java;JavaScript")</f>
        <v>C#;HTML/CSS;Java;JavaScript</v>
      </c>
      <c r="E2748" s="1" t="str">
        <f>IFERROR(__xludf.DUMMYFUNCTION("UNIQUE(SPLIT(B2748,"";""))"),"C#")</f>
        <v>C#</v>
      </c>
      <c r="F2748" s="1" t="str">
        <f>IFERROR(__xludf.DUMMYFUNCTION("""COMPUTED_VALUE"""),"HTML/CSS")</f>
        <v>HTML/CSS</v>
      </c>
      <c r="G2748" s="1" t="str">
        <f>IFERROR(__xludf.DUMMYFUNCTION("""COMPUTED_VALUE"""),"Java")</f>
        <v>Java</v>
      </c>
      <c r="H2748" s="1" t="str">
        <f>IFERROR(__xludf.DUMMYFUNCTION("""COMPUTED_VALUE"""),"JavaScript")</f>
        <v>JavaScript</v>
      </c>
    </row>
    <row r="2749">
      <c r="B2749" s="1" t="str">
        <f>IFERROR(__xludf.DUMMYFUNCTION("""COMPUTED_VALUE"""),"HTML/CSS;JavaScript;PHP;Python;Ruby;SQL")</f>
        <v>HTML/CSS;JavaScript;PHP;Python;Ruby;SQL</v>
      </c>
      <c r="E2749" s="1" t="str">
        <f>IFERROR(__xludf.DUMMYFUNCTION("UNIQUE(SPLIT(B2749,"";""))"),"HTML/CSS")</f>
        <v>HTML/CSS</v>
      </c>
      <c r="F2749" s="1" t="str">
        <f>IFERROR(__xludf.DUMMYFUNCTION("""COMPUTED_VALUE"""),"JavaScript")</f>
        <v>JavaScript</v>
      </c>
      <c r="G2749" s="1" t="str">
        <f>IFERROR(__xludf.DUMMYFUNCTION("""COMPUTED_VALUE"""),"PHP")</f>
        <v>PHP</v>
      </c>
      <c r="H2749" s="1" t="str">
        <f>IFERROR(__xludf.DUMMYFUNCTION("""COMPUTED_VALUE"""),"Python")</f>
        <v>Python</v>
      </c>
      <c r="I2749" s="1" t="str">
        <f>IFERROR(__xludf.DUMMYFUNCTION("""COMPUTED_VALUE"""),"Ruby")</f>
        <v>Ruby</v>
      </c>
      <c r="J2749" s="1" t="str">
        <f>IFERROR(__xludf.DUMMYFUNCTION("""COMPUTED_VALUE"""),"SQL")</f>
        <v>SQL</v>
      </c>
    </row>
    <row r="2750">
      <c r="B2750" s="1" t="str">
        <f>IFERROR(__xludf.DUMMYFUNCTION("""COMPUTED_VALUE"""),"Bash/Shell/PowerShell;C;C#;HTML/CSS;Java;JavaScript;Python;SQL")</f>
        <v>Bash/Shell/PowerShell;C;C#;HTML/CSS;Java;JavaScript;Python;SQL</v>
      </c>
      <c r="E2750" s="1" t="str">
        <f>IFERROR(__xludf.DUMMYFUNCTION("UNIQUE(SPLIT(B2750,"";""))"),"Bash/Shell/PowerShell")</f>
        <v>Bash/Shell/PowerShell</v>
      </c>
      <c r="F2750" s="1" t="str">
        <f>IFERROR(__xludf.DUMMYFUNCTION("""COMPUTED_VALUE"""),"C")</f>
        <v>C</v>
      </c>
      <c r="G2750" s="1" t="str">
        <f>IFERROR(__xludf.DUMMYFUNCTION("""COMPUTED_VALUE"""),"C#")</f>
        <v>C#</v>
      </c>
      <c r="H2750" s="1" t="str">
        <f>IFERROR(__xludf.DUMMYFUNCTION("""COMPUTED_VALUE"""),"HTML/CSS")</f>
        <v>HTML/CSS</v>
      </c>
      <c r="I2750" s="1" t="str">
        <f>IFERROR(__xludf.DUMMYFUNCTION("""COMPUTED_VALUE"""),"Java")</f>
        <v>Java</v>
      </c>
      <c r="J2750" s="1" t="str">
        <f>IFERROR(__xludf.DUMMYFUNCTION("""COMPUTED_VALUE"""),"JavaScript")</f>
        <v>JavaScript</v>
      </c>
      <c r="K2750" s="1" t="str">
        <f>IFERROR(__xludf.DUMMYFUNCTION("""COMPUTED_VALUE"""),"Python")</f>
        <v>Python</v>
      </c>
      <c r="L2750" s="1" t="str">
        <f>IFERROR(__xludf.DUMMYFUNCTION("""COMPUTED_VALUE"""),"SQL")</f>
        <v>SQL</v>
      </c>
    </row>
    <row r="2751">
      <c r="B2751" s="1" t="str">
        <f>IFERROR(__xludf.DUMMYFUNCTION("""COMPUTED_VALUE"""),"HTML/CSS;Java;JavaScript;SQL")</f>
        <v>HTML/CSS;Java;JavaScript;SQL</v>
      </c>
      <c r="E2751" s="1" t="str">
        <f>IFERROR(__xludf.DUMMYFUNCTION("UNIQUE(SPLIT(B2751,"";""))"),"HTML/CSS")</f>
        <v>HTML/CSS</v>
      </c>
      <c r="F2751" s="1" t="str">
        <f>IFERROR(__xludf.DUMMYFUNCTION("""COMPUTED_VALUE"""),"Java")</f>
        <v>Java</v>
      </c>
      <c r="G2751" s="1" t="str">
        <f>IFERROR(__xludf.DUMMYFUNCTION("""COMPUTED_VALUE"""),"JavaScript")</f>
        <v>JavaScript</v>
      </c>
      <c r="H2751" s="1" t="str">
        <f>IFERROR(__xludf.DUMMYFUNCTION("""COMPUTED_VALUE"""),"SQL")</f>
        <v>SQL</v>
      </c>
    </row>
    <row r="2752">
      <c r="B2752" s="1" t="str">
        <f>IFERROR(__xludf.DUMMYFUNCTION("""COMPUTED_VALUE"""),"C#;HTML/CSS;SQL")</f>
        <v>C#;HTML/CSS;SQL</v>
      </c>
      <c r="E2752" s="1" t="str">
        <f>IFERROR(__xludf.DUMMYFUNCTION("UNIQUE(SPLIT(B2752,"";""))"),"C#")</f>
        <v>C#</v>
      </c>
      <c r="F2752" s="1" t="str">
        <f>IFERROR(__xludf.DUMMYFUNCTION("""COMPUTED_VALUE"""),"HTML/CSS")</f>
        <v>HTML/CSS</v>
      </c>
      <c r="G2752" s="1" t="str">
        <f>IFERROR(__xludf.DUMMYFUNCTION("""COMPUTED_VALUE"""),"SQL")</f>
        <v>SQL</v>
      </c>
    </row>
    <row r="2753">
      <c r="B2753" s="1" t="str">
        <f>IFERROR(__xludf.DUMMYFUNCTION("""COMPUTED_VALUE"""),"HTML/CSS;JavaScript;Python;Ruby;SQL;VBA")</f>
        <v>HTML/CSS;JavaScript;Python;Ruby;SQL;VBA</v>
      </c>
      <c r="E2753" s="1" t="str">
        <f>IFERROR(__xludf.DUMMYFUNCTION("UNIQUE(SPLIT(B2753,"";""))"),"HTML/CSS")</f>
        <v>HTML/CSS</v>
      </c>
      <c r="F2753" s="1" t="str">
        <f>IFERROR(__xludf.DUMMYFUNCTION("""COMPUTED_VALUE"""),"JavaScript")</f>
        <v>JavaScript</v>
      </c>
      <c r="G2753" s="1" t="str">
        <f>IFERROR(__xludf.DUMMYFUNCTION("""COMPUTED_VALUE"""),"Python")</f>
        <v>Python</v>
      </c>
      <c r="H2753" s="1" t="str">
        <f>IFERROR(__xludf.DUMMYFUNCTION("""COMPUTED_VALUE"""),"Ruby")</f>
        <v>Ruby</v>
      </c>
      <c r="I2753" s="1" t="str">
        <f>IFERROR(__xludf.DUMMYFUNCTION("""COMPUTED_VALUE"""),"SQL")</f>
        <v>SQL</v>
      </c>
      <c r="J2753" s="1" t="str">
        <f>IFERROR(__xludf.DUMMYFUNCTION("""COMPUTED_VALUE"""),"VBA")</f>
        <v>VBA</v>
      </c>
    </row>
    <row r="2754">
      <c r="B2754" s="1" t="str">
        <f>IFERROR(__xludf.DUMMYFUNCTION("""COMPUTED_VALUE"""),"Bash/Shell/PowerShell;C;C++;C#;HTML/CSS;Java;Python;Rust;Scala;SQL;TypeScript")</f>
        <v>Bash/Shell/PowerShell;C;C++;C#;HTML/CSS;Java;Python;Rust;Scala;SQL;TypeScript</v>
      </c>
      <c r="E2754" s="1" t="str">
        <f>IFERROR(__xludf.DUMMYFUNCTION("UNIQUE(SPLIT(B2754,"";""))"),"Bash/Shell/PowerShell")</f>
        <v>Bash/Shell/PowerShell</v>
      </c>
      <c r="F2754" s="1" t="str">
        <f>IFERROR(__xludf.DUMMYFUNCTION("""COMPUTED_VALUE"""),"C")</f>
        <v>C</v>
      </c>
      <c r="G2754" s="1" t="str">
        <f>IFERROR(__xludf.DUMMYFUNCTION("""COMPUTED_VALUE"""),"C++")</f>
        <v>C++</v>
      </c>
      <c r="H2754" s="1" t="str">
        <f>IFERROR(__xludf.DUMMYFUNCTION("""COMPUTED_VALUE"""),"C#")</f>
        <v>C#</v>
      </c>
      <c r="I2754" s="1" t="str">
        <f>IFERROR(__xludf.DUMMYFUNCTION("""COMPUTED_VALUE"""),"HTML/CSS")</f>
        <v>HTML/CSS</v>
      </c>
      <c r="J2754" s="1" t="str">
        <f>IFERROR(__xludf.DUMMYFUNCTION("""COMPUTED_VALUE"""),"Java")</f>
        <v>Java</v>
      </c>
      <c r="K2754" s="1" t="str">
        <f>IFERROR(__xludf.DUMMYFUNCTION("""COMPUTED_VALUE"""),"Python")</f>
        <v>Python</v>
      </c>
      <c r="L2754" s="1" t="str">
        <f>IFERROR(__xludf.DUMMYFUNCTION("""COMPUTED_VALUE"""),"Rust")</f>
        <v>Rust</v>
      </c>
      <c r="M2754" s="1" t="str">
        <f>IFERROR(__xludf.DUMMYFUNCTION("""COMPUTED_VALUE"""),"Scala")</f>
        <v>Scala</v>
      </c>
      <c r="N2754" s="1" t="str">
        <f>IFERROR(__xludf.DUMMYFUNCTION("""COMPUTED_VALUE"""),"SQL")</f>
        <v>SQL</v>
      </c>
      <c r="O2754" s="1" t="str">
        <f>IFERROR(__xludf.DUMMYFUNCTION("""COMPUTED_VALUE"""),"TypeScript")</f>
        <v>TypeScript</v>
      </c>
    </row>
    <row r="2755">
      <c r="B2755" s="1" t="str">
        <f>IFERROR(__xludf.DUMMYFUNCTION("""COMPUTED_VALUE"""),"C#;Java;JavaScript;PHP;SQL")</f>
        <v>C#;Java;JavaScript;PHP;SQL</v>
      </c>
      <c r="E2755" s="1" t="str">
        <f>IFERROR(__xludf.DUMMYFUNCTION("UNIQUE(SPLIT(B2755,"";""))"),"C#")</f>
        <v>C#</v>
      </c>
      <c r="F2755" s="1" t="str">
        <f>IFERROR(__xludf.DUMMYFUNCTION("""COMPUTED_VALUE"""),"Java")</f>
        <v>Java</v>
      </c>
      <c r="G2755" s="1" t="str">
        <f>IFERROR(__xludf.DUMMYFUNCTION("""COMPUTED_VALUE"""),"JavaScript")</f>
        <v>JavaScript</v>
      </c>
      <c r="H2755" s="1" t="str">
        <f>IFERROR(__xludf.DUMMYFUNCTION("""COMPUTED_VALUE"""),"PHP")</f>
        <v>PHP</v>
      </c>
      <c r="I2755" s="1" t="str">
        <f>IFERROR(__xludf.DUMMYFUNCTION("""COMPUTED_VALUE"""),"SQL")</f>
        <v>SQL</v>
      </c>
    </row>
    <row r="2756">
      <c r="B2756" s="1" t="str">
        <f>IFERROR(__xludf.DUMMYFUNCTION("""COMPUTED_VALUE"""),"HTML/CSS;Java;JavaScript;TypeScript")</f>
        <v>HTML/CSS;Java;JavaScript;TypeScript</v>
      </c>
      <c r="E2756" s="1" t="str">
        <f>IFERROR(__xludf.DUMMYFUNCTION("UNIQUE(SPLIT(B2756,"";""))"),"HTML/CSS")</f>
        <v>HTML/CSS</v>
      </c>
      <c r="F2756" s="1" t="str">
        <f>IFERROR(__xludf.DUMMYFUNCTION("""COMPUTED_VALUE"""),"Java")</f>
        <v>Java</v>
      </c>
      <c r="G2756" s="1" t="str">
        <f>IFERROR(__xludf.DUMMYFUNCTION("""COMPUTED_VALUE"""),"JavaScript")</f>
        <v>JavaScript</v>
      </c>
      <c r="H2756" s="1" t="str">
        <f>IFERROR(__xludf.DUMMYFUNCTION("""COMPUTED_VALUE"""),"TypeScript")</f>
        <v>TypeScript</v>
      </c>
    </row>
    <row r="2757">
      <c r="B2757" s="1" t="str">
        <f>IFERROR(__xludf.DUMMYFUNCTION("""COMPUTED_VALUE"""),"C++;HTML/CSS;JavaScript;PHP;SQL")</f>
        <v>C++;HTML/CSS;JavaScript;PHP;SQL</v>
      </c>
      <c r="E2757" s="1" t="str">
        <f>IFERROR(__xludf.DUMMYFUNCTION("UNIQUE(SPLIT(B2757,"";""))"),"C++")</f>
        <v>C++</v>
      </c>
      <c r="F2757" s="1" t="str">
        <f>IFERROR(__xludf.DUMMYFUNCTION("""COMPUTED_VALUE"""),"HTML/CSS")</f>
        <v>HTML/CSS</v>
      </c>
      <c r="G2757" s="1" t="str">
        <f>IFERROR(__xludf.DUMMYFUNCTION("""COMPUTED_VALUE"""),"JavaScript")</f>
        <v>JavaScript</v>
      </c>
      <c r="H2757" s="1" t="str">
        <f>IFERROR(__xludf.DUMMYFUNCTION("""COMPUTED_VALUE"""),"PHP")</f>
        <v>PHP</v>
      </c>
      <c r="I2757" s="1" t="str">
        <f>IFERROR(__xludf.DUMMYFUNCTION("""COMPUTED_VALUE"""),"SQL")</f>
        <v>SQL</v>
      </c>
    </row>
    <row r="2758">
      <c r="B2758" s="1" t="str">
        <f>IFERROR(__xludf.DUMMYFUNCTION("""COMPUTED_VALUE"""),"HTML/CSS;JavaScript;PHP;SQL")</f>
        <v>HTML/CSS;JavaScript;PHP;SQL</v>
      </c>
      <c r="E2758" s="1" t="str">
        <f>IFERROR(__xludf.DUMMYFUNCTION("UNIQUE(SPLIT(B2758,"";""))"),"HTML/CSS")</f>
        <v>HTML/CSS</v>
      </c>
      <c r="F2758" s="1" t="str">
        <f>IFERROR(__xludf.DUMMYFUNCTION("""COMPUTED_VALUE"""),"JavaScript")</f>
        <v>JavaScript</v>
      </c>
      <c r="G2758" s="1" t="str">
        <f>IFERROR(__xludf.DUMMYFUNCTION("""COMPUTED_VALUE"""),"PHP")</f>
        <v>PHP</v>
      </c>
      <c r="H2758" s="1" t="str">
        <f>IFERROR(__xludf.DUMMYFUNCTION("""COMPUTED_VALUE"""),"SQL")</f>
        <v>SQL</v>
      </c>
    </row>
    <row r="2759">
      <c r="B2759" s="1" t="str">
        <f>IFERROR(__xludf.DUMMYFUNCTION("""COMPUTED_VALUE"""),"Bash/Shell/PowerShell;C++;C#;HTML/CSS;JavaScript;PHP;SQL;TypeScript")</f>
        <v>Bash/Shell/PowerShell;C++;C#;HTML/CSS;JavaScript;PHP;SQL;TypeScript</v>
      </c>
      <c r="E2759" s="1" t="str">
        <f>IFERROR(__xludf.DUMMYFUNCTION("UNIQUE(SPLIT(B2759,"";""))"),"Bash/Shell/PowerShell")</f>
        <v>Bash/Shell/PowerShell</v>
      </c>
      <c r="F2759" s="1" t="str">
        <f>IFERROR(__xludf.DUMMYFUNCTION("""COMPUTED_VALUE"""),"C++")</f>
        <v>C++</v>
      </c>
      <c r="G2759" s="1" t="str">
        <f>IFERROR(__xludf.DUMMYFUNCTION("""COMPUTED_VALUE"""),"C#")</f>
        <v>C#</v>
      </c>
      <c r="H2759" s="1" t="str">
        <f>IFERROR(__xludf.DUMMYFUNCTION("""COMPUTED_VALUE"""),"HTML/CSS")</f>
        <v>HTML/CSS</v>
      </c>
      <c r="I2759" s="1" t="str">
        <f>IFERROR(__xludf.DUMMYFUNCTION("""COMPUTED_VALUE"""),"JavaScript")</f>
        <v>JavaScript</v>
      </c>
      <c r="J2759" s="1" t="str">
        <f>IFERROR(__xludf.DUMMYFUNCTION("""COMPUTED_VALUE"""),"PHP")</f>
        <v>PHP</v>
      </c>
      <c r="K2759" s="1" t="str">
        <f>IFERROR(__xludf.DUMMYFUNCTION("""COMPUTED_VALUE"""),"SQL")</f>
        <v>SQL</v>
      </c>
      <c r="L2759" s="1" t="str">
        <f>IFERROR(__xludf.DUMMYFUNCTION("""COMPUTED_VALUE"""),"TypeScript")</f>
        <v>TypeScript</v>
      </c>
    </row>
    <row r="2760">
      <c r="B2760" s="1" t="str">
        <f>IFERROR(__xludf.DUMMYFUNCTION("""COMPUTED_VALUE"""),"C++;HTML/CSS;Java;JavaScript;SQL")</f>
        <v>C++;HTML/CSS;Java;JavaScript;SQL</v>
      </c>
      <c r="E2760" s="1" t="str">
        <f>IFERROR(__xludf.DUMMYFUNCTION("UNIQUE(SPLIT(B2760,"";""))"),"C++")</f>
        <v>C++</v>
      </c>
      <c r="F2760" s="1" t="str">
        <f>IFERROR(__xludf.DUMMYFUNCTION("""COMPUTED_VALUE"""),"HTML/CSS")</f>
        <v>HTML/CSS</v>
      </c>
      <c r="G2760" s="1" t="str">
        <f>IFERROR(__xludf.DUMMYFUNCTION("""COMPUTED_VALUE"""),"Java")</f>
        <v>Java</v>
      </c>
      <c r="H2760" s="1" t="str">
        <f>IFERROR(__xludf.DUMMYFUNCTION("""COMPUTED_VALUE"""),"JavaScript")</f>
        <v>JavaScript</v>
      </c>
      <c r="I2760" s="1" t="str">
        <f>IFERROR(__xludf.DUMMYFUNCTION("""COMPUTED_VALUE"""),"SQL")</f>
        <v>SQL</v>
      </c>
    </row>
    <row r="2761">
      <c r="B2761" s="1" t="str">
        <f>IFERROR(__xludf.DUMMYFUNCTION("""COMPUTED_VALUE"""),"Bash/Shell/PowerShell;C#;HTML/CSS;JavaScript;PHP;Python;SQL;VBA")</f>
        <v>Bash/Shell/PowerShell;C#;HTML/CSS;JavaScript;PHP;Python;SQL;VBA</v>
      </c>
      <c r="E2761" s="1" t="str">
        <f>IFERROR(__xludf.DUMMYFUNCTION("UNIQUE(SPLIT(B2761,"";""))"),"Bash/Shell/PowerShell")</f>
        <v>Bash/Shell/PowerShell</v>
      </c>
      <c r="F2761" s="1" t="str">
        <f>IFERROR(__xludf.DUMMYFUNCTION("""COMPUTED_VALUE"""),"C#")</f>
        <v>C#</v>
      </c>
      <c r="G2761" s="1" t="str">
        <f>IFERROR(__xludf.DUMMYFUNCTION("""COMPUTED_VALUE"""),"HTML/CSS")</f>
        <v>HTML/CSS</v>
      </c>
      <c r="H2761" s="1" t="str">
        <f>IFERROR(__xludf.DUMMYFUNCTION("""COMPUTED_VALUE"""),"JavaScript")</f>
        <v>JavaScript</v>
      </c>
      <c r="I2761" s="1" t="str">
        <f>IFERROR(__xludf.DUMMYFUNCTION("""COMPUTED_VALUE"""),"PHP")</f>
        <v>PHP</v>
      </c>
      <c r="J2761" s="1" t="str">
        <f>IFERROR(__xludf.DUMMYFUNCTION("""COMPUTED_VALUE"""),"Python")</f>
        <v>Python</v>
      </c>
      <c r="K2761" s="1" t="str">
        <f>IFERROR(__xludf.DUMMYFUNCTION("""COMPUTED_VALUE"""),"SQL")</f>
        <v>SQL</v>
      </c>
      <c r="L2761" s="1" t="str">
        <f>IFERROR(__xludf.DUMMYFUNCTION("""COMPUTED_VALUE"""),"VBA")</f>
        <v>VBA</v>
      </c>
    </row>
    <row r="2762">
      <c r="B2762" s="1" t="str">
        <f>IFERROR(__xludf.DUMMYFUNCTION("""COMPUTED_VALUE"""),"Bash/Shell/PowerShell;Clojure;Go;JavaScript;Python;SQL")</f>
        <v>Bash/Shell/PowerShell;Clojure;Go;JavaScript;Python;SQL</v>
      </c>
      <c r="E2762" s="1" t="str">
        <f>IFERROR(__xludf.DUMMYFUNCTION("UNIQUE(SPLIT(B2762,"";""))"),"Bash/Shell/PowerShell")</f>
        <v>Bash/Shell/PowerShell</v>
      </c>
      <c r="F2762" s="1" t="str">
        <f>IFERROR(__xludf.DUMMYFUNCTION("""COMPUTED_VALUE"""),"Clojure")</f>
        <v>Clojure</v>
      </c>
      <c r="G2762" s="1" t="str">
        <f>IFERROR(__xludf.DUMMYFUNCTION("""COMPUTED_VALUE"""),"Go")</f>
        <v>Go</v>
      </c>
      <c r="H2762" s="1" t="str">
        <f>IFERROR(__xludf.DUMMYFUNCTION("""COMPUTED_VALUE"""),"JavaScript")</f>
        <v>JavaScript</v>
      </c>
      <c r="I2762" s="1" t="str">
        <f>IFERROR(__xludf.DUMMYFUNCTION("""COMPUTED_VALUE"""),"Python")</f>
        <v>Python</v>
      </c>
      <c r="J2762" s="1" t="str">
        <f>IFERROR(__xludf.DUMMYFUNCTION("""COMPUTED_VALUE"""),"SQL")</f>
        <v>SQL</v>
      </c>
    </row>
    <row r="2763">
      <c r="B2763" s="1" t="str">
        <f>IFERROR(__xludf.DUMMYFUNCTION("""COMPUTED_VALUE"""),"C#;HTML/CSS;JavaScript;PHP;Python;SQL;TypeScript")</f>
        <v>C#;HTML/CSS;JavaScript;PHP;Python;SQL;TypeScript</v>
      </c>
      <c r="E2763" s="1" t="str">
        <f>IFERROR(__xludf.DUMMYFUNCTION("UNIQUE(SPLIT(B2763,"";""))"),"C#")</f>
        <v>C#</v>
      </c>
      <c r="F2763" s="1" t="str">
        <f>IFERROR(__xludf.DUMMYFUNCTION("""COMPUTED_VALUE"""),"HTML/CSS")</f>
        <v>HTML/CSS</v>
      </c>
      <c r="G2763" s="1" t="str">
        <f>IFERROR(__xludf.DUMMYFUNCTION("""COMPUTED_VALUE"""),"JavaScript")</f>
        <v>JavaScript</v>
      </c>
      <c r="H2763" s="1" t="str">
        <f>IFERROR(__xludf.DUMMYFUNCTION("""COMPUTED_VALUE"""),"PHP")</f>
        <v>PHP</v>
      </c>
      <c r="I2763" s="1" t="str">
        <f>IFERROR(__xludf.DUMMYFUNCTION("""COMPUTED_VALUE"""),"Python")</f>
        <v>Python</v>
      </c>
      <c r="J2763" s="1" t="str">
        <f>IFERROR(__xludf.DUMMYFUNCTION("""COMPUTED_VALUE"""),"SQL")</f>
        <v>SQL</v>
      </c>
      <c r="K2763" s="1" t="str">
        <f>IFERROR(__xludf.DUMMYFUNCTION("""COMPUTED_VALUE"""),"TypeScript")</f>
        <v>TypeScript</v>
      </c>
    </row>
    <row r="2764">
      <c r="B2764" s="1" t="str">
        <f>IFERROR(__xludf.DUMMYFUNCTION("""COMPUTED_VALUE"""),"Bash/Shell/PowerShell;C;HTML/CSS;JavaScript;Python;TypeScript")</f>
        <v>Bash/Shell/PowerShell;C;HTML/CSS;JavaScript;Python;TypeScript</v>
      </c>
      <c r="E2764" s="1" t="str">
        <f>IFERROR(__xludf.DUMMYFUNCTION("UNIQUE(SPLIT(B2764,"";""))"),"Bash/Shell/PowerShell")</f>
        <v>Bash/Shell/PowerShell</v>
      </c>
      <c r="F2764" s="1" t="str">
        <f>IFERROR(__xludf.DUMMYFUNCTION("""COMPUTED_VALUE"""),"C")</f>
        <v>C</v>
      </c>
      <c r="G2764" s="1" t="str">
        <f>IFERROR(__xludf.DUMMYFUNCTION("""COMPUTED_VALUE"""),"HTML/CSS")</f>
        <v>HTML/CSS</v>
      </c>
      <c r="H2764" s="1" t="str">
        <f>IFERROR(__xludf.DUMMYFUNCTION("""COMPUTED_VALUE"""),"JavaScript")</f>
        <v>JavaScript</v>
      </c>
      <c r="I2764" s="1" t="str">
        <f>IFERROR(__xludf.DUMMYFUNCTION("""COMPUTED_VALUE"""),"Python")</f>
        <v>Python</v>
      </c>
      <c r="J2764" s="1" t="str">
        <f>IFERROR(__xludf.DUMMYFUNCTION("""COMPUTED_VALUE"""),"TypeScript")</f>
        <v>TypeScript</v>
      </c>
    </row>
    <row r="2765">
      <c r="B2765" s="1" t="str">
        <f>IFERROR(__xludf.DUMMYFUNCTION("""COMPUTED_VALUE"""),"Bash/Shell/PowerShell;C++;HTML/CSS;JavaScript;Python")</f>
        <v>Bash/Shell/PowerShell;C++;HTML/CSS;JavaScript;Python</v>
      </c>
      <c r="E2765" s="1" t="str">
        <f>IFERROR(__xludf.DUMMYFUNCTION("UNIQUE(SPLIT(B2765,"";""))"),"Bash/Shell/PowerShell")</f>
        <v>Bash/Shell/PowerShell</v>
      </c>
      <c r="F2765" s="1" t="str">
        <f>IFERROR(__xludf.DUMMYFUNCTION("""COMPUTED_VALUE"""),"C++")</f>
        <v>C++</v>
      </c>
      <c r="G2765" s="1" t="str">
        <f>IFERROR(__xludf.DUMMYFUNCTION("""COMPUTED_VALUE"""),"HTML/CSS")</f>
        <v>HTML/CSS</v>
      </c>
      <c r="H2765" s="1" t="str">
        <f>IFERROR(__xludf.DUMMYFUNCTION("""COMPUTED_VALUE"""),"JavaScript")</f>
        <v>JavaScript</v>
      </c>
      <c r="I2765" s="1" t="str">
        <f>IFERROR(__xludf.DUMMYFUNCTION("""COMPUTED_VALUE"""),"Python")</f>
        <v>Python</v>
      </c>
    </row>
    <row r="2766">
      <c r="B2766" s="1" t="str">
        <f>IFERROR(__xludf.DUMMYFUNCTION("""COMPUTED_VALUE"""),"Clojure;Elixir;HTML/CSS;JavaScript;Python;R;Rust;SQL;TypeScript")</f>
        <v>Clojure;Elixir;HTML/CSS;JavaScript;Python;R;Rust;SQL;TypeScript</v>
      </c>
      <c r="E2766" s="1" t="str">
        <f>IFERROR(__xludf.DUMMYFUNCTION("UNIQUE(SPLIT(B2766,"";""))"),"Clojure")</f>
        <v>Clojure</v>
      </c>
      <c r="F2766" s="1" t="str">
        <f>IFERROR(__xludf.DUMMYFUNCTION("""COMPUTED_VALUE"""),"Elixir")</f>
        <v>Elixir</v>
      </c>
      <c r="G2766" s="1" t="str">
        <f>IFERROR(__xludf.DUMMYFUNCTION("""COMPUTED_VALUE"""),"HTML/CSS")</f>
        <v>HTML/CSS</v>
      </c>
      <c r="H2766" s="1" t="str">
        <f>IFERROR(__xludf.DUMMYFUNCTION("""COMPUTED_VALUE"""),"JavaScript")</f>
        <v>JavaScript</v>
      </c>
      <c r="I2766" s="1" t="str">
        <f>IFERROR(__xludf.DUMMYFUNCTION("""COMPUTED_VALUE"""),"Python")</f>
        <v>Python</v>
      </c>
      <c r="J2766" s="1" t="str">
        <f>IFERROR(__xludf.DUMMYFUNCTION("""COMPUTED_VALUE"""),"R")</f>
        <v>R</v>
      </c>
      <c r="K2766" s="1" t="str">
        <f>IFERROR(__xludf.DUMMYFUNCTION("""COMPUTED_VALUE"""),"Rust")</f>
        <v>Rust</v>
      </c>
      <c r="L2766" s="1" t="str">
        <f>IFERROR(__xludf.DUMMYFUNCTION("""COMPUTED_VALUE"""),"SQL")</f>
        <v>SQL</v>
      </c>
      <c r="M2766" s="1" t="str">
        <f>IFERROR(__xludf.DUMMYFUNCTION("""COMPUTED_VALUE"""),"TypeScript")</f>
        <v>TypeScript</v>
      </c>
    </row>
    <row r="2767">
      <c r="B2767" s="1" t="str">
        <f>IFERROR(__xludf.DUMMYFUNCTION("""COMPUTED_VALUE"""),"C#;SQL")</f>
        <v>C#;SQL</v>
      </c>
      <c r="E2767" s="1" t="str">
        <f>IFERROR(__xludf.DUMMYFUNCTION("UNIQUE(SPLIT(B2767,"";""))"),"C#")</f>
        <v>C#</v>
      </c>
      <c r="F2767" s="1" t="str">
        <f>IFERROR(__xludf.DUMMYFUNCTION("""COMPUTED_VALUE"""),"SQL")</f>
        <v>SQL</v>
      </c>
    </row>
    <row r="2768">
      <c r="B2768" s="1" t="str">
        <f>IFERROR(__xludf.DUMMYFUNCTION("""COMPUTED_VALUE"""),"Assembly;Bash/Shell/PowerShell;C;HTML/CSS;JavaScript;Python;Ruby")</f>
        <v>Assembly;Bash/Shell/PowerShell;C;HTML/CSS;JavaScript;Python;Ruby</v>
      </c>
      <c r="E2768" s="1" t="str">
        <f>IFERROR(__xludf.DUMMYFUNCTION("UNIQUE(SPLIT(B2768,"";""))"),"Assembly")</f>
        <v>Assembly</v>
      </c>
      <c r="F2768" s="1" t="str">
        <f>IFERROR(__xludf.DUMMYFUNCTION("""COMPUTED_VALUE"""),"Bash/Shell/PowerShell")</f>
        <v>Bash/Shell/PowerShell</v>
      </c>
      <c r="G2768" s="1" t="str">
        <f>IFERROR(__xludf.DUMMYFUNCTION("""COMPUTED_VALUE"""),"C")</f>
        <v>C</v>
      </c>
      <c r="H2768" s="1" t="str">
        <f>IFERROR(__xludf.DUMMYFUNCTION("""COMPUTED_VALUE"""),"HTML/CSS")</f>
        <v>HTML/CSS</v>
      </c>
      <c r="I2768" s="1" t="str">
        <f>IFERROR(__xludf.DUMMYFUNCTION("""COMPUTED_VALUE"""),"JavaScript")</f>
        <v>JavaScript</v>
      </c>
      <c r="J2768" s="1" t="str">
        <f>IFERROR(__xludf.DUMMYFUNCTION("""COMPUTED_VALUE"""),"Python")</f>
        <v>Python</v>
      </c>
      <c r="K2768" s="1" t="str">
        <f>IFERROR(__xludf.DUMMYFUNCTION("""COMPUTED_VALUE"""),"Ruby")</f>
        <v>Ruby</v>
      </c>
    </row>
    <row r="2769">
      <c r="B2769" s="1" t="str">
        <f>IFERROR(__xludf.DUMMYFUNCTION("""COMPUTED_VALUE"""),"C;C++;C#;HTML/CSS;Java")</f>
        <v>C;C++;C#;HTML/CSS;Java</v>
      </c>
      <c r="E2769" s="1" t="str">
        <f>IFERROR(__xludf.DUMMYFUNCTION("UNIQUE(SPLIT(B2769,"";""))"),"C")</f>
        <v>C</v>
      </c>
      <c r="F2769" s="1" t="str">
        <f>IFERROR(__xludf.DUMMYFUNCTION("""COMPUTED_VALUE"""),"C++")</f>
        <v>C++</v>
      </c>
      <c r="G2769" s="1" t="str">
        <f>IFERROR(__xludf.DUMMYFUNCTION("""COMPUTED_VALUE"""),"C#")</f>
        <v>C#</v>
      </c>
      <c r="H2769" s="1" t="str">
        <f>IFERROR(__xludf.DUMMYFUNCTION("""COMPUTED_VALUE"""),"HTML/CSS")</f>
        <v>HTML/CSS</v>
      </c>
      <c r="I2769" s="1" t="str">
        <f>IFERROR(__xludf.DUMMYFUNCTION("""COMPUTED_VALUE"""),"Java")</f>
        <v>Java</v>
      </c>
    </row>
    <row r="2770">
      <c r="B2770" s="1" t="str">
        <f>IFERROR(__xludf.DUMMYFUNCTION("""COMPUTED_VALUE"""),"Bash/Shell/PowerShell;Python;Scala;SQL")</f>
        <v>Bash/Shell/PowerShell;Python;Scala;SQL</v>
      </c>
      <c r="E2770" s="1" t="str">
        <f>IFERROR(__xludf.DUMMYFUNCTION("UNIQUE(SPLIT(B2770,"";""))"),"Bash/Shell/PowerShell")</f>
        <v>Bash/Shell/PowerShell</v>
      </c>
      <c r="F2770" s="1" t="str">
        <f>IFERROR(__xludf.DUMMYFUNCTION("""COMPUTED_VALUE"""),"Python")</f>
        <v>Python</v>
      </c>
      <c r="G2770" s="1" t="str">
        <f>IFERROR(__xludf.DUMMYFUNCTION("""COMPUTED_VALUE"""),"Scala")</f>
        <v>Scala</v>
      </c>
      <c r="H2770" s="1" t="str">
        <f>IFERROR(__xludf.DUMMYFUNCTION("""COMPUTED_VALUE"""),"SQL")</f>
        <v>SQL</v>
      </c>
    </row>
    <row r="2771">
      <c r="B2771" s="1" t="str">
        <f>IFERROR(__xludf.DUMMYFUNCTION("""COMPUTED_VALUE"""),"Bash/Shell/PowerShell;C;C++;HTML/CSS;Java;JavaScript;Python;SQL;Other(s):")</f>
        <v>Bash/Shell/PowerShell;C;C++;HTML/CSS;Java;JavaScript;Python;SQL;Other(s):</v>
      </c>
      <c r="E2771" s="1" t="str">
        <f>IFERROR(__xludf.DUMMYFUNCTION("UNIQUE(SPLIT(B2771,"";""))"),"Bash/Shell/PowerShell")</f>
        <v>Bash/Shell/PowerShell</v>
      </c>
      <c r="F2771" s="1" t="str">
        <f>IFERROR(__xludf.DUMMYFUNCTION("""COMPUTED_VALUE"""),"C")</f>
        <v>C</v>
      </c>
      <c r="G2771" s="1" t="str">
        <f>IFERROR(__xludf.DUMMYFUNCTION("""COMPUTED_VALUE"""),"C++")</f>
        <v>C++</v>
      </c>
      <c r="H2771" s="1" t="str">
        <f>IFERROR(__xludf.DUMMYFUNCTION("""COMPUTED_VALUE"""),"HTML/CSS")</f>
        <v>HTML/CSS</v>
      </c>
      <c r="I2771" s="1" t="str">
        <f>IFERROR(__xludf.DUMMYFUNCTION("""COMPUTED_VALUE"""),"Java")</f>
        <v>Java</v>
      </c>
      <c r="J2771" s="1" t="str">
        <f>IFERROR(__xludf.DUMMYFUNCTION("""COMPUTED_VALUE"""),"JavaScript")</f>
        <v>JavaScript</v>
      </c>
      <c r="K2771" s="1" t="str">
        <f>IFERROR(__xludf.DUMMYFUNCTION("""COMPUTED_VALUE"""),"Python")</f>
        <v>Python</v>
      </c>
      <c r="L2771" s="1" t="str">
        <f>IFERROR(__xludf.DUMMYFUNCTION("""COMPUTED_VALUE"""),"SQL")</f>
        <v>SQL</v>
      </c>
      <c r="M2771" s="1" t="str">
        <f>IFERROR(__xludf.DUMMYFUNCTION("""COMPUTED_VALUE"""),"Other(s):")</f>
        <v>Other(s):</v>
      </c>
    </row>
    <row r="2772">
      <c r="B2772" s="1" t="str">
        <f>IFERROR(__xludf.DUMMYFUNCTION("""COMPUTED_VALUE"""),"HTML/CSS;JavaScript;PHP")</f>
        <v>HTML/CSS;JavaScript;PHP</v>
      </c>
      <c r="E2772" s="1" t="str">
        <f>IFERROR(__xludf.DUMMYFUNCTION("UNIQUE(SPLIT(B2772,"";""))"),"HTML/CSS")</f>
        <v>HTML/CSS</v>
      </c>
      <c r="F2772" s="1" t="str">
        <f>IFERROR(__xludf.DUMMYFUNCTION("""COMPUTED_VALUE"""),"JavaScript")</f>
        <v>JavaScript</v>
      </c>
      <c r="G2772" s="1" t="str">
        <f>IFERROR(__xludf.DUMMYFUNCTION("""COMPUTED_VALUE"""),"PHP")</f>
        <v>PHP</v>
      </c>
    </row>
    <row r="2773">
      <c r="B2773" s="1" t="str">
        <f>IFERROR(__xludf.DUMMYFUNCTION("""COMPUTED_VALUE"""),"Bash/Shell/PowerShell;C;C#;Dart;Go;HTML/CSS;JavaScript;SQL;TypeScript")</f>
        <v>Bash/Shell/PowerShell;C;C#;Dart;Go;HTML/CSS;JavaScript;SQL;TypeScript</v>
      </c>
      <c r="E2773" s="1" t="str">
        <f>IFERROR(__xludf.DUMMYFUNCTION("UNIQUE(SPLIT(B2773,"";""))"),"Bash/Shell/PowerShell")</f>
        <v>Bash/Shell/PowerShell</v>
      </c>
      <c r="F2773" s="1" t="str">
        <f>IFERROR(__xludf.DUMMYFUNCTION("""COMPUTED_VALUE"""),"C")</f>
        <v>C</v>
      </c>
      <c r="G2773" s="1" t="str">
        <f>IFERROR(__xludf.DUMMYFUNCTION("""COMPUTED_VALUE"""),"C#")</f>
        <v>C#</v>
      </c>
      <c r="H2773" s="1" t="str">
        <f>IFERROR(__xludf.DUMMYFUNCTION("""COMPUTED_VALUE"""),"Dart")</f>
        <v>Dart</v>
      </c>
      <c r="I2773" s="1" t="str">
        <f>IFERROR(__xludf.DUMMYFUNCTION("""COMPUTED_VALUE"""),"Go")</f>
        <v>Go</v>
      </c>
      <c r="J2773" s="1" t="str">
        <f>IFERROR(__xludf.DUMMYFUNCTION("""COMPUTED_VALUE"""),"HTML/CSS")</f>
        <v>HTML/CSS</v>
      </c>
      <c r="K2773" s="1" t="str">
        <f>IFERROR(__xludf.DUMMYFUNCTION("""COMPUTED_VALUE"""),"JavaScript")</f>
        <v>JavaScript</v>
      </c>
      <c r="L2773" s="1" t="str">
        <f>IFERROR(__xludf.DUMMYFUNCTION("""COMPUTED_VALUE"""),"SQL")</f>
        <v>SQL</v>
      </c>
      <c r="M2773" s="1" t="str">
        <f>IFERROR(__xludf.DUMMYFUNCTION("""COMPUTED_VALUE"""),"TypeScript")</f>
        <v>TypeScript</v>
      </c>
    </row>
    <row r="2774">
      <c r="B2774" s="1" t="str">
        <f>IFERROR(__xludf.DUMMYFUNCTION("""COMPUTED_VALUE"""),"Java;JavaScript;Python")</f>
        <v>Java;JavaScript;Python</v>
      </c>
      <c r="E2774" s="1" t="str">
        <f>IFERROR(__xludf.DUMMYFUNCTION("UNIQUE(SPLIT(B2774,"";""))"),"Java")</f>
        <v>Java</v>
      </c>
      <c r="F2774" s="1" t="str">
        <f>IFERROR(__xludf.DUMMYFUNCTION("""COMPUTED_VALUE"""),"JavaScript")</f>
        <v>JavaScript</v>
      </c>
      <c r="G2774" s="1" t="str">
        <f>IFERROR(__xludf.DUMMYFUNCTION("""COMPUTED_VALUE"""),"Python")</f>
        <v>Python</v>
      </c>
    </row>
    <row r="2775">
      <c r="B2775" s="1" t="str">
        <f>IFERROR(__xludf.DUMMYFUNCTION("""COMPUTED_VALUE"""),"HTML/CSS;JavaScript;Other(s):")</f>
        <v>HTML/CSS;JavaScript;Other(s):</v>
      </c>
      <c r="E2775" s="1" t="str">
        <f>IFERROR(__xludf.DUMMYFUNCTION("UNIQUE(SPLIT(B2775,"";""))"),"HTML/CSS")</f>
        <v>HTML/CSS</v>
      </c>
      <c r="F2775" s="1" t="str">
        <f>IFERROR(__xludf.DUMMYFUNCTION("""COMPUTED_VALUE"""),"JavaScript")</f>
        <v>JavaScript</v>
      </c>
      <c r="G2775" s="1" t="str">
        <f>IFERROR(__xludf.DUMMYFUNCTION("""COMPUTED_VALUE"""),"Other(s):")</f>
        <v>Other(s):</v>
      </c>
    </row>
    <row r="2776">
      <c r="B2776" s="1" t="str">
        <f>IFERROR(__xludf.DUMMYFUNCTION("""COMPUTED_VALUE"""),"C;C#;HTML/CSS;JavaScript;PHP;Python")</f>
        <v>C;C#;HTML/CSS;JavaScript;PHP;Python</v>
      </c>
      <c r="E2776" s="1" t="str">
        <f>IFERROR(__xludf.DUMMYFUNCTION("UNIQUE(SPLIT(B2776,"";""))"),"C")</f>
        <v>C</v>
      </c>
      <c r="F2776" s="1" t="str">
        <f>IFERROR(__xludf.DUMMYFUNCTION("""COMPUTED_VALUE"""),"C#")</f>
        <v>C#</v>
      </c>
      <c r="G2776" s="1" t="str">
        <f>IFERROR(__xludf.DUMMYFUNCTION("""COMPUTED_VALUE"""),"HTML/CSS")</f>
        <v>HTML/CSS</v>
      </c>
      <c r="H2776" s="1" t="str">
        <f>IFERROR(__xludf.DUMMYFUNCTION("""COMPUTED_VALUE"""),"JavaScript")</f>
        <v>JavaScript</v>
      </c>
      <c r="I2776" s="1" t="str">
        <f>IFERROR(__xludf.DUMMYFUNCTION("""COMPUTED_VALUE"""),"PHP")</f>
        <v>PHP</v>
      </c>
      <c r="J2776" s="1" t="str">
        <f>IFERROR(__xludf.DUMMYFUNCTION("""COMPUTED_VALUE"""),"Python")</f>
        <v>Python</v>
      </c>
    </row>
    <row r="2777">
      <c r="B2777" s="1" t="str">
        <f>IFERROR(__xludf.DUMMYFUNCTION("""COMPUTED_VALUE"""),"Bash/Shell/PowerShell;HTML/CSS;Java;JavaScript;Python;SQL")</f>
        <v>Bash/Shell/PowerShell;HTML/CSS;Java;JavaScript;Python;SQL</v>
      </c>
      <c r="E2777" s="1" t="str">
        <f>IFERROR(__xludf.DUMMYFUNCTION("UNIQUE(SPLIT(B2777,"";""))"),"Bash/Shell/PowerShell")</f>
        <v>Bash/Shell/PowerShell</v>
      </c>
      <c r="F2777" s="1" t="str">
        <f>IFERROR(__xludf.DUMMYFUNCTION("""COMPUTED_VALUE"""),"HTML/CSS")</f>
        <v>HTML/CSS</v>
      </c>
      <c r="G2777" s="1" t="str">
        <f>IFERROR(__xludf.DUMMYFUNCTION("""COMPUTED_VALUE"""),"Java")</f>
        <v>Java</v>
      </c>
      <c r="H2777" s="1" t="str">
        <f>IFERROR(__xludf.DUMMYFUNCTION("""COMPUTED_VALUE"""),"JavaScript")</f>
        <v>JavaScript</v>
      </c>
      <c r="I2777" s="1" t="str">
        <f>IFERROR(__xludf.DUMMYFUNCTION("""COMPUTED_VALUE"""),"Python")</f>
        <v>Python</v>
      </c>
      <c r="J2777" s="1" t="str">
        <f>IFERROR(__xludf.DUMMYFUNCTION("""COMPUTED_VALUE"""),"SQL")</f>
        <v>SQL</v>
      </c>
    </row>
    <row r="2778">
      <c r="B2778" s="1" t="str">
        <f>IFERROR(__xludf.DUMMYFUNCTION("""COMPUTED_VALUE"""),"Assembly;Bash/Shell/PowerShell;C;C++;C#;HTML/CSS;Java;Kotlin;PHP;SQL;Swift")</f>
        <v>Assembly;Bash/Shell/PowerShell;C;C++;C#;HTML/CSS;Java;Kotlin;PHP;SQL;Swift</v>
      </c>
      <c r="E2778" s="1" t="str">
        <f>IFERROR(__xludf.DUMMYFUNCTION("UNIQUE(SPLIT(B2778,"";""))"),"Assembly")</f>
        <v>Assembly</v>
      </c>
      <c r="F2778" s="1" t="str">
        <f>IFERROR(__xludf.DUMMYFUNCTION("""COMPUTED_VALUE"""),"Bash/Shell/PowerShell")</f>
        <v>Bash/Shell/PowerShell</v>
      </c>
      <c r="G2778" s="1" t="str">
        <f>IFERROR(__xludf.DUMMYFUNCTION("""COMPUTED_VALUE"""),"C")</f>
        <v>C</v>
      </c>
      <c r="H2778" s="1" t="str">
        <f>IFERROR(__xludf.DUMMYFUNCTION("""COMPUTED_VALUE"""),"C++")</f>
        <v>C++</v>
      </c>
      <c r="I2778" s="1" t="str">
        <f>IFERROR(__xludf.DUMMYFUNCTION("""COMPUTED_VALUE"""),"C#")</f>
        <v>C#</v>
      </c>
      <c r="J2778" s="1" t="str">
        <f>IFERROR(__xludf.DUMMYFUNCTION("""COMPUTED_VALUE"""),"HTML/CSS")</f>
        <v>HTML/CSS</v>
      </c>
      <c r="K2778" s="1" t="str">
        <f>IFERROR(__xludf.DUMMYFUNCTION("""COMPUTED_VALUE"""),"Java")</f>
        <v>Java</v>
      </c>
      <c r="L2778" s="1" t="str">
        <f>IFERROR(__xludf.DUMMYFUNCTION("""COMPUTED_VALUE"""),"Kotlin")</f>
        <v>Kotlin</v>
      </c>
      <c r="M2778" s="1" t="str">
        <f>IFERROR(__xludf.DUMMYFUNCTION("""COMPUTED_VALUE"""),"PHP")</f>
        <v>PHP</v>
      </c>
      <c r="N2778" s="1" t="str">
        <f>IFERROR(__xludf.DUMMYFUNCTION("""COMPUTED_VALUE"""),"SQL")</f>
        <v>SQL</v>
      </c>
      <c r="O2778" s="1" t="str">
        <f>IFERROR(__xludf.DUMMYFUNCTION("""COMPUTED_VALUE"""),"Swift")</f>
        <v>Swift</v>
      </c>
    </row>
    <row r="2779">
      <c r="B2779" s="1" t="str">
        <f>IFERROR(__xludf.DUMMYFUNCTION("""COMPUTED_VALUE"""),"Bash/Shell/PowerShell;C;HTML/CSS;JavaScript;Python")</f>
        <v>Bash/Shell/PowerShell;C;HTML/CSS;JavaScript;Python</v>
      </c>
      <c r="E2779" s="1" t="str">
        <f>IFERROR(__xludf.DUMMYFUNCTION("UNIQUE(SPLIT(B2779,"";""))"),"Bash/Shell/PowerShell")</f>
        <v>Bash/Shell/PowerShell</v>
      </c>
      <c r="F2779" s="1" t="str">
        <f>IFERROR(__xludf.DUMMYFUNCTION("""COMPUTED_VALUE"""),"C")</f>
        <v>C</v>
      </c>
      <c r="G2779" s="1" t="str">
        <f>IFERROR(__xludf.DUMMYFUNCTION("""COMPUTED_VALUE"""),"HTML/CSS")</f>
        <v>HTML/CSS</v>
      </c>
      <c r="H2779" s="1" t="str">
        <f>IFERROR(__xludf.DUMMYFUNCTION("""COMPUTED_VALUE"""),"JavaScript")</f>
        <v>JavaScript</v>
      </c>
      <c r="I2779" s="1" t="str">
        <f>IFERROR(__xludf.DUMMYFUNCTION("""COMPUTED_VALUE"""),"Python")</f>
        <v>Python</v>
      </c>
    </row>
    <row r="2780">
      <c r="B2780" s="1" t="str">
        <f>IFERROR(__xludf.DUMMYFUNCTION("""COMPUTED_VALUE"""),"Bash/Shell/PowerShell;C++;C#;HTML/CSS;JavaScript;PHP;Python;SQL;TypeScript")</f>
        <v>Bash/Shell/PowerShell;C++;C#;HTML/CSS;JavaScript;PHP;Python;SQL;TypeScript</v>
      </c>
      <c r="E2780" s="1" t="str">
        <f>IFERROR(__xludf.DUMMYFUNCTION("UNIQUE(SPLIT(B2780,"";""))"),"Bash/Shell/PowerShell")</f>
        <v>Bash/Shell/PowerShell</v>
      </c>
      <c r="F2780" s="1" t="str">
        <f>IFERROR(__xludf.DUMMYFUNCTION("""COMPUTED_VALUE"""),"C++")</f>
        <v>C++</v>
      </c>
      <c r="G2780" s="1" t="str">
        <f>IFERROR(__xludf.DUMMYFUNCTION("""COMPUTED_VALUE"""),"C#")</f>
        <v>C#</v>
      </c>
      <c r="H2780" s="1" t="str">
        <f>IFERROR(__xludf.DUMMYFUNCTION("""COMPUTED_VALUE"""),"HTML/CSS")</f>
        <v>HTML/CSS</v>
      </c>
      <c r="I2780" s="1" t="str">
        <f>IFERROR(__xludf.DUMMYFUNCTION("""COMPUTED_VALUE"""),"JavaScript")</f>
        <v>JavaScript</v>
      </c>
      <c r="J2780" s="1" t="str">
        <f>IFERROR(__xludf.DUMMYFUNCTION("""COMPUTED_VALUE"""),"PHP")</f>
        <v>PHP</v>
      </c>
      <c r="K2780" s="1" t="str">
        <f>IFERROR(__xludf.DUMMYFUNCTION("""COMPUTED_VALUE"""),"Python")</f>
        <v>Python</v>
      </c>
      <c r="L2780" s="1" t="str">
        <f>IFERROR(__xludf.DUMMYFUNCTION("""COMPUTED_VALUE"""),"SQL")</f>
        <v>SQL</v>
      </c>
      <c r="M2780" s="1" t="str">
        <f>IFERROR(__xludf.DUMMYFUNCTION("""COMPUTED_VALUE"""),"TypeScript")</f>
        <v>TypeScript</v>
      </c>
    </row>
    <row r="2781">
      <c r="B2781" s="1" t="str">
        <f>IFERROR(__xludf.DUMMYFUNCTION("""COMPUTED_VALUE"""),"Bash/Shell/PowerShell;C;C++;C#;Python")</f>
        <v>Bash/Shell/PowerShell;C;C++;C#;Python</v>
      </c>
      <c r="E2781" s="1" t="str">
        <f>IFERROR(__xludf.DUMMYFUNCTION("UNIQUE(SPLIT(B2781,"";""))"),"Bash/Shell/PowerShell")</f>
        <v>Bash/Shell/PowerShell</v>
      </c>
      <c r="F2781" s="1" t="str">
        <f>IFERROR(__xludf.DUMMYFUNCTION("""COMPUTED_VALUE"""),"C")</f>
        <v>C</v>
      </c>
      <c r="G2781" s="1" t="str">
        <f>IFERROR(__xludf.DUMMYFUNCTION("""COMPUTED_VALUE"""),"C++")</f>
        <v>C++</v>
      </c>
      <c r="H2781" s="1" t="str">
        <f>IFERROR(__xludf.DUMMYFUNCTION("""COMPUTED_VALUE"""),"C#")</f>
        <v>C#</v>
      </c>
      <c r="I2781" s="1" t="str">
        <f>IFERROR(__xludf.DUMMYFUNCTION("""COMPUTED_VALUE"""),"Python")</f>
        <v>Python</v>
      </c>
    </row>
    <row r="2782">
      <c r="B2782" s="1" t="str">
        <f>IFERROR(__xludf.DUMMYFUNCTION("""COMPUTED_VALUE"""),"Assembly;Bash/Shell/PowerShell;C;C++;HTML/CSS;JavaScript;PHP;Python;SQL")</f>
        <v>Assembly;Bash/Shell/PowerShell;C;C++;HTML/CSS;JavaScript;PHP;Python;SQL</v>
      </c>
      <c r="E2782" s="1" t="str">
        <f>IFERROR(__xludf.DUMMYFUNCTION("UNIQUE(SPLIT(B2782,"";""))"),"Assembly")</f>
        <v>Assembly</v>
      </c>
      <c r="F2782" s="1" t="str">
        <f>IFERROR(__xludf.DUMMYFUNCTION("""COMPUTED_VALUE"""),"Bash/Shell/PowerShell")</f>
        <v>Bash/Shell/PowerShell</v>
      </c>
      <c r="G2782" s="1" t="str">
        <f>IFERROR(__xludf.DUMMYFUNCTION("""COMPUTED_VALUE"""),"C")</f>
        <v>C</v>
      </c>
      <c r="H2782" s="1" t="str">
        <f>IFERROR(__xludf.DUMMYFUNCTION("""COMPUTED_VALUE"""),"C++")</f>
        <v>C++</v>
      </c>
      <c r="I2782" s="1" t="str">
        <f>IFERROR(__xludf.DUMMYFUNCTION("""COMPUTED_VALUE"""),"HTML/CSS")</f>
        <v>HTML/CSS</v>
      </c>
      <c r="J2782" s="1" t="str">
        <f>IFERROR(__xludf.DUMMYFUNCTION("""COMPUTED_VALUE"""),"JavaScript")</f>
        <v>JavaScript</v>
      </c>
      <c r="K2782" s="1" t="str">
        <f>IFERROR(__xludf.DUMMYFUNCTION("""COMPUTED_VALUE"""),"PHP")</f>
        <v>PHP</v>
      </c>
      <c r="L2782" s="1" t="str">
        <f>IFERROR(__xludf.DUMMYFUNCTION("""COMPUTED_VALUE"""),"Python")</f>
        <v>Python</v>
      </c>
      <c r="M2782" s="1" t="str">
        <f>IFERROR(__xludf.DUMMYFUNCTION("""COMPUTED_VALUE"""),"SQL")</f>
        <v>SQL</v>
      </c>
    </row>
    <row r="2783">
      <c r="B2783" s="1" t="str">
        <f>IFERROR(__xludf.DUMMYFUNCTION("""COMPUTED_VALUE"""),"Java;Python;Ruby")</f>
        <v>Java;Python;Ruby</v>
      </c>
      <c r="E2783" s="1" t="str">
        <f>IFERROR(__xludf.DUMMYFUNCTION("UNIQUE(SPLIT(B2783,"";""))"),"Java")</f>
        <v>Java</v>
      </c>
      <c r="F2783" s="1" t="str">
        <f>IFERROR(__xludf.DUMMYFUNCTION("""COMPUTED_VALUE"""),"Python")</f>
        <v>Python</v>
      </c>
      <c r="G2783" s="1" t="str">
        <f>IFERROR(__xludf.DUMMYFUNCTION("""COMPUTED_VALUE"""),"Ruby")</f>
        <v>Ruby</v>
      </c>
    </row>
    <row r="2784">
      <c r="B2784" s="1" t="str">
        <f>IFERROR(__xludf.DUMMYFUNCTION("""COMPUTED_VALUE"""),"HTML/CSS;JavaScript;Python;TypeScript")</f>
        <v>HTML/CSS;JavaScript;Python;TypeScript</v>
      </c>
      <c r="E2784" s="1" t="str">
        <f>IFERROR(__xludf.DUMMYFUNCTION("UNIQUE(SPLIT(B2784,"";""))"),"HTML/CSS")</f>
        <v>HTML/CSS</v>
      </c>
      <c r="F2784" s="1" t="str">
        <f>IFERROR(__xludf.DUMMYFUNCTION("""COMPUTED_VALUE"""),"JavaScript")</f>
        <v>JavaScript</v>
      </c>
      <c r="G2784" s="1" t="str">
        <f>IFERROR(__xludf.DUMMYFUNCTION("""COMPUTED_VALUE"""),"Python")</f>
        <v>Python</v>
      </c>
      <c r="H2784" s="1" t="str">
        <f>IFERROR(__xludf.DUMMYFUNCTION("""COMPUTED_VALUE"""),"TypeScript")</f>
        <v>TypeScript</v>
      </c>
    </row>
    <row r="2785">
      <c r="B2785" s="1" t="str">
        <f>IFERROR(__xludf.DUMMYFUNCTION("""COMPUTED_VALUE"""),"Bash/Shell/PowerShell;Go;HTML/CSS;Java;JavaScript;Kotlin;PHP;Python;Ruby;SQL")</f>
        <v>Bash/Shell/PowerShell;Go;HTML/CSS;Java;JavaScript;Kotlin;PHP;Python;Ruby;SQL</v>
      </c>
      <c r="E2785" s="1" t="str">
        <f>IFERROR(__xludf.DUMMYFUNCTION("UNIQUE(SPLIT(B2785,"";""))"),"Bash/Shell/PowerShell")</f>
        <v>Bash/Shell/PowerShell</v>
      </c>
      <c r="F2785" s="1" t="str">
        <f>IFERROR(__xludf.DUMMYFUNCTION("""COMPUTED_VALUE"""),"Go")</f>
        <v>Go</v>
      </c>
      <c r="G2785" s="1" t="str">
        <f>IFERROR(__xludf.DUMMYFUNCTION("""COMPUTED_VALUE"""),"HTML/CSS")</f>
        <v>HTML/CSS</v>
      </c>
      <c r="H2785" s="1" t="str">
        <f>IFERROR(__xludf.DUMMYFUNCTION("""COMPUTED_VALUE"""),"Java")</f>
        <v>Java</v>
      </c>
      <c r="I2785" s="1" t="str">
        <f>IFERROR(__xludf.DUMMYFUNCTION("""COMPUTED_VALUE"""),"JavaScript")</f>
        <v>JavaScript</v>
      </c>
      <c r="J2785" s="1" t="str">
        <f>IFERROR(__xludf.DUMMYFUNCTION("""COMPUTED_VALUE"""),"Kotlin")</f>
        <v>Kotlin</v>
      </c>
      <c r="K2785" s="1" t="str">
        <f>IFERROR(__xludf.DUMMYFUNCTION("""COMPUTED_VALUE"""),"PHP")</f>
        <v>PHP</v>
      </c>
      <c r="L2785" s="1" t="str">
        <f>IFERROR(__xludf.DUMMYFUNCTION("""COMPUTED_VALUE"""),"Python")</f>
        <v>Python</v>
      </c>
      <c r="M2785" s="1" t="str">
        <f>IFERROR(__xludf.DUMMYFUNCTION("""COMPUTED_VALUE"""),"Ruby")</f>
        <v>Ruby</v>
      </c>
      <c r="N2785" s="1" t="str">
        <f>IFERROR(__xludf.DUMMYFUNCTION("""COMPUTED_VALUE"""),"SQL")</f>
        <v>SQL</v>
      </c>
    </row>
    <row r="2786">
      <c r="B2786" s="1" t="str">
        <f>IFERROR(__xludf.DUMMYFUNCTION("""COMPUTED_VALUE"""),"Bash/Shell/PowerShell;C#;HTML/CSS;JavaScript;Python;R;SQL")</f>
        <v>Bash/Shell/PowerShell;C#;HTML/CSS;JavaScript;Python;R;SQL</v>
      </c>
      <c r="E2786" s="1" t="str">
        <f>IFERROR(__xludf.DUMMYFUNCTION("UNIQUE(SPLIT(B2786,"";""))"),"Bash/Shell/PowerShell")</f>
        <v>Bash/Shell/PowerShell</v>
      </c>
      <c r="F2786" s="1" t="str">
        <f>IFERROR(__xludf.DUMMYFUNCTION("""COMPUTED_VALUE"""),"C#")</f>
        <v>C#</v>
      </c>
      <c r="G2786" s="1" t="str">
        <f>IFERROR(__xludf.DUMMYFUNCTION("""COMPUTED_VALUE"""),"HTML/CSS")</f>
        <v>HTML/CSS</v>
      </c>
      <c r="H2786" s="1" t="str">
        <f>IFERROR(__xludf.DUMMYFUNCTION("""COMPUTED_VALUE"""),"JavaScript")</f>
        <v>JavaScript</v>
      </c>
      <c r="I2786" s="1" t="str">
        <f>IFERROR(__xludf.DUMMYFUNCTION("""COMPUTED_VALUE"""),"Python")</f>
        <v>Python</v>
      </c>
      <c r="J2786" s="1" t="str">
        <f>IFERROR(__xludf.DUMMYFUNCTION("""COMPUTED_VALUE"""),"R")</f>
        <v>R</v>
      </c>
      <c r="K2786" s="1" t="str">
        <f>IFERROR(__xludf.DUMMYFUNCTION("""COMPUTED_VALUE"""),"SQL")</f>
        <v>SQL</v>
      </c>
    </row>
    <row r="2787">
      <c r="B2787" s="1" t="str">
        <f>IFERROR(__xludf.DUMMYFUNCTION("""COMPUTED_VALUE"""),"JavaScript;TypeScript")</f>
        <v>JavaScript;TypeScript</v>
      </c>
      <c r="E2787" s="1" t="str">
        <f>IFERROR(__xludf.DUMMYFUNCTION("UNIQUE(SPLIT(B2787,"";""))"),"JavaScript")</f>
        <v>JavaScript</v>
      </c>
      <c r="F2787" s="1" t="str">
        <f>IFERROR(__xludf.DUMMYFUNCTION("""COMPUTED_VALUE"""),"TypeScript")</f>
        <v>TypeScript</v>
      </c>
    </row>
    <row r="2788">
      <c r="B2788" s="1" t="str">
        <f>IFERROR(__xludf.DUMMYFUNCTION("""COMPUTED_VALUE"""),"C;HTML/CSS;Java;JavaScript;Python;SQL")</f>
        <v>C;HTML/CSS;Java;JavaScript;Python;SQL</v>
      </c>
      <c r="E2788" s="1" t="str">
        <f>IFERROR(__xludf.DUMMYFUNCTION("UNIQUE(SPLIT(B2788,"";""))"),"C")</f>
        <v>C</v>
      </c>
      <c r="F2788" s="1" t="str">
        <f>IFERROR(__xludf.DUMMYFUNCTION("""COMPUTED_VALUE"""),"HTML/CSS")</f>
        <v>HTML/CSS</v>
      </c>
      <c r="G2788" s="1" t="str">
        <f>IFERROR(__xludf.DUMMYFUNCTION("""COMPUTED_VALUE"""),"Java")</f>
        <v>Java</v>
      </c>
      <c r="H2788" s="1" t="str">
        <f>IFERROR(__xludf.DUMMYFUNCTION("""COMPUTED_VALUE"""),"JavaScript")</f>
        <v>JavaScript</v>
      </c>
      <c r="I2788" s="1" t="str">
        <f>IFERROR(__xludf.DUMMYFUNCTION("""COMPUTED_VALUE"""),"Python")</f>
        <v>Python</v>
      </c>
      <c r="J2788" s="1" t="str">
        <f>IFERROR(__xludf.DUMMYFUNCTION("""COMPUTED_VALUE"""),"SQL")</f>
        <v>SQL</v>
      </c>
    </row>
    <row r="2789">
      <c r="B2789" s="1" t="str">
        <f>IFERROR(__xludf.DUMMYFUNCTION("""COMPUTED_VALUE"""),"C#;Java;Kotlin;Objective-C;Python;SQL;Swift")</f>
        <v>C#;Java;Kotlin;Objective-C;Python;SQL;Swift</v>
      </c>
      <c r="E2789" s="1" t="str">
        <f>IFERROR(__xludf.DUMMYFUNCTION("UNIQUE(SPLIT(B2789,"";""))"),"C#")</f>
        <v>C#</v>
      </c>
      <c r="F2789" s="1" t="str">
        <f>IFERROR(__xludf.DUMMYFUNCTION("""COMPUTED_VALUE"""),"Java")</f>
        <v>Java</v>
      </c>
      <c r="G2789" s="1" t="str">
        <f>IFERROR(__xludf.DUMMYFUNCTION("""COMPUTED_VALUE"""),"Kotlin")</f>
        <v>Kotlin</v>
      </c>
      <c r="H2789" s="1" t="str">
        <f>IFERROR(__xludf.DUMMYFUNCTION("""COMPUTED_VALUE"""),"Objective-C")</f>
        <v>Objective-C</v>
      </c>
      <c r="I2789" s="1" t="str">
        <f>IFERROR(__xludf.DUMMYFUNCTION("""COMPUTED_VALUE"""),"Python")</f>
        <v>Python</v>
      </c>
      <c r="J2789" s="1" t="str">
        <f>IFERROR(__xludf.DUMMYFUNCTION("""COMPUTED_VALUE"""),"SQL")</f>
        <v>SQL</v>
      </c>
      <c r="K2789" s="1" t="str">
        <f>IFERROR(__xludf.DUMMYFUNCTION("""COMPUTED_VALUE"""),"Swift")</f>
        <v>Swift</v>
      </c>
    </row>
    <row r="2790">
      <c r="B2790" s="1" t="str">
        <f>IFERROR(__xludf.DUMMYFUNCTION("""COMPUTED_VALUE"""),"C#;JavaScript;SQL;TypeScript;VBA")</f>
        <v>C#;JavaScript;SQL;TypeScript;VBA</v>
      </c>
      <c r="E2790" s="1" t="str">
        <f>IFERROR(__xludf.DUMMYFUNCTION("UNIQUE(SPLIT(B2790,"";""))"),"C#")</f>
        <v>C#</v>
      </c>
      <c r="F2790" s="1" t="str">
        <f>IFERROR(__xludf.DUMMYFUNCTION("""COMPUTED_VALUE"""),"JavaScript")</f>
        <v>JavaScript</v>
      </c>
      <c r="G2790" s="1" t="str">
        <f>IFERROR(__xludf.DUMMYFUNCTION("""COMPUTED_VALUE"""),"SQL")</f>
        <v>SQL</v>
      </c>
      <c r="H2790" s="1" t="str">
        <f>IFERROR(__xludf.DUMMYFUNCTION("""COMPUTED_VALUE"""),"TypeScript")</f>
        <v>TypeScript</v>
      </c>
      <c r="I2790" s="1" t="str">
        <f>IFERROR(__xludf.DUMMYFUNCTION("""COMPUTED_VALUE"""),"VBA")</f>
        <v>VBA</v>
      </c>
    </row>
    <row r="2791">
      <c r="B2791" s="1" t="str">
        <f>IFERROR(__xludf.DUMMYFUNCTION("""COMPUTED_VALUE"""),"C#;F#")</f>
        <v>C#;F#</v>
      </c>
      <c r="E2791" s="1" t="str">
        <f>IFERROR(__xludf.DUMMYFUNCTION("UNIQUE(SPLIT(B2791,"";""))"),"C#")</f>
        <v>C#</v>
      </c>
      <c r="F2791" s="1" t="str">
        <f>IFERROR(__xludf.DUMMYFUNCTION("""COMPUTED_VALUE"""),"F#")</f>
        <v>F#</v>
      </c>
    </row>
    <row r="2792">
      <c r="B2792" s="1" t="str">
        <f>IFERROR(__xludf.DUMMYFUNCTION("""COMPUTED_VALUE"""),"Bash/Shell/PowerShell;HTML/CSS;JavaScript")</f>
        <v>Bash/Shell/PowerShell;HTML/CSS;JavaScript</v>
      </c>
      <c r="E2792" s="1" t="str">
        <f>IFERROR(__xludf.DUMMYFUNCTION("UNIQUE(SPLIT(B2792,"";""))"),"Bash/Shell/PowerShell")</f>
        <v>Bash/Shell/PowerShell</v>
      </c>
      <c r="F2792" s="1" t="str">
        <f>IFERROR(__xludf.DUMMYFUNCTION("""COMPUTED_VALUE"""),"HTML/CSS")</f>
        <v>HTML/CSS</v>
      </c>
      <c r="G2792" s="1" t="str">
        <f>IFERROR(__xludf.DUMMYFUNCTION("""COMPUTED_VALUE"""),"JavaScript")</f>
        <v>JavaScript</v>
      </c>
    </row>
    <row r="2793">
      <c r="B2793" s="1" t="str">
        <f>IFERROR(__xludf.DUMMYFUNCTION("""COMPUTED_VALUE"""),"C;SQL")</f>
        <v>C;SQL</v>
      </c>
      <c r="E2793" s="1" t="str">
        <f>IFERROR(__xludf.DUMMYFUNCTION("UNIQUE(SPLIT(B2793,"";""))"),"C")</f>
        <v>C</v>
      </c>
      <c r="F2793" s="1" t="str">
        <f>IFERROR(__xludf.DUMMYFUNCTION("""COMPUTED_VALUE"""),"SQL")</f>
        <v>SQL</v>
      </c>
    </row>
    <row r="2794">
      <c r="B2794" s="1" t="str">
        <f>IFERROR(__xludf.DUMMYFUNCTION("""COMPUTED_VALUE"""),"C;C#;HTML/CSS;Java;JavaScript;Ruby;SQL;VBA")</f>
        <v>C;C#;HTML/CSS;Java;JavaScript;Ruby;SQL;VBA</v>
      </c>
      <c r="E2794" s="1" t="str">
        <f>IFERROR(__xludf.DUMMYFUNCTION("UNIQUE(SPLIT(B2794,"";""))"),"C")</f>
        <v>C</v>
      </c>
      <c r="F2794" s="1" t="str">
        <f>IFERROR(__xludf.DUMMYFUNCTION("""COMPUTED_VALUE"""),"C#")</f>
        <v>C#</v>
      </c>
      <c r="G2794" s="1" t="str">
        <f>IFERROR(__xludf.DUMMYFUNCTION("""COMPUTED_VALUE"""),"HTML/CSS")</f>
        <v>HTML/CSS</v>
      </c>
      <c r="H2794" s="1" t="str">
        <f>IFERROR(__xludf.DUMMYFUNCTION("""COMPUTED_VALUE"""),"Java")</f>
        <v>Java</v>
      </c>
      <c r="I2794" s="1" t="str">
        <f>IFERROR(__xludf.DUMMYFUNCTION("""COMPUTED_VALUE"""),"JavaScript")</f>
        <v>JavaScript</v>
      </c>
      <c r="J2794" s="1" t="str">
        <f>IFERROR(__xludf.DUMMYFUNCTION("""COMPUTED_VALUE"""),"Ruby")</f>
        <v>Ruby</v>
      </c>
      <c r="K2794" s="1" t="str">
        <f>IFERROR(__xludf.DUMMYFUNCTION("""COMPUTED_VALUE"""),"SQL")</f>
        <v>SQL</v>
      </c>
      <c r="L2794" s="1" t="str">
        <f>IFERROR(__xludf.DUMMYFUNCTION("""COMPUTED_VALUE"""),"VBA")</f>
        <v>VBA</v>
      </c>
    </row>
    <row r="2795">
      <c r="B2795" s="1" t="str">
        <f>IFERROR(__xludf.DUMMYFUNCTION("""COMPUTED_VALUE"""),"Bash/Shell/PowerShell;HTML/CSS;JavaScript;Python;SQL")</f>
        <v>Bash/Shell/PowerShell;HTML/CSS;JavaScript;Python;SQL</v>
      </c>
      <c r="E2795" s="1" t="str">
        <f>IFERROR(__xludf.DUMMYFUNCTION("UNIQUE(SPLIT(B2795,"";""))"),"Bash/Shell/PowerShell")</f>
        <v>Bash/Shell/PowerShell</v>
      </c>
      <c r="F2795" s="1" t="str">
        <f>IFERROR(__xludf.DUMMYFUNCTION("""COMPUTED_VALUE"""),"HTML/CSS")</f>
        <v>HTML/CSS</v>
      </c>
      <c r="G2795" s="1" t="str">
        <f>IFERROR(__xludf.DUMMYFUNCTION("""COMPUTED_VALUE"""),"JavaScript")</f>
        <v>JavaScript</v>
      </c>
      <c r="H2795" s="1" t="str">
        <f>IFERROR(__xludf.DUMMYFUNCTION("""COMPUTED_VALUE"""),"Python")</f>
        <v>Python</v>
      </c>
      <c r="I2795" s="1" t="str">
        <f>IFERROR(__xludf.DUMMYFUNCTION("""COMPUTED_VALUE"""),"SQL")</f>
        <v>SQL</v>
      </c>
    </row>
    <row r="2796">
      <c r="B2796" s="1" t="str">
        <f>IFERROR(__xludf.DUMMYFUNCTION("""COMPUTED_VALUE"""),"HTML/CSS;JavaScript;SQL")</f>
        <v>HTML/CSS;JavaScript;SQL</v>
      </c>
      <c r="E2796" s="1" t="str">
        <f>IFERROR(__xludf.DUMMYFUNCTION("UNIQUE(SPLIT(B2796,"";""))"),"HTML/CSS")</f>
        <v>HTML/CSS</v>
      </c>
      <c r="F2796" s="1" t="str">
        <f>IFERROR(__xludf.DUMMYFUNCTION("""COMPUTED_VALUE"""),"JavaScript")</f>
        <v>JavaScript</v>
      </c>
      <c r="G2796" s="1" t="str">
        <f>IFERROR(__xludf.DUMMYFUNCTION("""COMPUTED_VALUE"""),"SQL")</f>
        <v>SQL</v>
      </c>
    </row>
    <row r="2797">
      <c r="B2797" s="1" t="str">
        <f>IFERROR(__xludf.DUMMYFUNCTION("""COMPUTED_VALUE"""),"Bash/Shell/PowerShell;HTML/CSS;JavaScript")</f>
        <v>Bash/Shell/PowerShell;HTML/CSS;JavaScript</v>
      </c>
      <c r="E2797" s="1" t="str">
        <f>IFERROR(__xludf.DUMMYFUNCTION("UNIQUE(SPLIT(B2797,"";""))"),"Bash/Shell/PowerShell")</f>
        <v>Bash/Shell/PowerShell</v>
      </c>
      <c r="F2797" s="1" t="str">
        <f>IFERROR(__xludf.DUMMYFUNCTION("""COMPUTED_VALUE"""),"HTML/CSS")</f>
        <v>HTML/CSS</v>
      </c>
      <c r="G2797" s="1" t="str">
        <f>IFERROR(__xludf.DUMMYFUNCTION("""COMPUTED_VALUE"""),"JavaScript")</f>
        <v>JavaScript</v>
      </c>
    </row>
    <row r="2798">
      <c r="B2798" s="1" t="str">
        <f>IFERROR(__xludf.DUMMYFUNCTION("""COMPUTED_VALUE"""),"Assembly;Bash/Shell/PowerShell;C")</f>
        <v>Assembly;Bash/Shell/PowerShell;C</v>
      </c>
      <c r="E2798" s="1" t="str">
        <f>IFERROR(__xludf.DUMMYFUNCTION("UNIQUE(SPLIT(B2798,"";""))"),"Assembly")</f>
        <v>Assembly</v>
      </c>
      <c r="F2798" s="1" t="str">
        <f>IFERROR(__xludf.DUMMYFUNCTION("""COMPUTED_VALUE"""),"Bash/Shell/PowerShell")</f>
        <v>Bash/Shell/PowerShell</v>
      </c>
      <c r="G2798" s="1" t="str">
        <f>IFERROR(__xludf.DUMMYFUNCTION("""COMPUTED_VALUE"""),"C")</f>
        <v>C</v>
      </c>
    </row>
    <row r="2799">
      <c r="B2799" s="1" t="str">
        <f>IFERROR(__xludf.DUMMYFUNCTION("""COMPUTED_VALUE"""),"Bash/Shell/PowerShell;HTML/CSS;JavaScript;Ruby")</f>
        <v>Bash/Shell/PowerShell;HTML/CSS;JavaScript;Ruby</v>
      </c>
      <c r="E2799" s="1" t="str">
        <f>IFERROR(__xludf.DUMMYFUNCTION("UNIQUE(SPLIT(B2799,"";""))"),"Bash/Shell/PowerShell")</f>
        <v>Bash/Shell/PowerShell</v>
      </c>
      <c r="F2799" s="1" t="str">
        <f>IFERROR(__xludf.DUMMYFUNCTION("""COMPUTED_VALUE"""),"HTML/CSS")</f>
        <v>HTML/CSS</v>
      </c>
      <c r="G2799" s="1" t="str">
        <f>IFERROR(__xludf.DUMMYFUNCTION("""COMPUTED_VALUE"""),"JavaScript")</f>
        <v>JavaScript</v>
      </c>
      <c r="H2799" s="1" t="str">
        <f>IFERROR(__xludf.DUMMYFUNCTION("""COMPUTED_VALUE"""),"Ruby")</f>
        <v>Ruby</v>
      </c>
    </row>
    <row r="2800">
      <c r="B2800" s="1" t="str">
        <f>IFERROR(__xludf.DUMMYFUNCTION("""COMPUTED_VALUE"""),"HTML/CSS;Java;JavaScript;Python;R;SQL")</f>
        <v>HTML/CSS;Java;JavaScript;Python;R;SQL</v>
      </c>
      <c r="E2800" s="1" t="str">
        <f>IFERROR(__xludf.DUMMYFUNCTION("UNIQUE(SPLIT(B2800,"";""))"),"HTML/CSS")</f>
        <v>HTML/CSS</v>
      </c>
      <c r="F2800" s="1" t="str">
        <f>IFERROR(__xludf.DUMMYFUNCTION("""COMPUTED_VALUE"""),"Java")</f>
        <v>Java</v>
      </c>
      <c r="G2800" s="1" t="str">
        <f>IFERROR(__xludf.DUMMYFUNCTION("""COMPUTED_VALUE"""),"JavaScript")</f>
        <v>JavaScript</v>
      </c>
      <c r="H2800" s="1" t="str">
        <f>IFERROR(__xludf.DUMMYFUNCTION("""COMPUTED_VALUE"""),"Python")</f>
        <v>Python</v>
      </c>
      <c r="I2800" s="1" t="str">
        <f>IFERROR(__xludf.DUMMYFUNCTION("""COMPUTED_VALUE"""),"R")</f>
        <v>R</v>
      </c>
      <c r="J2800" s="1" t="str">
        <f>IFERROR(__xludf.DUMMYFUNCTION("""COMPUTED_VALUE"""),"SQL")</f>
        <v>SQL</v>
      </c>
    </row>
    <row r="2801">
      <c r="B2801" s="1" t="str">
        <f>IFERROR(__xludf.DUMMYFUNCTION("""COMPUTED_VALUE"""),"Bash/Shell/PowerShell;HTML/CSS;JavaScript")</f>
        <v>Bash/Shell/PowerShell;HTML/CSS;JavaScript</v>
      </c>
      <c r="E2801" s="1" t="str">
        <f>IFERROR(__xludf.DUMMYFUNCTION("UNIQUE(SPLIT(B2801,"";""))"),"Bash/Shell/PowerShell")</f>
        <v>Bash/Shell/PowerShell</v>
      </c>
      <c r="F2801" s="1" t="str">
        <f>IFERROR(__xludf.DUMMYFUNCTION("""COMPUTED_VALUE"""),"HTML/CSS")</f>
        <v>HTML/CSS</v>
      </c>
      <c r="G2801" s="1" t="str">
        <f>IFERROR(__xludf.DUMMYFUNCTION("""COMPUTED_VALUE"""),"JavaScript")</f>
        <v>JavaScript</v>
      </c>
    </row>
    <row r="2802">
      <c r="B2802" s="1" t="str">
        <f>IFERROR(__xludf.DUMMYFUNCTION("""COMPUTED_VALUE"""),"HTML/CSS;JavaScript;PHP;SQL")</f>
        <v>HTML/CSS;JavaScript;PHP;SQL</v>
      </c>
      <c r="E2802" s="1" t="str">
        <f>IFERROR(__xludf.DUMMYFUNCTION("UNIQUE(SPLIT(B2802,"";""))"),"HTML/CSS")</f>
        <v>HTML/CSS</v>
      </c>
      <c r="F2802" s="1" t="str">
        <f>IFERROR(__xludf.DUMMYFUNCTION("""COMPUTED_VALUE"""),"JavaScript")</f>
        <v>JavaScript</v>
      </c>
      <c r="G2802" s="1" t="str">
        <f>IFERROR(__xludf.DUMMYFUNCTION("""COMPUTED_VALUE"""),"PHP")</f>
        <v>PHP</v>
      </c>
      <c r="H2802" s="1" t="str">
        <f>IFERROR(__xludf.DUMMYFUNCTION("""COMPUTED_VALUE"""),"SQL")</f>
        <v>SQL</v>
      </c>
    </row>
    <row r="2803">
      <c r="B2803" s="1" t="str">
        <f>IFERROR(__xludf.DUMMYFUNCTION("""COMPUTED_VALUE"""),"Bash/Shell/PowerShell;C++;Go;Java;Rust")</f>
        <v>Bash/Shell/PowerShell;C++;Go;Java;Rust</v>
      </c>
      <c r="E2803" s="1" t="str">
        <f>IFERROR(__xludf.DUMMYFUNCTION("UNIQUE(SPLIT(B2803,"";""))"),"Bash/Shell/PowerShell")</f>
        <v>Bash/Shell/PowerShell</v>
      </c>
      <c r="F2803" s="1" t="str">
        <f>IFERROR(__xludf.DUMMYFUNCTION("""COMPUTED_VALUE"""),"C++")</f>
        <v>C++</v>
      </c>
      <c r="G2803" s="1" t="str">
        <f>IFERROR(__xludf.DUMMYFUNCTION("""COMPUTED_VALUE"""),"Go")</f>
        <v>Go</v>
      </c>
      <c r="H2803" s="1" t="str">
        <f>IFERROR(__xludf.DUMMYFUNCTION("""COMPUTED_VALUE"""),"Java")</f>
        <v>Java</v>
      </c>
      <c r="I2803" s="1" t="str">
        <f>IFERROR(__xludf.DUMMYFUNCTION("""COMPUTED_VALUE"""),"Rust")</f>
        <v>Rust</v>
      </c>
    </row>
    <row r="2804">
      <c r="B2804" s="1" t="str">
        <f>IFERROR(__xludf.DUMMYFUNCTION("""COMPUTED_VALUE"""),"C#;HTML/CSS;JavaScript;SQL")</f>
        <v>C#;HTML/CSS;JavaScript;SQL</v>
      </c>
      <c r="E2804" s="1" t="str">
        <f>IFERROR(__xludf.DUMMYFUNCTION("UNIQUE(SPLIT(B2804,"";""))"),"C#")</f>
        <v>C#</v>
      </c>
      <c r="F2804" s="1" t="str">
        <f>IFERROR(__xludf.DUMMYFUNCTION("""COMPUTED_VALUE"""),"HTML/CSS")</f>
        <v>HTML/CSS</v>
      </c>
      <c r="G2804" s="1" t="str">
        <f>IFERROR(__xludf.DUMMYFUNCTION("""COMPUTED_VALUE"""),"JavaScript")</f>
        <v>JavaScript</v>
      </c>
      <c r="H2804" s="1" t="str">
        <f>IFERROR(__xludf.DUMMYFUNCTION("""COMPUTED_VALUE"""),"SQL")</f>
        <v>SQL</v>
      </c>
    </row>
    <row r="2805">
      <c r="B2805" s="1" t="str">
        <f>IFERROR(__xludf.DUMMYFUNCTION("""COMPUTED_VALUE"""),"Go;Ruby;TypeScript")</f>
        <v>Go;Ruby;TypeScript</v>
      </c>
      <c r="E2805" s="1" t="str">
        <f>IFERROR(__xludf.DUMMYFUNCTION("UNIQUE(SPLIT(B2805,"";""))"),"Go")</f>
        <v>Go</v>
      </c>
      <c r="F2805" s="1" t="str">
        <f>IFERROR(__xludf.DUMMYFUNCTION("""COMPUTED_VALUE"""),"Ruby")</f>
        <v>Ruby</v>
      </c>
      <c r="G2805" s="1" t="str">
        <f>IFERROR(__xludf.DUMMYFUNCTION("""COMPUTED_VALUE"""),"TypeScript")</f>
        <v>TypeScript</v>
      </c>
    </row>
    <row r="2806">
      <c r="B2806" s="1" t="str">
        <f>IFERROR(__xludf.DUMMYFUNCTION("""COMPUTED_VALUE"""),"Assembly;Bash/Shell/PowerShell;C;C++;C#;Go;HTML/CSS;Java;JavaScript;Kotlin;PHP;Python;SQL;VBA")</f>
        <v>Assembly;Bash/Shell/PowerShell;C;C++;C#;Go;HTML/CSS;Java;JavaScript;Kotlin;PHP;Python;SQL;VBA</v>
      </c>
      <c r="E2806" s="1" t="str">
        <f>IFERROR(__xludf.DUMMYFUNCTION("UNIQUE(SPLIT(B2806,"";""))"),"Assembly")</f>
        <v>Assembly</v>
      </c>
      <c r="F2806" s="1" t="str">
        <f>IFERROR(__xludf.DUMMYFUNCTION("""COMPUTED_VALUE"""),"Bash/Shell/PowerShell")</f>
        <v>Bash/Shell/PowerShell</v>
      </c>
      <c r="G2806" s="1" t="str">
        <f>IFERROR(__xludf.DUMMYFUNCTION("""COMPUTED_VALUE"""),"C")</f>
        <v>C</v>
      </c>
      <c r="H2806" s="1" t="str">
        <f>IFERROR(__xludf.DUMMYFUNCTION("""COMPUTED_VALUE"""),"C++")</f>
        <v>C++</v>
      </c>
      <c r="I2806" s="1" t="str">
        <f>IFERROR(__xludf.DUMMYFUNCTION("""COMPUTED_VALUE"""),"C#")</f>
        <v>C#</v>
      </c>
      <c r="J2806" s="1" t="str">
        <f>IFERROR(__xludf.DUMMYFUNCTION("""COMPUTED_VALUE"""),"Go")</f>
        <v>Go</v>
      </c>
      <c r="K2806" s="1" t="str">
        <f>IFERROR(__xludf.DUMMYFUNCTION("""COMPUTED_VALUE"""),"HTML/CSS")</f>
        <v>HTML/CSS</v>
      </c>
      <c r="L2806" s="1" t="str">
        <f>IFERROR(__xludf.DUMMYFUNCTION("""COMPUTED_VALUE"""),"Java")</f>
        <v>Java</v>
      </c>
      <c r="M2806" s="1" t="str">
        <f>IFERROR(__xludf.DUMMYFUNCTION("""COMPUTED_VALUE"""),"JavaScript")</f>
        <v>JavaScript</v>
      </c>
      <c r="N2806" s="1" t="str">
        <f>IFERROR(__xludf.DUMMYFUNCTION("""COMPUTED_VALUE"""),"Kotlin")</f>
        <v>Kotlin</v>
      </c>
      <c r="O2806" s="1" t="str">
        <f>IFERROR(__xludf.DUMMYFUNCTION("""COMPUTED_VALUE"""),"PHP")</f>
        <v>PHP</v>
      </c>
      <c r="P2806" s="1" t="str">
        <f>IFERROR(__xludf.DUMMYFUNCTION("""COMPUTED_VALUE"""),"Python")</f>
        <v>Python</v>
      </c>
      <c r="Q2806" s="1" t="str">
        <f>IFERROR(__xludf.DUMMYFUNCTION("""COMPUTED_VALUE"""),"SQL")</f>
        <v>SQL</v>
      </c>
      <c r="R2806" s="1" t="str">
        <f>IFERROR(__xludf.DUMMYFUNCTION("""COMPUTED_VALUE"""),"VBA")</f>
        <v>VBA</v>
      </c>
    </row>
    <row r="2807">
      <c r="B2807" s="1" t="str">
        <f>IFERROR(__xludf.DUMMYFUNCTION("""COMPUTED_VALUE"""),"C++;C#;HTML/CSS;Java;JavaScript;SQL")</f>
        <v>C++;C#;HTML/CSS;Java;JavaScript;SQL</v>
      </c>
      <c r="E2807" s="1" t="str">
        <f>IFERROR(__xludf.DUMMYFUNCTION("UNIQUE(SPLIT(B2807,"";""))"),"C++")</f>
        <v>C++</v>
      </c>
      <c r="F2807" s="1" t="str">
        <f>IFERROR(__xludf.DUMMYFUNCTION("""COMPUTED_VALUE"""),"C#")</f>
        <v>C#</v>
      </c>
      <c r="G2807" s="1" t="str">
        <f>IFERROR(__xludf.DUMMYFUNCTION("""COMPUTED_VALUE"""),"HTML/CSS")</f>
        <v>HTML/CSS</v>
      </c>
      <c r="H2807" s="1" t="str">
        <f>IFERROR(__xludf.DUMMYFUNCTION("""COMPUTED_VALUE"""),"Java")</f>
        <v>Java</v>
      </c>
      <c r="I2807" s="1" t="str">
        <f>IFERROR(__xludf.DUMMYFUNCTION("""COMPUTED_VALUE"""),"JavaScript")</f>
        <v>JavaScript</v>
      </c>
      <c r="J2807" s="1" t="str">
        <f>IFERROR(__xludf.DUMMYFUNCTION("""COMPUTED_VALUE"""),"SQL")</f>
        <v>SQL</v>
      </c>
    </row>
    <row r="2808">
      <c r="B2808" s="1" t="str">
        <f>IFERROR(__xludf.DUMMYFUNCTION("""COMPUTED_VALUE"""),"Assembly;Bash/Shell/PowerShell;C;C++;Dart;Elixir;Erlang;Go;HTML/CSS;Java;JavaScript;Ruby;Rust;TypeScript;WebAssembly")</f>
        <v>Assembly;Bash/Shell/PowerShell;C;C++;Dart;Elixir;Erlang;Go;HTML/CSS;Java;JavaScript;Ruby;Rust;TypeScript;WebAssembly</v>
      </c>
      <c r="E2808" s="1" t="str">
        <f>IFERROR(__xludf.DUMMYFUNCTION("UNIQUE(SPLIT(B2808,"";""))"),"Assembly")</f>
        <v>Assembly</v>
      </c>
      <c r="F2808" s="1" t="str">
        <f>IFERROR(__xludf.DUMMYFUNCTION("""COMPUTED_VALUE"""),"Bash/Shell/PowerShell")</f>
        <v>Bash/Shell/PowerShell</v>
      </c>
      <c r="G2808" s="1" t="str">
        <f>IFERROR(__xludf.DUMMYFUNCTION("""COMPUTED_VALUE"""),"C")</f>
        <v>C</v>
      </c>
      <c r="H2808" s="1" t="str">
        <f>IFERROR(__xludf.DUMMYFUNCTION("""COMPUTED_VALUE"""),"C++")</f>
        <v>C++</v>
      </c>
      <c r="I2808" s="1" t="str">
        <f>IFERROR(__xludf.DUMMYFUNCTION("""COMPUTED_VALUE"""),"Dart")</f>
        <v>Dart</v>
      </c>
      <c r="J2808" s="1" t="str">
        <f>IFERROR(__xludf.DUMMYFUNCTION("""COMPUTED_VALUE"""),"Elixir")</f>
        <v>Elixir</v>
      </c>
      <c r="K2808" s="1" t="str">
        <f>IFERROR(__xludf.DUMMYFUNCTION("""COMPUTED_VALUE"""),"Erlang")</f>
        <v>Erlang</v>
      </c>
      <c r="L2808" s="1" t="str">
        <f>IFERROR(__xludf.DUMMYFUNCTION("""COMPUTED_VALUE"""),"Go")</f>
        <v>Go</v>
      </c>
      <c r="M2808" s="1" t="str">
        <f>IFERROR(__xludf.DUMMYFUNCTION("""COMPUTED_VALUE"""),"HTML/CSS")</f>
        <v>HTML/CSS</v>
      </c>
      <c r="N2808" s="1" t="str">
        <f>IFERROR(__xludf.DUMMYFUNCTION("""COMPUTED_VALUE"""),"Java")</f>
        <v>Java</v>
      </c>
      <c r="O2808" s="1" t="str">
        <f>IFERROR(__xludf.DUMMYFUNCTION("""COMPUTED_VALUE"""),"JavaScript")</f>
        <v>JavaScript</v>
      </c>
      <c r="P2808" s="1" t="str">
        <f>IFERROR(__xludf.DUMMYFUNCTION("""COMPUTED_VALUE"""),"Ruby")</f>
        <v>Ruby</v>
      </c>
      <c r="Q2808" s="1" t="str">
        <f>IFERROR(__xludf.DUMMYFUNCTION("""COMPUTED_VALUE"""),"Rust")</f>
        <v>Rust</v>
      </c>
      <c r="R2808" s="1" t="str">
        <f>IFERROR(__xludf.DUMMYFUNCTION("""COMPUTED_VALUE"""),"TypeScript")</f>
        <v>TypeScript</v>
      </c>
      <c r="S2808" s="1" t="str">
        <f>IFERROR(__xludf.DUMMYFUNCTION("""COMPUTED_VALUE"""),"WebAssembly")</f>
        <v>WebAssembly</v>
      </c>
    </row>
    <row r="2809">
      <c r="B2809" s="1" t="str">
        <f>IFERROR(__xludf.DUMMYFUNCTION("""COMPUTED_VALUE"""),"Bash/Shell/PowerShell;HTML/CSS;Java;JavaScript;PHP;SQL")</f>
        <v>Bash/Shell/PowerShell;HTML/CSS;Java;JavaScript;PHP;SQL</v>
      </c>
      <c r="E2809" s="1" t="str">
        <f>IFERROR(__xludf.DUMMYFUNCTION("UNIQUE(SPLIT(B2809,"";""))"),"Bash/Shell/PowerShell")</f>
        <v>Bash/Shell/PowerShell</v>
      </c>
      <c r="F2809" s="1" t="str">
        <f>IFERROR(__xludf.DUMMYFUNCTION("""COMPUTED_VALUE"""),"HTML/CSS")</f>
        <v>HTML/CSS</v>
      </c>
      <c r="G2809" s="1" t="str">
        <f>IFERROR(__xludf.DUMMYFUNCTION("""COMPUTED_VALUE"""),"Java")</f>
        <v>Java</v>
      </c>
      <c r="H2809" s="1" t="str">
        <f>IFERROR(__xludf.DUMMYFUNCTION("""COMPUTED_VALUE"""),"JavaScript")</f>
        <v>JavaScript</v>
      </c>
      <c r="I2809" s="1" t="str">
        <f>IFERROR(__xludf.DUMMYFUNCTION("""COMPUTED_VALUE"""),"PHP")</f>
        <v>PHP</v>
      </c>
      <c r="J2809" s="1" t="str">
        <f>IFERROR(__xludf.DUMMYFUNCTION("""COMPUTED_VALUE"""),"SQL")</f>
        <v>SQL</v>
      </c>
    </row>
    <row r="2810">
      <c r="B2810" s="1" t="str">
        <f>IFERROR(__xludf.DUMMYFUNCTION("""COMPUTED_VALUE"""),"Java;SQL")</f>
        <v>Java;SQL</v>
      </c>
      <c r="E2810" s="1" t="str">
        <f>IFERROR(__xludf.DUMMYFUNCTION("UNIQUE(SPLIT(B2810,"";""))"),"Java")</f>
        <v>Java</v>
      </c>
      <c r="F2810" s="1" t="str">
        <f>IFERROR(__xludf.DUMMYFUNCTION("""COMPUTED_VALUE"""),"SQL")</f>
        <v>SQL</v>
      </c>
    </row>
    <row r="2811">
      <c r="B2811" s="1" t="str">
        <f>IFERROR(__xludf.DUMMYFUNCTION("""COMPUTED_VALUE"""),"HTML/CSS;Java;JavaScript")</f>
        <v>HTML/CSS;Java;JavaScript</v>
      </c>
      <c r="E2811" s="1" t="str">
        <f>IFERROR(__xludf.DUMMYFUNCTION("UNIQUE(SPLIT(B2811,"";""))"),"HTML/CSS")</f>
        <v>HTML/CSS</v>
      </c>
      <c r="F2811" s="1" t="str">
        <f>IFERROR(__xludf.DUMMYFUNCTION("""COMPUTED_VALUE"""),"Java")</f>
        <v>Java</v>
      </c>
      <c r="G2811" s="1" t="str">
        <f>IFERROR(__xludf.DUMMYFUNCTION("""COMPUTED_VALUE"""),"JavaScript")</f>
        <v>JavaScript</v>
      </c>
    </row>
    <row r="2812">
      <c r="B2812" s="1" t="str">
        <f>IFERROR(__xludf.DUMMYFUNCTION("""COMPUTED_VALUE"""),"Java;PHP;Python")</f>
        <v>Java;PHP;Python</v>
      </c>
      <c r="E2812" s="1" t="str">
        <f>IFERROR(__xludf.DUMMYFUNCTION("UNIQUE(SPLIT(B2812,"";""))"),"Java")</f>
        <v>Java</v>
      </c>
      <c r="F2812" s="1" t="str">
        <f>IFERROR(__xludf.DUMMYFUNCTION("""COMPUTED_VALUE"""),"PHP")</f>
        <v>PHP</v>
      </c>
      <c r="G2812" s="1" t="str">
        <f>IFERROR(__xludf.DUMMYFUNCTION("""COMPUTED_VALUE"""),"Python")</f>
        <v>Python</v>
      </c>
    </row>
    <row r="2813">
      <c r="B2813" s="1" t="str">
        <f>IFERROR(__xludf.DUMMYFUNCTION("""COMPUTED_VALUE"""),"HTML/CSS;JavaScript;SQL")</f>
        <v>HTML/CSS;JavaScript;SQL</v>
      </c>
      <c r="E2813" s="1" t="str">
        <f>IFERROR(__xludf.DUMMYFUNCTION("UNIQUE(SPLIT(B2813,"";""))"),"HTML/CSS")</f>
        <v>HTML/CSS</v>
      </c>
      <c r="F2813" s="1" t="str">
        <f>IFERROR(__xludf.DUMMYFUNCTION("""COMPUTED_VALUE"""),"JavaScript")</f>
        <v>JavaScript</v>
      </c>
      <c r="G2813" s="1" t="str">
        <f>IFERROR(__xludf.DUMMYFUNCTION("""COMPUTED_VALUE"""),"SQL")</f>
        <v>SQL</v>
      </c>
    </row>
    <row r="2814">
      <c r="B2814" s="1" t="str">
        <f>IFERROR(__xludf.DUMMYFUNCTION("""COMPUTED_VALUE"""),"Go;Other(s):")</f>
        <v>Go;Other(s):</v>
      </c>
      <c r="E2814" s="1" t="str">
        <f>IFERROR(__xludf.DUMMYFUNCTION("UNIQUE(SPLIT(B2814,"";""))"),"Go")</f>
        <v>Go</v>
      </c>
      <c r="F2814" s="1" t="str">
        <f>IFERROR(__xludf.DUMMYFUNCTION("""COMPUTED_VALUE"""),"Other(s):")</f>
        <v>Other(s):</v>
      </c>
    </row>
    <row r="2815">
      <c r="B2815" s="1" t="str">
        <f>IFERROR(__xludf.DUMMYFUNCTION("""COMPUTED_VALUE"""),"HTML/CSS;JavaScript")</f>
        <v>HTML/CSS;JavaScript</v>
      </c>
      <c r="E2815" s="1" t="str">
        <f>IFERROR(__xludf.DUMMYFUNCTION("UNIQUE(SPLIT(B2815,"";""))"),"HTML/CSS")</f>
        <v>HTML/CSS</v>
      </c>
      <c r="F2815" s="1" t="str">
        <f>IFERROR(__xludf.DUMMYFUNCTION("""COMPUTED_VALUE"""),"JavaScript")</f>
        <v>JavaScript</v>
      </c>
    </row>
    <row r="2816">
      <c r="B2816" s="1" t="str">
        <f>IFERROR(__xludf.DUMMYFUNCTION("""COMPUTED_VALUE"""),"Bash/Shell/PowerShell;C#;HTML/CSS;JavaScript;SQL;TypeScript")</f>
        <v>Bash/Shell/PowerShell;C#;HTML/CSS;JavaScript;SQL;TypeScript</v>
      </c>
      <c r="E2816" s="1" t="str">
        <f>IFERROR(__xludf.DUMMYFUNCTION("UNIQUE(SPLIT(B2816,"";""))"),"Bash/Shell/PowerShell")</f>
        <v>Bash/Shell/PowerShell</v>
      </c>
      <c r="F2816" s="1" t="str">
        <f>IFERROR(__xludf.DUMMYFUNCTION("""COMPUTED_VALUE"""),"C#")</f>
        <v>C#</v>
      </c>
      <c r="G2816" s="1" t="str">
        <f>IFERROR(__xludf.DUMMYFUNCTION("""COMPUTED_VALUE"""),"HTML/CSS")</f>
        <v>HTML/CSS</v>
      </c>
      <c r="H2816" s="1" t="str">
        <f>IFERROR(__xludf.DUMMYFUNCTION("""COMPUTED_VALUE"""),"JavaScript")</f>
        <v>JavaScript</v>
      </c>
      <c r="I2816" s="1" t="str">
        <f>IFERROR(__xludf.DUMMYFUNCTION("""COMPUTED_VALUE"""),"SQL")</f>
        <v>SQL</v>
      </c>
      <c r="J2816" s="1" t="str">
        <f>IFERROR(__xludf.DUMMYFUNCTION("""COMPUTED_VALUE"""),"TypeScript")</f>
        <v>TypeScript</v>
      </c>
    </row>
    <row r="2817">
      <c r="B2817" s="1" t="str">
        <f>IFERROR(__xludf.DUMMYFUNCTION("""COMPUTED_VALUE"""),"C;C++;C#;Go;HTML/CSS;Java;JavaScript;Objective-C;PHP;Python;Ruby;SQL;Swift;TypeScript")</f>
        <v>C;C++;C#;Go;HTML/CSS;Java;JavaScript;Objective-C;PHP;Python;Ruby;SQL;Swift;TypeScript</v>
      </c>
      <c r="E2817" s="1" t="str">
        <f>IFERROR(__xludf.DUMMYFUNCTION("UNIQUE(SPLIT(B2817,"";""))"),"C")</f>
        <v>C</v>
      </c>
      <c r="F2817" s="1" t="str">
        <f>IFERROR(__xludf.DUMMYFUNCTION("""COMPUTED_VALUE"""),"C++")</f>
        <v>C++</v>
      </c>
      <c r="G2817" s="1" t="str">
        <f>IFERROR(__xludf.DUMMYFUNCTION("""COMPUTED_VALUE"""),"C#")</f>
        <v>C#</v>
      </c>
      <c r="H2817" s="1" t="str">
        <f>IFERROR(__xludf.DUMMYFUNCTION("""COMPUTED_VALUE"""),"Go")</f>
        <v>Go</v>
      </c>
      <c r="I2817" s="1" t="str">
        <f>IFERROR(__xludf.DUMMYFUNCTION("""COMPUTED_VALUE"""),"HTML/CSS")</f>
        <v>HTML/CSS</v>
      </c>
      <c r="J2817" s="1" t="str">
        <f>IFERROR(__xludf.DUMMYFUNCTION("""COMPUTED_VALUE"""),"Java")</f>
        <v>Java</v>
      </c>
      <c r="K2817" s="1" t="str">
        <f>IFERROR(__xludf.DUMMYFUNCTION("""COMPUTED_VALUE"""),"JavaScript")</f>
        <v>JavaScript</v>
      </c>
      <c r="L2817" s="1" t="str">
        <f>IFERROR(__xludf.DUMMYFUNCTION("""COMPUTED_VALUE"""),"Objective-C")</f>
        <v>Objective-C</v>
      </c>
      <c r="M2817" s="1" t="str">
        <f>IFERROR(__xludf.DUMMYFUNCTION("""COMPUTED_VALUE"""),"PHP")</f>
        <v>PHP</v>
      </c>
      <c r="N2817" s="1" t="str">
        <f>IFERROR(__xludf.DUMMYFUNCTION("""COMPUTED_VALUE"""),"Python")</f>
        <v>Python</v>
      </c>
      <c r="O2817" s="1" t="str">
        <f>IFERROR(__xludf.DUMMYFUNCTION("""COMPUTED_VALUE"""),"Ruby")</f>
        <v>Ruby</v>
      </c>
      <c r="P2817" s="1" t="str">
        <f>IFERROR(__xludf.DUMMYFUNCTION("""COMPUTED_VALUE"""),"SQL")</f>
        <v>SQL</v>
      </c>
      <c r="Q2817" s="1" t="str">
        <f>IFERROR(__xludf.DUMMYFUNCTION("""COMPUTED_VALUE"""),"Swift")</f>
        <v>Swift</v>
      </c>
      <c r="R2817" s="1" t="str">
        <f>IFERROR(__xludf.DUMMYFUNCTION("""COMPUTED_VALUE"""),"TypeScript")</f>
        <v>TypeScript</v>
      </c>
    </row>
    <row r="2818">
      <c r="B2818" s="1" t="str">
        <f>IFERROR(__xludf.DUMMYFUNCTION("""COMPUTED_VALUE"""),"C++;C#;F#;HTML/CSS;JavaScript;TypeScript;WebAssembly")</f>
        <v>C++;C#;F#;HTML/CSS;JavaScript;TypeScript;WebAssembly</v>
      </c>
      <c r="E2818" s="1" t="str">
        <f>IFERROR(__xludf.DUMMYFUNCTION("UNIQUE(SPLIT(B2818,"";""))"),"C++")</f>
        <v>C++</v>
      </c>
      <c r="F2818" s="1" t="str">
        <f>IFERROR(__xludf.DUMMYFUNCTION("""COMPUTED_VALUE"""),"C#")</f>
        <v>C#</v>
      </c>
      <c r="G2818" s="1" t="str">
        <f>IFERROR(__xludf.DUMMYFUNCTION("""COMPUTED_VALUE"""),"F#")</f>
        <v>F#</v>
      </c>
      <c r="H2818" s="1" t="str">
        <f>IFERROR(__xludf.DUMMYFUNCTION("""COMPUTED_VALUE"""),"HTML/CSS")</f>
        <v>HTML/CSS</v>
      </c>
      <c r="I2818" s="1" t="str">
        <f>IFERROR(__xludf.DUMMYFUNCTION("""COMPUTED_VALUE"""),"JavaScript")</f>
        <v>JavaScript</v>
      </c>
      <c r="J2818" s="1" t="str">
        <f>IFERROR(__xludf.DUMMYFUNCTION("""COMPUTED_VALUE"""),"TypeScript")</f>
        <v>TypeScript</v>
      </c>
      <c r="K2818" s="1" t="str">
        <f>IFERROR(__xludf.DUMMYFUNCTION("""COMPUTED_VALUE"""),"WebAssembly")</f>
        <v>WebAssembly</v>
      </c>
    </row>
    <row r="2819">
      <c r="B2819" s="1" t="str">
        <f>IFERROR(__xludf.DUMMYFUNCTION("""COMPUTED_VALUE"""),"Bash/Shell/PowerShell;HTML/CSS;JavaScript;Python;R;SQL")</f>
        <v>Bash/Shell/PowerShell;HTML/CSS;JavaScript;Python;R;SQL</v>
      </c>
      <c r="E2819" s="1" t="str">
        <f>IFERROR(__xludf.DUMMYFUNCTION("UNIQUE(SPLIT(B2819,"";""))"),"Bash/Shell/PowerShell")</f>
        <v>Bash/Shell/PowerShell</v>
      </c>
      <c r="F2819" s="1" t="str">
        <f>IFERROR(__xludf.DUMMYFUNCTION("""COMPUTED_VALUE"""),"HTML/CSS")</f>
        <v>HTML/CSS</v>
      </c>
      <c r="G2819" s="1" t="str">
        <f>IFERROR(__xludf.DUMMYFUNCTION("""COMPUTED_VALUE"""),"JavaScript")</f>
        <v>JavaScript</v>
      </c>
      <c r="H2819" s="1" t="str">
        <f>IFERROR(__xludf.DUMMYFUNCTION("""COMPUTED_VALUE"""),"Python")</f>
        <v>Python</v>
      </c>
      <c r="I2819" s="1" t="str">
        <f>IFERROR(__xludf.DUMMYFUNCTION("""COMPUTED_VALUE"""),"R")</f>
        <v>R</v>
      </c>
      <c r="J2819" s="1" t="str">
        <f>IFERROR(__xludf.DUMMYFUNCTION("""COMPUTED_VALUE"""),"SQL")</f>
        <v>SQL</v>
      </c>
    </row>
    <row r="2820">
      <c r="B2820" s="1" t="str">
        <f>IFERROR(__xludf.DUMMYFUNCTION("""COMPUTED_VALUE"""),"Java;JavaScript;TypeScript")</f>
        <v>Java;JavaScript;TypeScript</v>
      </c>
      <c r="E2820" s="1" t="str">
        <f>IFERROR(__xludf.DUMMYFUNCTION("UNIQUE(SPLIT(B2820,"";""))"),"Java")</f>
        <v>Java</v>
      </c>
      <c r="F2820" s="1" t="str">
        <f>IFERROR(__xludf.DUMMYFUNCTION("""COMPUTED_VALUE"""),"JavaScript")</f>
        <v>JavaScript</v>
      </c>
      <c r="G2820" s="1" t="str">
        <f>IFERROR(__xludf.DUMMYFUNCTION("""COMPUTED_VALUE"""),"TypeScript")</f>
        <v>TypeScript</v>
      </c>
    </row>
    <row r="2821">
      <c r="B2821" s="1" t="str">
        <f>IFERROR(__xludf.DUMMYFUNCTION("""COMPUTED_VALUE"""),"Bash/Shell/PowerShell;HTML/CSS;Java;JavaScript;PHP;Python;SQL")</f>
        <v>Bash/Shell/PowerShell;HTML/CSS;Java;JavaScript;PHP;Python;SQL</v>
      </c>
      <c r="E2821" s="1" t="str">
        <f>IFERROR(__xludf.DUMMYFUNCTION("UNIQUE(SPLIT(B2821,"";""))"),"Bash/Shell/PowerShell")</f>
        <v>Bash/Shell/PowerShell</v>
      </c>
      <c r="F2821" s="1" t="str">
        <f>IFERROR(__xludf.DUMMYFUNCTION("""COMPUTED_VALUE"""),"HTML/CSS")</f>
        <v>HTML/CSS</v>
      </c>
      <c r="G2821" s="1" t="str">
        <f>IFERROR(__xludf.DUMMYFUNCTION("""COMPUTED_VALUE"""),"Java")</f>
        <v>Java</v>
      </c>
      <c r="H2821" s="1" t="str">
        <f>IFERROR(__xludf.DUMMYFUNCTION("""COMPUTED_VALUE"""),"JavaScript")</f>
        <v>JavaScript</v>
      </c>
      <c r="I2821" s="1" t="str">
        <f>IFERROR(__xludf.DUMMYFUNCTION("""COMPUTED_VALUE"""),"PHP")</f>
        <v>PHP</v>
      </c>
      <c r="J2821" s="1" t="str">
        <f>IFERROR(__xludf.DUMMYFUNCTION("""COMPUTED_VALUE"""),"Python")</f>
        <v>Python</v>
      </c>
      <c r="K2821" s="1" t="str">
        <f>IFERROR(__xludf.DUMMYFUNCTION("""COMPUTED_VALUE"""),"SQL")</f>
        <v>SQL</v>
      </c>
    </row>
    <row r="2822">
      <c r="B2822" s="1" t="str">
        <f>IFERROR(__xludf.DUMMYFUNCTION("""COMPUTED_VALUE"""),"Java;JavaScript;Scala;TypeScript")</f>
        <v>Java;JavaScript;Scala;TypeScript</v>
      </c>
      <c r="E2822" s="1" t="str">
        <f>IFERROR(__xludf.DUMMYFUNCTION("UNIQUE(SPLIT(B2822,"";""))"),"Java")</f>
        <v>Java</v>
      </c>
      <c r="F2822" s="1" t="str">
        <f>IFERROR(__xludf.DUMMYFUNCTION("""COMPUTED_VALUE"""),"JavaScript")</f>
        <v>JavaScript</v>
      </c>
      <c r="G2822" s="1" t="str">
        <f>IFERROR(__xludf.DUMMYFUNCTION("""COMPUTED_VALUE"""),"Scala")</f>
        <v>Scala</v>
      </c>
      <c r="H2822" s="1" t="str">
        <f>IFERROR(__xludf.DUMMYFUNCTION("""COMPUTED_VALUE"""),"TypeScript")</f>
        <v>TypeScript</v>
      </c>
    </row>
    <row r="2823">
      <c r="B2823" s="1" t="str">
        <f>IFERROR(__xludf.DUMMYFUNCTION("""COMPUTED_VALUE"""),"JavaScript")</f>
        <v>JavaScript</v>
      </c>
      <c r="E2823" s="1" t="str">
        <f>IFERROR(__xludf.DUMMYFUNCTION("UNIQUE(SPLIT(B2823,"";""))"),"JavaScript")</f>
        <v>JavaScript</v>
      </c>
    </row>
    <row r="2824">
      <c r="B2824" s="1" t="str">
        <f>IFERROR(__xludf.DUMMYFUNCTION("""COMPUTED_VALUE"""),"HTML/CSS;Java;JavaScript;SQL;Other(s):")</f>
        <v>HTML/CSS;Java;JavaScript;SQL;Other(s):</v>
      </c>
      <c r="E2824" s="1" t="str">
        <f>IFERROR(__xludf.DUMMYFUNCTION("UNIQUE(SPLIT(B2824,"";""))"),"HTML/CSS")</f>
        <v>HTML/CSS</v>
      </c>
      <c r="F2824" s="1" t="str">
        <f>IFERROR(__xludf.DUMMYFUNCTION("""COMPUTED_VALUE"""),"Java")</f>
        <v>Java</v>
      </c>
      <c r="G2824" s="1" t="str">
        <f>IFERROR(__xludf.DUMMYFUNCTION("""COMPUTED_VALUE"""),"JavaScript")</f>
        <v>JavaScript</v>
      </c>
      <c r="H2824" s="1" t="str">
        <f>IFERROR(__xludf.DUMMYFUNCTION("""COMPUTED_VALUE"""),"SQL")</f>
        <v>SQL</v>
      </c>
      <c r="I2824" s="1" t="str">
        <f>IFERROR(__xludf.DUMMYFUNCTION("""COMPUTED_VALUE"""),"Other(s):")</f>
        <v>Other(s):</v>
      </c>
    </row>
    <row r="2825">
      <c r="B2825" s="1" t="str">
        <f>IFERROR(__xludf.DUMMYFUNCTION("""COMPUTED_VALUE"""),"C#;HTML/CSS;JavaScript;TypeScript")</f>
        <v>C#;HTML/CSS;JavaScript;TypeScript</v>
      </c>
      <c r="E2825" s="1" t="str">
        <f>IFERROR(__xludf.DUMMYFUNCTION("UNIQUE(SPLIT(B2825,"";""))"),"C#")</f>
        <v>C#</v>
      </c>
      <c r="F2825" s="1" t="str">
        <f>IFERROR(__xludf.DUMMYFUNCTION("""COMPUTED_VALUE"""),"HTML/CSS")</f>
        <v>HTML/CSS</v>
      </c>
      <c r="G2825" s="1" t="str">
        <f>IFERROR(__xludf.DUMMYFUNCTION("""COMPUTED_VALUE"""),"JavaScript")</f>
        <v>JavaScript</v>
      </c>
      <c r="H2825" s="1" t="str">
        <f>IFERROR(__xludf.DUMMYFUNCTION("""COMPUTED_VALUE"""),"TypeScript")</f>
        <v>TypeScript</v>
      </c>
    </row>
    <row r="2826">
      <c r="B2826" s="1" t="str">
        <f>IFERROR(__xludf.DUMMYFUNCTION("""COMPUTED_VALUE"""),"Bash/Shell/PowerShell;HTML/CSS;JavaScript;Python;Ruby")</f>
        <v>Bash/Shell/PowerShell;HTML/CSS;JavaScript;Python;Ruby</v>
      </c>
      <c r="E2826" s="1" t="str">
        <f>IFERROR(__xludf.DUMMYFUNCTION("UNIQUE(SPLIT(B2826,"";""))"),"Bash/Shell/PowerShell")</f>
        <v>Bash/Shell/PowerShell</v>
      </c>
      <c r="F2826" s="1" t="str">
        <f>IFERROR(__xludf.DUMMYFUNCTION("""COMPUTED_VALUE"""),"HTML/CSS")</f>
        <v>HTML/CSS</v>
      </c>
      <c r="G2826" s="1" t="str">
        <f>IFERROR(__xludf.DUMMYFUNCTION("""COMPUTED_VALUE"""),"JavaScript")</f>
        <v>JavaScript</v>
      </c>
      <c r="H2826" s="1" t="str">
        <f>IFERROR(__xludf.DUMMYFUNCTION("""COMPUTED_VALUE"""),"Python")</f>
        <v>Python</v>
      </c>
      <c r="I2826" s="1" t="str">
        <f>IFERROR(__xludf.DUMMYFUNCTION("""COMPUTED_VALUE"""),"Ruby")</f>
        <v>Ruby</v>
      </c>
    </row>
    <row r="2827">
      <c r="B2827" s="1" t="str">
        <f>IFERROR(__xludf.DUMMYFUNCTION("""COMPUTED_VALUE"""),"Dart;Java;JavaScript;SQL;TypeScript")</f>
        <v>Dart;Java;JavaScript;SQL;TypeScript</v>
      </c>
      <c r="E2827" s="1" t="str">
        <f>IFERROR(__xludf.DUMMYFUNCTION("UNIQUE(SPLIT(B2827,"";""))"),"Dart")</f>
        <v>Dart</v>
      </c>
      <c r="F2827" s="1" t="str">
        <f>IFERROR(__xludf.DUMMYFUNCTION("""COMPUTED_VALUE"""),"Java")</f>
        <v>Java</v>
      </c>
      <c r="G2827" s="1" t="str">
        <f>IFERROR(__xludf.DUMMYFUNCTION("""COMPUTED_VALUE"""),"JavaScript")</f>
        <v>JavaScript</v>
      </c>
      <c r="H2827" s="1" t="str">
        <f>IFERROR(__xludf.DUMMYFUNCTION("""COMPUTED_VALUE"""),"SQL")</f>
        <v>SQL</v>
      </c>
      <c r="I2827" s="1" t="str">
        <f>IFERROR(__xludf.DUMMYFUNCTION("""COMPUTED_VALUE"""),"TypeScript")</f>
        <v>TypeScript</v>
      </c>
    </row>
    <row r="2828">
      <c r="B2828" s="1" t="str">
        <f>IFERROR(__xludf.DUMMYFUNCTION("""COMPUTED_VALUE"""),"JavaScript;Python;TypeScript")</f>
        <v>JavaScript;Python;TypeScript</v>
      </c>
      <c r="E2828" s="1" t="str">
        <f>IFERROR(__xludf.DUMMYFUNCTION("UNIQUE(SPLIT(B2828,"";""))"),"JavaScript")</f>
        <v>JavaScript</v>
      </c>
      <c r="F2828" s="1" t="str">
        <f>IFERROR(__xludf.DUMMYFUNCTION("""COMPUTED_VALUE"""),"Python")</f>
        <v>Python</v>
      </c>
      <c r="G2828" s="1" t="str">
        <f>IFERROR(__xludf.DUMMYFUNCTION("""COMPUTED_VALUE"""),"TypeScript")</f>
        <v>TypeScript</v>
      </c>
    </row>
    <row r="2829">
      <c r="B2829" s="1" t="str">
        <f>IFERROR(__xludf.DUMMYFUNCTION("""COMPUTED_VALUE"""),"HTML/CSS;JavaScript;Ruby;SQL")</f>
        <v>HTML/CSS;JavaScript;Ruby;SQL</v>
      </c>
      <c r="E2829" s="1" t="str">
        <f>IFERROR(__xludf.DUMMYFUNCTION("UNIQUE(SPLIT(B2829,"";""))"),"HTML/CSS")</f>
        <v>HTML/CSS</v>
      </c>
      <c r="F2829" s="1" t="str">
        <f>IFERROR(__xludf.DUMMYFUNCTION("""COMPUTED_VALUE"""),"JavaScript")</f>
        <v>JavaScript</v>
      </c>
      <c r="G2829" s="1" t="str">
        <f>IFERROR(__xludf.DUMMYFUNCTION("""COMPUTED_VALUE"""),"Ruby")</f>
        <v>Ruby</v>
      </c>
      <c r="H2829" s="1" t="str">
        <f>IFERROR(__xludf.DUMMYFUNCTION("""COMPUTED_VALUE"""),"SQL")</f>
        <v>SQL</v>
      </c>
    </row>
    <row r="2830">
      <c r="B2830" s="1" t="str">
        <f>IFERROR(__xludf.DUMMYFUNCTION("""COMPUTED_VALUE"""),"Python;SQL")</f>
        <v>Python;SQL</v>
      </c>
      <c r="E2830" s="1" t="str">
        <f>IFERROR(__xludf.DUMMYFUNCTION("UNIQUE(SPLIT(B2830,"";""))"),"Python")</f>
        <v>Python</v>
      </c>
      <c r="F2830" s="1" t="str">
        <f>IFERROR(__xludf.DUMMYFUNCTION("""COMPUTED_VALUE"""),"SQL")</f>
        <v>SQL</v>
      </c>
    </row>
    <row r="2831">
      <c r="B2831" s="1" t="str">
        <f>IFERROR(__xludf.DUMMYFUNCTION("""COMPUTED_VALUE"""),"C++")</f>
        <v>C++</v>
      </c>
      <c r="E2831" s="1" t="str">
        <f>IFERROR(__xludf.DUMMYFUNCTION("UNIQUE(SPLIT(B2831,"";""))"),"C++")</f>
        <v>C++</v>
      </c>
    </row>
    <row r="2832">
      <c r="B2832" s="1" t="str">
        <f>IFERROR(__xludf.DUMMYFUNCTION("""COMPUTED_VALUE"""),"C++;HTML/CSS;Java;PHP;SQL")</f>
        <v>C++;HTML/CSS;Java;PHP;SQL</v>
      </c>
      <c r="E2832" s="1" t="str">
        <f>IFERROR(__xludf.DUMMYFUNCTION("UNIQUE(SPLIT(B2832,"";""))"),"C++")</f>
        <v>C++</v>
      </c>
      <c r="F2832" s="1" t="str">
        <f>IFERROR(__xludf.DUMMYFUNCTION("""COMPUTED_VALUE"""),"HTML/CSS")</f>
        <v>HTML/CSS</v>
      </c>
      <c r="G2832" s="1" t="str">
        <f>IFERROR(__xludf.DUMMYFUNCTION("""COMPUTED_VALUE"""),"Java")</f>
        <v>Java</v>
      </c>
      <c r="H2832" s="1" t="str">
        <f>IFERROR(__xludf.DUMMYFUNCTION("""COMPUTED_VALUE"""),"PHP")</f>
        <v>PHP</v>
      </c>
      <c r="I2832" s="1" t="str">
        <f>IFERROR(__xludf.DUMMYFUNCTION("""COMPUTED_VALUE"""),"SQL")</f>
        <v>SQL</v>
      </c>
    </row>
    <row r="2833">
      <c r="B2833" s="1" t="str">
        <f>IFERROR(__xludf.DUMMYFUNCTION("""COMPUTED_VALUE"""),"Bash/Shell/PowerShell;C#;Python;SQL")</f>
        <v>Bash/Shell/PowerShell;C#;Python;SQL</v>
      </c>
      <c r="E2833" s="1" t="str">
        <f>IFERROR(__xludf.DUMMYFUNCTION("UNIQUE(SPLIT(B2833,"";""))"),"Bash/Shell/PowerShell")</f>
        <v>Bash/Shell/PowerShell</v>
      </c>
      <c r="F2833" s="1" t="str">
        <f>IFERROR(__xludf.DUMMYFUNCTION("""COMPUTED_VALUE"""),"C#")</f>
        <v>C#</v>
      </c>
      <c r="G2833" s="1" t="str">
        <f>IFERROR(__xludf.DUMMYFUNCTION("""COMPUTED_VALUE"""),"Python")</f>
        <v>Python</v>
      </c>
      <c r="H2833" s="1" t="str">
        <f>IFERROR(__xludf.DUMMYFUNCTION("""COMPUTED_VALUE"""),"SQL")</f>
        <v>SQL</v>
      </c>
    </row>
    <row r="2834">
      <c r="B2834" s="1" t="str">
        <f>IFERROR(__xludf.DUMMYFUNCTION("""COMPUTED_VALUE"""),"C#;HTML/CSS;JavaScript")</f>
        <v>C#;HTML/CSS;JavaScript</v>
      </c>
      <c r="E2834" s="1" t="str">
        <f>IFERROR(__xludf.DUMMYFUNCTION("UNIQUE(SPLIT(B2834,"";""))"),"C#")</f>
        <v>C#</v>
      </c>
      <c r="F2834" s="1" t="str">
        <f>IFERROR(__xludf.DUMMYFUNCTION("""COMPUTED_VALUE"""),"HTML/CSS")</f>
        <v>HTML/CSS</v>
      </c>
      <c r="G2834" s="1" t="str">
        <f>IFERROR(__xludf.DUMMYFUNCTION("""COMPUTED_VALUE"""),"JavaScript")</f>
        <v>JavaScript</v>
      </c>
    </row>
    <row r="2835">
      <c r="B2835" s="1" t="str">
        <f>IFERROR(__xludf.DUMMYFUNCTION("""COMPUTED_VALUE"""),"C;C++;HTML/CSS;Java;Python;SQL")</f>
        <v>C;C++;HTML/CSS;Java;Python;SQL</v>
      </c>
      <c r="E2835" s="1" t="str">
        <f>IFERROR(__xludf.DUMMYFUNCTION("UNIQUE(SPLIT(B2835,"";""))"),"C")</f>
        <v>C</v>
      </c>
      <c r="F2835" s="1" t="str">
        <f>IFERROR(__xludf.DUMMYFUNCTION("""COMPUTED_VALUE"""),"C++")</f>
        <v>C++</v>
      </c>
      <c r="G2835" s="1" t="str">
        <f>IFERROR(__xludf.DUMMYFUNCTION("""COMPUTED_VALUE"""),"HTML/CSS")</f>
        <v>HTML/CSS</v>
      </c>
      <c r="H2835" s="1" t="str">
        <f>IFERROR(__xludf.DUMMYFUNCTION("""COMPUTED_VALUE"""),"Java")</f>
        <v>Java</v>
      </c>
      <c r="I2835" s="1" t="str">
        <f>IFERROR(__xludf.DUMMYFUNCTION("""COMPUTED_VALUE"""),"Python")</f>
        <v>Python</v>
      </c>
      <c r="J2835" s="1" t="str">
        <f>IFERROR(__xludf.DUMMYFUNCTION("""COMPUTED_VALUE"""),"SQL")</f>
        <v>SQL</v>
      </c>
    </row>
    <row r="2836">
      <c r="B2836" s="1" t="str">
        <f>IFERROR(__xludf.DUMMYFUNCTION("""COMPUTED_VALUE"""),"Bash/Shell/PowerShell;HTML/CSS;JavaScript;PHP")</f>
        <v>Bash/Shell/PowerShell;HTML/CSS;JavaScript;PHP</v>
      </c>
      <c r="E2836" s="1" t="str">
        <f>IFERROR(__xludf.DUMMYFUNCTION("UNIQUE(SPLIT(B2836,"";""))"),"Bash/Shell/PowerShell")</f>
        <v>Bash/Shell/PowerShell</v>
      </c>
      <c r="F2836" s="1" t="str">
        <f>IFERROR(__xludf.DUMMYFUNCTION("""COMPUTED_VALUE"""),"HTML/CSS")</f>
        <v>HTML/CSS</v>
      </c>
      <c r="G2836" s="1" t="str">
        <f>IFERROR(__xludf.DUMMYFUNCTION("""COMPUTED_VALUE"""),"JavaScript")</f>
        <v>JavaScript</v>
      </c>
      <c r="H2836" s="1" t="str">
        <f>IFERROR(__xludf.DUMMYFUNCTION("""COMPUTED_VALUE"""),"PHP")</f>
        <v>PHP</v>
      </c>
    </row>
    <row r="2837">
      <c r="B2837" s="1" t="str">
        <f>IFERROR(__xludf.DUMMYFUNCTION("""COMPUTED_VALUE"""),"Java;Python;R;SQL;VBA")</f>
        <v>Java;Python;R;SQL;VBA</v>
      </c>
      <c r="E2837" s="1" t="str">
        <f>IFERROR(__xludf.DUMMYFUNCTION("UNIQUE(SPLIT(B2837,"";""))"),"Java")</f>
        <v>Java</v>
      </c>
      <c r="F2837" s="1" t="str">
        <f>IFERROR(__xludf.DUMMYFUNCTION("""COMPUTED_VALUE"""),"Python")</f>
        <v>Python</v>
      </c>
      <c r="G2837" s="1" t="str">
        <f>IFERROR(__xludf.DUMMYFUNCTION("""COMPUTED_VALUE"""),"R")</f>
        <v>R</v>
      </c>
      <c r="H2837" s="1" t="str">
        <f>IFERROR(__xludf.DUMMYFUNCTION("""COMPUTED_VALUE"""),"SQL")</f>
        <v>SQL</v>
      </c>
      <c r="I2837" s="1" t="str">
        <f>IFERROR(__xludf.DUMMYFUNCTION("""COMPUTED_VALUE"""),"VBA")</f>
        <v>VBA</v>
      </c>
    </row>
    <row r="2838">
      <c r="B2838" s="1" t="str">
        <f>IFERROR(__xludf.DUMMYFUNCTION("""COMPUTED_VALUE"""),"Assembly;Java")</f>
        <v>Assembly;Java</v>
      </c>
      <c r="E2838" s="1" t="str">
        <f>IFERROR(__xludf.DUMMYFUNCTION("UNIQUE(SPLIT(B2838,"";""))"),"Assembly")</f>
        <v>Assembly</v>
      </c>
      <c r="F2838" s="1" t="str">
        <f>IFERROR(__xludf.DUMMYFUNCTION("""COMPUTED_VALUE"""),"Java")</f>
        <v>Java</v>
      </c>
    </row>
    <row r="2839">
      <c r="B2839" s="1" t="str">
        <f>IFERROR(__xludf.DUMMYFUNCTION("""COMPUTED_VALUE"""),"C;C++;HTML/CSS;JavaScript;Python;SQL")</f>
        <v>C;C++;HTML/CSS;JavaScript;Python;SQL</v>
      </c>
      <c r="E2839" s="1" t="str">
        <f>IFERROR(__xludf.DUMMYFUNCTION("UNIQUE(SPLIT(B2839,"";""))"),"C")</f>
        <v>C</v>
      </c>
      <c r="F2839" s="1" t="str">
        <f>IFERROR(__xludf.DUMMYFUNCTION("""COMPUTED_VALUE"""),"C++")</f>
        <v>C++</v>
      </c>
      <c r="G2839" s="1" t="str">
        <f>IFERROR(__xludf.DUMMYFUNCTION("""COMPUTED_VALUE"""),"HTML/CSS")</f>
        <v>HTML/CSS</v>
      </c>
      <c r="H2839" s="1" t="str">
        <f>IFERROR(__xludf.DUMMYFUNCTION("""COMPUTED_VALUE"""),"JavaScript")</f>
        <v>JavaScript</v>
      </c>
      <c r="I2839" s="1" t="str">
        <f>IFERROR(__xludf.DUMMYFUNCTION("""COMPUTED_VALUE"""),"Python")</f>
        <v>Python</v>
      </c>
      <c r="J2839" s="1" t="str">
        <f>IFERROR(__xludf.DUMMYFUNCTION("""COMPUTED_VALUE"""),"SQL")</f>
        <v>SQL</v>
      </c>
    </row>
    <row r="2840">
      <c r="B2840" s="1" t="str">
        <f>IFERROR(__xludf.DUMMYFUNCTION("""COMPUTED_VALUE"""),"C#;HTML/CSS;JavaScript;SQL")</f>
        <v>C#;HTML/CSS;JavaScript;SQL</v>
      </c>
      <c r="E2840" s="1" t="str">
        <f>IFERROR(__xludf.DUMMYFUNCTION("UNIQUE(SPLIT(B2840,"";""))"),"C#")</f>
        <v>C#</v>
      </c>
      <c r="F2840" s="1" t="str">
        <f>IFERROR(__xludf.DUMMYFUNCTION("""COMPUTED_VALUE"""),"HTML/CSS")</f>
        <v>HTML/CSS</v>
      </c>
      <c r="G2840" s="1" t="str">
        <f>IFERROR(__xludf.DUMMYFUNCTION("""COMPUTED_VALUE"""),"JavaScript")</f>
        <v>JavaScript</v>
      </c>
      <c r="H2840" s="1" t="str">
        <f>IFERROR(__xludf.DUMMYFUNCTION("""COMPUTED_VALUE"""),"SQL")</f>
        <v>SQL</v>
      </c>
    </row>
    <row r="2841">
      <c r="B2841" s="1" t="str">
        <f>IFERROR(__xludf.DUMMYFUNCTION("""COMPUTED_VALUE"""),"HTML/CSS;JavaScript;Python;SQL")</f>
        <v>HTML/CSS;JavaScript;Python;SQL</v>
      </c>
      <c r="E2841" s="1" t="str">
        <f>IFERROR(__xludf.DUMMYFUNCTION("UNIQUE(SPLIT(B2841,"";""))"),"HTML/CSS")</f>
        <v>HTML/CSS</v>
      </c>
      <c r="F2841" s="1" t="str">
        <f>IFERROR(__xludf.DUMMYFUNCTION("""COMPUTED_VALUE"""),"JavaScript")</f>
        <v>JavaScript</v>
      </c>
      <c r="G2841" s="1" t="str">
        <f>IFERROR(__xludf.DUMMYFUNCTION("""COMPUTED_VALUE"""),"Python")</f>
        <v>Python</v>
      </c>
      <c r="H2841" s="1" t="str">
        <f>IFERROR(__xludf.DUMMYFUNCTION("""COMPUTED_VALUE"""),"SQL")</f>
        <v>SQL</v>
      </c>
    </row>
    <row r="2842">
      <c r="B2842" s="1" t="str">
        <f>IFERROR(__xludf.DUMMYFUNCTION("""COMPUTED_VALUE"""),"C#;HTML/CSS;Java;JavaScript;PHP;SQL")</f>
        <v>C#;HTML/CSS;Java;JavaScript;PHP;SQL</v>
      </c>
      <c r="E2842" s="1" t="str">
        <f>IFERROR(__xludf.DUMMYFUNCTION("UNIQUE(SPLIT(B2842,"";""))"),"C#")</f>
        <v>C#</v>
      </c>
      <c r="F2842" s="1" t="str">
        <f>IFERROR(__xludf.DUMMYFUNCTION("""COMPUTED_VALUE"""),"HTML/CSS")</f>
        <v>HTML/CSS</v>
      </c>
      <c r="G2842" s="1" t="str">
        <f>IFERROR(__xludf.DUMMYFUNCTION("""COMPUTED_VALUE"""),"Java")</f>
        <v>Java</v>
      </c>
      <c r="H2842" s="1" t="str">
        <f>IFERROR(__xludf.DUMMYFUNCTION("""COMPUTED_VALUE"""),"JavaScript")</f>
        <v>JavaScript</v>
      </c>
      <c r="I2842" s="1" t="str">
        <f>IFERROR(__xludf.DUMMYFUNCTION("""COMPUTED_VALUE"""),"PHP")</f>
        <v>PHP</v>
      </c>
      <c r="J2842" s="1" t="str">
        <f>IFERROR(__xludf.DUMMYFUNCTION("""COMPUTED_VALUE"""),"SQL")</f>
        <v>SQL</v>
      </c>
    </row>
    <row r="2843">
      <c r="B2843" s="1" t="str">
        <f>IFERROR(__xludf.DUMMYFUNCTION("""COMPUTED_VALUE"""),"Bash/Shell/PowerShell;HTML/CSS;JavaScript;Ruby")</f>
        <v>Bash/Shell/PowerShell;HTML/CSS;JavaScript;Ruby</v>
      </c>
      <c r="E2843" s="1" t="str">
        <f>IFERROR(__xludf.DUMMYFUNCTION("UNIQUE(SPLIT(B2843,"";""))"),"Bash/Shell/PowerShell")</f>
        <v>Bash/Shell/PowerShell</v>
      </c>
      <c r="F2843" s="1" t="str">
        <f>IFERROR(__xludf.DUMMYFUNCTION("""COMPUTED_VALUE"""),"HTML/CSS")</f>
        <v>HTML/CSS</v>
      </c>
      <c r="G2843" s="1" t="str">
        <f>IFERROR(__xludf.DUMMYFUNCTION("""COMPUTED_VALUE"""),"JavaScript")</f>
        <v>JavaScript</v>
      </c>
      <c r="H2843" s="1" t="str">
        <f>IFERROR(__xludf.DUMMYFUNCTION("""COMPUTED_VALUE"""),"Ruby")</f>
        <v>Ruby</v>
      </c>
    </row>
    <row r="2844">
      <c r="B2844" s="1" t="str">
        <f>IFERROR(__xludf.DUMMYFUNCTION("""COMPUTED_VALUE"""),"Bash/Shell/PowerShell;C#;HTML/CSS;JavaScript;Python;R;SQL")</f>
        <v>Bash/Shell/PowerShell;C#;HTML/CSS;JavaScript;Python;R;SQL</v>
      </c>
      <c r="E2844" s="1" t="str">
        <f>IFERROR(__xludf.DUMMYFUNCTION("UNIQUE(SPLIT(B2844,"";""))"),"Bash/Shell/PowerShell")</f>
        <v>Bash/Shell/PowerShell</v>
      </c>
      <c r="F2844" s="1" t="str">
        <f>IFERROR(__xludf.DUMMYFUNCTION("""COMPUTED_VALUE"""),"C#")</f>
        <v>C#</v>
      </c>
      <c r="G2844" s="1" t="str">
        <f>IFERROR(__xludf.DUMMYFUNCTION("""COMPUTED_VALUE"""),"HTML/CSS")</f>
        <v>HTML/CSS</v>
      </c>
      <c r="H2844" s="1" t="str">
        <f>IFERROR(__xludf.DUMMYFUNCTION("""COMPUTED_VALUE"""),"JavaScript")</f>
        <v>JavaScript</v>
      </c>
      <c r="I2844" s="1" t="str">
        <f>IFERROR(__xludf.DUMMYFUNCTION("""COMPUTED_VALUE"""),"Python")</f>
        <v>Python</v>
      </c>
      <c r="J2844" s="1" t="str">
        <f>IFERROR(__xludf.DUMMYFUNCTION("""COMPUTED_VALUE"""),"R")</f>
        <v>R</v>
      </c>
      <c r="K2844" s="1" t="str">
        <f>IFERROR(__xludf.DUMMYFUNCTION("""COMPUTED_VALUE"""),"SQL")</f>
        <v>SQL</v>
      </c>
    </row>
    <row r="2845">
      <c r="B2845" s="1" t="str">
        <f>IFERROR(__xludf.DUMMYFUNCTION("""COMPUTED_VALUE"""),"HTML/CSS;Java;JavaScript")</f>
        <v>HTML/CSS;Java;JavaScript</v>
      </c>
      <c r="E2845" s="1" t="str">
        <f>IFERROR(__xludf.DUMMYFUNCTION("UNIQUE(SPLIT(B2845,"";""))"),"HTML/CSS")</f>
        <v>HTML/CSS</v>
      </c>
      <c r="F2845" s="1" t="str">
        <f>IFERROR(__xludf.DUMMYFUNCTION("""COMPUTED_VALUE"""),"Java")</f>
        <v>Java</v>
      </c>
      <c r="G2845" s="1" t="str">
        <f>IFERROR(__xludf.DUMMYFUNCTION("""COMPUTED_VALUE"""),"JavaScript")</f>
        <v>JavaScript</v>
      </c>
    </row>
    <row r="2846">
      <c r="B2846" s="1" t="str">
        <f>IFERROR(__xludf.DUMMYFUNCTION("""COMPUTED_VALUE"""),"HTML/CSS;Java;JavaScript;PHP;Python;SQL;TypeScript")</f>
        <v>HTML/CSS;Java;JavaScript;PHP;Python;SQL;TypeScript</v>
      </c>
      <c r="E2846" s="1" t="str">
        <f>IFERROR(__xludf.DUMMYFUNCTION("UNIQUE(SPLIT(B2846,"";""))"),"HTML/CSS")</f>
        <v>HTML/CSS</v>
      </c>
      <c r="F2846" s="1" t="str">
        <f>IFERROR(__xludf.DUMMYFUNCTION("""COMPUTED_VALUE"""),"Java")</f>
        <v>Java</v>
      </c>
      <c r="G2846" s="1" t="str">
        <f>IFERROR(__xludf.DUMMYFUNCTION("""COMPUTED_VALUE"""),"JavaScript")</f>
        <v>JavaScript</v>
      </c>
      <c r="H2846" s="1" t="str">
        <f>IFERROR(__xludf.DUMMYFUNCTION("""COMPUTED_VALUE"""),"PHP")</f>
        <v>PHP</v>
      </c>
      <c r="I2846" s="1" t="str">
        <f>IFERROR(__xludf.DUMMYFUNCTION("""COMPUTED_VALUE"""),"Python")</f>
        <v>Python</v>
      </c>
      <c r="J2846" s="1" t="str">
        <f>IFERROR(__xludf.DUMMYFUNCTION("""COMPUTED_VALUE"""),"SQL")</f>
        <v>SQL</v>
      </c>
      <c r="K2846" s="1" t="str">
        <f>IFERROR(__xludf.DUMMYFUNCTION("""COMPUTED_VALUE"""),"TypeScript")</f>
        <v>TypeScript</v>
      </c>
    </row>
    <row r="2847">
      <c r="B2847" s="1" t="str">
        <f>IFERROR(__xludf.DUMMYFUNCTION("""COMPUTED_VALUE"""),"Bash/Shell/PowerShell;Go;HTML/CSS;Java;JavaScript;Objective-C;PHP;Python;Ruby;SQL")</f>
        <v>Bash/Shell/PowerShell;Go;HTML/CSS;Java;JavaScript;Objective-C;PHP;Python;Ruby;SQL</v>
      </c>
      <c r="E2847" s="1" t="str">
        <f>IFERROR(__xludf.DUMMYFUNCTION("UNIQUE(SPLIT(B2847,"";""))"),"Bash/Shell/PowerShell")</f>
        <v>Bash/Shell/PowerShell</v>
      </c>
      <c r="F2847" s="1" t="str">
        <f>IFERROR(__xludf.DUMMYFUNCTION("""COMPUTED_VALUE"""),"Go")</f>
        <v>Go</v>
      </c>
      <c r="G2847" s="1" t="str">
        <f>IFERROR(__xludf.DUMMYFUNCTION("""COMPUTED_VALUE"""),"HTML/CSS")</f>
        <v>HTML/CSS</v>
      </c>
      <c r="H2847" s="1" t="str">
        <f>IFERROR(__xludf.DUMMYFUNCTION("""COMPUTED_VALUE"""),"Java")</f>
        <v>Java</v>
      </c>
      <c r="I2847" s="1" t="str">
        <f>IFERROR(__xludf.DUMMYFUNCTION("""COMPUTED_VALUE"""),"JavaScript")</f>
        <v>JavaScript</v>
      </c>
      <c r="J2847" s="1" t="str">
        <f>IFERROR(__xludf.DUMMYFUNCTION("""COMPUTED_VALUE"""),"Objective-C")</f>
        <v>Objective-C</v>
      </c>
      <c r="K2847" s="1" t="str">
        <f>IFERROR(__xludf.DUMMYFUNCTION("""COMPUTED_VALUE"""),"PHP")</f>
        <v>PHP</v>
      </c>
      <c r="L2847" s="1" t="str">
        <f>IFERROR(__xludf.DUMMYFUNCTION("""COMPUTED_VALUE"""),"Python")</f>
        <v>Python</v>
      </c>
      <c r="M2847" s="1" t="str">
        <f>IFERROR(__xludf.DUMMYFUNCTION("""COMPUTED_VALUE"""),"Ruby")</f>
        <v>Ruby</v>
      </c>
      <c r="N2847" s="1" t="str">
        <f>IFERROR(__xludf.DUMMYFUNCTION("""COMPUTED_VALUE"""),"SQL")</f>
        <v>SQL</v>
      </c>
    </row>
    <row r="2848">
      <c r="B2848" s="1" t="str">
        <f>IFERROR(__xludf.DUMMYFUNCTION("""COMPUTED_VALUE"""),"Objective-C;Swift")</f>
        <v>Objective-C;Swift</v>
      </c>
      <c r="E2848" s="1" t="str">
        <f>IFERROR(__xludf.DUMMYFUNCTION("UNIQUE(SPLIT(B2848,"";""))"),"Objective-C")</f>
        <v>Objective-C</v>
      </c>
      <c r="F2848" s="1" t="str">
        <f>IFERROR(__xludf.DUMMYFUNCTION("""COMPUTED_VALUE"""),"Swift")</f>
        <v>Swift</v>
      </c>
    </row>
    <row r="2849">
      <c r="B2849" s="1" t="str">
        <f>IFERROR(__xludf.DUMMYFUNCTION("""COMPUTED_VALUE"""),"HTML/CSS;Java;JavaScript;SQL")</f>
        <v>HTML/CSS;Java;JavaScript;SQL</v>
      </c>
      <c r="E2849" s="1" t="str">
        <f>IFERROR(__xludf.DUMMYFUNCTION("UNIQUE(SPLIT(B2849,"";""))"),"HTML/CSS")</f>
        <v>HTML/CSS</v>
      </c>
      <c r="F2849" s="1" t="str">
        <f>IFERROR(__xludf.DUMMYFUNCTION("""COMPUTED_VALUE"""),"Java")</f>
        <v>Java</v>
      </c>
      <c r="G2849" s="1" t="str">
        <f>IFERROR(__xludf.DUMMYFUNCTION("""COMPUTED_VALUE"""),"JavaScript")</f>
        <v>JavaScript</v>
      </c>
      <c r="H2849" s="1" t="str">
        <f>IFERROR(__xludf.DUMMYFUNCTION("""COMPUTED_VALUE"""),"SQL")</f>
        <v>SQL</v>
      </c>
    </row>
    <row r="2850">
      <c r="B2850" s="1" t="str">
        <f>IFERROR(__xludf.DUMMYFUNCTION("""COMPUTED_VALUE"""),"Bash/Shell/PowerShell;C;Java;JavaScript;Python;R;Scala;SQL")</f>
        <v>Bash/Shell/PowerShell;C;Java;JavaScript;Python;R;Scala;SQL</v>
      </c>
      <c r="E2850" s="1" t="str">
        <f>IFERROR(__xludf.DUMMYFUNCTION("UNIQUE(SPLIT(B2850,"";""))"),"Bash/Shell/PowerShell")</f>
        <v>Bash/Shell/PowerShell</v>
      </c>
      <c r="F2850" s="1" t="str">
        <f>IFERROR(__xludf.DUMMYFUNCTION("""COMPUTED_VALUE"""),"C")</f>
        <v>C</v>
      </c>
      <c r="G2850" s="1" t="str">
        <f>IFERROR(__xludf.DUMMYFUNCTION("""COMPUTED_VALUE"""),"Java")</f>
        <v>Java</v>
      </c>
      <c r="H2850" s="1" t="str">
        <f>IFERROR(__xludf.DUMMYFUNCTION("""COMPUTED_VALUE"""),"JavaScript")</f>
        <v>JavaScript</v>
      </c>
      <c r="I2850" s="1" t="str">
        <f>IFERROR(__xludf.DUMMYFUNCTION("""COMPUTED_VALUE"""),"Python")</f>
        <v>Python</v>
      </c>
      <c r="J2850" s="1" t="str">
        <f>IFERROR(__xludf.DUMMYFUNCTION("""COMPUTED_VALUE"""),"R")</f>
        <v>R</v>
      </c>
      <c r="K2850" s="1" t="str">
        <f>IFERROR(__xludf.DUMMYFUNCTION("""COMPUTED_VALUE"""),"Scala")</f>
        <v>Scala</v>
      </c>
      <c r="L2850" s="1" t="str">
        <f>IFERROR(__xludf.DUMMYFUNCTION("""COMPUTED_VALUE"""),"SQL")</f>
        <v>SQL</v>
      </c>
    </row>
    <row r="2851">
      <c r="B2851" s="1" t="str">
        <f>IFERROR(__xludf.DUMMYFUNCTION("""COMPUTED_VALUE"""),"Bash/Shell/PowerShell;C#;HTML/CSS;JavaScript;TypeScript;VBA")</f>
        <v>Bash/Shell/PowerShell;C#;HTML/CSS;JavaScript;TypeScript;VBA</v>
      </c>
      <c r="E2851" s="1" t="str">
        <f>IFERROR(__xludf.DUMMYFUNCTION("UNIQUE(SPLIT(B2851,"";""))"),"Bash/Shell/PowerShell")</f>
        <v>Bash/Shell/PowerShell</v>
      </c>
      <c r="F2851" s="1" t="str">
        <f>IFERROR(__xludf.DUMMYFUNCTION("""COMPUTED_VALUE"""),"C#")</f>
        <v>C#</v>
      </c>
      <c r="G2851" s="1" t="str">
        <f>IFERROR(__xludf.DUMMYFUNCTION("""COMPUTED_VALUE"""),"HTML/CSS")</f>
        <v>HTML/CSS</v>
      </c>
      <c r="H2851" s="1" t="str">
        <f>IFERROR(__xludf.DUMMYFUNCTION("""COMPUTED_VALUE"""),"JavaScript")</f>
        <v>JavaScript</v>
      </c>
      <c r="I2851" s="1" t="str">
        <f>IFERROR(__xludf.DUMMYFUNCTION("""COMPUTED_VALUE"""),"TypeScript")</f>
        <v>TypeScript</v>
      </c>
      <c r="J2851" s="1" t="str">
        <f>IFERROR(__xludf.DUMMYFUNCTION("""COMPUTED_VALUE"""),"VBA")</f>
        <v>VBA</v>
      </c>
    </row>
    <row r="2852">
      <c r="B2852" s="1" t="str">
        <f>IFERROR(__xludf.DUMMYFUNCTION("""COMPUTED_VALUE"""),"Bash/Shell/PowerShell;C;HTML/CSS;Java;JavaScript;SQL;TypeScript;Other(s):")</f>
        <v>Bash/Shell/PowerShell;C;HTML/CSS;Java;JavaScript;SQL;TypeScript;Other(s):</v>
      </c>
      <c r="E2852" s="1" t="str">
        <f>IFERROR(__xludf.DUMMYFUNCTION("UNIQUE(SPLIT(B2852,"";""))"),"Bash/Shell/PowerShell")</f>
        <v>Bash/Shell/PowerShell</v>
      </c>
      <c r="F2852" s="1" t="str">
        <f>IFERROR(__xludf.DUMMYFUNCTION("""COMPUTED_VALUE"""),"C")</f>
        <v>C</v>
      </c>
      <c r="G2852" s="1" t="str">
        <f>IFERROR(__xludf.DUMMYFUNCTION("""COMPUTED_VALUE"""),"HTML/CSS")</f>
        <v>HTML/CSS</v>
      </c>
      <c r="H2852" s="1" t="str">
        <f>IFERROR(__xludf.DUMMYFUNCTION("""COMPUTED_VALUE"""),"Java")</f>
        <v>Java</v>
      </c>
      <c r="I2852" s="1" t="str">
        <f>IFERROR(__xludf.DUMMYFUNCTION("""COMPUTED_VALUE"""),"JavaScript")</f>
        <v>JavaScript</v>
      </c>
      <c r="J2852" s="1" t="str">
        <f>IFERROR(__xludf.DUMMYFUNCTION("""COMPUTED_VALUE"""),"SQL")</f>
        <v>SQL</v>
      </c>
      <c r="K2852" s="1" t="str">
        <f>IFERROR(__xludf.DUMMYFUNCTION("""COMPUTED_VALUE"""),"TypeScript")</f>
        <v>TypeScript</v>
      </c>
      <c r="L2852" s="1" t="str">
        <f>IFERROR(__xludf.DUMMYFUNCTION("""COMPUTED_VALUE"""),"Other(s):")</f>
        <v>Other(s):</v>
      </c>
    </row>
    <row r="2853">
      <c r="B2853" s="1" t="str">
        <f>IFERROR(__xludf.DUMMYFUNCTION("""COMPUTED_VALUE"""),"HTML/CSS;JavaScript;Python")</f>
        <v>HTML/CSS;JavaScript;Python</v>
      </c>
      <c r="E2853" s="1" t="str">
        <f>IFERROR(__xludf.DUMMYFUNCTION("UNIQUE(SPLIT(B2853,"";""))"),"HTML/CSS")</f>
        <v>HTML/CSS</v>
      </c>
      <c r="F2853" s="1" t="str">
        <f>IFERROR(__xludf.DUMMYFUNCTION("""COMPUTED_VALUE"""),"JavaScript")</f>
        <v>JavaScript</v>
      </c>
      <c r="G2853" s="1" t="str">
        <f>IFERROR(__xludf.DUMMYFUNCTION("""COMPUTED_VALUE"""),"Python")</f>
        <v>Python</v>
      </c>
    </row>
    <row r="2854">
      <c r="B2854" s="1" t="str">
        <f>IFERROR(__xludf.DUMMYFUNCTION("""COMPUTED_VALUE"""),"Other(s):")</f>
        <v>Other(s):</v>
      </c>
      <c r="E2854" s="1" t="str">
        <f>IFERROR(__xludf.DUMMYFUNCTION("UNIQUE(SPLIT(B2854,"";""))"),"Other(s):")</f>
        <v>Other(s):</v>
      </c>
    </row>
    <row r="2855">
      <c r="B2855" s="1" t="str">
        <f>IFERROR(__xludf.DUMMYFUNCTION("""COMPUTED_VALUE"""),"Dart;HTML/CSS;Java;Python")</f>
        <v>Dart;HTML/CSS;Java;Python</v>
      </c>
      <c r="E2855" s="1" t="str">
        <f>IFERROR(__xludf.DUMMYFUNCTION("UNIQUE(SPLIT(B2855,"";""))"),"Dart")</f>
        <v>Dart</v>
      </c>
      <c r="F2855" s="1" t="str">
        <f>IFERROR(__xludf.DUMMYFUNCTION("""COMPUTED_VALUE"""),"HTML/CSS")</f>
        <v>HTML/CSS</v>
      </c>
      <c r="G2855" s="1" t="str">
        <f>IFERROR(__xludf.DUMMYFUNCTION("""COMPUTED_VALUE"""),"Java")</f>
        <v>Java</v>
      </c>
      <c r="H2855" s="1" t="str">
        <f>IFERROR(__xludf.DUMMYFUNCTION("""COMPUTED_VALUE"""),"Python")</f>
        <v>Python</v>
      </c>
    </row>
    <row r="2856">
      <c r="B2856" s="1" t="str">
        <f>IFERROR(__xludf.DUMMYFUNCTION("""COMPUTED_VALUE"""),"HTML/CSS;Java;JavaScript;PHP;SQL")</f>
        <v>HTML/CSS;Java;JavaScript;PHP;SQL</v>
      </c>
      <c r="E2856" s="1" t="str">
        <f>IFERROR(__xludf.DUMMYFUNCTION("UNIQUE(SPLIT(B2856,"";""))"),"HTML/CSS")</f>
        <v>HTML/CSS</v>
      </c>
      <c r="F2856" s="1" t="str">
        <f>IFERROR(__xludf.DUMMYFUNCTION("""COMPUTED_VALUE"""),"Java")</f>
        <v>Java</v>
      </c>
      <c r="G2856" s="1" t="str">
        <f>IFERROR(__xludf.DUMMYFUNCTION("""COMPUTED_VALUE"""),"JavaScript")</f>
        <v>JavaScript</v>
      </c>
      <c r="H2856" s="1" t="str">
        <f>IFERROR(__xludf.DUMMYFUNCTION("""COMPUTED_VALUE"""),"PHP")</f>
        <v>PHP</v>
      </c>
      <c r="I2856" s="1" t="str">
        <f>IFERROR(__xludf.DUMMYFUNCTION("""COMPUTED_VALUE"""),"SQL")</f>
        <v>SQL</v>
      </c>
    </row>
    <row r="2857">
      <c r="B2857" s="1" t="str">
        <f>IFERROR(__xludf.DUMMYFUNCTION("""COMPUTED_VALUE"""),"HTML/CSS;Java;JavaScript;Kotlin")</f>
        <v>HTML/CSS;Java;JavaScript;Kotlin</v>
      </c>
      <c r="E2857" s="1" t="str">
        <f>IFERROR(__xludf.DUMMYFUNCTION("UNIQUE(SPLIT(B2857,"";""))"),"HTML/CSS")</f>
        <v>HTML/CSS</v>
      </c>
      <c r="F2857" s="1" t="str">
        <f>IFERROR(__xludf.DUMMYFUNCTION("""COMPUTED_VALUE"""),"Java")</f>
        <v>Java</v>
      </c>
      <c r="G2857" s="1" t="str">
        <f>IFERROR(__xludf.DUMMYFUNCTION("""COMPUTED_VALUE"""),"JavaScript")</f>
        <v>JavaScript</v>
      </c>
      <c r="H2857" s="1" t="str">
        <f>IFERROR(__xludf.DUMMYFUNCTION("""COMPUTED_VALUE"""),"Kotlin")</f>
        <v>Kotlin</v>
      </c>
    </row>
    <row r="2858">
      <c r="B2858" s="1" t="str">
        <f>IFERROR(__xludf.DUMMYFUNCTION("""COMPUTED_VALUE"""),"C;C++;Objective-C;SQL;Swift")</f>
        <v>C;C++;Objective-C;SQL;Swift</v>
      </c>
      <c r="E2858" s="1" t="str">
        <f>IFERROR(__xludf.DUMMYFUNCTION("UNIQUE(SPLIT(B2858,"";""))"),"C")</f>
        <v>C</v>
      </c>
      <c r="F2858" s="1" t="str">
        <f>IFERROR(__xludf.DUMMYFUNCTION("""COMPUTED_VALUE"""),"C++")</f>
        <v>C++</v>
      </c>
      <c r="G2858" s="1" t="str">
        <f>IFERROR(__xludf.DUMMYFUNCTION("""COMPUTED_VALUE"""),"Objective-C")</f>
        <v>Objective-C</v>
      </c>
      <c r="H2858" s="1" t="str">
        <f>IFERROR(__xludf.DUMMYFUNCTION("""COMPUTED_VALUE"""),"SQL")</f>
        <v>SQL</v>
      </c>
      <c r="I2858" s="1" t="str">
        <f>IFERROR(__xludf.DUMMYFUNCTION("""COMPUTED_VALUE"""),"Swift")</f>
        <v>Swift</v>
      </c>
    </row>
    <row r="2859">
      <c r="B2859" s="1" t="str">
        <f>IFERROR(__xludf.DUMMYFUNCTION("""COMPUTED_VALUE"""),"HTML/CSS;JavaScript;PHP;SQL;Other(s):")</f>
        <v>HTML/CSS;JavaScript;PHP;SQL;Other(s):</v>
      </c>
      <c r="E2859" s="1" t="str">
        <f>IFERROR(__xludf.DUMMYFUNCTION("UNIQUE(SPLIT(B2859,"";""))"),"HTML/CSS")</f>
        <v>HTML/CSS</v>
      </c>
      <c r="F2859" s="1" t="str">
        <f>IFERROR(__xludf.DUMMYFUNCTION("""COMPUTED_VALUE"""),"JavaScript")</f>
        <v>JavaScript</v>
      </c>
      <c r="G2859" s="1" t="str">
        <f>IFERROR(__xludf.DUMMYFUNCTION("""COMPUTED_VALUE"""),"PHP")</f>
        <v>PHP</v>
      </c>
      <c r="H2859" s="1" t="str">
        <f>IFERROR(__xludf.DUMMYFUNCTION("""COMPUTED_VALUE"""),"SQL")</f>
        <v>SQL</v>
      </c>
      <c r="I2859" s="1" t="str">
        <f>IFERROR(__xludf.DUMMYFUNCTION("""COMPUTED_VALUE"""),"Other(s):")</f>
        <v>Other(s):</v>
      </c>
    </row>
    <row r="2860">
      <c r="B2860" s="1" t="str">
        <f>IFERROR(__xludf.DUMMYFUNCTION("""COMPUTED_VALUE"""),"Java;JavaScript;Python;Scala;SQL")</f>
        <v>Java;JavaScript;Python;Scala;SQL</v>
      </c>
      <c r="E2860" s="1" t="str">
        <f>IFERROR(__xludf.DUMMYFUNCTION("UNIQUE(SPLIT(B2860,"";""))"),"Java")</f>
        <v>Java</v>
      </c>
      <c r="F2860" s="1" t="str">
        <f>IFERROR(__xludf.DUMMYFUNCTION("""COMPUTED_VALUE"""),"JavaScript")</f>
        <v>JavaScript</v>
      </c>
      <c r="G2860" s="1" t="str">
        <f>IFERROR(__xludf.DUMMYFUNCTION("""COMPUTED_VALUE"""),"Python")</f>
        <v>Python</v>
      </c>
      <c r="H2860" s="1" t="str">
        <f>IFERROR(__xludf.DUMMYFUNCTION("""COMPUTED_VALUE"""),"Scala")</f>
        <v>Scala</v>
      </c>
      <c r="I2860" s="1" t="str">
        <f>IFERROR(__xludf.DUMMYFUNCTION("""COMPUTED_VALUE"""),"SQL")</f>
        <v>SQL</v>
      </c>
    </row>
    <row r="2861">
      <c r="B2861" s="1" t="str">
        <f>IFERROR(__xludf.DUMMYFUNCTION("""COMPUTED_VALUE"""),"C#;F#;HTML/CSS")</f>
        <v>C#;F#;HTML/CSS</v>
      </c>
      <c r="E2861" s="1" t="str">
        <f>IFERROR(__xludf.DUMMYFUNCTION("UNIQUE(SPLIT(B2861,"";""))"),"C#")</f>
        <v>C#</v>
      </c>
      <c r="F2861" s="1" t="str">
        <f>IFERROR(__xludf.DUMMYFUNCTION("""COMPUTED_VALUE"""),"F#")</f>
        <v>F#</v>
      </c>
      <c r="G2861" s="1" t="str">
        <f>IFERROR(__xludf.DUMMYFUNCTION("""COMPUTED_VALUE"""),"HTML/CSS")</f>
        <v>HTML/CSS</v>
      </c>
    </row>
    <row r="2862">
      <c r="B2862" s="1" t="str">
        <f>IFERROR(__xludf.DUMMYFUNCTION("""COMPUTED_VALUE"""),"C;Java;Python")</f>
        <v>C;Java;Python</v>
      </c>
      <c r="E2862" s="1" t="str">
        <f>IFERROR(__xludf.DUMMYFUNCTION("UNIQUE(SPLIT(B2862,"";""))"),"C")</f>
        <v>C</v>
      </c>
      <c r="F2862" s="1" t="str">
        <f>IFERROR(__xludf.DUMMYFUNCTION("""COMPUTED_VALUE"""),"Java")</f>
        <v>Java</v>
      </c>
      <c r="G2862" s="1" t="str">
        <f>IFERROR(__xludf.DUMMYFUNCTION("""COMPUTED_VALUE"""),"Python")</f>
        <v>Python</v>
      </c>
    </row>
    <row r="2863">
      <c r="B2863" s="1" t="str">
        <f>IFERROR(__xludf.DUMMYFUNCTION("""COMPUTED_VALUE"""),"Assembly;Bash/Shell/PowerShell;C++;C#;HTML/CSS;JavaScript;Python;R;SQL;Other(s):")</f>
        <v>Assembly;Bash/Shell/PowerShell;C++;C#;HTML/CSS;JavaScript;Python;R;SQL;Other(s):</v>
      </c>
      <c r="E2863" s="1" t="str">
        <f>IFERROR(__xludf.DUMMYFUNCTION("UNIQUE(SPLIT(B2863,"";""))"),"Assembly")</f>
        <v>Assembly</v>
      </c>
      <c r="F2863" s="1" t="str">
        <f>IFERROR(__xludf.DUMMYFUNCTION("""COMPUTED_VALUE"""),"Bash/Shell/PowerShell")</f>
        <v>Bash/Shell/PowerShell</v>
      </c>
      <c r="G2863" s="1" t="str">
        <f>IFERROR(__xludf.DUMMYFUNCTION("""COMPUTED_VALUE"""),"C++")</f>
        <v>C++</v>
      </c>
      <c r="H2863" s="1" t="str">
        <f>IFERROR(__xludf.DUMMYFUNCTION("""COMPUTED_VALUE"""),"C#")</f>
        <v>C#</v>
      </c>
      <c r="I2863" s="1" t="str">
        <f>IFERROR(__xludf.DUMMYFUNCTION("""COMPUTED_VALUE"""),"HTML/CSS")</f>
        <v>HTML/CSS</v>
      </c>
      <c r="J2863" s="1" t="str">
        <f>IFERROR(__xludf.DUMMYFUNCTION("""COMPUTED_VALUE"""),"JavaScript")</f>
        <v>JavaScript</v>
      </c>
      <c r="K2863" s="1" t="str">
        <f>IFERROR(__xludf.DUMMYFUNCTION("""COMPUTED_VALUE"""),"Python")</f>
        <v>Python</v>
      </c>
      <c r="L2863" s="1" t="str">
        <f>IFERROR(__xludf.DUMMYFUNCTION("""COMPUTED_VALUE"""),"R")</f>
        <v>R</v>
      </c>
      <c r="M2863" s="1" t="str">
        <f>IFERROR(__xludf.DUMMYFUNCTION("""COMPUTED_VALUE"""),"SQL")</f>
        <v>SQL</v>
      </c>
      <c r="N2863" s="1" t="str">
        <f>IFERROR(__xludf.DUMMYFUNCTION("""COMPUTED_VALUE"""),"Other(s):")</f>
        <v>Other(s):</v>
      </c>
    </row>
    <row r="2864">
      <c r="B2864" s="1" t="str">
        <f>IFERROR(__xludf.DUMMYFUNCTION("""COMPUTED_VALUE"""),"JavaScript;PHP;SQL")</f>
        <v>JavaScript;PHP;SQL</v>
      </c>
      <c r="E2864" s="1" t="str">
        <f>IFERROR(__xludf.DUMMYFUNCTION("UNIQUE(SPLIT(B2864,"";""))"),"JavaScript")</f>
        <v>JavaScript</v>
      </c>
      <c r="F2864" s="1" t="str">
        <f>IFERROR(__xludf.DUMMYFUNCTION("""COMPUTED_VALUE"""),"PHP")</f>
        <v>PHP</v>
      </c>
      <c r="G2864" s="1" t="str">
        <f>IFERROR(__xludf.DUMMYFUNCTION("""COMPUTED_VALUE"""),"SQL")</f>
        <v>SQL</v>
      </c>
    </row>
    <row r="2865">
      <c r="B2865" s="1" t="str">
        <f>IFERROR(__xludf.DUMMYFUNCTION("""COMPUTED_VALUE"""),"HTML/CSS;JavaScript;PHP")</f>
        <v>HTML/CSS;JavaScript;PHP</v>
      </c>
      <c r="E2865" s="1" t="str">
        <f>IFERROR(__xludf.DUMMYFUNCTION("UNIQUE(SPLIT(B2865,"";""))"),"HTML/CSS")</f>
        <v>HTML/CSS</v>
      </c>
      <c r="F2865" s="1" t="str">
        <f>IFERROR(__xludf.DUMMYFUNCTION("""COMPUTED_VALUE"""),"JavaScript")</f>
        <v>JavaScript</v>
      </c>
      <c r="G2865" s="1" t="str">
        <f>IFERROR(__xludf.DUMMYFUNCTION("""COMPUTED_VALUE"""),"PHP")</f>
        <v>PHP</v>
      </c>
    </row>
    <row r="2866">
      <c r="B2866" s="1" t="str">
        <f>IFERROR(__xludf.DUMMYFUNCTION("""COMPUTED_VALUE"""),"Bash/Shell/PowerShell;C;C++;HTML/CSS;Java;JavaScript;Objective-C;SQL")</f>
        <v>Bash/Shell/PowerShell;C;C++;HTML/CSS;Java;JavaScript;Objective-C;SQL</v>
      </c>
      <c r="E2866" s="1" t="str">
        <f>IFERROR(__xludf.DUMMYFUNCTION("UNIQUE(SPLIT(B2866,"";""))"),"Bash/Shell/PowerShell")</f>
        <v>Bash/Shell/PowerShell</v>
      </c>
      <c r="F2866" s="1" t="str">
        <f>IFERROR(__xludf.DUMMYFUNCTION("""COMPUTED_VALUE"""),"C")</f>
        <v>C</v>
      </c>
      <c r="G2866" s="1" t="str">
        <f>IFERROR(__xludf.DUMMYFUNCTION("""COMPUTED_VALUE"""),"C++")</f>
        <v>C++</v>
      </c>
      <c r="H2866" s="1" t="str">
        <f>IFERROR(__xludf.DUMMYFUNCTION("""COMPUTED_VALUE"""),"HTML/CSS")</f>
        <v>HTML/CSS</v>
      </c>
      <c r="I2866" s="1" t="str">
        <f>IFERROR(__xludf.DUMMYFUNCTION("""COMPUTED_VALUE"""),"Java")</f>
        <v>Java</v>
      </c>
      <c r="J2866" s="1" t="str">
        <f>IFERROR(__xludf.DUMMYFUNCTION("""COMPUTED_VALUE"""),"JavaScript")</f>
        <v>JavaScript</v>
      </c>
      <c r="K2866" s="1" t="str">
        <f>IFERROR(__xludf.DUMMYFUNCTION("""COMPUTED_VALUE"""),"Objective-C")</f>
        <v>Objective-C</v>
      </c>
      <c r="L2866" s="1" t="str">
        <f>IFERROR(__xludf.DUMMYFUNCTION("""COMPUTED_VALUE"""),"SQL")</f>
        <v>SQL</v>
      </c>
    </row>
    <row r="2867">
      <c r="B2867" s="1" t="str">
        <f>IFERROR(__xludf.DUMMYFUNCTION("""COMPUTED_VALUE"""),"Java;JavaScript")</f>
        <v>Java;JavaScript</v>
      </c>
      <c r="E2867" s="1" t="str">
        <f>IFERROR(__xludf.DUMMYFUNCTION("UNIQUE(SPLIT(B2867,"";""))"),"Java")</f>
        <v>Java</v>
      </c>
      <c r="F2867" s="1" t="str">
        <f>IFERROR(__xludf.DUMMYFUNCTION("""COMPUTED_VALUE"""),"JavaScript")</f>
        <v>JavaScript</v>
      </c>
    </row>
    <row r="2868">
      <c r="B2868" s="1" t="str">
        <f>IFERROR(__xludf.DUMMYFUNCTION("""COMPUTED_VALUE"""),"Assembly;Bash/Shell/PowerShell;C;C++;C#;HTML/CSS;Java;JavaScript;SQL;VBA")</f>
        <v>Assembly;Bash/Shell/PowerShell;C;C++;C#;HTML/CSS;Java;JavaScript;SQL;VBA</v>
      </c>
      <c r="E2868" s="1" t="str">
        <f>IFERROR(__xludf.DUMMYFUNCTION("UNIQUE(SPLIT(B2868,"";""))"),"Assembly")</f>
        <v>Assembly</v>
      </c>
      <c r="F2868" s="1" t="str">
        <f>IFERROR(__xludf.DUMMYFUNCTION("""COMPUTED_VALUE"""),"Bash/Shell/PowerShell")</f>
        <v>Bash/Shell/PowerShell</v>
      </c>
      <c r="G2868" s="1" t="str">
        <f>IFERROR(__xludf.DUMMYFUNCTION("""COMPUTED_VALUE"""),"C")</f>
        <v>C</v>
      </c>
      <c r="H2868" s="1" t="str">
        <f>IFERROR(__xludf.DUMMYFUNCTION("""COMPUTED_VALUE"""),"C++")</f>
        <v>C++</v>
      </c>
      <c r="I2868" s="1" t="str">
        <f>IFERROR(__xludf.DUMMYFUNCTION("""COMPUTED_VALUE"""),"C#")</f>
        <v>C#</v>
      </c>
      <c r="J2868" s="1" t="str">
        <f>IFERROR(__xludf.DUMMYFUNCTION("""COMPUTED_VALUE"""),"HTML/CSS")</f>
        <v>HTML/CSS</v>
      </c>
      <c r="K2868" s="1" t="str">
        <f>IFERROR(__xludf.DUMMYFUNCTION("""COMPUTED_VALUE"""),"Java")</f>
        <v>Java</v>
      </c>
      <c r="L2868" s="1" t="str">
        <f>IFERROR(__xludf.DUMMYFUNCTION("""COMPUTED_VALUE"""),"JavaScript")</f>
        <v>JavaScript</v>
      </c>
      <c r="M2868" s="1" t="str">
        <f>IFERROR(__xludf.DUMMYFUNCTION("""COMPUTED_VALUE"""),"SQL")</f>
        <v>SQL</v>
      </c>
      <c r="N2868" s="1" t="str">
        <f>IFERROR(__xludf.DUMMYFUNCTION("""COMPUTED_VALUE"""),"VBA")</f>
        <v>VBA</v>
      </c>
    </row>
    <row r="2869">
      <c r="B2869" s="1" t="str">
        <f>IFERROR(__xludf.DUMMYFUNCTION("""COMPUTED_VALUE"""),"HTML/CSS;Java;JavaScript;PHP;Other(s):")</f>
        <v>HTML/CSS;Java;JavaScript;PHP;Other(s):</v>
      </c>
      <c r="E2869" s="1" t="str">
        <f>IFERROR(__xludf.DUMMYFUNCTION("UNIQUE(SPLIT(B2869,"";""))"),"HTML/CSS")</f>
        <v>HTML/CSS</v>
      </c>
      <c r="F2869" s="1" t="str">
        <f>IFERROR(__xludf.DUMMYFUNCTION("""COMPUTED_VALUE"""),"Java")</f>
        <v>Java</v>
      </c>
      <c r="G2869" s="1" t="str">
        <f>IFERROR(__xludf.DUMMYFUNCTION("""COMPUTED_VALUE"""),"JavaScript")</f>
        <v>JavaScript</v>
      </c>
      <c r="H2869" s="1" t="str">
        <f>IFERROR(__xludf.DUMMYFUNCTION("""COMPUTED_VALUE"""),"PHP")</f>
        <v>PHP</v>
      </c>
      <c r="I2869" s="1" t="str">
        <f>IFERROR(__xludf.DUMMYFUNCTION("""COMPUTED_VALUE"""),"Other(s):")</f>
        <v>Other(s):</v>
      </c>
    </row>
    <row r="2870">
      <c r="B2870" s="1" t="str">
        <f>IFERROR(__xludf.DUMMYFUNCTION("""COMPUTED_VALUE"""),"C#;HTML/CSS;JavaScript;SQL")</f>
        <v>C#;HTML/CSS;JavaScript;SQL</v>
      </c>
      <c r="E2870" s="1" t="str">
        <f>IFERROR(__xludf.DUMMYFUNCTION("UNIQUE(SPLIT(B2870,"";""))"),"C#")</f>
        <v>C#</v>
      </c>
      <c r="F2870" s="1" t="str">
        <f>IFERROR(__xludf.DUMMYFUNCTION("""COMPUTED_VALUE"""),"HTML/CSS")</f>
        <v>HTML/CSS</v>
      </c>
      <c r="G2870" s="1" t="str">
        <f>IFERROR(__xludf.DUMMYFUNCTION("""COMPUTED_VALUE"""),"JavaScript")</f>
        <v>JavaScript</v>
      </c>
      <c r="H2870" s="1" t="str">
        <f>IFERROR(__xludf.DUMMYFUNCTION("""COMPUTED_VALUE"""),"SQL")</f>
        <v>SQL</v>
      </c>
    </row>
    <row r="2871">
      <c r="B2871" s="1" t="str">
        <f>IFERROR(__xludf.DUMMYFUNCTION("""COMPUTED_VALUE"""),"C#;HTML/CSS;JavaScript;PHP;SQL")</f>
        <v>C#;HTML/CSS;JavaScript;PHP;SQL</v>
      </c>
      <c r="E2871" s="1" t="str">
        <f>IFERROR(__xludf.DUMMYFUNCTION("UNIQUE(SPLIT(B2871,"";""))"),"C#")</f>
        <v>C#</v>
      </c>
      <c r="F2871" s="1" t="str">
        <f>IFERROR(__xludf.DUMMYFUNCTION("""COMPUTED_VALUE"""),"HTML/CSS")</f>
        <v>HTML/CSS</v>
      </c>
      <c r="G2871" s="1" t="str">
        <f>IFERROR(__xludf.DUMMYFUNCTION("""COMPUTED_VALUE"""),"JavaScript")</f>
        <v>JavaScript</v>
      </c>
      <c r="H2871" s="1" t="str">
        <f>IFERROR(__xludf.DUMMYFUNCTION("""COMPUTED_VALUE"""),"PHP")</f>
        <v>PHP</v>
      </c>
      <c r="I2871" s="1" t="str">
        <f>IFERROR(__xludf.DUMMYFUNCTION("""COMPUTED_VALUE"""),"SQL")</f>
        <v>SQL</v>
      </c>
    </row>
    <row r="2872">
      <c r="B2872" s="1" t="str">
        <f>IFERROR(__xludf.DUMMYFUNCTION("""COMPUTED_VALUE"""),"C#;JavaScript;SQL")</f>
        <v>C#;JavaScript;SQL</v>
      </c>
      <c r="E2872" s="1" t="str">
        <f>IFERROR(__xludf.DUMMYFUNCTION("UNIQUE(SPLIT(B2872,"";""))"),"C#")</f>
        <v>C#</v>
      </c>
      <c r="F2872" s="1" t="str">
        <f>IFERROR(__xludf.DUMMYFUNCTION("""COMPUTED_VALUE"""),"JavaScript")</f>
        <v>JavaScript</v>
      </c>
      <c r="G2872" s="1" t="str">
        <f>IFERROR(__xludf.DUMMYFUNCTION("""COMPUTED_VALUE"""),"SQL")</f>
        <v>SQL</v>
      </c>
    </row>
    <row r="2873">
      <c r="B2873" s="1" t="str">
        <f>IFERROR(__xludf.DUMMYFUNCTION("""COMPUTED_VALUE"""),"C++;Objective-C")</f>
        <v>C++;Objective-C</v>
      </c>
      <c r="E2873" s="1" t="str">
        <f>IFERROR(__xludf.DUMMYFUNCTION("UNIQUE(SPLIT(B2873,"";""))"),"C++")</f>
        <v>C++</v>
      </c>
      <c r="F2873" s="1" t="str">
        <f>IFERROR(__xludf.DUMMYFUNCTION("""COMPUTED_VALUE"""),"Objective-C")</f>
        <v>Objective-C</v>
      </c>
    </row>
    <row r="2874">
      <c r="B2874" s="1" t="str">
        <f>IFERROR(__xludf.DUMMYFUNCTION("""COMPUTED_VALUE"""),"Bash/Shell/PowerShell;JavaScript;PHP;TypeScript")</f>
        <v>Bash/Shell/PowerShell;JavaScript;PHP;TypeScript</v>
      </c>
      <c r="E2874" s="1" t="str">
        <f>IFERROR(__xludf.DUMMYFUNCTION("UNIQUE(SPLIT(B2874,"";""))"),"Bash/Shell/PowerShell")</f>
        <v>Bash/Shell/PowerShell</v>
      </c>
      <c r="F2874" s="1" t="str">
        <f>IFERROR(__xludf.DUMMYFUNCTION("""COMPUTED_VALUE"""),"JavaScript")</f>
        <v>JavaScript</v>
      </c>
      <c r="G2874" s="1" t="str">
        <f>IFERROR(__xludf.DUMMYFUNCTION("""COMPUTED_VALUE"""),"PHP")</f>
        <v>PHP</v>
      </c>
      <c r="H2874" s="1" t="str">
        <f>IFERROR(__xludf.DUMMYFUNCTION("""COMPUTED_VALUE"""),"TypeScript")</f>
        <v>TypeScript</v>
      </c>
    </row>
    <row r="2875">
      <c r="B2875" s="1" t="str">
        <f>IFERROR(__xludf.DUMMYFUNCTION("""COMPUTED_VALUE"""),"HTML/CSS;JavaScript;Python;SQL;VBA")</f>
        <v>HTML/CSS;JavaScript;Python;SQL;VBA</v>
      </c>
      <c r="E2875" s="1" t="str">
        <f>IFERROR(__xludf.DUMMYFUNCTION("UNIQUE(SPLIT(B2875,"";""))"),"HTML/CSS")</f>
        <v>HTML/CSS</v>
      </c>
      <c r="F2875" s="1" t="str">
        <f>IFERROR(__xludf.DUMMYFUNCTION("""COMPUTED_VALUE"""),"JavaScript")</f>
        <v>JavaScript</v>
      </c>
      <c r="G2875" s="1" t="str">
        <f>IFERROR(__xludf.DUMMYFUNCTION("""COMPUTED_VALUE"""),"Python")</f>
        <v>Python</v>
      </c>
      <c r="H2875" s="1" t="str">
        <f>IFERROR(__xludf.DUMMYFUNCTION("""COMPUTED_VALUE"""),"SQL")</f>
        <v>SQL</v>
      </c>
      <c r="I2875" s="1" t="str">
        <f>IFERROR(__xludf.DUMMYFUNCTION("""COMPUTED_VALUE"""),"VBA")</f>
        <v>VBA</v>
      </c>
    </row>
    <row r="2876">
      <c r="B2876" s="1" t="str">
        <f>IFERROR(__xludf.DUMMYFUNCTION("""COMPUTED_VALUE"""),"C#;HTML/CSS")</f>
        <v>C#;HTML/CSS</v>
      </c>
      <c r="E2876" s="1" t="str">
        <f>IFERROR(__xludf.DUMMYFUNCTION("UNIQUE(SPLIT(B2876,"";""))"),"C#")</f>
        <v>C#</v>
      </c>
      <c r="F2876" s="1" t="str">
        <f>IFERROR(__xludf.DUMMYFUNCTION("""COMPUTED_VALUE"""),"HTML/CSS")</f>
        <v>HTML/CSS</v>
      </c>
    </row>
    <row r="2877">
      <c r="B2877" s="1" t="str">
        <f>IFERROR(__xludf.DUMMYFUNCTION("""COMPUTED_VALUE"""),"Assembly;Bash/Shell/PowerShell;C;HTML/CSS;Java;Python")</f>
        <v>Assembly;Bash/Shell/PowerShell;C;HTML/CSS;Java;Python</v>
      </c>
      <c r="E2877" s="1" t="str">
        <f>IFERROR(__xludf.DUMMYFUNCTION("UNIQUE(SPLIT(B2877,"";""))"),"Assembly")</f>
        <v>Assembly</v>
      </c>
      <c r="F2877" s="1" t="str">
        <f>IFERROR(__xludf.DUMMYFUNCTION("""COMPUTED_VALUE"""),"Bash/Shell/PowerShell")</f>
        <v>Bash/Shell/PowerShell</v>
      </c>
      <c r="G2877" s="1" t="str">
        <f>IFERROR(__xludf.DUMMYFUNCTION("""COMPUTED_VALUE"""),"C")</f>
        <v>C</v>
      </c>
      <c r="H2877" s="1" t="str">
        <f>IFERROR(__xludf.DUMMYFUNCTION("""COMPUTED_VALUE"""),"HTML/CSS")</f>
        <v>HTML/CSS</v>
      </c>
      <c r="I2877" s="1" t="str">
        <f>IFERROR(__xludf.DUMMYFUNCTION("""COMPUTED_VALUE"""),"Java")</f>
        <v>Java</v>
      </c>
      <c r="J2877" s="1" t="str">
        <f>IFERROR(__xludf.DUMMYFUNCTION("""COMPUTED_VALUE"""),"Python")</f>
        <v>Python</v>
      </c>
    </row>
    <row r="2878">
      <c r="B2878" s="1" t="str">
        <f>IFERROR(__xludf.DUMMYFUNCTION("""COMPUTED_VALUE"""),"Assembly;Bash/Shell/PowerShell;C;C++;HTML/CSS;Java;JavaScript;PHP;Python;Ruby;SQL")</f>
        <v>Assembly;Bash/Shell/PowerShell;C;C++;HTML/CSS;Java;JavaScript;PHP;Python;Ruby;SQL</v>
      </c>
      <c r="E2878" s="1" t="str">
        <f>IFERROR(__xludf.DUMMYFUNCTION("UNIQUE(SPLIT(B2878,"";""))"),"Assembly")</f>
        <v>Assembly</v>
      </c>
      <c r="F2878" s="1" t="str">
        <f>IFERROR(__xludf.DUMMYFUNCTION("""COMPUTED_VALUE"""),"Bash/Shell/PowerShell")</f>
        <v>Bash/Shell/PowerShell</v>
      </c>
      <c r="G2878" s="1" t="str">
        <f>IFERROR(__xludf.DUMMYFUNCTION("""COMPUTED_VALUE"""),"C")</f>
        <v>C</v>
      </c>
      <c r="H2878" s="1" t="str">
        <f>IFERROR(__xludf.DUMMYFUNCTION("""COMPUTED_VALUE"""),"C++")</f>
        <v>C++</v>
      </c>
      <c r="I2878" s="1" t="str">
        <f>IFERROR(__xludf.DUMMYFUNCTION("""COMPUTED_VALUE"""),"HTML/CSS")</f>
        <v>HTML/CSS</v>
      </c>
      <c r="J2878" s="1" t="str">
        <f>IFERROR(__xludf.DUMMYFUNCTION("""COMPUTED_VALUE"""),"Java")</f>
        <v>Java</v>
      </c>
      <c r="K2878" s="1" t="str">
        <f>IFERROR(__xludf.DUMMYFUNCTION("""COMPUTED_VALUE"""),"JavaScript")</f>
        <v>JavaScript</v>
      </c>
      <c r="L2878" s="1" t="str">
        <f>IFERROR(__xludf.DUMMYFUNCTION("""COMPUTED_VALUE"""),"PHP")</f>
        <v>PHP</v>
      </c>
      <c r="M2878" s="1" t="str">
        <f>IFERROR(__xludf.DUMMYFUNCTION("""COMPUTED_VALUE"""),"Python")</f>
        <v>Python</v>
      </c>
      <c r="N2878" s="1" t="str">
        <f>IFERROR(__xludf.DUMMYFUNCTION("""COMPUTED_VALUE"""),"Ruby")</f>
        <v>Ruby</v>
      </c>
      <c r="O2878" s="1" t="str">
        <f>IFERROR(__xludf.DUMMYFUNCTION("""COMPUTED_VALUE"""),"SQL")</f>
        <v>SQL</v>
      </c>
    </row>
    <row r="2879">
      <c r="B2879" s="1" t="str">
        <f>IFERROR(__xludf.DUMMYFUNCTION("""COMPUTED_VALUE"""),"HTML/CSS;Python")</f>
        <v>HTML/CSS;Python</v>
      </c>
      <c r="E2879" s="1" t="str">
        <f>IFERROR(__xludf.DUMMYFUNCTION("UNIQUE(SPLIT(B2879,"";""))"),"HTML/CSS")</f>
        <v>HTML/CSS</v>
      </c>
      <c r="F2879" s="1" t="str">
        <f>IFERROR(__xludf.DUMMYFUNCTION("""COMPUTED_VALUE"""),"Python")</f>
        <v>Python</v>
      </c>
    </row>
    <row r="2880">
      <c r="B2880" s="1" t="str">
        <f>IFERROR(__xludf.DUMMYFUNCTION("""COMPUTED_VALUE"""),"HTML/CSS;Java;JavaScript")</f>
        <v>HTML/CSS;Java;JavaScript</v>
      </c>
      <c r="E2880" s="1" t="str">
        <f>IFERROR(__xludf.DUMMYFUNCTION("UNIQUE(SPLIT(B2880,"";""))"),"HTML/CSS")</f>
        <v>HTML/CSS</v>
      </c>
      <c r="F2880" s="1" t="str">
        <f>IFERROR(__xludf.DUMMYFUNCTION("""COMPUTED_VALUE"""),"Java")</f>
        <v>Java</v>
      </c>
      <c r="G2880" s="1" t="str">
        <f>IFERROR(__xludf.DUMMYFUNCTION("""COMPUTED_VALUE"""),"JavaScript")</f>
        <v>JavaScript</v>
      </c>
    </row>
    <row r="2881">
      <c r="B2881" s="1" t="str">
        <f>IFERROR(__xludf.DUMMYFUNCTION("""COMPUTED_VALUE"""),"Assembly;Bash/Shell/PowerShell;C;C++;C#;HTML/CSS;SQL")</f>
        <v>Assembly;Bash/Shell/PowerShell;C;C++;C#;HTML/CSS;SQL</v>
      </c>
      <c r="E2881" s="1" t="str">
        <f>IFERROR(__xludf.DUMMYFUNCTION("UNIQUE(SPLIT(B2881,"";""))"),"Assembly")</f>
        <v>Assembly</v>
      </c>
      <c r="F2881" s="1" t="str">
        <f>IFERROR(__xludf.DUMMYFUNCTION("""COMPUTED_VALUE"""),"Bash/Shell/PowerShell")</f>
        <v>Bash/Shell/PowerShell</v>
      </c>
      <c r="G2881" s="1" t="str">
        <f>IFERROR(__xludf.DUMMYFUNCTION("""COMPUTED_VALUE"""),"C")</f>
        <v>C</v>
      </c>
      <c r="H2881" s="1" t="str">
        <f>IFERROR(__xludf.DUMMYFUNCTION("""COMPUTED_VALUE"""),"C++")</f>
        <v>C++</v>
      </c>
      <c r="I2881" s="1" t="str">
        <f>IFERROR(__xludf.DUMMYFUNCTION("""COMPUTED_VALUE"""),"C#")</f>
        <v>C#</v>
      </c>
      <c r="J2881" s="1" t="str">
        <f>IFERROR(__xludf.DUMMYFUNCTION("""COMPUTED_VALUE"""),"HTML/CSS")</f>
        <v>HTML/CSS</v>
      </c>
      <c r="K2881" s="1" t="str">
        <f>IFERROR(__xludf.DUMMYFUNCTION("""COMPUTED_VALUE"""),"SQL")</f>
        <v>SQL</v>
      </c>
    </row>
    <row r="2882">
      <c r="B2882" s="1" t="str">
        <f>IFERROR(__xludf.DUMMYFUNCTION("""COMPUTED_VALUE"""),"JavaScript;SQL;TypeScript")</f>
        <v>JavaScript;SQL;TypeScript</v>
      </c>
      <c r="E2882" s="1" t="str">
        <f>IFERROR(__xludf.DUMMYFUNCTION("UNIQUE(SPLIT(B2882,"";""))"),"JavaScript")</f>
        <v>JavaScript</v>
      </c>
      <c r="F2882" s="1" t="str">
        <f>IFERROR(__xludf.DUMMYFUNCTION("""COMPUTED_VALUE"""),"SQL")</f>
        <v>SQL</v>
      </c>
      <c r="G2882" s="1" t="str">
        <f>IFERROR(__xludf.DUMMYFUNCTION("""COMPUTED_VALUE"""),"TypeScript")</f>
        <v>TypeScript</v>
      </c>
    </row>
    <row r="2883">
      <c r="B2883" s="1" t="str">
        <f>IFERROR(__xludf.DUMMYFUNCTION("""COMPUTED_VALUE"""),"Java;Python;Ruby;Scala")</f>
        <v>Java;Python;Ruby;Scala</v>
      </c>
      <c r="E2883" s="1" t="str">
        <f>IFERROR(__xludf.DUMMYFUNCTION("UNIQUE(SPLIT(B2883,"";""))"),"Java")</f>
        <v>Java</v>
      </c>
      <c r="F2883" s="1" t="str">
        <f>IFERROR(__xludf.DUMMYFUNCTION("""COMPUTED_VALUE"""),"Python")</f>
        <v>Python</v>
      </c>
      <c r="G2883" s="1" t="str">
        <f>IFERROR(__xludf.DUMMYFUNCTION("""COMPUTED_VALUE"""),"Ruby")</f>
        <v>Ruby</v>
      </c>
      <c r="H2883" s="1" t="str">
        <f>IFERROR(__xludf.DUMMYFUNCTION("""COMPUTED_VALUE"""),"Scala")</f>
        <v>Scala</v>
      </c>
    </row>
    <row r="2884">
      <c r="B2884" s="1" t="str">
        <f>IFERROR(__xludf.DUMMYFUNCTION("""COMPUTED_VALUE"""),"HTML/CSS;JavaScript;PHP;SQL")</f>
        <v>HTML/CSS;JavaScript;PHP;SQL</v>
      </c>
      <c r="E2884" s="1" t="str">
        <f>IFERROR(__xludf.DUMMYFUNCTION("UNIQUE(SPLIT(B2884,"";""))"),"HTML/CSS")</f>
        <v>HTML/CSS</v>
      </c>
      <c r="F2884" s="1" t="str">
        <f>IFERROR(__xludf.DUMMYFUNCTION("""COMPUTED_VALUE"""),"JavaScript")</f>
        <v>JavaScript</v>
      </c>
      <c r="G2884" s="1" t="str">
        <f>IFERROR(__xludf.DUMMYFUNCTION("""COMPUTED_VALUE"""),"PHP")</f>
        <v>PHP</v>
      </c>
      <c r="H2884" s="1" t="str">
        <f>IFERROR(__xludf.DUMMYFUNCTION("""COMPUTED_VALUE"""),"SQL")</f>
        <v>SQL</v>
      </c>
    </row>
    <row r="2885">
      <c r="B2885" s="1" t="str">
        <f>IFERROR(__xludf.DUMMYFUNCTION("""COMPUTED_VALUE"""),"Assembly;C;C++;HTML/CSS;Java;Objective-C;Python;SQL")</f>
        <v>Assembly;C;C++;HTML/CSS;Java;Objective-C;Python;SQL</v>
      </c>
      <c r="E2885" s="1" t="str">
        <f>IFERROR(__xludf.DUMMYFUNCTION("UNIQUE(SPLIT(B2885,"";""))"),"Assembly")</f>
        <v>Assembly</v>
      </c>
      <c r="F2885" s="1" t="str">
        <f>IFERROR(__xludf.DUMMYFUNCTION("""COMPUTED_VALUE"""),"C")</f>
        <v>C</v>
      </c>
      <c r="G2885" s="1" t="str">
        <f>IFERROR(__xludf.DUMMYFUNCTION("""COMPUTED_VALUE"""),"C++")</f>
        <v>C++</v>
      </c>
      <c r="H2885" s="1" t="str">
        <f>IFERROR(__xludf.DUMMYFUNCTION("""COMPUTED_VALUE"""),"HTML/CSS")</f>
        <v>HTML/CSS</v>
      </c>
      <c r="I2885" s="1" t="str">
        <f>IFERROR(__xludf.DUMMYFUNCTION("""COMPUTED_VALUE"""),"Java")</f>
        <v>Java</v>
      </c>
      <c r="J2885" s="1" t="str">
        <f>IFERROR(__xludf.DUMMYFUNCTION("""COMPUTED_VALUE"""),"Objective-C")</f>
        <v>Objective-C</v>
      </c>
      <c r="K2885" s="1" t="str">
        <f>IFERROR(__xludf.DUMMYFUNCTION("""COMPUTED_VALUE"""),"Python")</f>
        <v>Python</v>
      </c>
      <c r="L2885" s="1" t="str">
        <f>IFERROR(__xludf.DUMMYFUNCTION("""COMPUTED_VALUE"""),"SQL")</f>
        <v>SQL</v>
      </c>
    </row>
    <row r="2886">
      <c r="B2886" s="1" t="str">
        <f>IFERROR(__xludf.DUMMYFUNCTION("""COMPUTED_VALUE"""),"Assembly;C++;C#;HTML/CSS;Java;JavaScript;PHP;Python;SQL")</f>
        <v>Assembly;C++;C#;HTML/CSS;Java;JavaScript;PHP;Python;SQL</v>
      </c>
      <c r="E2886" s="1" t="str">
        <f>IFERROR(__xludf.DUMMYFUNCTION("UNIQUE(SPLIT(B2886,"";""))"),"Assembly")</f>
        <v>Assembly</v>
      </c>
      <c r="F2886" s="1" t="str">
        <f>IFERROR(__xludf.DUMMYFUNCTION("""COMPUTED_VALUE"""),"C++")</f>
        <v>C++</v>
      </c>
      <c r="G2886" s="1" t="str">
        <f>IFERROR(__xludf.DUMMYFUNCTION("""COMPUTED_VALUE"""),"C#")</f>
        <v>C#</v>
      </c>
      <c r="H2886" s="1" t="str">
        <f>IFERROR(__xludf.DUMMYFUNCTION("""COMPUTED_VALUE"""),"HTML/CSS")</f>
        <v>HTML/CSS</v>
      </c>
      <c r="I2886" s="1" t="str">
        <f>IFERROR(__xludf.DUMMYFUNCTION("""COMPUTED_VALUE"""),"Java")</f>
        <v>Java</v>
      </c>
      <c r="J2886" s="1" t="str">
        <f>IFERROR(__xludf.DUMMYFUNCTION("""COMPUTED_VALUE"""),"JavaScript")</f>
        <v>JavaScript</v>
      </c>
      <c r="K2886" s="1" t="str">
        <f>IFERROR(__xludf.DUMMYFUNCTION("""COMPUTED_VALUE"""),"PHP")</f>
        <v>PHP</v>
      </c>
      <c r="L2886" s="1" t="str">
        <f>IFERROR(__xludf.DUMMYFUNCTION("""COMPUTED_VALUE"""),"Python")</f>
        <v>Python</v>
      </c>
      <c r="M2886" s="1" t="str">
        <f>IFERROR(__xludf.DUMMYFUNCTION("""COMPUTED_VALUE"""),"SQL")</f>
        <v>SQL</v>
      </c>
    </row>
    <row r="2887">
      <c r="B2887" s="1" t="str">
        <f>IFERROR(__xludf.DUMMYFUNCTION("""COMPUTED_VALUE"""),"C#;HTML/CSS;JavaScript;SQL;Swift;TypeScript")</f>
        <v>C#;HTML/CSS;JavaScript;SQL;Swift;TypeScript</v>
      </c>
      <c r="E2887" s="1" t="str">
        <f>IFERROR(__xludf.DUMMYFUNCTION("UNIQUE(SPLIT(B2887,"";""))"),"C#")</f>
        <v>C#</v>
      </c>
      <c r="F2887" s="1" t="str">
        <f>IFERROR(__xludf.DUMMYFUNCTION("""COMPUTED_VALUE"""),"HTML/CSS")</f>
        <v>HTML/CSS</v>
      </c>
      <c r="G2887" s="1" t="str">
        <f>IFERROR(__xludf.DUMMYFUNCTION("""COMPUTED_VALUE"""),"JavaScript")</f>
        <v>JavaScript</v>
      </c>
      <c r="H2887" s="1" t="str">
        <f>IFERROR(__xludf.DUMMYFUNCTION("""COMPUTED_VALUE"""),"SQL")</f>
        <v>SQL</v>
      </c>
      <c r="I2887" s="1" t="str">
        <f>IFERROR(__xludf.DUMMYFUNCTION("""COMPUTED_VALUE"""),"Swift")</f>
        <v>Swift</v>
      </c>
      <c r="J2887" s="1" t="str">
        <f>IFERROR(__xludf.DUMMYFUNCTION("""COMPUTED_VALUE"""),"TypeScript")</f>
        <v>TypeScript</v>
      </c>
    </row>
    <row r="2888">
      <c r="B2888" s="1" t="str">
        <f>IFERROR(__xludf.DUMMYFUNCTION("""COMPUTED_VALUE"""),"C#")</f>
        <v>C#</v>
      </c>
      <c r="E2888" s="1" t="str">
        <f>IFERROR(__xludf.DUMMYFUNCTION("UNIQUE(SPLIT(B2888,"";""))"),"C#")</f>
        <v>C#</v>
      </c>
    </row>
    <row r="2889">
      <c r="B2889" s="1" t="str">
        <f>IFERROR(__xludf.DUMMYFUNCTION("""COMPUTED_VALUE"""),"Java;Kotlin;Objective-C;Swift;Other(s):")</f>
        <v>Java;Kotlin;Objective-C;Swift;Other(s):</v>
      </c>
      <c r="E2889" s="1" t="str">
        <f>IFERROR(__xludf.DUMMYFUNCTION("UNIQUE(SPLIT(B2889,"";""))"),"Java")</f>
        <v>Java</v>
      </c>
      <c r="F2889" s="1" t="str">
        <f>IFERROR(__xludf.DUMMYFUNCTION("""COMPUTED_VALUE"""),"Kotlin")</f>
        <v>Kotlin</v>
      </c>
      <c r="G2889" s="1" t="str">
        <f>IFERROR(__xludf.DUMMYFUNCTION("""COMPUTED_VALUE"""),"Objective-C")</f>
        <v>Objective-C</v>
      </c>
      <c r="H2889" s="1" t="str">
        <f>IFERROR(__xludf.DUMMYFUNCTION("""COMPUTED_VALUE"""),"Swift")</f>
        <v>Swift</v>
      </c>
      <c r="I2889" s="1" t="str">
        <f>IFERROR(__xludf.DUMMYFUNCTION("""COMPUTED_VALUE"""),"Other(s):")</f>
        <v>Other(s):</v>
      </c>
    </row>
    <row r="2890">
      <c r="B2890" s="1" t="str">
        <f>IFERROR(__xludf.DUMMYFUNCTION("""COMPUTED_VALUE"""),"HTML/CSS;Java;JavaScript;PHP")</f>
        <v>HTML/CSS;Java;JavaScript;PHP</v>
      </c>
      <c r="E2890" s="1" t="str">
        <f>IFERROR(__xludf.DUMMYFUNCTION("UNIQUE(SPLIT(B2890,"";""))"),"HTML/CSS")</f>
        <v>HTML/CSS</v>
      </c>
      <c r="F2890" s="1" t="str">
        <f>IFERROR(__xludf.DUMMYFUNCTION("""COMPUTED_VALUE"""),"Java")</f>
        <v>Java</v>
      </c>
      <c r="G2890" s="1" t="str">
        <f>IFERROR(__xludf.DUMMYFUNCTION("""COMPUTED_VALUE"""),"JavaScript")</f>
        <v>JavaScript</v>
      </c>
      <c r="H2890" s="1" t="str">
        <f>IFERROR(__xludf.DUMMYFUNCTION("""COMPUTED_VALUE"""),"PHP")</f>
        <v>PHP</v>
      </c>
    </row>
    <row r="2891">
      <c r="B2891" s="1" t="str">
        <f>IFERROR(__xludf.DUMMYFUNCTION("""COMPUTED_VALUE"""),"Bash/Shell/PowerShell;Go;HTML/CSS;Java;JavaScript;Python;Ruby;Rust;SQL;Swift;TypeScript;WebAssembly")</f>
        <v>Bash/Shell/PowerShell;Go;HTML/CSS;Java;JavaScript;Python;Ruby;Rust;SQL;Swift;TypeScript;WebAssembly</v>
      </c>
      <c r="E2891" s="1" t="str">
        <f>IFERROR(__xludf.DUMMYFUNCTION("UNIQUE(SPLIT(B2891,"";""))"),"Bash/Shell/PowerShell")</f>
        <v>Bash/Shell/PowerShell</v>
      </c>
      <c r="F2891" s="1" t="str">
        <f>IFERROR(__xludf.DUMMYFUNCTION("""COMPUTED_VALUE"""),"Go")</f>
        <v>Go</v>
      </c>
      <c r="G2891" s="1" t="str">
        <f>IFERROR(__xludf.DUMMYFUNCTION("""COMPUTED_VALUE"""),"HTML/CSS")</f>
        <v>HTML/CSS</v>
      </c>
      <c r="H2891" s="1" t="str">
        <f>IFERROR(__xludf.DUMMYFUNCTION("""COMPUTED_VALUE"""),"Java")</f>
        <v>Java</v>
      </c>
      <c r="I2891" s="1" t="str">
        <f>IFERROR(__xludf.DUMMYFUNCTION("""COMPUTED_VALUE"""),"JavaScript")</f>
        <v>JavaScript</v>
      </c>
      <c r="J2891" s="1" t="str">
        <f>IFERROR(__xludf.DUMMYFUNCTION("""COMPUTED_VALUE"""),"Python")</f>
        <v>Python</v>
      </c>
      <c r="K2891" s="1" t="str">
        <f>IFERROR(__xludf.DUMMYFUNCTION("""COMPUTED_VALUE"""),"Ruby")</f>
        <v>Ruby</v>
      </c>
      <c r="L2891" s="1" t="str">
        <f>IFERROR(__xludf.DUMMYFUNCTION("""COMPUTED_VALUE"""),"Rust")</f>
        <v>Rust</v>
      </c>
      <c r="M2891" s="1" t="str">
        <f>IFERROR(__xludf.DUMMYFUNCTION("""COMPUTED_VALUE"""),"SQL")</f>
        <v>SQL</v>
      </c>
      <c r="N2891" s="1" t="str">
        <f>IFERROR(__xludf.DUMMYFUNCTION("""COMPUTED_VALUE"""),"Swift")</f>
        <v>Swift</v>
      </c>
      <c r="O2891" s="1" t="str">
        <f>IFERROR(__xludf.DUMMYFUNCTION("""COMPUTED_VALUE"""),"TypeScript")</f>
        <v>TypeScript</v>
      </c>
      <c r="P2891" s="1" t="str">
        <f>IFERROR(__xludf.DUMMYFUNCTION("""COMPUTED_VALUE"""),"WebAssembly")</f>
        <v>WebAssembly</v>
      </c>
    </row>
    <row r="2892">
      <c r="B2892" s="1" t="str">
        <f>IFERROR(__xludf.DUMMYFUNCTION("""COMPUTED_VALUE"""),"Assembly;C;C++;HTML/CSS;Java;JavaScript;Ruby")</f>
        <v>Assembly;C;C++;HTML/CSS;Java;JavaScript;Ruby</v>
      </c>
      <c r="E2892" s="1" t="str">
        <f>IFERROR(__xludf.DUMMYFUNCTION("UNIQUE(SPLIT(B2892,"";""))"),"Assembly")</f>
        <v>Assembly</v>
      </c>
      <c r="F2892" s="1" t="str">
        <f>IFERROR(__xludf.DUMMYFUNCTION("""COMPUTED_VALUE"""),"C")</f>
        <v>C</v>
      </c>
      <c r="G2892" s="1" t="str">
        <f>IFERROR(__xludf.DUMMYFUNCTION("""COMPUTED_VALUE"""),"C++")</f>
        <v>C++</v>
      </c>
      <c r="H2892" s="1" t="str">
        <f>IFERROR(__xludf.DUMMYFUNCTION("""COMPUTED_VALUE"""),"HTML/CSS")</f>
        <v>HTML/CSS</v>
      </c>
      <c r="I2892" s="1" t="str">
        <f>IFERROR(__xludf.DUMMYFUNCTION("""COMPUTED_VALUE"""),"Java")</f>
        <v>Java</v>
      </c>
      <c r="J2892" s="1" t="str">
        <f>IFERROR(__xludf.DUMMYFUNCTION("""COMPUTED_VALUE"""),"JavaScript")</f>
        <v>JavaScript</v>
      </c>
      <c r="K2892" s="1" t="str">
        <f>IFERROR(__xludf.DUMMYFUNCTION("""COMPUTED_VALUE"""),"Ruby")</f>
        <v>Ruby</v>
      </c>
    </row>
    <row r="2893">
      <c r="B2893" s="1" t="str">
        <f>IFERROR(__xludf.DUMMYFUNCTION("""COMPUTED_VALUE"""),"Bash/Shell/PowerShell;Go;HTML/CSS;Kotlin;Python;SQL")</f>
        <v>Bash/Shell/PowerShell;Go;HTML/CSS;Kotlin;Python;SQL</v>
      </c>
      <c r="E2893" s="1" t="str">
        <f>IFERROR(__xludf.DUMMYFUNCTION("UNIQUE(SPLIT(B2893,"";""))"),"Bash/Shell/PowerShell")</f>
        <v>Bash/Shell/PowerShell</v>
      </c>
      <c r="F2893" s="1" t="str">
        <f>IFERROR(__xludf.DUMMYFUNCTION("""COMPUTED_VALUE"""),"Go")</f>
        <v>Go</v>
      </c>
      <c r="G2893" s="1" t="str">
        <f>IFERROR(__xludf.DUMMYFUNCTION("""COMPUTED_VALUE"""),"HTML/CSS")</f>
        <v>HTML/CSS</v>
      </c>
      <c r="H2893" s="1" t="str">
        <f>IFERROR(__xludf.DUMMYFUNCTION("""COMPUTED_VALUE"""),"Kotlin")</f>
        <v>Kotlin</v>
      </c>
      <c r="I2893" s="1" t="str">
        <f>IFERROR(__xludf.DUMMYFUNCTION("""COMPUTED_VALUE"""),"Python")</f>
        <v>Python</v>
      </c>
      <c r="J2893" s="1" t="str">
        <f>IFERROR(__xludf.DUMMYFUNCTION("""COMPUTED_VALUE"""),"SQL")</f>
        <v>SQL</v>
      </c>
    </row>
    <row r="2894">
      <c r="B2894" s="1" t="str">
        <f>IFERROR(__xludf.DUMMYFUNCTION("""COMPUTED_VALUE"""),"Bash/Shell/PowerShell;Objective-C;Python;Swift")</f>
        <v>Bash/Shell/PowerShell;Objective-C;Python;Swift</v>
      </c>
      <c r="E2894" s="1" t="str">
        <f>IFERROR(__xludf.DUMMYFUNCTION("UNIQUE(SPLIT(B2894,"";""))"),"Bash/Shell/PowerShell")</f>
        <v>Bash/Shell/PowerShell</v>
      </c>
      <c r="F2894" s="1" t="str">
        <f>IFERROR(__xludf.DUMMYFUNCTION("""COMPUTED_VALUE"""),"Objective-C")</f>
        <v>Objective-C</v>
      </c>
      <c r="G2894" s="1" t="str">
        <f>IFERROR(__xludf.DUMMYFUNCTION("""COMPUTED_VALUE"""),"Python")</f>
        <v>Python</v>
      </c>
      <c r="H2894" s="1" t="str">
        <f>IFERROR(__xludf.DUMMYFUNCTION("""COMPUTED_VALUE"""),"Swift")</f>
        <v>Swift</v>
      </c>
    </row>
    <row r="2895">
      <c r="B2895" s="1" t="str">
        <f>IFERROR(__xludf.DUMMYFUNCTION("""COMPUTED_VALUE"""),"Assembly;Bash/Shell/PowerShell;C;C++;HTML/CSS;JavaScript;PHP;Ruby")</f>
        <v>Assembly;Bash/Shell/PowerShell;C;C++;HTML/CSS;JavaScript;PHP;Ruby</v>
      </c>
      <c r="E2895" s="1" t="str">
        <f>IFERROR(__xludf.DUMMYFUNCTION("UNIQUE(SPLIT(B2895,"";""))"),"Assembly")</f>
        <v>Assembly</v>
      </c>
      <c r="F2895" s="1" t="str">
        <f>IFERROR(__xludf.DUMMYFUNCTION("""COMPUTED_VALUE"""),"Bash/Shell/PowerShell")</f>
        <v>Bash/Shell/PowerShell</v>
      </c>
      <c r="G2895" s="1" t="str">
        <f>IFERROR(__xludf.DUMMYFUNCTION("""COMPUTED_VALUE"""),"C")</f>
        <v>C</v>
      </c>
      <c r="H2895" s="1" t="str">
        <f>IFERROR(__xludf.DUMMYFUNCTION("""COMPUTED_VALUE"""),"C++")</f>
        <v>C++</v>
      </c>
      <c r="I2895" s="1" t="str">
        <f>IFERROR(__xludf.DUMMYFUNCTION("""COMPUTED_VALUE"""),"HTML/CSS")</f>
        <v>HTML/CSS</v>
      </c>
      <c r="J2895" s="1" t="str">
        <f>IFERROR(__xludf.DUMMYFUNCTION("""COMPUTED_VALUE"""),"JavaScript")</f>
        <v>JavaScript</v>
      </c>
      <c r="K2895" s="1" t="str">
        <f>IFERROR(__xludf.DUMMYFUNCTION("""COMPUTED_VALUE"""),"PHP")</f>
        <v>PHP</v>
      </c>
      <c r="L2895" s="1" t="str">
        <f>IFERROR(__xludf.DUMMYFUNCTION("""COMPUTED_VALUE"""),"Ruby")</f>
        <v>Ruby</v>
      </c>
    </row>
    <row r="2896">
      <c r="B2896" s="1" t="str">
        <f>IFERROR(__xludf.DUMMYFUNCTION("""COMPUTED_VALUE"""),"C++;Go")</f>
        <v>C++;Go</v>
      </c>
      <c r="E2896" s="1" t="str">
        <f>IFERROR(__xludf.DUMMYFUNCTION("UNIQUE(SPLIT(B2896,"";""))"),"C++")</f>
        <v>C++</v>
      </c>
      <c r="F2896" s="1" t="str">
        <f>IFERROR(__xludf.DUMMYFUNCTION("""COMPUTED_VALUE"""),"Go")</f>
        <v>Go</v>
      </c>
    </row>
    <row r="2897">
      <c r="B2897" s="1" t="str">
        <f>IFERROR(__xludf.DUMMYFUNCTION("""COMPUTED_VALUE"""),"Bash/Shell/PowerShell;C#;Go;HTML/CSS;JavaScript;PHP;Python;SQL;VBA")</f>
        <v>Bash/Shell/PowerShell;C#;Go;HTML/CSS;JavaScript;PHP;Python;SQL;VBA</v>
      </c>
      <c r="E2897" s="1" t="str">
        <f>IFERROR(__xludf.DUMMYFUNCTION("UNIQUE(SPLIT(B2897,"";""))"),"Bash/Shell/PowerShell")</f>
        <v>Bash/Shell/PowerShell</v>
      </c>
      <c r="F2897" s="1" t="str">
        <f>IFERROR(__xludf.DUMMYFUNCTION("""COMPUTED_VALUE"""),"C#")</f>
        <v>C#</v>
      </c>
      <c r="G2897" s="1" t="str">
        <f>IFERROR(__xludf.DUMMYFUNCTION("""COMPUTED_VALUE"""),"Go")</f>
        <v>Go</v>
      </c>
      <c r="H2897" s="1" t="str">
        <f>IFERROR(__xludf.DUMMYFUNCTION("""COMPUTED_VALUE"""),"HTML/CSS")</f>
        <v>HTML/CSS</v>
      </c>
      <c r="I2897" s="1" t="str">
        <f>IFERROR(__xludf.DUMMYFUNCTION("""COMPUTED_VALUE"""),"JavaScript")</f>
        <v>JavaScript</v>
      </c>
      <c r="J2897" s="1" t="str">
        <f>IFERROR(__xludf.DUMMYFUNCTION("""COMPUTED_VALUE"""),"PHP")</f>
        <v>PHP</v>
      </c>
      <c r="K2897" s="1" t="str">
        <f>IFERROR(__xludf.DUMMYFUNCTION("""COMPUTED_VALUE"""),"Python")</f>
        <v>Python</v>
      </c>
      <c r="L2897" s="1" t="str">
        <f>IFERROR(__xludf.DUMMYFUNCTION("""COMPUTED_VALUE"""),"SQL")</f>
        <v>SQL</v>
      </c>
      <c r="M2897" s="1" t="str">
        <f>IFERROR(__xludf.DUMMYFUNCTION("""COMPUTED_VALUE"""),"VBA")</f>
        <v>VBA</v>
      </c>
    </row>
    <row r="2898">
      <c r="B2898" s="1" t="str">
        <f>IFERROR(__xludf.DUMMYFUNCTION("""COMPUTED_VALUE"""),"HTML/CSS;JavaScript;PHP;SQL;TypeScript;Other(s):")</f>
        <v>HTML/CSS;JavaScript;PHP;SQL;TypeScript;Other(s):</v>
      </c>
      <c r="E2898" s="1" t="str">
        <f>IFERROR(__xludf.DUMMYFUNCTION("UNIQUE(SPLIT(B2898,"";""))"),"HTML/CSS")</f>
        <v>HTML/CSS</v>
      </c>
      <c r="F2898" s="1" t="str">
        <f>IFERROR(__xludf.DUMMYFUNCTION("""COMPUTED_VALUE"""),"JavaScript")</f>
        <v>JavaScript</v>
      </c>
      <c r="G2898" s="1" t="str">
        <f>IFERROR(__xludf.DUMMYFUNCTION("""COMPUTED_VALUE"""),"PHP")</f>
        <v>PHP</v>
      </c>
      <c r="H2898" s="1" t="str">
        <f>IFERROR(__xludf.DUMMYFUNCTION("""COMPUTED_VALUE"""),"SQL")</f>
        <v>SQL</v>
      </c>
      <c r="I2898" s="1" t="str">
        <f>IFERROR(__xludf.DUMMYFUNCTION("""COMPUTED_VALUE"""),"TypeScript")</f>
        <v>TypeScript</v>
      </c>
      <c r="J2898" s="1" t="str">
        <f>IFERROR(__xludf.DUMMYFUNCTION("""COMPUTED_VALUE"""),"Other(s):")</f>
        <v>Other(s):</v>
      </c>
    </row>
    <row r="2899">
      <c r="B2899" s="1" t="str">
        <f>IFERROR(__xludf.DUMMYFUNCTION("""COMPUTED_VALUE"""),"HTML/CSS;JavaScript;PHP;SQL;Other(s):")</f>
        <v>HTML/CSS;JavaScript;PHP;SQL;Other(s):</v>
      </c>
      <c r="E2899" s="1" t="str">
        <f>IFERROR(__xludf.DUMMYFUNCTION("UNIQUE(SPLIT(B2899,"";""))"),"HTML/CSS")</f>
        <v>HTML/CSS</v>
      </c>
      <c r="F2899" s="1" t="str">
        <f>IFERROR(__xludf.DUMMYFUNCTION("""COMPUTED_VALUE"""),"JavaScript")</f>
        <v>JavaScript</v>
      </c>
      <c r="G2899" s="1" t="str">
        <f>IFERROR(__xludf.DUMMYFUNCTION("""COMPUTED_VALUE"""),"PHP")</f>
        <v>PHP</v>
      </c>
      <c r="H2899" s="1" t="str">
        <f>IFERROR(__xludf.DUMMYFUNCTION("""COMPUTED_VALUE"""),"SQL")</f>
        <v>SQL</v>
      </c>
      <c r="I2899" s="1" t="str">
        <f>IFERROR(__xludf.DUMMYFUNCTION("""COMPUTED_VALUE"""),"Other(s):")</f>
        <v>Other(s):</v>
      </c>
    </row>
    <row r="2900">
      <c r="B2900" s="1" t="str">
        <f>IFERROR(__xludf.DUMMYFUNCTION("""COMPUTED_VALUE"""),"C++;Dart;Go;HTML/CSS;SQL;VBA")</f>
        <v>C++;Dart;Go;HTML/CSS;SQL;VBA</v>
      </c>
      <c r="E2900" s="1" t="str">
        <f>IFERROR(__xludf.DUMMYFUNCTION("UNIQUE(SPLIT(B2900,"";""))"),"C++")</f>
        <v>C++</v>
      </c>
      <c r="F2900" s="1" t="str">
        <f>IFERROR(__xludf.DUMMYFUNCTION("""COMPUTED_VALUE"""),"Dart")</f>
        <v>Dart</v>
      </c>
      <c r="G2900" s="1" t="str">
        <f>IFERROR(__xludf.DUMMYFUNCTION("""COMPUTED_VALUE"""),"Go")</f>
        <v>Go</v>
      </c>
      <c r="H2900" s="1" t="str">
        <f>IFERROR(__xludf.DUMMYFUNCTION("""COMPUTED_VALUE"""),"HTML/CSS")</f>
        <v>HTML/CSS</v>
      </c>
      <c r="I2900" s="1" t="str">
        <f>IFERROR(__xludf.DUMMYFUNCTION("""COMPUTED_VALUE"""),"SQL")</f>
        <v>SQL</v>
      </c>
      <c r="J2900" s="1" t="str">
        <f>IFERROR(__xludf.DUMMYFUNCTION("""COMPUTED_VALUE"""),"VBA")</f>
        <v>VBA</v>
      </c>
    </row>
    <row r="2901">
      <c r="B2901" s="1" t="str">
        <f>IFERROR(__xludf.DUMMYFUNCTION("""COMPUTED_VALUE"""),"Assembly;Bash/Shell/PowerShell;C;C++;HTML/CSS;Java;JavaScript;Python;SQL;TypeScript")</f>
        <v>Assembly;Bash/Shell/PowerShell;C;C++;HTML/CSS;Java;JavaScript;Python;SQL;TypeScript</v>
      </c>
      <c r="E2901" s="1" t="str">
        <f>IFERROR(__xludf.DUMMYFUNCTION("UNIQUE(SPLIT(B2901,"";""))"),"Assembly")</f>
        <v>Assembly</v>
      </c>
      <c r="F2901" s="1" t="str">
        <f>IFERROR(__xludf.DUMMYFUNCTION("""COMPUTED_VALUE"""),"Bash/Shell/PowerShell")</f>
        <v>Bash/Shell/PowerShell</v>
      </c>
      <c r="G2901" s="1" t="str">
        <f>IFERROR(__xludf.DUMMYFUNCTION("""COMPUTED_VALUE"""),"C")</f>
        <v>C</v>
      </c>
      <c r="H2901" s="1" t="str">
        <f>IFERROR(__xludf.DUMMYFUNCTION("""COMPUTED_VALUE"""),"C++")</f>
        <v>C++</v>
      </c>
      <c r="I2901" s="1" t="str">
        <f>IFERROR(__xludf.DUMMYFUNCTION("""COMPUTED_VALUE"""),"HTML/CSS")</f>
        <v>HTML/CSS</v>
      </c>
      <c r="J2901" s="1" t="str">
        <f>IFERROR(__xludf.DUMMYFUNCTION("""COMPUTED_VALUE"""),"Java")</f>
        <v>Java</v>
      </c>
      <c r="K2901" s="1" t="str">
        <f>IFERROR(__xludf.DUMMYFUNCTION("""COMPUTED_VALUE"""),"JavaScript")</f>
        <v>JavaScript</v>
      </c>
      <c r="L2901" s="1" t="str">
        <f>IFERROR(__xludf.DUMMYFUNCTION("""COMPUTED_VALUE"""),"Python")</f>
        <v>Python</v>
      </c>
      <c r="M2901" s="1" t="str">
        <f>IFERROR(__xludf.DUMMYFUNCTION("""COMPUTED_VALUE"""),"SQL")</f>
        <v>SQL</v>
      </c>
      <c r="N2901" s="1" t="str">
        <f>IFERROR(__xludf.DUMMYFUNCTION("""COMPUTED_VALUE"""),"TypeScript")</f>
        <v>TypeScript</v>
      </c>
    </row>
    <row r="2902">
      <c r="B2902" s="1" t="str">
        <f>IFERROR(__xludf.DUMMYFUNCTION("""COMPUTED_VALUE"""),"C++;C#;HTML/CSS;Java;JavaScript;Kotlin;SQL;TypeScript")</f>
        <v>C++;C#;HTML/CSS;Java;JavaScript;Kotlin;SQL;TypeScript</v>
      </c>
      <c r="E2902" s="1" t="str">
        <f>IFERROR(__xludf.DUMMYFUNCTION("UNIQUE(SPLIT(B2902,"";""))"),"C++")</f>
        <v>C++</v>
      </c>
      <c r="F2902" s="1" t="str">
        <f>IFERROR(__xludf.DUMMYFUNCTION("""COMPUTED_VALUE"""),"C#")</f>
        <v>C#</v>
      </c>
      <c r="G2902" s="1" t="str">
        <f>IFERROR(__xludf.DUMMYFUNCTION("""COMPUTED_VALUE"""),"HTML/CSS")</f>
        <v>HTML/CSS</v>
      </c>
      <c r="H2902" s="1" t="str">
        <f>IFERROR(__xludf.DUMMYFUNCTION("""COMPUTED_VALUE"""),"Java")</f>
        <v>Java</v>
      </c>
      <c r="I2902" s="1" t="str">
        <f>IFERROR(__xludf.DUMMYFUNCTION("""COMPUTED_VALUE"""),"JavaScript")</f>
        <v>JavaScript</v>
      </c>
      <c r="J2902" s="1" t="str">
        <f>IFERROR(__xludf.DUMMYFUNCTION("""COMPUTED_VALUE"""),"Kotlin")</f>
        <v>Kotlin</v>
      </c>
      <c r="K2902" s="1" t="str">
        <f>IFERROR(__xludf.DUMMYFUNCTION("""COMPUTED_VALUE"""),"SQL")</f>
        <v>SQL</v>
      </c>
      <c r="L2902" s="1" t="str">
        <f>IFERROR(__xludf.DUMMYFUNCTION("""COMPUTED_VALUE"""),"TypeScript")</f>
        <v>TypeScript</v>
      </c>
    </row>
    <row r="2903">
      <c r="B2903" s="1" t="str">
        <f>IFERROR(__xludf.DUMMYFUNCTION("""COMPUTED_VALUE"""),"HTML/CSS;Java;JavaScript;Python;SQL")</f>
        <v>HTML/CSS;Java;JavaScript;Python;SQL</v>
      </c>
      <c r="E2903" s="1" t="str">
        <f>IFERROR(__xludf.DUMMYFUNCTION("UNIQUE(SPLIT(B2903,"";""))"),"HTML/CSS")</f>
        <v>HTML/CSS</v>
      </c>
      <c r="F2903" s="1" t="str">
        <f>IFERROR(__xludf.DUMMYFUNCTION("""COMPUTED_VALUE"""),"Java")</f>
        <v>Java</v>
      </c>
      <c r="G2903" s="1" t="str">
        <f>IFERROR(__xludf.DUMMYFUNCTION("""COMPUTED_VALUE"""),"JavaScript")</f>
        <v>JavaScript</v>
      </c>
      <c r="H2903" s="1" t="str">
        <f>IFERROR(__xludf.DUMMYFUNCTION("""COMPUTED_VALUE"""),"Python")</f>
        <v>Python</v>
      </c>
      <c r="I2903" s="1" t="str">
        <f>IFERROR(__xludf.DUMMYFUNCTION("""COMPUTED_VALUE"""),"SQL")</f>
        <v>SQL</v>
      </c>
    </row>
    <row r="2904">
      <c r="B2904" s="1" t="str">
        <f>IFERROR(__xludf.DUMMYFUNCTION("""COMPUTED_VALUE"""),"Bash/Shell/PowerShell;C++;C#;HTML/CSS;JavaScript")</f>
        <v>Bash/Shell/PowerShell;C++;C#;HTML/CSS;JavaScript</v>
      </c>
      <c r="E2904" s="1" t="str">
        <f>IFERROR(__xludf.DUMMYFUNCTION("UNIQUE(SPLIT(B2904,"";""))"),"Bash/Shell/PowerShell")</f>
        <v>Bash/Shell/PowerShell</v>
      </c>
      <c r="F2904" s="1" t="str">
        <f>IFERROR(__xludf.DUMMYFUNCTION("""COMPUTED_VALUE"""),"C++")</f>
        <v>C++</v>
      </c>
      <c r="G2904" s="1" t="str">
        <f>IFERROR(__xludf.DUMMYFUNCTION("""COMPUTED_VALUE"""),"C#")</f>
        <v>C#</v>
      </c>
      <c r="H2904" s="1" t="str">
        <f>IFERROR(__xludf.DUMMYFUNCTION("""COMPUTED_VALUE"""),"HTML/CSS")</f>
        <v>HTML/CSS</v>
      </c>
      <c r="I2904" s="1" t="str">
        <f>IFERROR(__xludf.DUMMYFUNCTION("""COMPUTED_VALUE"""),"JavaScript")</f>
        <v>JavaScript</v>
      </c>
    </row>
    <row r="2905">
      <c r="B2905" s="1" t="str">
        <f>IFERROR(__xludf.DUMMYFUNCTION("""COMPUTED_VALUE"""),"Bash/Shell/PowerShell;HTML/CSS;Java;JavaScript;PHP;SQL")</f>
        <v>Bash/Shell/PowerShell;HTML/CSS;Java;JavaScript;PHP;SQL</v>
      </c>
      <c r="E2905" s="1" t="str">
        <f>IFERROR(__xludf.DUMMYFUNCTION("UNIQUE(SPLIT(B2905,"";""))"),"Bash/Shell/PowerShell")</f>
        <v>Bash/Shell/PowerShell</v>
      </c>
      <c r="F2905" s="1" t="str">
        <f>IFERROR(__xludf.DUMMYFUNCTION("""COMPUTED_VALUE"""),"HTML/CSS")</f>
        <v>HTML/CSS</v>
      </c>
      <c r="G2905" s="1" t="str">
        <f>IFERROR(__xludf.DUMMYFUNCTION("""COMPUTED_VALUE"""),"Java")</f>
        <v>Java</v>
      </c>
      <c r="H2905" s="1" t="str">
        <f>IFERROR(__xludf.DUMMYFUNCTION("""COMPUTED_VALUE"""),"JavaScript")</f>
        <v>JavaScript</v>
      </c>
      <c r="I2905" s="1" t="str">
        <f>IFERROR(__xludf.DUMMYFUNCTION("""COMPUTED_VALUE"""),"PHP")</f>
        <v>PHP</v>
      </c>
      <c r="J2905" s="1" t="str">
        <f>IFERROR(__xludf.DUMMYFUNCTION("""COMPUTED_VALUE"""),"SQL")</f>
        <v>SQL</v>
      </c>
    </row>
    <row r="2906">
      <c r="B2906" s="1" t="str">
        <f>IFERROR(__xludf.DUMMYFUNCTION("""COMPUTED_VALUE"""),"Java")</f>
        <v>Java</v>
      </c>
      <c r="E2906" s="1" t="str">
        <f>IFERROR(__xludf.DUMMYFUNCTION("UNIQUE(SPLIT(B2906,"";""))"),"Java")</f>
        <v>Java</v>
      </c>
    </row>
    <row r="2907">
      <c r="B2907" s="1" t="str">
        <f>IFERROR(__xludf.DUMMYFUNCTION("""COMPUTED_VALUE"""),"Assembly;Bash/Shell/PowerShell;C;C++;C#;HTML/CSS;Java;JavaScript;Python;SQL;TypeScript")</f>
        <v>Assembly;Bash/Shell/PowerShell;C;C++;C#;HTML/CSS;Java;JavaScript;Python;SQL;TypeScript</v>
      </c>
      <c r="E2907" s="1" t="str">
        <f>IFERROR(__xludf.DUMMYFUNCTION("UNIQUE(SPLIT(B2907,"";""))"),"Assembly")</f>
        <v>Assembly</v>
      </c>
      <c r="F2907" s="1" t="str">
        <f>IFERROR(__xludf.DUMMYFUNCTION("""COMPUTED_VALUE"""),"Bash/Shell/PowerShell")</f>
        <v>Bash/Shell/PowerShell</v>
      </c>
      <c r="G2907" s="1" t="str">
        <f>IFERROR(__xludf.DUMMYFUNCTION("""COMPUTED_VALUE"""),"C")</f>
        <v>C</v>
      </c>
      <c r="H2907" s="1" t="str">
        <f>IFERROR(__xludf.DUMMYFUNCTION("""COMPUTED_VALUE"""),"C++")</f>
        <v>C++</v>
      </c>
      <c r="I2907" s="1" t="str">
        <f>IFERROR(__xludf.DUMMYFUNCTION("""COMPUTED_VALUE"""),"C#")</f>
        <v>C#</v>
      </c>
      <c r="J2907" s="1" t="str">
        <f>IFERROR(__xludf.DUMMYFUNCTION("""COMPUTED_VALUE"""),"HTML/CSS")</f>
        <v>HTML/CSS</v>
      </c>
      <c r="K2907" s="1" t="str">
        <f>IFERROR(__xludf.DUMMYFUNCTION("""COMPUTED_VALUE"""),"Java")</f>
        <v>Java</v>
      </c>
      <c r="L2907" s="1" t="str">
        <f>IFERROR(__xludf.DUMMYFUNCTION("""COMPUTED_VALUE"""),"JavaScript")</f>
        <v>JavaScript</v>
      </c>
      <c r="M2907" s="1" t="str">
        <f>IFERROR(__xludf.DUMMYFUNCTION("""COMPUTED_VALUE"""),"Python")</f>
        <v>Python</v>
      </c>
      <c r="N2907" s="1" t="str">
        <f>IFERROR(__xludf.DUMMYFUNCTION("""COMPUTED_VALUE"""),"SQL")</f>
        <v>SQL</v>
      </c>
      <c r="O2907" s="1" t="str">
        <f>IFERROR(__xludf.DUMMYFUNCTION("""COMPUTED_VALUE"""),"TypeScript")</f>
        <v>TypeScript</v>
      </c>
    </row>
    <row r="2908">
      <c r="B2908" s="1" t="str">
        <f>IFERROR(__xludf.DUMMYFUNCTION("""COMPUTED_VALUE"""),"C++;Java;Python")</f>
        <v>C++;Java;Python</v>
      </c>
      <c r="E2908" s="1" t="str">
        <f>IFERROR(__xludf.DUMMYFUNCTION("UNIQUE(SPLIT(B2908,"";""))"),"C++")</f>
        <v>C++</v>
      </c>
      <c r="F2908" s="1" t="str">
        <f>IFERROR(__xludf.DUMMYFUNCTION("""COMPUTED_VALUE"""),"Java")</f>
        <v>Java</v>
      </c>
      <c r="G2908" s="1" t="str">
        <f>IFERROR(__xludf.DUMMYFUNCTION("""COMPUTED_VALUE"""),"Python")</f>
        <v>Python</v>
      </c>
    </row>
    <row r="2909">
      <c r="B2909" s="1" t="str">
        <f>IFERROR(__xludf.DUMMYFUNCTION("""COMPUTED_VALUE"""),"Bash/Shell/PowerShell;C#;HTML/CSS;JavaScript;SQL;TypeScript;VBA")</f>
        <v>Bash/Shell/PowerShell;C#;HTML/CSS;JavaScript;SQL;TypeScript;VBA</v>
      </c>
      <c r="E2909" s="1" t="str">
        <f>IFERROR(__xludf.DUMMYFUNCTION("UNIQUE(SPLIT(B2909,"";""))"),"Bash/Shell/PowerShell")</f>
        <v>Bash/Shell/PowerShell</v>
      </c>
      <c r="F2909" s="1" t="str">
        <f>IFERROR(__xludf.DUMMYFUNCTION("""COMPUTED_VALUE"""),"C#")</f>
        <v>C#</v>
      </c>
      <c r="G2909" s="1" t="str">
        <f>IFERROR(__xludf.DUMMYFUNCTION("""COMPUTED_VALUE"""),"HTML/CSS")</f>
        <v>HTML/CSS</v>
      </c>
      <c r="H2909" s="1" t="str">
        <f>IFERROR(__xludf.DUMMYFUNCTION("""COMPUTED_VALUE"""),"JavaScript")</f>
        <v>JavaScript</v>
      </c>
      <c r="I2909" s="1" t="str">
        <f>IFERROR(__xludf.DUMMYFUNCTION("""COMPUTED_VALUE"""),"SQL")</f>
        <v>SQL</v>
      </c>
      <c r="J2909" s="1" t="str">
        <f>IFERROR(__xludf.DUMMYFUNCTION("""COMPUTED_VALUE"""),"TypeScript")</f>
        <v>TypeScript</v>
      </c>
      <c r="K2909" s="1" t="str">
        <f>IFERROR(__xludf.DUMMYFUNCTION("""COMPUTED_VALUE"""),"VBA")</f>
        <v>VBA</v>
      </c>
    </row>
    <row r="2910">
      <c r="B2910" s="1" t="str">
        <f>IFERROR(__xludf.DUMMYFUNCTION("""COMPUTED_VALUE"""),"Clojure")</f>
        <v>Clojure</v>
      </c>
      <c r="E2910" s="1" t="str">
        <f>IFERROR(__xludf.DUMMYFUNCTION("UNIQUE(SPLIT(B2910,"";""))"),"Clojure")</f>
        <v>Clojure</v>
      </c>
    </row>
    <row r="2911">
      <c r="B2911" s="1" t="str">
        <f>IFERROR(__xludf.DUMMYFUNCTION("""COMPUTED_VALUE"""),"HTML/CSS;JavaScript;PHP;SQL")</f>
        <v>HTML/CSS;JavaScript;PHP;SQL</v>
      </c>
      <c r="E2911" s="1" t="str">
        <f>IFERROR(__xludf.DUMMYFUNCTION("UNIQUE(SPLIT(B2911,"";""))"),"HTML/CSS")</f>
        <v>HTML/CSS</v>
      </c>
      <c r="F2911" s="1" t="str">
        <f>IFERROR(__xludf.DUMMYFUNCTION("""COMPUTED_VALUE"""),"JavaScript")</f>
        <v>JavaScript</v>
      </c>
      <c r="G2911" s="1" t="str">
        <f>IFERROR(__xludf.DUMMYFUNCTION("""COMPUTED_VALUE"""),"PHP")</f>
        <v>PHP</v>
      </c>
      <c r="H2911" s="1" t="str">
        <f>IFERROR(__xludf.DUMMYFUNCTION("""COMPUTED_VALUE"""),"SQL")</f>
        <v>SQL</v>
      </c>
    </row>
    <row r="2912">
      <c r="B2912" s="1" t="str">
        <f>IFERROR(__xludf.DUMMYFUNCTION("""COMPUTED_VALUE"""),"Java;Python;Scala;SQL")</f>
        <v>Java;Python;Scala;SQL</v>
      </c>
      <c r="E2912" s="1" t="str">
        <f>IFERROR(__xludf.DUMMYFUNCTION("UNIQUE(SPLIT(B2912,"";""))"),"Java")</f>
        <v>Java</v>
      </c>
      <c r="F2912" s="1" t="str">
        <f>IFERROR(__xludf.DUMMYFUNCTION("""COMPUTED_VALUE"""),"Python")</f>
        <v>Python</v>
      </c>
      <c r="G2912" s="1" t="str">
        <f>IFERROR(__xludf.DUMMYFUNCTION("""COMPUTED_VALUE"""),"Scala")</f>
        <v>Scala</v>
      </c>
      <c r="H2912" s="1" t="str">
        <f>IFERROR(__xludf.DUMMYFUNCTION("""COMPUTED_VALUE"""),"SQL")</f>
        <v>SQL</v>
      </c>
    </row>
    <row r="2913">
      <c r="B2913" s="1" t="str">
        <f>IFERROR(__xludf.DUMMYFUNCTION("""COMPUTED_VALUE"""),"C#;SQL")</f>
        <v>C#;SQL</v>
      </c>
      <c r="E2913" s="1" t="str">
        <f>IFERROR(__xludf.DUMMYFUNCTION("UNIQUE(SPLIT(B2913,"";""))"),"C#")</f>
        <v>C#</v>
      </c>
      <c r="F2913" s="1" t="str">
        <f>IFERROR(__xludf.DUMMYFUNCTION("""COMPUTED_VALUE"""),"SQL")</f>
        <v>SQL</v>
      </c>
    </row>
    <row r="2914">
      <c r="B2914" s="1" t="str">
        <f>IFERROR(__xludf.DUMMYFUNCTION("""COMPUTED_VALUE"""),"HTML/CSS;Java;JavaScript;Python;SQL")</f>
        <v>HTML/CSS;Java;JavaScript;Python;SQL</v>
      </c>
      <c r="E2914" s="1" t="str">
        <f>IFERROR(__xludf.DUMMYFUNCTION("UNIQUE(SPLIT(B2914,"";""))"),"HTML/CSS")</f>
        <v>HTML/CSS</v>
      </c>
      <c r="F2914" s="1" t="str">
        <f>IFERROR(__xludf.DUMMYFUNCTION("""COMPUTED_VALUE"""),"Java")</f>
        <v>Java</v>
      </c>
      <c r="G2914" s="1" t="str">
        <f>IFERROR(__xludf.DUMMYFUNCTION("""COMPUTED_VALUE"""),"JavaScript")</f>
        <v>JavaScript</v>
      </c>
      <c r="H2914" s="1" t="str">
        <f>IFERROR(__xludf.DUMMYFUNCTION("""COMPUTED_VALUE"""),"Python")</f>
        <v>Python</v>
      </c>
      <c r="I2914" s="1" t="str">
        <f>IFERROR(__xludf.DUMMYFUNCTION("""COMPUTED_VALUE"""),"SQL")</f>
        <v>SQL</v>
      </c>
    </row>
    <row r="2915">
      <c r="B2915" s="1" t="str">
        <f>IFERROR(__xludf.DUMMYFUNCTION("""COMPUTED_VALUE"""),"Bash/Shell/PowerShell;HTML/CSS;JavaScript;Python")</f>
        <v>Bash/Shell/PowerShell;HTML/CSS;JavaScript;Python</v>
      </c>
      <c r="E2915" s="1" t="str">
        <f>IFERROR(__xludf.DUMMYFUNCTION("UNIQUE(SPLIT(B2915,"";""))"),"Bash/Shell/PowerShell")</f>
        <v>Bash/Shell/PowerShell</v>
      </c>
      <c r="F2915" s="1" t="str">
        <f>IFERROR(__xludf.DUMMYFUNCTION("""COMPUTED_VALUE"""),"HTML/CSS")</f>
        <v>HTML/CSS</v>
      </c>
      <c r="G2915" s="1" t="str">
        <f>IFERROR(__xludf.DUMMYFUNCTION("""COMPUTED_VALUE"""),"JavaScript")</f>
        <v>JavaScript</v>
      </c>
      <c r="H2915" s="1" t="str">
        <f>IFERROR(__xludf.DUMMYFUNCTION("""COMPUTED_VALUE"""),"Python")</f>
        <v>Python</v>
      </c>
    </row>
    <row r="2916">
      <c r="B2916" s="1" t="str">
        <f>IFERROR(__xludf.DUMMYFUNCTION("""COMPUTED_VALUE"""),"Assembly;Bash/Shell/PowerShell;C;C++;HTML/CSS;Python;VBA")</f>
        <v>Assembly;Bash/Shell/PowerShell;C;C++;HTML/CSS;Python;VBA</v>
      </c>
      <c r="E2916" s="1" t="str">
        <f>IFERROR(__xludf.DUMMYFUNCTION("UNIQUE(SPLIT(B2916,"";""))"),"Assembly")</f>
        <v>Assembly</v>
      </c>
      <c r="F2916" s="1" t="str">
        <f>IFERROR(__xludf.DUMMYFUNCTION("""COMPUTED_VALUE"""),"Bash/Shell/PowerShell")</f>
        <v>Bash/Shell/PowerShell</v>
      </c>
      <c r="G2916" s="1" t="str">
        <f>IFERROR(__xludf.DUMMYFUNCTION("""COMPUTED_VALUE"""),"C")</f>
        <v>C</v>
      </c>
      <c r="H2916" s="1" t="str">
        <f>IFERROR(__xludf.DUMMYFUNCTION("""COMPUTED_VALUE"""),"C++")</f>
        <v>C++</v>
      </c>
      <c r="I2916" s="1" t="str">
        <f>IFERROR(__xludf.DUMMYFUNCTION("""COMPUTED_VALUE"""),"HTML/CSS")</f>
        <v>HTML/CSS</v>
      </c>
      <c r="J2916" s="1" t="str">
        <f>IFERROR(__xludf.DUMMYFUNCTION("""COMPUTED_VALUE"""),"Python")</f>
        <v>Python</v>
      </c>
      <c r="K2916" s="1" t="str">
        <f>IFERROR(__xludf.DUMMYFUNCTION("""COMPUTED_VALUE"""),"VBA")</f>
        <v>VBA</v>
      </c>
    </row>
    <row r="2917">
      <c r="B2917" s="1" t="str">
        <f>IFERROR(__xludf.DUMMYFUNCTION("""COMPUTED_VALUE"""),"C;HTML/CSS;Java;JavaScript;Python")</f>
        <v>C;HTML/CSS;Java;JavaScript;Python</v>
      </c>
      <c r="E2917" s="1" t="str">
        <f>IFERROR(__xludf.DUMMYFUNCTION("UNIQUE(SPLIT(B2917,"";""))"),"C")</f>
        <v>C</v>
      </c>
      <c r="F2917" s="1" t="str">
        <f>IFERROR(__xludf.DUMMYFUNCTION("""COMPUTED_VALUE"""),"HTML/CSS")</f>
        <v>HTML/CSS</v>
      </c>
      <c r="G2917" s="1" t="str">
        <f>IFERROR(__xludf.DUMMYFUNCTION("""COMPUTED_VALUE"""),"Java")</f>
        <v>Java</v>
      </c>
      <c r="H2917" s="1" t="str">
        <f>IFERROR(__xludf.DUMMYFUNCTION("""COMPUTED_VALUE"""),"JavaScript")</f>
        <v>JavaScript</v>
      </c>
      <c r="I2917" s="1" t="str">
        <f>IFERROR(__xludf.DUMMYFUNCTION("""COMPUTED_VALUE"""),"Python")</f>
        <v>Python</v>
      </c>
    </row>
    <row r="2918">
      <c r="B2918" s="1" t="str">
        <f>IFERROR(__xludf.DUMMYFUNCTION("""COMPUTED_VALUE"""),"HTML/CSS;JavaScript;Python;SQL")</f>
        <v>HTML/CSS;JavaScript;Python;SQL</v>
      </c>
      <c r="E2918" s="1" t="str">
        <f>IFERROR(__xludf.DUMMYFUNCTION("UNIQUE(SPLIT(B2918,"";""))"),"HTML/CSS")</f>
        <v>HTML/CSS</v>
      </c>
      <c r="F2918" s="1" t="str">
        <f>IFERROR(__xludf.DUMMYFUNCTION("""COMPUTED_VALUE"""),"JavaScript")</f>
        <v>JavaScript</v>
      </c>
      <c r="G2918" s="1" t="str">
        <f>IFERROR(__xludf.DUMMYFUNCTION("""COMPUTED_VALUE"""),"Python")</f>
        <v>Python</v>
      </c>
      <c r="H2918" s="1" t="str">
        <f>IFERROR(__xludf.DUMMYFUNCTION("""COMPUTED_VALUE"""),"SQL")</f>
        <v>SQL</v>
      </c>
    </row>
    <row r="2919">
      <c r="B2919" s="1" t="str">
        <f>IFERROR(__xludf.DUMMYFUNCTION("""COMPUTED_VALUE"""),"C;C++;Java;Kotlin;SQL;Other(s):")</f>
        <v>C;C++;Java;Kotlin;SQL;Other(s):</v>
      </c>
      <c r="E2919" s="1" t="str">
        <f>IFERROR(__xludf.DUMMYFUNCTION("UNIQUE(SPLIT(B2919,"";""))"),"C")</f>
        <v>C</v>
      </c>
      <c r="F2919" s="1" t="str">
        <f>IFERROR(__xludf.DUMMYFUNCTION("""COMPUTED_VALUE"""),"C++")</f>
        <v>C++</v>
      </c>
      <c r="G2919" s="1" t="str">
        <f>IFERROR(__xludf.DUMMYFUNCTION("""COMPUTED_VALUE"""),"Java")</f>
        <v>Java</v>
      </c>
      <c r="H2919" s="1" t="str">
        <f>IFERROR(__xludf.DUMMYFUNCTION("""COMPUTED_VALUE"""),"Kotlin")</f>
        <v>Kotlin</v>
      </c>
      <c r="I2919" s="1" t="str">
        <f>IFERROR(__xludf.DUMMYFUNCTION("""COMPUTED_VALUE"""),"SQL")</f>
        <v>SQL</v>
      </c>
      <c r="J2919" s="1" t="str">
        <f>IFERROR(__xludf.DUMMYFUNCTION("""COMPUTED_VALUE"""),"Other(s):")</f>
        <v>Other(s):</v>
      </c>
    </row>
    <row r="2920">
      <c r="B2920" s="1" t="str">
        <f>IFERROR(__xludf.DUMMYFUNCTION("""COMPUTED_VALUE"""),"Bash/Shell/PowerShell;C#;HTML/CSS;JavaScript;Kotlin;PHP;Python;SQL;TypeScript")</f>
        <v>Bash/Shell/PowerShell;C#;HTML/CSS;JavaScript;Kotlin;PHP;Python;SQL;TypeScript</v>
      </c>
      <c r="E2920" s="1" t="str">
        <f>IFERROR(__xludf.DUMMYFUNCTION("UNIQUE(SPLIT(B2920,"";""))"),"Bash/Shell/PowerShell")</f>
        <v>Bash/Shell/PowerShell</v>
      </c>
      <c r="F2920" s="1" t="str">
        <f>IFERROR(__xludf.DUMMYFUNCTION("""COMPUTED_VALUE"""),"C#")</f>
        <v>C#</v>
      </c>
      <c r="G2920" s="1" t="str">
        <f>IFERROR(__xludf.DUMMYFUNCTION("""COMPUTED_VALUE"""),"HTML/CSS")</f>
        <v>HTML/CSS</v>
      </c>
      <c r="H2920" s="1" t="str">
        <f>IFERROR(__xludf.DUMMYFUNCTION("""COMPUTED_VALUE"""),"JavaScript")</f>
        <v>JavaScript</v>
      </c>
      <c r="I2920" s="1" t="str">
        <f>IFERROR(__xludf.DUMMYFUNCTION("""COMPUTED_VALUE"""),"Kotlin")</f>
        <v>Kotlin</v>
      </c>
      <c r="J2920" s="1" t="str">
        <f>IFERROR(__xludf.DUMMYFUNCTION("""COMPUTED_VALUE"""),"PHP")</f>
        <v>PHP</v>
      </c>
      <c r="K2920" s="1" t="str">
        <f>IFERROR(__xludf.DUMMYFUNCTION("""COMPUTED_VALUE"""),"Python")</f>
        <v>Python</v>
      </c>
      <c r="L2920" s="1" t="str">
        <f>IFERROR(__xludf.DUMMYFUNCTION("""COMPUTED_VALUE"""),"SQL")</f>
        <v>SQL</v>
      </c>
      <c r="M2920" s="1" t="str">
        <f>IFERROR(__xludf.DUMMYFUNCTION("""COMPUTED_VALUE"""),"TypeScript")</f>
        <v>TypeScript</v>
      </c>
    </row>
    <row r="2921">
      <c r="B2921" s="1" t="str">
        <f>IFERROR(__xludf.DUMMYFUNCTION("""COMPUTED_VALUE"""),"Java;JavaScript;SQL")</f>
        <v>Java;JavaScript;SQL</v>
      </c>
      <c r="E2921" s="1" t="str">
        <f>IFERROR(__xludf.DUMMYFUNCTION("UNIQUE(SPLIT(B2921,"";""))"),"Java")</f>
        <v>Java</v>
      </c>
      <c r="F2921" s="1" t="str">
        <f>IFERROR(__xludf.DUMMYFUNCTION("""COMPUTED_VALUE"""),"JavaScript")</f>
        <v>JavaScript</v>
      </c>
      <c r="G2921" s="1" t="str">
        <f>IFERROR(__xludf.DUMMYFUNCTION("""COMPUTED_VALUE"""),"SQL")</f>
        <v>SQL</v>
      </c>
    </row>
    <row r="2922">
      <c r="B2922" s="1" t="str">
        <f>IFERROR(__xludf.DUMMYFUNCTION("""COMPUTED_VALUE"""),"HTML/CSS;JavaScript")</f>
        <v>HTML/CSS;JavaScript</v>
      </c>
      <c r="E2922" s="1" t="str">
        <f>IFERROR(__xludf.DUMMYFUNCTION("UNIQUE(SPLIT(B2922,"";""))"),"HTML/CSS")</f>
        <v>HTML/CSS</v>
      </c>
      <c r="F2922" s="1" t="str">
        <f>IFERROR(__xludf.DUMMYFUNCTION("""COMPUTED_VALUE"""),"JavaScript")</f>
        <v>JavaScript</v>
      </c>
    </row>
    <row r="2923">
      <c r="B2923" s="1" t="str">
        <f>IFERROR(__xludf.DUMMYFUNCTION("""COMPUTED_VALUE"""),"Bash/Shell/PowerShell;Java;Python")</f>
        <v>Bash/Shell/PowerShell;Java;Python</v>
      </c>
      <c r="E2923" s="1" t="str">
        <f>IFERROR(__xludf.DUMMYFUNCTION("UNIQUE(SPLIT(B2923,"";""))"),"Bash/Shell/PowerShell")</f>
        <v>Bash/Shell/PowerShell</v>
      </c>
      <c r="F2923" s="1" t="str">
        <f>IFERROR(__xludf.DUMMYFUNCTION("""COMPUTED_VALUE"""),"Java")</f>
        <v>Java</v>
      </c>
      <c r="G2923" s="1" t="str">
        <f>IFERROR(__xludf.DUMMYFUNCTION("""COMPUTED_VALUE"""),"Python")</f>
        <v>Python</v>
      </c>
    </row>
    <row r="2924">
      <c r="B2924" s="1" t="str">
        <f>IFERROR(__xludf.DUMMYFUNCTION("""COMPUTED_VALUE"""),"C++;HTML/CSS;JavaScript;PHP")</f>
        <v>C++;HTML/CSS;JavaScript;PHP</v>
      </c>
      <c r="E2924" s="1" t="str">
        <f>IFERROR(__xludf.DUMMYFUNCTION("UNIQUE(SPLIT(B2924,"";""))"),"C++")</f>
        <v>C++</v>
      </c>
      <c r="F2924" s="1" t="str">
        <f>IFERROR(__xludf.DUMMYFUNCTION("""COMPUTED_VALUE"""),"HTML/CSS")</f>
        <v>HTML/CSS</v>
      </c>
      <c r="G2924" s="1" t="str">
        <f>IFERROR(__xludf.DUMMYFUNCTION("""COMPUTED_VALUE"""),"JavaScript")</f>
        <v>JavaScript</v>
      </c>
      <c r="H2924" s="1" t="str">
        <f>IFERROR(__xludf.DUMMYFUNCTION("""COMPUTED_VALUE"""),"PHP")</f>
        <v>PHP</v>
      </c>
    </row>
    <row r="2925">
      <c r="B2925" s="1" t="str">
        <f>IFERROR(__xludf.DUMMYFUNCTION("""COMPUTED_VALUE"""),"HTML/CSS;JavaScript;PHP;Ruby;SQL")</f>
        <v>HTML/CSS;JavaScript;PHP;Ruby;SQL</v>
      </c>
      <c r="E2925" s="1" t="str">
        <f>IFERROR(__xludf.DUMMYFUNCTION("UNIQUE(SPLIT(B2925,"";""))"),"HTML/CSS")</f>
        <v>HTML/CSS</v>
      </c>
      <c r="F2925" s="1" t="str">
        <f>IFERROR(__xludf.DUMMYFUNCTION("""COMPUTED_VALUE"""),"JavaScript")</f>
        <v>JavaScript</v>
      </c>
      <c r="G2925" s="1" t="str">
        <f>IFERROR(__xludf.DUMMYFUNCTION("""COMPUTED_VALUE"""),"PHP")</f>
        <v>PHP</v>
      </c>
      <c r="H2925" s="1" t="str">
        <f>IFERROR(__xludf.DUMMYFUNCTION("""COMPUTED_VALUE"""),"Ruby")</f>
        <v>Ruby</v>
      </c>
      <c r="I2925" s="1" t="str">
        <f>IFERROR(__xludf.DUMMYFUNCTION("""COMPUTED_VALUE"""),"SQL")</f>
        <v>SQL</v>
      </c>
    </row>
    <row r="2926">
      <c r="B2926" s="1" t="str">
        <f>IFERROR(__xludf.DUMMYFUNCTION("""COMPUTED_VALUE"""),"Python")</f>
        <v>Python</v>
      </c>
      <c r="E2926" s="1" t="str">
        <f>IFERROR(__xludf.DUMMYFUNCTION("UNIQUE(SPLIT(B2926,"";""))"),"Python")</f>
        <v>Python</v>
      </c>
    </row>
    <row r="2927">
      <c r="B2927" s="1" t="str">
        <f>IFERROR(__xludf.DUMMYFUNCTION("""COMPUTED_VALUE"""),"HTML/CSS;Java;Kotlin")</f>
        <v>HTML/CSS;Java;Kotlin</v>
      </c>
      <c r="E2927" s="1" t="str">
        <f>IFERROR(__xludf.DUMMYFUNCTION("UNIQUE(SPLIT(B2927,"";""))"),"HTML/CSS")</f>
        <v>HTML/CSS</v>
      </c>
      <c r="F2927" s="1" t="str">
        <f>IFERROR(__xludf.DUMMYFUNCTION("""COMPUTED_VALUE"""),"Java")</f>
        <v>Java</v>
      </c>
      <c r="G2927" s="1" t="str">
        <f>IFERROR(__xludf.DUMMYFUNCTION("""COMPUTED_VALUE"""),"Kotlin")</f>
        <v>Kotlin</v>
      </c>
    </row>
    <row r="2928">
      <c r="B2928" s="1" t="str">
        <f>IFERROR(__xludf.DUMMYFUNCTION("""COMPUTED_VALUE"""),"Bash/Shell/PowerShell;HTML/CSS;Java;JavaScript;Python;TypeScript")</f>
        <v>Bash/Shell/PowerShell;HTML/CSS;Java;JavaScript;Python;TypeScript</v>
      </c>
      <c r="E2928" s="1" t="str">
        <f>IFERROR(__xludf.DUMMYFUNCTION("UNIQUE(SPLIT(B2928,"";""))"),"Bash/Shell/PowerShell")</f>
        <v>Bash/Shell/PowerShell</v>
      </c>
      <c r="F2928" s="1" t="str">
        <f>IFERROR(__xludf.DUMMYFUNCTION("""COMPUTED_VALUE"""),"HTML/CSS")</f>
        <v>HTML/CSS</v>
      </c>
      <c r="G2928" s="1" t="str">
        <f>IFERROR(__xludf.DUMMYFUNCTION("""COMPUTED_VALUE"""),"Java")</f>
        <v>Java</v>
      </c>
      <c r="H2928" s="1" t="str">
        <f>IFERROR(__xludf.DUMMYFUNCTION("""COMPUTED_VALUE"""),"JavaScript")</f>
        <v>JavaScript</v>
      </c>
      <c r="I2928" s="1" t="str">
        <f>IFERROR(__xludf.DUMMYFUNCTION("""COMPUTED_VALUE"""),"Python")</f>
        <v>Python</v>
      </c>
      <c r="J2928" s="1" t="str">
        <f>IFERROR(__xludf.DUMMYFUNCTION("""COMPUTED_VALUE"""),"TypeScript")</f>
        <v>TypeScript</v>
      </c>
    </row>
    <row r="2929">
      <c r="B2929" s="1" t="str">
        <f>IFERROR(__xludf.DUMMYFUNCTION("""COMPUTED_VALUE"""),"Bash/Shell/PowerShell;Java;SQL")</f>
        <v>Bash/Shell/PowerShell;Java;SQL</v>
      </c>
      <c r="E2929" s="1" t="str">
        <f>IFERROR(__xludf.DUMMYFUNCTION("UNIQUE(SPLIT(B2929,"";""))"),"Bash/Shell/PowerShell")</f>
        <v>Bash/Shell/PowerShell</v>
      </c>
      <c r="F2929" s="1" t="str">
        <f>IFERROR(__xludf.DUMMYFUNCTION("""COMPUTED_VALUE"""),"Java")</f>
        <v>Java</v>
      </c>
      <c r="G2929" s="1" t="str">
        <f>IFERROR(__xludf.DUMMYFUNCTION("""COMPUTED_VALUE"""),"SQL")</f>
        <v>SQL</v>
      </c>
    </row>
    <row r="2930">
      <c r="B2930" s="1" t="str">
        <f>IFERROR(__xludf.DUMMYFUNCTION("""COMPUTED_VALUE"""),"C#;HTML/CSS;JavaScript;SQL;TypeScript")</f>
        <v>C#;HTML/CSS;JavaScript;SQL;TypeScript</v>
      </c>
      <c r="E2930" s="1" t="str">
        <f>IFERROR(__xludf.DUMMYFUNCTION("UNIQUE(SPLIT(B2930,"";""))"),"C#")</f>
        <v>C#</v>
      </c>
      <c r="F2930" s="1" t="str">
        <f>IFERROR(__xludf.DUMMYFUNCTION("""COMPUTED_VALUE"""),"HTML/CSS")</f>
        <v>HTML/CSS</v>
      </c>
      <c r="G2930" s="1" t="str">
        <f>IFERROR(__xludf.DUMMYFUNCTION("""COMPUTED_VALUE"""),"JavaScript")</f>
        <v>JavaScript</v>
      </c>
      <c r="H2930" s="1" t="str">
        <f>IFERROR(__xludf.DUMMYFUNCTION("""COMPUTED_VALUE"""),"SQL")</f>
        <v>SQL</v>
      </c>
      <c r="I2930" s="1" t="str">
        <f>IFERROR(__xludf.DUMMYFUNCTION("""COMPUTED_VALUE"""),"TypeScript")</f>
        <v>TypeScript</v>
      </c>
    </row>
    <row r="2931">
      <c r="B2931" s="1" t="str">
        <f>IFERROR(__xludf.DUMMYFUNCTION("""COMPUTED_VALUE"""),"Assembly;Bash/Shell/PowerShell;C;Dart;Java;Python;R;SQL")</f>
        <v>Assembly;Bash/Shell/PowerShell;C;Dart;Java;Python;R;SQL</v>
      </c>
      <c r="E2931" s="1" t="str">
        <f>IFERROR(__xludf.DUMMYFUNCTION("UNIQUE(SPLIT(B2931,"";""))"),"Assembly")</f>
        <v>Assembly</v>
      </c>
      <c r="F2931" s="1" t="str">
        <f>IFERROR(__xludf.DUMMYFUNCTION("""COMPUTED_VALUE"""),"Bash/Shell/PowerShell")</f>
        <v>Bash/Shell/PowerShell</v>
      </c>
      <c r="G2931" s="1" t="str">
        <f>IFERROR(__xludf.DUMMYFUNCTION("""COMPUTED_VALUE"""),"C")</f>
        <v>C</v>
      </c>
      <c r="H2931" s="1" t="str">
        <f>IFERROR(__xludf.DUMMYFUNCTION("""COMPUTED_VALUE"""),"Dart")</f>
        <v>Dart</v>
      </c>
      <c r="I2931" s="1" t="str">
        <f>IFERROR(__xludf.DUMMYFUNCTION("""COMPUTED_VALUE"""),"Java")</f>
        <v>Java</v>
      </c>
      <c r="J2931" s="1" t="str">
        <f>IFERROR(__xludf.DUMMYFUNCTION("""COMPUTED_VALUE"""),"Python")</f>
        <v>Python</v>
      </c>
      <c r="K2931" s="1" t="str">
        <f>IFERROR(__xludf.DUMMYFUNCTION("""COMPUTED_VALUE"""),"R")</f>
        <v>R</v>
      </c>
      <c r="L2931" s="1" t="str">
        <f>IFERROR(__xludf.DUMMYFUNCTION("""COMPUTED_VALUE"""),"SQL")</f>
        <v>SQL</v>
      </c>
    </row>
    <row r="2932">
      <c r="B2932" s="1" t="str">
        <f>IFERROR(__xludf.DUMMYFUNCTION("""COMPUTED_VALUE"""),"Java;Kotlin")</f>
        <v>Java;Kotlin</v>
      </c>
      <c r="E2932" s="1" t="str">
        <f>IFERROR(__xludf.DUMMYFUNCTION("UNIQUE(SPLIT(B2932,"";""))"),"Java")</f>
        <v>Java</v>
      </c>
      <c r="F2932" s="1" t="str">
        <f>IFERROR(__xludf.DUMMYFUNCTION("""COMPUTED_VALUE"""),"Kotlin")</f>
        <v>Kotlin</v>
      </c>
    </row>
    <row r="2933">
      <c r="B2933" s="1" t="str">
        <f>IFERROR(__xludf.DUMMYFUNCTION("""COMPUTED_VALUE"""),"Bash/Shell/PowerShell;HTML/CSS;PHP")</f>
        <v>Bash/Shell/PowerShell;HTML/CSS;PHP</v>
      </c>
      <c r="E2933" s="1" t="str">
        <f>IFERROR(__xludf.DUMMYFUNCTION("UNIQUE(SPLIT(B2933,"";""))"),"Bash/Shell/PowerShell")</f>
        <v>Bash/Shell/PowerShell</v>
      </c>
      <c r="F2933" s="1" t="str">
        <f>IFERROR(__xludf.DUMMYFUNCTION("""COMPUTED_VALUE"""),"HTML/CSS")</f>
        <v>HTML/CSS</v>
      </c>
      <c r="G2933" s="1" t="str">
        <f>IFERROR(__xludf.DUMMYFUNCTION("""COMPUTED_VALUE"""),"PHP")</f>
        <v>PHP</v>
      </c>
    </row>
    <row r="2934">
      <c r="B2934" s="1" t="str">
        <f>IFERROR(__xludf.DUMMYFUNCTION("""COMPUTED_VALUE"""),"HTML/CSS;JavaScript;Python;TypeScript")</f>
        <v>HTML/CSS;JavaScript;Python;TypeScript</v>
      </c>
      <c r="E2934" s="1" t="str">
        <f>IFERROR(__xludf.DUMMYFUNCTION("UNIQUE(SPLIT(B2934,"";""))"),"HTML/CSS")</f>
        <v>HTML/CSS</v>
      </c>
      <c r="F2934" s="1" t="str">
        <f>IFERROR(__xludf.DUMMYFUNCTION("""COMPUTED_VALUE"""),"JavaScript")</f>
        <v>JavaScript</v>
      </c>
      <c r="G2934" s="1" t="str">
        <f>IFERROR(__xludf.DUMMYFUNCTION("""COMPUTED_VALUE"""),"Python")</f>
        <v>Python</v>
      </c>
      <c r="H2934" s="1" t="str">
        <f>IFERROR(__xludf.DUMMYFUNCTION("""COMPUTED_VALUE"""),"TypeScript")</f>
        <v>TypeScript</v>
      </c>
    </row>
    <row r="2935">
      <c r="B2935" s="1" t="str">
        <f>IFERROR(__xludf.DUMMYFUNCTION("""COMPUTED_VALUE"""),"Bash/Shell/PowerShell;JavaScript")</f>
        <v>Bash/Shell/PowerShell;JavaScript</v>
      </c>
      <c r="E2935" s="1" t="str">
        <f>IFERROR(__xludf.DUMMYFUNCTION("UNIQUE(SPLIT(B2935,"";""))"),"Bash/Shell/PowerShell")</f>
        <v>Bash/Shell/PowerShell</v>
      </c>
      <c r="F2935" s="1" t="str">
        <f>IFERROR(__xludf.DUMMYFUNCTION("""COMPUTED_VALUE"""),"JavaScript")</f>
        <v>JavaScript</v>
      </c>
    </row>
    <row r="2936">
      <c r="B2936" s="1" t="str">
        <f>IFERROR(__xludf.DUMMYFUNCTION("""COMPUTED_VALUE"""),"Assembly;C;Python")</f>
        <v>Assembly;C;Python</v>
      </c>
      <c r="E2936" s="1" t="str">
        <f>IFERROR(__xludf.DUMMYFUNCTION("UNIQUE(SPLIT(B2936,"";""))"),"Assembly")</f>
        <v>Assembly</v>
      </c>
      <c r="F2936" s="1" t="str">
        <f>IFERROR(__xludf.DUMMYFUNCTION("""COMPUTED_VALUE"""),"C")</f>
        <v>C</v>
      </c>
      <c r="G2936" s="1" t="str">
        <f>IFERROR(__xludf.DUMMYFUNCTION("""COMPUTED_VALUE"""),"Python")</f>
        <v>Python</v>
      </c>
    </row>
    <row r="2937">
      <c r="B2937" s="1" t="str">
        <f>IFERROR(__xludf.DUMMYFUNCTION("""COMPUTED_VALUE"""),"C;C++;Python")</f>
        <v>C;C++;Python</v>
      </c>
      <c r="E2937" s="1" t="str">
        <f>IFERROR(__xludf.DUMMYFUNCTION("UNIQUE(SPLIT(B2937,"";""))"),"C")</f>
        <v>C</v>
      </c>
      <c r="F2937" s="1" t="str">
        <f>IFERROR(__xludf.DUMMYFUNCTION("""COMPUTED_VALUE"""),"C++")</f>
        <v>C++</v>
      </c>
      <c r="G2937" s="1" t="str">
        <f>IFERROR(__xludf.DUMMYFUNCTION("""COMPUTED_VALUE"""),"Python")</f>
        <v>Python</v>
      </c>
    </row>
    <row r="2938">
      <c r="B2938" s="1" t="str">
        <f>IFERROR(__xludf.DUMMYFUNCTION("""COMPUTED_VALUE"""),"C;C++;C#;HTML/CSS;Java;JavaScript;SQL;TypeScript")</f>
        <v>C;C++;C#;HTML/CSS;Java;JavaScript;SQL;TypeScript</v>
      </c>
      <c r="E2938" s="1" t="str">
        <f>IFERROR(__xludf.DUMMYFUNCTION("UNIQUE(SPLIT(B2938,"";""))"),"C")</f>
        <v>C</v>
      </c>
      <c r="F2938" s="1" t="str">
        <f>IFERROR(__xludf.DUMMYFUNCTION("""COMPUTED_VALUE"""),"C++")</f>
        <v>C++</v>
      </c>
      <c r="G2938" s="1" t="str">
        <f>IFERROR(__xludf.DUMMYFUNCTION("""COMPUTED_VALUE"""),"C#")</f>
        <v>C#</v>
      </c>
      <c r="H2938" s="1" t="str">
        <f>IFERROR(__xludf.DUMMYFUNCTION("""COMPUTED_VALUE"""),"HTML/CSS")</f>
        <v>HTML/CSS</v>
      </c>
      <c r="I2938" s="1" t="str">
        <f>IFERROR(__xludf.DUMMYFUNCTION("""COMPUTED_VALUE"""),"Java")</f>
        <v>Java</v>
      </c>
      <c r="J2938" s="1" t="str">
        <f>IFERROR(__xludf.DUMMYFUNCTION("""COMPUTED_VALUE"""),"JavaScript")</f>
        <v>JavaScript</v>
      </c>
      <c r="K2938" s="1" t="str">
        <f>IFERROR(__xludf.DUMMYFUNCTION("""COMPUTED_VALUE"""),"SQL")</f>
        <v>SQL</v>
      </c>
      <c r="L2938" s="1" t="str">
        <f>IFERROR(__xludf.DUMMYFUNCTION("""COMPUTED_VALUE"""),"TypeScript")</f>
        <v>TypeScript</v>
      </c>
    </row>
    <row r="2939">
      <c r="B2939" s="1" t="str">
        <f>IFERROR(__xludf.DUMMYFUNCTION("""COMPUTED_VALUE"""),"Bash/Shell/PowerShell;Go;HTML/CSS;JavaScript;Python;Ruby;SQL")</f>
        <v>Bash/Shell/PowerShell;Go;HTML/CSS;JavaScript;Python;Ruby;SQL</v>
      </c>
      <c r="E2939" s="1" t="str">
        <f>IFERROR(__xludf.DUMMYFUNCTION("UNIQUE(SPLIT(B2939,"";""))"),"Bash/Shell/PowerShell")</f>
        <v>Bash/Shell/PowerShell</v>
      </c>
      <c r="F2939" s="1" t="str">
        <f>IFERROR(__xludf.DUMMYFUNCTION("""COMPUTED_VALUE"""),"Go")</f>
        <v>Go</v>
      </c>
      <c r="G2939" s="1" t="str">
        <f>IFERROR(__xludf.DUMMYFUNCTION("""COMPUTED_VALUE"""),"HTML/CSS")</f>
        <v>HTML/CSS</v>
      </c>
      <c r="H2939" s="1" t="str">
        <f>IFERROR(__xludf.DUMMYFUNCTION("""COMPUTED_VALUE"""),"JavaScript")</f>
        <v>JavaScript</v>
      </c>
      <c r="I2939" s="1" t="str">
        <f>IFERROR(__xludf.DUMMYFUNCTION("""COMPUTED_VALUE"""),"Python")</f>
        <v>Python</v>
      </c>
      <c r="J2939" s="1" t="str">
        <f>IFERROR(__xludf.DUMMYFUNCTION("""COMPUTED_VALUE"""),"Ruby")</f>
        <v>Ruby</v>
      </c>
      <c r="K2939" s="1" t="str">
        <f>IFERROR(__xludf.DUMMYFUNCTION("""COMPUTED_VALUE"""),"SQL")</f>
        <v>SQL</v>
      </c>
    </row>
    <row r="2940">
      <c r="B2940" s="1" t="str">
        <f>IFERROR(__xludf.DUMMYFUNCTION("""COMPUTED_VALUE"""),"C#;Java")</f>
        <v>C#;Java</v>
      </c>
      <c r="E2940" s="1" t="str">
        <f>IFERROR(__xludf.DUMMYFUNCTION("UNIQUE(SPLIT(B2940,"";""))"),"C#")</f>
        <v>C#</v>
      </c>
      <c r="F2940" s="1" t="str">
        <f>IFERROR(__xludf.DUMMYFUNCTION("""COMPUTED_VALUE"""),"Java")</f>
        <v>Java</v>
      </c>
    </row>
    <row r="2941">
      <c r="B2941" s="1" t="str">
        <f>IFERROR(__xludf.DUMMYFUNCTION("""COMPUTED_VALUE"""),"Java;Kotlin;Python")</f>
        <v>Java;Kotlin;Python</v>
      </c>
      <c r="E2941" s="1" t="str">
        <f>IFERROR(__xludf.DUMMYFUNCTION("UNIQUE(SPLIT(B2941,"";""))"),"Java")</f>
        <v>Java</v>
      </c>
      <c r="F2941" s="1" t="str">
        <f>IFERROR(__xludf.DUMMYFUNCTION("""COMPUTED_VALUE"""),"Kotlin")</f>
        <v>Kotlin</v>
      </c>
      <c r="G2941" s="1" t="str">
        <f>IFERROR(__xludf.DUMMYFUNCTION("""COMPUTED_VALUE"""),"Python")</f>
        <v>Python</v>
      </c>
    </row>
    <row r="2942">
      <c r="B2942" s="1" t="str">
        <f>IFERROR(__xludf.DUMMYFUNCTION("""COMPUTED_VALUE"""),"C;C++;HTML/CSS;PHP;Other(s):")</f>
        <v>C;C++;HTML/CSS;PHP;Other(s):</v>
      </c>
      <c r="E2942" s="1" t="str">
        <f>IFERROR(__xludf.DUMMYFUNCTION("UNIQUE(SPLIT(B2942,"";""))"),"C")</f>
        <v>C</v>
      </c>
      <c r="F2942" s="1" t="str">
        <f>IFERROR(__xludf.DUMMYFUNCTION("""COMPUTED_VALUE"""),"C++")</f>
        <v>C++</v>
      </c>
      <c r="G2942" s="1" t="str">
        <f>IFERROR(__xludf.DUMMYFUNCTION("""COMPUTED_VALUE"""),"HTML/CSS")</f>
        <v>HTML/CSS</v>
      </c>
      <c r="H2942" s="1" t="str">
        <f>IFERROR(__xludf.DUMMYFUNCTION("""COMPUTED_VALUE"""),"PHP")</f>
        <v>PHP</v>
      </c>
      <c r="I2942" s="1" t="str">
        <f>IFERROR(__xludf.DUMMYFUNCTION("""COMPUTED_VALUE"""),"Other(s):")</f>
        <v>Other(s):</v>
      </c>
    </row>
    <row r="2943">
      <c r="B2943" s="1" t="str">
        <f>IFERROR(__xludf.DUMMYFUNCTION("""COMPUTED_VALUE"""),"HTML/CSS;JavaScript;PHP")</f>
        <v>HTML/CSS;JavaScript;PHP</v>
      </c>
      <c r="E2943" s="1" t="str">
        <f>IFERROR(__xludf.DUMMYFUNCTION("UNIQUE(SPLIT(B2943,"";""))"),"HTML/CSS")</f>
        <v>HTML/CSS</v>
      </c>
      <c r="F2943" s="1" t="str">
        <f>IFERROR(__xludf.DUMMYFUNCTION("""COMPUTED_VALUE"""),"JavaScript")</f>
        <v>JavaScript</v>
      </c>
      <c r="G2943" s="1" t="str">
        <f>IFERROR(__xludf.DUMMYFUNCTION("""COMPUTED_VALUE"""),"PHP")</f>
        <v>PHP</v>
      </c>
    </row>
    <row r="2944">
      <c r="B2944" s="1" t="str">
        <f>IFERROR(__xludf.DUMMYFUNCTION("""COMPUTED_VALUE"""),"C#;HTML/CSS;JavaScript;Rust;SQL;TypeScript")</f>
        <v>C#;HTML/CSS;JavaScript;Rust;SQL;TypeScript</v>
      </c>
      <c r="E2944" s="1" t="str">
        <f>IFERROR(__xludf.DUMMYFUNCTION("UNIQUE(SPLIT(B2944,"";""))"),"C#")</f>
        <v>C#</v>
      </c>
      <c r="F2944" s="1" t="str">
        <f>IFERROR(__xludf.DUMMYFUNCTION("""COMPUTED_VALUE"""),"HTML/CSS")</f>
        <v>HTML/CSS</v>
      </c>
      <c r="G2944" s="1" t="str">
        <f>IFERROR(__xludf.DUMMYFUNCTION("""COMPUTED_VALUE"""),"JavaScript")</f>
        <v>JavaScript</v>
      </c>
      <c r="H2944" s="1" t="str">
        <f>IFERROR(__xludf.DUMMYFUNCTION("""COMPUTED_VALUE"""),"Rust")</f>
        <v>Rust</v>
      </c>
      <c r="I2944" s="1" t="str">
        <f>IFERROR(__xludf.DUMMYFUNCTION("""COMPUTED_VALUE"""),"SQL")</f>
        <v>SQL</v>
      </c>
      <c r="J2944" s="1" t="str">
        <f>IFERROR(__xludf.DUMMYFUNCTION("""COMPUTED_VALUE"""),"TypeScript")</f>
        <v>TypeScript</v>
      </c>
    </row>
    <row r="2945">
      <c r="B2945" s="1" t="str">
        <f>IFERROR(__xludf.DUMMYFUNCTION("""COMPUTED_VALUE"""),"Bash/Shell/PowerShell;HTML/CSS;JavaScript;PHP;Ruby;SQL;TypeScript;Other(s):")</f>
        <v>Bash/Shell/PowerShell;HTML/CSS;JavaScript;PHP;Ruby;SQL;TypeScript;Other(s):</v>
      </c>
      <c r="E2945" s="1" t="str">
        <f>IFERROR(__xludf.DUMMYFUNCTION("UNIQUE(SPLIT(B2945,"";""))"),"Bash/Shell/PowerShell")</f>
        <v>Bash/Shell/PowerShell</v>
      </c>
      <c r="F2945" s="1" t="str">
        <f>IFERROR(__xludf.DUMMYFUNCTION("""COMPUTED_VALUE"""),"HTML/CSS")</f>
        <v>HTML/CSS</v>
      </c>
      <c r="G2945" s="1" t="str">
        <f>IFERROR(__xludf.DUMMYFUNCTION("""COMPUTED_VALUE"""),"JavaScript")</f>
        <v>JavaScript</v>
      </c>
      <c r="H2945" s="1" t="str">
        <f>IFERROR(__xludf.DUMMYFUNCTION("""COMPUTED_VALUE"""),"PHP")</f>
        <v>PHP</v>
      </c>
      <c r="I2945" s="1" t="str">
        <f>IFERROR(__xludf.DUMMYFUNCTION("""COMPUTED_VALUE"""),"Ruby")</f>
        <v>Ruby</v>
      </c>
      <c r="J2945" s="1" t="str">
        <f>IFERROR(__xludf.DUMMYFUNCTION("""COMPUTED_VALUE"""),"SQL")</f>
        <v>SQL</v>
      </c>
      <c r="K2945" s="1" t="str">
        <f>IFERROR(__xludf.DUMMYFUNCTION("""COMPUTED_VALUE"""),"TypeScript")</f>
        <v>TypeScript</v>
      </c>
      <c r="L2945" s="1" t="str">
        <f>IFERROR(__xludf.DUMMYFUNCTION("""COMPUTED_VALUE"""),"Other(s):")</f>
        <v>Other(s):</v>
      </c>
    </row>
    <row r="2946">
      <c r="B2946" s="1" t="str">
        <f>IFERROR(__xludf.DUMMYFUNCTION("""COMPUTED_VALUE"""),"Bash/Shell/PowerShell;C#;HTML/CSS;JavaScript")</f>
        <v>Bash/Shell/PowerShell;C#;HTML/CSS;JavaScript</v>
      </c>
      <c r="E2946" s="1" t="str">
        <f>IFERROR(__xludf.DUMMYFUNCTION("UNIQUE(SPLIT(B2946,"";""))"),"Bash/Shell/PowerShell")</f>
        <v>Bash/Shell/PowerShell</v>
      </c>
      <c r="F2946" s="1" t="str">
        <f>IFERROR(__xludf.DUMMYFUNCTION("""COMPUTED_VALUE"""),"C#")</f>
        <v>C#</v>
      </c>
      <c r="G2946" s="1" t="str">
        <f>IFERROR(__xludf.DUMMYFUNCTION("""COMPUTED_VALUE"""),"HTML/CSS")</f>
        <v>HTML/CSS</v>
      </c>
      <c r="H2946" s="1" t="str">
        <f>IFERROR(__xludf.DUMMYFUNCTION("""COMPUTED_VALUE"""),"JavaScript")</f>
        <v>JavaScript</v>
      </c>
    </row>
    <row r="2947">
      <c r="B2947" s="1" t="str">
        <f>IFERROR(__xludf.DUMMYFUNCTION("""COMPUTED_VALUE"""),"C;C++;HTML/CSS;Java;JavaScript;Python;VBA")</f>
        <v>C;C++;HTML/CSS;Java;JavaScript;Python;VBA</v>
      </c>
      <c r="E2947" s="1" t="str">
        <f>IFERROR(__xludf.DUMMYFUNCTION("UNIQUE(SPLIT(B2947,"";""))"),"C")</f>
        <v>C</v>
      </c>
      <c r="F2947" s="1" t="str">
        <f>IFERROR(__xludf.DUMMYFUNCTION("""COMPUTED_VALUE"""),"C++")</f>
        <v>C++</v>
      </c>
      <c r="G2947" s="1" t="str">
        <f>IFERROR(__xludf.DUMMYFUNCTION("""COMPUTED_VALUE"""),"HTML/CSS")</f>
        <v>HTML/CSS</v>
      </c>
      <c r="H2947" s="1" t="str">
        <f>IFERROR(__xludf.DUMMYFUNCTION("""COMPUTED_VALUE"""),"Java")</f>
        <v>Java</v>
      </c>
      <c r="I2947" s="1" t="str">
        <f>IFERROR(__xludf.DUMMYFUNCTION("""COMPUTED_VALUE"""),"JavaScript")</f>
        <v>JavaScript</v>
      </c>
      <c r="J2947" s="1" t="str">
        <f>IFERROR(__xludf.DUMMYFUNCTION("""COMPUTED_VALUE"""),"Python")</f>
        <v>Python</v>
      </c>
      <c r="K2947" s="1" t="str">
        <f>IFERROR(__xludf.DUMMYFUNCTION("""COMPUTED_VALUE"""),"VBA")</f>
        <v>VBA</v>
      </c>
    </row>
    <row r="2948">
      <c r="B2948" s="1" t="str">
        <f>IFERROR(__xludf.DUMMYFUNCTION("""COMPUTED_VALUE"""),"Dart;Go;JavaScript;Rust;WebAssembly")</f>
        <v>Dart;Go;JavaScript;Rust;WebAssembly</v>
      </c>
      <c r="E2948" s="1" t="str">
        <f>IFERROR(__xludf.DUMMYFUNCTION("UNIQUE(SPLIT(B2948,"";""))"),"Dart")</f>
        <v>Dart</v>
      </c>
      <c r="F2948" s="1" t="str">
        <f>IFERROR(__xludf.DUMMYFUNCTION("""COMPUTED_VALUE"""),"Go")</f>
        <v>Go</v>
      </c>
      <c r="G2948" s="1" t="str">
        <f>IFERROR(__xludf.DUMMYFUNCTION("""COMPUTED_VALUE"""),"JavaScript")</f>
        <v>JavaScript</v>
      </c>
      <c r="H2948" s="1" t="str">
        <f>IFERROR(__xludf.DUMMYFUNCTION("""COMPUTED_VALUE"""),"Rust")</f>
        <v>Rust</v>
      </c>
      <c r="I2948" s="1" t="str">
        <f>IFERROR(__xludf.DUMMYFUNCTION("""COMPUTED_VALUE"""),"WebAssembly")</f>
        <v>WebAssembly</v>
      </c>
    </row>
    <row r="2949">
      <c r="B2949" s="1" t="str">
        <f>IFERROR(__xludf.DUMMYFUNCTION("""COMPUTED_VALUE"""),"C#;HTML/CSS;JavaScript;SQL;VBA")</f>
        <v>C#;HTML/CSS;JavaScript;SQL;VBA</v>
      </c>
      <c r="E2949" s="1" t="str">
        <f>IFERROR(__xludf.DUMMYFUNCTION("UNIQUE(SPLIT(B2949,"";""))"),"C#")</f>
        <v>C#</v>
      </c>
      <c r="F2949" s="1" t="str">
        <f>IFERROR(__xludf.DUMMYFUNCTION("""COMPUTED_VALUE"""),"HTML/CSS")</f>
        <v>HTML/CSS</v>
      </c>
      <c r="G2949" s="1" t="str">
        <f>IFERROR(__xludf.DUMMYFUNCTION("""COMPUTED_VALUE"""),"JavaScript")</f>
        <v>JavaScript</v>
      </c>
      <c r="H2949" s="1" t="str">
        <f>IFERROR(__xludf.DUMMYFUNCTION("""COMPUTED_VALUE"""),"SQL")</f>
        <v>SQL</v>
      </c>
      <c r="I2949" s="1" t="str">
        <f>IFERROR(__xludf.DUMMYFUNCTION("""COMPUTED_VALUE"""),"VBA")</f>
        <v>VBA</v>
      </c>
    </row>
    <row r="2950">
      <c r="B2950" s="1" t="str">
        <f>IFERROR(__xludf.DUMMYFUNCTION("""COMPUTED_VALUE"""),"Bash/Shell/PowerShell;C;HTML/CSS;Java;JavaScript;Python;Ruby;SQL;TypeScript")</f>
        <v>Bash/Shell/PowerShell;C;HTML/CSS;Java;JavaScript;Python;Ruby;SQL;TypeScript</v>
      </c>
      <c r="E2950" s="1" t="str">
        <f>IFERROR(__xludf.DUMMYFUNCTION("UNIQUE(SPLIT(B2950,"";""))"),"Bash/Shell/PowerShell")</f>
        <v>Bash/Shell/PowerShell</v>
      </c>
      <c r="F2950" s="1" t="str">
        <f>IFERROR(__xludf.DUMMYFUNCTION("""COMPUTED_VALUE"""),"C")</f>
        <v>C</v>
      </c>
      <c r="G2950" s="1" t="str">
        <f>IFERROR(__xludf.DUMMYFUNCTION("""COMPUTED_VALUE"""),"HTML/CSS")</f>
        <v>HTML/CSS</v>
      </c>
      <c r="H2950" s="1" t="str">
        <f>IFERROR(__xludf.DUMMYFUNCTION("""COMPUTED_VALUE"""),"Java")</f>
        <v>Java</v>
      </c>
      <c r="I2950" s="1" t="str">
        <f>IFERROR(__xludf.DUMMYFUNCTION("""COMPUTED_VALUE"""),"JavaScript")</f>
        <v>JavaScript</v>
      </c>
      <c r="J2950" s="1" t="str">
        <f>IFERROR(__xludf.DUMMYFUNCTION("""COMPUTED_VALUE"""),"Python")</f>
        <v>Python</v>
      </c>
      <c r="K2950" s="1" t="str">
        <f>IFERROR(__xludf.DUMMYFUNCTION("""COMPUTED_VALUE"""),"Ruby")</f>
        <v>Ruby</v>
      </c>
      <c r="L2950" s="1" t="str">
        <f>IFERROR(__xludf.DUMMYFUNCTION("""COMPUTED_VALUE"""),"SQL")</f>
        <v>SQL</v>
      </c>
      <c r="M2950" s="1" t="str">
        <f>IFERROR(__xludf.DUMMYFUNCTION("""COMPUTED_VALUE"""),"TypeScript")</f>
        <v>TypeScript</v>
      </c>
    </row>
    <row r="2951">
      <c r="B2951" s="1" t="str">
        <f>IFERROR(__xludf.DUMMYFUNCTION("""COMPUTED_VALUE"""),"C#;HTML/CSS;Java;JavaScript;Kotlin;SQL;TypeScript")</f>
        <v>C#;HTML/CSS;Java;JavaScript;Kotlin;SQL;TypeScript</v>
      </c>
      <c r="E2951" s="1" t="str">
        <f>IFERROR(__xludf.DUMMYFUNCTION("UNIQUE(SPLIT(B2951,"";""))"),"C#")</f>
        <v>C#</v>
      </c>
      <c r="F2951" s="1" t="str">
        <f>IFERROR(__xludf.DUMMYFUNCTION("""COMPUTED_VALUE"""),"HTML/CSS")</f>
        <v>HTML/CSS</v>
      </c>
      <c r="G2951" s="1" t="str">
        <f>IFERROR(__xludf.DUMMYFUNCTION("""COMPUTED_VALUE"""),"Java")</f>
        <v>Java</v>
      </c>
      <c r="H2951" s="1" t="str">
        <f>IFERROR(__xludf.DUMMYFUNCTION("""COMPUTED_VALUE"""),"JavaScript")</f>
        <v>JavaScript</v>
      </c>
      <c r="I2951" s="1" t="str">
        <f>IFERROR(__xludf.DUMMYFUNCTION("""COMPUTED_VALUE"""),"Kotlin")</f>
        <v>Kotlin</v>
      </c>
      <c r="J2951" s="1" t="str">
        <f>IFERROR(__xludf.DUMMYFUNCTION("""COMPUTED_VALUE"""),"SQL")</f>
        <v>SQL</v>
      </c>
      <c r="K2951" s="1" t="str">
        <f>IFERROR(__xludf.DUMMYFUNCTION("""COMPUTED_VALUE"""),"TypeScript")</f>
        <v>TypeScript</v>
      </c>
    </row>
    <row r="2952">
      <c r="B2952" s="1" t="str">
        <f>IFERROR(__xludf.DUMMYFUNCTION("""COMPUTED_VALUE"""),"Bash/Shell/PowerShell;HTML/CSS;Java;JavaScript;PHP;SQL")</f>
        <v>Bash/Shell/PowerShell;HTML/CSS;Java;JavaScript;PHP;SQL</v>
      </c>
      <c r="E2952" s="1" t="str">
        <f>IFERROR(__xludf.DUMMYFUNCTION("UNIQUE(SPLIT(B2952,"";""))"),"Bash/Shell/PowerShell")</f>
        <v>Bash/Shell/PowerShell</v>
      </c>
      <c r="F2952" s="1" t="str">
        <f>IFERROR(__xludf.DUMMYFUNCTION("""COMPUTED_VALUE"""),"HTML/CSS")</f>
        <v>HTML/CSS</v>
      </c>
      <c r="G2952" s="1" t="str">
        <f>IFERROR(__xludf.DUMMYFUNCTION("""COMPUTED_VALUE"""),"Java")</f>
        <v>Java</v>
      </c>
      <c r="H2952" s="1" t="str">
        <f>IFERROR(__xludf.DUMMYFUNCTION("""COMPUTED_VALUE"""),"JavaScript")</f>
        <v>JavaScript</v>
      </c>
      <c r="I2952" s="1" t="str">
        <f>IFERROR(__xludf.DUMMYFUNCTION("""COMPUTED_VALUE"""),"PHP")</f>
        <v>PHP</v>
      </c>
      <c r="J2952" s="1" t="str">
        <f>IFERROR(__xludf.DUMMYFUNCTION("""COMPUTED_VALUE"""),"SQL")</f>
        <v>SQL</v>
      </c>
    </row>
    <row r="2953">
      <c r="B2953" s="1" t="str">
        <f>IFERROR(__xludf.DUMMYFUNCTION("""COMPUTED_VALUE"""),"HTML/CSS;Java;JavaScript")</f>
        <v>HTML/CSS;Java;JavaScript</v>
      </c>
      <c r="E2953" s="1" t="str">
        <f>IFERROR(__xludf.DUMMYFUNCTION("UNIQUE(SPLIT(B2953,"";""))"),"HTML/CSS")</f>
        <v>HTML/CSS</v>
      </c>
      <c r="F2953" s="1" t="str">
        <f>IFERROR(__xludf.DUMMYFUNCTION("""COMPUTED_VALUE"""),"Java")</f>
        <v>Java</v>
      </c>
      <c r="G2953" s="1" t="str">
        <f>IFERROR(__xludf.DUMMYFUNCTION("""COMPUTED_VALUE"""),"JavaScript")</f>
        <v>JavaScript</v>
      </c>
    </row>
    <row r="2954">
      <c r="B2954" s="1" t="str">
        <f>IFERROR(__xludf.DUMMYFUNCTION("""COMPUTED_VALUE"""),"HTML/CSS;Java;JavaScript;PHP;Python")</f>
        <v>HTML/CSS;Java;JavaScript;PHP;Python</v>
      </c>
      <c r="E2954" s="1" t="str">
        <f>IFERROR(__xludf.DUMMYFUNCTION("UNIQUE(SPLIT(B2954,"";""))"),"HTML/CSS")</f>
        <v>HTML/CSS</v>
      </c>
      <c r="F2954" s="1" t="str">
        <f>IFERROR(__xludf.DUMMYFUNCTION("""COMPUTED_VALUE"""),"Java")</f>
        <v>Java</v>
      </c>
      <c r="G2954" s="1" t="str">
        <f>IFERROR(__xludf.DUMMYFUNCTION("""COMPUTED_VALUE"""),"JavaScript")</f>
        <v>JavaScript</v>
      </c>
      <c r="H2954" s="1" t="str">
        <f>IFERROR(__xludf.DUMMYFUNCTION("""COMPUTED_VALUE"""),"PHP")</f>
        <v>PHP</v>
      </c>
      <c r="I2954" s="1" t="str">
        <f>IFERROR(__xludf.DUMMYFUNCTION("""COMPUTED_VALUE"""),"Python")</f>
        <v>Python</v>
      </c>
    </row>
    <row r="2955">
      <c r="B2955" s="1" t="str">
        <f>IFERROR(__xludf.DUMMYFUNCTION("""COMPUTED_VALUE"""),"Bash/Shell/PowerShell;C#;HTML/CSS;Java;JavaScript;SQL;TypeScript")</f>
        <v>Bash/Shell/PowerShell;C#;HTML/CSS;Java;JavaScript;SQL;TypeScript</v>
      </c>
      <c r="E2955" s="1" t="str">
        <f>IFERROR(__xludf.DUMMYFUNCTION("UNIQUE(SPLIT(B2955,"";""))"),"Bash/Shell/PowerShell")</f>
        <v>Bash/Shell/PowerShell</v>
      </c>
      <c r="F2955" s="1" t="str">
        <f>IFERROR(__xludf.DUMMYFUNCTION("""COMPUTED_VALUE"""),"C#")</f>
        <v>C#</v>
      </c>
      <c r="G2955" s="1" t="str">
        <f>IFERROR(__xludf.DUMMYFUNCTION("""COMPUTED_VALUE"""),"HTML/CSS")</f>
        <v>HTML/CSS</v>
      </c>
      <c r="H2955" s="1" t="str">
        <f>IFERROR(__xludf.DUMMYFUNCTION("""COMPUTED_VALUE"""),"Java")</f>
        <v>Java</v>
      </c>
      <c r="I2955" s="1" t="str">
        <f>IFERROR(__xludf.DUMMYFUNCTION("""COMPUTED_VALUE"""),"JavaScript")</f>
        <v>JavaScript</v>
      </c>
      <c r="J2955" s="1" t="str">
        <f>IFERROR(__xludf.DUMMYFUNCTION("""COMPUTED_VALUE"""),"SQL")</f>
        <v>SQL</v>
      </c>
      <c r="K2955" s="1" t="str">
        <f>IFERROR(__xludf.DUMMYFUNCTION("""COMPUTED_VALUE"""),"TypeScript")</f>
        <v>TypeScript</v>
      </c>
    </row>
    <row r="2956">
      <c r="B2956" s="1" t="str">
        <f>IFERROR(__xludf.DUMMYFUNCTION("""COMPUTED_VALUE"""),"Other(s):")</f>
        <v>Other(s):</v>
      </c>
      <c r="E2956" s="1" t="str">
        <f>IFERROR(__xludf.DUMMYFUNCTION("UNIQUE(SPLIT(B2956,"";""))"),"Other(s):")</f>
        <v>Other(s):</v>
      </c>
    </row>
    <row r="2957">
      <c r="B2957" s="1" t="str">
        <f>IFERROR(__xludf.DUMMYFUNCTION("""COMPUTED_VALUE"""),"Bash/Shell/PowerShell;C#;Go;HTML/CSS;JavaScript;Kotlin;Python;SQL;TypeScript")</f>
        <v>Bash/Shell/PowerShell;C#;Go;HTML/CSS;JavaScript;Kotlin;Python;SQL;TypeScript</v>
      </c>
      <c r="E2957" s="1" t="str">
        <f>IFERROR(__xludf.DUMMYFUNCTION("UNIQUE(SPLIT(B2957,"";""))"),"Bash/Shell/PowerShell")</f>
        <v>Bash/Shell/PowerShell</v>
      </c>
      <c r="F2957" s="1" t="str">
        <f>IFERROR(__xludf.DUMMYFUNCTION("""COMPUTED_VALUE"""),"C#")</f>
        <v>C#</v>
      </c>
      <c r="G2957" s="1" t="str">
        <f>IFERROR(__xludf.DUMMYFUNCTION("""COMPUTED_VALUE"""),"Go")</f>
        <v>Go</v>
      </c>
      <c r="H2957" s="1" t="str">
        <f>IFERROR(__xludf.DUMMYFUNCTION("""COMPUTED_VALUE"""),"HTML/CSS")</f>
        <v>HTML/CSS</v>
      </c>
      <c r="I2957" s="1" t="str">
        <f>IFERROR(__xludf.DUMMYFUNCTION("""COMPUTED_VALUE"""),"JavaScript")</f>
        <v>JavaScript</v>
      </c>
      <c r="J2957" s="1" t="str">
        <f>IFERROR(__xludf.DUMMYFUNCTION("""COMPUTED_VALUE"""),"Kotlin")</f>
        <v>Kotlin</v>
      </c>
      <c r="K2957" s="1" t="str">
        <f>IFERROR(__xludf.DUMMYFUNCTION("""COMPUTED_VALUE"""),"Python")</f>
        <v>Python</v>
      </c>
      <c r="L2957" s="1" t="str">
        <f>IFERROR(__xludf.DUMMYFUNCTION("""COMPUTED_VALUE"""),"SQL")</f>
        <v>SQL</v>
      </c>
      <c r="M2957" s="1" t="str">
        <f>IFERROR(__xludf.DUMMYFUNCTION("""COMPUTED_VALUE"""),"TypeScript")</f>
        <v>TypeScript</v>
      </c>
    </row>
    <row r="2958">
      <c r="B2958" s="1" t="str">
        <f>IFERROR(__xludf.DUMMYFUNCTION("""COMPUTED_VALUE"""),"Swift")</f>
        <v>Swift</v>
      </c>
      <c r="E2958" s="1" t="str">
        <f>IFERROR(__xludf.DUMMYFUNCTION("UNIQUE(SPLIT(B2958,"";""))"),"Swift")</f>
        <v>Swift</v>
      </c>
    </row>
    <row r="2959">
      <c r="B2959" s="1" t="str">
        <f>IFERROR(__xludf.DUMMYFUNCTION("""COMPUTED_VALUE"""),"HTML/CSS;Java;JavaScript;SQL")</f>
        <v>HTML/CSS;Java;JavaScript;SQL</v>
      </c>
      <c r="E2959" s="1" t="str">
        <f>IFERROR(__xludf.DUMMYFUNCTION("UNIQUE(SPLIT(B2959,"";""))"),"HTML/CSS")</f>
        <v>HTML/CSS</v>
      </c>
      <c r="F2959" s="1" t="str">
        <f>IFERROR(__xludf.DUMMYFUNCTION("""COMPUTED_VALUE"""),"Java")</f>
        <v>Java</v>
      </c>
      <c r="G2959" s="1" t="str">
        <f>IFERROR(__xludf.DUMMYFUNCTION("""COMPUTED_VALUE"""),"JavaScript")</f>
        <v>JavaScript</v>
      </c>
      <c r="H2959" s="1" t="str">
        <f>IFERROR(__xludf.DUMMYFUNCTION("""COMPUTED_VALUE"""),"SQL")</f>
        <v>SQL</v>
      </c>
    </row>
    <row r="2960">
      <c r="B2960" s="1" t="str">
        <f>IFERROR(__xludf.DUMMYFUNCTION("""COMPUTED_VALUE"""),"C#;Java;JavaScript;PHP;SQL;Swift")</f>
        <v>C#;Java;JavaScript;PHP;SQL;Swift</v>
      </c>
      <c r="E2960" s="1" t="str">
        <f>IFERROR(__xludf.DUMMYFUNCTION("UNIQUE(SPLIT(B2960,"";""))"),"C#")</f>
        <v>C#</v>
      </c>
      <c r="F2960" s="1" t="str">
        <f>IFERROR(__xludf.DUMMYFUNCTION("""COMPUTED_VALUE"""),"Java")</f>
        <v>Java</v>
      </c>
      <c r="G2960" s="1" t="str">
        <f>IFERROR(__xludf.DUMMYFUNCTION("""COMPUTED_VALUE"""),"JavaScript")</f>
        <v>JavaScript</v>
      </c>
      <c r="H2960" s="1" t="str">
        <f>IFERROR(__xludf.DUMMYFUNCTION("""COMPUTED_VALUE"""),"PHP")</f>
        <v>PHP</v>
      </c>
      <c r="I2960" s="1" t="str">
        <f>IFERROR(__xludf.DUMMYFUNCTION("""COMPUTED_VALUE"""),"SQL")</f>
        <v>SQL</v>
      </c>
      <c r="J2960" s="1" t="str">
        <f>IFERROR(__xludf.DUMMYFUNCTION("""COMPUTED_VALUE"""),"Swift")</f>
        <v>Swift</v>
      </c>
    </row>
    <row r="2961">
      <c r="B2961" s="1" t="str">
        <f>IFERROR(__xludf.DUMMYFUNCTION("""COMPUTED_VALUE"""),"Bash/Shell/PowerShell;HTML/CSS;JavaScript;PHP;Python;SQL")</f>
        <v>Bash/Shell/PowerShell;HTML/CSS;JavaScript;PHP;Python;SQL</v>
      </c>
      <c r="E2961" s="1" t="str">
        <f>IFERROR(__xludf.DUMMYFUNCTION("UNIQUE(SPLIT(B2961,"";""))"),"Bash/Shell/PowerShell")</f>
        <v>Bash/Shell/PowerShell</v>
      </c>
      <c r="F2961" s="1" t="str">
        <f>IFERROR(__xludf.DUMMYFUNCTION("""COMPUTED_VALUE"""),"HTML/CSS")</f>
        <v>HTML/CSS</v>
      </c>
      <c r="G2961" s="1" t="str">
        <f>IFERROR(__xludf.DUMMYFUNCTION("""COMPUTED_VALUE"""),"JavaScript")</f>
        <v>JavaScript</v>
      </c>
      <c r="H2961" s="1" t="str">
        <f>IFERROR(__xludf.DUMMYFUNCTION("""COMPUTED_VALUE"""),"PHP")</f>
        <v>PHP</v>
      </c>
      <c r="I2961" s="1" t="str">
        <f>IFERROR(__xludf.DUMMYFUNCTION("""COMPUTED_VALUE"""),"Python")</f>
        <v>Python</v>
      </c>
      <c r="J2961" s="1" t="str">
        <f>IFERROR(__xludf.DUMMYFUNCTION("""COMPUTED_VALUE"""),"SQL")</f>
        <v>SQL</v>
      </c>
    </row>
    <row r="2962">
      <c r="B2962" s="1" t="str">
        <f>IFERROR(__xludf.DUMMYFUNCTION("""COMPUTED_VALUE"""),"Bash/Shell/PowerShell;Go;HTML/CSS;JavaScript;Objective-C;Ruby;SQL;Swift;TypeScript")</f>
        <v>Bash/Shell/PowerShell;Go;HTML/CSS;JavaScript;Objective-C;Ruby;SQL;Swift;TypeScript</v>
      </c>
      <c r="E2962" s="1" t="str">
        <f>IFERROR(__xludf.DUMMYFUNCTION("UNIQUE(SPLIT(B2962,"";""))"),"Bash/Shell/PowerShell")</f>
        <v>Bash/Shell/PowerShell</v>
      </c>
      <c r="F2962" s="1" t="str">
        <f>IFERROR(__xludf.DUMMYFUNCTION("""COMPUTED_VALUE"""),"Go")</f>
        <v>Go</v>
      </c>
      <c r="G2962" s="1" t="str">
        <f>IFERROR(__xludf.DUMMYFUNCTION("""COMPUTED_VALUE"""),"HTML/CSS")</f>
        <v>HTML/CSS</v>
      </c>
      <c r="H2962" s="1" t="str">
        <f>IFERROR(__xludf.DUMMYFUNCTION("""COMPUTED_VALUE"""),"JavaScript")</f>
        <v>JavaScript</v>
      </c>
      <c r="I2962" s="1" t="str">
        <f>IFERROR(__xludf.DUMMYFUNCTION("""COMPUTED_VALUE"""),"Objective-C")</f>
        <v>Objective-C</v>
      </c>
      <c r="J2962" s="1" t="str">
        <f>IFERROR(__xludf.DUMMYFUNCTION("""COMPUTED_VALUE"""),"Ruby")</f>
        <v>Ruby</v>
      </c>
      <c r="K2962" s="1" t="str">
        <f>IFERROR(__xludf.DUMMYFUNCTION("""COMPUTED_VALUE"""),"SQL")</f>
        <v>SQL</v>
      </c>
      <c r="L2962" s="1" t="str">
        <f>IFERROR(__xludf.DUMMYFUNCTION("""COMPUTED_VALUE"""),"Swift")</f>
        <v>Swift</v>
      </c>
      <c r="M2962" s="1" t="str">
        <f>IFERROR(__xludf.DUMMYFUNCTION("""COMPUTED_VALUE"""),"TypeScript")</f>
        <v>TypeScript</v>
      </c>
    </row>
    <row r="2963">
      <c r="B2963" s="1" t="str">
        <f>IFERROR(__xludf.DUMMYFUNCTION("""COMPUTED_VALUE"""),"Bash/Shell/PowerShell;Go;Java;Kotlin;Python")</f>
        <v>Bash/Shell/PowerShell;Go;Java;Kotlin;Python</v>
      </c>
      <c r="E2963" s="1" t="str">
        <f>IFERROR(__xludf.DUMMYFUNCTION("UNIQUE(SPLIT(B2963,"";""))"),"Bash/Shell/PowerShell")</f>
        <v>Bash/Shell/PowerShell</v>
      </c>
      <c r="F2963" s="1" t="str">
        <f>IFERROR(__xludf.DUMMYFUNCTION("""COMPUTED_VALUE"""),"Go")</f>
        <v>Go</v>
      </c>
      <c r="G2963" s="1" t="str">
        <f>IFERROR(__xludf.DUMMYFUNCTION("""COMPUTED_VALUE"""),"Java")</f>
        <v>Java</v>
      </c>
      <c r="H2963" s="1" t="str">
        <f>IFERROR(__xludf.DUMMYFUNCTION("""COMPUTED_VALUE"""),"Kotlin")</f>
        <v>Kotlin</v>
      </c>
      <c r="I2963" s="1" t="str">
        <f>IFERROR(__xludf.DUMMYFUNCTION("""COMPUTED_VALUE"""),"Python")</f>
        <v>Python</v>
      </c>
    </row>
    <row r="2964">
      <c r="B2964" s="1" t="str">
        <f>IFERROR(__xludf.DUMMYFUNCTION("""COMPUTED_VALUE"""),"Bash/Shell/PowerShell;C;Python")</f>
        <v>Bash/Shell/PowerShell;C;Python</v>
      </c>
      <c r="E2964" s="1" t="str">
        <f>IFERROR(__xludf.DUMMYFUNCTION("UNIQUE(SPLIT(B2964,"";""))"),"Bash/Shell/PowerShell")</f>
        <v>Bash/Shell/PowerShell</v>
      </c>
      <c r="F2964" s="1" t="str">
        <f>IFERROR(__xludf.DUMMYFUNCTION("""COMPUTED_VALUE"""),"C")</f>
        <v>C</v>
      </c>
      <c r="G2964" s="1" t="str">
        <f>IFERROR(__xludf.DUMMYFUNCTION("""COMPUTED_VALUE"""),"Python")</f>
        <v>Python</v>
      </c>
    </row>
    <row r="2965">
      <c r="B2965" s="1" t="str">
        <f>IFERROR(__xludf.DUMMYFUNCTION("""COMPUTED_VALUE"""),"Assembly;C;C++;C#;HTML/CSS;Java;JavaScript;Python")</f>
        <v>Assembly;C;C++;C#;HTML/CSS;Java;JavaScript;Python</v>
      </c>
      <c r="E2965" s="1" t="str">
        <f>IFERROR(__xludf.DUMMYFUNCTION("UNIQUE(SPLIT(B2965,"";""))"),"Assembly")</f>
        <v>Assembly</v>
      </c>
      <c r="F2965" s="1" t="str">
        <f>IFERROR(__xludf.DUMMYFUNCTION("""COMPUTED_VALUE"""),"C")</f>
        <v>C</v>
      </c>
      <c r="G2965" s="1" t="str">
        <f>IFERROR(__xludf.DUMMYFUNCTION("""COMPUTED_VALUE"""),"C++")</f>
        <v>C++</v>
      </c>
      <c r="H2965" s="1" t="str">
        <f>IFERROR(__xludf.DUMMYFUNCTION("""COMPUTED_VALUE"""),"C#")</f>
        <v>C#</v>
      </c>
      <c r="I2965" s="1" t="str">
        <f>IFERROR(__xludf.DUMMYFUNCTION("""COMPUTED_VALUE"""),"HTML/CSS")</f>
        <v>HTML/CSS</v>
      </c>
      <c r="J2965" s="1" t="str">
        <f>IFERROR(__xludf.DUMMYFUNCTION("""COMPUTED_VALUE"""),"Java")</f>
        <v>Java</v>
      </c>
      <c r="K2965" s="1" t="str">
        <f>IFERROR(__xludf.DUMMYFUNCTION("""COMPUTED_VALUE"""),"JavaScript")</f>
        <v>JavaScript</v>
      </c>
      <c r="L2965" s="1" t="str">
        <f>IFERROR(__xludf.DUMMYFUNCTION("""COMPUTED_VALUE"""),"Python")</f>
        <v>Python</v>
      </c>
    </row>
    <row r="2966">
      <c r="B2966" s="1" t="str">
        <f>IFERROR(__xludf.DUMMYFUNCTION("""COMPUTED_VALUE"""),"C;JavaScript;Python")</f>
        <v>C;JavaScript;Python</v>
      </c>
      <c r="E2966" s="1" t="str">
        <f>IFERROR(__xludf.DUMMYFUNCTION("UNIQUE(SPLIT(B2966,"";""))"),"C")</f>
        <v>C</v>
      </c>
      <c r="F2966" s="1" t="str">
        <f>IFERROR(__xludf.DUMMYFUNCTION("""COMPUTED_VALUE"""),"JavaScript")</f>
        <v>JavaScript</v>
      </c>
      <c r="G2966" s="1" t="str">
        <f>IFERROR(__xludf.DUMMYFUNCTION("""COMPUTED_VALUE"""),"Python")</f>
        <v>Python</v>
      </c>
    </row>
    <row r="2967">
      <c r="B2967" s="1" t="str">
        <f>IFERROR(__xludf.DUMMYFUNCTION("""COMPUTED_VALUE"""),"Bash/Shell/PowerShell;Go;JavaScript;PHP;Python;Other(s):")</f>
        <v>Bash/Shell/PowerShell;Go;JavaScript;PHP;Python;Other(s):</v>
      </c>
      <c r="E2967" s="1" t="str">
        <f>IFERROR(__xludf.DUMMYFUNCTION("UNIQUE(SPLIT(B2967,"";""))"),"Bash/Shell/PowerShell")</f>
        <v>Bash/Shell/PowerShell</v>
      </c>
      <c r="F2967" s="1" t="str">
        <f>IFERROR(__xludf.DUMMYFUNCTION("""COMPUTED_VALUE"""),"Go")</f>
        <v>Go</v>
      </c>
      <c r="G2967" s="1" t="str">
        <f>IFERROR(__xludf.DUMMYFUNCTION("""COMPUTED_VALUE"""),"JavaScript")</f>
        <v>JavaScript</v>
      </c>
      <c r="H2967" s="1" t="str">
        <f>IFERROR(__xludf.DUMMYFUNCTION("""COMPUTED_VALUE"""),"PHP")</f>
        <v>PHP</v>
      </c>
      <c r="I2967" s="1" t="str">
        <f>IFERROR(__xludf.DUMMYFUNCTION("""COMPUTED_VALUE"""),"Python")</f>
        <v>Python</v>
      </c>
      <c r="J2967" s="1" t="str">
        <f>IFERROR(__xludf.DUMMYFUNCTION("""COMPUTED_VALUE"""),"Other(s):")</f>
        <v>Other(s):</v>
      </c>
    </row>
    <row r="2968">
      <c r="B2968" s="1" t="str">
        <f>IFERROR(__xludf.DUMMYFUNCTION("""COMPUTED_VALUE"""),"C#;HTML/CSS;TypeScript")</f>
        <v>C#;HTML/CSS;TypeScript</v>
      </c>
      <c r="E2968" s="1" t="str">
        <f>IFERROR(__xludf.DUMMYFUNCTION("UNIQUE(SPLIT(B2968,"";""))"),"C#")</f>
        <v>C#</v>
      </c>
      <c r="F2968" s="1" t="str">
        <f>IFERROR(__xludf.DUMMYFUNCTION("""COMPUTED_VALUE"""),"HTML/CSS")</f>
        <v>HTML/CSS</v>
      </c>
      <c r="G2968" s="1" t="str">
        <f>IFERROR(__xludf.DUMMYFUNCTION("""COMPUTED_VALUE"""),"TypeScript")</f>
        <v>TypeScript</v>
      </c>
    </row>
    <row r="2969">
      <c r="B2969" s="1" t="str">
        <f>IFERROR(__xludf.DUMMYFUNCTION("""COMPUTED_VALUE"""),"Bash/Shell/PowerShell;C;C++;Go;Java;JavaScript;Python;SQL")</f>
        <v>Bash/Shell/PowerShell;C;C++;Go;Java;JavaScript;Python;SQL</v>
      </c>
      <c r="E2969" s="1" t="str">
        <f>IFERROR(__xludf.DUMMYFUNCTION("UNIQUE(SPLIT(B2969,"";""))"),"Bash/Shell/PowerShell")</f>
        <v>Bash/Shell/PowerShell</v>
      </c>
      <c r="F2969" s="1" t="str">
        <f>IFERROR(__xludf.DUMMYFUNCTION("""COMPUTED_VALUE"""),"C")</f>
        <v>C</v>
      </c>
      <c r="G2969" s="1" t="str">
        <f>IFERROR(__xludf.DUMMYFUNCTION("""COMPUTED_VALUE"""),"C++")</f>
        <v>C++</v>
      </c>
      <c r="H2969" s="1" t="str">
        <f>IFERROR(__xludf.DUMMYFUNCTION("""COMPUTED_VALUE"""),"Go")</f>
        <v>Go</v>
      </c>
      <c r="I2969" s="1" t="str">
        <f>IFERROR(__xludf.DUMMYFUNCTION("""COMPUTED_VALUE"""),"Java")</f>
        <v>Java</v>
      </c>
      <c r="J2969" s="1" t="str">
        <f>IFERROR(__xludf.DUMMYFUNCTION("""COMPUTED_VALUE"""),"JavaScript")</f>
        <v>JavaScript</v>
      </c>
      <c r="K2969" s="1" t="str">
        <f>IFERROR(__xludf.DUMMYFUNCTION("""COMPUTED_VALUE"""),"Python")</f>
        <v>Python</v>
      </c>
      <c r="L2969" s="1" t="str">
        <f>IFERROR(__xludf.DUMMYFUNCTION("""COMPUTED_VALUE"""),"SQL")</f>
        <v>SQL</v>
      </c>
    </row>
    <row r="2970">
      <c r="B2970" s="1" t="str">
        <f>IFERROR(__xludf.DUMMYFUNCTION("""COMPUTED_VALUE"""),"Bash/Shell/PowerShell;HTML/CSS;Java;JavaScript;Kotlin;Python;TypeScript")</f>
        <v>Bash/Shell/PowerShell;HTML/CSS;Java;JavaScript;Kotlin;Python;TypeScript</v>
      </c>
      <c r="E2970" s="1" t="str">
        <f>IFERROR(__xludf.DUMMYFUNCTION("UNIQUE(SPLIT(B2970,"";""))"),"Bash/Shell/PowerShell")</f>
        <v>Bash/Shell/PowerShell</v>
      </c>
      <c r="F2970" s="1" t="str">
        <f>IFERROR(__xludf.DUMMYFUNCTION("""COMPUTED_VALUE"""),"HTML/CSS")</f>
        <v>HTML/CSS</v>
      </c>
      <c r="G2970" s="1" t="str">
        <f>IFERROR(__xludf.DUMMYFUNCTION("""COMPUTED_VALUE"""),"Java")</f>
        <v>Java</v>
      </c>
      <c r="H2970" s="1" t="str">
        <f>IFERROR(__xludf.DUMMYFUNCTION("""COMPUTED_VALUE"""),"JavaScript")</f>
        <v>JavaScript</v>
      </c>
      <c r="I2970" s="1" t="str">
        <f>IFERROR(__xludf.DUMMYFUNCTION("""COMPUTED_VALUE"""),"Kotlin")</f>
        <v>Kotlin</v>
      </c>
      <c r="J2970" s="1" t="str">
        <f>IFERROR(__xludf.DUMMYFUNCTION("""COMPUTED_VALUE"""),"Python")</f>
        <v>Python</v>
      </c>
      <c r="K2970" s="1" t="str">
        <f>IFERROR(__xludf.DUMMYFUNCTION("""COMPUTED_VALUE"""),"TypeScript")</f>
        <v>TypeScript</v>
      </c>
    </row>
    <row r="2971">
      <c r="B2971" s="1" t="str">
        <f>IFERROR(__xludf.DUMMYFUNCTION("""COMPUTED_VALUE"""),"C;C++;Objective-C;Swift;TypeScript")</f>
        <v>C;C++;Objective-C;Swift;TypeScript</v>
      </c>
      <c r="E2971" s="1" t="str">
        <f>IFERROR(__xludf.DUMMYFUNCTION("UNIQUE(SPLIT(B2971,"";""))"),"C")</f>
        <v>C</v>
      </c>
      <c r="F2971" s="1" t="str">
        <f>IFERROR(__xludf.DUMMYFUNCTION("""COMPUTED_VALUE"""),"C++")</f>
        <v>C++</v>
      </c>
      <c r="G2971" s="1" t="str">
        <f>IFERROR(__xludf.DUMMYFUNCTION("""COMPUTED_VALUE"""),"Objective-C")</f>
        <v>Objective-C</v>
      </c>
      <c r="H2971" s="1" t="str">
        <f>IFERROR(__xludf.DUMMYFUNCTION("""COMPUTED_VALUE"""),"Swift")</f>
        <v>Swift</v>
      </c>
      <c r="I2971" s="1" t="str">
        <f>IFERROR(__xludf.DUMMYFUNCTION("""COMPUTED_VALUE"""),"TypeScript")</f>
        <v>TypeScript</v>
      </c>
    </row>
    <row r="2972">
      <c r="B2972" s="1" t="str">
        <f>IFERROR(__xludf.DUMMYFUNCTION("""COMPUTED_VALUE"""),"Bash/Shell/PowerShell;JavaScript;TypeScript")</f>
        <v>Bash/Shell/PowerShell;JavaScript;TypeScript</v>
      </c>
      <c r="E2972" s="1" t="str">
        <f>IFERROR(__xludf.DUMMYFUNCTION("UNIQUE(SPLIT(B2972,"";""))"),"Bash/Shell/PowerShell")</f>
        <v>Bash/Shell/PowerShell</v>
      </c>
      <c r="F2972" s="1" t="str">
        <f>IFERROR(__xludf.DUMMYFUNCTION("""COMPUTED_VALUE"""),"JavaScript")</f>
        <v>JavaScript</v>
      </c>
      <c r="G2972" s="1" t="str">
        <f>IFERROR(__xludf.DUMMYFUNCTION("""COMPUTED_VALUE"""),"TypeScript")</f>
        <v>TypeScript</v>
      </c>
    </row>
    <row r="2973">
      <c r="B2973" s="1" t="str">
        <f>IFERROR(__xludf.DUMMYFUNCTION("""COMPUTED_VALUE"""),"Bash/Shell/PowerShell;C#;HTML/CSS;Java;JavaScript;PHP;Python;SQL;TypeScript")</f>
        <v>Bash/Shell/PowerShell;C#;HTML/CSS;Java;JavaScript;PHP;Python;SQL;TypeScript</v>
      </c>
      <c r="E2973" s="1" t="str">
        <f>IFERROR(__xludf.DUMMYFUNCTION("UNIQUE(SPLIT(B2973,"";""))"),"Bash/Shell/PowerShell")</f>
        <v>Bash/Shell/PowerShell</v>
      </c>
      <c r="F2973" s="1" t="str">
        <f>IFERROR(__xludf.DUMMYFUNCTION("""COMPUTED_VALUE"""),"C#")</f>
        <v>C#</v>
      </c>
      <c r="G2973" s="1" t="str">
        <f>IFERROR(__xludf.DUMMYFUNCTION("""COMPUTED_VALUE"""),"HTML/CSS")</f>
        <v>HTML/CSS</v>
      </c>
      <c r="H2973" s="1" t="str">
        <f>IFERROR(__xludf.DUMMYFUNCTION("""COMPUTED_VALUE"""),"Java")</f>
        <v>Java</v>
      </c>
      <c r="I2973" s="1" t="str">
        <f>IFERROR(__xludf.DUMMYFUNCTION("""COMPUTED_VALUE"""),"JavaScript")</f>
        <v>JavaScript</v>
      </c>
      <c r="J2973" s="1" t="str">
        <f>IFERROR(__xludf.DUMMYFUNCTION("""COMPUTED_VALUE"""),"PHP")</f>
        <v>PHP</v>
      </c>
      <c r="K2973" s="1" t="str">
        <f>IFERROR(__xludf.DUMMYFUNCTION("""COMPUTED_VALUE"""),"Python")</f>
        <v>Python</v>
      </c>
      <c r="L2973" s="1" t="str">
        <f>IFERROR(__xludf.DUMMYFUNCTION("""COMPUTED_VALUE"""),"SQL")</f>
        <v>SQL</v>
      </c>
      <c r="M2973" s="1" t="str">
        <f>IFERROR(__xludf.DUMMYFUNCTION("""COMPUTED_VALUE"""),"TypeScript")</f>
        <v>TypeScript</v>
      </c>
    </row>
    <row r="2974">
      <c r="B2974" s="1" t="str">
        <f>IFERROR(__xludf.DUMMYFUNCTION("""COMPUTED_VALUE"""),"HTML/CSS;JavaScript;Kotlin;Python;Scala;SQL;TypeScript")</f>
        <v>HTML/CSS;JavaScript;Kotlin;Python;Scala;SQL;TypeScript</v>
      </c>
      <c r="E2974" s="1" t="str">
        <f>IFERROR(__xludf.DUMMYFUNCTION("UNIQUE(SPLIT(B2974,"";""))"),"HTML/CSS")</f>
        <v>HTML/CSS</v>
      </c>
      <c r="F2974" s="1" t="str">
        <f>IFERROR(__xludf.DUMMYFUNCTION("""COMPUTED_VALUE"""),"JavaScript")</f>
        <v>JavaScript</v>
      </c>
      <c r="G2974" s="1" t="str">
        <f>IFERROR(__xludf.DUMMYFUNCTION("""COMPUTED_VALUE"""),"Kotlin")</f>
        <v>Kotlin</v>
      </c>
      <c r="H2974" s="1" t="str">
        <f>IFERROR(__xludf.DUMMYFUNCTION("""COMPUTED_VALUE"""),"Python")</f>
        <v>Python</v>
      </c>
      <c r="I2974" s="1" t="str">
        <f>IFERROR(__xludf.DUMMYFUNCTION("""COMPUTED_VALUE"""),"Scala")</f>
        <v>Scala</v>
      </c>
      <c r="J2974" s="1" t="str">
        <f>IFERROR(__xludf.DUMMYFUNCTION("""COMPUTED_VALUE"""),"SQL")</f>
        <v>SQL</v>
      </c>
      <c r="K2974" s="1" t="str">
        <f>IFERROR(__xludf.DUMMYFUNCTION("""COMPUTED_VALUE"""),"TypeScript")</f>
        <v>TypeScript</v>
      </c>
    </row>
    <row r="2975">
      <c r="B2975" s="1" t="str">
        <f>IFERROR(__xludf.DUMMYFUNCTION("""COMPUTED_VALUE"""),"HTML/CSS;JavaScript;TypeScript")</f>
        <v>HTML/CSS;JavaScript;TypeScript</v>
      </c>
      <c r="E2975" s="1" t="str">
        <f>IFERROR(__xludf.DUMMYFUNCTION("UNIQUE(SPLIT(B2975,"";""))"),"HTML/CSS")</f>
        <v>HTML/CSS</v>
      </c>
      <c r="F2975" s="1" t="str">
        <f>IFERROR(__xludf.DUMMYFUNCTION("""COMPUTED_VALUE"""),"JavaScript")</f>
        <v>JavaScript</v>
      </c>
      <c r="G2975" s="1" t="str">
        <f>IFERROR(__xludf.DUMMYFUNCTION("""COMPUTED_VALUE"""),"TypeScript")</f>
        <v>TypeScript</v>
      </c>
    </row>
    <row r="2976">
      <c r="B2976" s="1" t="str">
        <f>IFERROR(__xludf.DUMMYFUNCTION("""COMPUTED_VALUE"""),"HTML/CSS;JavaScript;Python")</f>
        <v>HTML/CSS;JavaScript;Python</v>
      </c>
      <c r="E2976" s="1" t="str">
        <f>IFERROR(__xludf.DUMMYFUNCTION("UNIQUE(SPLIT(B2976,"";""))"),"HTML/CSS")</f>
        <v>HTML/CSS</v>
      </c>
      <c r="F2976" s="1" t="str">
        <f>IFERROR(__xludf.DUMMYFUNCTION("""COMPUTED_VALUE"""),"JavaScript")</f>
        <v>JavaScript</v>
      </c>
      <c r="G2976" s="1" t="str">
        <f>IFERROR(__xludf.DUMMYFUNCTION("""COMPUTED_VALUE"""),"Python")</f>
        <v>Python</v>
      </c>
    </row>
    <row r="2977">
      <c r="B2977" s="1" t="str">
        <f>IFERROR(__xludf.DUMMYFUNCTION("""COMPUTED_VALUE"""),"C;C++;C#;HTML/CSS;JavaScript;PHP;SQL")</f>
        <v>C;C++;C#;HTML/CSS;JavaScript;PHP;SQL</v>
      </c>
      <c r="E2977" s="1" t="str">
        <f>IFERROR(__xludf.DUMMYFUNCTION("UNIQUE(SPLIT(B2977,"";""))"),"C")</f>
        <v>C</v>
      </c>
      <c r="F2977" s="1" t="str">
        <f>IFERROR(__xludf.DUMMYFUNCTION("""COMPUTED_VALUE"""),"C++")</f>
        <v>C++</v>
      </c>
      <c r="G2977" s="1" t="str">
        <f>IFERROR(__xludf.DUMMYFUNCTION("""COMPUTED_VALUE"""),"C#")</f>
        <v>C#</v>
      </c>
      <c r="H2977" s="1" t="str">
        <f>IFERROR(__xludf.DUMMYFUNCTION("""COMPUTED_VALUE"""),"HTML/CSS")</f>
        <v>HTML/CSS</v>
      </c>
      <c r="I2977" s="1" t="str">
        <f>IFERROR(__xludf.DUMMYFUNCTION("""COMPUTED_VALUE"""),"JavaScript")</f>
        <v>JavaScript</v>
      </c>
      <c r="J2977" s="1" t="str">
        <f>IFERROR(__xludf.DUMMYFUNCTION("""COMPUTED_VALUE"""),"PHP")</f>
        <v>PHP</v>
      </c>
      <c r="K2977" s="1" t="str">
        <f>IFERROR(__xludf.DUMMYFUNCTION("""COMPUTED_VALUE"""),"SQL")</f>
        <v>SQL</v>
      </c>
    </row>
    <row r="2978">
      <c r="B2978" s="1" t="str">
        <f>IFERROR(__xludf.DUMMYFUNCTION("""COMPUTED_VALUE"""),"Assembly;C;C++;C#;HTML/CSS;JavaScript;Python;TypeScript")</f>
        <v>Assembly;C;C++;C#;HTML/CSS;JavaScript;Python;TypeScript</v>
      </c>
      <c r="E2978" s="1" t="str">
        <f>IFERROR(__xludf.DUMMYFUNCTION("UNIQUE(SPLIT(B2978,"";""))"),"Assembly")</f>
        <v>Assembly</v>
      </c>
      <c r="F2978" s="1" t="str">
        <f>IFERROR(__xludf.DUMMYFUNCTION("""COMPUTED_VALUE"""),"C")</f>
        <v>C</v>
      </c>
      <c r="G2978" s="1" t="str">
        <f>IFERROR(__xludf.DUMMYFUNCTION("""COMPUTED_VALUE"""),"C++")</f>
        <v>C++</v>
      </c>
      <c r="H2978" s="1" t="str">
        <f>IFERROR(__xludf.DUMMYFUNCTION("""COMPUTED_VALUE"""),"C#")</f>
        <v>C#</v>
      </c>
      <c r="I2978" s="1" t="str">
        <f>IFERROR(__xludf.DUMMYFUNCTION("""COMPUTED_VALUE"""),"HTML/CSS")</f>
        <v>HTML/CSS</v>
      </c>
      <c r="J2978" s="1" t="str">
        <f>IFERROR(__xludf.DUMMYFUNCTION("""COMPUTED_VALUE"""),"JavaScript")</f>
        <v>JavaScript</v>
      </c>
      <c r="K2978" s="1" t="str">
        <f>IFERROR(__xludf.DUMMYFUNCTION("""COMPUTED_VALUE"""),"Python")</f>
        <v>Python</v>
      </c>
      <c r="L2978" s="1" t="str">
        <f>IFERROR(__xludf.DUMMYFUNCTION("""COMPUTED_VALUE"""),"TypeScript")</f>
        <v>TypeScript</v>
      </c>
    </row>
    <row r="2979">
      <c r="B2979" s="1" t="str">
        <f>IFERROR(__xludf.DUMMYFUNCTION("""COMPUTED_VALUE"""),"Assembly;C;C++;C#;HTML/CSS;Java;JavaScript;VBA")</f>
        <v>Assembly;C;C++;C#;HTML/CSS;Java;JavaScript;VBA</v>
      </c>
      <c r="E2979" s="1" t="str">
        <f>IFERROR(__xludf.DUMMYFUNCTION("UNIQUE(SPLIT(B2979,"";""))"),"Assembly")</f>
        <v>Assembly</v>
      </c>
      <c r="F2979" s="1" t="str">
        <f>IFERROR(__xludf.DUMMYFUNCTION("""COMPUTED_VALUE"""),"C")</f>
        <v>C</v>
      </c>
      <c r="G2979" s="1" t="str">
        <f>IFERROR(__xludf.DUMMYFUNCTION("""COMPUTED_VALUE"""),"C++")</f>
        <v>C++</v>
      </c>
      <c r="H2979" s="1" t="str">
        <f>IFERROR(__xludf.DUMMYFUNCTION("""COMPUTED_VALUE"""),"C#")</f>
        <v>C#</v>
      </c>
      <c r="I2979" s="1" t="str">
        <f>IFERROR(__xludf.DUMMYFUNCTION("""COMPUTED_VALUE"""),"HTML/CSS")</f>
        <v>HTML/CSS</v>
      </c>
      <c r="J2979" s="1" t="str">
        <f>IFERROR(__xludf.DUMMYFUNCTION("""COMPUTED_VALUE"""),"Java")</f>
        <v>Java</v>
      </c>
      <c r="K2979" s="1" t="str">
        <f>IFERROR(__xludf.DUMMYFUNCTION("""COMPUTED_VALUE"""),"JavaScript")</f>
        <v>JavaScript</v>
      </c>
      <c r="L2979" s="1" t="str">
        <f>IFERROR(__xludf.DUMMYFUNCTION("""COMPUTED_VALUE"""),"VBA")</f>
        <v>VBA</v>
      </c>
    </row>
    <row r="2980">
      <c r="B2980" s="1" t="str">
        <f>IFERROR(__xludf.DUMMYFUNCTION("""COMPUTED_VALUE"""),"Dart;HTML/CSS;JavaScript;PHP")</f>
        <v>Dart;HTML/CSS;JavaScript;PHP</v>
      </c>
      <c r="E2980" s="1" t="str">
        <f>IFERROR(__xludf.DUMMYFUNCTION("UNIQUE(SPLIT(B2980,"";""))"),"Dart")</f>
        <v>Dart</v>
      </c>
      <c r="F2980" s="1" t="str">
        <f>IFERROR(__xludf.DUMMYFUNCTION("""COMPUTED_VALUE"""),"HTML/CSS")</f>
        <v>HTML/CSS</v>
      </c>
      <c r="G2980" s="1" t="str">
        <f>IFERROR(__xludf.DUMMYFUNCTION("""COMPUTED_VALUE"""),"JavaScript")</f>
        <v>JavaScript</v>
      </c>
      <c r="H2980" s="1" t="str">
        <f>IFERROR(__xludf.DUMMYFUNCTION("""COMPUTED_VALUE"""),"PHP")</f>
        <v>PHP</v>
      </c>
    </row>
    <row r="2981">
      <c r="B2981" s="1" t="str">
        <f>IFERROR(__xludf.DUMMYFUNCTION("""COMPUTED_VALUE"""),"JavaScript;PHP;SQL;TypeScript")</f>
        <v>JavaScript;PHP;SQL;TypeScript</v>
      </c>
      <c r="E2981" s="1" t="str">
        <f>IFERROR(__xludf.DUMMYFUNCTION("UNIQUE(SPLIT(B2981,"";""))"),"JavaScript")</f>
        <v>JavaScript</v>
      </c>
      <c r="F2981" s="1" t="str">
        <f>IFERROR(__xludf.DUMMYFUNCTION("""COMPUTED_VALUE"""),"PHP")</f>
        <v>PHP</v>
      </c>
      <c r="G2981" s="1" t="str">
        <f>IFERROR(__xludf.DUMMYFUNCTION("""COMPUTED_VALUE"""),"SQL")</f>
        <v>SQL</v>
      </c>
      <c r="H2981" s="1" t="str">
        <f>IFERROR(__xludf.DUMMYFUNCTION("""COMPUTED_VALUE"""),"TypeScript")</f>
        <v>TypeScript</v>
      </c>
    </row>
    <row r="2982">
      <c r="B2982" s="1" t="str">
        <f>IFERROR(__xludf.DUMMYFUNCTION("""COMPUTED_VALUE"""),"Bash/Shell/PowerShell;C;C++;C#;HTML/CSS;JavaScript;SQL;TypeScript")</f>
        <v>Bash/Shell/PowerShell;C;C++;C#;HTML/CSS;JavaScript;SQL;TypeScript</v>
      </c>
      <c r="E2982" s="1" t="str">
        <f>IFERROR(__xludf.DUMMYFUNCTION("UNIQUE(SPLIT(B2982,"";""))"),"Bash/Shell/PowerShell")</f>
        <v>Bash/Shell/PowerShell</v>
      </c>
      <c r="F2982" s="1" t="str">
        <f>IFERROR(__xludf.DUMMYFUNCTION("""COMPUTED_VALUE"""),"C")</f>
        <v>C</v>
      </c>
      <c r="G2982" s="1" t="str">
        <f>IFERROR(__xludf.DUMMYFUNCTION("""COMPUTED_VALUE"""),"C++")</f>
        <v>C++</v>
      </c>
      <c r="H2982" s="1" t="str">
        <f>IFERROR(__xludf.DUMMYFUNCTION("""COMPUTED_VALUE"""),"C#")</f>
        <v>C#</v>
      </c>
      <c r="I2982" s="1" t="str">
        <f>IFERROR(__xludf.DUMMYFUNCTION("""COMPUTED_VALUE"""),"HTML/CSS")</f>
        <v>HTML/CSS</v>
      </c>
      <c r="J2982" s="1" t="str">
        <f>IFERROR(__xludf.DUMMYFUNCTION("""COMPUTED_VALUE"""),"JavaScript")</f>
        <v>JavaScript</v>
      </c>
      <c r="K2982" s="1" t="str">
        <f>IFERROR(__xludf.DUMMYFUNCTION("""COMPUTED_VALUE"""),"SQL")</f>
        <v>SQL</v>
      </c>
      <c r="L2982" s="1" t="str">
        <f>IFERROR(__xludf.DUMMYFUNCTION("""COMPUTED_VALUE"""),"TypeScript")</f>
        <v>TypeScript</v>
      </c>
    </row>
    <row r="2983">
      <c r="B2983" s="1" t="str">
        <f>IFERROR(__xludf.DUMMYFUNCTION("""COMPUTED_VALUE"""),"HTML/CSS;JavaScript;PHP")</f>
        <v>HTML/CSS;JavaScript;PHP</v>
      </c>
      <c r="E2983" s="1" t="str">
        <f>IFERROR(__xludf.DUMMYFUNCTION("UNIQUE(SPLIT(B2983,"";""))"),"HTML/CSS")</f>
        <v>HTML/CSS</v>
      </c>
      <c r="F2983" s="1" t="str">
        <f>IFERROR(__xludf.DUMMYFUNCTION("""COMPUTED_VALUE"""),"JavaScript")</f>
        <v>JavaScript</v>
      </c>
      <c r="G2983" s="1" t="str">
        <f>IFERROR(__xludf.DUMMYFUNCTION("""COMPUTED_VALUE"""),"PHP")</f>
        <v>PHP</v>
      </c>
    </row>
    <row r="2984">
      <c r="B2984" s="1" t="str">
        <f>IFERROR(__xludf.DUMMYFUNCTION("""COMPUTED_VALUE"""),"C;C++;HTML/CSS;Java;PHP;Python;SQL")</f>
        <v>C;C++;HTML/CSS;Java;PHP;Python;SQL</v>
      </c>
      <c r="E2984" s="1" t="str">
        <f>IFERROR(__xludf.DUMMYFUNCTION("UNIQUE(SPLIT(B2984,"";""))"),"C")</f>
        <v>C</v>
      </c>
      <c r="F2984" s="1" t="str">
        <f>IFERROR(__xludf.DUMMYFUNCTION("""COMPUTED_VALUE"""),"C++")</f>
        <v>C++</v>
      </c>
      <c r="G2984" s="1" t="str">
        <f>IFERROR(__xludf.DUMMYFUNCTION("""COMPUTED_VALUE"""),"HTML/CSS")</f>
        <v>HTML/CSS</v>
      </c>
      <c r="H2984" s="1" t="str">
        <f>IFERROR(__xludf.DUMMYFUNCTION("""COMPUTED_VALUE"""),"Java")</f>
        <v>Java</v>
      </c>
      <c r="I2984" s="1" t="str">
        <f>IFERROR(__xludf.DUMMYFUNCTION("""COMPUTED_VALUE"""),"PHP")</f>
        <v>PHP</v>
      </c>
      <c r="J2984" s="1" t="str">
        <f>IFERROR(__xludf.DUMMYFUNCTION("""COMPUTED_VALUE"""),"Python")</f>
        <v>Python</v>
      </c>
      <c r="K2984" s="1" t="str">
        <f>IFERROR(__xludf.DUMMYFUNCTION("""COMPUTED_VALUE"""),"SQL")</f>
        <v>SQL</v>
      </c>
    </row>
    <row r="2985">
      <c r="B2985" s="1" t="str">
        <f>IFERROR(__xludf.DUMMYFUNCTION("""COMPUTED_VALUE"""),"Java")</f>
        <v>Java</v>
      </c>
      <c r="E2985" s="1" t="str">
        <f>IFERROR(__xludf.DUMMYFUNCTION("UNIQUE(SPLIT(B2985,"";""))"),"Java")</f>
        <v>Java</v>
      </c>
    </row>
    <row r="2986">
      <c r="B2986" s="1" t="str">
        <f>IFERROR(__xludf.DUMMYFUNCTION("""COMPUTED_VALUE"""),"HTML/CSS;JavaScript;Python")</f>
        <v>HTML/CSS;JavaScript;Python</v>
      </c>
      <c r="E2986" s="1" t="str">
        <f>IFERROR(__xludf.DUMMYFUNCTION("UNIQUE(SPLIT(B2986,"";""))"),"HTML/CSS")</f>
        <v>HTML/CSS</v>
      </c>
      <c r="F2986" s="1" t="str">
        <f>IFERROR(__xludf.DUMMYFUNCTION("""COMPUTED_VALUE"""),"JavaScript")</f>
        <v>JavaScript</v>
      </c>
      <c r="G2986" s="1" t="str">
        <f>IFERROR(__xludf.DUMMYFUNCTION("""COMPUTED_VALUE"""),"Python")</f>
        <v>Python</v>
      </c>
    </row>
    <row r="2987">
      <c r="B2987" s="1" t="str">
        <f>IFERROR(__xludf.DUMMYFUNCTION("""COMPUTED_VALUE"""),"C#;Ruby;Swift")</f>
        <v>C#;Ruby;Swift</v>
      </c>
      <c r="E2987" s="1" t="str">
        <f>IFERROR(__xludf.DUMMYFUNCTION("UNIQUE(SPLIT(B2987,"";""))"),"C#")</f>
        <v>C#</v>
      </c>
      <c r="F2987" s="1" t="str">
        <f>IFERROR(__xludf.DUMMYFUNCTION("""COMPUTED_VALUE"""),"Ruby")</f>
        <v>Ruby</v>
      </c>
      <c r="G2987" s="1" t="str">
        <f>IFERROR(__xludf.DUMMYFUNCTION("""COMPUTED_VALUE"""),"Swift")</f>
        <v>Swift</v>
      </c>
    </row>
    <row r="2988">
      <c r="B2988" s="1" t="str">
        <f>IFERROR(__xludf.DUMMYFUNCTION("""COMPUTED_VALUE"""),"Go;Java;Python;Other(s):")</f>
        <v>Go;Java;Python;Other(s):</v>
      </c>
      <c r="E2988" s="1" t="str">
        <f>IFERROR(__xludf.DUMMYFUNCTION("UNIQUE(SPLIT(B2988,"";""))"),"Go")</f>
        <v>Go</v>
      </c>
      <c r="F2988" s="1" t="str">
        <f>IFERROR(__xludf.DUMMYFUNCTION("""COMPUTED_VALUE"""),"Java")</f>
        <v>Java</v>
      </c>
      <c r="G2988" s="1" t="str">
        <f>IFERROR(__xludf.DUMMYFUNCTION("""COMPUTED_VALUE"""),"Python")</f>
        <v>Python</v>
      </c>
      <c r="H2988" s="1" t="str">
        <f>IFERROR(__xludf.DUMMYFUNCTION("""COMPUTED_VALUE"""),"Other(s):")</f>
        <v>Other(s):</v>
      </c>
    </row>
    <row r="2989">
      <c r="B2989" s="1" t="str">
        <f>IFERROR(__xludf.DUMMYFUNCTION("""COMPUTED_VALUE"""),"C;C++;HTML/CSS;JavaScript;PHP;Other(s):")</f>
        <v>C;C++;HTML/CSS;JavaScript;PHP;Other(s):</v>
      </c>
      <c r="E2989" s="1" t="str">
        <f>IFERROR(__xludf.DUMMYFUNCTION("UNIQUE(SPLIT(B2989,"";""))"),"C")</f>
        <v>C</v>
      </c>
      <c r="F2989" s="1" t="str">
        <f>IFERROR(__xludf.DUMMYFUNCTION("""COMPUTED_VALUE"""),"C++")</f>
        <v>C++</v>
      </c>
      <c r="G2989" s="1" t="str">
        <f>IFERROR(__xludf.DUMMYFUNCTION("""COMPUTED_VALUE"""),"HTML/CSS")</f>
        <v>HTML/CSS</v>
      </c>
      <c r="H2989" s="1" t="str">
        <f>IFERROR(__xludf.DUMMYFUNCTION("""COMPUTED_VALUE"""),"JavaScript")</f>
        <v>JavaScript</v>
      </c>
      <c r="I2989" s="1" t="str">
        <f>IFERROR(__xludf.DUMMYFUNCTION("""COMPUTED_VALUE"""),"PHP")</f>
        <v>PHP</v>
      </c>
      <c r="J2989" s="1" t="str">
        <f>IFERROR(__xludf.DUMMYFUNCTION("""COMPUTED_VALUE"""),"Other(s):")</f>
        <v>Other(s):</v>
      </c>
    </row>
    <row r="2990">
      <c r="B2990" s="1" t="str">
        <f>IFERROR(__xludf.DUMMYFUNCTION("""COMPUTED_VALUE"""),"C++;HTML/CSS;JavaScript;Kotlin;TypeScript;Other(s):")</f>
        <v>C++;HTML/CSS;JavaScript;Kotlin;TypeScript;Other(s):</v>
      </c>
      <c r="E2990" s="1" t="str">
        <f>IFERROR(__xludf.DUMMYFUNCTION("UNIQUE(SPLIT(B2990,"";""))"),"C++")</f>
        <v>C++</v>
      </c>
      <c r="F2990" s="1" t="str">
        <f>IFERROR(__xludf.DUMMYFUNCTION("""COMPUTED_VALUE"""),"HTML/CSS")</f>
        <v>HTML/CSS</v>
      </c>
      <c r="G2990" s="1" t="str">
        <f>IFERROR(__xludf.DUMMYFUNCTION("""COMPUTED_VALUE"""),"JavaScript")</f>
        <v>JavaScript</v>
      </c>
      <c r="H2990" s="1" t="str">
        <f>IFERROR(__xludf.DUMMYFUNCTION("""COMPUTED_VALUE"""),"Kotlin")</f>
        <v>Kotlin</v>
      </c>
      <c r="I2990" s="1" t="str">
        <f>IFERROR(__xludf.DUMMYFUNCTION("""COMPUTED_VALUE"""),"TypeScript")</f>
        <v>TypeScript</v>
      </c>
      <c r="J2990" s="1" t="str">
        <f>IFERROR(__xludf.DUMMYFUNCTION("""COMPUTED_VALUE"""),"Other(s):")</f>
        <v>Other(s):</v>
      </c>
    </row>
    <row r="2991">
      <c r="B2991" s="1" t="str">
        <f>IFERROR(__xludf.DUMMYFUNCTION("""COMPUTED_VALUE"""),"Bash/Shell/PowerShell;HTML/CSS;JavaScript;Python;SQL")</f>
        <v>Bash/Shell/PowerShell;HTML/CSS;JavaScript;Python;SQL</v>
      </c>
      <c r="E2991" s="1" t="str">
        <f>IFERROR(__xludf.DUMMYFUNCTION("UNIQUE(SPLIT(B2991,"";""))"),"Bash/Shell/PowerShell")</f>
        <v>Bash/Shell/PowerShell</v>
      </c>
      <c r="F2991" s="1" t="str">
        <f>IFERROR(__xludf.DUMMYFUNCTION("""COMPUTED_VALUE"""),"HTML/CSS")</f>
        <v>HTML/CSS</v>
      </c>
      <c r="G2991" s="1" t="str">
        <f>IFERROR(__xludf.DUMMYFUNCTION("""COMPUTED_VALUE"""),"JavaScript")</f>
        <v>JavaScript</v>
      </c>
      <c r="H2991" s="1" t="str">
        <f>IFERROR(__xludf.DUMMYFUNCTION("""COMPUTED_VALUE"""),"Python")</f>
        <v>Python</v>
      </c>
      <c r="I2991" s="1" t="str">
        <f>IFERROR(__xludf.DUMMYFUNCTION("""COMPUTED_VALUE"""),"SQL")</f>
        <v>SQL</v>
      </c>
    </row>
    <row r="2992">
      <c r="B2992" s="1" t="str">
        <f>IFERROR(__xludf.DUMMYFUNCTION("""COMPUTED_VALUE"""),"Bash/Shell/PowerShell;C;C++;C#;HTML/CSS;Java;JavaScript;PHP;Python;SQL;VBA")</f>
        <v>Bash/Shell/PowerShell;C;C++;C#;HTML/CSS;Java;JavaScript;PHP;Python;SQL;VBA</v>
      </c>
      <c r="E2992" s="1" t="str">
        <f>IFERROR(__xludf.DUMMYFUNCTION("UNIQUE(SPLIT(B2992,"";""))"),"Bash/Shell/PowerShell")</f>
        <v>Bash/Shell/PowerShell</v>
      </c>
      <c r="F2992" s="1" t="str">
        <f>IFERROR(__xludf.DUMMYFUNCTION("""COMPUTED_VALUE"""),"C")</f>
        <v>C</v>
      </c>
      <c r="G2992" s="1" t="str">
        <f>IFERROR(__xludf.DUMMYFUNCTION("""COMPUTED_VALUE"""),"C++")</f>
        <v>C++</v>
      </c>
      <c r="H2992" s="1" t="str">
        <f>IFERROR(__xludf.DUMMYFUNCTION("""COMPUTED_VALUE"""),"C#")</f>
        <v>C#</v>
      </c>
      <c r="I2992" s="1" t="str">
        <f>IFERROR(__xludf.DUMMYFUNCTION("""COMPUTED_VALUE"""),"HTML/CSS")</f>
        <v>HTML/CSS</v>
      </c>
      <c r="J2992" s="1" t="str">
        <f>IFERROR(__xludf.DUMMYFUNCTION("""COMPUTED_VALUE"""),"Java")</f>
        <v>Java</v>
      </c>
      <c r="K2992" s="1" t="str">
        <f>IFERROR(__xludf.DUMMYFUNCTION("""COMPUTED_VALUE"""),"JavaScript")</f>
        <v>JavaScript</v>
      </c>
      <c r="L2992" s="1" t="str">
        <f>IFERROR(__xludf.DUMMYFUNCTION("""COMPUTED_VALUE"""),"PHP")</f>
        <v>PHP</v>
      </c>
      <c r="M2992" s="1" t="str">
        <f>IFERROR(__xludf.DUMMYFUNCTION("""COMPUTED_VALUE"""),"Python")</f>
        <v>Python</v>
      </c>
      <c r="N2992" s="1" t="str">
        <f>IFERROR(__xludf.DUMMYFUNCTION("""COMPUTED_VALUE"""),"SQL")</f>
        <v>SQL</v>
      </c>
      <c r="O2992" s="1" t="str">
        <f>IFERROR(__xludf.DUMMYFUNCTION("""COMPUTED_VALUE"""),"VBA")</f>
        <v>VBA</v>
      </c>
    </row>
    <row r="2993">
      <c r="B2993" s="1" t="str">
        <f>IFERROR(__xludf.DUMMYFUNCTION("""COMPUTED_VALUE"""),"Bash/Shell/PowerShell;C;HTML/CSS;Java;JavaScript;SQL")</f>
        <v>Bash/Shell/PowerShell;C;HTML/CSS;Java;JavaScript;SQL</v>
      </c>
      <c r="E2993" s="1" t="str">
        <f>IFERROR(__xludf.DUMMYFUNCTION("UNIQUE(SPLIT(B2993,"";""))"),"Bash/Shell/PowerShell")</f>
        <v>Bash/Shell/PowerShell</v>
      </c>
      <c r="F2993" s="1" t="str">
        <f>IFERROR(__xludf.DUMMYFUNCTION("""COMPUTED_VALUE"""),"C")</f>
        <v>C</v>
      </c>
      <c r="G2993" s="1" t="str">
        <f>IFERROR(__xludf.DUMMYFUNCTION("""COMPUTED_VALUE"""),"HTML/CSS")</f>
        <v>HTML/CSS</v>
      </c>
      <c r="H2993" s="1" t="str">
        <f>IFERROR(__xludf.DUMMYFUNCTION("""COMPUTED_VALUE"""),"Java")</f>
        <v>Java</v>
      </c>
      <c r="I2993" s="1" t="str">
        <f>IFERROR(__xludf.DUMMYFUNCTION("""COMPUTED_VALUE"""),"JavaScript")</f>
        <v>JavaScript</v>
      </c>
      <c r="J2993" s="1" t="str">
        <f>IFERROR(__xludf.DUMMYFUNCTION("""COMPUTED_VALUE"""),"SQL")</f>
        <v>SQL</v>
      </c>
    </row>
    <row r="2994">
      <c r="B2994" s="1" t="str">
        <f>IFERROR(__xludf.DUMMYFUNCTION("""COMPUTED_VALUE"""),"HTML/CSS;PHP;SQL")</f>
        <v>HTML/CSS;PHP;SQL</v>
      </c>
      <c r="E2994" s="1" t="str">
        <f>IFERROR(__xludf.DUMMYFUNCTION("UNIQUE(SPLIT(B2994,"";""))"),"HTML/CSS")</f>
        <v>HTML/CSS</v>
      </c>
      <c r="F2994" s="1" t="str">
        <f>IFERROR(__xludf.DUMMYFUNCTION("""COMPUTED_VALUE"""),"PHP")</f>
        <v>PHP</v>
      </c>
      <c r="G2994" s="1" t="str">
        <f>IFERROR(__xludf.DUMMYFUNCTION("""COMPUTED_VALUE"""),"SQL")</f>
        <v>SQL</v>
      </c>
    </row>
    <row r="2995">
      <c r="B2995" s="1" t="str">
        <f>IFERROR(__xludf.DUMMYFUNCTION("""COMPUTED_VALUE"""),"HTML/CSS;Java;JavaScript;PHP;Python;SQL")</f>
        <v>HTML/CSS;Java;JavaScript;PHP;Python;SQL</v>
      </c>
      <c r="E2995" s="1" t="str">
        <f>IFERROR(__xludf.DUMMYFUNCTION("UNIQUE(SPLIT(B2995,"";""))"),"HTML/CSS")</f>
        <v>HTML/CSS</v>
      </c>
      <c r="F2995" s="1" t="str">
        <f>IFERROR(__xludf.DUMMYFUNCTION("""COMPUTED_VALUE"""),"Java")</f>
        <v>Java</v>
      </c>
      <c r="G2995" s="1" t="str">
        <f>IFERROR(__xludf.DUMMYFUNCTION("""COMPUTED_VALUE"""),"JavaScript")</f>
        <v>JavaScript</v>
      </c>
      <c r="H2995" s="1" t="str">
        <f>IFERROR(__xludf.DUMMYFUNCTION("""COMPUTED_VALUE"""),"PHP")</f>
        <v>PHP</v>
      </c>
      <c r="I2995" s="1" t="str">
        <f>IFERROR(__xludf.DUMMYFUNCTION("""COMPUTED_VALUE"""),"Python")</f>
        <v>Python</v>
      </c>
      <c r="J2995" s="1" t="str">
        <f>IFERROR(__xludf.DUMMYFUNCTION("""COMPUTED_VALUE"""),"SQL")</f>
        <v>SQL</v>
      </c>
    </row>
    <row r="2996">
      <c r="B2996" s="1" t="str">
        <f>IFERROR(__xludf.DUMMYFUNCTION("""COMPUTED_VALUE"""),"C;C++;C#;HTML/CSS;JavaScript;SQL")</f>
        <v>C;C++;C#;HTML/CSS;JavaScript;SQL</v>
      </c>
      <c r="E2996" s="1" t="str">
        <f>IFERROR(__xludf.DUMMYFUNCTION("UNIQUE(SPLIT(B2996,"";""))"),"C")</f>
        <v>C</v>
      </c>
      <c r="F2996" s="1" t="str">
        <f>IFERROR(__xludf.DUMMYFUNCTION("""COMPUTED_VALUE"""),"C++")</f>
        <v>C++</v>
      </c>
      <c r="G2996" s="1" t="str">
        <f>IFERROR(__xludf.DUMMYFUNCTION("""COMPUTED_VALUE"""),"C#")</f>
        <v>C#</v>
      </c>
      <c r="H2996" s="1" t="str">
        <f>IFERROR(__xludf.DUMMYFUNCTION("""COMPUTED_VALUE"""),"HTML/CSS")</f>
        <v>HTML/CSS</v>
      </c>
      <c r="I2996" s="1" t="str">
        <f>IFERROR(__xludf.DUMMYFUNCTION("""COMPUTED_VALUE"""),"JavaScript")</f>
        <v>JavaScript</v>
      </c>
      <c r="J2996" s="1" t="str">
        <f>IFERROR(__xludf.DUMMYFUNCTION("""COMPUTED_VALUE"""),"SQL")</f>
        <v>SQL</v>
      </c>
    </row>
    <row r="2997">
      <c r="B2997" s="1" t="str">
        <f>IFERROR(__xludf.DUMMYFUNCTION("""COMPUTED_VALUE"""),"Bash/Shell/PowerShell;C++;C#;Go;Java;Kotlin;Python;SQL")</f>
        <v>Bash/Shell/PowerShell;C++;C#;Go;Java;Kotlin;Python;SQL</v>
      </c>
      <c r="E2997" s="1" t="str">
        <f>IFERROR(__xludf.DUMMYFUNCTION("UNIQUE(SPLIT(B2997,"";""))"),"Bash/Shell/PowerShell")</f>
        <v>Bash/Shell/PowerShell</v>
      </c>
      <c r="F2997" s="1" t="str">
        <f>IFERROR(__xludf.DUMMYFUNCTION("""COMPUTED_VALUE"""),"C++")</f>
        <v>C++</v>
      </c>
      <c r="G2997" s="1" t="str">
        <f>IFERROR(__xludf.DUMMYFUNCTION("""COMPUTED_VALUE"""),"C#")</f>
        <v>C#</v>
      </c>
      <c r="H2997" s="1" t="str">
        <f>IFERROR(__xludf.DUMMYFUNCTION("""COMPUTED_VALUE"""),"Go")</f>
        <v>Go</v>
      </c>
      <c r="I2997" s="1" t="str">
        <f>IFERROR(__xludf.DUMMYFUNCTION("""COMPUTED_VALUE"""),"Java")</f>
        <v>Java</v>
      </c>
      <c r="J2997" s="1" t="str">
        <f>IFERROR(__xludf.DUMMYFUNCTION("""COMPUTED_VALUE"""),"Kotlin")</f>
        <v>Kotlin</v>
      </c>
      <c r="K2997" s="1" t="str">
        <f>IFERROR(__xludf.DUMMYFUNCTION("""COMPUTED_VALUE"""),"Python")</f>
        <v>Python</v>
      </c>
      <c r="L2997" s="1" t="str">
        <f>IFERROR(__xludf.DUMMYFUNCTION("""COMPUTED_VALUE"""),"SQL")</f>
        <v>SQL</v>
      </c>
    </row>
    <row r="2998">
      <c r="B2998" s="1" t="str">
        <f>IFERROR(__xludf.DUMMYFUNCTION("""COMPUTED_VALUE"""),"Bash/Shell/PowerShell;HTML/CSS;Java;JavaScript;PHP;SQL")</f>
        <v>Bash/Shell/PowerShell;HTML/CSS;Java;JavaScript;PHP;SQL</v>
      </c>
      <c r="E2998" s="1" t="str">
        <f>IFERROR(__xludf.DUMMYFUNCTION("UNIQUE(SPLIT(B2998,"";""))"),"Bash/Shell/PowerShell")</f>
        <v>Bash/Shell/PowerShell</v>
      </c>
      <c r="F2998" s="1" t="str">
        <f>IFERROR(__xludf.DUMMYFUNCTION("""COMPUTED_VALUE"""),"HTML/CSS")</f>
        <v>HTML/CSS</v>
      </c>
      <c r="G2998" s="1" t="str">
        <f>IFERROR(__xludf.DUMMYFUNCTION("""COMPUTED_VALUE"""),"Java")</f>
        <v>Java</v>
      </c>
      <c r="H2998" s="1" t="str">
        <f>IFERROR(__xludf.DUMMYFUNCTION("""COMPUTED_VALUE"""),"JavaScript")</f>
        <v>JavaScript</v>
      </c>
      <c r="I2998" s="1" t="str">
        <f>IFERROR(__xludf.DUMMYFUNCTION("""COMPUTED_VALUE"""),"PHP")</f>
        <v>PHP</v>
      </c>
      <c r="J2998" s="1" t="str">
        <f>IFERROR(__xludf.DUMMYFUNCTION("""COMPUTED_VALUE"""),"SQL")</f>
        <v>SQL</v>
      </c>
    </row>
    <row r="2999">
      <c r="B2999" s="1" t="str">
        <f>IFERROR(__xludf.DUMMYFUNCTION("""COMPUTED_VALUE"""),"Bash/Shell/PowerShell;HTML/CSS;JavaScript;Ruby")</f>
        <v>Bash/Shell/PowerShell;HTML/CSS;JavaScript;Ruby</v>
      </c>
      <c r="E2999" s="1" t="str">
        <f>IFERROR(__xludf.DUMMYFUNCTION("UNIQUE(SPLIT(B2999,"";""))"),"Bash/Shell/PowerShell")</f>
        <v>Bash/Shell/PowerShell</v>
      </c>
      <c r="F2999" s="1" t="str">
        <f>IFERROR(__xludf.DUMMYFUNCTION("""COMPUTED_VALUE"""),"HTML/CSS")</f>
        <v>HTML/CSS</v>
      </c>
      <c r="G2999" s="1" t="str">
        <f>IFERROR(__xludf.DUMMYFUNCTION("""COMPUTED_VALUE"""),"JavaScript")</f>
        <v>JavaScript</v>
      </c>
      <c r="H2999" s="1" t="str">
        <f>IFERROR(__xludf.DUMMYFUNCTION("""COMPUTED_VALUE"""),"Ruby")</f>
        <v>Ruby</v>
      </c>
    </row>
    <row r="3000">
      <c r="B3000" s="1" t="str">
        <f>IFERROR(__xludf.DUMMYFUNCTION("""COMPUTED_VALUE"""),"HTML/CSS;Java;JavaScript;Objective-C;SQL;Swift")</f>
        <v>HTML/CSS;Java;JavaScript;Objective-C;SQL;Swift</v>
      </c>
      <c r="E3000" s="1" t="str">
        <f>IFERROR(__xludf.DUMMYFUNCTION("UNIQUE(SPLIT(B3000,"";""))"),"HTML/CSS")</f>
        <v>HTML/CSS</v>
      </c>
      <c r="F3000" s="1" t="str">
        <f>IFERROR(__xludf.DUMMYFUNCTION("""COMPUTED_VALUE"""),"Java")</f>
        <v>Java</v>
      </c>
      <c r="G3000" s="1" t="str">
        <f>IFERROR(__xludf.DUMMYFUNCTION("""COMPUTED_VALUE"""),"JavaScript")</f>
        <v>JavaScript</v>
      </c>
      <c r="H3000" s="1" t="str">
        <f>IFERROR(__xludf.DUMMYFUNCTION("""COMPUTED_VALUE"""),"Objective-C")</f>
        <v>Objective-C</v>
      </c>
      <c r="I3000" s="1" t="str">
        <f>IFERROR(__xludf.DUMMYFUNCTION("""COMPUTED_VALUE"""),"SQL")</f>
        <v>SQL</v>
      </c>
      <c r="J3000" s="1" t="str">
        <f>IFERROR(__xludf.DUMMYFUNCTION("""COMPUTED_VALUE"""),"Swift")</f>
        <v>Swift</v>
      </c>
    </row>
    <row r="3001">
      <c r="B3001" s="1" t="str">
        <f>IFERROR(__xludf.DUMMYFUNCTION("""COMPUTED_VALUE"""),"Java;Python")</f>
        <v>Java;Python</v>
      </c>
      <c r="E3001" s="1" t="str">
        <f>IFERROR(__xludf.DUMMYFUNCTION("UNIQUE(SPLIT(B3001,"";""))"),"Java")</f>
        <v>Java</v>
      </c>
      <c r="F3001" s="1" t="str">
        <f>IFERROR(__xludf.DUMMYFUNCTION("""COMPUTED_VALUE"""),"Python")</f>
        <v>Python</v>
      </c>
    </row>
    <row r="3002">
      <c r="B3002" s="1" t="str">
        <f>IFERROR(__xludf.DUMMYFUNCTION("""COMPUTED_VALUE"""),"Java;PHP;Python;SQL")</f>
        <v>Java;PHP;Python;SQL</v>
      </c>
      <c r="E3002" s="1" t="str">
        <f>IFERROR(__xludf.DUMMYFUNCTION("UNIQUE(SPLIT(B3002,"";""))"),"Java")</f>
        <v>Java</v>
      </c>
      <c r="F3002" s="1" t="str">
        <f>IFERROR(__xludf.DUMMYFUNCTION("""COMPUTED_VALUE"""),"PHP")</f>
        <v>PHP</v>
      </c>
      <c r="G3002" s="1" t="str">
        <f>IFERROR(__xludf.DUMMYFUNCTION("""COMPUTED_VALUE"""),"Python")</f>
        <v>Python</v>
      </c>
      <c r="H3002" s="1" t="str">
        <f>IFERROR(__xludf.DUMMYFUNCTION("""COMPUTED_VALUE"""),"SQL")</f>
        <v>SQL</v>
      </c>
    </row>
    <row r="3003">
      <c r="B3003" s="1" t="str">
        <f>IFERROR(__xludf.DUMMYFUNCTION("""COMPUTED_VALUE"""),"C#;HTML/CSS;JavaScript;Python;VBA;Other(s):")</f>
        <v>C#;HTML/CSS;JavaScript;Python;VBA;Other(s):</v>
      </c>
      <c r="E3003" s="1" t="str">
        <f>IFERROR(__xludf.DUMMYFUNCTION("UNIQUE(SPLIT(B3003,"";""))"),"C#")</f>
        <v>C#</v>
      </c>
      <c r="F3003" s="1" t="str">
        <f>IFERROR(__xludf.DUMMYFUNCTION("""COMPUTED_VALUE"""),"HTML/CSS")</f>
        <v>HTML/CSS</v>
      </c>
      <c r="G3003" s="1" t="str">
        <f>IFERROR(__xludf.DUMMYFUNCTION("""COMPUTED_VALUE"""),"JavaScript")</f>
        <v>JavaScript</v>
      </c>
      <c r="H3003" s="1" t="str">
        <f>IFERROR(__xludf.DUMMYFUNCTION("""COMPUTED_VALUE"""),"Python")</f>
        <v>Python</v>
      </c>
      <c r="I3003" s="1" t="str">
        <f>IFERROR(__xludf.DUMMYFUNCTION("""COMPUTED_VALUE"""),"VBA")</f>
        <v>VBA</v>
      </c>
      <c r="J3003" s="1" t="str">
        <f>IFERROR(__xludf.DUMMYFUNCTION("""COMPUTED_VALUE"""),"Other(s):")</f>
        <v>Other(s):</v>
      </c>
    </row>
    <row r="3004">
      <c r="B3004" s="1" t="str">
        <f>IFERROR(__xludf.DUMMYFUNCTION("""COMPUTED_VALUE"""),"Bash/Shell/PowerShell;C;C++;C#;JavaScript;PHP;SQL")</f>
        <v>Bash/Shell/PowerShell;C;C++;C#;JavaScript;PHP;SQL</v>
      </c>
      <c r="E3004" s="1" t="str">
        <f>IFERROR(__xludf.DUMMYFUNCTION("UNIQUE(SPLIT(B3004,"";""))"),"Bash/Shell/PowerShell")</f>
        <v>Bash/Shell/PowerShell</v>
      </c>
      <c r="F3004" s="1" t="str">
        <f>IFERROR(__xludf.DUMMYFUNCTION("""COMPUTED_VALUE"""),"C")</f>
        <v>C</v>
      </c>
      <c r="G3004" s="1" t="str">
        <f>IFERROR(__xludf.DUMMYFUNCTION("""COMPUTED_VALUE"""),"C++")</f>
        <v>C++</v>
      </c>
      <c r="H3004" s="1" t="str">
        <f>IFERROR(__xludf.DUMMYFUNCTION("""COMPUTED_VALUE"""),"C#")</f>
        <v>C#</v>
      </c>
      <c r="I3004" s="1" t="str">
        <f>IFERROR(__xludf.DUMMYFUNCTION("""COMPUTED_VALUE"""),"JavaScript")</f>
        <v>JavaScript</v>
      </c>
      <c r="J3004" s="1" t="str">
        <f>IFERROR(__xludf.DUMMYFUNCTION("""COMPUTED_VALUE"""),"PHP")</f>
        <v>PHP</v>
      </c>
      <c r="K3004" s="1" t="str">
        <f>IFERROR(__xludf.DUMMYFUNCTION("""COMPUTED_VALUE"""),"SQL")</f>
        <v>SQL</v>
      </c>
    </row>
    <row r="3005">
      <c r="B3005" s="1" t="str">
        <f>IFERROR(__xludf.DUMMYFUNCTION("""COMPUTED_VALUE"""),"HTML/CSS;JavaScript;TypeScript;Other(s):")</f>
        <v>HTML/CSS;JavaScript;TypeScript;Other(s):</v>
      </c>
      <c r="E3005" s="1" t="str">
        <f>IFERROR(__xludf.DUMMYFUNCTION("UNIQUE(SPLIT(B3005,"";""))"),"HTML/CSS")</f>
        <v>HTML/CSS</v>
      </c>
      <c r="F3005" s="1" t="str">
        <f>IFERROR(__xludf.DUMMYFUNCTION("""COMPUTED_VALUE"""),"JavaScript")</f>
        <v>JavaScript</v>
      </c>
      <c r="G3005" s="1" t="str">
        <f>IFERROR(__xludf.DUMMYFUNCTION("""COMPUTED_VALUE"""),"TypeScript")</f>
        <v>TypeScript</v>
      </c>
      <c r="H3005" s="1" t="str">
        <f>IFERROR(__xludf.DUMMYFUNCTION("""COMPUTED_VALUE"""),"Other(s):")</f>
        <v>Other(s):</v>
      </c>
    </row>
    <row r="3006">
      <c r="B3006" s="1" t="str">
        <f>IFERROR(__xludf.DUMMYFUNCTION("""COMPUTED_VALUE"""),"Assembly;Bash/Shell/PowerShell;C;HTML/CSS;JavaScript;PHP;Python;SQL")</f>
        <v>Assembly;Bash/Shell/PowerShell;C;HTML/CSS;JavaScript;PHP;Python;SQL</v>
      </c>
      <c r="E3006" s="1" t="str">
        <f>IFERROR(__xludf.DUMMYFUNCTION("UNIQUE(SPLIT(B3006,"";""))"),"Assembly")</f>
        <v>Assembly</v>
      </c>
      <c r="F3006" s="1" t="str">
        <f>IFERROR(__xludf.DUMMYFUNCTION("""COMPUTED_VALUE"""),"Bash/Shell/PowerShell")</f>
        <v>Bash/Shell/PowerShell</v>
      </c>
      <c r="G3006" s="1" t="str">
        <f>IFERROR(__xludf.DUMMYFUNCTION("""COMPUTED_VALUE"""),"C")</f>
        <v>C</v>
      </c>
      <c r="H3006" s="1" t="str">
        <f>IFERROR(__xludf.DUMMYFUNCTION("""COMPUTED_VALUE"""),"HTML/CSS")</f>
        <v>HTML/CSS</v>
      </c>
      <c r="I3006" s="1" t="str">
        <f>IFERROR(__xludf.DUMMYFUNCTION("""COMPUTED_VALUE"""),"JavaScript")</f>
        <v>JavaScript</v>
      </c>
      <c r="J3006" s="1" t="str">
        <f>IFERROR(__xludf.DUMMYFUNCTION("""COMPUTED_VALUE"""),"PHP")</f>
        <v>PHP</v>
      </c>
      <c r="K3006" s="1" t="str">
        <f>IFERROR(__xludf.DUMMYFUNCTION("""COMPUTED_VALUE"""),"Python")</f>
        <v>Python</v>
      </c>
      <c r="L3006" s="1" t="str">
        <f>IFERROR(__xludf.DUMMYFUNCTION("""COMPUTED_VALUE"""),"SQL")</f>
        <v>SQL</v>
      </c>
    </row>
    <row r="3007">
      <c r="B3007" s="1" t="str">
        <f>IFERROR(__xludf.DUMMYFUNCTION("""COMPUTED_VALUE"""),"Bash/Shell/PowerShell;Clojure;HTML/CSS;Java;JavaScript")</f>
        <v>Bash/Shell/PowerShell;Clojure;HTML/CSS;Java;JavaScript</v>
      </c>
      <c r="E3007" s="1" t="str">
        <f>IFERROR(__xludf.DUMMYFUNCTION("UNIQUE(SPLIT(B3007,"";""))"),"Bash/Shell/PowerShell")</f>
        <v>Bash/Shell/PowerShell</v>
      </c>
      <c r="F3007" s="1" t="str">
        <f>IFERROR(__xludf.DUMMYFUNCTION("""COMPUTED_VALUE"""),"Clojure")</f>
        <v>Clojure</v>
      </c>
      <c r="G3007" s="1" t="str">
        <f>IFERROR(__xludf.DUMMYFUNCTION("""COMPUTED_VALUE"""),"HTML/CSS")</f>
        <v>HTML/CSS</v>
      </c>
      <c r="H3007" s="1" t="str">
        <f>IFERROR(__xludf.DUMMYFUNCTION("""COMPUTED_VALUE"""),"Java")</f>
        <v>Java</v>
      </c>
      <c r="I3007" s="1" t="str">
        <f>IFERROR(__xludf.DUMMYFUNCTION("""COMPUTED_VALUE"""),"JavaScript")</f>
        <v>JavaScript</v>
      </c>
    </row>
    <row r="3008">
      <c r="B3008" s="1" t="str">
        <f>IFERROR(__xludf.DUMMYFUNCTION("""COMPUTED_VALUE"""),"C++;HTML/CSS;JavaScript;SQL")</f>
        <v>C++;HTML/CSS;JavaScript;SQL</v>
      </c>
      <c r="E3008" s="1" t="str">
        <f>IFERROR(__xludf.DUMMYFUNCTION("UNIQUE(SPLIT(B3008,"";""))"),"C++")</f>
        <v>C++</v>
      </c>
      <c r="F3008" s="1" t="str">
        <f>IFERROR(__xludf.DUMMYFUNCTION("""COMPUTED_VALUE"""),"HTML/CSS")</f>
        <v>HTML/CSS</v>
      </c>
      <c r="G3008" s="1" t="str">
        <f>IFERROR(__xludf.DUMMYFUNCTION("""COMPUTED_VALUE"""),"JavaScript")</f>
        <v>JavaScript</v>
      </c>
      <c r="H3008" s="1" t="str">
        <f>IFERROR(__xludf.DUMMYFUNCTION("""COMPUTED_VALUE"""),"SQL")</f>
        <v>SQL</v>
      </c>
    </row>
    <row r="3009">
      <c r="B3009" s="1" t="str">
        <f>IFERROR(__xludf.DUMMYFUNCTION("""COMPUTED_VALUE"""),"C#;HTML/CSS;Java;JavaScript;PHP;SQL;VBA")</f>
        <v>C#;HTML/CSS;Java;JavaScript;PHP;SQL;VBA</v>
      </c>
      <c r="E3009" s="1" t="str">
        <f>IFERROR(__xludf.DUMMYFUNCTION("UNIQUE(SPLIT(B3009,"";""))"),"C#")</f>
        <v>C#</v>
      </c>
      <c r="F3009" s="1" t="str">
        <f>IFERROR(__xludf.DUMMYFUNCTION("""COMPUTED_VALUE"""),"HTML/CSS")</f>
        <v>HTML/CSS</v>
      </c>
      <c r="G3009" s="1" t="str">
        <f>IFERROR(__xludf.DUMMYFUNCTION("""COMPUTED_VALUE"""),"Java")</f>
        <v>Java</v>
      </c>
      <c r="H3009" s="1" t="str">
        <f>IFERROR(__xludf.DUMMYFUNCTION("""COMPUTED_VALUE"""),"JavaScript")</f>
        <v>JavaScript</v>
      </c>
      <c r="I3009" s="1" t="str">
        <f>IFERROR(__xludf.DUMMYFUNCTION("""COMPUTED_VALUE"""),"PHP")</f>
        <v>PHP</v>
      </c>
      <c r="J3009" s="1" t="str">
        <f>IFERROR(__xludf.DUMMYFUNCTION("""COMPUTED_VALUE"""),"SQL")</f>
        <v>SQL</v>
      </c>
      <c r="K3009" s="1" t="str">
        <f>IFERROR(__xludf.DUMMYFUNCTION("""COMPUTED_VALUE"""),"VBA")</f>
        <v>VBA</v>
      </c>
    </row>
    <row r="3010">
      <c r="B3010" s="1" t="str">
        <f>IFERROR(__xludf.DUMMYFUNCTION("""COMPUTED_VALUE"""),"C;C++;C#;HTML/CSS;Java;JavaScript;SQL;WebAssembly")</f>
        <v>C;C++;C#;HTML/CSS;Java;JavaScript;SQL;WebAssembly</v>
      </c>
      <c r="E3010" s="1" t="str">
        <f>IFERROR(__xludf.DUMMYFUNCTION("UNIQUE(SPLIT(B3010,"";""))"),"C")</f>
        <v>C</v>
      </c>
      <c r="F3010" s="1" t="str">
        <f>IFERROR(__xludf.DUMMYFUNCTION("""COMPUTED_VALUE"""),"C++")</f>
        <v>C++</v>
      </c>
      <c r="G3010" s="1" t="str">
        <f>IFERROR(__xludf.DUMMYFUNCTION("""COMPUTED_VALUE"""),"C#")</f>
        <v>C#</v>
      </c>
      <c r="H3010" s="1" t="str">
        <f>IFERROR(__xludf.DUMMYFUNCTION("""COMPUTED_VALUE"""),"HTML/CSS")</f>
        <v>HTML/CSS</v>
      </c>
      <c r="I3010" s="1" t="str">
        <f>IFERROR(__xludf.DUMMYFUNCTION("""COMPUTED_VALUE"""),"Java")</f>
        <v>Java</v>
      </c>
      <c r="J3010" s="1" t="str">
        <f>IFERROR(__xludf.DUMMYFUNCTION("""COMPUTED_VALUE"""),"JavaScript")</f>
        <v>JavaScript</v>
      </c>
      <c r="K3010" s="1" t="str">
        <f>IFERROR(__xludf.DUMMYFUNCTION("""COMPUTED_VALUE"""),"SQL")</f>
        <v>SQL</v>
      </c>
      <c r="L3010" s="1" t="str">
        <f>IFERROR(__xludf.DUMMYFUNCTION("""COMPUTED_VALUE"""),"WebAssembly")</f>
        <v>WebAssembly</v>
      </c>
    </row>
    <row r="3011">
      <c r="B3011" s="1" t="str">
        <f>IFERROR(__xludf.DUMMYFUNCTION("""COMPUTED_VALUE"""),"Bash/Shell/PowerShell;HTML/CSS;JavaScript;PHP;Python;SQL;Swift")</f>
        <v>Bash/Shell/PowerShell;HTML/CSS;JavaScript;PHP;Python;SQL;Swift</v>
      </c>
      <c r="E3011" s="1" t="str">
        <f>IFERROR(__xludf.DUMMYFUNCTION("UNIQUE(SPLIT(B3011,"";""))"),"Bash/Shell/PowerShell")</f>
        <v>Bash/Shell/PowerShell</v>
      </c>
      <c r="F3011" s="1" t="str">
        <f>IFERROR(__xludf.DUMMYFUNCTION("""COMPUTED_VALUE"""),"HTML/CSS")</f>
        <v>HTML/CSS</v>
      </c>
      <c r="G3011" s="1" t="str">
        <f>IFERROR(__xludf.DUMMYFUNCTION("""COMPUTED_VALUE"""),"JavaScript")</f>
        <v>JavaScript</v>
      </c>
      <c r="H3011" s="1" t="str">
        <f>IFERROR(__xludf.DUMMYFUNCTION("""COMPUTED_VALUE"""),"PHP")</f>
        <v>PHP</v>
      </c>
      <c r="I3011" s="1" t="str">
        <f>IFERROR(__xludf.DUMMYFUNCTION("""COMPUTED_VALUE"""),"Python")</f>
        <v>Python</v>
      </c>
      <c r="J3011" s="1" t="str">
        <f>IFERROR(__xludf.DUMMYFUNCTION("""COMPUTED_VALUE"""),"SQL")</f>
        <v>SQL</v>
      </c>
      <c r="K3011" s="1" t="str">
        <f>IFERROR(__xludf.DUMMYFUNCTION("""COMPUTED_VALUE"""),"Swift")</f>
        <v>Swift</v>
      </c>
    </row>
    <row r="3012">
      <c r="B3012" s="1" t="str">
        <f>IFERROR(__xludf.DUMMYFUNCTION("""COMPUTED_VALUE"""),"C#;HTML/CSS;JavaScript;SQL;TypeScript")</f>
        <v>C#;HTML/CSS;JavaScript;SQL;TypeScript</v>
      </c>
      <c r="E3012" s="1" t="str">
        <f>IFERROR(__xludf.DUMMYFUNCTION("UNIQUE(SPLIT(B3012,"";""))"),"C#")</f>
        <v>C#</v>
      </c>
      <c r="F3012" s="1" t="str">
        <f>IFERROR(__xludf.DUMMYFUNCTION("""COMPUTED_VALUE"""),"HTML/CSS")</f>
        <v>HTML/CSS</v>
      </c>
      <c r="G3012" s="1" t="str">
        <f>IFERROR(__xludf.DUMMYFUNCTION("""COMPUTED_VALUE"""),"JavaScript")</f>
        <v>JavaScript</v>
      </c>
      <c r="H3012" s="1" t="str">
        <f>IFERROR(__xludf.DUMMYFUNCTION("""COMPUTED_VALUE"""),"SQL")</f>
        <v>SQL</v>
      </c>
      <c r="I3012" s="1" t="str">
        <f>IFERROR(__xludf.DUMMYFUNCTION("""COMPUTED_VALUE"""),"TypeScript")</f>
        <v>TypeScript</v>
      </c>
    </row>
    <row r="3013">
      <c r="B3013" s="1" t="str">
        <f>IFERROR(__xludf.DUMMYFUNCTION("""COMPUTED_VALUE"""),"Bash/Shell/PowerShell;HTML/CSS;Java;JavaScript;Kotlin")</f>
        <v>Bash/Shell/PowerShell;HTML/CSS;Java;JavaScript;Kotlin</v>
      </c>
      <c r="E3013" s="1" t="str">
        <f>IFERROR(__xludf.DUMMYFUNCTION("UNIQUE(SPLIT(B3013,"";""))"),"Bash/Shell/PowerShell")</f>
        <v>Bash/Shell/PowerShell</v>
      </c>
      <c r="F3013" s="1" t="str">
        <f>IFERROR(__xludf.DUMMYFUNCTION("""COMPUTED_VALUE"""),"HTML/CSS")</f>
        <v>HTML/CSS</v>
      </c>
      <c r="G3013" s="1" t="str">
        <f>IFERROR(__xludf.DUMMYFUNCTION("""COMPUTED_VALUE"""),"Java")</f>
        <v>Java</v>
      </c>
      <c r="H3013" s="1" t="str">
        <f>IFERROR(__xludf.DUMMYFUNCTION("""COMPUTED_VALUE"""),"JavaScript")</f>
        <v>JavaScript</v>
      </c>
      <c r="I3013" s="1" t="str">
        <f>IFERROR(__xludf.DUMMYFUNCTION("""COMPUTED_VALUE"""),"Kotlin")</f>
        <v>Kotlin</v>
      </c>
    </row>
    <row r="3014">
      <c r="B3014" s="1" t="str">
        <f>IFERROR(__xludf.DUMMYFUNCTION("""COMPUTED_VALUE"""),"C#;HTML/CSS;JavaScript;SQL")</f>
        <v>C#;HTML/CSS;JavaScript;SQL</v>
      </c>
      <c r="E3014" s="1" t="str">
        <f>IFERROR(__xludf.DUMMYFUNCTION("UNIQUE(SPLIT(B3014,"";""))"),"C#")</f>
        <v>C#</v>
      </c>
      <c r="F3014" s="1" t="str">
        <f>IFERROR(__xludf.DUMMYFUNCTION("""COMPUTED_VALUE"""),"HTML/CSS")</f>
        <v>HTML/CSS</v>
      </c>
      <c r="G3014" s="1" t="str">
        <f>IFERROR(__xludf.DUMMYFUNCTION("""COMPUTED_VALUE"""),"JavaScript")</f>
        <v>JavaScript</v>
      </c>
      <c r="H3014" s="1" t="str">
        <f>IFERROR(__xludf.DUMMYFUNCTION("""COMPUTED_VALUE"""),"SQL")</f>
        <v>SQL</v>
      </c>
    </row>
    <row r="3015">
      <c r="B3015" s="1" t="str">
        <f>IFERROR(__xludf.DUMMYFUNCTION("""COMPUTED_VALUE"""),"C;C++;C#;Java;JavaScript")</f>
        <v>C;C++;C#;Java;JavaScript</v>
      </c>
      <c r="E3015" s="1" t="str">
        <f>IFERROR(__xludf.DUMMYFUNCTION("UNIQUE(SPLIT(B3015,"";""))"),"C")</f>
        <v>C</v>
      </c>
      <c r="F3015" s="1" t="str">
        <f>IFERROR(__xludf.DUMMYFUNCTION("""COMPUTED_VALUE"""),"C++")</f>
        <v>C++</v>
      </c>
      <c r="G3015" s="1" t="str">
        <f>IFERROR(__xludf.DUMMYFUNCTION("""COMPUTED_VALUE"""),"C#")</f>
        <v>C#</v>
      </c>
      <c r="H3015" s="1" t="str">
        <f>IFERROR(__xludf.DUMMYFUNCTION("""COMPUTED_VALUE"""),"Java")</f>
        <v>Java</v>
      </c>
      <c r="I3015" s="1" t="str">
        <f>IFERROR(__xludf.DUMMYFUNCTION("""COMPUTED_VALUE"""),"JavaScript")</f>
        <v>JavaScript</v>
      </c>
    </row>
    <row r="3016">
      <c r="B3016" s="1" t="str">
        <f>IFERROR(__xludf.DUMMYFUNCTION("""COMPUTED_VALUE"""),"Bash/Shell/PowerShell;C#;HTML/CSS;JavaScript;Python")</f>
        <v>Bash/Shell/PowerShell;C#;HTML/CSS;JavaScript;Python</v>
      </c>
      <c r="E3016" s="1" t="str">
        <f>IFERROR(__xludf.DUMMYFUNCTION("UNIQUE(SPLIT(B3016,"";""))"),"Bash/Shell/PowerShell")</f>
        <v>Bash/Shell/PowerShell</v>
      </c>
      <c r="F3016" s="1" t="str">
        <f>IFERROR(__xludf.DUMMYFUNCTION("""COMPUTED_VALUE"""),"C#")</f>
        <v>C#</v>
      </c>
      <c r="G3016" s="1" t="str">
        <f>IFERROR(__xludf.DUMMYFUNCTION("""COMPUTED_VALUE"""),"HTML/CSS")</f>
        <v>HTML/CSS</v>
      </c>
      <c r="H3016" s="1" t="str">
        <f>IFERROR(__xludf.DUMMYFUNCTION("""COMPUTED_VALUE"""),"JavaScript")</f>
        <v>JavaScript</v>
      </c>
      <c r="I3016" s="1" t="str">
        <f>IFERROR(__xludf.DUMMYFUNCTION("""COMPUTED_VALUE"""),"Python")</f>
        <v>Python</v>
      </c>
    </row>
    <row r="3017">
      <c r="B3017" s="1" t="str">
        <f>IFERROR(__xludf.DUMMYFUNCTION("""COMPUTED_VALUE"""),"Bash/Shell/PowerShell;Java;Kotlin;Python")</f>
        <v>Bash/Shell/PowerShell;Java;Kotlin;Python</v>
      </c>
      <c r="E3017" s="1" t="str">
        <f>IFERROR(__xludf.DUMMYFUNCTION("UNIQUE(SPLIT(B3017,"";""))"),"Bash/Shell/PowerShell")</f>
        <v>Bash/Shell/PowerShell</v>
      </c>
      <c r="F3017" s="1" t="str">
        <f>IFERROR(__xludf.DUMMYFUNCTION("""COMPUTED_VALUE"""),"Java")</f>
        <v>Java</v>
      </c>
      <c r="G3017" s="1" t="str">
        <f>IFERROR(__xludf.DUMMYFUNCTION("""COMPUTED_VALUE"""),"Kotlin")</f>
        <v>Kotlin</v>
      </c>
      <c r="H3017" s="1" t="str">
        <f>IFERROR(__xludf.DUMMYFUNCTION("""COMPUTED_VALUE"""),"Python")</f>
        <v>Python</v>
      </c>
    </row>
    <row r="3018">
      <c r="B3018" s="1" t="str">
        <f>IFERROR(__xludf.DUMMYFUNCTION("""COMPUTED_VALUE"""),"Bash/Shell/PowerShell;HTML/CSS;JavaScript;Ruby")</f>
        <v>Bash/Shell/PowerShell;HTML/CSS;JavaScript;Ruby</v>
      </c>
      <c r="E3018" s="1" t="str">
        <f>IFERROR(__xludf.DUMMYFUNCTION("UNIQUE(SPLIT(B3018,"";""))"),"Bash/Shell/PowerShell")</f>
        <v>Bash/Shell/PowerShell</v>
      </c>
      <c r="F3018" s="1" t="str">
        <f>IFERROR(__xludf.DUMMYFUNCTION("""COMPUTED_VALUE"""),"HTML/CSS")</f>
        <v>HTML/CSS</v>
      </c>
      <c r="G3018" s="1" t="str">
        <f>IFERROR(__xludf.DUMMYFUNCTION("""COMPUTED_VALUE"""),"JavaScript")</f>
        <v>JavaScript</v>
      </c>
      <c r="H3018" s="1" t="str">
        <f>IFERROR(__xludf.DUMMYFUNCTION("""COMPUTED_VALUE"""),"Ruby")</f>
        <v>Ruby</v>
      </c>
    </row>
    <row r="3019">
      <c r="B3019" s="1" t="str">
        <f>IFERROR(__xludf.DUMMYFUNCTION("""COMPUTED_VALUE"""),"Assembly;Bash/Shell/PowerShell;C;C++;Java;SQL")</f>
        <v>Assembly;Bash/Shell/PowerShell;C;C++;Java;SQL</v>
      </c>
      <c r="E3019" s="1" t="str">
        <f>IFERROR(__xludf.DUMMYFUNCTION("UNIQUE(SPLIT(B3019,"";""))"),"Assembly")</f>
        <v>Assembly</v>
      </c>
      <c r="F3019" s="1" t="str">
        <f>IFERROR(__xludf.DUMMYFUNCTION("""COMPUTED_VALUE"""),"Bash/Shell/PowerShell")</f>
        <v>Bash/Shell/PowerShell</v>
      </c>
      <c r="G3019" s="1" t="str">
        <f>IFERROR(__xludf.DUMMYFUNCTION("""COMPUTED_VALUE"""),"C")</f>
        <v>C</v>
      </c>
      <c r="H3019" s="1" t="str">
        <f>IFERROR(__xludf.DUMMYFUNCTION("""COMPUTED_VALUE"""),"C++")</f>
        <v>C++</v>
      </c>
      <c r="I3019" s="1" t="str">
        <f>IFERROR(__xludf.DUMMYFUNCTION("""COMPUTED_VALUE"""),"Java")</f>
        <v>Java</v>
      </c>
      <c r="J3019" s="1" t="str">
        <f>IFERROR(__xludf.DUMMYFUNCTION("""COMPUTED_VALUE"""),"SQL")</f>
        <v>SQL</v>
      </c>
    </row>
    <row r="3020">
      <c r="B3020" s="1" t="str">
        <f>IFERROR(__xludf.DUMMYFUNCTION("""COMPUTED_VALUE"""),"Bash/Shell/PowerShell;Go;HTML/CSS;JavaScript;SQL")</f>
        <v>Bash/Shell/PowerShell;Go;HTML/CSS;JavaScript;SQL</v>
      </c>
      <c r="E3020" s="1" t="str">
        <f>IFERROR(__xludf.DUMMYFUNCTION("UNIQUE(SPLIT(B3020,"";""))"),"Bash/Shell/PowerShell")</f>
        <v>Bash/Shell/PowerShell</v>
      </c>
      <c r="F3020" s="1" t="str">
        <f>IFERROR(__xludf.DUMMYFUNCTION("""COMPUTED_VALUE"""),"Go")</f>
        <v>Go</v>
      </c>
      <c r="G3020" s="1" t="str">
        <f>IFERROR(__xludf.DUMMYFUNCTION("""COMPUTED_VALUE"""),"HTML/CSS")</f>
        <v>HTML/CSS</v>
      </c>
      <c r="H3020" s="1" t="str">
        <f>IFERROR(__xludf.DUMMYFUNCTION("""COMPUTED_VALUE"""),"JavaScript")</f>
        <v>JavaScript</v>
      </c>
      <c r="I3020" s="1" t="str">
        <f>IFERROR(__xludf.DUMMYFUNCTION("""COMPUTED_VALUE"""),"SQL")</f>
        <v>SQL</v>
      </c>
    </row>
    <row r="3021">
      <c r="B3021" s="1" t="str">
        <f>IFERROR(__xludf.DUMMYFUNCTION("""COMPUTED_VALUE"""),"C#;JavaScript;Kotlin;TypeScript")</f>
        <v>C#;JavaScript;Kotlin;TypeScript</v>
      </c>
      <c r="E3021" s="1" t="str">
        <f>IFERROR(__xludf.DUMMYFUNCTION("UNIQUE(SPLIT(B3021,"";""))"),"C#")</f>
        <v>C#</v>
      </c>
      <c r="F3021" s="1" t="str">
        <f>IFERROR(__xludf.DUMMYFUNCTION("""COMPUTED_VALUE"""),"JavaScript")</f>
        <v>JavaScript</v>
      </c>
      <c r="G3021" s="1" t="str">
        <f>IFERROR(__xludf.DUMMYFUNCTION("""COMPUTED_VALUE"""),"Kotlin")</f>
        <v>Kotlin</v>
      </c>
      <c r="H3021" s="1" t="str">
        <f>IFERROR(__xludf.DUMMYFUNCTION("""COMPUTED_VALUE"""),"TypeScript")</f>
        <v>TypeScript</v>
      </c>
    </row>
    <row r="3022">
      <c r="B3022" s="1" t="str">
        <f>IFERROR(__xludf.DUMMYFUNCTION("""COMPUTED_VALUE"""),"C++;C#;HTML/CSS;JavaScript;SQL;TypeScript")</f>
        <v>C++;C#;HTML/CSS;JavaScript;SQL;TypeScript</v>
      </c>
      <c r="E3022" s="1" t="str">
        <f>IFERROR(__xludf.DUMMYFUNCTION("UNIQUE(SPLIT(B3022,"";""))"),"C++")</f>
        <v>C++</v>
      </c>
      <c r="F3022" s="1" t="str">
        <f>IFERROR(__xludf.DUMMYFUNCTION("""COMPUTED_VALUE"""),"C#")</f>
        <v>C#</v>
      </c>
      <c r="G3022" s="1" t="str">
        <f>IFERROR(__xludf.DUMMYFUNCTION("""COMPUTED_VALUE"""),"HTML/CSS")</f>
        <v>HTML/CSS</v>
      </c>
      <c r="H3022" s="1" t="str">
        <f>IFERROR(__xludf.DUMMYFUNCTION("""COMPUTED_VALUE"""),"JavaScript")</f>
        <v>JavaScript</v>
      </c>
      <c r="I3022" s="1" t="str">
        <f>IFERROR(__xludf.DUMMYFUNCTION("""COMPUTED_VALUE"""),"SQL")</f>
        <v>SQL</v>
      </c>
      <c r="J3022" s="1" t="str">
        <f>IFERROR(__xludf.DUMMYFUNCTION("""COMPUTED_VALUE"""),"TypeScript")</f>
        <v>TypeScript</v>
      </c>
    </row>
    <row r="3023">
      <c r="B3023" s="1" t="str">
        <f>IFERROR(__xludf.DUMMYFUNCTION("""COMPUTED_VALUE"""),"Bash/Shell/PowerShell;C;HTML/CSS;Java;Python")</f>
        <v>Bash/Shell/PowerShell;C;HTML/CSS;Java;Python</v>
      </c>
      <c r="E3023" s="1" t="str">
        <f>IFERROR(__xludf.DUMMYFUNCTION("UNIQUE(SPLIT(B3023,"";""))"),"Bash/Shell/PowerShell")</f>
        <v>Bash/Shell/PowerShell</v>
      </c>
      <c r="F3023" s="1" t="str">
        <f>IFERROR(__xludf.DUMMYFUNCTION("""COMPUTED_VALUE"""),"C")</f>
        <v>C</v>
      </c>
      <c r="G3023" s="1" t="str">
        <f>IFERROR(__xludf.DUMMYFUNCTION("""COMPUTED_VALUE"""),"HTML/CSS")</f>
        <v>HTML/CSS</v>
      </c>
      <c r="H3023" s="1" t="str">
        <f>IFERROR(__xludf.DUMMYFUNCTION("""COMPUTED_VALUE"""),"Java")</f>
        <v>Java</v>
      </c>
      <c r="I3023" s="1" t="str">
        <f>IFERROR(__xludf.DUMMYFUNCTION("""COMPUTED_VALUE"""),"Python")</f>
        <v>Python</v>
      </c>
    </row>
    <row r="3024">
      <c r="B3024" s="1" t="str">
        <f>IFERROR(__xludf.DUMMYFUNCTION("""COMPUTED_VALUE"""),"Bash/Shell/PowerShell;C;Clojure;Elixir;HTML/CSS;Java;JavaScript;Python;R;Rust;Other(s):")</f>
        <v>Bash/Shell/PowerShell;C;Clojure;Elixir;HTML/CSS;Java;JavaScript;Python;R;Rust;Other(s):</v>
      </c>
      <c r="E3024" s="1" t="str">
        <f>IFERROR(__xludf.DUMMYFUNCTION("UNIQUE(SPLIT(B3024,"";""))"),"Bash/Shell/PowerShell")</f>
        <v>Bash/Shell/PowerShell</v>
      </c>
      <c r="F3024" s="1" t="str">
        <f>IFERROR(__xludf.DUMMYFUNCTION("""COMPUTED_VALUE"""),"C")</f>
        <v>C</v>
      </c>
      <c r="G3024" s="1" t="str">
        <f>IFERROR(__xludf.DUMMYFUNCTION("""COMPUTED_VALUE"""),"Clojure")</f>
        <v>Clojure</v>
      </c>
      <c r="H3024" s="1" t="str">
        <f>IFERROR(__xludf.DUMMYFUNCTION("""COMPUTED_VALUE"""),"Elixir")</f>
        <v>Elixir</v>
      </c>
      <c r="I3024" s="1" t="str">
        <f>IFERROR(__xludf.DUMMYFUNCTION("""COMPUTED_VALUE"""),"HTML/CSS")</f>
        <v>HTML/CSS</v>
      </c>
      <c r="J3024" s="1" t="str">
        <f>IFERROR(__xludf.DUMMYFUNCTION("""COMPUTED_VALUE"""),"Java")</f>
        <v>Java</v>
      </c>
      <c r="K3024" s="1" t="str">
        <f>IFERROR(__xludf.DUMMYFUNCTION("""COMPUTED_VALUE"""),"JavaScript")</f>
        <v>JavaScript</v>
      </c>
      <c r="L3024" s="1" t="str">
        <f>IFERROR(__xludf.DUMMYFUNCTION("""COMPUTED_VALUE"""),"Python")</f>
        <v>Python</v>
      </c>
      <c r="M3024" s="1" t="str">
        <f>IFERROR(__xludf.DUMMYFUNCTION("""COMPUTED_VALUE"""),"R")</f>
        <v>R</v>
      </c>
      <c r="N3024" s="1" t="str">
        <f>IFERROR(__xludf.DUMMYFUNCTION("""COMPUTED_VALUE"""),"Rust")</f>
        <v>Rust</v>
      </c>
      <c r="O3024" s="1" t="str">
        <f>IFERROR(__xludf.DUMMYFUNCTION("""COMPUTED_VALUE"""),"Other(s):")</f>
        <v>Other(s):</v>
      </c>
    </row>
    <row r="3025">
      <c r="B3025" s="1" t="str">
        <f>IFERROR(__xludf.DUMMYFUNCTION("""COMPUTED_VALUE"""),"Clojure;Java")</f>
        <v>Clojure;Java</v>
      </c>
      <c r="E3025" s="1" t="str">
        <f>IFERROR(__xludf.DUMMYFUNCTION("UNIQUE(SPLIT(B3025,"";""))"),"Clojure")</f>
        <v>Clojure</v>
      </c>
      <c r="F3025" s="1" t="str">
        <f>IFERROR(__xludf.DUMMYFUNCTION("""COMPUTED_VALUE"""),"Java")</f>
        <v>Java</v>
      </c>
    </row>
    <row r="3026">
      <c r="B3026" s="1" t="str">
        <f>IFERROR(__xludf.DUMMYFUNCTION("""COMPUTED_VALUE"""),"C;HTML/CSS;Java;JavaScript;Python")</f>
        <v>C;HTML/CSS;Java;JavaScript;Python</v>
      </c>
      <c r="E3026" s="1" t="str">
        <f>IFERROR(__xludf.DUMMYFUNCTION("UNIQUE(SPLIT(B3026,"";""))"),"C")</f>
        <v>C</v>
      </c>
      <c r="F3026" s="1" t="str">
        <f>IFERROR(__xludf.DUMMYFUNCTION("""COMPUTED_VALUE"""),"HTML/CSS")</f>
        <v>HTML/CSS</v>
      </c>
      <c r="G3026" s="1" t="str">
        <f>IFERROR(__xludf.DUMMYFUNCTION("""COMPUTED_VALUE"""),"Java")</f>
        <v>Java</v>
      </c>
      <c r="H3026" s="1" t="str">
        <f>IFERROR(__xludf.DUMMYFUNCTION("""COMPUTED_VALUE"""),"JavaScript")</f>
        <v>JavaScript</v>
      </c>
      <c r="I3026" s="1" t="str">
        <f>IFERROR(__xludf.DUMMYFUNCTION("""COMPUTED_VALUE"""),"Python")</f>
        <v>Python</v>
      </c>
    </row>
    <row r="3027">
      <c r="B3027" s="1" t="str">
        <f>IFERROR(__xludf.DUMMYFUNCTION("""COMPUTED_VALUE"""),"Bash/Shell/PowerShell;C#;HTML/CSS;Java;JavaScript;SQL;VBA")</f>
        <v>Bash/Shell/PowerShell;C#;HTML/CSS;Java;JavaScript;SQL;VBA</v>
      </c>
      <c r="E3027" s="1" t="str">
        <f>IFERROR(__xludf.DUMMYFUNCTION("UNIQUE(SPLIT(B3027,"";""))"),"Bash/Shell/PowerShell")</f>
        <v>Bash/Shell/PowerShell</v>
      </c>
      <c r="F3027" s="1" t="str">
        <f>IFERROR(__xludf.DUMMYFUNCTION("""COMPUTED_VALUE"""),"C#")</f>
        <v>C#</v>
      </c>
      <c r="G3027" s="1" t="str">
        <f>IFERROR(__xludf.DUMMYFUNCTION("""COMPUTED_VALUE"""),"HTML/CSS")</f>
        <v>HTML/CSS</v>
      </c>
      <c r="H3027" s="1" t="str">
        <f>IFERROR(__xludf.DUMMYFUNCTION("""COMPUTED_VALUE"""),"Java")</f>
        <v>Java</v>
      </c>
      <c r="I3027" s="1" t="str">
        <f>IFERROR(__xludf.DUMMYFUNCTION("""COMPUTED_VALUE"""),"JavaScript")</f>
        <v>JavaScript</v>
      </c>
      <c r="J3027" s="1" t="str">
        <f>IFERROR(__xludf.DUMMYFUNCTION("""COMPUTED_VALUE"""),"SQL")</f>
        <v>SQL</v>
      </c>
      <c r="K3027" s="1" t="str">
        <f>IFERROR(__xludf.DUMMYFUNCTION("""COMPUTED_VALUE"""),"VBA")</f>
        <v>VBA</v>
      </c>
    </row>
    <row r="3028">
      <c r="B3028" s="1" t="str">
        <f>IFERROR(__xludf.DUMMYFUNCTION("""COMPUTED_VALUE"""),"Elixir;Objective-C;Swift")</f>
        <v>Elixir;Objective-C;Swift</v>
      </c>
      <c r="E3028" s="1" t="str">
        <f>IFERROR(__xludf.DUMMYFUNCTION("UNIQUE(SPLIT(B3028,"";""))"),"Elixir")</f>
        <v>Elixir</v>
      </c>
      <c r="F3028" s="1" t="str">
        <f>IFERROR(__xludf.DUMMYFUNCTION("""COMPUTED_VALUE"""),"Objective-C")</f>
        <v>Objective-C</v>
      </c>
      <c r="G3028" s="1" t="str">
        <f>IFERROR(__xludf.DUMMYFUNCTION("""COMPUTED_VALUE"""),"Swift")</f>
        <v>Swift</v>
      </c>
    </row>
    <row r="3029">
      <c r="B3029" s="1" t="str">
        <f>IFERROR(__xludf.DUMMYFUNCTION("""COMPUTED_VALUE"""),"PHP;SQL;Other(s):")</f>
        <v>PHP;SQL;Other(s):</v>
      </c>
      <c r="E3029" s="1" t="str">
        <f>IFERROR(__xludf.DUMMYFUNCTION("UNIQUE(SPLIT(B3029,"";""))"),"PHP")</f>
        <v>PHP</v>
      </c>
      <c r="F3029" s="1" t="str">
        <f>IFERROR(__xludf.DUMMYFUNCTION("""COMPUTED_VALUE"""),"SQL")</f>
        <v>SQL</v>
      </c>
      <c r="G3029" s="1" t="str">
        <f>IFERROR(__xludf.DUMMYFUNCTION("""COMPUTED_VALUE"""),"Other(s):")</f>
        <v>Other(s):</v>
      </c>
    </row>
    <row r="3030">
      <c r="B3030" s="1" t="str">
        <f>IFERROR(__xludf.DUMMYFUNCTION("""COMPUTED_VALUE"""),"Assembly;Bash/Shell/PowerShell;C++;C#;F#;HTML/CSS;JavaScript;SQL;TypeScript;WebAssembly")</f>
        <v>Assembly;Bash/Shell/PowerShell;C++;C#;F#;HTML/CSS;JavaScript;SQL;TypeScript;WebAssembly</v>
      </c>
      <c r="E3030" s="1" t="str">
        <f>IFERROR(__xludf.DUMMYFUNCTION("UNIQUE(SPLIT(B3030,"";""))"),"Assembly")</f>
        <v>Assembly</v>
      </c>
      <c r="F3030" s="1" t="str">
        <f>IFERROR(__xludf.DUMMYFUNCTION("""COMPUTED_VALUE"""),"Bash/Shell/PowerShell")</f>
        <v>Bash/Shell/PowerShell</v>
      </c>
      <c r="G3030" s="1" t="str">
        <f>IFERROR(__xludf.DUMMYFUNCTION("""COMPUTED_VALUE"""),"C++")</f>
        <v>C++</v>
      </c>
      <c r="H3030" s="1" t="str">
        <f>IFERROR(__xludf.DUMMYFUNCTION("""COMPUTED_VALUE"""),"C#")</f>
        <v>C#</v>
      </c>
      <c r="I3030" s="1" t="str">
        <f>IFERROR(__xludf.DUMMYFUNCTION("""COMPUTED_VALUE"""),"F#")</f>
        <v>F#</v>
      </c>
      <c r="J3030" s="1" t="str">
        <f>IFERROR(__xludf.DUMMYFUNCTION("""COMPUTED_VALUE"""),"HTML/CSS")</f>
        <v>HTML/CSS</v>
      </c>
      <c r="K3030" s="1" t="str">
        <f>IFERROR(__xludf.DUMMYFUNCTION("""COMPUTED_VALUE"""),"JavaScript")</f>
        <v>JavaScript</v>
      </c>
      <c r="L3030" s="1" t="str">
        <f>IFERROR(__xludf.DUMMYFUNCTION("""COMPUTED_VALUE"""),"SQL")</f>
        <v>SQL</v>
      </c>
      <c r="M3030" s="1" t="str">
        <f>IFERROR(__xludf.DUMMYFUNCTION("""COMPUTED_VALUE"""),"TypeScript")</f>
        <v>TypeScript</v>
      </c>
      <c r="N3030" s="1" t="str">
        <f>IFERROR(__xludf.DUMMYFUNCTION("""COMPUTED_VALUE"""),"WebAssembly")</f>
        <v>WebAssembly</v>
      </c>
    </row>
    <row r="3031">
      <c r="B3031" s="1" t="str">
        <f>IFERROR(__xludf.DUMMYFUNCTION("""COMPUTED_VALUE"""),"JavaScript;Python")</f>
        <v>JavaScript;Python</v>
      </c>
      <c r="E3031" s="1" t="str">
        <f>IFERROR(__xludf.DUMMYFUNCTION("UNIQUE(SPLIT(B3031,"";""))"),"JavaScript")</f>
        <v>JavaScript</v>
      </c>
      <c r="F3031" s="1" t="str">
        <f>IFERROR(__xludf.DUMMYFUNCTION("""COMPUTED_VALUE"""),"Python")</f>
        <v>Python</v>
      </c>
    </row>
    <row r="3032">
      <c r="B3032" s="1" t="str">
        <f>IFERROR(__xludf.DUMMYFUNCTION("""COMPUTED_VALUE"""),"Elixir;HTML/CSS;JavaScript;Ruby;SQL")</f>
        <v>Elixir;HTML/CSS;JavaScript;Ruby;SQL</v>
      </c>
      <c r="E3032" s="1" t="str">
        <f>IFERROR(__xludf.DUMMYFUNCTION("UNIQUE(SPLIT(B3032,"";""))"),"Elixir")</f>
        <v>Elixir</v>
      </c>
      <c r="F3032" s="1" t="str">
        <f>IFERROR(__xludf.DUMMYFUNCTION("""COMPUTED_VALUE"""),"HTML/CSS")</f>
        <v>HTML/CSS</v>
      </c>
      <c r="G3032" s="1" t="str">
        <f>IFERROR(__xludf.DUMMYFUNCTION("""COMPUTED_VALUE"""),"JavaScript")</f>
        <v>JavaScript</v>
      </c>
      <c r="H3032" s="1" t="str">
        <f>IFERROR(__xludf.DUMMYFUNCTION("""COMPUTED_VALUE"""),"Ruby")</f>
        <v>Ruby</v>
      </c>
      <c r="I3032" s="1" t="str">
        <f>IFERROR(__xludf.DUMMYFUNCTION("""COMPUTED_VALUE"""),"SQL")</f>
        <v>SQL</v>
      </c>
    </row>
    <row r="3033">
      <c r="B3033" s="1" t="str">
        <f>IFERROR(__xludf.DUMMYFUNCTION("""COMPUTED_VALUE"""),"C;C++")</f>
        <v>C;C++</v>
      </c>
      <c r="E3033" s="1" t="str">
        <f>IFERROR(__xludf.DUMMYFUNCTION("UNIQUE(SPLIT(B3033,"";""))"),"C")</f>
        <v>C</v>
      </c>
      <c r="F3033" s="1" t="str">
        <f>IFERROR(__xludf.DUMMYFUNCTION("""COMPUTED_VALUE"""),"C++")</f>
        <v>C++</v>
      </c>
    </row>
    <row r="3034">
      <c r="B3034" s="1" t="str">
        <f>IFERROR(__xludf.DUMMYFUNCTION("""COMPUTED_VALUE"""),"C++;Python")</f>
        <v>C++;Python</v>
      </c>
      <c r="E3034" s="1" t="str">
        <f>IFERROR(__xludf.DUMMYFUNCTION("UNIQUE(SPLIT(B3034,"";""))"),"C++")</f>
        <v>C++</v>
      </c>
      <c r="F3034" s="1" t="str">
        <f>IFERROR(__xludf.DUMMYFUNCTION("""COMPUTED_VALUE"""),"Python")</f>
        <v>Python</v>
      </c>
    </row>
    <row r="3035">
      <c r="B3035" s="1" t="str">
        <f>IFERROR(__xludf.DUMMYFUNCTION("""COMPUTED_VALUE"""),"Python;SQL")</f>
        <v>Python;SQL</v>
      </c>
      <c r="E3035" s="1" t="str">
        <f>IFERROR(__xludf.DUMMYFUNCTION("UNIQUE(SPLIT(B3035,"";""))"),"Python")</f>
        <v>Python</v>
      </c>
      <c r="F3035" s="1" t="str">
        <f>IFERROR(__xludf.DUMMYFUNCTION("""COMPUTED_VALUE"""),"SQL")</f>
        <v>SQL</v>
      </c>
    </row>
    <row r="3036">
      <c r="B3036" s="1" t="str">
        <f>IFERROR(__xludf.DUMMYFUNCTION("""COMPUTED_VALUE"""),"C#;HTML/CSS;Java;JavaScript;Kotlin;Objective-C;SQL;Swift")</f>
        <v>C#;HTML/CSS;Java;JavaScript;Kotlin;Objective-C;SQL;Swift</v>
      </c>
      <c r="E3036" s="1" t="str">
        <f>IFERROR(__xludf.DUMMYFUNCTION("UNIQUE(SPLIT(B3036,"";""))"),"C#")</f>
        <v>C#</v>
      </c>
      <c r="F3036" s="1" t="str">
        <f>IFERROR(__xludf.DUMMYFUNCTION("""COMPUTED_VALUE"""),"HTML/CSS")</f>
        <v>HTML/CSS</v>
      </c>
      <c r="G3036" s="1" t="str">
        <f>IFERROR(__xludf.DUMMYFUNCTION("""COMPUTED_VALUE"""),"Java")</f>
        <v>Java</v>
      </c>
      <c r="H3036" s="1" t="str">
        <f>IFERROR(__xludf.DUMMYFUNCTION("""COMPUTED_VALUE"""),"JavaScript")</f>
        <v>JavaScript</v>
      </c>
      <c r="I3036" s="1" t="str">
        <f>IFERROR(__xludf.DUMMYFUNCTION("""COMPUTED_VALUE"""),"Kotlin")</f>
        <v>Kotlin</v>
      </c>
      <c r="J3036" s="1" t="str">
        <f>IFERROR(__xludf.DUMMYFUNCTION("""COMPUTED_VALUE"""),"Objective-C")</f>
        <v>Objective-C</v>
      </c>
      <c r="K3036" s="1" t="str">
        <f>IFERROR(__xludf.DUMMYFUNCTION("""COMPUTED_VALUE"""),"SQL")</f>
        <v>SQL</v>
      </c>
      <c r="L3036" s="1" t="str">
        <f>IFERROR(__xludf.DUMMYFUNCTION("""COMPUTED_VALUE"""),"Swift")</f>
        <v>Swift</v>
      </c>
    </row>
    <row r="3037">
      <c r="B3037" s="1" t="str">
        <f>IFERROR(__xludf.DUMMYFUNCTION("""COMPUTED_VALUE"""),"Go;Ruby;Scala")</f>
        <v>Go;Ruby;Scala</v>
      </c>
      <c r="E3037" s="1" t="str">
        <f>IFERROR(__xludf.DUMMYFUNCTION("UNIQUE(SPLIT(B3037,"";""))"),"Go")</f>
        <v>Go</v>
      </c>
      <c r="F3037" s="1" t="str">
        <f>IFERROR(__xludf.DUMMYFUNCTION("""COMPUTED_VALUE"""),"Ruby")</f>
        <v>Ruby</v>
      </c>
      <c r="G3037" s="1" t="str">
        <f>IFERROR(__xludf.DUMMYFUNCTION("""COMPUTED_VALUE"""),"Scala")</f>
        <v>Scala</v>
      </c>
    </row>
    <row r="3038">
      <c r="B3038" s="1" t="str">
        <f>IFERROR(__xludf.DUMMYFUNCTION("""COMPUTED_VALUE"""),"JavaScript")</f>
        <v>JavaScript</v>
      </c>
      <c r="E3038" s="1" t="str">
        <f>IFERROR(__xludf.DUMMYFUNCTION("UNIQUE(SPLIT(B3038,"";""))"),"JavaScript")</f>
        <v>JavaScript</v>
      </c>
    </row>
    <row r="3039">
      <c r="B3039" s="1" t="str">
        <f>IFERROR(__xludf.DUMMYFUNCTION("""COMPUTED_VALUE"""),"C#;Java;JavaScript;Python;Scala;SQL")</f>
        <v>C#;Java;JavaScript;Python;Scala;SQL</v>
      </c>
      <c r="E3039" s="1" t="str">
        <f>IFERROR(__xludf.DUMMYFUNCTION("UNIQUE(SPLIT(B3039,"";""))"),"C#")</f>
        <v>C#</v>
      </c>
      <c r="F3039" s="1" t="str">
        <f>IFERROR(__xludf.DUMMYFUNCTION("""COMPUTED_VALUE"""),"Java")</f>
        <v>Java</v>
      </c>
      <c r="G3039" s="1" t="str">
        <f>IFERROR(__xludf.DUMMYFUNCTION("""COMPUTED_VALUE"""),"JavaScript")</f>
        <v>JavaScript</v>
      </c>
      <c r="H3039" s="1" t="str">
        <f>IFERROR(__xludf.DUMMYFUNCTION("""COMPUTED_VALUE"""),"Python")</f>
        <v>Python</v>
      </c>
      <c r="I3039" s="1" t="str">
        <f>IFERROR(__xludf.DUMMYFUNCTION("""COMPUTED_VALUE"""),"Scala")</f>
        <v>Scala</v>
      </c>
      <c r="J3039" s="1" t="str">
        <f>IFERROR(__xludf.DUMMYFUNCTION("""COMPUTED_VALUE"""),"SQL")</f>
        <v>SQL</v>
      </c>
    </row>
    <row r="3040">
      <c r="B3040" s="1" t="str">
        <f>IFERROR(__xludf.DUMMYFUNCTION("""COMPUTED_VALUE"""),"C++;Python;Other(s):")</f>
        <v>C++;Python;Other(s):</v>
      </c>
      <c r="E3040" s="1" t="str">
        <f>IFERROR(__xludf.DUMMYFUNCTION("UNIQUE(SPLIT(B3040,"";""))"),"C++")</f>
        <v>C++</v>
      </c>
      <c r="F3040" s="1" t="str">
        <f>IFERROR(__xludf.DUMMYFUNCTION("""COMPUTED_VALUE"""),"Python")</f>
        <v>Python</v>
      </c>
      <c r="G3040" s="1" t="str">
        <f>IFERROR(__xludf.DUMMYFUNCTION("""COMPUTED_VALUE"""),"Other(s):")</f>
        <v>Other(s):</v>
      </c>
    </row>
    <row r="3041">
      <c r="B3041" s="1" t="str">
        <f>IFERROR(__xludf.DUMMYFUNCTION("""COMPUTED_VALUE"""),"Python;R;SQL")</f>
        <v>Python;R;SQL</v>
      </c>
      <c r="E3041" s="1" t="str">
        <f>IFERROR(__xludf.DUMMYFUNCTION("UNIQUE(SPLIT(B3041,"";""))"),"Python")</f>
        <v>Python</v>
      </c>
      <c r="F3041" s="1" t="str">
        <f>IFERROR(__xludf.DUMMYFUNCTION("""COMPUTED_VALUE"""),"R")</f>
        <v>R</v>
      </c>
      <c r="G3041" s="1" t="str">
        <f>IFERROR(__xludf.DUMMYFUNCTION("""COMPUTED_VALUE"""),"SQL")</f>
        <v>SQL</v>
      </c>
    </row>
    <row r="3042">
      <c r="B3042" s="1" t="str">
        <f>IFERROR(__xludf.DUMMYFUNCTION("""COMPUTED_VALUE"""),"Bash/Shell/PowerShell;C;C++;HTML/CSS;Java;JavaScript;PHP;Python")</f>
        <v>Bash/Shell/PowerShell;C;C++;HTML/CSS;Java;JavaScript;PHP;Python</v>
      </c>
      <c r="E3042" s="1" t="str">
        <f>IFERROR(__xludf.DUMMYFUNCTION("UNIQUE(SPLIT(B3042,"";""))"),"Bash/Shell/PowerShell")</f>
        <v>Bash/Shell/PowerShell</v>
      </c>
      <c r="F3042" s="1" t="str">
        <f>IFERROR(__xludf.DUMMYFUNCTION("""COMPUTED_VALUE"""),"C")</f>
        <v>C</v>
      </c>
      <c r="G3042" s="1" t="str">
        <f>IFERROR(__xludf.DUMMYFUNCTION("""COMPUTED_VALUE"""),"C++")</f>
        <v>C++</v>
      </c>
      <c r="H3042" s="1" t="str">
        <f>IFERROR(__xludf.DUMMYFUNCTION("""COMPUTED_VALUE"""),"HTML/CSS")</f>
        <v>HTML/CSS</v>
      </c>
      <c r="I3042" s="1" t="str">
        <f>IFERROR(__xludf.DUMMYFUNCTION("""COMPUTED_VALUE"""),"Java")</f>
        <v>Java</v>
      </c>
      <c r="J3042" s="1" t="str">
        <f>IFERROR(__xludf.DUMMYFUNCTION("""COMPUTED_VALUE"""),"JavaScript")</f>
        <v>JavaScript</v>
      </c>
      <c r="K3042" s="1" t="str">
        <f>IFERROR(__xludf.DUMMYFUNCTION("""COMPUTED_VALUE"""),"PHP")</f>
        <v>PHP</v>
      </c>
      <c r="L3042" s="1" t="str">
        <f>IFERROR(__xludf.DUMMYFUNCTION("""COMPUTED_VALUE"""),"Python")</f>
        <v>Python</v>
      </c>
    </row>
    <row r="3043">
      <c r="B3043" s="1" t="str">
        <f>IFERROR(__xludf.DUMMYFUNCTION("""COMPUTED_VALUE"""),"C#;HTML/CSS;JavaScript;SQL")</f>
        <v>C#;HTML/CSS;JavaScript;SQL</v>
      </c>
      <c r="E3043" s="1" t="str">
        <f>IFERROR(__xludf.DUMMYFUNCTION("UNIQUE(SPLIT(B3043,"";""))"),"C#")</f>
        <v>C#</v>
      </c>
      <c r="F3043" s="1" t="str">
        <f>IFERROR(__xludf.DUMMYFUNCTION("""COMPUTED_VALUE"""),"HTML/CSS")</f>
        <v>HTML/CSS</v>
      </c>
      <c r="G3043" s="1" t="str">
        <f>IFERROR(__xludf.DUMMYFUNCTION("""COMPUTED_VALUE"""),"JavaScript")</f>
        <v>JavaScript</v>
      </c>
      <c r="H3043" s="1" t="str">
        <f>IFERROR(__xludf.DUMMYFUNCTION("""COMPUTED_VALUE"""),"SQL")</f>
        <v>SQL</v>
      </c>
    </row>
    <row r="3044">
      <c r="B3044" s="1" t="str">
        <f>IFERROR(__xludf.DUMMYFUNCTION("""COMPUTED_VALUE"""),"C++;C#;JavaScript")</f>
        <v>C++;C#;JavaScript</v>
      </c>
      <c r="E3044" s="1" t="str">
        <f>IFERROR(__xludf.DUMMYFUNCTION("UNIQUE(SPLIT(B3044,"";""))"),"C++")</f>
        <v>C++</v>
      </c>
      <c r="F3044" s="1" t="str">
        <f>IFERROR(__xludf.DUMMYFUNCTION("""COMPUTED_VALUE"""),"C#")</f>
        <v>C#</v>
      </c>
      <c r="G3044" s="1" t="str">
        <f>IFERROR(__xludf.DUMMYFUNCTION("""COMPUTED_VALUE"""),"JavaScript")</f>
        <v>JavaScript</v>
      </c>
    </row>
    <row r="3045">
      <c r="B3045" s="1" t="str">
        <f>IFERROR(__xludf.DUMMYFUNCTION("""COMPUTED_VALUE"""),"Bash/Shell/PowerShell;C#;HTML/CSS;Java;JavaScript;PHP;Python;SQL")</f>
        <v>Bash/Shell/PowerShell;C#;HTML/CSS;Java;JavaScript;PHP;Python;SQL</v>
      </c>
      <c r="E3045" s="1" t="str">
        <f>IFERROR(__xludf.DUMMYFUNCTION("UNIQUE(SPLIT(B3045,"";""))"),"Bash/Shell/PowerShell")</f>
        <v>Bash/Shell/PowerShell</v>
      </c>
      <c r="F3045" s="1" t="str">
        <f>IFERROR(__xludf.DUMMYFUNCTION("""COMPUTED_VALUE"""),"C#")</f>
        <v>C#</v>
      </c>
      <c r="G3045" s="1" t="str">
        <f>IFERROR(__xludf.DUMMYFUNCTION("""COMPUTED_VALUE"""),"HTML/CSS")</f>
        <v>HTML/CSS</v>
      </c>
      <c r="H3045" s="1" t="str">
        <f>IFERROR(__xludf.DUMMYFUNCTION("""COMPUTED_VALUE"""),"Java")</f>
        <v>Java</v>
      </c>
      <c r="I3045" s="1" t="str">
        <f>IFERROR(__xludf.DUMMYFUNCTION("""COMPUTED_VALUE"""),"JavaScript")</f>
        <v>JavaScript</v>
      </c>
      <c r="J3045" s="1" t="str">
        <f>IFERROR(__xludf.DUMMYFUNCTION("""COMPUTED_VALUE"""),"PHP")</f>
        <v>PHP</v>
      </c>
      <c r="K3045" s="1" t="str">
        <f>IFERROR(__xludf.DUMMYFUNCTION("""COMPUTED_VALUE"""),"Python")</f>
        <v>Python</v>
      </c>
      <c r="L3045" s="1" t="str">
        <f>IFERROR(__xludf.DUMMYFUNCTION("""COMPUTED_VALUE"""),"SQL")</f>
        <v>SQL</v>
      </c>
    </row>
    <row r="3046">
      <c r="B3046" s="1" t="str">
        <f>IFERROR(__xludf.DUMMYFUNCTION("""COMPUTED_VALUE"""),"Bash/Shell/PowerShell;JavaScript;PHP;Python;SQL")</f>
        <v>Bash/Shell/PowerShell;JavaScript;PHP;Python;SQL</v>
      </c>
      <c r="E3046" s="1" t="str">
        <f>IFERROR(__xludf.DUMMYFUNCTION("UNIQUE(SPLIT(B3046,"";""))"),"Bash/Shell/PowerShell")</f>
        <v>Bash/Shell/PowerShell</v>
      </c>
      <c r="F3046" s="1" t="str">
        <f>IFERROR(__xludf.DUMMYFUNCTION("""COMPUTED_VALUE"""),"JavaScript")</f>
        <v>JavaScript</v>
      </c>
      <c r="G3046" s="1" t="str">
        <f>IFERROR(__xludf.DUMMYFUNCTION("""COMPUTED_VALUE"""),"PHP")</f>
        <v>PHP</v>
      </c>
      <c r="H3046" s="1" t="str">
        <f>IFERROR(__xludf.DUMMYFUNCTION("""COMPUTED_VALUE"""),"Python")</f>
        <v>Python</v>
      </c>
      <c r="I3046" s="1" t="str">
        <f>IFERROR(__xludf.DUMMYFUNCTION("""COMPUTED_VALUE"""),"SQL")</f>
        <v>SQL</v>
      </c>
    </row>
    <row r="3047">
      <c r="B3047" s="1" t="str">
        <f>IFERROR(__xludf.DUMMYFUNCTION("""COMPUTED_VALUE"""),"C++;HTML/CSS;JavaScript;PHP;Python;SQL;TypeScript")</f>
        <v>C++;HTML/CSS;JavaScript;PHP;Python;SQL;TypeScript</v>
      </c>
      <c r="E3047" s="1" t="str">
        <f>IFERROR(__xludf.DUMMYFUNCTION("UNIQUE(SPLIT(B3047,"";""))"),"C++")</f>
        <v>C++</v>
      </c>
      <c r="F3047" s="1" t="str">
        <f>IFERROR(__xludf.DUMMYFUNCTION("""COMPUTED_VALUE"""),"HTML/CSS")</f>
        <v>HTML/CSS</v>
      </c>
      <c r="G3047" s="1" t="str">
        <f>IFERROR(__xludf.DUMMYFUNCTION("""COMPUTED_VALUE"""),"JavaScript")</f>
        <v>JavaScript</v>
      </c>
      <c r="H3047" s="1" t="str">
        <f>IFERROR(__xludf.DUMMYFUNCTION("""COMPUTED_VALUE"""),"PHP")</f>
        <v>PHP</v>
      </c>
      <c r="I3047" s="1" t="str">
        <f>IFERROR(__xludf.DUMMYFUNCTION("""COMPUTED_VALUE"""),"Python")</f>
        <v>Python</v>
      </c>
      <c r="J3047" s="1" t="str">
        <f>IFERROR(__xludf.DUMMYFUNCTION("""COMPUTED_VALUE"""),"SQL")</f>
        <v>SQL</v>
      </c>
      <c r="K3047" s="1" t="str">
        <f>IFERROR(__xludf.DUMMYFUNCTION("""COMPUTED_VALUE"""),"TypeScript")</f>
        <v>TypeScript</v>
      </c>
    </row>
    <row r="3048">
      <c r="B3048" s="1" t="str">
        <f>IFERROR(__xludf.DUMMYFUNCTION("""COMPUTED_VALUE"""),"HTML/CSS;JavaScript;PHP")</f>
        <v>HTML/CSS;JavaScript;PHP</v>
      </c>
      <c r="E3048" s="1" t="str">
        <f>IFERROR(__xludf.DUMMYFUNCTION("UNIQUE(SPLIT(B3048,"";""))"),"HTML/CSS")</f>
        <v>HTML/CSS</v>
      </c>
      <c r="F3048" s="1" t="str">
        <f>IFERROR(__xludf.DUMMYFUNCTION("""COMPUTED_VALUE"""),"JavaScript")</f>
        <v>JavaScript</v>
      </c>
      <c r="G3048" s="1" t="str">
        <f>IFERROR(__xludf.DUMMYFUNCTION("""COMPUTED_VALUE"""),"PHP")</f>
        <v>PHP</v>
      </c>
    </row>
    <row r="3049">
      <c r="B3049" s="1" t="str">
        <f>IFERROR(__xludf.DUMMYFUNCTION("""COMPUTED_VALUE"""),"HTML/CSS;JavaScript;PHP;SQL")</f>
        <v>HTML/CSS;JavaScript;PHP;SQL</v>
      </c>
      <c r="E3049" s="1" t="str">
        <f>IFERROR(__xludf.DUMMYFUNCTION("UNIQUE(SPLIT(B3049,"";""))"),"HTML/CSS")</f>
        <v>HTML/CSS</v>
      </c>
      <c r="F3049" s="1" t="str">
        <f>IFERROR(__xludf.DUMMYFUNCTION("""COMPUTED_VALUE"""),"JavaScript")</f>
        <v>JavaScript</v>
      </c>
      <c r="G3049" s="1" t="str">
        <f>IFERROR(__xludf.DUMMYFUNCTION("""COMPUTED_VALUE"""),"PHP")</f>
        <v>PHP</v>
      </c>
      <c r="H3049" s="1" t="str">
        <f>IFERROR(__xludf.DUMMYFUNCTION("""COMPUTED_VALUE"""),"SQL")</f>
        <v>SQL</v>
      </c>
    </row>
    <row r="3050">
      <c r="B3050" s="1" t="str">
        <f>IFERROR(__xludf.DUMMYFUNCTION("""COMPUTED_VALUE"""),"Bash/Shell/PowerShell;C++;C#;F#;HTML/CSS;SQL;TypeScript")</f>
        <v>Bash/Shell/PowerShell;C++;C#;F#;HTML/CSS;SQL;TypeScript</v>
      </c>
      <c r="E3050" s="1" t="str">
        <f>IFERROR(__xludf.DUMMYFUNCTION("UNIQUE(SPLIT(B3050,"";""))"),"Bash/Shell/PowerShell")</f>
        <v>Bash/Shell/PowerShell</v>
      </c>
      <c r="F3050" s="1" t="str">
        <f>IFERROR(__xludf.DUMMYFUNCTION("""COMPUTED_VALUE"""),"C++")</f>
        <v>C++</v>
      </c>
      <c r="G3050" s="1" t="str">
        <f>IFERROR(__xludf.DUMMYFUNCTION("""COMPUTED_VALUE"""),"C#")</f>
        <v>C#</v>
      </c>
      <c r="H3050" s="1" t="str">
        <f>IFERROR(__xludf.DUMMYFUNCTION("""COMPUTED_VALUE"""),"F#")</f>
        <v>F#</v>
      </c>
      <c r="I3050" s="1" t="str">
        <f>IFERROR(__xludf.DUMMYFUNCTION("""COMPUTED_VALUE"""),"HTML/CSS")</f>
        <v>HTML/CSS</v>
      </c>
      <c r="J3050" s="1" t="str">
        <f>IFERROR(__xludf.DUMMYFUNCTION("""COMPUTED_VALUE"""),"SQL")</f>
        <v>SQL</v>
      </c>
      <c r="K3050" s="1" t="str">
        <f>IFERROR(__xludf.DUMMYFUNCTION("""COMPUTED_VALUE"""),"TypeScript")</f>
        <v>TypeScript</v>
      </c>
    </row>
    <row r="3051">
      <c r="B3051" s="1" t="str">
        <f>IFERROR(__xludf.DUMMYFUNCTION("""COMPUTED_VALUE"""),"C#;HTML/CSS;JavaScript;SQL;TypeScript")</f>
        <v>C#;HTML/CSS;JavaScript;SQL;TypeScript</v>
      </c>
      <c r="E3051" s="1" t="str">
        <f>IFERROR(__xludf.DUMMYFUNCTION("UNIQUE(SPLIT(B3051,"";""))"),"C#")</f>
        <v>C#</v>
      </c>
      <c r="F3051" s="1" t="str">
        <f>IFERROR(__xludf.DUMMYFUNCTION("""COMPUTED_VALUE"""),"HTML/CSS")</f>
        <v>HTML/CSS</v>
      </c>
      <c r="G3051" s="1" t="str">
        <f>IFERROR(__xludf.DUMMYFUNCTION("""COMPUTED_VALUE"""),"JavaScript")</f>
        <v>JavaScript</v>
      </c>
      <c r="H3051" s="1" t="str">
        <f>IFERROR(__xludf.DUMMYFUNCTION("""COMPUTED_VALUE"""),"SQL")</f>
        <v>SQL</v>
      </c>
      <c r="I3051" s="1" t="str">
        <f>IFERROR(__xludf.DUMMYFUNCTION("""COMPUTED_VALUE"""),"TypeScript")</f>
        <v>TypeScript</v>
      </c>
    </row>
    <row r="3052">
      <c r="B3052" s="1" t="str">
        <f>IFERROR(__xludf.DUMMYFUNCTION("""COMPUTED_VALUE"""),"Bash/Shell/PowerShell;C#;JavaScript;PHP;SQL;VBA")</f>
        <v>Bash/Shell/PowerShell;C#;JavaScript;PHP;SQL;VBA</v>
      </c>
      <c r="E3052" s="1" t="str">
        <f>IFERROR(__xludf.DUMMYFUNCTION("UNIQUE(SPLIT(B3052,"";""))"),"Bash/Shell/PowerShell")</f>
        <v>Bash/Shell/PowerShell</v>
      </c>
      <c r="F3052" s="1" t="str">
        <f>IFERROR(__xludf.DUMMYFUNCTION("""COMPUTED_VALUE"""),"C#")</f>
        <v>C#</v>
      </c>
      <c r="G3052" s="1" t="str">
        <f>IFERROR(__xludf.DUMMYFUNCTION("""COMPUTED_VALUE"""),"JavaScript")</f>
        <v>JavaScript</v>
      </c>
      <c r="H3052" s="1" t="str">
        <f>IFERROR(__xludf.DUMMYFUNCTION("""COMPUTED_VALUE"""),"PHP")</f>
        <v>PHP</v>
      </c>
      <c r="I3052" s="1" t="str">
        <f>IFERROR(__xludf.DUMMYFUNCTION("""COMPUTED_VALUE"""),"SQL")</f>
        <v>SQL</v>
      </c>
      <c r="J3052" s="1" t="str">
        <f>IFERROR(__xludf.DUMMYFUNCTION("""COMPUTED_VALUE"""),"VBA")</f>
        <v>VBA</v>
      </c>
    </row>
    <row r="3053">
      <c r="B3053" s="1" t="str">
        <f>IFERROR(__xludf.DUMMYFUNCTION("""COMPUTED_VALUE"""),"C;C++;C#;Java;Python;R")</f>
        <v>C;C++;C#;Java;Python;R</v>
      </c>
      <c r="E3053" s="1" t="str">
        <f>IFERROR(__xludf.DUMMYFUNCTION("UNIQUE(SPLIT(B3053,"";""))"),"C")</f>
        <v>C</v>
      </c>
      <c r="F3053" s="1" t="str">
        <f>IFERROR(__xludf.DUMMYFUNCTION("""COMPUTED_VALUE"""),"C++")</f>
        <v>C++</v>
      </c>
      <c r="G3053" s="1" t="str">
        <f>IFERROR(__xludf.DUMMYFUNCTION("""COMPUTED_VALUE"""),"C#")</f>
        <v>C#</v>
      </c>
      <c r="H3053" s="1" t="str">
        <f>IFERROR(__xludf.DUMMYFUNCTION("""COMPUTED_VALUE"""),"Java")</f>
        <v>Java</v>
      </c>
      <c r="I3053" s="1" t="str">
        <f>IFERROR(__xludf.DUMMYFUNCTION("""COMPUTED_VALUE"""),"Python")</f>
        <v>Python</v>
      </c>
      <c r="J3053" s="1" t="str">
        <f>IFERROR(__xludf.DUMMYFUNCTION("""COMPUTED_VALUE"""),"R")</f>
        <v>R</v>
      </c>
    </row>
    <row r="3054">
      <c r="B3054" s="1" t="str">
        <f>IFERROR(__xludf.DUMMYFUNCTION("""COMPUTED_VALUE"""),"Clojure;Erlang;Python;Other(s):")</f>
        <v>Clojure;Erlang;Python;Other(s):</v>
      </c>
      <c r="E3054" s="1" t="str">
        <f>IFERROR(__xludf.DUMMYFUNCTION("UNIQUE(SPLIT(B3054,"";""))"),"Clojure")</f>
        <v>Clojure</v>
      </c>
      <c r="F3054" s="1" t="str">
        <f>IFERROR(__xludf.DUMMYFUNCTION("""COMPUTED_VALUE"""),"Erlang")</f>
        <v>Erlang</v>
      </c>
      <c r="G3054" s="1" t="str">
        <f>IFERROR(__xludf.DUMMYFUNCTION("""COMPUTED_VALUE"""),"Python")</f>
        <v>Python</v>
      </c>
      <c r="H3054" s="1" t="str">
        <f>IFERROR(__xludf.DUMMYFUNCTION("""COMPUTED_VALUE"""),"Other(s):")</f>
        <v>Other(s):</v>
      </c>
    </row>
    <row r="3055">
      <c r="B3055" s="1" t="str">
        <f>IFERROR(__xludf.DUMMYFUNCTION("""COMPUTED_VALUE"""),"Java;Python;SQL")</f>
        <v>Java;Python;SQL</v>
      </c>
      <c r="E3055" s="1" t="str">
        <f>IFERROR(__xludf.DUMMYFUNCTION("UNIQUE(SPLIT(B3055,"";""))"),"Java")</f>
        <v>Java</v>
      </c>
      <c r="F3055" s="1" t="str">
        <f>IFERROR(__xludf.DUMMYFUNCTION("""COMPUTED_VALUE"""),"Python")</f>
        <v>Python</v>
      </c>
      <c r="G3055" s="1" t="str">
        <f>IFERROR(__xludf.DUMMYFUNCTION("""COMPUTED_VALUE"""),"SQL")</f>
        <v>SQL</v>
      </c>
    </row>
    <row r="3056">
      <c r="B3056" s="1" t="str">
        <f>IFERROR(__xludf.DUMMYFUNCTION("""COMPUTED_VALUE"""),"Assembly;C;C#;HTML/CSS;JavaScript;SQL")</f>
        <v>Assembly;C;C#;HTML/CSS;JavaScript;SQL</v>
      </c>
      <c r="E3056" s="1" t="str">
        <f>IFERROR(__xludf.DUMMYFUNCTION("UNIQUE(SPLIT(B3056,"";""))"),"Assembly")</f>
        <v>Assembly</v>
      </c>
      <c r="F3056" s="1" t="str">
        <f>IFERROR(__xludf.DUMMYFUNCTION("""COMPUTED_VALUE"""),"C")</f>
        <v>C</v>
      </c>
      <c r="G3056" s="1" t="str">
        <f>IFERROR(__xludf.DUMMYFUNCTION("""COMPUTED_VALUE"""),"C#")</f>
        <v>C#</v>
      </c>
      <c r="H3056" s="1" t="str">
        <f>IFERROR(__xludf.DUMMYFUNCTION("""COMPUTED_VALUE"""),"HTML/CSS")</f>
        <v>HTML/CSS</v>
      </c>
      <c r="I3056" s="1" t="str">
        <f>IFERROR(__xludf.DUMMYFUNCTION("""COMPUTED_VALUE"""),"JavaScript")</f>
        <v>JavaScript</v>
      </c>
      <c r="J3056" s="1" t="str">
        <f>IFERROR(__xludf.DUMMYFUNCTION("""COMPUTED_VALUE"""),"SQL")</f>
        <v>SQL</v>
      </c>
    </row>
    <row r="3057">
      <c r="B3057" s="1" t="str">
        <f>IFERROR(__xludf.DUMMYFUNCTION("""COMPUTED_VALUE"""),"Bash/Shell/PowerShell;C;C#;Go;JavaScript;Python;Ruby")</f>
        <v>Bash/Shell/PowerShell;C;C#;Go;JavaScript;Python;Ruby</v>
      </c>
      <c r="E3057" s="1" t="str">
        <f>IFERROR(__xludf.DUMMYFUNCTION("UNIQUE(SPLIT(B3057,"";""))"),"Bash/Shell/PowerShell")</f>
        <v>Bash/Shell/PowerShell</v>
      </c>
      <c r="F3057" s="1" t="str">
        <f>IFERROR(__xludf.DUMMYFUNCTION("""COMPUTED_VALUE"""),"C")</f>
        <v>C</v>
      </c>
      <c r="G3057" s="1" t="str">
        <f>IFERROR(__xludf.DUMMYFUNCTION("""COMPUTED_VALUE"""),"C#")</f>
        <v>C#</v>
      </c>
      <c r="H3057" s="1" t="str">
        <f>IFERROR(__xludf.DUMMYFUNCTION("""COMPUTED_VALUE"""),"Go")</f>
        <v>Go</v>
      </c>
      <c r="I3057" s="1" t="str">
        <f>IFERROR(__xludf.DUMMYFUNCTION("""COMPUTED_VALUE"""),"JavaScript")</f>
        <v>JavaScript</v>
      </c>
      <c r="J3057" s="1" t="str">
        <f>IFERROR(__xludf.DUMMYFUNCTION("""COMPUTED_VALUE"""),"Python")</f>
        <v>Python</v>
      </c>
      <c r="K3057" s="1" t="str">
        <f>IFERROR(__xludf.DUMMYFUNCTION("""COMPUTED_VALUE"""),"Ruby")</f>
        <v>Ruby</v>
      </c>
    </row>
    <row r="3058">
      <c r="B3058" s="1" t="str">
        <f>IFERROR(__xludf.DUMMYFUNCTION("""COMPUTED_VALUE"""),"C;HTML/CSS;Java;JavaScript;Python;TypeScript")</f>
        <v>C;HTML/CSS;Java;JavaScript;Python;TypeScript</v>
      </c>
      <c r="E3058" s="1" t="str">
        <f>IFERROR(__xludf.DUMMYFUNCTION("UNIQUE(SPLIT(B3058,"";""))"),"C")</f>
        <v>C</v>
      </c>
      <c r="F3058" s="1" t="str">
        <f>IFERROR(__xludf.DUMMYFUNCTION("""COMPUTED_VALUE"""),"HTML/CSS")</f>
        <v>HTML/CSS</v>
      </c>
      <c r="G3058" s="1" t="str">
        <f>IFERROR(__xludf.DUMMYFUNCTION("""COMPUTED_VALUE"""),"Java")</f>
        <v>Java</v>
      </c>
      <c r="H3058" s="1" t="str">
        <f>IFERROR(__xludf.DUMMYFUNCTION("""COMPUTED_VALUE"""),"JavaScript")</f>
        <v>JavaScript</v>
      </c>
      <c r="I3058" s="1" t="str">
        <f>IFERROR(__xludf.DUMMYFUNCTION("""COMPUTED_VALUE"""),"Python")</f>
        <v>Python</v>
      </c>
      <c r="J3058" s="1" t="str">
        <f>IFERROR(__xludf.DUMMYFUNCTION("""COMPUTED_VALUE"""),"TypeScript")</f>
        <v>TypeScript</v>
      </c>
    </row>
    <row r="3059">
      <c r="B3059" s="1" t="str">
        <f>IFERROR(__xludf.DUMMYFUNCTION("""COMPUTED_VALUE"""),"C;C++;Java;Kotlin;Objective-C;Python;Swift")</f>
        <v>C;C++;Java;Kotlin;Objective-C;Python;Swift</v>
      </c>
      <c r="E3059" s="1" t="str">
        <f>IFERROR(__xludf.DUMMYFUNCTION("UNIQUE(SPLIT(B3059,"";""))"),"C")</f>
        <v>C</v>
      </c>
      <c r="F3059" s="1" t="str">
        <f>IFERROR(__xludf.DUMMYFUNCTION("""COMPUTED_VALUE"""),"C++")</f>
        <v>C++</v>
      </c>
      <c r="G3059" s="1" t="str">
        <f>IFERROR(__xludf.DUMMYFUNCTION("""COMPUTED_VALUE"""),"Java")</f>
        <v>Java</v>
      </c>
      <c r="H3059" s="1" t="str">
        <f>IFERROR(__xludf.DUMMYFUNCTION("""COMPUTED_VALUE"""),"Kotlin")</f>
        <v>Kotlin</v>
      </c>
      <c r="I3059" s="1" t="str">
        <f>IFERROR(__xludf.DUMMYFUNCTION("""COMPUTED_VALUE"""),"Objective-C")</f>
        <v>Objective-C</v>
      </c>
      <c r="J3059" s="1" t="str">
        <f>IFERROR(__xludf.DUMMYFUNCTION("""COMPUTED_VALUE"""),"Python")</f>
        <v>Python</v>
      </c>
      <c r="K3059" s="1" t="str">
        <f>IFERROR(__xludf.DUMMYFUNCTION("""COMPUTED_VALUE"""),"Swift")</f>
        <v>Swift</v>
      </c>
    </row>
    <row r="3060">
      <c r="B3060" s="1" t="str">
        <f>IFERROR(__xludf.DUMMYFUNCTION("""COMPUTED_VALUE"""),"Objective-C;Swift")</f>
        <v>Objective-C;Swift</v>
      </c>
      <c r="E3060" s="1" t="str">
        <f>IFERROR(__xludf.DUMMYFUNCTION("UNIQUE(SPLIT(B3060,"";""))"),"Objective-C")</f>
        <v>Objective-C</v>
      </c>
      <c r="F3060" s="1" t="str">
        <f>IFERROR(__xludf.DUMMYFUNCTION("""COMPUTED_VALUE"""),"Swift")</f>
        <v>Swift</v>
      </c>
    </row>
    <row r="3061">
      <c r="B3061" s="1" t="str">
        <f>IFERROR(__xludf.DUMMYFUNCTION("""COMPUTED_VALUE"""),"Bash/Shell/PowerShell;C;HTML/CSS;Java;JavaScript;Python;SQL")</f>
        <v>Bash/Shell/PowerShell;C;HTML/CSS;Java;JavaScript;Python;SQL</v>
      </c>
      <c r="E3061" s="1" t="str">
        <f>IFERROR(__xludf.DUMMYFUNCTION("UNIQUE(SPLIT(B3061,"";""))"),"Bash/Shell/PowerShell")</f>
        <v>Bash/Shell/PowerShell</v>
      </c>
      <c r="F3061" s="1" t="str">
        <f>IFERROR(__xludf.DUMMYFUNCTION("""COMPUTED_VALUE"""),"C")</f>
        <v>C</v>
      </c>
      <c r="G3061" s="1" t="str">
        <f>IFERROR(__xludf.DUMMYFUNCTION("""COMPUTED_VALUE"""),"HTML/CSS")</f>
        <v>HTML/CSS</v>
      </c>
      <c r="H3061" s="1" t="str">
        <f>IFERROR(__xludf.DUMMYFUNCTION("""COMPUTED_VALUE"""),"Java")</f>
        <v>Java</v>
      </c>
      <c r="I3061" s="1" t="str">
        <f>IFERROR(__xludf.DUMMYFUNCTION("""COMPUTED_VALUE"""),"JavaScript")</f>
        <v>JavaScript</v>
      </c>
      <c r="J3061" s="1" t="str">
        <f>IFERROR(__xludf.DUMMYFUNCTION("""COMPUTED_VALUE"""),"Python")</f>
        <v>Python</v>
      </c>
      <c r="K3061" s="1" t="str">
        <f>IFERROR(__xludf.DUMMYFUNCTION("""COMPUTED_VALUE"""),"SQL")</f>
        <v>SQL</v>
      </c>
    </row>
    <row r="3062">
      <c r="B3062" s="1" t="str">
        <f>IFERROR(__xludf.DUMMYFUNCTION("""COMPUTED_VALUE"""),"C#;HTML/CSS;Java;JavaScript;Scala;SQL")</f>
        <v>C#;HTML/CSS;Java;JavaScript;Scala;SQL</v>
      </c>
      <c r="E3062" s="1" t="str">
        <f>IFERROR(__xludf.DUMMYFUNCTION("UNIQUE(SPLIT(B3062,"";""))"),"C#")</f>
        <v>C#</v>
      </c>
      <c r="F3062" s="1" t="str">
        <f>IFERROR(__xludf.DUMMYFUNCTION("""COMPUTED_VALUE"""),"HTML/CSS")</f>
        <v>HTML/CSS</v>
      </c>
      <c r="G3062" s="1" t="str">
        <f>IFERROR(__xludf.DUMMYFUNCTION("""COMPUTED_VALUE"""),"Java")</f>
        <v>Java</v>
      </c>
      <c r="H3062" s="1" t="str">
        <f>IFERROR(__xludf.DUMMYFUNCTION("""COMPUTED_VALUE"""),"JavaScript")</f>
        <v>JavaScript</v>
      </c>
      <c r="I3062" s="1" t="str">
        <f>IFERROR(__xludf.DUMMYFUNCTION("""COMPUTED_VALUE"""),"Scala")</f>
        <v>Scala</v>
      </c>
      <c r="J3062" s="1" t="str">
        <f>IFERROR(__xludf.DUMMYFUNCTION("""COMPUTED_VALUE"""),"SQL")</f>
        <v>SQL</v>
      </c>
    </row>
    <row r="3063">
      <c r="B3063" s="1" t="str">
        <f>IFERROR(__xludf.DUMMYFUNCTION("""COMPUTED_VALUE"""),"Bash/Shell/PowerShell;C;C++;Go;HTML/CSS;Java;JavaScript;Python;SQL")</f>
        <v>Bash/Shell/PowerShell;C;C++;Go;HTML/CSS;Java;JavaScript;Python;SQL</v>
      </c>
      <c r="E3063" s="1" t="str">
        <f>IFERROR(__xludf.DUMMYFUNCTION("UNIQUE(SPLIT(B3063,"";""))"),"Bash/Shell/PowerShell")</f>
        <v>Bash/Shell/PowerShell</v>
      </c>
      <c r="F3063" s="1" t="str">
        <f>IFERROR(__xludf.DUMMYFUNCTION("""COMPUTED_VALUE"""),"C")</f>
        <v>C</v>
      </c>
      <c r="G3063" s="1" t="str">
        <f>IFERROR(__xludf.DUMMYFUNCTION("""COMPUTED_VALUE"""),"C++")</f>
        <v>C++</v>
      </c>
      <c r="H3063" s="1" t="str">
        <f>IFERROR(__xludf.DUMMYFUNCTION("""COMPUTED_VALUE"""),"Go")</f>
        <v>Go</v>
      </c>
      <c r="I3063" s="1" t="str">
        <f>IFERROR(__xludf.DUMMYFUNCTION("""COMPUTED_VALUE"""),"HTML/CSS")</f>
        <v>HTML/CSS</v>
      </c>
      <c r="J3063" s="1" t="str">
        <f>IFERROR(__xludf.DUMMYFUNCTION("""COMPUTED_VALUE"""),"Java")</f>
        <v>Java</v>
      </c>
      <c r="K3063" s="1" t="str">
        <f>IFERROR(__xludf.DUMMYFUNCTION("""COMPUTED_VALUE"""),"JavaScript")</f>
        <v>JavaScript</v>
      </c>
      <c r="L3063" s="1" t="str">
        <f>IFERROR(__xludf.DUMMYFUNCTION("""COMPUTED_VALUE"""),"Python")</f>
        <v>Python</v>
      </c>
      <c r="M3063" s="1" t="str">
        <f>IFERROR(__xludf.DUMMYFUNCTION("""COMPUTED_VALUE"""),"SQL")</f>
        <v>SQL</v>
      </c>
    </row>
    <row r="3064">
      <c r="B3064" s="1" t="str">
        <f>IFERROR(__xludf.DUMMYFUNCTION("""COMPUTED_VALUE"""),"Assembly;Bash/Shell/PowerShell;C;C++;C#;HTML/CSS;Java;JavaScript;Python")</f>
        <v>Assembly;Bash/Shell/PowerShell;C;C++;C#;HTML/CSS;Java;JavaScript;Python</v>
      </c>
      <c r="E3064" s="1" t="str">
        <f>IFERROR(__xludf.DUMMYFUNCTION("UNIQUE(SPLIT(B3064,"";""))"),"Assembly")</f>
        <v>Assembly</v>
      </c>
      <c r="F3064" s="1" t="str">
        <f>IFERROR(__xludf.DUMMYFUNCTION("""COMPUTED_VALUE"""),"Bash/Shell/PowerShell")</f>
        <v>Bash/Shell/PowerShell</v>
      </c>
      <c r="G3064" s="1" t="str">
        <f>IFERROR(__xludf.DUMMYFUNCTION("""COMPUTED_VALUE"""),"C")</f>
        <v>C</v>
      </c>
      <c r="H3064" s="1" t="str">
        <f>IFERROR(__xludf.DUMMYFUNCTION("""COMPUTED_VALUE"""),"C++")</f>
        <v>C++</v>
      </c>
      <c r="I3064" s="1" t="str">
        <f>IFERROR(__xludf.DUMMYFUNCTION("""COMPUTED_VALUE"""),"C#")</f>
        <v>C#</v>
      </c>
      <c r="J3064" s="1" t="str">
        <f>IFERROR(__xludf.DUMMYFUNCTION("""COMPUTED_VALUE"""),"HTML/CSS")</f>
        <v>HTML/CSS</v>
      </c>
      <c r="K3064" s="1" t="str">
        <f>IFERROR(__xludf.DUMMYFUNCTION("""COMPUTED_VALUE"""),"Java")</f>
        <v>Java</v>
      </c>
      <c r="L3064" s="1" t="str">
        <f>IFERROR(__xludf.DUMMYFUNCTION("""COMPUTED_VALUE"""),"JavaScript")</f>
        <v>JavaScript</v>
      </c>
      <c r="M3064" s="1" t="str">
        <f>IFERROR(__xludf.DUMMYFUNCTION("""COMPUTED_VALUE"""),"Python")</f>
        <v>Python</v>
      </c>
    </row>
    <row r="3065">
      <c r="B3065" s="1" t="str">
        <f>IFERROR(__xludf.DUMMYFUNCTION("""COMPUTED_VALUE"""),"Bash/Shell/PowerShell;HTML/CSS;JavaScript;PHP;Python;SQL")</f>
        <v>Bash/Shell/PowerShell;HTML/CSS;JavaScript;PHP;Python;SQL</v>
      </c>
      <c r="E3065" s="1" t="str">
        <f>IFERROR(__xludf.DUMMYFUNCTION("UNIQUE(SPLIT(B3065,"";""))"),"Bash/Shell/PowerShell")</f>
        <v>Bash/Shell/PowerShell</v>
      </c>
      <c r="F3065" s="1" t="str">
        <f>IFERROR(__xludf.DUMMYFUNCTION("""COMPUTED_VALUE"""),"HTML/CSS")</f>
        <v>HTML/CSS</v>
      </c>
      <c r="G3065" s="1" t="str">
        <f>IFERROR(__xludf.DUMMYFUNCTION("""COMPUTED_VALUE"""),"JavaScript")</f>
        <v>JavaScript</v>
      </c>
      <c r="H3065" s="1" t="str">
        <f>IFERROR(__xludf.DUMMYFUNCTION("""COMPUTED_VALUE"""),"PHP")</f>
        <v>PHP</v>
      </c>
      <c r="I3065" s="1" t="str">
        <f>IFERROR(__xludf.DUMMYFUNCTION("""COMPUTED_VALUE"""),"Python")</f>
        <v>Python</v>
      </c>
      <c r="J3065" s="1" t="str">
        <f>IFERROR(__xludf.DUMMYFUNCTION("""COMPUTED_VALUE"""),"SQL")</f>
        <v>SQL</v>
      </c>
    </row>
    <row r="3066">
      <c r="B3066" s="1" t="str">
        <f>IFERROR(__xludf.DUMMYFUNCTION("""COMPUTED_VALUE"""),"C#;HTML/CSS;Java;JavaScript;PHP;SQL")</f>
        <v>C#;HTML/CSS;Java;JavaScript;PHP;SQL</v>
      </c>
      <c r="E3066" s="1" t="str">
        <f>IFERROR(__xludf.DUMMYFUNCTION("UNIQUE(SPLIT(B3066,"";""))"),"C#")</f>
        <v>C#</v>
      </c>
      <c r="F3066" s="1" t="str">
        <f>IFERROR(__xludf.DUMMYFUNCTION("""COMPUTED_VALUE"""),"HTML/CSS")</f>
        <v>HTML/CSS</v>
      </c>
      <c r="G3066" s="1" t="str">
        <f>IFERROR(__xludf.DUMMYFUNCTION("""COMPUTED_VALUE"""),"Java")</f>
        <v>Java</v>
      </c>
      <c r="H3066" s="1" t="str">
        <f>IFERROR(__xludf.DUMMYFUNCTION("""COMPUTED_VALUE"""),"JavaScript")</f>
        <v>JavaScript</v>
      </c>
      <c r="I3066" s="1" t="str">
        <f>IFERROR(__xludf.DUMMYFUNCTION("""COMPUTED_VALUE"""),"PHP")</f>
        <v>PHP</v>
      </c>
      <c r="J3066" s="1" t="str">
        <f>IFERROR(__xludf.DUMMYFUNCTION("""COMPUTED_VALUE"""),"SQL")</f>
        <v>SQL</v>
      </c>
    </row>
    <row r="3067">
      <c r="B3067" s="1" t="str">
        <f>IFERROR(__xludf.DUMMYFUNCTION("""COMPUTED_VALUE"""),"C#")</f>
        <v>C#</v>
      </c>
      <c r="E3067" s="1" t="str">
        <f>IFERROR(__xludf.DUMMYFUNCTION("UNIQUE(SPLIT(B3067,"";""))"),"C#")</f>
        <v>C#</v>
      </c>
    </row>
    <row r="3068">
      <c r="B3068" s="1" t="str">
        <f>IFERROR(__xludf.DUMMYFUNCTION("""COMPUTED_VALUE"""),"C++;C#;HTML/CSS;Java;JavaScript;PHP;Python;Ruby;SQL")</f>
        <v>C++;C#;HTML/CSS;Java;JavaScript;PHP;Python;Ruby;SQL</v>
      </c>
      <c r="E3068" s="1" t="str">
        <f>IFERROR(__xludf.DUMMYFUNCTION("UNIQUE(SPLIT(B3068,"";""))"),"C++")</f>
        <v>C++</v>
      </c>
      <c r="F3068" s="1" t="str">
        <f>IFERROR(__xludf.DUMMYFUNCTION("""COMPUTED_VALUE"""),"C#")</f>
        <v>C#</v>
      </c>
      <c r="G3068" s="1" t="str">
        <f>IFERROR(__xludf.DUMMYFUNCTION("""COMPUTED_VALUE"""),"HTML/CSS")</f>
        <v>HTML/CSS</v>
      </c>
      <c r="H3068" s="1" t="str">
        <f>IFERROR(__xludf.DUMMYFUNCTION("""COMPUTED_VALUE"""),"Java")</f>
        <v>Java</v>
      </c>
      <c r="I3068" s="1" t="str">
        <f>IFERROR(__xludf.DUMMYFUNCTION("""COMPUTED_VALUE"""),"JavaScript")</f>
        <v>JavaScript</v>
      </c>
      <c r="J3068" s="1" t="str">
        <f>IFERROR(__xludf.DUMMYFUNCTION("""COMPUTED_VALUE"""),"PHP")</f>
        <v>PHP</v>
      </c>
      <c r="K3068" s="1" t="str">
        <f>IFERROR(__xludf.DUMMYFUNCTION("""COMPUTED_VALUE"""),"Python")</f>
        <v>Python</v>
      </c>
      <c r="L3068" s="1" t="str">
        <f>IFERROR(__xludf.DUMMYFUNCTION("""COMPUTED_VALUE"""),"Ruby")</f>
        <v>Ruby</v>
      </c>
      <c r="M3068" s="1" t="str">
        <f>IFERROR(__xludf.DUMMYFUNCTION("""COMPUTED_VALUE"""),"SQL")</f>
        <v>SQL</v>
      </c>
    </row>
    <row r="3069">
      <c r="B3069" s="1" t="str">
        <f>IFERROR(__xludf.DUMMYFUNCTION("""COMPUTED_VALUE"""),"JavaScript")</f>
        <v>JavaScript</v>
      </c>
      <c r="E3069" s="1" t="str">
        <f>IFERROR(__xludf.DUMMYFUNCTION("UNIQUE(SPLIT(B3069,"";""))"),"JavaScript")</f>
        <v>JavaScript</v>
      </c>
    </row>
    <row r="3070">
      <c r="B3070" s="1" t="str">
        <f>IFERROR(__xludf.DUMMYFUNCTION("""COMPUTED_VALUE"""),"Python")</f>
        <v>Python</v>
      </c>
      <c r="E3070" s="1" t="str">
        <f>IFERROR(__xludf.DUMMYFUNCTION("UNIQUE(SPLIT(B3070,"";""))"),"Python")</f>
        <v>Python</v>
      </c>
    </row>
    <row r="3071">
      <c r="B3071" s="1" t="str">
        <f>IFERROR(__xludf.DUMMYFUNCTION("""COMPUTED_VALUE"""),"C;C++;HTML/CSS;JavaScript;SQL;Swift")</f>
        <v>C;C++;HTML/CSS;JavaScript;SQL;Swift</v>
      </c>
      <c r="E3071" s="1" t="str">
        <f>IFERROR(__xludf.DUMMYFUNCTION("UNIQUE(SPLIT(B3071,"";""))"),"C")</f>
        <v>C</v>
      </c>
      <c r="F3071" s="1" t="str">
        <f>IFERROR(__xludf.DUMMYFUNCTION("""COMPUTED_VALUE"""),"C++")</f>
        <v>C++</v>
      </c>
      <c r="G3071" s="1" t="str">
        <f>IFERROR(__xludf.DUMMYFUNCTION("""COMPUTED_VALUE"""),"HTML/CSS")</f>
        <v>HTML/CSS</v>
      </c>
      <c r="H3071" s="1" t="str">
        <f>IFERROR(__xludf.DUMMYFUNCTION("""COMPUTED_VALUE"""),"JavaScript")</f>
        <v>JavaScript</v>
      </c>
      <c r="I3071" s="1" t="str">
        <f>IFERROR(__xludf.DUMMYFUNCTION("""COMPUTED_VALUE"""),"SQL")</f>
        <v>SQL</v>
      </c>
      <c r="J3071" s="1" t="str">
        <f>IFERROR(__xludf.DUMMYFUNCTION("""COMPUTED_VALUE"""),"Swift")</f>
        <v>Swift</v>
      </c>
    </row>
    <row r="3072">
      <c r="B3072" s="1" t="str">
        <f>IFERROR(__xludf.DUMMYFUNCTION("""COMPUTED_VALUE"""),"C++")</f>
        <v>C++</v>
      </c>
      <c r="E3072" s="1" t="str">
        <f>IFERROR(__xludf.DUMMYFUNCTION("UNIQUE(SPLIT(B3072,"";""))"),"C++")</f>
        <v>C++</v>
      </c>
    </row>
    <row r="3073">
      <c r="B3073" s="1" t="str">
        <f>IFERROR(__xludf.DUMMYFUNCTION("""COMPUTED_VALUE"""),"Bash/Shell/PowerShell;C#;HTML/CSS;Java;JavaScript;Ruby")</f>
        <v>Bash/Shell/PowerShell;C#;HTML/CSS;Java;JavaScript;Ruby</v>
      </c>
      <c r="E3073" s="1" t="str">
        <f>IFERROR(__xludf.DUMMYFUNCTION("UNIQUE(SPLIT(B3073,"";""))"),"Bash/Shell/PowerShell")</f>
        <v>Bash/Shell/PowerShell</v>
      </c>
      <c r="F3073" s="1" t="str">
        <f>IFERROR(__xludf.DUMMYFUNCTION("""COMPUTED_VALUE"""),"C#")</f>
        <v>C#</v>
      </c>
      <c r="G3073" s="1" t="str">
        <f>IFERROR(__xludf.DUMMYFUNCTION("""COMPUTED_VALUE"""),"HTML/CSS")</f>
        <v>HTML/CSS</v>
      </c>
      <c r="H3073" s="1" t="str">
        <f>IFERROR(__xludf.DUMMYFUNCTION("""COMPUTED_VALUE"""),"Java")</f>
        <v>Java</v>
      </c>
      <c r="I3073" s="1" t="str">
        <f>IFERROR(__xludf.DUMMYFUNCTION("""COMPUTED_VALUE"""),"JavaScript")</f>
        <v>JavaScript</v>
      </c>
      <c r="J3073" s="1" t="str">
        <f>IFERROR(__xludf.DUMMYFUNCTION("""COMPUTED_VALUE"""),"Ruby")</f>
        <v>Ruby</v>
      </c>
    </row>
    <row r="3074">
      <c r="B3074" s="1" t="str">
        <f>IFERROR(__xludf.DUMMYFUNCTION("""COMPUTED_VALUE"""),"Bash/Shell/PowerShell;Clojure;HTML/CSS;Java;JavaScript;Python;Ruby;SQL")</f>
        <v>Bash/Shell/PowerShell;Clojure;HTML/CSS;Java;JavaScript;Python;Ruby;SQL</v>
      </c>
      <c r="E3074" s="1" t="str">
        <f>IFERROR(__xludf.DUMMYFUNCTION("UNIQUE(SPLIT(B3074,"";""))"),"Bash/Shell/PowerShell")</f>
        <v>Bash/Shell/PowerShell</v>
      </c>
      <c r="F3074" s="1" t="str">
        <f>IFERROR(__xludf.DUMMYFUNCTION("""COMPUTED_VALUE"""),"Clojure")</f>
        <v>Clojure</v>
      </c>
      <c r="G3074" s="1" t="str">
        <f>IFERROR(__xludf.DUMMYFUNCTION("""COMPUTED_VALUE"""),"HTML/CSS")</f>
        <v>HTML/CSS</v>
      </c>
      <c r="H3074" s="1" t="str">
        <f>IFERROR(__xludf.DUMMYFUNCTION("""COMPUTED_VALUE"""),"Java")</f>
        <v>Java</v>
      </c>
      <c r="I3074" s="1" t="str">
        <f>IFERROR(__xludf.DUMMYFUNCTION("""COMPUTED_VALUE"""),"JavaScript")</f>
        <v>JavaScript</v>
      </c>
      <c r="J3074" s="1" t="str">
        <f>IFERROR(__xludf.DUMMYFUNCTION("""COMPUTED_VALUE"""),"Python")</f>
        <v>Python</v>
      </c>
      <c r="K3074" s="1" t="str">
        <f>IFERROR(__xludf.DUMMYFUNCTION("""COMPUTED_VALUE"""),"Ruby")</f>
        <v>Ruby</v>
      </c>
      <c r="L3074" s="1" t="str">
        <f>IFERROR(__xludf.DUMMYFUNCTION("""COMPUTED_VALUE"""),"SQL")</f>
        <v>SQL</v>
      </c>
    </row>
    <row r="3075">
      <c r="B3075" s="1" t="str">
        <f>IFERROR(__xludf.DUMMYFUNCTION("""COMPUTED_VALUE"""),"C;C#;HTML/CSS;Python;R;SQL;WebAssembly")</f>
        <v>C;C#;HTML/CSS;Python;R;SQL;WebAssembly</v>
      </c>
      <c r="E3075" s="1" t="str">
        <f>IFERROR(__xludf.DUMMYFUNCTION("UNIQUE(SPLIT(B3075,"";""))"),"C")</f>
        <v>C</v>
      </c>
      <c r="F3075" s="1" t="str">
        <f>IFERROR(__xludf.DUMMYFUNCTION("""COMPUTED_VALUE"""),"C#")</f>
        <v>C#</v>
      </c>
      <c r="G3075" s="1" t="str">
        <f>IFERROR(__xludf.DUMMYFUNCTION("""COMPUTED_VALUE"""),"HTML/CSS")</f>
        <v>HTML/CSS</v>
      </c>
      <c r="H3075" s="1" t="str">
        <f>IFERROR(__xludf.DUMMYFUNCTION("""COMPUTED_VALUE"""),"Python")</f>
        <v>Python</v>
      </c>
      <c r="I3075" s="1" t="str">
        <f>IFERROR(__xludf.DUMMYFUNCTION("""COMPUTED_VALUE"""),"R")</f>
        <v>R</v>
      </c>
      <c r="J3075" s="1" t="str">
        <f>IFERROR(__xludf.DUMMYFUNCTION("""COMPUTED_VALUE"""),"SQL")</f>
        <v>SQL</v>
      </c>
      <c r="K3075" s="1" t="str">
        <f>IFERROR(__xludf.DUMMYFUNCTION("""COMPUTED_VALUE"""),"WebAssembly")</f>
        <v>WebAssembly</v>
      </c>
    </row>
    <row r="3076">
      <c r="B3076" s="1" t="str">
        <f>IFERROR(__xludf.DUMMYFUNCTION("""COMPUTED_VALUE"""),"C;C++;JavaScript;Objective-C;Swift;TypeScript")</f>
        <v>C;C++;JavaScript;Objective-C;Swift;TypeScript</v>
      </c>
      <c r="E3076" s="1" t="str">
        <f>IFERROR(__xludf.DUMMYFUNCTION("UNIQUE(SPLIT(B3076,"";""))"),"C")</f>
        <v>C</v>
      </c>
      <c r="F3076" s="1" t="str">
        <f>IFERROR(__xludf.DUMMYFUNCTION("""COMPUTED_VALUE"""),"C++")</f>
        <v>C++</v>
      </c>
      <c r="G3076" s="1" t="str">
        <f>IFERROR(__xludf.DUMMYFUNCTION("""COMPUTED_VALUE"""),"JavaScript")</f>
        <v>JavaScript</v>
      </c>
      <c r="H3076" s="1" t="str">
        <f>IFERROR(__xludf.DUMMYFUNCTION("""COMPUTED_VALUE"""),"Objective-C")</f>
        <v>Objective-C</v>
      </c>
      <c r="I3076" s="1" t="str">
        <f>IFERROR(__xludf.DUMMYFUNCTION("""COMPUTED_VALUE"""),"Swift")</f>
        <v>Swift</v>
      </c>
      <c r="J3076" s="1" t="str">
        <f>IFERROR(__xludf.DUMMYFUNCTION("""COMPUTED_VALUE"""),"TypeScript")</f>
        <v>TypeScript</v>
      </c>
    </row>
    <row r="3077">
      <c r="B3077" s="1" t="str">
        <f>IFERROR(__xludf.DUMMYFUNCTION("""COMPUTED_VALUE"""),"Bash/Shell/PowerShell;C;C++;HTML/CSS;Java;JavaScript;PHP;Python;SQL;VBA")</f>
        <v>Bash/Shell/PowerShell;C;C++;HTML/CSS;Java;JavaScript;PHP;Python;SQL;VBA</v>
      </c>
      <c r="E3077" s="1" t="str">
        <f>IFERROR(__xludf.DUMMYFUNCTION("UNIQUE(SPLIT(B3077,"";""))"),"Bash/Shell/PowerShell")</f>
        <v>Bash/Shell/PowerShell</v>
      </c>
      <c r="F3077" s="1" t="str">
        <f>IFERROR(__xludf.DUMMYFUNCTION("""COMPUTED_VALUE"""),"C")</f>
        <v>C</v>
      </c>
      <c r="G3077" s="1" t="str">
        <f>IFERROR(__xludf.DUMMYFUNCTION("""COMPUTED_VALUE"""),"C++")</f>
        <v>C++</v>
      </c>
      <c r="H3077" s="1" t="str">
        <f>IFERROR(__xludf.DUMMYFUNCTION("""COMPUTED_VALUE"""),"HTML/CSS")</f>
        <v>HTML/CSS</v>
      </c>
      <c r="I3077" s="1" t="str">
        <f>IFERROR(__xludf.DUMMYFUNCTION("""COMPUTED_VALUE"""),"Java")</f>
        <v>Java</v>
      </c>
      <c r="J3077" s="1" t="str">
        <f>IFERROR(__xludf.DUMMYFUNCTION("""COMPUTED_VALUE"""),"JavaScript")</f>
        <v>JavaScript</v>
      </c>
      <c r="K3077" s="1" t="str">
        <f>IFERROR(__xludf.DUMMYFUNCTION("""COMPUTED_VALUE"""),"PHP")</f>
        <v>PHP</v>
      </c>
      <c r="L3077" s="1" t="str">
        <f>IFERROR(__xludf.DUMMYFUNCTION("""COMPUTED_VALUE"""),"Python")</f>
        <v>Python</v>
      </c>
      <c r="M3077" s="1" t="str">
        <f>IFERROR(__xludf.DUMMYFUNCTION("""COMPUTED_VALUE"""),"SQL")</f>
        <v>SQL</v>
      </c>
      <c r="N3077" s="1" t="str">
        <f>IFERROR(__xludf.DUMMYFUNCTION("""COMPUTED_VALUE"""),"VBA")</f>
        <v>VBA</v>
      </c>
    </row>
    <row r="3078">
      <c r="B3078" s="1" t="str">
        <f>IFERROR(__xludf.DUMMYFUNCTION("""COMPUTED_VALUE"""),"Elixir;Erlang;Go;Python;Rust")</f>
        <v>Elixir;Erlang;Go;Python;Rust</v>
      </c>
      <c r="E3078" s="1" t="str">
        <f>IFERROR(__xludf.DUMMYFUNCTION("UNIQUE(SPLIT(B3078,"";""))"),"Elixir")</f>
        <v>Elixir</v>
      </c>
      <c r="F3078" s="1" t="str">
        <f>IFERROR(__xludf.DUMMYFUNCTION("""COMPUTED_VALUE"""),"Erlang")</f>
        <v>Erlang</v>
      </c>
      <c r="G3078" s="1" t="str">
        <f>IFERROR(__xludf.DUMMYFUNCTION("""COMPUTED_VALUE"""),"Go")</f>
        <v>Go</v>
      </c>
      <c r="H3078" s="1" t="str">
        <f>IFERROR(__xludf.DUMMYFUNCTION("""COMPUTED_VALUE"""),"Python")</f>
        <v>Python</v>
      </c>
      <c r="I3078" s="1" t="str">
        <f>IFERROR(__xludf.DUMMYFUNCTION("""COMPUTED_VALUE"""),"Rust")</f>
        <v>Rust</v>
      </c>
    </row>
    <row r="3079">
      <c r="B3079" s="1" t="str">
        <f>IFERROR(__xludf.DUMMYFUNCTION("""COMPUTED_VALUE"""),"C#")</f>
        <v>C#</v>
      </c>
      <c r="E3079" s="1" t="str">
        <f>IFERROR(__xludf.DUMMYFUNCTION("UNIQUE(SPLIT(B3079,"";""))"),"C#")</f>
        <v>C#</v>
      </c>
    </row>
    <row r="3080">
      <c r="B3080" s="1" t="str">
        <f>IFERROR(__xludf.DUMMYFUNCTION("""COMPUTED_VALUE"""),"HTML/CSS;JavaScript;Python")</f>
        <v>HTML/CSS;JavaScript;Python</v>
      </c>
      <c r="E3080" s="1" t="str">
        <f>IFERROR(__xludf.DUMMYFUNCTION("UNIQUE(SPLIT(B3080,"";""))"),"HTML/CSS")</f>
        <v>HTML/CSS</v>
      </c>
      <c r="F3080" s="1" t="str">
        <f>IFERROR(__xludf.DUMMYFUNCTION("""COMPUTED_VALUE"""),"JavaScript")</f>
        <v>JavaScript</v>
      </c>
      <c r="G3080" s="1" t="str">
        <f>IFERROR(__xludf.DUMMYFUNCTION("""COMPUTED_VALUE"""),"Python")</f>
        <v>Python</v>
      </c>
    </row>
    <row r="3081">
      <c r="B3081" s="1" t="str">
        <f>IFERROR(__xludf.DUMMYFUNCTION("""COMPUTED_VALUE"""),"C#;HTML/CSS;Java;JavaScript")</f>
        <v>C#;HTML/CSS;Java;JavaScript</v>
      </c>
      <c r="E3081" s="1" t="str">
        <f>IFERROR(__xludf.DUMMYFUNCTION("UNIQUE(SPLIT(B3081,"";""))"),"C#")</f>
        <v>C#</v>
      </c>
      <c r="F3081" s="1" t="str">
        <f>IFERROR(__xludf.DUMMYFUNCTION("""COMPUTED_VALUE"""),"HTML/CSS")</f>
        <v>HTML/CSS</v>
      </c>
      <c r="G3081" s="1" t="str">
        <f>IFERROR(__xludf.DUMMYFUNCTION("""COMPUTED_VALUE"""),"Java")</f>
        <v>Java</v>
      </c>
      <c r="H3081" s="1" t="str">
        <f>IFERROR(__xludf.DUMMYFUNCTION("""COMPUTED_VALUE"""),"JavaScript")</f>
        <v>JavaScript</v>
      </c>
    </row>
    <row r="3082">
      <c r="B3082" s="1" t="str">
        <f>IFERROR(__xludf.DUMMYFUNCTION("""COMPUTED_VALUE"""),"Java;SQL")</f>
        <v>Java;SQL</v>
      </c>
      <c r="E3082" s="1" t="str">
        <f>IFERROR(__xludf.DUMMYFUNCTION("UNIQUE(SPLIT(B3082,"";""))"),"Java")</f>
        <v>Java</v>
      </c>
      <c r="F3082" s="1" t="str">
        <f>IFERROR(__xludf.DUMMYFUNCTION("""COMPUTED_VALUE"""),"SQL")</f>
        <v>SQL</v>
      </c>
    </row>
    <row r="3083">
      <c r="B3083" s="1" t="str">
        <f>IFERROR(__xludf.DUMMYFUNCTION("""COMPUTED_VALUE"""),"Dart;Java;Kotlin;Objective-C;Python;Swift")</f>
        <v>Dart;Java;Kotlin;Objective-C;Python;Swift</v>
      </c>
      <c r="E3083" s="1" t="str">
        <f>IFERROR(__xludf.DUMMYFUNCTION("UNIQUE(SPLIT(B3083,"";""))"),"Dart")</f>
        <v>Dart</v>
      </c>
      <c r="F3083" s="1" t="str">
        <f>IFERROR(__xludf.DUMMYFUNCTION("""COMPUTED_VALUE"""),"Java")</f>
        <v>Java</v>
      </c>
      <c r="G3083" s="1" t="str">
        <f>IFERROR(__xludf.DUMMYFUNCTION("""COMPUTED_VALUE"""),"Kotlin")</f>
        <v>Kotlin</v>
      </c>
      <c r="H3083" s="1" t="str">
        <f>IFERROR(__xludf.DUMMYFUNCTION("""COMPUTED_VALUE"""),"Objective-C")</f>
        <v>Objective-C</v>
      </c>
      <c r="I3083" s="1" t="str">
        <f>IFERROR(__xludf.DUMMYFUNCTION("""COMPUTED_VALUE"""),"Python")</f>
        <v>Python</v>
      </c>
      <c r="J3083" s="1" t="str">
        <f>IFERROR(__xludf.DUMMYFUNCTION("""COMPUTED_VALUE"""),"Swift")</f>
        <v>Swift</v>
      </c>
    </row>
    <row r="3084">
      <c r="B3084" s="1" t="str">
        <f>IFERROR(__xludf.DUMMYFUNCTION("""COMPUTED_VALUE"""),"JavaScript;PHP")</f>
        <v>JavaScript;PHP</v>
      </c>
      <c r="E3084" s="1" t="str">
        <f>IFERROR(__xludf.DUMMYFUNCTION("UNIQUE(SPLIT(B3084,"";""))"),"JavaScript")</f>
        <v>JavaScript</v>
      </c>
      <c r="F3084" s="1" t="str">
        <f>IFERROR(__xludf.DUMMYFUNCTION("""COMPUTED_VALUE"""),"PHP")</f>
        <v>PHP</v>
      </c>
    </row>
    <row r="3085">
      <c r="B3085" s="1" t="str">
        <f>IFERROR(__xludf.DUMMYFUNCTION("""COMPUTED_VALUE"""),"HTML/CSS;JavaScript")</f>
        <v>HTML/CSS;JavaScript</v>
      </c>
      <c r="E3085" s="1" t="str">
        <f>IFERROR(__xludf.DUMMYFUNCTION("UNIQUE(SPLIT(B3085,"";""))"),"HTML/CSS")</f>
        <v>HTML/CSS</v>
      </c>
      <c r="F3085" s="1" t="str">
        <f>IFERROR(__xludf.DUMMYFUNCTION("""COMPUTED_VALUE"""),"JavaScript")</f>
        <v>JavaScript</v>
      </c>
    </row>
    <row r="3086">
      <c r="B3086" s="1" t="str">
        <f>IFERROR(__xludf.DUMMYFUNCTION("""COMPUTED_VALUE"""),"Bash/Shell/PowerShell;Go;HTML/CSS;JavaScript;Python;Rust;SQL")</f>
        <v>Bash/Shell/PowerShell;Go;HTML/CSS;JavaScript;Python;Rust;SQL</v>
      </c>
      <c r="E3086" s="1" t="str">
        <f>IFERROR(__xludf.DUMMYFUNCTION("UNIQUE(SPLIT(B3086,"";""))"),"Bash/Shell/PowerShell")</f>
        <v>Bash/Shell/PowerShell</v>
      </c>
      <c r="F3086" s="1" t="str">
        <f>IFERROR(__xludf.DUMMYFUNCTION("""COMPUTED_VALUE"""),"Go")</f>
        <v>Go</v>
      </c>
      <c r="G3086" s="1" t="str">
        <f>IFERROR(__xludf.DUMMYFUNCTION("""COMPUTED_VALUE"""),"HTML/CSS")</f>
        <v>HTML/CSS</v>
      </c>
      <c r="H3086" s="1" t="str">
        <f>IFERROR(__xludf.DUMMYFUNCTION("""COMPUTED_VALUE"""),"JavaScript")</f>
        <v>JavaScript</v>
      </c>
      <c r="I3086" s="1" t="str">
        <f>IFERROR(__xludf.DUMMYFUNCTION("""COMPUTED_VALUE"""),"Python")</f>
        <v>Python</v>
      </c>
      <c r="J3086" s="1" t="str">
        <f>IFERROR(__xludf.DUMMYFUNCTION("""COMPUTED_VALUE"""),"Rust")</f>
        <v>Rust</v>
      </c>
      <c r="K3086" s="1" t="str">
        <f>IFERROR(__xludf.DUMMYFUNCTION("""COMPUTED_VALUE"""),"SQL")</f>
        <v>SQL</v>
      </c>
    </row>
    <row r="3087">
      <c r="B3087" s="1" t="str">
        <f>IFERROR(__xludf.DUMMYFUNCTION("""COMPUTED_VALUE"""),"Python;R;SQL")</f>
        <v>Python;R;SQL</v>
      </c>
      <c r="E3087" s="1" t="str">
        <f>IFERROR(__xludf.DUMMYFUNCTION("UNIQUE(SPLIT(B3087,"";""))"),"Python")</f>
        <v>Python</v>
      </c>
      <c r="F3087" s="1" t="str">
        <f>IFERROR(__xludf.DUMMYFUNCTION("""COMPUTED_VALUE"""),"R")</f>
        <v>R</v>
      </c>
      <c r="G3087" s="1" t="str">
        <f>IFERROR(__xludf.DUMMYFUNCTION("""COMPUTED_VALUE"""),"SQL")</f>
        <v>SQL</v>
      </c>
    </row>
    <row r="3088">
      <c r="B3088" s="1" t="str">
        <f>IFERROR(__xludf.DUMMYFUNCTION("""COMPUTED_VALUE"""),"Bash/Shell/PowerShell;HTML/CSS;JavaScript;PHP;Python;SQL")</f>
        <v>Bash/Shell/PowerShell;HTML/CSS;JavaScript;PHP;Python;SQL</v>
      </c>
      <c r="E3088" s="1" t="str">
        <f>IFERROR(__xludf.DUMMYFUNCTION("UNIQUE(SPLIT(B3088,"";""))"),"Bash/Shell/PowerShell")</f>
        <v>Bash/Shell/PowerShell</v>
      </c>
      <c r="F3088" s="1" t="str">
        <f>IFERROR(__xludf.DUMMYFUNCTION("""COMPUTED_VALUE"""),"HTML/CSS")</f>
        <v>HTML/CSS</v>
      </c>
      <c r="G3088" s="1" t="str">
        <f>IFERROR(__xludf.DUMMYFUNCTION("""COMPUTED_VALUE"""),"JavaScript")</f>
        <v>JavaScript</v>
      </c>
      <c r="H3088" s="1" t="str">
        <f>IFERROR(__xludf.DUMMYFUNCTION("""COMPUTED_VALUE"""),"PHP")</f>
        <v>PHP</v>
      </c>
      <c r="I3088" s="1" t="str">
        <f>IFERROR(__xludf.DUMMYFUNCTION("""COMPUTED_VALUE"""),"Python")</f>
        <v>Python</v>
      </c>
      <c r="J3088" s="1" t="str">
        <f>IFERROR(__xludf.DUMMYFUNCTION("""COMPUTED_VALUE"""),"SQL")</f>
        <v>SQL</v>
      </c>
    </row>
    <row r="3089">
      <c r="B3089" s="1" t="str">
        <f>IFERROR(__xludf.DUMMYFUNCTION("""COMPUTED_VALUE"""),"Bash/Shell/PowerShell;C++;HTML/CSS;Java;JavaScript;PHP;SQL")</f>
        <v>Bash/Shell/PowerShell;C++;HTML/CSS;Java;JavaScript;PHP;SQL</v>
      </c>
      <c r="E3089" s="1" t="str">
        <f>IFERROR(__xludf.DUMMYFUNCTION("UNIQUE(SPLIT(B3089,"";""))"),"Bash/Shell/PowerShell")</f>
        <v>Bash/Shell/PowerShell</v>
      </c>
      <c r="F3089" s="1" t="str">
        <f>IFERROR(__xludf.DUMMYFUNCTION("""COMPUTED_VALUE"""),"C++")</f>
        <v>C++</v>
      </c>
      <c r="G3089" s="1" t="str">
        <f>IFERROR(__xludf.DUMMYFUNCTION("""COMPUTED_VALUE"""),"HTML/CSS")</f>
        <v>HTML/CSS</v>
      </c>
      <c r="H3089" s="1" t="str">
        <f>IFERROR(__xludf.DUMMYFUNCTION("""COMPUTED_VALUE"""),"Java")</f>
        <v>Java</v>
      </c>
      <c r="I3089" s="1" t="str">
        <f>IFERROR(__xludf.DUMMYFUNCTION("""COMPUTED_VALUE"""),"JavaScript")</f>
        <v>JavaScript</v>
      </c>
      <c r="J3089" s="1" t="str">
        <f>IFERROR(__xludf.DUMMYFUNCTION("""COMPUTED_VALUE"""),"PHP")</f>
        <v>PHP</v>
      </c>
      <c r="K3089" s="1" t="str">
        <f>IFERROR(__xludf.DUMMYFUNCTION("""COMPUTED_VALUE"""),"SQL")</f>
        <v>SQL</v>
      </c>
    </row>
    <row r="3090">
      <c r="B3090" s="1" t="str">
        <f>IFERROR(__xludf.DUMMYFUNCTION("""COMPUTED_VALUE"""),"HTML/CSS;Java;JavaScript;SQL")</f>
        <v>HTML/CSS;Java;JavaScript;SQL</v>
      </c>
      <c r="E3090" s="1" t="str">
        <f>IFERROR(__xludf.DUMMYFUNCTION("UNIQUE(SPLIT(B3090,"";""))"),"HTML/CSS")</f>
        <v>HTML/CSS</v>
      </c>
      <c r="F3090" s="1" t="str">
        <f>IFERROR(__xludf.DUMMYFUNCTION("""COMPUTED_VALUE"""),"Java")</f>
        <v>Java</v>
      </c>
      <c r="G3090" s="1" t="str">
        <f>IFERROR(__xludf.DUMMYFUNCTION("""COMPUTED_VALUE"""),"JavaScript")</f>
        <v>JavaScript</v>
      </c>
      <c r="H3090" s="1" t="str">
        <f>IFERROR(__xludf.DUMMYFUNCTION("""COMPUTED_VALUE"""),"SQL")</f>
        <v>SQL</v>
      </c>
    </row>
    <row r="3091">
      <c r="B3091" s="1" t="str">
        <f>IFERROR(__xludf.DUMMYFUNCTION("""COMPUTED_VALUE"""),"Bash/Shell/PowerShell;C;PHP")</f>
        <v>Bash/Shell/PowerShell;C;PHP</v>
      </c>
      <c r="E3091" s="1" t="str">
        <f>IFERROR(__xludf.DUMMYFUNCTION("UNIQUE(SPLIT(B3091,"";""))"),"Bash/Shell/PowerShell")</f>
        <v>Bash/Shell/PowerShell</v>
      </c>
      <c r="F3091" s="1" t="str">
        <f>IFERROR(__xludf.DUMMYFUNCTION("""COMPUTED_VALUE"""),"C")</f>
        <v>C</v>
      </c>
      <c r="G3091" s="1" t="str">
        <f>IFERROR(__xludf.DUMMYFUNCTION("""COMPUTED_VALUE"""),"PHP")</f>
        <v>PHP</v>
      </c>
    </row>
    <row r="3092">
      <c r="B3092" s="1" t="str">
        <f>IFERROR(__xludf.DUMMYFUNCTION("""COMPUTED_VALUE"""),"Bash/Shell/PowerShell;C;C++;Java;Python;Scala")</f>
        <v>Bash/Shell/PowerShell;C;C++;Java;Python;Scala</v>
      </c>
      <c r="E3092" s="1" t="str">
        <f>IFERROR(__xludf.DUMMYFUNCTION("UNIQUE(SPLIT(B3092,"";""))"),"Bash/Shell/PowerShell")</f>
        <v>Bash/Shell/PowerShell</v>
      </c>
      <c r="F3092" s="1" t="str">
        <f>IFERROR(__xludf.DUMMYFUNCTION("""COMPUTED_VALUE"""),"C")</f>
        <v>C</v>
      </c>
      <c r="G3092" s="1" t="str">
        <f>IFERROR(__xludf.DUMMYFUNCTION("""COMPUTED_VALUE"""),"C++")</f>
        <v>C++</v>
      </c>
      <c r="H3092" s="1" t="str">
        <f>IFERROR(__xludf.DUMMYFUNCTION("""COMPUTED_VALUE"""),"Java")</f>
        <v>Java</v>
      </c>
      <c r="I3092" s="1" t="str">
        <f>IFERROR(__xludf.DUMMYFUNCTION("""COMPUTED_VALUE"""),"Python")</f>
        <v>Python</v>
      </c>
      <c r="J3092" s="1" t="str">
        <f>IFERROR(__xludf.DUMMYFUNCTION("""COMPUTED_VALUE"""),"Scala")</f>
        <v>Scala</v>
      </c>
    </row>
    <row r="3093">
      <c r="B3093" s="1" t="str">
        <f>IFERROR(__xludf.DUMMYFUNCTION("""COMPUTED_VALUE"""),"HTML/CSS;Java;JavaScript")</f>
        <v>HTML/CSS;Java;JavaScript</v>
      </c>
      <c r="E3093" s="1" t="str">
        <f>IFERROR(__xludf.DUMMYFUNCTION("UNIQUE(SPLIT(B3093,"";""))"),"HTML/CSS")</f>
        <v>HTML/CSS</v>
      </c>
      <c r="F3093" s="1" t="str">
        <f>IFERROR(__xludf.DUMMYFUNCTION("""COMPUTED_VALUE"""),"Java")</f>
        <v>Java</v>
      </c>
      <c r="G3093" s="1" t="str">
        <f>IFERROR(__xludf.DUMMYFUNCTION("""COMPUTED_VALUE"""),"JavaScript")</f>
        <v>JavaScript</v>
      </c>
    </row>
    <row r="3094">
      <c r="B3094" s="1" t="str">
        <f>IFERROR(__xludf.DUMMYFUNCTION("""COMPUTED_VALUE"""),"HTML/CSS;Java;JavaScript;PHP;Swift")</f>
        <v>HTML/CSS;Java;JavaScript;PHP;Swift</v>
      </c>
      <c r="E3094" s="1" t="str">
        <f>IFERROR(__xludf.DUMMYFUNCTION("UNIQUE(SPLIT(B3094,"";""))"),"HTML/CSS")</f>
        <v>HTML/CSS</v>
      </c>
      <c r="F3094" s="1" t="str">
        <f>IFERROR(__xludf.DUMMYFUNCTION("""COMPUTED_VALUE"""),"Java")</f>
        <v>Java</v>
      </c>
      <c r="G3094" s="1" t="str">
        <f>IFERROR(__xludf.DUMMYFUNCTION("""COMPUTED_VALUE"""),"JavaScript")</f>
        <v>JavaScript</v>
      </c>
      <c r="H3094" s="1" t="str">
        <f>IFERROR(__xludf.DUMMYFUNCTION("""COMPUTED_VALUE"""),"PHP")</f>
        <v>PHP</v>
      </c>
      <c r="I3094" s="1" t="str">
        <f>IFERROR(__xludf.DUMMYFUNCTION("""COMPUTED_VALUE"""),"Swift")</f>
        <v>Swift</v>
      </c>
    </row>
    <row r="3095">
      <c r="B3095" s="1" t="str">
        <f>IFERROR(__xludf.DUMMYFUNCTION("""COMPUTED_VALUE"""),"HTML/CSS;Java;JavaScript;Python")</f>
        <v>HTML/CSS;Java;JavaScript;Python</v>
      </c>
      <c r="E3095" s="1" t="str">
        <f>IFERROR(__xludf.DUMMYFUNCTION("UNIQUE(SPLIT(B3095,"";""))"),"HTML/CSS")</f>
        <v>HTML/CSS</v>
      </c>
      <c r="F3095" s="1" t="str">
        <f>IFERROR(__xludf.DUMMYFUNCTION("""COMPUTED_VALUE"""),"Java")</f>
        <v>Java</v>
      </c>
      <c r="G3095" s="1" t="str">
        <f>IFERROR(__xludf.DUMMYFUNCTION("""COMPUTED_VALUE"""),"JavaScript")</f>
        <v>JavaScript</v>
      </c>
      <c r="H3095" s="1" t="str">
        <f>IFERROR(__xludf.DUMMYFUNCTION("""COMPUTED_VALUE"""),"Python")</f>
        <v>Python</v>
      </c>
    </row>
    <row r="3096">
      <c r="B3096" s="1" t="str">
        <f>IFERROR(__xludf.DUMMYFUNCTION("""COMPUTED_VALUE"""),"Python;SQL")</f>
        <v>Python;SQL</v>
      </c>
      <c r="E3096" s="1" t="str">
        <f>IFERROR(__xludf.DUMMYFUNCTION("UNIQUE(SPLIT(B3096,"";""))"),"Python")</f>
        <v>Python</v>
      </c>
      <c r="F3096" s="1" t="str">
        <f>IFERROR(__xludf.DUMMYFUNCTION("""COMPUTED_VALUE"""),"SQL")</f>
        <v>SQL</v>
      </c>
    </row>
    <row r="3097">
      <c r="B3097" s="1" t="str">
        <f>IFERROR(__xludf.DUMMYFUNCTION("""COMPUTED_VALUE"""),"C;C++;HTML/CSS;Java;JavaScript;PHP;Python;Ruby;SQL")</f>
        <v>C;C++;HTML/CSS;Java;JavaScript;PHP;Python;Ruby;SQL</v>
      </c>
      <c r="E3097" s="1" t="str">
        <f>IFERROR(__xludf.DUMMYFUNCTION("UNIQUE(SPLIT(B3097,"";""))"),"C")</f>
        <v>C</v>
      </c>
      <c r="F3097" s="1" t="str">
        <f>IFERROR(__xludf.DUMMYFUNCTION("""COMPUTED_VALUE"""),"C++")</f>
        <v>C++</v>
      </c>
      <c r="G3097" s="1" t="str">
        <f>IFERROR(__xludf.DUMMYFUNCTION("""COMPUTED_VALUE"""),"HTML/CSS")</f>
        <v>HTML/CSS</v>
      </c>
      <c r="H3097" s="1" t="str">
        <f>IFERROR(__xludf.DUMMYFUNCTION("""COMPUTED_VALUE"""),"Java")</f>
        <v>Java</v>
      </c>
      <c r="I3097" s="1" t="str">
        <f>IFERROR(__xludf.DUMMYFUNCTION("""COMPUTED_VALUE"""),"JavaScript")</f>
        <v>JavaScript</v>
      </c>
      <c r="J3097" s="1" t="str">
        <f>IFERROR(__xludf.DUMMYFUNCTION("""COMPUTED_VALUE"""),"PHP")</f>
        <v>PHP</v>
      </c>
      <c r="K3097" s="1" t="str">
        <f>IFERROR(__xludf.DUMMYFUNCTION("""COMPUTED_VALUE"""),"Python")</f>
        <v>Python</v>
      </c>
      <c r="L3097" s="1" t="str">
        <f>IFERROR(__xludf.DUMMYFUNCTION("""COMPUTED_VALUE"""),"Ruby")</f>
        <v>Ruby</v>
      </c>
      <c r="M3097" s="1" t="str">
        <f>IFERROR(__xludf.DUMMYFUNCTION("""COMPUTED_VALUE"""),"SQL")</f>
        <v>SQL</v>
      </c>
    </row>
    <row r="3098">
      <c r="B3098" s="1" t="str">
        <f>IFERROR(__xludf.DUMMYFUNCTION("""COMPUTED_VALUE"""),"Bash/Shell/PowerShell;C#;HTML/CSS;JavaScript;Python;SQL;TypeScript")</f>
        <v>Bash/Shell/PowerShell;C#;HTML/CSS;JavaScript;Python;SQL;TypeScript</v>
      </c>
      <c r="E3098" s="1" t="str">
        <f>IFERROR(__xludf.DUMMYFUNCTION("UNIQUE(SPLIT(B3098,"";""))"),"Bash/Shell/PowerShell")</f>
        <v>Bash/Shell/PowerShell</v>
      </c>
      <c r="F3098" s="1" t="str">
        <f>IFERROR(__xludf.DUMMYFUNCTION("""COMPUTED_VALUE"""),"C#")</f>
        <v>C#</v>
      </c>
      <c r="G3098" s="1" t="str">
        <f>IFERROR(__xludf.DUMMYFUNCTION("""COMPUTED_VALUE"""),"HTML/CSS")</f>
        <v>HTML/CSS</v>
      </c>
      <c r="H3098" s="1" t="str">
        <f>IFERROR(__xludf.DUMMYFUNCTION("""COMPUTED_VALUE"""),"JavaScript")</f>
        <v>JavaScript</v>
      </c>
      <c r="I3098" s="1" t="str">
        <f>IFERROR(__xludf.DUMMYFUNCTION("""COMPUTED_VALUE"""),"Python")</f>
        <v>Python</v>
      </c>
      <c r="J3098" s="1" t="str">
        <f>IFERROR(__xludf.DUMMYFUNCTION("""COMPUTED_VALUE"""),"SQL")</f>
        <v>SQL</v>
      </c>
      <c r="K3098" s="1" t="str">
        <f>IFERROR(__xludf.DUMMYFUNCTION("""COMPUTED_VALUE"""),"TypeScript")</f>
        <v>TypeScript</v>
      </c>
    </row>
    <row r="3099">
      <c r="B3099" s="1" t="str">
        <f>IFERROR(__xludf.DUMMYFUNCTION("""COMPUTED_VALUE"""),"HTML/CSS;JavaScript;Ruby")</f>
        <v>HTML/CSS;JavaScript;Ruby</v>
      </c>
      <c r="E3099" s="1" t="str">
        <f>IFERROR(__xludf.DUMMYFUNCTION("UNIQUE(SPLIT(B3099,"";""))"),"HTML/CSS")</f>
        <v>HTML/CSS</v>
      </c>
      <c r="F3099" s="1" t="str">
        <f>IFERROR(__xludf.DUMMYFUNCTION("""COMPUTED_VALUE"""),"JavaScript")</f>
        <v>JavaScript</v>
      </c>
      <c r="G3099" s="1" t="str">
        <f>IFERROR(__xludf.DUMMYFUNCTION("""COMPUTED_VALUE"""),"Ruby")</f>
        <v>Ruby</v>
      </c>
    </row>
    <row r="3100">
      <c r="B3100" s="1" t="str">
        <f>IFERROR(__xludf.DUMMYFUNCTION("""COMPUTED_VALUE"""),"Bash/Shell/PowerShell;C++;Python;Other(s):")</f>
        <v>Bash/Shell/PowerShell;C++;Python;Other(s):</v>
      </c>
      <c r="E3100" s="1" t="str">
        <f>IFERROR(__xludf.DUMMYFUNCTION("UNIQUE(SPLIT(B3100,"";""))"),"Bash/Shell/PowerShell")</f>
        <v>Bash/Shell/PowerShell</v>
      </c>
      <c r="F3100" s="1" t="str">
        <f>IFERROR(__xludf.DUMMYFUNCTION("""COMPUTED_VALUE"""),"C++")</f>
        <v>C++</v>
      </c>
      <c r="G3100" s="1" t="str">
        <f>IFERROR(__xludf.DUMMYFUNCTION("""COMPUTED_VALUE"""),"Python")</f>
        <v>Python</v>
      </c>
      <c r="H3100" s="1" t="str">
        <f>IFERROR(__xludf.DUMMYFUNCTION("""COMPUTED_VALUE"""),"Other(s):")</f>
        <v>Other(s):</v>
      </c>
    </row>
    <row r="3101">
      <c r="B3101" s="1" t="str">
        <f>IFERROR(__xludf.DUMMYFUNCTION("""COMPUTED_VALUE"""),"C#;SQL;VBA;Other(s):")</f>
        <v>C#;SQL;VBA;Other(s):</v>
      </c>
      <c r="E3101" s="1" t="str">
        <f>IFERROR(__xludf.DUMMYFUNCTION("UNIQUE(SPLIT(B3101,"";""))"),"C#")</f>
        <v>C#</v>
      </c>
      <c r="F3101" s="1" t="str">
        <f>IFERROR(__xludf.DUMMYFUNCTION("""COMPUTED_VALUE"""),"SQL")</f>
        <v>SQL</v>
      </c>
      <c r="G3101" s="1" t="str">
        <f>IFERROR(__xludf.DUMMYFUNCTION("""COMPUTED_VALUE"""),"VBA")</f>
        <v>VBA</v>
      </c>
      <c r="H3101" s="1" t="str">
        <f>IFERROR(__xludf.DUMMYFUNCTION("""COMPUTED_VALUE"""),"Other(s):")</f>
        <v>Other(s):</v>
      </c>
    </row>
    <row r="3102">
      <c r="B3102" s="1" t="str">
        <f>IFERROR(__xludf.DUMMYFUNCTION("""COMPUTED_VALUE"""),"C;C++;HTML/CSS;Java")</f>
        <v>C;C++;HTML/CSS;Java</v>
      </c>
      <c r="E3102" s="1" t="str">
        <f>IFERROR(__xludf.DUMMYFUNCTION("UNIQUE(SPLIT(B3102,"";""))"),"C")</f>
        <v>C</v>
      </c>
      <c r="F3102" s="1" t="str">
        <f>IFERROR(__xludf.DUMMYFUNCTION("""COMPUTED_VALUE"""),"C++")</f>
        <v>C++</v>
      </c>
      <c r="G3102" s="1" t="str">
        <f>IFERROR(__xludf.DUMMYFUNCTION("""COMPUTED_VALUE"""),"HTML/CSS")</f>
        <v>HTML/CSS</v>
      </c>
      <c r="H3102" s="1" t="str">
        <f>IFERROR(__xludf.DUMMYFUNCTION("""COMPUTED_VALUE"""),"Java")</f>
        <v>Java</v>
      </c>
    </row>
    <row r="3103">
      <c r="B3103" s="1" t="str">
        <f>IFERROR(__xludf.DUMMYFUNCTION("""COMPUTED_VALUE"""),"C;C++;HTML/CSS;JavaScript;Other(s):")</f>
        <v>C;C++;HTML/CSS;JavaScript;Other(s):</v>
      </c>
      <c r="E3103" s="1" t="str">
        <f>IFERROR(__xludf.DUMMYFUNCTION("UNIQUE(SPLIT(B3103,"";""))"),"C")</f>
        <v>C</v>
      </c>
      <c r="F3103" s="1" t="str">
        <f>IFERROR(__xludf.DUMMYFUNCTION("""COMPUTED_VALUE"""),"C++")</f>
        <v>C++</v>
      </c>
      <c r="G3103" s="1" t="str">
        <f>IFERROR(__xludf.DUMMYFUNCTION("""COMPUTED_VALUE"""),"HTML/CSS")</f>
        <v>HTML/CSS</v>
      </c>
      <c r="H3103" s="1" t="str">
        <f>IFERROR(__xludf.DUMMYFUNCTION("""COMPUTED_VALUE"""),"JavaScript")</f>
        <v>JavaScript</v>
      </c>
      <c r="I3103" s="1" t="str">
        <f>IFERROR(__xludf.DUMMYFUNCTION("""COMPUTED_VALUE"""),"Other(s):")</f>
        <v>Other(s):</v>
      </c>
    </row>
    <row r="3104">
      <c r="B3104" s="1" t="str">
        <f>IFERROR(__xludf.DUMMYFUNCTION("""COMPUTED_VALUE"""),"Bash/Shell/PowerShell;C#;HTML/CSS;JavaScript;SQL")</f>
        <v>Bash/Shell/PowerShell;C#;HTML/CSS;JavaScript;SQL</v>
      </c>
      <c r="E3104" s="1" t="str">
        <f>IFERROR(__xludf.DUMMYFUNCTION("UNIQUE(SPLIT(B3104,"";""))"),"Bash/Shell/PowerShell")</f>
        <v>Bash/Shell/PowerShell</v>
      </c>
      <c r="F3104" s="1" t="str">
        <f>IFERROR(__xludf.DUMMYFUNCTION("""COMPUTED_VALUE"""),"C#")</f>
        <v>C#</v>
      </c>
      <c r="G3104" s="1" t="str">
        <f>IFERROR(__xludf.DUMMYFUNCTION("""COMPUTED_VALUE"""),"HTML/CSS")</f>
        <v>HTML/CSS</v>
      </c>
      <c r="H3104" s="1" t="str">
        <f>IFERROR(__xludf.DUMMYFUNCTION("""COMPUTED_VALUE"""),"JavaScript")</f>
        <v>JavaScript</v>
      </c>
      <c r="I3104" s="1" t="str">
        <f>IFERROR(__xludf.DUMMYFUNCTION("""COMPUTED_VALUE"""),"SQL")</f>
        <v>SQL</v>
      </c>
    </row>
    <row r="3105">
      <c r="B3105" s="1" t="str">
        <f>IFERROR(__xludf.DUMMYFUNCTION("""COMPUTED_VALUE"""),"Java;JavaScript")</f>
        <v>Java;JavaScript</v>
      </c>
      <c r="E3105" s="1" t="str">
        <f>IFERROR(__xludf.DUMMYFUNCTION("UNIQUE(SPLIT(B3105,"";""))"),"Java")</f>
        <v>Java</v>
      </c>
      <c r="F3105" s="1" t="str">
        <f>IFERROR(__xludf.DUMMYFUNCTION("""COMPUTED_VALUE"""),"JavaScript")</f>
        <v>JavaScript</v>
      </c>
    </row>
    <row r="3106">
      <c r="B3106" s="1" t="str">
        <f>IFERROR(__xludf.DUMMYFUNCTION("""COMPUTED_VALUE"""),"Bash/Shell/PowerShell;C;HTML/CSS;Java;JavaScript;PHP;Python;TypeScript")</f>
        <v>Bash/Shell/PowerShell;C;HTML/CSS;Java;JavaScript;PHP;Python;TypeScript</v>
      </c>
      <c r="E3106" s="1" t="str">
        <f>IFERROR(__xludf.DUMMYFUNCTION("UNIQUE(SPLIT(B3106,"";""))"),"Bash/Shell/PowerShell")</f>
        <v>Bash/Shell/PowerShell</v>
      </c>
      <c r="F3106" s="1" t="str">
        <f>IFERROR(__xludf.DUMMYFUNCTION("""COMPUTED_VALUE"""),"C")</f>
        <v>C</v>
      </c>
      <c r="G3106" s="1" t="str">
        <f>IFERROR(__xludf.DUMMYFUNCTION("""COMPUTED_VALUE"""),"HTML/CSS")</f>
        <v>HTML/CSS</v>
      </c>
      <c r="H3106" s="1" t="str">
        <f>IFERROR(__xludf.DUMMYFUNCTION("""COMPUTED_VALUE"""),"Java")</f>
        <v>Java</v>
      </c>
      <c r="I3106" s="1" t="str">
        <f>IFERROR(__xludf.DUMMYFUNCTION("""COMPUTED_VALUE"""),"JavaScript")</f>
        <v>JavaScript</v>
      </c>
      <c r="J3106" s="1" t="str">
        <f>IFERROR(__xludf.DUMMYFUNCTION("""COMPUTED_VALUE"""),"PHP")</f>
        <v>PHP</v>
      </c>
      <c r="K3106" s="1" t="str">
        <f>IFERROR(__xludf.DUMMYFUNCTION("""COMPUTED_VALUE"""),"Python")</f>
        <v>Python</v>
      </c>
      <c r="L3106" s="1" t="str">
        <f>IFERROR(__xludf.DUMMYFUNCTION("""COMPUTED_VALUE"""),"TypeScript")</f>
        <v>TypeScript</v>
      </c>
    </row>
    <row r="3107">
      <c r="B3107" s="1" t="str">
        <f>IFERROR(__xludf.DUMMYFUNCTION("""COMPUTED_VALUE"""),"HTML/CSS;JavaScript;Python")</f>
        <v>HTML/CSS;JavaScript;Python</v>
      </c>
      <c r="E3107" s="1" t="str">
        <f>IFERROR(__xludf.DUMMYFUNCTION("UNIQUE(SPLIT(B3107,"";""))"),"HTML/CSS")</f>
        <v>HTML/CSS</v>
      </c>
      <c r="F3107" s="1" t="str">
        <f>IFERROR(__xludf.DUMMYFUNCTION("""COMPUTED_VALUE"""),"JavaScript")</f>
        <v>JavaScript</v>
      </c>
      <c r="G3107" s="1" t="str">
        <f>IFERROR(__xludf.DUMMYFUNCTION("""COMPUTED_VALUE"""),"Python")</f>
        <v>Python</v>
      </c>
    </row>
    <row r="3108">
      <c r="B3108" s="1" t="str">
        <f>IFERROR(__xludf.DUMMYFUNCTION("""COMPUTED_VALUE"""),"Other(s):")</f>
        <v>Other(s):</v>
      </c>
      <c r="E3108" s="1" t="str">
        <f>IFERROR(__xludf.DUMMYFUNCTION("UNIQUE(SPLIT(B3108,"";""))"),"Other(s):")</f>
        <v>Other(s):</v>
      </c>
    </row>
    <row r="3109">
      <c r="B3109" s="1" t="str">
        <f>IFERROR(__xludf.DUMMYFUNCTION("""COMPUTED_VALUE"""),"Bash/Shell/PowerShell;C#;HTML/CSS;JavaScript")</f>
        <v>Bash/Shell/PowerShell;C#;HTML/CSS;JavaScript</v>
      </c>
      <c r="E3109" s="1" t="str">
        <f>IFERROR(__xludf.DUMMYFUNCTION("UNIQUE(SPLIT(B3109,"";""))"),"Bash/Shell/PowerShell")</f>
        <v>Bash/Shell/PowerShell</v>
      </c>
      <c r="F3109" s="1" t="str">
        <f>IFERROR(__xludf.DUMMYFUNCTION("""COMPUTED_VALUE"""),"C#")</f>
        <v>C#</v>
      </c>
      <c r="G3109" s="1" t="str">
        <f>IFERROR(__xludf.DUMMYFUNCTION("""COMPUTED_VALUE"""),"HTML/CSS")</f>
        <v>HTML/CSS</v>
      </c>
      <c r="H3109" s="1" t="str">
        <f>IFERROR(__xludf.DUMMYFUNCTION("""COMPUTED_VALUE"""),"JavaScript")</f>
        <v>JavaScript</v>
      </c>
    </row>
    <row r="3110">
      <c r="B3110" s="1" t="str">
        <f>IFERROR(__xludf.DUMMYFUNCTION("""COMPUTED_VALUE"""),"Assembly;Bash/Shell/PowerShell;C;C++;C#;HTML/CSS;JavaScript;SQL;TypeScript")</f>
        <v>Assembly;Bash/Shell/PowerShell;C;C++;C#;HTML/CSS;JavaScript;SQL;TypeScript</v>
      </c>
      <c r="E3110" s="1" t="str">
        <f>IFERROR(__xludf.DUMMYFUNCTION("UNIQUE(SPLIT(B3110,"";""))"),"Assembly")</f>
        <v>Assembly</v>
      </c>
      <c r="F3110" s="1" t="str">
        <f>IFERROR(__xludf.DUMMYFUNCTION("""COMPUTED_VALUE"""),"Bash/Shell/PowerShell")</f>
        <v>Bash/Shell/PowerShell</v>
      </c>
      <c r="G3110" s="1" t="str">
        <f>IFERROR(__xludf.DUMMYFUNCTION("""COMPUTED_VALUE"""),"C")</f>
        <v>C</v>
      </c>
      <c r="H3110" s="1" t="str">
        <f>IFERROR(__xludf.DUMMYFUNCTION("""COMPUTED_VALUE"""),"C++")</f>
        <v>C++</v>
      </c>
      <c r="I3110" s="1" t="str">
        <f>IFERROR(__xludf.DUMMYFUNCTION("""COMPUTED_VALUE"""),"C#")</f>
        <v>C#</v>
      </c>
      <c r="J3110" s="1" t="str">
        <f>IFERROR(__xludf.DUMMYFUNCTION("""COMPUTED_VALUE"""),"HTML/CSS")</f>
        <v>HTML/CSS</v>
      </c>
      <c r="K3110" s="1" t="str">
        <f>IFERROR(__xludf.DUMMYFUNCTION("""COMPUTED_VALUE"""),"JavaScript")</f>
        <v>JavaScript</v>
      </c>
      <c r="L3110" s="1" t="str">
        <f>IFERROR(__xludf.DUMMYFUNCTION("""COMPUTED_VALUE"""),"SQL")</f>
        <v>SQL</v>
      </c>
      <c r="M3110" s="1" t="str">
        <f>IFERROR(__xludf.DUMMYFUNCTION("""COMPUTED_VALUE"""),"TypeScript")</f>
        <v>TypeScript</v>
      </c>
    </row>
    <row r="3111">
      <c r="B3111" s="1" t="str">
        <f>IFERROR(__xludf.DUMMYFUNCTION("""COMPUTED_VALUE"""),"Bash/Shell/PowerShell;C++;C#;SQL")</f>
        <v>Bash/Shell/PowerShell;C++;C#;SQL</v>
      </c>
      <c r="E3111" s="1" t="str">
        <f>IFERROR(__xludf.DUMMYFUNCTION("UNIQUE(SPLIT(B3111,"";""))"),"Bash/Shell/PowerShell")</f>
        <v>Bash/Shell/PowerShell</v>
      </c>
      <c r="F3111" s="1" t="str">
        <f>IFERROR(__xludf.DUMMYFUNCTION("""COMPUTED_VALUE"""),"C++")</f>
        <v>C++</v>
      </c>
      <c r="G3111" s="1" t="str">
        <f>IFERROR(__xludf.DUMMYFUNCTION("""COMPUTED_VALUE"""),"C#")</f>
        <v>C#</v>
      </c>
      <c r="H3111" s="1" t="str">
        <f>IFERROR(__xludf.DUMMYFUNCTION("""COMPUTED_VALUE"""),"SQL")</f>
        <v>SQL</v>
      </c>
    </row>
    <row r="3112">
      <c r="B3112" s="1" t="str">
        <f>IFERROR(__xludf.DUMMYFUNCTION("""COMPUTED_VALUE"""),"Bash/Shell/PowerShell;C#;HTML/CSS;JavaScript;Python;SQL")</f>
        <v>Bash/Shell/PowerShell;C#;HTML/CSS;JavaScript;Python;SQL</v>
      </c>
      <c r="E3112" s="1" t="str">
        <f>IFERROR(__xludf.DUMMYFUNCTION("UNIQUE(SPLIT(B3112,"";""))"),"Bash/Shell/PowerShell")</f>
        <v>Bash/Shell/PowerShell</v>
      </c>
      <c r="F3112" s="1" t="str">
        <f>IFERROR(__xludf.DUMMYFUNCTION("""COMPUTED_VALUE"""),"C#")</f>
        <v>C#</v>
      </c>
      <c r="G3112" s="1" t="str">
        <f>IFERROR(__xludf.DUMMYFUNCTION("""COMPUTED_VALUE"""),"HTML/CSS")</f>
        <v>HTML/CSS</v>
      </c>
      <c r="H3112" s="1" t="str">
        <f>IFERROR(__xludf.DUMMYFUNCTION("""COMPUTED_VALUE"""),"JavaScript")</f>
        <v>JavaScript</v>
      </c>
      <c r="I3112" s="1" t="str">
        <f>IFERROR(__xludf.DUMMYFUNCTION("""COMPUTED_VALUE"""),"Python")</f>
        <v>Python</v>
      </c>
      <c r="J3112" s="1" t="str">
        <f>IFERROR(__xludf.DUMMYFUNCTION("""COMPUTED_VALUE"""),"SQL")</f>
        <v>SQL</v>
      </c>
    </row>
    <row r="3113">
      <c r="B3113" s="1" t="str">
        <f>IFERROR(__xludf.DUMMYFUNCTION("""COMPUTED_VALUE"""),"Bash/Shell/PowerShell;C#;HTML/CSS;JavaScript;TypeScript")</f>
        <v>Bash/Shell/PowerShell;C#;HTML/CSS;JavaScript;TypeScript</v>
      </c>
      <c r="E3113" s="1" t="str">
        <f>IFERROR(__xludf.DUMMYFUNCTION("UNIQUE(SPLIT(B3113,"";""))"),"Bash/Shell/PowerShell")</f>
        <v>Bash/Shell/PowerShell</v>
      </c>
      <c r="F3113" s="1" t="str">
        <f>IFERROR(__xludf.DUMMYFUNCTION("""COMPUTED_VALUE"""),"C#")</f>
        <v>C#</v>
      </c>
      <c r="G3113" s="1" t="str">
        <f>IFERROR(__xludf.DUMMYFUNCTION("""COMPUTED_VALUE"""),"HTML/CSS")</f>
        <v>HTML/CSS</v>
      </c>
      <c r="H3113" s="1" t="str">
        <f>IFERROR(__xludf.DUMMYFUNCTION("""COMPUTED_VALUE"""),"JavaScript")</f>
        <v>JavaScript</v>
      </c>
      <c r="I3113" s="1" t="str">
        <f>IFERROR(__xludf.DUMMYFUNCTION("""COMPUTED_VALUE"""),"TypeScript")</f>
        <v>TypeScript</v>
      </c>
    </row>
    <row r="3114">
      <c r="B3114" s="1" t="str">
        <f>IFERROR(__xludf.DUMMYFUNCTION("""COMPUTED_VALUE"""),"HTML/CSS;JavaScript;PHP;TypeScript")</f>
        <v>HTML/CSS;JavaScript;PHP;TypeScript</v>
      </c>
      <c r="E3114" s="1" t="str">
        <f>IFERROR(__xludf.DUMMYFUNCTION("UNIQUE(SPLIT(B3114,"";""))"),"HTML/CSS")</f>
        <v>HTML/CSS</v>
      </c>
      <c r="F3114" s="1" t="str">
        <f>IFERROR(__xludf.DUMMYFUNCTION("""COMPUTED_VALUE"""),"JavaScript")</f>
        <v>JavaScript</v>
      </c>
      <c r="G3114" s="1" t="str">
        <f>IFERROR(__xludf.DUMMYFUNCTION("""COMPUTED_VALUE"""),"PHP")</f>
        <v>PHP</v>
      </c>
      <c r="H3114" s="1" t="str">
        <f>IFERROR(__xludf.DUMMYFUNCTION("""COMPUTED_VALUE"""),"TypeScript")</f>
        <v>TypeScript</v>
      </c>
    </row>
    <row r="3115">
      <c r="B3115" s="1" t="str">
        <f>IFERROR(__xludf.DUMMYFUNCTION("""COMPUTED_VALUE"""),"C#;F#;HTML/CSS;JavaScript")</f>
        <v>C#;F#;HTML/CSS;JavaScript</v>
      </c>
      <c r="E3115" s="1" t="str">
        <f>IFERROR(__xludf.DUMMYFUNCTION("UNIQUE(SPLIT(B3115,"";""))"),"C#")</f>
        <v>C#</v>
      </c>
      <c r="F3115" s="1" t="str">
        <f>IFERROR(__xludf.DUMMYFUNCTION("""COMPUTED_VALUE"""),"F#")</f>
        <v>F#</v>
      </c>
      <c r="G3115" s="1" t="str">
        <f>IFERROR(__xludf.DUMMYFUNCTION("""COMPUTED_VALUE"""),"HTML/CSS")</f>
        <v>HTML/CSS</v>
      </c>
      <c r="H3115" s="1" t="str">
        <f>IFERROR(__xludf.DUMMYFUNCTION("""COMPUTED_VALUE"""),"JavaScript")</f>
        <v>JavaScript</v>
      </c>
    </row>
    <row r="3116">
      <c r="B3116" s="1" t="str">
        <f>IFERROR(__xludf.DUMMYFUNCTION("""COMPUTED_VALUE"""),"C;C++;HTML/CSS;Java;JavaScript;SQL")</f>
        <v>C;C++;HTML/CSS;Java;JavaScript;SQL</v>
      </c>
      <c r="E3116" s="1" t="str">
        <f>IFERROR(__xludf.DUMMYFUNCTION("UNIQUE(SPLIT(B3116,"";""))"),"C")</f>
        <v>C</v>
      </c>
      <c r="F3116" s="1" t="str">
        <f>IFERROR(__xludf.DUMMYFUNCTION("""COMPUTED_VALUE"""),"C++")</f>
        <v>C++</v>
      </c>
      <c r="G3116" s="1" t="str">
        <f>IFERROR(__xludf.DUMMYFUNCTION("""COMPUTED_VALUE"""),"HTML/CSS")</f>
        <v>HTML/CSS</v>
      </c>
      <c r="H3116" s="1" t="str">
        <f>IFERROR(__xludf.DUMMYFUNCTION("""COMPUTED_VALUE"""),"Java")</f>
        <v>Java</v>
      </c>
      <c r="I3116" s="1" t="str">
        <f>IFERROR(__xludf.DUMMYFUNCTION("""COMPUTED_VALUE"""),"JavaScript")</f>
        <v>JavaScript</v>
      </c>
      <c r="J3116" s="1" t="str">
        <f>IFERROR(__xludf.DUMMYFUNCTION("""COMPUTED_VALUE"""),"SQL")</f>
        <v>SQL</v>
      </c>
    </row>
    <row r="3117">
      <c r="B3117" s="1" t="str">
        <f>IFERROR(__xludf.DUMMYFUNCTION("""COMPUTED_VALUE"""),"C++;C#;SQL")</f>
        <v>C++;C#;SQL</v>
      </c>
      <c r="E3117" s="1" t="str">
        <f>IFERROR(__xludf.DUMMYFUNCTION("UNIQUE(SPLIT(B3117,"";""))"),"C++")</f>
        <v>C++</v>
      </c>
      <c r="F3117" s="1" t="str">
        <f>IFERROR(__xludf.DUMMYFUNCTION("""COMPUTED_VALUE"""),"C#")</f>
        <v>C#</v>
      </c>
      <c r="G3117" s="1" t="str">
        <f>IFERROR(__xludf.DUMMYFUNCTION("""COMPUTED_VALUE"""),"SQL")</f>
        <v>SQL</v>
      </c>
    </row>
    <row r="3118">
      <c r="B3118" s="1" t="str">
        <f>IFERROR(__xludf.DUMMYFUNCTION("""COMPUTED_VALUE"""),"Bash/Shell/PowerShell;C;C++;HTML/CSS;Java")</f>
        <v>Bash/Shell/PowerShell;C;C++;HTML/CSS;Java</v>
      </c>
      <c r="E3118" s="1" t="str">
        <f>IFERROR(__xludf.DUMMYFUNCTION("UNIQUE(SPLIT(B3118,"";""))"),"Bash/Shell/PowerShell")</f>
        <v>Bash/Shell/PowerShell</v>
      </c>
      <c r="F3118" s="1" t="str">
        <f>IFERROR(__xludf.DUMMYFUNCTION("""COMPUTED_VALUE"""),"C")</f>
        <v>C</v>
      </c>
      <c r="G3118" s="1" t="str">
        <f>IFERROR(__xludf.DUMMYFUNCTION("""COMPUTED_VALUE"""),"C++")</f>
        <v>C++</v>
      </c>
      <c r="H3118" s="1" t="str">
        <f>IFERROR(__xludf.DUMMYFUNCTION("""COMPUTED_VALUE"""),"HTML/CSS")</f>
        <v>HTML/CSS</v>
      </c>
      <c r="I3118" s="1" t="str">
        <f>IFERROR(__xludf.DUMMYFUNCTION("""COMPUTED_VALUE"""),"Java")</f>
        <v>Java</v>
      </c>
    </row>
    <row r="3119">
      <c r="B3119" s="1" t="str">
        <f>IFERROR(__xludf.DUMMYFUNCTION("""COMPUTED_VALUE"""),"Java;Python")</f>
        <v>Java;Python</v>
      </c>
      <c r="E3119" s="1" t="str">
        <f>IFERROR(__xludf.DUMMYFUNCTION("UNIQUE(SPLIT(B3119,"";""))"),"Java")</f>
        <v>Java</v>
      </c>
      <c r="F3119" s="1" t="str">
        <f>IFERROR(__xludf.DUMMYFUNCTION("""COMPUTED_VALUE"""),"Python")</f>
        <v>Python</v>
      </c>
    </row>
    <row r="3120">
      <c r="B3120" s="1" t="str">
        <f>IFERROR(__xludf.DUMMYFUNCTION("""COMPUTED_VALUE"""),"C;C++;HTML/CSS;JavaScript;SQL")</f>
        <v>C;C++;HTML/CSS;JavaScript;SQL</v>
      </c>
      <c r="E3120" s="1" t="str">
        <f>IFERROR(__xludf.DUMMYFUNCTION("UNIQUE(SPLIT(B3120,"";""))"),"C")</f>
        <v>C</v>
      </c>
      <c r="F3120" s="1" t="str">
        <f>IFERROR(__xludf.DUMMYFUNCTION("""COMPUTED_VALUE"""),"C++")</f>
        <v>C++</v>
      </c>
      <c r="G3120" s="1" t="str">
        <f>IFERROR(__xludf.DUMMYFUNCTION("""COMPUTED_VALUE"""),"HTML/CSS")</f>
        <v>HTML/CSS</v>
      </c>
      <c r="H3120" s="1" t="str">
        <f>IFERROR(__xludf.DUMMYFUNCTION("""COMPUTED_VALUE"""),"JavaScript")</f>
        <v>JavaScript</v>
      </c>
      <c r="I3120" s="1" t="str">
        <f>IFERROR(__xludf.DUMMYFUNCTION("""COMPUTED_VALUE"""),"SQL")</f>
        <v>SQL</v>
      </c>
    </row>
    <row r="3121">
      <c r="B3121" s="1" t="str">
        <f>IFERROR(__xludf.DUMMYFUNCTION("""COMPUTED_VALUE"""),"C;HTML/CSS;JavaScript;PHP;Python;SQL")</f>
        <v>C;HTML/CSS;JavaScript;PHP;Python;SQL</v>
      </c>
      <c r="E3121" s="1" t="str">
        <f>IFERROR(__xludf.DUMMYFUNCTION("UNIQUE(SPLIT(B3121,"";""))"),"C")</f>
        <v>C</v>
      </c>
      <c r="F3121" s="1" t="str">
        <f>IFERROR(__xludf.DUMMYFUNCTION("""COMPUTED_VALUE"""),"HTML/CSS")</f>
        <v>HTML/CSS</v>
      </c>
      <c r="G3121" s="1" t="str">
        <f>IFERROR(__xludf.DUMMYFUNCTION("""COMPUTED_VALUE"""),"JavaScript")</f>
        <v>JavaScript</v>
      </c>
      <c r="H3121" s="1" t="str">
        <f>IFERROR(__xludf.DUMMYFUNCTION("""COMPUTED_VALUE"""),"PHP")</f>
        <v>PHP</v>
      </c>
      <c r="I3121" s="1" t="str">
        <f>IFERROR(__xludf.DUMMYFUNCTION("""COMPUTED_VALUE"""),"Python")</f>
        <v>Python</v>
      </c>
      <c r="J3121" s="1" t="str">
        <f>IFERROR(__xludf.DUMMYFUNCTION("""COMPUTED_VALUE"""),"SQL")</f>
        <v>SQL</v>
      </c>
    </row>
    <row r="3122">
      <c r="B3122" s="1" t="str">
        <f>IFERROR(__xludf.DUMMYFUNCTION("""COMPUTED_VALUE"""),"Java")</f>
        <v>Java</v>
      </c>
      <c r="E3122" s="1" t="str">
        <f>IFERROR(__xludf.DUMMYFUNCTION("UNIQUE(SPLIT(B3122,"";""))"),"Java")</f>
        <v>Java</v>
      </c>
    </row>
    <row r="3123">
      <c r="B3123" s="1" t="str">
        <f>IFERROR(__xludf.DUMMYFUNCTION("""COMPUTED_VALUE"""),"C;C++;HTML/CSS;JavaScript")</f>
        <v>C;C++;HTML/CSS;JavaScript</v>
      </c>
      <c r="E3123" s="1" t="str">
        <f>IFERROR(__xludf.DUMMYFUNCTION("UNIQUE(SPLIT(B3123,"";""))"),"C")</f>
        <v>C</v>
      </c>
      <c r="F3123" s="1" t="str">
        <f>IFERROR(__xludf.DUMMYFUNCTION("""COMPUTED_VALUE"""),"C++")</f>
        <v>C++</v>
      </c>
      <c r="G3123" s="1" t="str">
        <f>IFERROR(__xludf.DUMMYFUNCTION("""COMPUTED_VALUE"""),"HTML/CSS")</f>
        <v>HTML/CSS</v>
      </c>
      <c r="H3123" s="1" t="str">
        <f>IFERROR(__xludf.DUMMYFUNCTION("""COMPUTED_VALUE"""),"JavaScript")</f>
        <v>JavaScript</v>
      </c>
    </row>
    <row r="3124">
      <c r="B3124" s="1" t="str">
        <f>IFERROR(__xludf.DUMMYFUNCTION("""COMPUTED_VALUE"""),"Bash/Shell/PowerShell;Other(s):")</f>
        <v>Bash/Shell/PowerShell;Other(s):</v>
      </c>
      <c r="E3124" s="1" t="str">
        <f>IFERROR(__xludf.DUMMYFUNCTION("UNIQUE(SPLIT(B3124,"";""))"),"Bash/Shell/PowerShell")</f>
        <v>Bash/Shell/PowerShell</v>
      </c>
      <c r="F3124" s="1" t="str">
        <f>IFERROR(__xludf.DUMMYFUNCTION("""COMPUTED_VALUE"""),"Other(s):")</f>
        <v>Other(s):</v>
      </c>
    </row>
    <row r="3125">
      <c r="B3125" s="1" t="str">
        <f>IFERROR(__xludf.DUMMYFUNCTION("""COMPUTED_VALUE"""),"JavaScript;PHP;SQL")</f>
        <v>JavaScript;PHP;SQL</v>
      </c>
      <c r="E3125" s="1" t="str">
        <f>IFERROR(__xludf.DUMMYFUNCTION("UNIQUE(SPLIT(B3125,"";""))"),"JavaScript")</f>
        <v>JavaScript</v>
      </c>
      <c r="F3125" s="1" t="str">
        <f>IFERROR(__xludf.DUMMYFUNCTION("""COMPUTED_VALUE"""),"PHP")</f>
        <v>PHP</v>
      </c>
      <c r="G3125" s="1" t="str">
        <f>IFERROR(__xludf.DUMMYFUNCTION("""COMPUTED_VALUE"""),"SQL")</f>
        <v>SQL</v>
      </c>
    </row>
    <row r="3126">
      <c r="B3126" s="1" t="str">
        <f>IFERROR(__xludf.DUMMYFUNCTION("""COMPUTED_VALUE"""),"HTML/CSS;Java;JavaScript;SQL")</f>
        <v>HTML/CSS;Java;JavaScript;SQL</v>
      </c>
      <c r="E3126" s="1" t="str">
        <f>IFERROR(__xludf.DUMMYFUNCTION("UNIQUE(SPLIT(B3126,"";""))"),"HTML/CSS")</f>
        <v>HTML/CSS</v>
      </c>
      <c r="F3126" s="1" t="str">
        <f>IFERROR(__xludf.DUMMYFUNCTION("""COMPUTED_VALUE"""),"Java")</f>
        <v>Java</v>
      </c>
      <c r="G3126" s="1" t="str">
        <f>IFERROR(__xludf.DUMMYFUNCTION("""COMPUTED_VALUE"""),"JavaScript")</f>
        <v>JavaScript</v>
      </c>
      <c r="H3126" s="1" t="str">
        <f>IFERROR(__xludf.DUMMYFUNCTION("""COMPUTED_VALUE"""),"SQL")</f>
        <v>SQL</v>
      </c>
    </row>
    <row r="3127">
      <c r="B3127" s="1" t="str">
        <f>IFERROR(__xludf.DUMMYFUNCTION("""COMPUTED_VALUE"""),"HTML/CSS;JavaScript;TypeScript")</f>
        <v>HTML/CSS;JavaScript;TypeScript</v>
      </c>
      <c r="E3127" s="1" t="str">
        <f>IFERROR(__xludf.DUMMYFUNCTION("UNIQUE(SPLIT(B3127,"";""))"),"HTML/CSS")</f>
        <v>HTML/CSS</v>
      </c>
      <c r="F3127" s="1" t="str">
        <f>IFERROR(__xludf.DUMMYFUNCTION("""COMPUTED_VALUE"""),"JavaScript")</f>
        <v>JavaScript</v>
      </c>
      <c r="G3127" s="1" t="str">
        <f>IFERROR(__xludf.DUMMYFUNCTION("""COMPUTED_VALUE"""),"TypeScript")</f>
        <v>TypeScript</v>
      </c>
    </row>
    <row r="3128">
      <c r="B3128" s="1" t="str">
        <f>IFERROR(__xludf.DUMMYFUNCTION("""COMPUTED_VALUE"""),"Bash/Shell/PowerShell;C;C++;HTML/CSS;JavaScript;PHP;Python;SQL;Other(s):")</f>
        <v>Bash/Shell/PowerShell;C;C++;HTML/CSS;JavaScript;PHP;Python;SQL;Other(s):</v>
      </c>
      <c r="E3128" s="1" t="str">
        <f>IFERROR(__xludf.DUMMYFUNCTION("UNIQUE(SPLIT(B3128,"";""))"),"Bash/Shell/PowerShell")</f>
        <v>Bash/Shell/PowerShell</v>
      </c>
      <c r="F3128" s="1" t="str">
        <f>IFERROR(__xludf.DUMMYFUNCTION("""COMPUTED_VALUE"""),"C")</f>
        <v>C</v>
      </c>
      <c r="G3128" s="1" t="str">
        <f>IFERROR(__xludf.DUMMYFUNCTION("""COMPUTED_VALUE"""),"C++")</f>
        <v>C++</v>
      </c>
      <c r="H3128" s="1" t="str">
        <f>IFERROR(__xludf.DUMMYFUNCTION("""COMPUTED_VALUE"""),"HTML/CSS")</f>
        <v>HTML/CSS</v>
      </c>
      <c r="I3128" s="1" t="str">
        <f>IFERROR(__xludf.DUMMYFUNCTION("""COMPUTED_VALUE"""),"JavaScript")</f>
        <v>JavaScript</v>
      </c>
      <c r="J3128" s="1" t="str">
        <f>IFERROR(__xludf.DUMMYFUNCTION("""COMPUTED_VALUE"""),"PHP")</f>
        <v>PHP</v>
      </c>
      <c r="K3128" s="1" t="str">
        <f>IFERROR(__xludf.DUMMYFUNCTION("""COMPUTED_VALUE"""),"Python")</f>
        <v>Python</v>
      </c>
      <c r="L3128" s="1" t="str">
        <f>IFERROR(__xludf.DUMMYFUNCTION("""COMPUTED_VALUE"""),"SQL")</f>
        <v>SQL</v>
      </c>
      <c r="M3128" s="1" t="str">
        <f>IFERROR(__xludf.DUMMYFUNCTION("""COMPUTED_VALUE"""),"Other(s):")</f>
        <v>Other(s):</v>
      </c>
    </row>
    <row r="3129">
      <c r="B3129" s="1" t="str">
        <f>IFERROR(__xludf.DUMMYFUNCTION("""COMPUTED_VALUE"""),"C#;HTML/CSS;JavaScript;TypeScript")</f>
        <v>C#;HTML/CSS;JavaScript;TypeScript</v>
      </c>
      <c r="E3129" s="1" t="str">
        <f>IFERROR(__xludf.DUMMYFUNCTION("UNIQUE(SPLIT(B3129,"";""))"),"C#")</f>
        <v>C#</v>
      </c>
      <c r="F3129" s="1" t="str">
        <f>IFERROR(__xludf.DUMMYFUNCTION("""COMPUTED_VALUE"""),"HTML/CSS")</f>
        <v>HTML/CSS</v>
      </c>
      <c r="G3129" s="1" t="str">
        <f>IFERROR(__xludf.DUMMYFUNCTION("""COMPUTED_VALUE"""),"JavaScript")</f>
        <v>JavaScript</v>
      </c>
      <c r="H3129" s="1" t="str">
        <f>IFERROR(__xludf.DUMMYFUNCTION("""COMPUTED_VALUE"""),"TypeScript")</f>
        <v>TypeScript</v>
      </c>
    </row>
    <row r="3130">
      <c r="B3130" s="1" t="str">
        <f>IFERROR(__xludf.DUMMYFUNCTION("""COMPUTED_VALUE"""),"Bash/Shell/PowerShell;C#;HTML/CSS;JavaScript;SQL")</f>
        <v>Bash/Shell/PowerShell;C#;HTML/CSS;JavaScript;SQL</v>
      </c>
      <c r="E3130" s="1" t="str">
        <f>IFERROR(__xludf.DUMMYFUNCTION("UNIQUE(SPLIT(B3130,"";""))"),"Bash/Shell/PowerShell")</f>
        <v>Bash/Shell/PowerShell</v>
      </c>
      <c r="F3130" s="1" t="str">
        <f>IFERROR(__xludf.DUMMYFUNCTION("""COMPUTED_VALUE"""),"C#")</f>
        <v>C#</v>
      </c>
      <c r="G3130" s="1" t="str">
        <f>IFERROR(__xludf.DUMMYFUNCTION("""COMPUTED_VALUE"""),"HTML/CSS")</f>
        <v>HTML/CSS</v>
      </c>
      <c r="H3130" s="1" t="str">
        <f>IFERROR(__xludf.DUMMYFUNCTION("""COMPUTED_VALUE"""),"JavaScript")</f>
        <v>JavaScript</v>
      </c>
      <c r="I3130" s="1" t="str">
        <f>IFERROR(__xludf.DUMMYFUNCTION("""COMPUTED_VALUE"""),"SQL")</f>
        <v>SQL</v>
      </c>
    </row>
    <row r="3131">
      <c r="B3131" s="1" t="str">
        <f>IFERROR(__xludf.DUMMYFUNCTION("""COMPUTED_VALUE"""),"C;C#;HTML/CSS;Java;JavaScript;PHP;VBA")</f>
        <v>C;C#;HTML/CSS;Java;JavaScript;PHP;VBA</v>
      </c>
      <c r="E3131" s="1" t="str">
        <f>IFERROR(__xludf.DUMMYFUNCTION("UNIQUE(SPLIT(B3131,"";""))"),"C")</f>
        <v>C</v>
      </c>
      <c r="F3131" s="1" t="str">
        <f>IFERROR(__xludf.DUMMYFUNCTION("""COMPUTED_VALUE"""),"C#")</f>
        <v>C#</v>
      </c>
      <c r="G3131" s="1" t="str">
        <f>IFERROR(__xludf.DUMMYFUNCTION("""COMPUTED_VALUE"""),"HTML/CSS")</f>
        <v>HTML/CSS</v>
      </c>
      <c r="H3131" s="1" t="str">
        <f>IFERROR(__xludf.DUMMYFUNCTION("""COMPUTED_VALUE"""),"Java")</f>
        <v>Java</v>
      </c>
      <c r="I3131" s="1" t="str">
        <f>IFERROR(__xludf.DUMMYFUNCTION("""COMPUTED_VALUE"""),"JavaScript")</f>
        <v>JavaScript</v>
      </c>
      <c r="J3131" s="1" t="str">
        <f>IFERROR(__xludf.DUMMYFUNCTION("""COMPUTED_VALUE"""),"PHP")</f>
        <v>PHP</v>
      </c>
      <c r="K3131" s="1" t="str">
        <f>IFERROR(__xludf.DUMMYFUNCTION("""COMPUTED_VALUE"""),"VBA")</f>
        <v>VBA</v>
      </c>
    </row>
    <row r="3132">
      <c r="B3132" s="1" t="str">
        <f>IFERROR(__xludf.DUMMYFUNCTION("""COMPUTED_VALUE"""),"Bash/Shell/PowerShell;C#;Go;HTML/CSS;Java;JavaScript;Python;SQL;TypeScript")</f>
        <v>Bash/Shell/PowerShell;C#;Go;HTML/CSS;Java;JavaScript;Python;SQL;TypeScript</v>
      </c>
      <c r="E3132" s="1" t="str">
        <f>IFERROR(__xludf.DUMMYFUNCTION("UNIQUE(SPLIT(B3132,"";""))"),"Bash/Shell/PowerShell")</f>
        <v>Bash/Shell/PowerShell</v>
      </c>
      <c r="F3132" s="1" t="str">
        <f>IFERROR(__xludf.DUMMYFUNCTION("""COMPUTED_VALUE"""),"C#")</f>
        <v>C#</v>
      </c>
      <c r="G3132" s="1" t="str">
        <f>IFERROR(__xludf.DUMMYFUNCTION("""COMPUTED_VALUE"""),"Go")</f>
        <v>Go</v>
      </c>
      <c r="H3132" s="1" t="str">
        <f>IFERROR(__xludf.DUMMYFUNCTION("""COMPUTED_VALUE"""),"HTML/CSS")</f>
        <v>HTML/CSS</v>
      </c>
      <c r="I3132" s="1" t="str">
        <f>IFERROR(__xludf.DUMMYFUNCTION("""COMPUTED_VALUE"""),"Java")</f>
        <v>Java</v>
      </c>
      <c r="J3132" s="1" t="str">
        <f>IFERROR(__xludf.DUMMYFUNCTION("""COMPUTED_VALUE"""),"JavaScript")</f>
        <v>JavaScript</v>
      </c>
      <c r="K3132" s="1" t="str">
        <f>IFERROR(__xludf.DUMMYFUNCTION("""COMPUTED_VALUE"""),"Python")</f>
        <v>Python</v>
      </c>
      <c r="L3132" s="1" t="str">
        <f>IFERROR(__xludf.DUMMYFUNCTION("""COMPUTED_VALUE"""),"SQL")</f>
        <v>SQL</v>
      </c>
      <c r="M3132" s="1" t="str">
        <f>IFERROR(__xludf.DUMMYFUNCTION("""COMPUTED_VALUE"""),"TypeScript")</f>
        <v>TypeScript</v>
      </c>
    </row>
    <row r="3133">
      <c r="B3133" s="1" t="str">
        <f>IFERROR(__xludf.DUMMYFUNCTION("""COMPUTED_VALUE"""),"Bash/Shell/PowerShell;HTML/CSS;Scala;SQL")</f>
        <v>Bash/Shell/PowerShell;HTML/CSS;Scala;SQL</v>
      </c>
      <c r="E3133" s="1" t="str">
        <f>IFERROR(__xludf.DUMMYFUNCTION("UNIQUE(SPLIT(B3133,"";""))"),"Bash/Shell/PowerShell")</f>
        <v>Bash/Shell/PowerShell</v>
      </c>
      <c r="F3133" s="1" t="str">
        <f>IFERROR(__xludf.DUMMYFUNCTION("""COMPUTED_VALUE"""),"HTML/CSS")</f>
        <v>HTML/CSS</v>
      </c>
      <c r="G3133" s="1" t="str">
        <f>IFERROR(__xludf.DUMMYFUNCTION("""COMPUTED_VALUE"""),"Scala")</f>
        <v>Scala</v>
      </c>
      <c r="H3133" s="1" t="str">
        <f>IFERROR(__xludf.DUMMYFUNCTION("""COMPUTED_VALUE"""),"SQL")</f>
        <v>SQL</v>
      </c>
    </row>
    <row r="3134">
      <c r="B3134" s="1" t="str">
        <f>IFERROR(__xludf.DUMMYFUNCTION("""COMPUTED_VALUE"""),"HTML/CSS;Java;JavaScript;TypeScript")</f>
        <v>HTML/CSS;Java;JavaScript;TypeScript</v>
      </c>
      <c r="E3134" s="1" t="str">
        <f>IFERROR(__xludf.DUMMYFUNCTION("UNIQUE(SPLIT(B3134,"";""))"),"HTML/CSS")</f>
        <v>HTML/CSS</v>
      </c>
      <c r="F3134" s="1" t="str">
        <f>IFERROR(__xludf.DUMMYFUNCTION("""COMPUTED_VALUE"""),"Java")</f>
        <v>Java</v>
      </c>
      <c r="G3134" s="1" t="str">
        <f>IFERROR(__xludf.DUMMYFUNCTION("""COMPUTED_VALUE"""),"JavaScript")</f>
        <v>JavaScript</v>
      </c>
      <c r="H3134" s="1" t="str">
        <f>IFERROR(__xludf.DUMMYFUNCTION("""COMPUTED_VALUE"""),"TypeScript")</f>
        <v>TypeScript</v>
      </c>
    </row>
    <row r="3135">
      <c r="B3135" s="1" t="str">
        <f>IFERROR(__xludf.DUMMYFUNCTION("""COMPUTED_VALUE"""),"HTML/CSS;JavaScript;Python;TypeScript")</f>
        <v>HTML/CSS;JavaScript;Python;TypeScript</v>
      </c>
      <c r="E3135" s="1" t="str">
        <f>IFERROR(__xludf.DUMMYFUNCTION("UNIQUE(SPLIT(B3135,"";""))"),"HTML/CSS")</f>
        <v>HTML/CSS</v>
      </c>
      <c r="F3135" s="1" t="str">
        <f>IFERROR(__xludf.DUMMYFUNCTION("""COMPUTED_VALUE"""),"JavaScript")</f>
        <v>JavaScript</v>
      </c>
      <c r="G3135" s="1" t="str">
        <f>IFERROR(__xludf.DUMMYFUNCTION("""COMPUTED_VALUE"""),"Python")</f>
        <v>Python</v>
      </c>
      <c r="H3135" s="1" t="str">
        <f>IFERROR(__xludf.DUMMYFUNCTION("""COMPUTED_VALUE"""),"TypeScript")</f>
        <v>TypeScript</v>
      </c>
    </row>
    <row r="3136">
      <c r="B3136" s="1" t="str">
        <f>IFERROR(__xludf.DUMMYFUNCTION("""COMPUTED_VALUE"""),"Bash/Shell/PowerShell;C;C++;HTML/CSS;Java;JavaScript;Python;SQL;Other(s):")</f>
        <v>Bash/Shell/PowerShell;C;C++;HTML/CSS;Java;JavaScript;Python;SQL;Other(s):</v>
      </c>
      <c r="E3136" s="1" t="str">
        <f>IFERROR(__xludf.DUMMYFUNCTION("UNIQUE(SPLIT(B3136,"";""))"),"Bash/Shell/PowerShell")</f>
        <v>Bash/Shell/PowerShell</v>
      </c>
      <c r="F3136" s="1" t="str">
        <f>IFERROR(__xludf.DUMMYFUNCTION("""COMPUTED_VALUE"""),"C")</f>
        <v>C</v>
      </c>
      <c r="G3136" s="1" t="str">
        <f>IFERROR(__xludf.DUMMYFUNCTION("""COMPUTED_VALUE"""),"C++")</f>
        <v>C++</v>
      </c>
      <c r="H3136" s="1" t="str">
        <f>IFERROR(__xludf.DUMMYFUNCTION("""COMPUTED_VALUE"""),"HTML/CSS")</f>
        <v>HTML/CSS</v>
      </c>
      <c r="I3136" s="1" t="str">
        <f>IFERROR(__xludf.DUMMYFUNCTION("""COMPUTED_VALUE"""),"Java")</f>
        <v>Java</v>
      </c>
      <c r="J3136" s="1" t="str">
        <f>IFERROR(__xludf.DUMMYFUNCTION("""COMPUTED_VALUE"""),"JavaScript")</f>
        <v>JavaScript</v>
      </c>
      <c r="K3136" s="1" t="str">
        <f>IFERROR(__xludf.DUMMYFUNCTION("""COMPUTED_VALUE"""),"Python")</f>
        <v>Python</v>
      </c>
      <c r="L3136" s="1" t="str">
        <f>IFERROR(__xludf.DUMMYFUNCTION("""COMPUTED_VALUE"""),"SQL")</f>
        <v>SQL</v>
      </c>
      <c r="M3136" s="1" t="str">
        <f>IFERROR(__xludf.DUMMYFUNCTION("""COMPUTED_VALUE"""),"Other(s):")</f>
        <v>Other(s):</v>
      </c>
    </row>
    <row r="3137">
      <c r="B3137" s="1" t="str">
        <f>IFERROR(__xludf.DUMMYFUNCTION("""COMPUTED_VALUE"""),"Bash/Shell/PowerShell;Python;Scala;SQL")</f>
        <v>Bash/Shell/PowerShell;Python;Scala;SQL</v>
      </c>
      <c r="E3137" s="1" t="str">
        <f>IFERROR(__xludf.DUMMYFUNCTION("UNIQUE(SPLIT(B3137,"";""))"),"Bash/Shell/PowerShell")</f>
        <v>Bash/Shell/PowerShell</v>
      </c>
      <c r="F3137" s="1" t="str">
        <f>IFERROR(__xludf.DUMMYFUNCTION("""COMPUTED_VALUE"""),"Python")</f>
        <v>Python</v>
      </c>
      <c r="G3137" s="1" t="str">
        <f>IFERROR(__xludf.DUMMYFUNCTION("""COMPUTED_VALUE"""),"Scala")</f>
        <v>Scala</v>
      </c>
      <c r="H3137" s="1" t="str">
        <f>IFERROR(__xludf.DUMMYFUNCTION("""COMPUTED_VALUE"""),"SQL")</f>
        <v>SQL</v>
      </c>
    </row>
    <row r="3138">
      <c r="B3138" s="1" t="str">
        <f>IFERROR(__xludf.DUMMYFUNCTION("""COMPUTED_VALUE"""),"Bash/Shell/PowerShell;C;C++;C#;Go;HTML/CSS;JavaScript;Python;SQL")</f>
        <v>Bash/Shell/PowerShell;C;C++;C#;Go;HTML/CSS;JavaScript;Python;SQL</v>
      </c>
      <c r="E3138" s="1" t="str">
        <f>IFERROR(__xludf.DUMMYFUNCTION("UNIQUE(SPLIT(B3138,"";""))"),"Bash/Shell/PowerShell")</f>
        <v>Bash/Shell/PowerShell</v>
      </c>
      <c r="F3138" s="1" t="str">
        <f>IFERROR(__xludf.DUMMYFUNCTION("""COMPUTED_VALUE"""),"C")</f>
        <v>C</v>
      </c>
      <c r="G3138" s="1" t="str">
        <f>IFERROR(__xludf.DUMMYFUNCTION("""COMPUTED_VALUE"""),"C++")</f>
        <v>C++</v>
      </c>
      <c r="H3138" s="1" t="str">
        <f>IFERROR(__xludf.DUMMYFUNCTION("""COMPUTED_VALUE"""),"C#")</f>
        <v>C#</v>
      </c>
      <c r="I3138" s="1" t="str">
        <f>IFERROR(__xludf.DUMMYFUNCTION("""COMPUTED_VALUE"""),"Go")</f>
        <v>Go</v>
      </c>
      <c r="J3138" s="1" t="str">
        <f>IFERROR(__xludf.DUMMYFUNCTION("""COMPUTED_VALUE"""),"HTML/CSS")</f>
        <v>HTML/CSS</v>
      </c>
      <c r="K3138" s="1" t="str">
        <f>IFERROR(__xludf.DUMMYFUNCTION("""COMPUTED_VALUE"""),"JavaScript")</f>
        <v>JavaScript</v>
      </c>
      <c r="L3138" s="1" t="str">
        <f>IFERROR(__xludf.DUMMYFUNCTION("""COMPUTED_VALUE"""),"Python")</f>
        <v>Python</v>
      </c>
      <c r="M3138" s="1" t="str">
        <f>IFERROR(__xludf.DUMMYFUNCTION("""COMPUTED_VALUE"""),"SQL")</f>
        <v>SQL</v>
      </c>
    </row>
    <row r="3139">
      <c r="B3139" s="1" t="str">
        <f>IFERROR(__xludf.DUMMYFUNCTION("""COMPUTED_VALUE"""),"Bash/Shell/PowerShell;HTML/CSS;JavaScript;PHP;SQL;TypeScript")</f>
        <v>Bash/Shell/PowerShell;HTML/CSS;JavaScript;PHP;SQL;TypeScript</v>
      </c>
      <c r="E3139" s="1" t="str">
        <f>IFERROR(__xludf.DUMMYFUNCTION("UNIQUE(SPLIT(B3139,"";""))"),"Bash/Shell/PowerShell")</f>
        <v>Bash/Shell/PowerShell</v>
      </c>
      <c r="F3139" s="1" t="str">
        <f>IFERROR(__xludf.DUMMYFUNCTION("""COMPUTED_VALUE"""),"HTML/CSS")</f>
        <v>HTML/CSS</v>
      </c>
      <c r="G3139" s="1" t="str">
        <f>IFERROR(__xludf.DUMMYFUNCTION("""COMPUTED_VALUE"""),"JavaScript")</f>
        <v>JavaScript</v>
      </c>
      <c r="H3139" s="1" t="str">
        <f>IFERROR(__xludf.DUMMYFUNCTION("""COMPUTED_VALUE"""),"PHP")</f>
        <v>PHP</v>
      </c>
      <c r="I3139" s="1" t="str">
        <f>IFERROR(__xludf.DUMMYFUNCTION("""COMPUTED_VALUE"""),"SQL")</f>
        <v>SQL</v>
      </c>
      <c r="J3139" s="1" t="str">
        <f>IFERROR(__xludf.DUMMYFUNCTION("""COMPUTED_VALUE"""),"TypeScript")</f>
        <v>TypeScript</v>
      </c>
    </row>
    <row r="3140">
      <c r="B3140" s="1" t="str">
        <f>IFERROR(__xludf.DUMMYFUNCTION("""COMPUTED_VALUE"""),"C;C++;Go;Java;JavaScript;Python;R;SQL")</f>
        <v>C;C++;Go;Java;JavaScript;Python;R;SQL</v>
      </c>
      <c r="E3140" s="1" t="str">
        <f>IFERROR(__xludf.DUMMYFUNCTION("UNIQUE(SPLIT(B3140,"";""))"),"C")</f>
        <v>C</v>
      </c>
      <c r="F3140" s="1" t="str">
        <f>IFERROR(__xludf.DUMMYFUNCTION("""COMPUTED_VALUE"""),"C++")</f>
        <v>C++</v>
      </c>
      <c r="G3140" s="1" t="str">
        <f>IFERROR(__xludf.DUMMYFUNCTION("""COMPUTED_VALUE"""),"Go")</f>
        <v>Go</v>
      </c>
      <c r="H3140" s="1" t="str">
        <f>IFERROR(__xludf.DUMMYFUNCTION("""COMPUTED_VALUE"""),"Java")</f>
        <v>Java</v>
      </c>
      <c r="I3140" s="1" t="str">
        <f>IFERROR(__xludf.DUMMYFUNCTION("""COMPUTED_VALUE"""),"JavaScript")</f>
        <v>JavaScript</v>
      </c>
      <c r="J3140" s="1" t="str">
        <f>IFERROR(__xludf.DUMMYFUNCTION("""COMPUTED_VALUE"""),"Python")</f>
        <v>Python</v>
      </c>
      <c r="K3140" s="1" t="str">
        <f>IFERROR(__xludf.DUMMYFUNCTION("""COMPUTED_VALUE"""),"R")</f>
        <v>R</v>
      </c>
      <c r="L3140" s="1" t="str">
        <f>IFERROR(__xludf.DUMMYFUNCTION("""COMPUTED_VALUE"""),"SQL")</f>
        <v>SQL</v>
      </c>
    </row>
    <row r="3141">
      <c r="B3141" s="1" t="str">
        <f>IFERROR(__xludf.DUMMYFUNCTION("""COMPUTED_VALUE"""),"Other(s):")</f>
        <v>Other(s):</v>
      </c>
      <c r="E3141" s="1" t="str">
        <f>IFERROR(__xludf.DUMMYFUNCTION("UNIQUE(SPLIT(B3141,"";""))"),"Other(s):")</f>
        <v>Other(s):</v>
      </c>
    </row>
    <row r="3142">
      <c r="B3142" s="1" t="str">
        <f>IFERROR(__xludf.DUMMYFUNCTION("""COMPUTED_VALUE"""),"Bash/Shell/PowerShell;C;C++;HTML/CSS;Java;JavaScript;Python;Rust")</f>
        <v>Bash/Shell/PowerShell;C;C++;HTML/CSS;Java;JavaScript;Python;Rust</v>
      </c>
      <c r="E3142" s="1" t="str">
        <f>IFERROR(__xludf.DUMMYFUNCTION("UNIQUE(SPLIT(B3142,"";""))"),"Bash/Shell/PowerShell")</f>
        <v>Bash/Shell/PowerShell</v>
      </c>
      <c r="F3142" s="1" t="str">
        <f>IFERROR(__xludf.DUMMYFUNCTION("""COMPUTED_VALUE"""),"C")</f>
        <v>C</v>
      </c>
      <c r="G3142" s="1" t="str">
        <f>IFERROR(__xludf.DUMMYFUNCTION("""COMPUTED_VALUE"""),"C++")</f>
        <v>C++</v>
      </c>
      <c r="H3142" s="1" t="str">
        <f>IFERROR(__xludf.DUMMYFUNCTION("""COMPUTED_VALUE"""),"HTML/CSS")</f>
        <v>HTML/CSS</v>
      </c>
      <c r="I3142" s="1" t="str">
        <f>IFERROR(__xludf.DUMMYFUNCTION("""COMPUTED_VALUE"""),"Java")</f>
        <v>Java</v>
      </c>
      <c r="J3142" s="1" t="str">
        <f>IFERROR(__xludf.DUMMYFUNCTION("""COMPUTED_VALUE"""),"JavaScript")</f>
        <v>JavaScript</v>
      </c>
      <c r="K3142" s="1" t="str">
        <f>IFERROR(__xludf.DUMMYFUNCTION("""COMPUTED_VALUE"""),"Python")</f>
        <v>Python</v>
      </c>
      <c r="L3142" s="1" t="str">
        <f>IFERROR(__xludf.DUMMYFUNCTION("""COMPUTED_VALUE"""),"Rust")</f>
        <v>Rust</v>
      </c>
    </row>
    <row r="3143">
      <c r="B3143" s="1" t="str">
        <f>IFERROR(__xludf.DUMMYFUNCTION("""COMPUTED_VALUE"""),"HTML/CSS;Java;JavaScript;TypeScript")</f>
        <v>HTML/CSS;Java;JavaScript;TypeScript</v>
      </c>
      <c r="E3143" s="1" t="str">
        <f>IFERROR(__xludf.DUMMYFUNCTION("UNIQUE(SPLIT(B3143,"";""))"),"HTML/CSS")</f>
        <v>HTML/CSS</v>
      </c>
      <c r="F3143" s="1" t="str">
        <f>IFERROR(__xludf.DUMMYFUNCTION("""COMPUTED_VALUE"""),"Java")</f>
        <v>Java</v>
      </c>
      <c r="G3143" s="1" t="str">
        <f>IFERROR(__xludf.DUMMYFUNCTION("""COMPUTED_VALUE"""),"JavaScript")</f>
        <v>JavaScript</v>
      </c>
      <c r="H3143" s="1" t="str">
        <f>IFERROR(__xludf.DUMMYFUNCTION("""COMPUTED_VALUE"""),"TypeScript")</f>
        <v>TypeScript</v>
      </c>
    </row>
    <row r="3144">
      <c r="B3144" s="1" t="str">
        <f>IFERROR(__xludf.DUMMYFUNCTION("""COMPUTED_VALUE"""),"Bash/Shell/PowerShell;HTML/CSS;JavaScript;PHP")</f>
        <v>Bash/Shell/PowerShell;HTML/CSS;JavaScript;PHP</v>
      </c>
      <c r="E3144" s="1" t="str">
        <f>IFERROR(__xludf.DUMMYFUNCTION("UNIQUE(SPLIT(B3144,"";""))"),"Bash/Shell/PowerShell")</f>
        <v>Bash/Shell/PowerShell</v>
      </c>
      <c r="F3144" s="1" t="str">
        <f>IFERROR(__xludf.DUMMYFUNCTION("""COMPUTED_VALUE"""),"HTML/CSS")</f>
        <v>HTML/CSS</v>
      </c>
      <c r="G3144" s="1" t="str">
        <f>IFERROR(__xludf.DUMMYFUNCTION("""COMPUTED_VALUE"""),"JavaScript")</f>
        <v>JavaScript</v>
      </c>
      <c r="H3144" s="1" t="str">
        <f>IFERROR(__xludf.DUMMYFUNCTION("""COMPUTED_VALUE"""),"PHP")</f>
        <v>PHP</v>
      </c>
    </row>
    <row r="3145">
      <c r="B3145" s="1" t="str">
        <f>IFERROR(__xludf.DUMMYFUNCTION("""COMPUTED_VALUE"""),"Bash/Shell/PowerShell;C++;HTML/CSS;JavaScript;PHP;Python;Swift")</f>
        <v>Bash/Shell/PowerShell;C++;HTML/CSS;JavaScript;PHP;Python;Swift</v>
      </c>
      <c r="E3145" s="1" t="str">
        <f>IFERROR(__xludf.DUMMYFUNCTION("UNIQUE(SPLIT(B3145,"";""))"),"Bash/Shell/PowerShell")</f>
        <v>Bash/Shell/PowerShell</v>
      </c>
      <c r="F3145" s="1" t="str">
        <f>IFERROR(__xludf.DUMMYFUNCTION("""COMPUTED_VALUE"""),"C++")</f>
        <v>C++</v>
      </c>
      <c r="G3145" s="1" t="str">
        <f>IFERROR(__xludf.DUMMYFUNCTION("""COMPUTED_VALUE"""),"HTML/CSS")</f>
        <v>HTML/CSS</v>
      </c>
      <c r="H3145" s="1" t="str">
        <f>IFERROR(__xludf.DUMMYFUNCTION("""COMPUTED_VALUE"""),"JavaScript")</f>
        <v>JavaScript</v>
      </c>
      <c r="I3145" s="1" t="str">
        <f>IFERROR(__xludf.DUMMYFUNCTION("""COMPUTED_VALUE"""),"PHP")</f>
        <v>PHP</v>
      </c>
      <c r="J3145" s="1" t="str">
        <f>IFERROR(__xludf.DUMMYFUNCTION("""COMPUTED_VALUE"""),"Python")</f>
        <v>Python</v>
      </c>
      <c r="K3145" s="1" t="str">
        <f>IFERROR(__xludf.DUMMYFUNCTION("""COMPUTED_VALUE"""),"Swift")</f>
        <v>Swift</v>
      </c>
    </row>
    <row r="3146">
      <c r="B3146" s="1" t="str">
        <f>IFERROR(__xludf.DUMMYFUNCTION("""COMPUTED_VALUE"""),"C++;Python;Other(s):")</f>
        <v>C++;Python;Other(s):</v>
      </c>
      <c r="E3146" s="1" t="str">
        <f>IFERROR(__xludf.DUMMYFUNCTION("UNIQUE(SPLIT(B3146,"";""))"),"C++")</f>
        <v>C++</v>
      </c>
      <c r="F3146" s="1" t="str">
        <f>IFERROR(__xludf.DUMMYFUNCTION("""COMPUTED_VALUE"""),"Python")</f>
        <v>Python</v>
      </c>
      <c r="G3146" s="1" t="str">
        <f>IFERROR(__xludf.DUMMYFUNCTION("""COMPUTED_VALUE"""),"Other(s):")</f>
        <v>Other(s):</v>
      </c>
    </row>
    <row r="3147">
      <c r="B3147" s="1" t="str">
        <f>IFERROR(__xludf.DUMMYFUNCTION("""COMPUTED_VALUE"""),"Assembly;Bash/Shell/PowerShell;C;PHP;Python;SQL")</f>
        <v>Assembly;Bash/Shell/PowerShell;C;PHP;Python;SQL</v>
      </c>
      <c r="E3147" s="1" t="str">
        <f>IFERROR(__xludf.DUMMYFUNCTION("UNIQUE(SPLIT(B3147,"";""))"),"Assembly")</f>
        <v>Assembly</v>
      </c>
      <c r="F3147" s="1" t="str">
        <f>IFERROR(__xludf.DUMMYFUNCTION("""COMPUTED_VALUE"""),"Bash/Shell/PowerShell")</f>
        <v>Bash/Shell/PowerShell</v>
      </c>
      <c r="G3147" s="1" t="str">
        <f>IFERROR(__xludf.DUMMYFUNCTION("""COMPUTED_VALUE"""),"C")</f>
        <v>C</v>
      </c>
      <c r="H3147" s="1" t="str">
        <f>IFERROR(__xludf.DUMMYFUNCTION("""COMPUTED_VALUE"""),"PHP")</f>
        <v>PHP</v>
      </c>
      <c r="I3147" s="1" t="str">
        <f>IFERROR(__xludf.DUMMYFUNCTION("""COMPUTED_VALUE"""),"Python")</f>
        <v>Python</v>
      </c>
      <c r="J3147" s="1" t="str">
        <f>IFERROR(__xludf.DUMMYFUNCTION("""COMPUTED_VALUE"""),"SQL")</f>
        <v>SQL</v>
      </c>
    </row>
    <row r="3148">
      <c r="B3148" s="1" t="str">
        <f>IFERROR(__xludf.DUMMYFUNCTION("""COMPUTED_VALUE"""),"C#;Python")</f>
        <v>C#;Python</v>
      </c>
      <c r="E3148" s="1" t="str">
        <f>IFERROR(__xludf.DUMMYFUNCTION("UNIQUE(SPLIT(B3148,"";""))"),"C#")</f>
        <v>C#</v>
      </c>
      <c r="F3148" s="1" t="str">
        <f>IFERROR(__xludf.DUMMYFUNCTION("""COMPUTED_VALUE"""),"Python")</f>
        <v>Python</v>
      </c>
    </row>
    <row r="3149">
      <c r="B3149" s="1" t="str">
        <f>IFERROR(__xludf.DUMMYFUNCTION("""COMPUTED_VALUE"""),"Bash/Shell/PowerShell;Java;Python")</f>
        <v>Bash/Shell/PowerShell;Java;Python</v>
      </c>
      <c r="E3149" s="1" t="str">
        <f>IFERROR(__xludf.DUMMYFUNCTION("UNIQUE(SPLIT(B3149,"";""))"),"Bash/Shell/PowerShell")</f>
        <v>Bash/Shell/PowerShell</v>
      </c>
      <c r="F3149" s="1" t="str">
        <f>IFERROR(__xludf.DUMMYFUNCTION("""COMPUTED_VALUE"""),"Java")</f>
        <v>Java</v>
      </c>
      <c r="G3149" s="1" t="str">
        <f>IFERROR(__xludf.DUMMYFUNCTION("""COMPUTED_VALUE"""),"Python")</f>
        <v>Python</v>
      </c>
    </row>
    <row r="3150">
      <c r="B3150" s="1" t="str">
        <f>IFERROR(__xludf.DUMMYFUNCTION("""COMPUTED_VALUE"""),"Python")</f>
        <v>Python</v>
      </c>
      <c r="E3150" s="1" t="str">
        <f>IFERROR(__xludf.DUMMYFUNCTION("UNIQUE(SPLIT(B3150,"";""))"),"Python")</f>
        <v>Python</v>
      </c>
    </row>
    <row r="3151">
      <c r="B3151" s="1" t="str">
        <f>IFERROR(__xludf.DUMMYFUNCTION("""COMPUTED_VALUE"""),"Bash/Shell/PowerShell;C++;HTML/CSS;Java;JavaScript;PHP;Python;R;SQL")</f>
        <v>Bash/Shell/PowerShell;C++;HTML/CSS;Java;JavaScript;PHP;Python;R;SQL</v>
      </c>
      <c r="E3151" s="1" t="str">
        <f>IFERROR(__xludf.DUMMYFUNCTION("UNIQUE(SPLIT(B3151,"";""))"),"Bash/Shell/PowerShell")</f>
        <v>Bash/Shell/PowerShell</v>
      </c>
      <c r="F3151" s="1" t="str">
        <f>IFERROR(__xludf.DUMMYFUNCTION("""COMPUTED_VALUE"""),"C++")</f>
        <v>C++</v>
      </c>
      <c r="G3151" s="1" t="str">
        <f>IFERROR(__xludf.DUMMYFUNCTION("""COMPUTED_VALUE"""),"HTML/CSS")</f>
        <v>HTML/CSS</v>
      </c>
      <c r="H3151" s="1" t="str">
        <f>IFERROR(__xludf.DUMMYFUNCTION("""COMPUTED_VALUE"""),"Java")</f>
        <v>Java</v>
      </c>
      <c r="I3151" s="1" t="str">
        <f>IFERROR(__xludf.DUMMYFUNCTION("""COMPUTED_VALUE"""),"JavaScript")</f>
        <v>JavaScript</v>
      </c>
      <c r="J3151" s="1" t="str">
        <f>IFERROR(__xludf.DUMMYFUNCTION("""COMPUTED_VALUE"""),"PHP")</f>
        <v>PHP</v>
      </c>
      <c r="K3151" s="1" t="str">
        <f>IFERROR(__xludf.DUMMYFUNCTION("""COMPUTED_VALUE"""),"Python")</f>
        <v>Python</v>
      </c>
      <c r="L3151" s="1" t="str">
        <f>IFERROR(__xludf.DUMMYFUNCTION("""COMPUTED_VALUE"""),"R")</f>
        <v>R</v>
      </c>
      <c r="M3151" s="1" t="str">
        <f>IFERROR(__xludf.DUMMYFUNCTION("""COMPUTED_VALUE"""),"SQL")</f>
        <v>SQL</v>
      </c>
    </row>
    <row r="3152">
      <c r="B3152" s="1" t="str">
        <f>IFERROR(__xludf.DUMMYFUNCTION("""COMPUTED_VALUE"""),"Bash/Shell/PowerShell;C++;Python;Other(s):")</f>
        <v>Bash/Shell/PowerShell;C++;Python;Other(s):</v>
      </c>
      <c r="E3152" s="1" t="str">
        <f>IFERROR(__xludf.DUMMYFUNCTION("UNIQUE(SPLIT(B3152,"";""))"),"Bash/Shell/PowerShell")</f>
        <v>Bash/Shell/PowerShell</v>
      </c>
      <c r="F3152" s="1" t="str">
        <f>IFERROR(__xludf.DUMMYFUNCTION("""COMPUTED_VALUE"""),"C++")</f>
        <v>C++</v>
      </c>
      <c r="G3152" s="1" t="str">
        <f>IFERROR(__xludf.DUMMYFUNCTION("""COMPUTED_VALUE"""),"Python")</f>
        <v>Python</v>
      </c>
      <c r="H3152" s="1" t="str">
        <f>IFERROR(__xludf.DUMMYFUNCTION("""COMPUTED_VALUE"""),"Other(s):")</f>
        <v>Other(s):</v>
      </c>
    </row>
    <row r="3153">
      <c r="B3153" s="1" t="str">
        <f>IFERROR(__xludf.DUMMYFUNCTION("""COMPUTED_VALUE"""),"C#;HTML/CSS;Java;JavaScript;PHP;SQL")</f>
        <v>C#;HTML/CSS;Java;JavaScript;PHP;SQL</v>
      </c>
      <c r="E3153" s="1" t="str">
        <f>IFERROR(__xludf.DUMMYFUNCTION("UNIQUE(SPLIT(B3153,"";""))"),"C#")</f>
        <v>C#</v>
      </c>
      <c r="F3153" s="1" t="str">
        <f>IFERROR(__xludf.DUMMYFUNCTION("""COMPUTED_VALUE"""),"HTML/CSS")</f>
        <v>HTML/CSS</v>
      </c>
      <c r="G3153" s="1" t="str">
        <f>IFERROR(__xludf.DUMMYFUNCTION("""COMPUTED_VALUE"""),"Java")</f>
        <v>Java</v>
      </c>
      <c r="H3153" s="1" t="str">
        <f>IFERROR(__xludf.DUMMYFUNCTION("""COMPUTED_VALUE"""),"JavaScript")</f>
        <v>JavaScript</v>
      </c>
      <c r="I3153" s="1" t="str">
        <f>IFERROR(__xludf.DUMMYFUNCTION("""COMPUTED_VALUE"""),"PHP")</f>
        <v>PHP</v>
      </c>
      <c r="J3153" s="1" t="str">
        <f>IFERROR(__xludf.DUMMYFUNCTION("""COMPUTED_VALUE"""),"SQL")</f>
        <v>SQL</v>
      </c>
    </row>
    <row r="3154">
      <c r="B3154" s="1" t="str">
        <f>IFERROR(__xludf.DUMMYFUNCTION("""COMPUTED_VALUE"""),"C#;HTML/CSS;SQL")</f>
        <v>C#;HTML/CSS;SQL</v>
      </c>
      <c r="E3154" s="1" t="str">
        <f>IFERROR(__xludf.DUMMYFUNCTION("UNIQUE(SPLIT(B3154,"";""))"),"C#")</f>
        <v>C#</v>
      </c>
      <c r="F3154" s="1" t="str">
        <f>IFERROR(__xludf.DUMMYFUNCTION("""COMPUTED_VALUE"""),"HTML/CSS")</f>
        <v>HTML/CSS</v>
      </c>
      <c r="G3154" s="1" t="str">
        <f>IFERROR(__xludf.DUMMYFUNCTION("""COMPUTED_VALUE"""),"SQL")</f>
        <v>SQL</v>
      </c>
    </row>
    <row r="3155">
      <c r="B3155" s="1" t="str">
        <f>IFERROR(__xludf.DUMMYFUNCTION("""COMPUTED_VALUE"""),"Bash/Shell/PowerShell;C;Go;Java;Python")</f>
        <v>Bash/Shell/PowerShell;C;Go;Java;Python</v>
      </c>
      <c r="E3155" s="1" t="str">
        <f>IFERROR(__xludf.DUMMYFUNCTION("UNIQUE(SPLIT(B3155,"";""))"),"Bash/Shell/PowerShell")</f>
        <v>Bash/Shell/PowerShell</v>
      </c>
      <c r="F3155" s="1" t="str">
        <f>IFERROR(__xludf.DUMMYFUNCTION("""COMPUTED_VALUE"""),"C")</f>
        <v>C</v>
      </c>
      <c r="G3155" s="1" t="str">
        <f>IFERROR(__xludf.DUMMYFUNCTION("""COMPUTED_VALUE"""),"Go")</f>
        <v>Go</v>
      </c>
      <c r="H3155" s="1" t="str">
        <f>IFERROR(__xludf.DUMMYFUNCTION("""COMPUTED_VALUE"""),"Java")</f>
        <v>Java</v>
      </c>
      <c r="I3155" s="1" t="str">
        <f>IFERROR(__xludf.DUMMYFUNCTION("""COMPUTED_VALUE"""),"Python")</f>
        <v>Python</v>
      </c>
    </row>
    <row r="3156">
      <c r="B3156" s="1" t="str">
        <f>IFERROR(__xludf.DUMMYFUNCTION("""COMPUTED_VALUE"""),"HTML/CSS;Java;JavaScript;Python;R;Scala;SQL")</f>
        <v>HTML/CSS;Java;JavaScript;Python;R;Scala;SQL</v>
      </c>
      <c r="E3156" s="1" t="str">
        <f>IFERROR(__xludf.DUMMYFUNCTION("UNIQUE(SPLIT(B3156,"";""))"),"HTML/CSS")</f>
        <v>HTML/CSS</v>
      </c>
      <c r="F3156" s="1" t="str">
        <f>IFERROR(__xludf.DUMMYFUNCTION("""COMPUTED_VALUE"""),"Java")</f>
        <v>Java</v>
      </c>
      <c r="G3156" s="1" t="str">
        <f>IFERROR(__xludf.DUMMYFUNCTION("""COMPUTED_VALUE"""),"JavaScript")</f>
        <v>JavaScript</v>
      </c>
      <c r="H3156" s="1" t="str">
        <f>IFERROR(__xludf.DUMMYFUNCTION("""COMPUTED_VALUE"""),"Python")</f>
        <v>Python</v>
      </c>
      <c r="I3156" s="1" t="str">
        <f>IFERROR(__xludf.DUMMYFUNCTION("""COMPUTED_VALUE"""),"R")</f>
        <v>R</v>
      </c>
      <c r="J3156" s="1" t="str">
        <f>IFERROR(__xludf.DUMMYFUNCTION("""COMPUTED_VALUE"""),"Scala")</f>
        <v>Scala</v>
      </c>
      <c r="K3156" s="1" t="str">
        <f>IFERROR(__xludf.DUMMYFUNCTION("""COMPUTED_VALUE"""),"SQL")</f>
        <v>SQL</v>
      </c>
    </row>
    <row r="3157">
      <c r="B3157" s="1" t="str">
        <f>IFERROR(__xludf.DUMMYFUNCTION("""COMPUTED_VALUE"""),"Java;JavaScript;PHP;Python;SQL")</f>
        <v>Java;JavaScript;PHP;Python;SQL</v>
      </c>
      <c r="E3157" s="1" t="str">
        <f>IFERROR(__xludf.DUMMYFUNCTION("UNIQUE(SPLIT(B3157,"";""))"),"Java")</f>
        <v>Java</v>
      </c>
      <c r="F3157" s="1" t="str">
        <f>IFERROR(__xludf.DUMMYFUNCTION("""COMPUTED_VALUE"""),"JavaScript")</f>
        <v>JavaScript</v>
      </c>
      <c r="G3157" s="1" t="str">
        <f>IFERROR(__xludf.DUMMYFUNCTION("""COMPUTED_VALUE"""),"PHP")</f>
        <v>PHP</v>
      </c>
      <c r="H3157" s="1" t="str">
        <f>IFERROR(__xludf.DUMMYFUNCTION("""COMPUTED_VALUE"""),"Python")</f>
        <v>Python</v>
      </c>
      <c r="I3157" s="1" t="str">
        <f>IFERROR(__xludf.DUMMYFUNCTION("""COMPUTED_VALUE"""),"SQL")</f>
        <v>SQL</v>
      </c>
    </row>
    <row r="3158">
      <c r="B3158" s="1" t="str">
        <f>IFERROR(__xludf.DUMMYFUNCTION("""COMPUTED_VALUE"""),"Bash/Shell/PowerShell;HTML/CSS;Java;JavaScript;PHP;SQL")</f>
        <v>Bash/Shell/PowerShell;HTML/CSS;Java;JavaScript;PHP;SQL</v>
      </c>
      <c r="E3158" s="1" t="str">
        <f>IFERROR(__xludf.DUMMYFUNCTION("UNIQUE(SPLIT(B3158,"";""))"),"Bash/Shell/PowerShell")</f>
        <v>Bash/Shell/PowerShell</v>
      </c>
      <c r="F3158" s="1" t="str">
        <f>IFERROR(__xludf.DUMMYFUNCTION("""COMPUTED_VALUE"""),"HTML/CSS")</f>
        <v>HTML/CSS</v>
      </c>
      <c r="G3158" s="1" t="str">
        <f>IFERROR(__xludf.DUMMYFUNCTION("""COMPUTED_VALUE"""),"Java")</f>
        <v>Java</v>
      </c>
      <c r="H3158" s="1" t="str">
        <f>IFERROR(__xludf.DUMMYFUNCTION("""COMPUTED_VALUE"""),"JavaScript")</f>
        <v>JavaScript</v>
      </c>
      <c r="I3158" s="1" t="str">
        <f>IFERROR(__xludf.DUMMYFUNCTION("""COMPUTED_VALUE"""),"PHP")</f>
        <v>PHP</v>
      </c>
      <c r="J3158" s="1" t="str">
        <f>IFERROR(__xludf.DUMMYFUNCTION("""COMPUTED_VALUE"""),"SQL")</f>
        <v>SQL</v>
      </c>
    </row>
    <row r="3159">
      <c r="B3159" s="1" t="str">
        <f>IFERROR(__xludf.DUMMYFUNCTION("""COMPUTED_VALUE"""),"C++;Java;JavaScript;Other(s):")</f>
        <v>C++;Java;JavaScript;Other(s):</v>
      </c>
      <c r="E3159" s="1" t="str">
        <f>IFERROR(__xludf.DUMMYFUNCTION("UNIQUE(SPLIT(B3159,"";""))"),"C++")</f>
        <v>C++</v>
      </c>
      <c r="F3159" s="1" t="str">
        <f>IFERROR(__xludf.DUMMYFUNCTION("""COMPUTED_VALUE"""),"Java")</f>
        <v>Java</v>
      </c>
      <c r="G3159" s="1" t="str">
        <f>IFERROR(__xludf.DUMMYFUNCTION("""COMPUTED_VALUE"""),"JavaScript")</f>
        <v>JavaScript</v>
      </c>
      <c r="H3159" s="1" t="str">
        <f>IFERROR(__xludf.DUMMYFUNCTION("""COMPUTED_VALUE"""),"Other(s):")</f>
        <v>Other(s):</v>
      </c>
    </row>
    <row r="3160">
      <c r="B3160" s="1" t="str">
        <f>IFERROR(__xludf.DUMMYFUNCTION("""COMPUTED_VALUE"""),"Bash/Shell/PowerShell;C;Go;HTML/CSS;PHP;Python;Ruby;SQL")</f>
        <v>Bash/Shell/PowerShell;C;Go;HTML/CSS;PHP;Python;Ruby;SQL</v>
      </c>
      <c r="E3160" s="1" t="str">
        <f>IFERROR(__xludf.DUMMYFUNCTION("UNIQUE(SPLIT(B3160,"";""))"),"Bash/Shell/PowerShell")</f>
        <v>Bash/Shell/PowerShell</v>
      </c>
      <c r="F3160" s="1" t="str">
        <f>IFERROR(__xludf.DUMMYFUNCTION("""COMPUTED_VALUE"""),"C")</f>
        <v>C</v>
      </c>
      <c r="G3160" s="1" t="str">
        <f>IFERROR(__xludf.DUMMYFUNCTION("""COMPUTED_VALUE"""),"Go")</f>
        <v>Go</v>
      </c>
      <c r="H3160" s="1" t="str">
        <f>IFERROR(__xludf.DUMMYFUNCTION("""COMPUTED_VALUE"""),"HTML/CSS")</f>
        <v>HTML/CSS</v>
      </c>
      <c r="I3160" s="1" t="str">
        <f>IFERROR(__xludf.DUMMYFUNCTION("""COMPUTED_VALUE"""),"PHP")</f>
        <v>PHP</v>
      </c>
      <c r="J3160" s="1" t="str">
        <f>IFERROR(__xludf.DUMMYFUNCTION("""COMPUTED_VALUE"""),"Python")</f>
        <v>Python</v>
      </c>
      <c r="K3160" s="1" t="str">
        <f>IFERROR(__xludf.DUMMYFUNCTION("""COMPUTED_VALUE"""),"Ruby")</f>
        <v>Ruby</v>
      </c>
      <c r="L3160" s="1" t="str">
        <f>IFERROR(__xludf.DUMMYFUNCTION("""COMPUTED_VALUE"""),"SQL")</f>
        <v>SQL</v>
      </c>
    </row>
    <row r="3161">
      <c r="B3161" s="1" t="str">
        <f>IFERROR(__xludf.DUMMYFUNCTION("""COMPUTED_VALUE"""),"Java;Kotlin;SQL")</f>
        <v>Java;Kotlin;SQL</v>
      </c>
      <c r="E3161" s="1" t="str">
        <f>IFERROR(__xludf.DUMMYFUNCTION("UNIQUE(SPLIT(B3161,"";""))"),"Java")</f>
        <v>Java</v>
      </c>
      <c r="F3161" s="1" t="str">
        <f>IFERROR(__xludf.DUMMYFUNCTION("""COMPUTED_VALUE"""),"Kotlin")</f>
        <v>Kotlin</v>
      </c>
      <c r="G3161" s="1" t="str">
        <f>IFERROR(__xludf.DUMMYFUNCTION("""COMPUTED_VALUE"""),"SQL")</f>
        <v>SQL</v>
      </c>
    </row>
    <row r="3162">
      <c r="B3162" s="1" t="str">
        <f>IFERROR(__xludf.DUMMYFUNCTION("""COMPUTED_VALUE"""),"Java;Kotlin;Python;SQL")</f>
        <v>Java;Kotlin;Python;SQL</v>
      </c>
      <c r="E3162" s="1" t="str">
        <f>IFERROR(__xludf.DUMMYFUNCTION("UNIQUE(SPLIT(B3162,"";""))"),"Java")</f>
        <v>Java</v>
      </c>
      <c r="F3162" s="1" t="str">
        <f>IFERROR(__xludf.DUMMYFUNCTION("""COMPUTED_VALUE"""),"Kotlin")</f>
        <v>Kotlin</v>
      </c>
      <c r="G3162" s="1" t="str">
        <f>IFERROR(__xludf.DUMMYFUNCTION("""COMPUTED_VALUE"""),"Python")</f>
        <v>Python</v>
      </c>
      <c r="H3162" s="1" t="str">
        <f>IFERROR(__xludf.DUMMYFUNCTION("""COMPUTED_VALUE"""),"SQL")</f>
        <v>SQL</v>
      </c>
    </row>
    <row r="3163">
      <c r="B3163" s="1" t="str">
        <f>IFERROR(__xludf.DUMMYFUNCTION("""COMPUTED_VALUE"""),"C#;HTML/CSS;Java;JavaScript;SQL;TypeScript")</f>
        <v>C#;HTML/CSS;Java;JavaScript;SQL;TypeScript</v>
      </c>
      <c r="E3163" s="1" t="str">
        <f>IFERROR(__xludf.DUMMYFUNCTION("UNIQUE(SPLIT(B3163,"";""))"),"C#")</f>
        <v>C#</v>
      </c>
      <c r="F3163" s="1" t="str">
        <f>IFERROR(__xludf.DUMMYFUNCTION("""COMPUTED_VALUE"""),"HTML/CSS")</f>
        <v>HTML/CSS</v>
      </c>
      <c r="G3163" s="1" t="str">
        <f>IFERROR(__xludf.DUMMYFUNCTION("""COMPUTED_VALUE"""),"Java")</f>
        <v>Java</v>
      </c>
      <c r="H3163" s="1" t="str">
        <f>IFERROR(__xludf.DUMMYFUNCTION("""COMPUTED_VALUE"""),"JavaScript")</f>
        <v>JavaScript</v>
      </c>
      <c r="I3163" s="1" t="str">
        <f>IFERROR(__xludf.DUMMYFUNCTION("""COMPUTED_VALUE"""),"SQL")</f>
        <v>SQL</v>
      </c>
      <c r="J3163" s="1" t="str">
        <f>IFERROR(__xludf.DUMMYFUNCTION("""COMPUTED_VALUE"""),"TypeScript")</f>
        <v>TypeScript</v>
      </c>
    </row>
    <row r="3164">
      <c r="B3164" s="1" t="str">
        <f>IFERROR(__xludf.DUMMYFUNCTION("""COMPUTED_VALUE"""),"Bash/Shell/PowerShell;C#;HTML/CSS;JavaScript;SQL")</f>
        <v>Bash/Shell/PowerShell;C#;HTML/CSS;JavaScript;SQL</v>
      </c>
      <c r="E3164" s="1" t="str">
        <f>IFERROR(__xludf.DUMMYFUNCTION("UNIQUE(SPLIT(B3164,"";""))"),"Bash/Shell/PowerShell")</f>
        <v>Bash/Shell/PowerShell</v>
      </c>
      <c r="F3164" s="1" t="str">
        <f>IFERROR(__xludf.DUMMYFUNCTION("""COMPUTED_VALUE"""),"C#")</f>
        <v>C#</v>
      </c>
      <c r="G3164" s="1" t="str">
        <f>IFERROR(__xludf.DUMMYFUNCTION("""COMPUTED_VALUE"""),"HTML/CSS")</f>
        <v>HTML/CSS</v>
      </c>
      <c r="H3164" s="1" t="str">
        <f>IFERROR(__xludf.DUMMYFUNCTION("""COMPUTED_VALUE"""),"JavaScript")</f>
        <v>JavaScript</v>
      </c>
      <c r="I3164" s="1" t="str">
        <f>IFERROR(__xludf.DUMMYFUNCTION("""COMPUTED_VALUE"""),"SQL")</f>
        <v>SQL</v>
      </c>
    </row>
    <row r="3165">
      <c r="B3165" s="1" t="str">
        <f>IFERROR(__xludf.DUMMYFUNCTION("""COMPUTED_VALUE"""),"Bash/Shell/PowerShell;C++;C#;HTML/CSS;Java;JavaScript;Swift")</f>
        <v>Bash/Shell/PowerShell;C++;C#;HTML/CSS;Java;JavaScript;Swift</v>
      </c>
      <c r="E3165" s="1" t="str">
        <f>IFERROR(__xludf.DUMMYFUNCTION("UNIQUE(SPLIT(B3165,"";""))"),"Bash/Shell/PowerShell")</f>
        <v>Bash/Shell/PowerShell</v>
      </c>
      <c r="F3165" s="1" t="str">
        <f>IFERROR(__xludf.DUMMYFUNCTION("""COMPUTED_VALUE"""),"C++")</f>
        <v>C++</v>
      </c>
      <c r="G3165" s="1" t="str">
        <f>IFERROR(__xludf.DUMMYFUNCTION("""COMPUTED_VALUE"""),"C#")</f>
        <v>C#</v>
      </c>
      <c r="H3165" s="1" t="str">
        <f>IFERROR(__xludf.DUMMYFUNCTION("""COMPUTED_VALUE"""),"HTML/CSS")</f>
        <v>HTML/CSS</v>
      </c>
      <c r="I3165" s="1" t="str">
        <f>IFERROR(__xludf.DUMMYFUNCTION("""COMPUTED_VALUE"""),"Java")</f>
        <v>Java</v>
      </c>
      <c r="J3165" s="1" t="str">
        <f>IFERROR(__xludf.DUMMYFUNCTION("""COMPUTED_VALUE"""),"JavaScript")</f>
        <v>JavaScript</v>
      </c>
      <c r="K3165" s="1" t="str">
        <f>IFERROR(__xludf.DUMMYFUNCTION("""COMPUTED_VALUE"""),"Swift")</f>
        <v>Swift</v>
      </c>
    </row>
    <row r="3166">
      <c r="B3166" s="1" t="str">
        <f>IFERROR(__xludf.DUMMYFUNCTION("""COMPUTED_VALUE"""),"Bash/Shell/PowerShell;C#;HTML/CSS;JavaScript;SQL;TypeScript")</f>
        <v>Bash/Shell/PowerShell;C#;HTML/CSS;JavaScript;SQL;TypeScript</v>
      </c>
      <c r="E3166" s="1" t="str">
        <f>IFERROR(__xludf.DUMMYFUNCTION("UNIQUE(SPLIT(B3166,"";""))"),"Bash/Shell/PowerShell")</f>
        <v>Bash/Shell/PowerShell</v>
      </c>
      <c r="F3166" s="1" t="str">
        <f>IFERROR(__xludf.DUMMYFUNCTION("""COMPUTED_VALUE"""),"C#")</f>
        <v>C#</v>
      </c>
      <c r="G3166" s="1" t="str">
        <f>IFERROR(__xludf.DUMMYFUNCTION("""COMPUTED_VALUE"""),"HTML/CSS")</f>
        <v>HTML/CSS</v>
      </c>
      <c r="H3166" s="1" t="str">
        <f>IFERROR(__xludf.DUMMYFUNCTION("""COMPUTED_VALUE"""),"JavaScript")</f>
        <v>JavaScript</v>
      </c>
      <c r="I3166" s="1" t="str">
        <f>IFERROR(__xludf.DUMMYFUNCTION("""COMPUTED_VALUE"""),"SQL")</f>
        <v>SQL</v>
      </c>
      <c r="J3166" s="1" t="str">
        <f>IFERROR(__xludf.DUMMYFUNCTION("""COMPUTED_VALUE"""),"TypeScript")</f>
        <v>TypeScript</v>
      </c>
    </row>
    <row r="3167">
      <c r="B3167" s="1" t="str">
        <f>IFERROR(__xludf.DUMMYFUNCTION("""COMPUTED_VALUE"""),"C;SQL")</f>
        <v>C;SQL</v>
      </c>
      <c r="E3167" s="1" t="str">
        <f>IFERROR(__xludf.DUMMYFUNCTION("UNIQUE(SPLIT(B3167,"";""))"),"C")</f>
        <v>C</v>
      </c>
      <c r="F3167" s="1" t="str">
        <f>IFERROR(__xludf.DUMMYFUNCTION("""COMPUTED_VALUE"""),"SQL")</f>
        <v>SQL</v>
      </c>
    </row>
    <row r="3168">
      <c r="B3168" s="1" t="str">
        <f>IFERROR(__xludf.DUMMYFUNCTION("""COMPUTED_VALUE"""),"Bash/Shell/PowerShell;Java")</f>
        <v>Bash/Shell/PowerShell;Java</v>
      </c>
      <c r="E3168" s="1" t="str">
        <f>IFERROR(__xludf.DUMMYFUNCTION("UNIQUE(SPLIT(B3168,"";""))"),"Bash/Shell/PowerShell")</f>
        <v>Bash/Shell/PowerShell</v>
      </c>
      <c r="F3168" s="1" t="str">
        <f>IFERROR(__xludf.DUMMYFUNCTION("""COMPUTED_VALUE"""),"Java")</f>
        <v>Java</v>
      </c>
    </row>
    <row r="3169">
      <c r="B3169" s="1" t="str">
        <f>IFERROR(__xludf.DUMMYFUNCTION("""COMPUTED_VALUE"""),"HTML/CSS;JavaScript")</f>
        <v>HTML/CSS;JavaScript</v>
      </c>
      <c r="E3169" s="1" t="str">
        <f>IFERROR(__xludf.DUMMYFUNCTION("UNIQUE(SPLIT(B3169,"";""))"),"HTML/CSS")</f>
        <v>HTML/CSS</v>
      </c>
      <c r="F3169" s="1" t="str">
        <f>IFERROR(__xludf.DUMMYFUNCTION("""COMPUTED_VALUE"""),"JavaScript")</f>
        <v>JavaScript</v>
      </c>
    </row>
    <row r="3170">
      <c r="B3170" s="1" t="str">
        <f>IFERROR(__xludf.DUMMYFUNCTION("""COMPUTED_VALUE"""),"Bash/Shell/PowerShell;HTML/CSS;JavaScript;PHP;SQL")</f>
        <v>Bash/Shell/PowerShell;HTML/CSS;JavaScript;PHP;SQL</v>
      </c>
      <c r="E3170" s="1" t="str">
        <f>IFERROR(__xludf.DUMMYFUNCTION("UNIQUE(SPLIT(B3170,"";""))"),"Bash/Shell/PowerShell")</f>
        <v>Bash/Shell/PowerShell</v>
      </c>
      <c r="F3170" s="1" t="str">
        <f>IFERROR(__xludf.DUMMYFUNCTION("""COMPUTED_VALUE"""),"HTML/CSS")</f>
        <v>HTML/CSS</v>
      </c>
      <c r="G3170" s="1" t="str">
        <f>IFERROR(__xludf.DUMMYFUNCTION("""COMPUTED_VALUE"""),"JavaScript")</f>
        <v>JavaScript</v>
      </c>
      <c r="H3170" s="1" t="str">
        <f>IFERROR(__xludf.DUMMYFUNCTION("""COMPUTED_VALUE"""),"PHP")</f>
        <v>PHP</v>
      </c>
      <c r="I3170" s="1" t="str">
        <f>IFERROR(__xludf.DUMMYFUNCTION("""COMPUTED_VALUE"""),"SQL")</f>
        <v>SQL</v>
      </c>
    </row>
    <row r="3171">
      <c r="B3171" s="1" t="str">
        <f>IFERROR(__xludf.DUMMYFUNCTION("""COMPUTED_VALUE"""),"Bash/Shell/PowerShell;JavaScript;Other(s):")</f>
        <v>Bash/Shell/PowerShell;JavaScript;Other(s):</v>
      </c>
      <c r="E3171" s="1" t="str">
        <f>IFERROR(__xludf.DUMMYFUNCTION("UNIQUE(SPLIT(B3171,"";""))"),"Bash/Shell/PowerShell")</f>
        <v>Bash/Shell/PowerShell</v>
      </c>
      <c r="F3171" s="1" t="str">
        <f>IFERROR(__xludf.DUMMYFUNCTION("""COMPUTED_VALUE"""),"JavaScript")</f>
        <v>JavaScript</v>
      </c>
      <c r="G3171" s="1" t="str">
        <f>IFERROR(__xludf.DUMMYFUNCTION("""COMPUTED_VALUE"""),"Other(s):")</f>
        <v>Other(s):</v>
      </c>
    </row>
    <row r="3172">
      <c r="B3172" s="1" t="str">
        <f>IFERROR(__xludf.DUMMYFUNCTION("""COMPUTED_VALUE"""),"C;C++;C#;Python")</f>
        <v>C;C++;C#;Python</v>
      </c>
      <c r="E3172" s="1" t="str">
        <f>IFERROR(__xludf.DUMMYFUNCTION("UNIQUE(SPLIT(B3172,"";""))"),"C")</f>
        <v>C</v>
      </c>
      <c r="F3172" s="1" t="str">
        <f>IFERROR(__xludf.DUMMYFUNCTION("""COMPUTED_VALUE"""),"C++")</f>
        <v>C++</v>
      </c>
      <c r="G3172" s="1" t="str">
        <f>IFERROR(__xludf.DUMMYFUNCTION("""COMPUTED_VALUE"""),"C#")</f>
        <v>C#</v>
      </c>
      <c r="H3172" s="1" t="str">
        <f>IFERROR(__xludf.DUMMYFUNCTION("""COMPUTED_VALUE"""),"Python")</f>
        <v>Python</v>
      </c>
    </row>
    <row r="3173">
      <c r="B3173" s="1" t="str">
        <f>IFERROR(__xludf.DUMMYFUNCTION("""COMPUTED_VALUE"""),"Bash/Shell/PowerShell;C;C++;C#;F#;HTML/CSS;JavaScript;SQL;TypeScript")</f>
        <v>Bash/Shell/PowerShell;C;C++;C#;F#;HTML/CSS;JavaScript;SQL;TypeScript</v>
      </c>
      <c r="E3173" s="1" t="str">
        <f>IFERROR(__xludf.DUMMYFUNCTION("UNIQUE(SPLIT(B3173,"";""))"),"Bash/Shell/PowerShell")</f>
        <v>Bash/Shell/PowerShell</v>
      </c>
      <c r="F3173" s="1" t="str">
        <f>IFERROR(__xludf.DUMMYFUNCTION("""COMPUTED_VALUE"""),"C")</f>
        <v>C</v>
      </c>
      <c r="G3173" s="1" t="str">
        <f>IFERROR(__xludf.DUMMYFUNCTION("""COMPUTED_VALUE"""),"C++")</f>
        <v>C++</v>
      </c>
      <c r="H3173" s="1" t="str">
        <f>IFERROR(__xludf.DUMMYFUNCTION("""COMPUTED_VALUE"""),"C#")</f>
        <v>C#</v>
      </c>
      <c r="I3173" s="1" t="str">
        <f>IFERROR(__xludf.DUMMYFUNCTION("""COMPUTED_VALUE"""),"F#")</f>
        <v>F#</v>
      </c>
      <c r="J3173" s="1" t="str">
        <f>IFERROR(__xludf.DUMMYFUNCTION("""COMPUTED_VALUE"""),"HTML/CSS")</f>
        <v>HTML/CSS</v>
      </c>
      <c r="K3173" s="1" t="str">
        <f>IFERROR(__xludf.DUMMYFUNCTION("""COMPUTED_VALUE"""),"JavaScript")</f>
        <v>JavaScript</v>
      </c>
      <c r="L3173" s="1" t="str">
        <f>IFERROR(__xludf.DUMMYFUNCTION("""COMPUTED_VALUE"""),"SQL")</f>
        <v>SQL</v>
      </c>
      <c r="M3173" s="1" t="str">
        <f>IFERROR(__xludf.DUMMYFUNCTION("""COMPUTED_VALUE"""),"TypeScript")</f>
        <v>TypeScript</v>
      </c>
    </row>
    <row r="3174">
      <c r="B3174" s="1" t="str">
        <f>IFERROR(__xludf.DUMMYFUNCTION("""COMPUTED_VALUE"""),"C#;HTML/CSS;JavaScript;SQL;TypeScript")</f>
        <v>C#;HTML/CSS;JavaScript;SQL;TypeScript</v>
      </c>
      <c r="E3174" s="1" t="str">
        <f>IFERROR(__xludf.DUMMYFUNCTION("UNIQUE(SPLIT(B3174,"";""))"),"C#")</f>
        <v>C#</v>
      </c>
      <c r="F3174" s="1" t="str">
        <f>IFERROR(__xludf.DUMMYFUNCTION("""COMPUTED_VALUE"""),"HTML/CSS")</f>
        <v>HTML/CSS</v>
      </c>
      <c r="G3174" s="1" t="str">
        <f>IFERROR(__xludf.DUMMYFUNCTION("""COMPUTED_VALUE"""),"JavaScript")</f>
        <v>JavaScript</v>
      </c>
      <c r="H3174" s="1" t="str">
        <f>IFERROR(__xludf.DUMMYFUNCTION("""COMPUTED_VALUE"""),"SQL")</f>
        <v>SQL</v>
      </c>
      <c r="I3174" s="1" t="str">
        <f>IFERROR(__xludf.DUMMYFUNCTION("""COMPUTED_VALUE"""),"TypeScript")</f>
        <v>TypeScript</v>
      </c>
    </row>
    <row r="3175">
      <c r="B3175" s="1" t="str">
        <f>IFERROR(__xludf.DUMMYFUNCTION("""COMPUTED_VALUE"""),"HTML/CSS;Java;JavaScript;TypeScript")</f>
        <v>HTML/CSS;Java;JavaScript;TypeScript</v>
      </c>
      <c r="E3175" s="1" t="str">
        <f>IFERROR(__xludf.DUMMYFUNCTION("UNIQUE(SPLIT(B3175,"";""))"),"HTML/CSS")</f>
        <v>HTML/CSS</v>
      </c>
      <c r="F3175" s="1" t="str">
        <f>IFERROR(__xludf.DUMMYFUNCTION("""COMPUTED_VALUE"""),"Java")</f>
        <v>Java</v>
      </c>
      <c r="G3175" s="1" t="str">
        <f>IFERROR(__xludf.DUMMYFUNCTION("""COMPUTED_VALUE"""),"JavaScript")</f>
        <v>JavaScript</v>
      </c>
      <c r="H3175" s="1" t="str">
        <f>IFERROR(__xludf.DUMMYFUNCTION("""COMPUTED_VALUE"""),"TypeScript")</f>
        <v>TypeScript</v>
      </c>
    </row>
    <row r="3176">
      <c r="B3176" s="1" t="str">
        <f>IFERROR(__xludf.DUMMYFUNCTION("""COMPUTED_VALUE"""),"HTML/CSS;Java;JavaScript;SQL")</f>
        <v>HTML/CSS;Java;JavaScript;SQL</v>
      </c>
      <c r="E3176" s="1" t="str">
        <f>IFERROR(__xludf.DUMMYFUNCTION("UNIQUE(SPLIT(B3176,"";""))"),"HTML/CSS")</f>
        <v>HTML/CSS</v>
      </c>
      <c r="F3176" s="1" t="str">
        <f>IFERROR(__xludf.DUMMYFUNCTION("""COMPUTED_VALUE"""),"Java")</f>
        <v>Java</v>
      </c>
      <c r="G3176" s="1" t="str">
        <f>IFERROR(__xludf.DUMMYFUNCTION("""COMPUTED_VALUE"""),"JavaScript")</f>
        <v>JavaScript</v>
      </c>
      <c r="H3176" s="1" t="str">
        <f>IFERROR(__xludf.DUMMYFUNCTION("""COMPUTED_VALUE"""),"SQL")</f>
        <v>SQL</v>
      </c>
    </row>
    <row r="3177">
      <c r="B3177" s="1" t="str">
        <f>IFERROR(__xludf.DUMMYFUNCTION("""COMPUTED_VALUE"""),"C#;HTML/CSS;JavaScript;TypeScript")</f>
        <v>C#;HTML/CSS;JavaScript;TypeScript</v>
      </c>
      <c r="E3177" s="1" t="str">
        <f>IFERROR(__xludf.DUMMYFUNCTION("UNIQUE(SPLIT(B3177,"";""))"),"C#")</f>
        <v>C#</v>
      </c>
      <c r="F3177" s="1" t="str">
        <f>IFERROR(__xludf.DUMMYFUNCTION("""COMPUTED_VALUE"""),"HTML/CSS")</f>
        <v>HTML/CSS</v>
      </c>
      <c r="G3177" s="1" t="str">
        <f>IFERROR(__xludf.DUMMYFUNCTION("""COMPUTED_VALUE"""),"JavaScript")</f>
        <v>JavaScript</v>
      </c>
      <c r="H3177" s="1" t="str">
        <f>IFERROR(__xludf.DUMMYFUNCTION("""COMPUTED_VALUE"""),"TypeScript")</f>
        <v>TypeScript</v>
      </c>
    </row>
    <row r="3178">
      <c r="B3178" s="1" t="str">
        <f>IFERROR(__xludf.DUMMYFUNCTION("""COMPUTED_VALUE"""),"HTML/CSS;Java;SQL")</f>
        <v>HTML/CSS;Java;SQL</v>
      </c>
      <c r="E3178" s="1" t="str">
        <f>IFERROR(__xludf.DUMMYFUNCTION("UNIQUE(SPLIT(B3178,"";""))"),"HTML/CSS")</f>
        <v>HTML/CSS</v>
      </c>
      <c r="F3178" s="1" t="str">
        <f>IFERROR(__xludf.DUMMYFUNCTION("""COMPUTED_VALUE"""),"Java")</f>
        <v>Java</v>
      </c>
      <c r="G3178" s="1" t="str">
        <f>IFERROR(__xludf.DUMMYFUNCTION("""COMPUTED_VALUE"""),"SQL")</f>
        <v>SQL</v>
      </c>
    </row>
    <row r="3179">
      <c r="B3179" s="1" t="str">
        <f>IFERROR(__xludf.DUMMYFUNCTION("""COMPUTED_VALUE"""),"HTML/CSS;JavaScript;PHP;Python;SQL;VBA")</f>
        <v>HTML/CSS;JavaScript;PHP;Python;SQL;VBA</v>
      </c>
      <c r="E3179" s="1" t="str">
        <f>IFERROR(__xludf.DUMMYFUNCTION("UNIQUE(SPLIT(B3179,"";""))"),"HTML/CSS")</f>
        <v>HTML/CSS</v>
      </c>
      <c r="F3179" s="1" t="str">
        <f>IFERROR(__xludf.DUMMYFUNCTION("""COMPUTED_VALUE"""),"JavaScript")</f>
        <v>JavaScript</v>
      </c>
      <c r="G3179" s="1" t="str">
        <f>IFERROR(__xludf.DUMMYFUNCTION("""COMPUTED_VALUE"""),"PHP")</f>
        <v>PHP</v>
      </c>
      <c r="H3179" s="1" t="str">
        <f>IFERROR(__xludf.DUMMYFUNCTION("""COMPUTED_VALUE"""),"Python")</f>
        <v>Python</v>
      </c>
      <c r="I3179" s="1" t="str">
        <f>IFERROR(__xludf.DUMMYFUNCTION("""COMPUTED_VALUE"""),"SQL")</f>
        <v>SQL</v>
      </c>
      <c r="J3179" s="1" t="str">
        <f>IFERROR(__xludf.DUMMYFUNCTION("""COMPUTED_VALUE"""),"VBA")</f>
        <v>VBA</v>
      </c>
    </row>
    <row r="3180">
      <c r="B3180" s="1" t="str">
        <f>IFERROR(__xludf.DUMMYFUNCTION("""COMPUTED_VALUE"""),"HTML/CSS;JavaScript;PHP;SQL;TypeScript")</f>
        <v>HTML/CSS;JavaScript;PHP;SQL;TypeScript</v>
      </c>
      <c r="E3180" s="1" t="str">
        <f>IFERROR(__xludf.DUMMYFUNCTION("UNIQUE(SPLIT(B3180,"";""))"),"HTML/CSS")</f>
        <v>HTML/CSS</v>
      </c>
      <c r="F3180" s="1" t="str">
        <f>IFERROR(__xludf.DUMMYFUNCTION("""COMPUTED_VALUE"""),"JavaScript")</f>
        <v>JavaScript</v>
      </c>
      <c r="G3180" s="1" t="str">
        <f>IFERROR(__xludf.DUMMYFUNCTION("""COMPUTED_VALUE"""),"PHP")</f>
        <v>PHP</v>
      </c>
      <c r="H3180" s="1" t="str">
        <f>IFERROR(__xludf.DUMMYFUNCTION("""COMPUTED_VALUE"""),"SQL")</f>
        <v>SQL</v>
      </c>
      <c r="I3180" s="1" t="str">
        <f>IFERROR(__xludf.DUMMYFUNCTION("""COMPUTED_VALUE"""),"TypeScript")</f>
        <v>TypeScript</v>
      </c>
    </row>
    <row r="3181">
      <c r="B3181" s="1" t="str">
        <f>IFERROR(__xludf.DUMMYFUNCTION("""COMPUTED_VALUE"""),"Bash/Shell/PowerShell;C;C++;Dart;HTML/CSS;JavaScript;Objective-C;PHP;Python;R;SQL")</f>
        <v>Bash/Shell/PowerShell;C;C++;Dart;HTML/CSS;JavaScript;Objective-C;PHP;Python;R;SQL</v>
      </c>
      <c r="E3181" s="1" t="str">
        <f>IFERROR(__xludf.DUMMYFUNCTION("UNIQUE(SPLIT(B3181,"";""))"),"Bash/Shell/PowerShell")</f>
        <v>Bash/Shell/PowerShell</v>
      </c>
      <c r="F3181" s="1" t="str">
        <f>IFERROR(__xludf.DUMMYFUNCTION("""COMPUTED_VALUE"""),"C")</f>
        <v>C</v>
      </c>
      <c r="G3181" s="1" t="str">
        <f>IFERROR(__xludf.DUMMYFUNCTION("""COMPUTED_VALUE"""),"C++")</f>
        <v>C++</v>
      </c>
      <c r="H3181" s="1" t="str">
        <f>IFERROR(__xludf.DUMMYFUNCTION("""COMPUTED_VALUE"""),"Dart")</f>
        <v>Dart</v>
      </c>
      <c r="I3181" s="1" t="str">
        <f>IFERROR(__xludf.DUMMYFUNCTION("""COMPUTED_VALUE"""),"HTML/CSS")</f>
        <v>HTML/CSS</v>
      </c>
      <c r="J3181" s="1" t="str">
        <f>IFERROR(__xludf.DUMMYFUNCTION("""COMPUTED_VALUE"""),"JavaScript")</f>
        <v>JavaScript</v>
      </c>
      <c r="K3181" s="1" t="str">
        <f>IFERROR(__xludf.DUMMYFUNCTION("""COMPUTED_VALUE"""),"Objective-C")</f>
        <v>Objective-C</v>
      </c>
      <c r="L3181" s="1" t="str">
        <f>IFERROR(__xludf.DUMMYFUNCTION("""COMPUTED_VALUE"""),"PHP")</f>
        <v>PHP</v>
      </c>
      <c r="M3181" s="1" t="str">
        <f>IFERROR(__xludf.DUMMYFUNCTION("""COMPUTED_VALUE"""),"Python")</f>
        <v>Python</v>
      </c>
      <c r="N3181" s="1" t="str">
        <f>IFERROR(__xludf.DUMMYFUNCTION("""COMPUTED_VALUE"""),"R")</f>
        <v>R</v>
      </c>
      <c r="O3181" s="1" t="str">
        <f>IFERROR(__xludf.DUMMYFUNCTION("""COMPUTED_VALUE"""),"SQL")</f>
        <v>SQL</v>
      </c>
    </row>
    <row r="3182">
      <c r="B3182" s="1" t="str">
        <f>IFERROR(__xludf.DUMMYFUNCTION("""COMPUTED_VALUE"""),"Elixir;HTML/CSS;JavaScript;Ruby;Other(s):")</f>
        <v>Elixir;HTML/CSS;JavaScript;Ruby;Other(s):</v>
      </c>
      <c r="E3182" s="1" t="str">
        <f>IFERROR(__xludf.DUMMYFUNCTION("UNIQUE(SPLIT(B3182,"";""))"),"Elixir")</f>
        <v>Elixir</v>
      </c>
      <c r="F3182" s="1" t="str">
        <f>IFERROR(__xludf.DUMMYFUNCTION("""COMPUTED_VALUE"""),"HTML/CSS")</f>
        <v>HTML/CSS</v>
      </c>
      <c r="G3182" s="1" t="str">
        <f>IFERROR(__xludf.DUMMYFUNCTION("""COMPUTED_VALUE"""),"JavaScript")</f>
        <v>JavaScript</v>
      </c>
      <c r="H3182" s="1" t="str">
        <f>IFERROR(__xludf.DUMMYFUNCTION("""COMPUTED_VALUE"""),"Ruby")</f>
        <v>Ruby</v>
      </c>
      <c r="I3182" s="1" t="str">
        <f>IFERROR(__xludf.DUMMYFUNCTION("""COMPUTED_VALUE"""),"Other(s):")</f>
        <v>Other(s):</v>
      </c>
    </row>
    <row r="3183">
      <c r="B3183" s="1" t="str">
        <f>IFERROR(__xludf.DUMMYFUNCTION("""COMPUTED_VALUE"""),"Bash/Shell/PowerShell;C#;HTML/CSS;Java;JavaScript;PHP;Python;SQL")</f>
        <v>Bash/Shell/PowerShell;C#;HTML/CSS;Java;JavaScript;PHP;Python;SQL</v>
      </c>
      <c r="E3183" s="1" t="str">
        <f>IFERROR(__xludf.DUMMYFUNCTION("UNIQUE(SPLIT(B3183,"";""))"),"Bash/Shell/PowerShell")</f>
        <v>Bash/Shell/PowerShell</v>
      </c>
      <c r="F3183" s="1" t="str">
        <f>IFERROR(__xludf.DUMMYFUNCTION("""COMPUTED_VALUE"""),"C#")</f>
        <v>C#</v>
      </c>
      <c r="G3183" s="1" t="str">
        <f>IFERROR(__xludf.DUMMYFUNCTION("""COMPUTED_VALUE"""),"HTML/CSS")</f>
        <v>HTML/CSS</v>
      </c>
      <c r="H3183" s="1" t="str">
        <f>IFERROR(__xludf.DUMMYFUNCTION("""COMPUTED_VALUE"""),"Java")</f>
        <v>Java</v>
      </c>
      <c r="I3183" s="1" t="str">
        <f>IFERROR(__xludf.DUMMYFUNCTION("""COMPUTED_VALUE"""),"JavaScript")</f>
        <v>JavaScript</v>
      </c>
      <c r="J3183" s="1" t="str">
        <f>IFERROR(__xludf.DUMMYFUNCTION("""COMPUTED_VALUE"""),"PHP")</f>
        <v>PHP</v>
      </c>
      <c r="K3183" s="1" t="str">
        <f>IFERROR(__xludf.DUMMYFUNCTION("""COMPUTED_VALUE"""),"Python")</f>
        <v>Python</v>
      </c>
      <c r="L3183" s="1" t="str">
        <f>IFERROR(__xludf.DUMMYFUNCTION("""COMPUTED_VALUE"""),"SQL")</f>
        <v>SQL</v>
      </c>
    </row>
    <row r="3184">
      <c r="B3184" s="1" t="str">
        <f>IFERROR(__xludf.DUMMYFUNCTION("""COMPUTED_VALUE"""),"Bash/Shell/PowerShell;C#;Java;Python;R;Scala;SQL")</f>
        <v>Bash/Shell/PowerShell;C#;Java;Python;R;Scala;SQL</v>
      </c>
      <c r="E3184" s="1" t="str">
        <f>IFERROR(__xludf.DUMMYFUNCTION("UNIQUE(SPLIT(B3184,"";""))"),"Bash/Shell/PowerShell")</f>
        <v>Bash/Shell/PowerShell</v>
      </c>
      <c r="F3184" s="1" t="str">
        <f>IFERROR(__xludf.DUMMYFUNCTION("""COMPUTED_VALUE"""),"C#")</f>
        <v>C#</v>
      </c>
      <c r="G3184" s="1" t="str">
        <f>IFERROR(__xludf.DUMMYFUNCTION("""COMPUTED_VALUE"""),"Java")</f>
        <v>Java</v>
      </c>
      <c r="H3184" s="1" t="str">
        <f>IFERROR(__xludf.DUMMYFUNCTION("""COMPUTED_VALUE"""),"Python")</f>
        <v>Python</v>
      </c>
      <c r="I3184" s="1" t="str">
        <f>IFERROR(__xludf.DUMMYFUNCTION("""COMPUTED_VALUE"""),"R")</f>
        <v>R</v>
      </c>
      <c r="J3184" s="1" t="str">
        <f>IFERROR(__xludf.DUMMYFUNCTION("""COMPUTED_VALUE"""),"Scala")</f>
        <v>Scala</v>
      </c>
      <c r="K3184" s="1" t="str">
        <f>IFERROR(__xludf.DUMMYFUNCTION("""COMPUTED_VALUE"""),"SQL")</f>
        <v>SQL</v>
      </c>
    </row>
    <row r="3185">
      <c r="B3185" s="1" t="str">
        <f>IFERROR(__xludf.DUMMYFUNCTION("""COMPUTED_VALUE"""),"C;C++;HTML/CSS;Objective-C;Other(s):")</f>
        <v>C;C++;HTML/CSS;Objective-C;Other(s):</v>
      </c>
      <c r="E3185" s="1" t="str">
        <f>IFERROR(__xludf.DUMMYFUNCTION("UNIQUE(SPLIT(B3185,"";""))"),"C")</f>
        <v>C</v>
      </c>
      <c r="F3185" s="1" t="str">
        <f>IFERROR(__xludf.DUMMYFUNCTION("""COMPUTED_VALUE"""),"C++")</f>
        <v>C++</v>
      </c>
      <c r="G3185" s="1" t="str">
        <f>IFERROR(__xludf.DUMMYFUNCTION("""COMPUTED_VALUE"""),"HTML/CSS")</f>
        <v>HTML/CSS</v>
      </c>
      <c r="H3185" s="1" t="str">
        <f>IFERROR(__xludf.DUMMYFUNCTION("""COMPUTED_VALUE"""),"Objective-C")</f>
        <v>Objective-C</v>
      </c>
      <c r="I3185" s="1" t="str">
        <f>IFERROR(__xludf.DUMMYFUNCTION("""COMPUTED_VALUE"""),"Other(s):")</f>
        <v>Other(s):</v>
      </c>
    </row>
    <row r="3186">
      <c r="B3186" s="1" t="str">
        <f>IFERROR(__xludf.DUMMYFUNCTION("""COMPUTED_VALUE"""),"HTML/CSS;JavaScript;PHP;SQL;TypeScript")</f>
        <v>HTML/CSS;JavaScript;PHP;SQL;TypeScript</v>
      </c>
      <c r="E3186" s="1" t="str">
        <f>IFERROR(__xludf.DUMMYFUNCTION("UNIQUE(SPLIT(B3186,"";""))"),"HTML/CSS")</f>
        <v>HTML/CSS</v>
      </c>
      <c r="F3186" s="1" t="str">
        <f>IFERROR(__xludf.DUMMYFUNCTION("""COMPUTED_VALUE"""),"JavaScript")</f>
        <v>JavaScript</v>
      </c>
      <c r="G3186" s="1" t="str">
        <f>IFERROR(__xludf.DUMMYFUNCTION("""COMPUTED_VALUE"""),"PHP")</f>
        <v>PHP</v>
      </c>
      <c r="H3186" s="1" t="str">
        <f>IFERROR(__xludf.DUMMYFUNCTION("""COMPUTED_VALUE"""),"SQL")</f>
        <v>SQL</v>
      </c>
      <c r="I3186" s="1" t="str">
        <f>IFERROR(__xludf.DUMMYFUNCTION("""COMPUTED_VALUE"""),"TypeScript")</f>
        <v>TypeScript</v>
      </c>
    </row>
    <row r="3187">
      <c r="B3187" s="1" t="str">
        <f>IFERROR(__xludf.DUMMYFUNCTION("""COMPUTED_VALUE"""),"Java;JavaScript;SQL")</f>
        <v>Java;JavaScript;SQL</v>
      </c>
      <c r="E3187" s="1" t="str">
        <f>IFERROR(__xludf.DUMMYFUNCTION("UNIQUE(SPLIT(B3187,"";""))"),"Java")</f>
        <v>Java</v>
      </c>
      <c r="F3187" s="1" t="str">
        <f>IFERROR(__xludf.DUMMYFUNCTION("""COMPUTED_VALUE"""),"JavaScript")</f>
        <v>JavaScript</v>
      </c>
      <c r="G3187" s="1" t="str">
        <f>IFERROR(__xludf.DUMMYFUNCTION("""COMPUTED_VALUE"""),"SQL")</f>
        <v>SQL</v>
      </c>
    </row>
    <row r="3188">
      <c r="B3188" s="1" t="str">
        <f>IFERROR(__xludf.DUMMYFUNCTION("""COMPUTED_VALUE"""),"C;Java;Objective-C;Swift")</f>
        <v>C;Java;Objective-C;Swift</v>
      </c>
      <c r="E3188" s="1" t="str">
        <f>IFERROR(__xludf.DUMMYFUNCTION("UNIQUE(SPLIT(B3188,"";""))"),"C")</f>
        <v>C</v>
      </c>
      <c r="F3188" s="1" t="str">
        <f>IFERROR(__xludf.DUMMYFUNCTION("""COMPUTED_VALUE"""),"Java")</f>
        <v>Java</v>
      </c>
      <c r="G3188" s="1" t="str">
        <f>IFERROR(__xludf.DUMMYFUNCTION("""COMPUTED_VALUE"""),"Objective-C")</f>
        <v>Objective-C</v>
      </c>
      <c r="H3188" s="1" t="str">
        <f>IFERROR(__xludf.DUMMYFUNCTION("""COMPUTED_VALUE"""),"Swift")</f>
        <v>Swift</v>
      </c>
    </row>
    <row r="3189">
      <c r="B3189" s="1" t="str">
        <f>IFERROR(__xludf.DUMMYFUNCTION("""COMPUTED_VALUE"""),"HTML/CSS;JavaScript;Python;R")</f>
        <v>HTML/CSS;JavaScript;Python;R</v>
      </c>
      <c r="E3189" s="1" t="str">
        <f>IFERROR(__xludf.DUMMYFUNCTION("UNIQUE(SPLIT(B3189,"";""))"),"HTML/CSS")</f>
        <v>HTML/CSS</v>
      </c>
      <c r="F3189" s="1" t="str">
        <f>IFERROR(__xludf.DUMMYFUNCTION("""COMPUTED_VALUE"""),"JavaScript")</f>
        <v>JavaScript</v>
      </c>
      <c r="G3189" s="1" t="str">
        <f>IFERROR(__xludf.DUMMYFUNCTION("""COMPUTED_VALUE"""),"Python")</f>
        <v>Python</v>
      </c>
      <c r="H3189" s="1" t="str">
        <f>IFERROR(__xludf.DUMMYFUNCTION("""COMPUTED_VALUE"""),"R")</f>
        <v>R</v>
      </c>
    </row>
    <row r="3190">
      <c r="B3190" s="1" t="str">
        <f>IFERROR(__xludf.DUMMYFUNCTION("""COMPUTED_VALUE"""),"HTML/CSS;JavaScript")</f>
        <v>HTML/CSS;JavaScript</v>
      </c>
      <c r="E3190" s="1" t="str">
        <f>IFERROR(__xludf.DUMMYFUNCTION("UNIQUE(SPLIT(B3190,"";""))"),"HTML/CSS")</f>
        <v>HTML/CSS</v>
      </c>
      <c r="F3190" s="1" t="str">
        <f>IFERROR(__xludf.DUMMYFUNCTION("""COMPUTED_VALUE"""),"JavaScript")</f>
        <v>JavaScript</v>
      </c>
    </row>
    <row r="3191">
      <c r="B3191" s="1" t="str">
        <f>IFERROR(__xludf.DUMMYFUNCTION("""COMPUTED_VALUE"""),"Java;Python")</f>
        <v>Java;Python</v>
      </c>
      <c r="E3191" s="1" t="str">
        <f>IFERROR(__xludf.DUMMYFUNCTION("UNIQUE(SPLIT(B3191,"";""))"),"Java")</f>
        <v>Java</v>
      </c>
      <c r="F3191" s="1" t="str">
        <f>IFERROR(__xludf.DUMMYFUNCTION("""COMPUTED_VALUE"""),"Python")</f>
        <v>Python</v>
      </c>
    </row>
    <row r="3192">
      <c r="B3192" s="1" t="str">
        <f>IFERROR(__xludf.DUMMYFUNCTION("""COMPUTED_VALUE"""),"Bash/Shell/PowerShell;C++;HTML/CSS;Java;JavaScript;PHP;SQL;VBA")</f>
        <v>Bash/Shell/PowerShell;C++;HTML/CSS;Java;JavaScript;PHP;SQL;VBA</v>
      </c>
      <c r="E3192" s="1" t="str">
        <f>IFERROR(__xludf.DUMMYFUNCTION("UNIQUE(SPLIT(B3192,"";""))"),"Bash/Shell/PowerShell")</f>
        <v>Bash/Shell/PowerShell</v>
      </c>
      <c r="F3192" s="1" t="str">
        <f>IFERROR(__xludf.DUMMYFUNCTION("""COMPUTED_VALUE"""),"C++")</f>
        <v>C++</v>
      </c>
      <c r="G3192" s="1" t="str">
        <f>IFERROR(__xludf.DUMMYFUNCTION("""COMPUTED_VALUE"""),"HTML/CSS")</f>
        <v>HTML/CSS</v>
      </c>
      <c r="H3192" s="1" t="str">
        <f>IFERROR(__xludf.DUMMYFUNCTION("""COMPUTED_VALUE"""),"Java")</f>
        <v>Java</v>
      </c>
      <c r="I3192" s="1" t="str">
        <f>IFERROR(__xludf.DUMMYFUNCTION("""COMPUTED_VALUE"""),"JavaScript")</f>
        <v>JavaScript</v>
      </c>
      <c r="J3192" s="1" t="str">
        <f>IFERROR(__xludf.DUMMYFUNCTION("""COMPUTED_VALUE"""),"PHP")</f>
        <v>PHP</v>
      </c>
      <c r="K3192" s="1" t="str">
        <f>IFERROR(__xludf.DUMMYFUNCTION("""COMPUTED_VALUE"""),"SQL")</f>
        <v>SQL</v>
      </c>
      <c r="L3192" s="1" t="str">
        <f>IFERROR(__xludf.DUMMYFUNCTION("""COMPUTED_VALUE"""),"VBA")</f>
        <v>VBA</v>
      </c>
    </row>
    <row r="3193">
      <c r="B3193" s="1" t="str">
        <f>IFERROR(__xludf.DUMMYFUNCTION("""COMPUTED_VALUE"""),"Bash/Shell/PowerShell;Java;JavaScript;PHP;SQL")</f>
        <v>Bash/Shell/PowerShell;Java;JavaScript;PHP;SQL</v>
      </c>
      <c r="E3193" s="1" t="str">
        <f>IFERROR(__xludf.DUMMYFUNCTION("UNIQUE(SPLIT(B3193,"";""))"),"Bash/Shell/PowerShell")</f>
        <v>Bash/Shell/PowerShell</v>
      </c>
      <c r="F3193" s="1" t="str">
        <f>IFERROR(__xludf.DUMMYFUNCTION("""COMPUTED_VALUE"""),"Java")</f>
        <v>Java</v>
      </c>
      <c r="G3193" s="1" t="str">
        <f>IFERROR(__xludf.DUMMYFUNCTION("""COMPUTED_VALUE"""),"JavaScript")</f>
        <v>JavaScript</v>
      </c>
      <c r="H3193" s="1" t="str">
        <f>IFERROR(__xludf.DUMMYFUNCTION("""COMPUTED_VALUE"""),"PHP")</f>
        <v>PHP</v>
      </c>
      <c r="I3193" s="1" t="str">
        <f>IFERROR(__xludf.DUMMYFUNCTION("""COMPUTED_VALUE"""),"SQL")</f>
        <v>SQL</v>
      </c>
    </row>
    <row r="3194">
      <c r="B3194" s="1" t="str">
        <f>IFERROR(__xludf.DUMMYFUNCTION("""COMPUTED_VALUE"""),"Bash/Shell/PowerShell;C++;C#;HTML/CSS;Java;JavaScript;Objective-C;Python;SQL;Swift")</f>
        <v>Bash/Shell/PowerShell;C++;C#;HTML/CSS;Java;JavaScript;Objective-C;Python;SQL;Swift</v>
      </c>
      <c r="E3194" s="1" t="str">
        <f>IFERROR(__xludf.DUMMYFUNCTION("UNIQUE(SPLIT(B3194,"";""))"),"Bash/Shell/PowerShell")</f>
        <v>Bash/Shell/PowerShell</v>
      </c>
      <c r="F3194" s="1" t="str">
        <f>IFERROR(__xludf.DUMMYFUNCTION("""COMPUTED_VALUE"""),"C++")</f>
        <v>C++</v>
      </c>
      <c r="G3194" s="1" t="str">
        <f>IFERROR(__xludf.DUMMYFUNCTION("""COMPUTED_VALUE"""),"C#")</f>
        <v>C#</v>
      </c>
      <c r="H3194" s="1" t="str">
        <f>IFERROR(__xludf.DUMMYFUNCTION("""COMPUTED_VALUE"""),"HTML/CSS")</f>
        <v>HTML/CSS</v>
      </c>
      <c r="I3194" s="1" t="str">
        <f>IFERROR(__xludf.DUMMYFUNCTION("""COMPUTED_VALUE"""),"Java")</f>
        <v>Java</v>
      </c>
      <c r="J3194" s="1" t="str">
        <f>IFERROR(__xludf.DUMMYFUNCTION("""COMPUTED_VALUE"""),"JavaScript")</f>
        <v>JavaScript</v>
      </c>
      <c r="K3194" s="1" t="str">
        <f>IFERROR(__xludf.DUMMYFUNCTION("""COMPUTED_VALUE"""),"Objective-C")</f>
        <v>Objective-C</v>
      </c>
      <c r="L3194" s="1" t="str">
        <f>IFERROR(__xludf.DUMMYFUNCTION("""COMPUTED_VALUE"""),"Python")</f>
        <v>Python</v>
      </c>
      <c r="M3194" s="1" t="str">
        <f>IFERROR(__xludf.DUMMYFUNCTION("""COMPUTED_VALUE"""),"SQL")</f>
        <v>SQL</v>
      </c>
      <c r="N3194" s="1" t="str">
        <f>IFERROR(__xludf.DUMMYFUNCTION("""COMPUTED_VALUE"""),"Swift")</f>
        <v>Swift</v>
      </c>
    </row>
    <row r="3195">
      <c r="B3195" s="1" t="str">
        <f>IFERROR(__xludf.DUMMYFUNCTION("""COMPUTED_VALUE"""),"Python;SQL;Other(s):")</f>
        <v>Python;SQL;Other(s):</v>
      </c>
      <c r="E3195" s="1" t="str">
        <f>IFERROR(__xludf.DUMMYFUNCTION("UNIQUE(SPLIT(B3195,"";""))"),"Python")</f>
        <v>Python</v>
      </c>
      <c r="F3195" s="1" t="str">
        <f>IFERROR(__xludf.DUMMYFUNCTION("""COMPUTED_VALUE"""),"SQL")</f>
        <v>SQL</v>
      </c>
      <c r="G3195" s="1" t="str">
        <f>IFERROR(__xludf.DUMMYFUNCTION("""COMPUTED_VALUE"""),"Other(s):")</f>
        <v>Other(s):</v>
      </c>
    </row>
    <row r="3196">
      <c r="B3196" s="1" t="str">
        <f>IFERROR(__xludf.DUMMYFUNCTION("""COMPUTED_VALUE"""),"Assembly;Bash/Shell/PowerShell;C;C++;HTML/CSS;Java;JavaScript;PHP;Python;SQL")</f>
        <v>Assembly;Bash/Shell/PowerShell;C;C++;HTML/CSS;Java;JavaScript;PHP;Python;SQL</v>
      </c>
      <c r="E3196" s="1" t="str">
        <f>IFERROR(__xludf.DUMMYFUNCTION("UNIQUE(SPLIT(B3196,"";""))"),"Assembly")</f>
        <v>Assembly</v>
      </c>
      <c r="F3196" s="1" t="str">
        <f>IFERROR(__xludf.DUMMYFUNCTION("""COMPUTED_VALUE"""),"Bash/Shell/PowerShell")</f>
        <v>Bash/Shell/PowerShell</v>
      </c>
      <c r="G3196" s="1" t="str">
        <f>IFERROR(__xludf.DUMMYFUNCTION("""COMPUTED_VALUE"""),"C")</f>
        <v>C</v>
      </c>
      <c r="H3196" s="1" t="str">
        <f>IFERROR(__xludf.DUMMYFUNCTION("""COMPUTED_VALUE"""),"C++")</f>
        <v>C++</v>
      </c>
      <c r="I3196" s="1" t="str">
        <f>IFERROR(__xludf.DUMMYFUNCTION("""COMPUTED_VALUE"""),"HTML/CSS")</f>
        <v>HTML/CSS</v>
      </c>
      <c r="J3196" s="1" t="str">
        <f>IFERROR(__xludf.DUMMYFUNCTION("""COMPUTED_VALUE"""),"Java")</f>
        <v>Java</v>
      </c>
      <c r="K3196" s="1" t="str">
        <f>IFERROR(__xludf.DUMMYFUNCTION("""COMPUTED_VALUE"""),"JavaScript")</f>
        <v>JavaScript</v>
      </c>
      <c r="L3196" s="1" t="str">
        <f>IFERROR(__xludf.DUMMYFUNCTION("""COMPUTED_VALUE"""),"PHP")</f>
        <v>PHP</v>
      </c>
      <c r="M3196" s="1" t="str">
        <f>IFERROR(__xludf.DUMMYFUNCTION("""COMPUTED_VALUE"""),"Python")</f>
        <v>Python</v>
      </c>
      <c r="N3196" s="1" t="str">
        <f>IFERROR(__xludf.DUMMYFUNCTION("""COMPUTED_VALUE"""),"SQL")</f>
        <v>SQL</v>
      </c>
    </row>
    <row r="3197">
      <c r="B3197" s="1" t="str">
        <f>IFERROR(__xludf.DUMMYFUNCTION("""COMPUTED_VALUE"""),"HTML/CSS;Java;JavaScript")</f>
        <v>HTML/CSS;Java;JavaScript</v>
      </c>
      <c r="E3197" s="1" t="str">
        <f>IFERROR(__xludf.DUMMYFUNCTION("UNIQUE(SPLIT(B3197,"";""))"),"HTML/CSS")</f>
        <v>HTML/CSS</v>
      </c>
      <c r="F3197" s="1" t="str">
        <f>IFERROR(__xludf.DUMMYFUNCTION("""COMPUTED_VALUE"""),"Java")</f>
        <v>Java</v>
      </c>
      <c r="G3197" s="1" t="str">
        <f>IFERROR(__xludf.DUMMYFUNCTION("""COMPUTED_VALUE"""),"JavaScript")</f>
        <v>JavaScript</v>
      </c>
    </row>
    <row r="3198">
      <c r="B3198" s="1" t="str">
        <f>IFERROR(__xludf.DUMMYFUNCTION("""COMPUTED_VALUE"""),"Bash/Shell/PowerShell;C#;Go;HTML/CSS;JavaScript;SQL;TypeScript")</f>
        <v>Bash/Shell/PowerShell;C#;Go;HTML/CSS;JavaScript;SQL;TypeScript</v>
      </c>
      <c r="E3198" s="1" t="str">
        <f>IFERROR(__xludf.DUMMYFUNCTION("UNIQUE(SPLIT(B3198,"";""))"),"Bash/Shell/PowerShell")</f>
        <v>Bash/Shell/PowerShell</v>
      </c>
      <c r="F3198" s="1" t="str">
        <f>IFERROR(__xludf.DUMMYFUNCTION("""COMPUTED_VALUE"""),"C#")</f>
        <v>C#</v>
      </c>
      <c r="G3198" s="1" t="str">
        <f>IFERROR(__xludf.DUMMYFUNCTION("""COMPUTED_VALUE"""),"Go")</f>
        <v>Go</v>
      </c>
      <c r="H3198" s="1" t="str">
        <f>IFERROR(__xludf.DUMMYFUNCTION("""COMPUTED_VALUE"""),"HTML/CSS")</f>
        <v>HTML/CSS</v>
      </c>
      <c r="I3198" s="1" t="str">
        <f>IFERROR(__xludf.DUMMYFUNCTION("""COMPUTED_VALUE"""),"JavaScript")</f>
        <v>JavaScript</v>
      </c>
      <c r="J3198" s="1" t="str">
        <f>IFERROR(__xludf.DUMMYFUNCTION("""COMPUTED_VALUE"""),"SQL")</f>
        <v>SQL</v>
      </c>
      <c r="K3198" s="1" t="str">
        <f>IFERROR(__xludf.DUMMYFUNCTION("""COMPUTED_VALUE"""),"TypeScript")</f>
        <v>TypeScript</v>
      </c>
    </row>
    <row r="3199">
      <c r="B3199" s="1" t="str">
        <f>IFERROR(__xludf.DUMMYFUNCTION("""COMPUTED_VALUE"""),"Bash/Shell/PowerShell;C;Python")</f>
        <v>Bash/Shell/PowerShell;C;Python</v>
      </c>
      <c r="E3199" s="1" t="str">
        <f>IFERROR(__xludf.DUMMYFUNCTION("UNIQUE(SPLIT(B3199,"";""))"),"Bash/Shell/PowerShell")</f>
        <v>Bash/Shell/PowerShell</v>
      </c>
      <c r="F3199" s="1" t="str">
        <f>IFERROR(__xludf.DUMMYFUNCTION("""COMPUTED_VALUE"""),"C")</f>
        <v>C</v>
      </c>
      <c r="G3199" s="1" t="str">
        <f>IFERROR(__xludf.DUMMYFUNCTION("""COMPUTED_VALUE"""),"Python")</f>
        <v>Python</v>
      </c>
    </row>
    <row r="3200">
      <c r="B3200" s="1" t="str">
        <f>IFERROR(__xludf.DUMMYFUNCTION("""COMPUTED_VALUE"""),"C#;HTML/CSS;Java;JavaScript;SQL")</f>
        <v>C#;HTML/CSS;Java;JavaScript;SQL</v>
      </c>
      <c r="E3200" s="1" t="str">
        <f>IFERROR(__xludf.DUMMYFUNCTION("UNIQUE(SPLIT(B3200,"";""))"),"C#")</f>
        <v>C#</v>
      </c>
      <c r="F3200" s="1" t="str">
        <f>IFERROR(__xludf.DUMMYFUNCTION("""COMPUTED_VALUE"""),"HTML/CSS")</f>
        <v>HTML/CSS</v>
      </c>
      <c r="G3200" s="1" t="str">
        <f>IFERROR(__xludf.DUMMYFUNCTION("""COMPUTED_VALUE"""),"Java")</f>
        <v>Java</v>
      </c>
      <c r="H3200" s="1" t="str">
        <f>IFERROR(__xludf.DUMMYFUNCTION("""COMPUTED_VALUE"""),"JavaScript")</f>
        <v>JavaScript</v>
      </c>
      <c r="I3200" s="1" t="str">
        <f>IFERROR(__xludf.DUMMYFUNCTION("""COMPUTED_VALUE"""),"SQL")</f>
        <v>SQL</v>
      </c>
    </row>
    <row r="3201">
      <c r="B3201" s="1" t="str">
        <f>IFERROR(__xludf.DUMMYFUNCTION("""COMPUTED_VALUE"""),"HTML/CSS;Java;JavaScript;Kotlin;Objective-C;PHP;Python;SQL;Swift;TypeScript")</f>
        <v>HTML/CSS;Java;JavaScript;Kotlin;Objective-C;PHP;Python;SQL;Swift;TypeScript</v>
      </c>
      <c r="E3201" s="1" t="str">
        <f>IFERROR(__xludf.DUMMYFUNCTION("UNIQUE(SPLIT(B3201,"";""))"),"HTML/CSS")</f>
        <v>HTML/CSS</v>
      </c>
      <c r="F3201" s="1" t="str">
        <f>IFERROR(__xludf.DUMMYFUNCTION("""COMPUTED_VALUE"""),"Java")</f>
        <v>Java</v>
      </c>
      <c r="G3201" s="1" t="str">
        <f>IFERROR(__xludf.DUMMYFUNCTION("""COMPUTED_VALUE"""),"JavaScript")</f>
        <v>JavaScript</v>
      </c>
      <c r="H3201" s="1" t="str">
        <f>IFERROR(__xludf.DUMMYFUNCTION("""COMPUTED_VALUE"""),"Kotlin")</f>
        <v>Kotlin</v>
      </c>
      <c r="I3201" s="1" t="str">
        <f>IFERROR(__xludf.DUMMYFUNCTION("""COMPUTED_VALUE"""),"Objective-C")</f>
        <v>Objective-C</v>
      </c>
      <c r="J3201" s="1" t="str">
        <f>IFERROR(__xludf.DUMMYFUNCTION("""COMPUTED_VALUE"""),"PHP")</f>
        <v>PHP</v>
      </c>
      <c r="K3201" s="1" t="str">
        <f>IFERROR(__xludf.DUMMYFUNCTION("""COMPUTED_VALUE"""),"Python")</f>
        <v>Python</v>
      </c>
      <c r="L3201" s="1" t="str">
        <f>IFERROR(__xludf.DUMMYFUNCTION("""COMPUTED_VALUE"""),"SQL")</f>
        <v>SQL</v>
      </c>
      <c r="M3201" s="1" t="str">
        <f>IFERROR(__xludf.DUMMYFUNCTION("""COMPUTED_VALUE"""),"Swift")</f>
        <v>Swift</v>
      </c>
      <c r="N3201" s="1" t="str">
        <f>IFERROR(__xludf.DUMMYFUNCTION("""COMPUTED_VALUE"""),"TypeScript")</f>
        <v>TypeScript</v>
      </c>
    </row>
    <row r="3202">
      <c r="B3202" s="1" t="str">
        <f>IFERROR(__xludf.DUMMYFUNCTION("""COMPUTED_VALUE"""),"Bash/Shell/PowerShell;Go;Java;Python;Ruby;SQL")</f>
        <v>Bash/Shell/PowerShell;Go;Java;Python;Ruby;SQL</v>
      </c>
      <c r="E3202" s="1" t="str">
        <f>IFERROR(__xludf.DUMMYFUNCTION("UNIQUE(SPLIT(B3202,"";""))"),"Bash/Shell/PowerShell")</f>
        <v>Bash/Shell/PowerShell</v>
      </c>
      <c r="F3202" s="1" t="str">
        <f>IFERROR(__xludf.DUMMYFUNCTION("""COMPUTED_VALUE"""),"Go")</f>
        <v>Go</v>
      </c>
      <c r="G3202" s="1" t="str">
        <f>IFERROR(__xludf.DUMMYFUNCTION("""COMPUTED_VALUE"""),"Java")</f>
        <v>Java</v>
      </c>
      <c r="H3202" s="1" t="str">
        <f>IFERROR(__xludf.DUMMYFUNCTION("""COMPUTED_VALUE"""),"Python")</f>
        <v>Python</v>
      </c>
      <c r="I3202" s="1" t="str">
        <f>IFERROR(__xludf.DUMMYFUNCTION("""COMPUTED_VALUE"""),"Ruby")</f>
        <v>Ruby</v>
      </c>
      <c r="J3202" s="1" t="str">
        <f>IFERROR(__xludf.DUMMYFUNCTION("""COMPUTED_VALUE"""),"SQL")</f>
        <v>SQL</v>
      </c>
    </row>
    <row r="3203">
      <c r="B3203" s="1" t="str">
        <f>IFERROR(__xludf.DUMMYFUNCTION("""COMPUTED_VALUE"""),"Bash/Shell/PowerShell;HTML/CSS;Java;JavaScript;PHP;SQL;Other(s):")</f>
        <v>Bash/Shell/PowerShell;HTML/CSS;Java;JavaScript;PHP;SQL;Other(s):</v>
      </c>
      <c r="E3203" s="1" t="str">
        <f>IFERROR(__xludf.DUMMYFUNCTION("UNIQUE(SPLIT(B3203,"";""))"),"Bash/Shell/PowerShell")</f>
        <v>Bash/Shell/PowerShell</v>
      </c>
      <c r="F3203" s="1" t="str">
        <f>IFERROR(__xludf.DUMMYFUNCTION("""COMPUTED_VALUE"""),"HTML/CSS")</f>
        <v>HTML/CSS</v>
      </c>
      <c r="G3203" s="1" t="str">
        <f>IFERROR(__xludf.DUMMYFUNCTION("""COMPUTED_VALUE"""),"Java")</f>
        <v>Java</v>
      </c>
      <c r="H3203" s="1" t="str">
        <f>IFERROR(__xludf.DUMMYFUNCTION("""COMPUTED_VALUE"""),"JavaScript")</f>
        <v>JavaScript</v>
      </c>
      <c r="I3203" s="1" t="str">
        <f>IFERROR(__xludf.DUMMYFUNCTION("""COMPUTED_VALUE"""),"PHP")</f>
        <v>PHP</v>
      </c>
      <c r="J3203" s="1" t="str">
        <f>IFERROR(__xludf.DUMMYFUNCTION("""COMPUTED_VALUE"""),"SQL")</f>
        <v>SQL</v>
      </c>
      <c r="K3203" s="1" t="str">
        <f>IFERROR(__xludf.DUMMYFUNCTION("""COMPUTED_VALUE"""),"Other(s):")</f>
        <v>Other(s):</v>
      </c>
    </row>
    <row r="3204">
      <c r="B3204" s="1" t="str">
        <f>IFERROR(__xludf.DUMMYFUNCTION("""COMPUTED_VALUE"""),"HTML/CSS;Java;JavaScript")</f>
        <v>HTML/CSS;Java;JavaScript</v>
      </c>
      <c r="E3204" s="1" t="str">
        <f>IFERROR(__xludf.DUMMYFUNCTION("UNIQUE(SPLIT(B3204,"";""))"),"HTML/CSS")</f>
        <v>HTML/CSS</v>
      </c>
      <c r="F3204" s="1" t="str">
        <f>IFERROR(__xludf.DUMMYFUNCTION("""COMPUTED_VALUE"""),"Java")</f>
        <v>Java</v>
      </c>
      <c r="G3204" s="1" t="str">
        <f>IFERROR(__xludf.DUMMYFUNCTION("""COMPUTED_VALUE"""),"JavaScript")</f>
        <v>JavaScript</v>
      </c>
    </row>
    <row r="3205">
      <c r="B3205" s="1" t="str">
        <f>IFERROR(__xludf.DUMMYFUNCTION("""COMPUTED_VALUE"""),"C#;Dart;SQL;Other(s):")</f>
        <v>C#;Dart;SQL;Other(s):</v>
      </c>
      <c r="E3205" s="1" t="str">
        <f>IFERROR(__xludf.DUMMYFUNCTION("UNIQUE(SPLIT(B3205,"";""))"),"C#")</f>
        <v>C#</v>
      </c>
      <c r="F3205" s="1" t="str">
        <f>IFERROR(__xludf.DUMMYFUNCTION("""COMPUTED_VALUE"""),"Dart")</f>
        <v>Dart</v>
      </c>
      <c r="G3205" s="1" t="str">
        <f>IFERROR(__xludf.DUMMYFUNCTION("""COMPUTED_VALUE"""),"SQL")</f>
        <v>SQL</v>
      </c>
      <c r="H3205" s="1" t="str">
        <f>IFERROR(__xludf.DUMMYFUNCTION("""COMPUTED_VALUE"""),"Other(s):")</f>
        <v>Other(s):</v>
      </c>
    </row>
    <row r="3206">
      <c r="B3206" s="1" t="str">
        <f>IFERROR(__xludf.DUMMYFUNCTION("""COMPUTED_VALUE"""),"Bash/Shell/PowerShell;HTML/CSS;Java;JavaScript;Python;SQL")</f>
        <v>Bash/Shell/PowerShell;HTML/CSS;Java;JavaScript;Python;SQL</v>
      </c>
      <c r="E3206" s="1" t="str">
        <f>IFERROR(__xludf.DUMMYFUNCTION("UNIQUE(SPLIT(B3206,"";""))"),"Bash/Shell/PowerShell")</f>
        <v>Bash/Shell/PowerShell</v>
      </c>
      <c r="F3206" s="1" t="str">
        <f>IFERROR(__xludf.DUMMYFUNCTION("""COMPUTED_VALUE"""),"HTML/CSS")</f>
        <v>HTML/CSS</v>
      </c>
      <c r="G3206" s="1" t="str">
        <f>IFERROR(__xludf.DUMMYFUNCTION("""COMPUTED_VALUE"""),"Java")</f>
        <v>Java</v>
      </c>
      <c r="H3206" s="1" t="str">
        <f>IFERROR(__xludf.DUMMYFUNCTION("""COMPUTED_VALUE"""),"JavaScript")</f>
        <v>JavaScript</v>
      </c>
      <c r="I3206" s="1" t="str">
        <f>IFERROR(__xludf.DUMMYFUNCTION("""COMPUTED_VALUE"""),"Python")</f>
        <v>Python</v>
      </c>
      <c r="J3206" s="1" t="str">
        <f>IFERROR(__xludf.DUMMYFUNCTION("""COMPUTED_VALUE"""),"SQL")</f>
        <v>SQL</v>
      </c>
    </row>
    <row r="3207">
      <c r="B3207" s="1" t="str">
        <f>IFERROR(__xludf.DUMMYFUNCTION("""COMPUTED_VALUE"""),"C;Java;JavaScript;Python;TypeScript;Other(s):")</f>
        <v>C;Java;JavaScript;Python;TypeScript;Other(s):</v>
      </c>
      <c r="E3207" s="1" t="str">
        <f>IFERROR(__xludf.DUMMYFUNCTION("UNIQUE(SPLIT(B3207,"";""))"),"C")</f>
        <v>C</v>
      </c>
      <c r="F3207" s="1" t="str">
        <f>IFERROR(__xludf.DUMMYFUNCTION("""COMPUTED_VALUE"""),"Java")</f>
        <v>Java</v>
      </c>
      <c r="G3207" s="1" t="str">
        <f>IFERROR(__xludf.DUMMYFUNCTION("""COMPUTED_VALUE"""),"JavaScript")</f>
        <v>JavaScript</v>
      </c>
      <c r="H3207" s="1" t="str">
        <f>IFERROR(__xludf.DUMMYFUNCTION("""COMPUTED_VALUE"""),"Python")</f>
        <v>Python</v>
      </c>
      <c r="I3207" s="1" t="str">
        <f>IFERROR(__xludf.DUMMYFUNCTION("""COMPUTED_VALUE"""),"TypeScript")</f>
        <v>TypeScript</v>
      </c>
      <c r="J3207" s="1" t="str">
        <f>IFERROR(__xludf.DUMMYFUNCTION("""COMPUTED_VALUE"""),"Other(s):")</f>
        <v>Other(s):</v>
      </c>
    </row>
    <row r="3208">
      <c r="B3208" s="1" t="str">
        <f>IFERROR(__xludf.DUMMYFUNCTION("""COMPUTED_VALUE"""),"C#;HTML/CSS;JavaScript;Python;SQL;Other(s):")</f>
        <v>C#;HTML/CSS;JavaScript;Python;SQL;Other(s):</v>
      </c>
      <c r="E3208" s="1" t="str">
        <f>IFERROR(__xludf.DUMMYFUNCTION("UNIQUE(SPLIT(B3208,"";""))"),"C#")</f>
        <v>C#</v>
      </c>
      <c r="F3208" s="1" t="str">
        <f>IFERROR(__xludf.DUMMYFUNCTION("""COMPUTED_VALUE"""),"HTML/CSS")</f>
        <v>HTML/CSS</v>
      </c>
      <c r="G3208" s="1" t="str">
        <f>IFERROR(__xludf.DUMMYFUNCTION("""COMPUTED_VALUE"""),"JavaScript")</f>
        <v>JavaScript</v>
      </c>
      <c r="H3208" s="1" t="str">
        <f>IFERROR(__xludf.DUMMYFUNCTION("""COMPUTED_VALUE"""),"Python")</f>
        <v>Python</v>
      </c>
      <c r="I3208" s="1" t="str">
        <f>IFERROR(__xludf.DUMMYFUNCTION("""COMPUTED_VALUE"""),"SQL")</f>
        <v>SQL</v>
      </c>
      <c r="J3208" s="1" t="str">
        <f>IFERROR(__xludf.DUMMYFUNCTION("""COMPUTED_VALUE"""),"Other(s):")</f>
        <v>Other(s):</v>
      </c>
    </row>
    <row r="3209">
      <c r="B3209" s="1" t="str">
        <f>IFERROR(__xludf.DUMMYFUNCTION("""COMPUTED_VALUE"""),"C;Go;HTML/CSS;JavaScript;Ruby;SQL")</f>
        <v>C;Go;HTML/CSS;JavaScript;Ruby;SQL</v>
      </c>
      <c r="E3209" s="1" t="str">
        <f>IFERROR(__xludf.DUMMYFUNCTION("UNIQUE(SPLIT(B3209,"";""))"),"C")</f>
        <v>C</v>
      </c>
      <c r="F3209" s="1" t="str">
        <f>IFERROR(__xludf.DUMMYFUNCTION("""COMPUTED_VALUE"""),"Go")</f>
        <v>Go</v>
      </c>
      <c r="G3209" s="1" t="str">
        <f>IFERROR(__xludf.DUMMYFUNCTION("""COMPUTED_VALUE"""),"HTML/CSS")</f>
        <v>HTML/CSS</v>
      </c>
      <c r="H3209" s="1" t="str">
        <f>IFERROR(__xludf.DUMMYFUNCTION("""COMPUTED_VALUE"""),"JavaScript")</f>
        <v>JavaScript</v>
      </c>
      <c r="I3209" s="1" t="str">
        <f>IFERROR(__xludf.DUMMYFUNCTION("""COMPUTED_VALUE"""),"Ruby")</f>
        <v>Ruby</v>
      </c>
      <c r="J3209" s="1" t="str">
        <f>IFERROR(__xludf.DUMMYFUNCTION("""COMPUTED_VALUE"""),"SQL")</f>
        <v>SQL</v>
      </c>
    </row>
    <row r="3210">
      <c r="B3210" s="1" t="str">
        <f>IFERROR(__xludf.DUMMYFUNCTION("""COMPUTED_VALUE"""),"Python;R")</f>
        <v>Python;R</v>
      </c>
      <c r="E3210" s="1" t="str">
        <f>IFERROR(__xludf.DUMMYFUNCTION("UNIQUE(SPLIT(B3210,"";""))"),"Python")</f>
        <v>Python</v>
      </c>
      <c r="F3210" s="1" t="str">
        <f>IFERROR(__xludf.DUMMYFUNCTION("""COMPUTED_VALUE"""),"R")</f>
        <v>R</v>
      </c>
    </row>
    <row r="3211">
      <c r="B3211" s="1" t="str">
        <f>IFERROR(__xludf.DUMMYFUNCTION("""COMPUTED_VALUE"""),"Bash/Shell/PowerShell;HTML/CSS;JavaScript;PHP;SQL")</f>
        <v>Bash/Shell/PowerShell;HTML/CSS;JavaScript;PHP;SQL</v>
      </c>
      <c r="E3211" s="1" t="str">
        <f>IFERROR(__xludf.DUMMYFUNCTION("UNIQUE(SPLIT(B3211,"";""))"),"Bash/Shell/PowerShell")</f>
        <v>Bash/Shell/PowerShell</v>
      </c>
      <c r="F3211" s="1" t="str">
        <f>IFERROR(__xludf.DUMMYFUNCTION("""COMPUTED_VALUE"""),"HTML/CSS")</f>
        <v>HTML/CSS</v>
      </c>
      <c r="G3211" s="1" t="str">
        <f>IFERROR(__xludf.DUMMYFUNCTION("""COMPUTED_VALUE"""),"JavaScript")</f>
        <v>JavaScript</v>
      </c>
      <c r="H3211" s="1" t="str">
        <f>IFERROR(__xludf.DUMMYFUNCTION("""COMPUTED_VALUE"""),"PHP")</f>
        <v>PHP</v>
      </c>
      <c r="I3211" s="1" t="str">
        <f>IFERROR(__xludf.DUMMYFUNCTION("""COMPUTED_VALUE"""),"SQL")</f>
        <v>SQL</v>
      </c>
    </row>
    <row r="3212">
      <c r="B3212" s="1" t="str">
        <f>IFERROR(__xludf.DUMMYFUNCTION("""COMPUTED_VALUE"""),"C#;HTML/CSS;JavaScript;SQL;Other(s):")</f>
        <v>C#;HTML/CSS;JavaScript;SQL;Other(s):</v>
      </c>
      <c r="E3212" s="1" t="str">
        <f>IFERROR(__xludf.DUMMYFUNCTION("UNIQUE(SPLIT(B3212,"";""))"),"C#")</f>
        <v>C#</v>
      </c>
      <c r="F3212" s="1" t="str">
        <f>IFERROR(__xludf.DUMMYFUNCTION("""COMPUTED_VALUE"""),"HTML/CSS")</f>
        <v>HTML/CSS</v>
      </c>
      <c r="G3212" s="1" t="str">
        <f>IFERROR(__xludf.DUMMYFUNCTION("""COMPUTED_VALUE"""),"JavaScript")</f>
        <v>JavaScript</v>
      </c>
      <c r="H3212" s="1" t="str">
        <f>IFERROR(__xludf.DUMMYFUNCTION("""COMPUTED_VALUE"""),"SQL")</f>
        <v>SQL</v>
      </c>
      <c r="I3212" s="1" t="str">
        <f>IFERROR(__xludf.DUMMYFUNCTION("""COMPUTED_VALUE"""),"Other(s):")</f>
        <v>Other(s):</v>
      </c>
    </row>
    <row r="3213">
      <c r="B3213" s="1" t="str">
        <f>IFERROR(__xludf.DUMMYFUNCTION("""COMPUTED_VALUE"""),"HTML/CSS;Java;JavaScript;PHP;SQL;TypeScript")</f>
        <v>HTML/CSS;Java;JavaScript;PHP;SQL;TypeScript</v>
      </c>
      <c r="E3213" s="1" t="str">
        <f>IFERROR(__xludf.DUMMYFUNCTION("UNIQUE(SPLIT(B3213,"";""))"),"HTML/CSS")</f>
        <v>HTML/CSS</v>
      </c>
      <c r="F3213" s="1" t="str">
        <f>IFERROR(__xludf.DUMMYFUNCTION("""COMPUTED_VALUE"""),"Java")</f>
        <v>Java</v>
      </c>
      <c r="G3213" s="1" t="str">
        <f>IFERROR(__xludf.DUMMYFUNCTION("""COMPUTED_VALUE"""),"JavaScript")</f>
        <v>JavaScript</v>
      </c>
      <c r="H3213" s="1" t="str">
        <f>IFERROR(__xludf.DUMMYFUNCTION("""COMPUTED_VALUE"""),"PHP")</f>
        <v>PHP</v>
      </c>
      <c r="I3213" s="1" t="str">
        <f>IFERROR(__xludf.DUMMYFUNCTION("""COMPUTED_VALUE"""),"SQL")</f>
        <v>SQL</v>
      </c>
      <c r="J3213" s="1" t="str">
        <f>IFERROR(__xludf.DUMMYFUNCTION("""COMPUTED_VALUE"""),"TypeScript")</f>
        <v>TypeScript</v>
      </c>
    </row>
    <row r="3214">
      <c r="B3214" s="1" t="str">
        <f>IFERROR(__xludf.DUMMYFUNCTION("""COMPUTED_VALUE"""),"JavaScript;PHP")</f>
        <v>JavaScript;PHP</v>
      </c>
      <c r="E3214" s="1" t="str">
        <f>IFERROR(__xludf.DUMMYFUNCTION("UNIQUE(SPLIT(B3214,"";""))"),"JavaScript")</f>
        <v>JavaScript</v>
      </c>
      <c r="F3214" s="1" t="str">
        <f>IFERROR(__xludf.DUMMYFUNCTION("""COMPUTED_VALUE"""),"PHP")</f>
        <v>PHP</v>
      </c>
    </row>
    <row r="3215">
      <c r="B3215" s="1" t="str">
        <f>IFERROR(__xludf.DUMMYFUNCTION("""COMPUTED_VALUE"""),"Assembly;Bash/Shell/PowerShell;C;C++")</f>
        <v>Assembly;Bash/Shell/PowerShell;C;C++</v>
      </c>
      <c r="E3215" s="1" t="str">
        <f>IFERROR(__xludf.DUMMYFUNCTION("UNIQUE(SPLIT(B3215,"";""))"),"Assembly")</f>
        <v>Assembly</v>
      </c>
      <c r="F3215" s="1" t="str">
        <f>IFERROR(__xludf.DUMMYFUNCTION("""COMPUTED_VALUE"""),"Bash/Shell/PowerShell")</f>
        <v>Bash/Shell/PowerShell</v>
      </c>
      <c r="G3215" s="1" t="str">
        <f>IFERROR(__xludf.DUMMYFUNCTION("""COMPUTED_VALUE"""),"C")</f>
        <v>C</v>
      </c>
      <c r="H3215" s="1" t="str">
        <f>IFERROR(__xludf.DUMMYFUNCTION("""COMPUTED_VALUE"""),"C++")</f>
        <v>C++</v>
      </c>
    </row>
    <row r="3216">
      <c r="B3216" s="1" t="str">
        <f>IFERROR(__xludf.DUMMYFUNCTION("""COMPUTED_VALUE"""),"C#;Go;Python;SQL;TypeScript")</f>
        <v>C#;Go;Python;SQL;TypeScript</v>
      </c>
      <c r="E3216" s="1" t="str">
        <f>IFERROR(__xludf.DUMMYFUNCTION("UNIQUE(SPLIT(B3216,"";""))"),"C#")</f>
        <v>C#</v>
      </c>
      <c r="F3216" s="1" t="str">
        <f>IFERROR(__xludf.DUMMYFUNCTION("""COMPUTED_VALUE"""),"Go")</f>
        <v>Go</v>
      </c>
      <c r="G3216" s="1" t="str">
        <f>IFERROR(__xludf.DUMMYFUNCTION("""COMPUTED_VALUE"""),"Python")</f>
        <v>Python</v>
      </c>
      <c r="H3216" s="1" t="str">
        <f>IFERROR(__xludf.DUMMYFUNCTION("""COMPUTED_VALUE"""),"SQL")</f>
        <v>SQL</v>
      </c>
      <c r="I3216" s="1" t="str">
        <f>IFERROR(__xludf.DUMMYFUNCTION("""COMPUTED_VALUE"""),"TypeScript")</f>
        <v>TypeScript</v>
      </c>
    </row>
    <row r="3217">
      <c r="B3217" s="1" t="str">
        <f>IFERROR(__xludf.DUMMYFUNCTION("""COMPUTED_VALUE"""),"Assembly;C#;HTML/CSS;JavaScript;SQL;TypeScript")</f>
        <v>Assembly;C#;HTML/CSS;JavaScript;SQL;TypeScript</v>
      </c>
      <c r="E3217" s="1" t="str">
        <f>IFERROR(__xludf.DUMMYFUNCTION("UNIQUE(SPLIT(B3217,"";""))"),"Assembly")</f>
        <v>Assembly</v>
      </c>
      <c r="F3217" s="1" t="str">
        <f>IFERROR(__xludf.DUMMYFUNCTION("""COMPUTED_VALUE"""),"C#")</f>
        <v>C#</v>
      </c>
      <c r="G3217" s="1" t="str">
        <f>IFERROR(__xludf.DUMMYFUNCTION("""COMPUTED_VALUE"""),"HTML/CSS")</f>
        <v>HTML/CSS</v>
      </c>
      <c r="H3217" s="1" t="str">
        <f>IFERROR(__xludf.DUMMYFUNCTION("""COMPUTED_VALUE"""),"JavaScript")</f>
        <v>JavaScript</v>
      </c>
      <c r="I3217" s="1" t="str">
        <f>IFERROR(__xludf.DUMMYFUNCTION("""COMPUTED_VALUE"""),"SQL")</f>
        <v>SQL</v>
      </c>
      <c r="J3217" s="1" t="str">
        <f>IFERROR(__xludf.DUMMYFUNCTION("""COMPUTED_VALUE"""),"TypeScript")</f>
        <v>TypeScript</v>
      </c>
    </row>
    <row r="3218">
      <c r="B3218" s="1" t="str">
        <f>IFERROR(__xludf.DUMMYFUNCTION("""COMPUTED_VALUE"""),"Bash/Shell/PowerShell;HTML/CSS;Java;Python;SQL")</f>
        <v>Bash/Shell/PowerShell;HTML/CSS;Java;Python;SQL</v>
      </c>
      <c r="E3218" s="1" t="str">
        <f>IFERROR(__xludf.DUMMYFUNCTION("UNIQUE(SPLIT(B3218,"";""))"),"Bash/Shell/PowerShell")</f>
        <v>Bash/Shell/PowerShell</v>
      </c>
      <c r="F3218" s="1" t="str">
        <f>IFERROR(__xludf.DUMMYFUNCTION("""COMPUTED_VALUE"""),"HTML/CSS")</f>
        <v>HTML/CSS</v>
      </c>
      <c r="G3218" s="1" t="str">
        <f>IFERROR(__xludf.DUMMYFUNCTION("""COMPUTED_VALUE"""),"Java")</f>
        <v>Java</v>
      </c>
      <c r="H3218" s="1" t="str">
        <f>IFERROR(__xludf.DUMMYFUNCTION("""COMPUTED_VALUE"""),"Python")</f>
        <v>Python</v>
      </c>
      <c r="I3218" s="1" t="str">
        <f>IFERROR(__xludf.DUMMYFUNCTION("""COMPUTED_VALUE"""),"SQL")</f>
        <v>SQL</v>
      </c>
    </row>
    <row r="3219">
      <c r="B3219" s="1" t="str">
        <f>IFERROR(__xludf.DUMMYFUNCTION("""COMPUTED_VALUE"""),"Bash/Shell/PowerShell;C;HTML/CSS;JavaScript;Python")</f>
        <v>Bash/Shell/PowerShell;C;HTML/CSS;JavaScript;Python</v>
      </c>
      <c r="E3219" s="1" t="str">
        <f>IFERROR(__xludf.DUMMYFUNCTION("UNIQUE(SPLIT(B3219,"";""))"),"Bash/Shell/PowerShell")</f>
        <v>Bash/Shell/PowerShell</v>
      </c>
      <c r="F3219" s="1" t="str">
        <f>IFERROR(__xludf.DUMMYFUNCTION("""COMPUTED_VALUE"""),"C")</f>
        <v>C</v>
      </c>
      <c r="G3219" s="1" t="str">
        <f>IFERROR(__xludf.DUMMYFUNCTION("""COMPUTED_VALUE"""),"HTML/CSS")</f>
        <v>HTML/CSS</v>
      </c>
      <c r="H3219" s="1" t="str">
        <f>IFERROR(__xludf.DUMMYFUNCTION("""COMPUTED_VALUE"""),"JavaScript")</f>
        <v>JavaScript</v>
      </c>
      <c r="I3219" s="1" t="str">
        <f>IFERROR(__xludf.DUMMYFUNCTION("""COMPUTED_VALUE"""),"Python")</f>
        <v>Python</v>
      </c>
    </row>
    <row r="3220">
      <c r="B3220" s="1" t="str">
        <f>IFERROR(__xludf.DUMMYFUNCTION("""COMPUTED_VALUE"""),"Assembly;C++;HTML/CSS;Java;JavaScript;Python")</f>
        <v>Assembly;C++;HTML/CSS;Java;JavaScript;Python</v>
      </c>
      <c r="E3220" s="1" t="str">
        <f>IFERROR(__xludf.DUMMYFUNCTION("UNIQUE(SPLIT(B3220,"";""))"),"Assembly")</f>
        <v>Assembly</v>
      </c>
      <c r="F3220" s="1" t="str">
        <f>IFERROR(__xludf.DUMMYFUNCTION("""COMPUTED_VALUE"""),"C++")</f>
        <v>C++</v>
      </c>
      <c r="G3220" s="1" t="str">
        <f>IFERROR(__xludf.DUMMYFUNCTION("""COMPUTED_VALUE"""),"HTML/CSS")</f>
        <v>HTML/CSS</v>
      </c>
      <c r="H3220" s="1" t="str">
        <f>IFERROR(__xludf.DUMMYFUNCTION("""COMPUTED_VALUE"""),"Java")</f>
        <v>Java</v>
      </c>
      <c r="I3220" s="1" t="str">
        <f>IFERROR(__xludf.DUMMYFUNCTION("""COMPUTED_VALUE"""),"JavaScript")</f>
        <v>JavaScript</v>
      </c>
      <c r="J3220" s="1" t="str">
        <f>IFERROR(__xludf.DUMMYFUNCTION("""COMPUTED_VALUE"""),"Python")</f>
        <v>Python</v>
      </c>
    </row>
    <row r="3221">
      <c r="B3221" s="1" t="str">
        <f>IFERROR(__xludf.DUMMYFUNCTION("""COMPUTED_VALUE"""),"C")</f>
        <v>C</v>
      </c>
      <c r="E3221" s="1" t="str">
        <f>IFERROR(__xludf.DUMMYFUNCTION("UNIQUE(SPLIT(B3221,"";""))"),"C")</f>
        <v>C</v>
      </c>
    </row>
    <row r="3222">
      <c r="B3222" s="1" t="str">
        <f>IFERROR(__xludf.DUMMYFUNCTION("""COMPUTED_VALUE"""),"Bash/Shell/PowerShell;C++;HTML/CSS;JavaScript;PHP;Python;SQL")</f>
        <v>Bash/Shell/PowerShell;C++;HTML/CSS;JavaScript;PHP;Python;SQL</v>
      </c>
      <c r="E3222" s="1" t="str">
        <f>IFERROR(__xludf.DUMMYFUNCTION("UNIQUE(SPLIT(B3222,"";""))"),"Bash/Shell/PowerShell")</f>
        <v>Bash/Shell/PowerShell</v>
      </c>
      <c r="F3222" s="1" t="str">
        <f>IFERROR(__xludf.DUMMYFUNCTION("""COMPUTED_VALUE"""),"C++")</f>
        <v>C++</v>
      </c>
      <c r="G3222" s="1" t="str">
        <f>IFERROR(__xludf.DUMMYFUNCTION("""COMPUTED_VALUE"""),"HTML/CSS")</f>
        <v>HTML/CSS</v>
      </c>
      <c r="H3222" s="1" t="str">
        <f>IFERROR(__xludf.DUMMYFUNCTION("""COMPUTED_VALUE"""),"JavaScript")</f>
        <v>JavaScript</v>
      </c>
      <c r="I3222" s="1" t="str">
        <f>IFERROR(__xludf.DUMMYFUNCTION("""COMPUTED_VALUE"""),"PHP")</f>
        <v>PHP</v>
      </c>
      <c r="J3222" s="1" t="str">
        <f>IFERROR(__xludf.DUMMYFUNCTION("""COMPUTED_VALUE"""),"Python")</f>
        <v>Python</v>
      </c>
      <c r="K3222" s="1" t="str">
        <f>IFERROR(__xludf.DUMMYFUNCTION("""COMPUTED_VALUE"""),"SQL")</f>
        <v>SQL</v>
      </c>
    </row>
    <row r="3223">
      <c r="B3223" s="1" t="str">
        <f>IFERROR(__xludf.DUMMYFUNCTION("""COMPUTED_VALUE"""),"Java;JavaScript;PHP")</f>
        <v>Java;JavaScript;PHP</v>
      </c>
      <c r="E3223" s="1" t="str">
        <f>IFERROR(__xludf.DUMMYFUNCTION("UNIQUE(SPLIT(B3223,"";""))"),"Java")</f>
        <v>Java</v>
      </c>
      <c r="F3223" s="1" t="str">
        <f>IFERROR(__xludf.DUMMYFUNCTION("""COMPUTED_VALUE"""),"JavaScript")</f>
        <v>JavaScript</v>
      </c>
      <c r="G3223" s="1" t="str">
        <f>IFERROR(__xludf.DUMMYFUNCTION("""COMPUTED_VALUE"""),"PHP")</f>
        <v>PHP</v>
      </c>
    </row>
    <row r="3224">
      <c r="B3224" s="1" t="str">
        <f>IFERROR(__xludf.DUMMYFUNCTION("""COMPUTED_VALUE"""),"Bash/Shell/PowerShell;HTML/CSS;JavaScript;PHP;SQL")</f>
        <v>Bash/Shell/PowerShell;HTML/CSS;JavaScript;PHP;SQL</v>
      </c>
      <c r="E3224" s="1" t="str">
        <f>IFERROR(__xludf.DUMMYFUNCTION("UNIQUE(SPLIT(B3224,"";""))"),"Bash/Shell/PowerShell")</f>
        <v>Bash/Shell/PowerShell</v>
      </c>
      <c r="F3224" s="1" t="str">
        <f>IFERROR(__xludf.DUMMYFUNCTION("""COMPUTED_VALUE"""),"HTML/CSS")</f>
        <v>HTML/CSS</v>
      </c>
      <c r="G3224" s="1" t="str">
        <f>IFERROR(__xludf.DUMMYFUNCTION("""COMPUTED_VALUE"""),"JavaScript")</f>
        <v>JavaScript</v>
      </c>
      <c r="H3224" s="1" t="str">
        <f>IFERROR(__xludf.DUMMYFUNCTION("""COMPUTED_VALUE"""),"PHP")</f>
        <v>PHP</v>
      </c>
      <c r="I3224" s="1" t="str">
        <f>IFERROR(__xludf.DUMMYFUNCTION("""COMPUTED_VALUE"""),"SQL")</f>
        <v>SQL</v>
      </c>
    </row>
    <row r="3225">
      <c r="B3225" s="1" t="str">
        <f>IFERROR(__xludf.DUMMYFUNCTION("""COMPUTED_VALUE"""),"Dart;Java;Kotlin;PHP;Python")</f>
        <v>Dart;Java;Kotlin;PHP;Python</v>
      </c>
      <c r="E3225" s="1" t="str">
        <f>IFERROR(__xludf.DUMMYFUNCTION("UNIQUE(SPLIT(B3225,"";""))"),"Dart")</f>
        <v>Dart</v>
      </c>
      <c r="F3225" s="1" t="str">
        <f>IFERROR(__xludf.DUMMYFUNCTION("""COMPUTED_VALUE"""),"Java")</f>
        <v>Java</v>
      </c>
      <c r="G3225" s="1" t="str">
        <f>IFERROR(__xludf.DUMMYFUNCTION("""COMPUTED_VALUE"""),"Kotlin")</f>
        <v>Kotlin</v>
      </c>
      <c r="H3225" s="1" t="str">
        <f>IFERROR(__xludf.DUMMYFUNCTION("""COMPUTED_VALUE"""),"PHP")</f>
        <v>PHP</v>
      </c>
      <c r="I3225" s="1" t="str">
        <f>IFERROR(__xludf.DUMMYFUNCTION("""COMPUTED_VALUE"""),"Python")</f>
        <v>Python</v>
      </c>
    </row>
    <row r="3226">
      <c r="B3226" s="1" t="str">
        <f>IFERROR(__xludf.DUMMYFUNCTION("""COMPUTED_VALUE"""),"C#;SQL")</f>
        <v>C#;SQL</v>
      </c>
      <c r="E3226" s="1" t="str">
        <f>IFERROR(__xludf.DUMMYFUNCTION("UNIQUE(SPLIT(B3226,"";""))"),"C#")</f>
        <v>C#</v>
      </c>
      <c r="F3226" s="1" t="str">
        <f>IFERROR(__xludf.DUMMYFUNCTION("""COMPUTED_VALUE"""),"SQL")</f>
        <v>SQL</v>
      </c>
    </row>
    <row r="3227">
      <c r="B3227" s="1" t="str">
        <f>IFERROR(__xludf.DUMMYFUNCTION("""COMPUTED_VALUE"""),"C++;C#;HTML/CSS;Java;JavaScript;Python")</f>
        <v>C++;C#;HTML/CSS;Java;JavaScript;Python</v>
      </c>
      <c r="E3227" s="1" t="str">
        <f>IFERROR(__xludf.DUMMYFUNCTION("UNIQUE(SPLIT(B3227,"";""))"),"C++")</f>
        <v>C++</v>
      </c>
      <c r="F3227" s="1" t="str">
        <f>IFERROR(__xludf.DUMMYFUNCTION("""COMPUTED_VALUE"""),"C#")</f>
        <v>C#</v>
      </c>
      <c r="G3227" s="1" t="str">
        <f>IFERROR(__xludf.DUMMYFUNCTION("""COMPUTED_VALUE"""),"HTML/CSS")</f>
        <v>HTML/CSS</v>
      </c>
      <c r="H3227" s="1" t="str">
        <f>IFERROR(__xludf.DUMMYFUNCTION("""COMPUTED_VALUE"""),"Java")</f>
        <v>Java</v>
      </c>
      <c r="I3227" s="1" t="str">
        <f>IFERROR(__xludf.DUMMYFUNCTION("""COMPUTED_VALUE"""),"JavaScript")</f>
        <v>JavaScript</v>
      </c>
      <c r="J3227" s="1" t="str">
        <f>IFERROR(__xludf.DUMMYFUNCTION("""COMPUTED_VALUE"""),"Python")</f>
        <v>Python</v>
      </c>
    </row>
    <row r="3228">
      <c r="B3228" s="1" t="str">
        <f>IFERROR(__xludf.DUMMYFUNCTION("""COMPUTED_VALUE"""),"HTML/CSS;JavaScript;Python;Ruby;SQL;TypeScript")</f>
        <v>HTML/CSS;JavaScript;Python;Ruby;SQL;TypeScript</v>
      </c>
      <c r="E3228" s="1" t="str">
        <f>IFERROR(__xludf.DUMMYFUNCTION("UNIQUE(SPLIT(B3228,"";""))"),"HTML/CSS")</f>
        <v>HTML/CSS</v>
      </c>
      <c r="F3228" s="1" t="str">
        <f>IFERROR(__xludf.DUMMYFUNCTION("""COMPUTED_VALUE"""),"JavaScript")</f>
        <v>JavaScript</v>
      </c>
      <c r="G3228" s="1" t="str">
        <f>IFERROR(__xludf.DUMMYFUNCTION("""COMPUTED_VALUE"""),"Python")</f>
        <v>Python</v>
      </c>
      <c r="H3228" s="1" t="str">
        <f>IFERROR(__xludf.DUMMYFUNCTION("""COMPUTED_VALUE"""),"Ruby")</f>
        <v>Ruby</v>
      </c>
      <c r="I3228" s="1" t="str">
        <f>IFERROR(__xludf.DUMMYFUNCTION("""COMPUTED_VALUE"""),"SQL")</f>
        <v>SQL</v>
      </c>
      <c r="J3228" s="1" t="str">
        <f>IFERROR(__xludf.DUMMYFUNCTION("""COMPUTED_VALUE"""),"TypeScript")</f>
        <v>TypeScript</v>
      </c>
    </row>
    <row r="3229">
      <c r="B3229" s="1" t="str">
        <f>IFERROR(__xludf.DUMMYFUNCTION("""COMPUTED_VALUE"""),"Bash/Shell/PowerShell;HTML/CSS;Python;R;SQL")</f>
        <v>Bash/Shell/PowerShell;HTML/CSS;Python;R;SQL</v>
      </c>
      <c r="E3229" s="1" t="str">
        <f>IFERROR(__xludf.DUMMYFUNCTION("UNIQUE(SPLIT(B3229,"";""))"),"Bash/Shell/PowerShell")</f>
        <v>Bash/Shell/PowerShell</v>
      </c>
      <c r="F3229" s="1" t="str">
        <f>IFERROR(__xludf.DUMMYFUNCTION("""COMPUTED_VALUE"""),"HTML/CSS")</f>
        <v>HTML/CSS</v>
      </c>
      <c r="G3229" s="1" t="str">
        <f>IFERROR(__xludf.DUMMYFUNCTION("""COMPUTED_VALUE"""),"Python")</f>
        <v>Python</v>
      </c>
      <c r="H3229" s="1" t="str">
        <f>IFERROR(__xludf.DUMMYFUNCTION("""COMPUTED_VALUE"""),"R")</f>
        <v>R</v>
      </c>
      <c r="I3229" s="1" t="str">
        <f>IFERROR(__xludf.DUMMYFUNCTION("""COMPUTED_VALUE"""),"SQL")</f>
        <v>SQL</v>
      </c>
    </row>
    <row r="3230">
      <c r="B3230" s="1" t="str">
        <f>IFERROR(__xludf.DUMMYFUNCTION("""COMPUTED_VALUE"""),"HTML/CSS;Java;JavaScript;PHP;Python")</f>
        <v>HTML/CSS;Java;JavaScript;PHP;Python</v>
      </c>
      <c r="E3230" s="1" t="str">
        <f>IFERROR(__xludf.DUMMYFUNCTION("UNIQUE(SPLIT(B3230,"";""))"),"HTML/CSS")</f>
        <v>HTML/CSS</v>
      </c>
      <c r="F3230" s="1" t="str">
        <f>IFERROR(__xludf.DUMMYFUNCTION("""COMPUTED_VALUE"""),"Java")</f>
        <v>Java</v>
      </c>
      <c r="G3230" s="1" t="str">
        <f>IFERROR(__xludf.DUMMYFUNCTION("""COMPUTED_VALUE"""),"JavaScript")</f>
        <v>JavaScript</v>
      </c>
      <c r="H3230" s="1" t="str">
        <f>IFERROR(__xludf.DUMMYFUNCTION("""COMPUTED_VALUE"""),"PHP")</f>
        <v>PHP</v>
      </c>
      <c r="I3230" s="1" t="str">
        <f>IFERROR(__xludf.DUMMYFUNCTION("""COMPUTED_VALUE"""),"Python")</f>
        <v>Python</v>
      </c>
    </row>
    <row r="3231">
      <c r="B3231" s="1" t="str">
        <f>IFERROR(__xludf.DUMMYFUNCTION("""COMPUTED_VALUE"""),"Assembly;C;C++;JavaScript;Python")</f>
        <v>Assembly;C;C++;JavaScript;Python</v>
      </c>
      <c r="E3231" s="1" t="str">
        <f>IFERROR(__xludf.DUMMYFUNCTION("UNIQUE(SPLIT(B3231,"";""))"),"Assembly")</f>
        <v>Assembly</v>
      </c>
      <c r="F3231" s="1" t="str">
        <f>IFERROR(__xludf.DUMMYFUNCTION("""COMPUTED_VALUE"""),"C")</f>
        <v>C</v>
      </c>
      <c r="G3231" s="1" t="str">
        <f>IFERROR(__xludf.DUMMYFUNCTION("""COMPUTED_VALUE"""),"C++")</f>
        <v>C++</v>
      </c>
      <c r="H3231" s="1" t="str">
        <f>IFERROR(__xludf.DUMMYFUNCTION("""COMPUTED_VALUE"""),"JavaScript")</f>
        <v>JavaScript</v>
      </c>
      <c r="I3231" s="1" t="str">
        <f>IFERROR(__xludf.DUMMYFUNCTION("""COMPUTED_VALUE"""),"Python")</f>
        <v>Python</v>
      </c>
    </row>
    <row r="3232">
      <c r="B3232" s="1" t="str">
        <f>IFERROR(__xludf.DUMMYFUNCTION("""COMPUTED_VALUE"""),"Bash/Shell/PowerShell;C;C++;C#;HTML/CSS;Java;JavaScript;PHP;SQL;TypeScript")</f>
        <v>Bash/Shell/PowerShell;C;C++;C#;HTML/CSS;Java;JavaScript;PHP;SQL;TypeScript</v>
      </c>
      <c r="E3232" s="1" t="str">
        <f>IFERROR(__xludf.DUMMYFUNCTION("UNIQUE(SPLIT(B3232,"";""))"),"Bash/Shell/PowerShell")</f>
        <v>Bash/Shell/PowerShell</v>
      </c>
      <c r="F3232" s="1" t="str">
        <f>IFERROR(__xludf.DUMMYFUNCTION("""COMPUTED_VALUE"""),"C")</f>
        <v>C</v>
      </c>
      <c r="G3232" s="1" t="str">
        <f>IFERROR(__xludf.DUMMYFUNCTION("""COMPUTED_VALUE"""),"C++")</f>
        <v>C++</v>
      </c>
      <c r="H3232" s="1" t="str">
        <f>IFERROR(__xludf.DUMMYFUNCTION("""COMPUTED_VALUE"""),"C#")</f>
        <v>C#</v>
      </c>
      <c r="I3232" s="1" t="str">
        <f>IFERROR(__xludf.DUMMYFUNCTION("""COMPUTED_VALUE"""),"HTML/CSS")</f>
        <v>HTML/CSS</v>
      </c>
      <c r="J3232" s="1" t="str">
        <f>IFERROR(__xludf.DUMMYFUNCTION("""COMPUTED_VALUE"""),"Java")</f>
        <v>Java</v>
      </c>
      <c r="K3232" s="1" t="str">
        <f>IFERROR(__xludf.DUMMYFUNCTION("""COMPUTED_VALUE"""),"JavaScript")</f>
        <v>JavaScript</v>
      </c>
      <c r="L3232" s="1" t="str">
        <f>IFERROR(__xludf.DUMMYFUNCTION("""COMPUTED_VALUE"""),"PHP")</f>
        <v>PHP</v>
      </c>
      <c r="M3232" s="1" t="str">
        <f>IFERROR(__xludf.DUMMYFUNCTION("""COMPUTED_VALUE"""),"SQL")</f>
        <v>SQL</v>
      </c>
      <c r="N3232" s="1" t="str">
        <f>IFERROR(__xludf.DUMMYFUNCTION("""COMPUTED_VALUE"""),"TypeScript")</f>
        <v>TypeScript</v>
      </c>
    </row>
    <row r="3233">
      <c r="B3233" s="1" t="str">
        <f>IFERROR(__xludf.DUMMYFUNCTION("""COMPUTED_VALUE"""),"C++;HTML/CSS;Python")</f>
        <v>C++;HTML/CSS;Python</v>
      </c>
      <c r="E3233" s="1" t="str">
        <f>IFERROR(__xludf.DUMMYFUNCTION("UNIQUE(SPLIT(B3233,"";""))"),"C++")</f>
        <v>C++</v>
      </c>
      <c r="F3233" s="1" t="str">
        <f>IFERROR(__xludf.DUMMYFUNCTION("""COMPUTED_VALUE"""),"HTML/CSS")</f>
        <v>HTML/CSS</v>
      </c>
      <c r="G3233" s="1" t="str">
        <f>IFERROR(__xludf.DUMMYFUNCTION("""COMPUTED_VALUE"""),"Python")</f>
        <v>Python</v>
      </c>
    </row>
    <row r="3234">
      <c r="B3234" s="1" t="str">
        <f>IFERROR(__xludf.DUMMYFUNCTION("""COMPUTED_VALUE"""),"Bash/Shell/PowerShell;C++;C#;F#;HTML/CSS;Python;SQL;TypeScript;Other(s):")</f>
        <v>Bash/Shell/PowerShell;C++;C#;F#;HTML/CSS;Python;SQL;TypeScript;Other(s):</v>
      </c>
      <c r="E3234" s="1" t="str">
        <f>IFERROR(__xludf.DUMMYFUNCTION("UNIQUE(SPLIT(B3234,"";""))"),"Bash/Shell/PowerShell")</f>
        <v>Bash/Shell/PowerShell</v>
      </c>
      <c r="F3234" s="1" t="str">
        <f>IFERROR(__xludf.DUMMYFUNCTION("""COMPUTED_VALUE"""),"C++")</f>
        <v>C++</v>
      </c>
      <c r="G3234" s="1" t="str">
        <f>IFERROR(__xludf.DUMMYFUNCTION("""COMPUTED_VALUE"""),"C#")</f>
        <v>C#</v>
      </c>
      <c r="H3234" s="1" t="str">
        <f>IFERROR(__xludf.DUMMYFUNCTION("""COMPUTED_VALUE"""),"F#")</f>
        <v>F#</v>
      </c>
      <c r="I3234" s="1" t="str">
        <f>IFERROR(__xludf.DUMMYFUNCTION("""COMPUTED_VALUE"""),"HTML/CSS")</f>
        <v>HTML/CSS</v>
      </c>
      <c r="J3234" s="1" t="str">
        <f>IFERROR(__xludf.DUMMYFUNCTION("""COMPUTED_VALUE"""),"Python")</f>
        <v>Python</v>
      </c>
      <c r="K3234" s="1" t="str">
        <f>IFERROR(__xludf.DUMMYFUNCTION("""COMPUTED_VALUE"""),"SQL")</f>
        <v>SQL</v>
      </c>
      <c r="L3234" s="1" t="str">
        <f>IFERROR(__xludf.DUMMYFUNCTION("""COMPUTED_VALUE"""),"TypeScript")</f>
        <v>TypeScript</v>
      </c>
      <c r="M3234" s="1" t="str">
        <f>IFERROR(__xludf.DUMMYFUNCTION("""COMPUTED_VALUE"""),"Other(s):")</f>
        <v>Other(s):</v>
      </c>
    </row>
    <row r="3235">
      <c r="B3235" s="1" t="str">
        <f>IFERROR(__xludf.DUMMYFUNCTION("""COMPUTED_VALUE"""),"Clojure;HTML/CSS")</f>
        <v>Clojure;HTML/CSS</v>
      </c>
      <c r="E3235" s="1" t="str">
        <f>IFERROR(__xludf.DUMMYFUNCTION("UNIQUE(SPLIT(B3235,"";""))"),"Clojure")</f>
        <v>Clojure</v>
      </c>
      <c r="F3235" s="1" t="str">
        <f>IFERROR(__xludf.DUMMYFUNCTION("""COMPUTED_VALUE"""),"HTML/CSS")</f>
        <v>HTML/CSS</v>
      </c>
    </row>
    <row r="3236">
      <c r="B3236" s="1" t="str">
        <f>IFERROR(__xludf.DUMMYFUNCTION("""COMPUTED_VALUE"""),"C++")</f>
        <v>C++</v>
      </c>
      <c r="E3236" s="1" t="str">
        <f>IFERROR(__xludf.DUMMYFUNCTION("UNIQUE(SPLIT(B3236,"";""))"),"C++")</f>
        <v>C++</v>
      </c>
    </row>
    <row r="3237">
      <c r="B3237" s="1" t="str">
        <f>IFERROR(__xludf.DUMMYFUNCTION("""COMPUTED_VALUE"""),"Assembly;C;C++;HTML/CSS;Java;JavaScript;PHP;Python;R;SQL")</f>
        <v>Assembly;C;C++;HTML/CSS;Java;JavaScript;PHP;Python;R;SQL</v>
      </c>
      <c r="E3237" s="1" t="str">
        <f>IFERROR(__xludf.DUMMYFUNCTION("UNIQUE(SPLIT(B3237,"";""))"),"Assembly")</f>
        <v>Assembly</v>
      </c>
      <c r="F3237" s="1" t="str">
        <f>IFERROR(__xludf.DUMMYFUNCTION("""COMPUTED_VALUE"""),"C")</f>
        <v>C</v>
      </c>
      <c r="G3237" s="1" t="str">
        <f>IFERROR(__xludf.DUMMYFUNCTION("""COMPUTED_VALUE"""),"C++")</f>
        <v>C++</v>
      </c>
      <c r="H3237" s="1" t="str">
        <f>IFERROR(__xludf.DUMMYFUNCTION("""COMPUTED_VALUE"""),"HTML/CSS")</f>
        <v>HTML/CSS</v>
      </c>
      <c r="I3237" s="1" t="str">
        <f>IFERROR(__xludf.DUMMYFUNCTION("""COMPUTED_VALUE"""),"Java")</f>
        <v>Java</v>
      </c>
      <c r="J3237" s="1" t="str">
        <f>IFERROR(__xludf.DUMMYFUNCTION("""COMPUTED_VALUE"""),"JavaScript")</f>
        <v>JavaScript</v>
      </c>
      <c r="K3237" s="1" t="str">
        <f>IFERROR(__xludf.DUMMYFUNCTION("""COMPUTED_VALUE"""),"PHP")</f>
        <v>PHP</v>
      </c>
      <c r="L3237" s="1" t="str">
        <f>IFERROR(__xludf.DUMMYFUNCTION("""COMPUTED_VALUE"""),"Python")</f>
        <v>Python</v>
      </c>
      <c r="M3237" s="1" t="str">
        <f>IFERROR(__xludf.DUMMYFUNCTION("""COMPUTED_VALUE"""),"R")</f>
        <v>R</v>
      </c>
      <c r="N3237" s="1" t="str">
        <f>IFERROR(__xludf.DUMMYFUNCTION("""COMPUTED_VALUE"""),"SQL")</f>
        <v>SQL</v>
      </c>
    </row>
    <row r="3238">
      <c r="B3238" s="1" t="str">
        <f>IFERROR(__xludf.DUMMYFUNCTION("""COMPUTED_VALUE"""),"HTML/CSS;JavaScript;TypeScript")</f>
        <v>HTML/CSS;JavaScript;TypeScript</v>
      </c>
      <c r="E3238" s="1" t="str">
        <f>IFERROR(__xludf.DUMMYFUNCTION("UNIQUE(SPLIT(B3238,"";""))"),"HTML/CSS")</f>
        <v>HTML/CSS</v>
      </c>
      <c r="F3238" s="1" t="str">
        <f>IFERROR(__xludf.DUMMYFUNCTION("""COMPUTED_VALUE"""),"JavaScript")</f>
        <v>JavaScript</v>
      </c>
      <c r="G3238" s="1" t="str">
        <f>IFERROR(__xludf.DUMMYFUNCTION("""COMPUTED_VALUE"""),"TypeScript")</f>
        <v>TypeScript</v>
      </c>
    </row>
    <row r="3239">
      <c r="B3239" s="1" t="str">
        <f>IFERROR(__xludf.DUMMYFUNCTION("""COMPUTED_VALUE"""),"Bash/Shell/PowerShell;C#;HTML/CSS;JavaScript;Python")</f>
        <v>Bash/Shell/PowerShell;C#;HTML/CSS;JavaScript;Python</v>
      </c>
      <c r="E3239" s="1" t="str">
        <f>IFERROR(__xludf.DUMMYFUNCTION("UNIQUE(SPLIT(B3239,"";""))"),"Bash/Shell/PowerShell")</f>
        <v>Bash/Shell/PowerShell</v>
      </c>
      <c r="F3239" s="1" t="str">
        <f>IFERROR(__xludf.DUMMYFUNCTION("""COMPUTED_VALUE"""),"C#")</f>
        <v>C#</v>
      </c>
      <c r="G3239" s="1" t="str">
        <f>IFERROR(__xludf.DUMMYFUNCTION("""COMPUTED_VALUE"""),"HTML/CSS")</f>
        <v>HTML/CSS</v>
      </c>
      <c r="H3239" s="1" t="str">
        <f>IFERROR(__xludf.DUMMYFUNCTION("""COMPUTED_VALUE"""),"JavaScript")</f>
        <v>JavaScript</v>
      </c>
      <c r="I3239" s="1" t="str">
        <f>IFERROR(__xludf.DUMMYFUNCTION("""COMPUTED_VALUE"""),"Python")</f>
        <v>Python</v>
      </c>
    </row>
    <row r="3240">
      <c r="B3240" s="1" t="str">
        <f>IFERROR(__xludf.DUMMYFUNCTION("""COMPUTED_VALUE"""),"HTML/CSS;JavaScript;TypeScript")</f>
        <v>HTML/CSS;JavaScript;TypeScript</v>
      </c>
      <c r="E3240" s="1" t="str">
        <f>IFERROR(__xludf.DUMMYFUNCTION("UNIQUE(SPLIT(B3240,"";""))"),"HTML/CSS")</f>
        <v>HTML/CSS</v>
      </c>
      <c r="F3240" s="1" t="str">
        <f>IFERROR(__xludf.DUMMYFUNCTION("""COMPUTED_VALUE"""),"JavaScript")</f>
        <v>JavaScript</v>
      </c>
      <c r="G3240" s="1" t="str">
        <f>IFERROR(__xludf.DUMMYFUNCTION("""COMPUTED_VALUE"""),"TypeScript")</f>
        <v>TypeScript</v>
      </c>
    </row>
    <row r="3241">
      <c r="B3241" s="1" t="str">
        <f>IFERROR(__xludf.DUMMYFUNCTION("""COMPUTED_VALUE"""),"Java;JavaScript;TypeScript")</f>
        <v>Java;JavaScript;TypeScript</v>
      </c>
      <c r="E3241" s="1" t="str">
        <f>IFERROR(__xludf.DUMMYFUNCTION("UNIQUE(SPLIT(B3241,"";""))"),"Java")</f>
        <v>Java</v>
      </c>
      <c r="F3241" s="1" t="str">
        <f>IFERROR(__xludf.DUMMYFUNCTION("""COMPUTED_VALUE"""),"JavaScript")</f>
        <v>JavaScript</v>
      </c>
      <c r="G3241" s="1" t="str">
        <f>IFERROR(__xludf.DUMMYFUNCTION("""COMPUTED_VALUE"""),"TypeScript")</f>
        <v>TypeScript</v>
      </c>
    </row>
    <row r="3242">
      <c r="B3242" s="1" t="str">
        <f>IFERROR(__xludf.DUMMYFUNCTION("""COMPUTED_VALUE"""),"Java;JavaScript;TypeScript")</f>
        <v>Java;JavaScript;TypeScript</v>
      </c>
      <c r="E3242" s="1" t="str">
        <f>IFERROR(__xludf.DUMMYFUNCTION("UNIQUE(SPLIT(B3242,"";""))"),"Java")</f>
        <v>Java</v>
      </c>
      <c r="F3242" s="1" t="str">
        <f>IFERROR(__xludf.DUMMYFUNCTION("""COMPUTED_VALUE"""),"JavaScript")</f>
        <v>JavaScript</v>
      </c>
      <c r="G3242" s="1" t="str">
        <f>IFERROR(__xludf.DUMMYFUNCTION("""COMPUTED_VALUE"""),"TypeScript")</f>
        <v>TypeScript</v>
      </c>
    </row>
    <row r="3243">
      <c r="B3243" s="1" t="str">
        <f>IFERROR(__xludf.DUMMYFUNCTION("""COMPUTED_VALUE"""),"Python")</f>
        <v>Python</v>
      </c>
      <c r="E3243" s="1" t="str">
        <f>IFERROR(__xludf.DUMMYFUNCTION("UNIQUE(SPLIT(B3243,"";""))"),"Python")</f>
        <v>Python</v>
      </c>
    </row>
    <row r="3244">
      <c r="B3244" s="1" t="str">
        <f>IFERROR(__xludf.DUMMYFUNCTION("""COMPUTED_VALUE"""),"Bash/Shell/PowerShell;Python")</f>
        <v>Bash/Shell/PowerShell;Python</v>
      </c>
      <c r="E3244" s="1" t="str">
        <f>IFERROR(__xludf.DUMMYFUNCTION("UNIQUE(SPLIT(B3244,"";""))"),"Bash/Shell/PowerShell")</f>
        <v>Bash/Shell/PowerShell</v>
      </c>
      <c r="F3244" s="1" t="str">
        <f>IFERROR(__xludf.DUMMYFUNCTION("""COMPUTED_VALUE"""),"Python")</f>
        <v>Python</v>
      </c>
    </row>
    <row r="3245">
      <c r="B3245" s="1" t="str">
        <f>IFERROR(__xludf.DUMMYFUNCTION("""COMPUTED_VALUE"""),"Assembly;Bash/Shell/PowerShell;C;C++;HTML/CSS;JavaScript;Ruby;Rust")</f>
        <v>Assembly;Bash/Shell/PowerShell;C;C++;HTML/CSS;JavaScript;Ruby;Rust</v>
      </c>
      <c r="E3245" s="1" t="str">
        <f>IFERROR(__xludf.DUMMYFUNCTION("UNIQUE(SPLIT(B3245,"";""))"),"Assembly")</f>
        <v>Assembly</v>
      </c>
      <c r="F3245" s="1" t="str">
        <f>IFERROR(__xludf.DUMMYFUNCTION("""COMPUTED_VALUE"""),"Bash/Shell/PowerShell")</f>
        <v>Bash/Shell/PowerShell</v>
      </c>
      <c r="G3245" s="1" t="str">
        <f>IFERROR(__xludf.DUMMYFUNCTION("""COMPUTED_VALUE"""),"C")</f>
        <v>C</v>
      </c>
      <c r="H3245" s="1" t="str">
        <f>IFERROR(__xludf.DUMMYFUNCTION("""COMPUTED_VALUE"""),"C++")</f>
        <v>C++</v>
      </c>
      <c r="I3245" s="1" t="str">
        <f>IFERROR(__xludf.DUMMYFUNCTION("""COMPUTED_VALUE"""),"HTML/CSS")</f>
        <v>HTML/CSS</v>
      </c>
      <c r="J3245" s="1" t="str">
        <f>IFERROR(__xludf.DUMMYFUNCTION("""COMPUTED_VALUE"""),"JavaScript")</f>
        <v>JavaScript</v>
      </c>
      <c r="K3245" s="1" t="str">
        <f>IFERROR(__xludf.DUMMYFUNCTION("""COMPUTED_VALUE"""),"Ruby")</f>
        <v>Ruby</v>
      </c>
      <c r="L3245" s="1" t="str">
        <f>IFERROR(__xludf.DUMMYFUNCTION("""COMPUTED_VALUE"""),"Rust")</f>
        <v>Rust</v>
      </c>
    </row>
    <row r="3246">
      <c r="B3246" s="1" t="str">
        <f>IFERROR(__xludf.DUMMYFUNCTION("""COMPUTED_VALUE"""),"Go;HTML/CSS;JavaScript;SQL")</f>
        <v>Go;HTML/CSS;JavaScript;SQL</v>
      </c>
      <c r="E3246" s="1" t="str">
        <f>IFERROR(__xludf.DUMMYFUNCTION("UNIQUE(SPLIT(B3246,"";""))"),"Go")</f>
        <v>Go</v>
      </c>
      <c r="F3246" s="1" t="str">
        <f>IFERROR(__xludf.DUMMYFUNCTION("""COMPUTED_VALUE"""),"HTML/CSS")</f>
        <v>HTML/CSS</v>
      </c>
      <c r="G3246" s="1" t="str">
        <f>IFERROR(__xludf.DUMMYFUNCTION("""COMPUTED_VALUE"""),"JavaScript")</f>
        <v>JavaScript</v>
      </c>
      <c r="H3246" s="1" t="str">
        <f>IFERROR(__xludf.DUMMYFUNCTION("""COMPUTED_VALUE"""),"SQL")</f>
        <v>SQL</v>
      </c>
    </row>
    <row r="3247">
      <c r="B3247" s="1" t="str">
        <f>IFERROR(__xludf.DUMMYFUNCTION("""COMPUTED_VALUE"""),"SQL;Other(s):")</f>
        <v>SQL;Other(s):</v>
      </c>
      <c r="E3247" s="1" t="str">
        <f>IFERROR(__xludf.DUMMYFUNCTION("UNIQUE(SPLIT(B3247,"";""))"),"SQL")</f>
        <v>SQL</v>
      </c>
      <c r="F3247" s="1" t="str">
        <f>IFERROR(__xludf.DUMMYFUNCTION("""COMPUTED_VALUE"""),"Other(s):")</f>
        <v>Other(s):</v>
      </c>
    </row>
    <row r="3248">
      <c r="B3248" s="1" t="str">
        <f>IFERROR(__xludf.DUMMYFUNCTION("""COMPUTED_VALUE"""),"Bash/Shell/PowerShell;C#;HTML/CSS;JavaScript;SQL;TypeScript")</f>
        <v>Bash/Shell/PowerShell;C#;HTML/CSS;JavaScript;SQL;TypeScript</v>
      </c>
      <c r="E3248" s="1" t="str">
        <f>IFERROR(__xludf.DUMMYFUNCTION("UNIQUE(SPLIT(B3248,"";""))"),"Bash/Shell/PowerShell")</f>
        <v>Bash/Shell/PowerShell</v>
      </c>
      <c r="F3248" s="1" t="str">
        <f>IFERROR(__xludf.DUMMYFUNCTION("""COMPUTED_VALUE"""),"C#")</f>
        <v>C#</v>
      </c>
      <c r="G3248" s="1" t="str">
        <f>IFERROR(__xludf.DUMMYFUNCTION("""COMPUTED_VALUE"""),"HTML/CSS")</f>
        <v>HTML/CSS</v>
      </c>
      <c r="H3248" s="1" t="str">
        <f>IFERROR(__xludf.DUMMYFUNCTION("""COMPUTED_VALUE"""),"JavaScript")</f>
        <v>JavaScript</v>
      </c>
      <c r="I3248" s="1" t="str">
        <f>IFERROR(__xludf.DUMMYFUNCTION("""COMPUTED_VALUE"""),"SQL")</f>
        <v>SQL</v>
      </c>
      <c r="J3248" s="1" t="str">
        <f>IFERROR(__xludf.DUMMYFUNCTION("""COMPUTED_VALUE"""),"TypeScript")</f>
        <v>TypeScript</v>
      </c>
    </row>
    <row r="3249">
      <c r="B3249" s="1" t="str">
        <f>IFERROR(__xludf.DUMMYFUNCTION("""COMPUTED_VALUE"""),"Bash/Shell/PowerShell;C;C++;Go;HTML/CSS;Java;JavaScript;Kotlin;Python;SQL;Swift;TypeScript;WebAssembly;Other(s):")</f>
        <v>Bash/Shell/PowerShell;C;C++;Go;HTML/CSS;Java;JavaScript;Kotlin;Python;SQL;Swift;TypeScript;WebAssembly;Other(s):</v>
      </c>
      <c r="E3249" s="1" t="str">
        <f>IFERROR(__xludf.DUMMYFUNCTION("UNIQUE(SPLIT(B3249,"";""))"),"Bash/Shell/PowerShell")</f>
        <v>Bash/Shell/PowerShell</v>
      </c>
      <c r="F3249" s="1" t="str">
        <f>IFERROR(__xludf.DUMMYFUNCTION("""COMPUTED_VALUE"""),"C")</f>
        <v>C</v>
      </c>
      <c r="G3249" s="1" t="str">
        <f>IFERROR(__xludf.DUMMYFUNCTION("""COMPUTED_VALUE"""),"C++")</f>
        <v>C++</v>
      </c>
      <c r="H3249" s="1" t="str">
        <f>IFERROR(__xludf.DUMMYFUNCTION("""COMPUTED_VALUE"""),"Go")</f>
        <v>Go</v>
      </c>
      <c r="I3249" s="1" t="str">
        <f>IFERROR(__xludf.DUMMYFUNCTION("""COMPUTED_VALUE"""),"HTML/CSS")</f>
        <v>HTML/CSS</v>
      </c>
      <c r="J3249" s="1" t="str">
        <f>IFERROR(__xludf.DUMMYFUNCTION("""COMPUTED_VALUE"""),"Java")</f>
        <v>Java</v>
      </c>
      <c r="K3249" s="1" t="str">
        <f>IFERROR(__xludf.DUMMYFUNCTION("""COMPUTED_VALUE"""),"JavaScript")</f>
        <v>JavaScript</v>
      </c>
      <c r="L3249" s="1" t="str">
        <f>IFERROR(__xludf.DUMMYFUNCTION("""COMPUTED_VALUE"""),"Kotlin")</f>
        <v>Kotlin</v>
      </c>
      <c r="M3249" s="1" t="str">
        <f>IFERROR(__xludf.DUMMYFUNCTION("""COMPUTED_VALUE"""),"Python")</f>
        <v>Python</v>
      </c>
      <c r="N3249" s="1" t="str">
        <f>IFERROR(__xludf.DUMMYFUNCTION("""COMPUTED_VALUE"""),"SQL")</f>
        <v>SQL</v>
      </c>
      <c r="O3249" s="1" t="str">
        <f>IFERROR(__xludf.DUMMYFUNCTION("""COMPUTED_VALUE"""),"Swift")</f>
        <v>Swift</v>
      </c>
      <c r="P3249" s="1" t="str">
        <f>IFERROR(__xludf.DUMMYFUNCTION("""COMPUTED_VALUE"""),"TypeScript")</f>
        <v>TypeScript</v>
      </c>
      <c r="Q3249" s="1" t="str">
        <f>IFERROR(__xludf.DUMMYFUNCTION("""COMPUTED_VALUE"""),"WebAssembly")</f>
        <v>WebAssembly</v>
      </c>
      <c r="R3249" s="1" t="str">
        <f>IFERROR(__xludf.DUMMYFUNCTION("""COMPUTED_VALUE"""),"Other(s):")</f>
        <v>Other(s):</v>
      </c>
    </row>
    <row r="3250">
      <c r="B3250" s="1" t="str">
        <f>IFERROR(__xludf.DUMMYFUNCTION("""COMPUTED_VALUE"""),"C#;SQL;VBA")</f>
        <v>C#;SQL;VBA</v>
      </c>
      <c r="E3250" s="1" t="str">
        <f>IFERROR(__xludf.DUMMYFUNCTION("UNIQUE(SPLIT(B3250,"";""))"),"C#")</f>
        <v>C#</v>
      </c>
      <c r="F3250" s="1" t="str">
        <f>IFERROR(__xludf.DUMMYFUNCTION("""COMPUTED_VALUE"""),"SQL")</f>
        <v>SQL</v>
      </c>
      <c r="G3250" s="1" t="str">
        <f>IFERROR(__xludf.DUMMYFUNCTION("""COMPUTED_VALUE"""),"VBA")</f>
        <v>VBA</v>
      </c>
    </row>
    <row r="3251">
      <c r="B3251" s="1" t="str">
        <f>IFERROR(__xludf.DUMMYFUNCTION("""COMPUTED_VALUE"""),"Assembly;C;C++;HTML/CSS;Java;JavaScript;PHP;SQL")</f>
        <v>Assembly;C;C++;HTML/CSS;Java;JavaScript;PHP;SQL</v>
      </c>
      <c r="E3251" s="1" t="str">
        <f>IFERROR(__xludf.DUMMYFUNCTION("UNIQUE(SPLIT(B3251,"";""))"),"Assembly")</f>
        <v>Assembly</v>
      </c>
      <c r="F3251" s="1" t="str">
        <f>IFERROR(__xludf.DUMMYFUNCTION("""COMPUTED_VALUE"""),"C")</f>
        <v>C</v>
      </c>
      <c r="G3251" s="1" t="str">
        <f>IFERROR(__xludf.DUMMYFUNCTION("""COMPUTED_VALUE"""),"C++")</f>
        <v>C++</v>
      </c>
      <c r="H3251" s="1" t="str">
        <f>IFERROR(__xludf.DUMMYFUNCTION("""COMPUTED_VALUE"""),"HTML/CSS")</f>
        <v>HTML/CSS</v>
      </c>
      <c r="I3251" s="1" t="str">
        <f>IFERROR(__xludf.DUMMYFUNCTION("""COMPUTED_VALUE"""),"Java")</f>
        <v>Java</v>
      </c>
      <c r="J3251" s="1" t="str">
        <f>IFERROR(__xludf.DUMMYFUNCTION("""COMPUTED_VALUE"""),"JavaScript")</f>
        <v>JavaScript</v>
      </c>
      <c r="K3251" s="1" t="str">
        <f>IFERROR(__xludf.DUMMYFUNCTION("""COMPUTED_VALUE"""),"PHP")</f>
        <v>PHP</v>
      </c>
      <c r="L3251" s="1" t="str">
        <f>IFERROR(__xludf.DUMMYFUNCTION("""COMPUTED_VALUE"""),"SQL")</f>
        <v>SQL</v>
      </c>
    </row>
    <row r="3252">
      <c r="B3252" s="1" t="str">
        <f>IFERROR(__xludf.DUMMYFUNCTION("""COMPUTED_VALUE"""),"C#;TypeScript")</f>
        <v>C#;TypeScript</v>
      </c>
      <c r="E3252" s="1" t="str">
        <f>IFERROR(__xludf.DUMMYFUNCTION("UNIQUE(SPLIT(B3252,"";""))"),"C#")</f>
        <v>C#</v>
      </c>
      <c r="F3252" s="1" t="str">
        <f>IFERROR(__xludf.DUMMYFUNCTION("""COMPUTED_VALUE"""),"TypeScript")</f>
        <v>TypeScript</v>
      </c>
    </row>
    <row r="3253">
      <c r="B3253" s="1" t="str">
        <f>IFERROR(__xludf.DUMMYFUNCTION("""COMPUTED_VALUE"""),"C#;HTML/CSS;JavaScript;SQL;VBA")</f>
        <v>C#;HTML/CSS;JavaScript;SQL;VBA</v>
      </c>
      <c r="E3253" s="1" t="str">
        <f>IFERROR(__xludf.DUMMYFUNCTION("UNIQUE(SPLIT(B3253,"";""))"),"C#")</f>
        <v>C#</v>
      </c>
      <c r="F3253" s="1" t="str">
        <f>IFERROR(__xludf.DUMMYFUNCTION("""COMPUTED_VALUE"""),"HTML/CSS")</f>
        <v>HTML/CSS</v>
      </c>
      <c r="G3253" s="1" t="str">
        <f>IFERROR(__xludf.DUMMYFUNCTION("""COMPUTED_VALUE"""),"JavaScript")</f>
        <v>JavaScript</v>
      </c>
      <c r="H3253" s="1" t="str">
        <f>IFERROR(__xludf.DUMMYFUNCTION("""COMPUTED_VALUE"""),"SQL")</f>
        <v>SQL</v>
      </c>
      <c r="I3253" s="1" t="str">
        <f>IFERROR(__xludf.DUMMYFUNCTION("""COMPUTED_VALUE"""),"VBA")</f>
        <v>VBA</v>
      </c>
    </row>
    <row r="3254">
      <c r="B3254" s="1" t="str">
        <f>IFERROR(__xludf.DUMMYFUNCTION("""COMPUTED_VALUE"""),"Bash/Shell/PowerShell;HTML/CSS;Java;JavaScript;SQL")</f>
        <v>Bash/Shell/PowerShell;HTML/CSS;Java;JavaScript;SQL</v>
      </c>
      <c r="E3254" s="1" t="str">
        <f>IFERROR(__xludf.DUMMYFUNCTION("UNIQUE(SPLIT(B3254,"";""))"),"Bash/Shell/PowerShell")</f>
        <v>Bash/Shell/PowerShell</v>
      </c>
      <c r="F3254" s="1" t="str">
        <f>IFERROR(__xludf.DUMMYFUNCTION("""COMPUTED_VALUE"""),"HTML/CSS")</f>
        <v>HTML/CSS</v>
      </c>
      <c r="G3254" s="1" t="str">
        <f>IFERROR(__xludf.DUMMYFUNCTION("""COMPUTED_VALUE"""),"Java")</f>
        <v>Java</v>
      </c>
      <c r="H3254" s="1" t="str">
        <f>IFERROR(__xludf.DUMMYFUNCTION("""COMPUTED_VALUE"""),"JavaScript")</f>
        <v>JavaScript</v>
      </c>
      <c r="I3254" s="1" t="str">
        <f>IFERROR(__xludf.DUMMYFUNCTION("""COMPUTED_VALUE"""),"SQL")</f>
        <v>SQL</v>
      </c>
    </row>
    <row r="3255">
      <c r="B3255" s="1" t="str">
        <f>IFERROR(__xludf.DUMMYFUNCTION("""COMPUTED_VALUE"""),"Assembly;Bash/Shell/PowerShell;C;C++;C#;HTML/CSS;Java;JavaScript;Python;Rust;Scala;SQL;TypeScript")</f>
        <v>Assembly;Bash/Shell/PowerShell;C;C++;C#;HTML/CSS;Java;JavaScript;Python;Rust;Scala;SQL;TypeScript</v>
      </c>
      <c r="E3255" s="1" t="str">
        <f>IFERROR(__xludf.DUMMYFUNCTION("UNIQUE(SPLIT(B3255,"";""))"),"Assembly")</f>
        <v>Assembly</v>
      </c>
      <c r="F3255" s="1" t="str">
        <f>IFERROR(__xludf.DUMMYFUNCTION("""COMPUTED_VALUE"""),"Bash/Shell/PowerShell")</f>
        <v>Bash/Shell/PowerShell</v>
      </c>
      <c r="G3255" s="1" t="str">
        <f>IFERROR(__xludf.DUMMYFUNCTION("""COMPUTED_VALUE"""),"C")</f>
        <v>C</v>
      </c>
      <c r="H3255" s="1" t="str">
        <f>IFERROR(__xludf.DUMMYFUNCTION("""COMPUTED_VALUE"""),"C++")</f>
        <v>C++</v>
      </c>
      <c r="I3255" s="1" t="str">
        <f>IFERROR(__xludf.DUMMYFUNCTION("""COMPUTED_VALUE"""),"C#")</f>
        <v>C#</v>
      </c>
      <c r="J3255" s="1" t="str">
        <f>IFERROR(__xludf.DUMMYFUNCTION("""COMPUTED_VALUE"""),"HTML/CSS")</f>
        <v>HTML/CSS</v>
      </c>
      <c r="K3255" s="1" t="str">
        <f>IFERROR(__xludf.DUMMYFUNCTION("""COMPUTED_VALUE"""),"Java")</f>
        <v>Java</v>
      </c>
      <c r="L3255" s="1" t="str">
        <f>IFERROR(__xludf.DUMMYFUNCTION("""COMPUTED_VALUE"""),"JavaScript")</f>
        <v>JavaScript</v>
      </c>
      <c r="M3255" s="1" t="str">
        <f>IFERROR(__xludf.DUMMYFUNCTION("""COMPUTED_VALUE"""),"Python")</f>
        <v>Python</v>
      </c>
      <c r="N3255" s="1" t="str">
        <f>IFERROR(__xludf.DUMMYFUNCTION("""COMPUTED_VALUE"""),"Rust")</f>
        <v>Rust</v>
      </c>
      <c r="O3255" s="1" t="str">
        <f>IFERROR(__xludf.DUMMYFUNCTION("""COMPUTED_VALUE"""),"Scala")</f>
        <v>Scala</v>
      </c>
      <c r="P3255" s="1" t="str">
        <f>IFERROR(__xludf.DUMMYFUNCTION("""COMPUTED_VALUE"""),"SQL")</f>
        <v>SQL</v>
      </c>
      <c r="Q3255" s="1" t="str">
        <f>IFERROR(__xludf.DUMMYFUNCTION("""COMPUTED_VALUE"""),"TypeScript")</f>
        <v>TypeScript</v>
      </c>
    </row>
    <row r="3256">
      <c r="B3256" s="1" t="str">
        <f>IFERROR(__xludf.DUMMYFUNCTION("""COMPUTED_VALUE"""),"Bash/Shell/PowerShell;HTML/CSS;JavaScript;Python")</f>
        <v>Bash/Shell/PowerShell;HTML/CSS;JavaScript;Python</v>
      </c>
      <c r="E3256" s="1" t="str">
        <f>IFERROR(__xludf.DUMMYFUNCTION("UNIQUE(SPLIT(B3256,"";""))"),"Bash/Shell/PowerShell")</f>
        <v>Bash/Shell/PowerShell</v>
      </c>
      <c r="F3256" s="1" t="str">
        <f>IFERROR(__xludf.DUMMYFUNCTION("""COMPUTED_VALUE"""),"HTML/CSS")</f>
        <v>HTML/CSS</v>
      </c>
      <c r="G3256" s="1" t="str">
        <f>IFERROR(__xludf.DUMMYFUNCTION("""COMPUTED_VALUE"""),"JavaScript")</f>
        <v>JavaScript</v>
      </c>
      <c r="H3256" s="1" t="str">
        <f>IFERROR(__xludf.DUMMYFUNCTION("""COMPUTED_VALUE"""),"Python")</f>
        <v>Python</v>
      </c>
    </row>
    <row r="3257">
      <c r="B3257" s="1" t="str">
        <f>IFERROR(__xludf.DUMMYFUNCTION("""COMPUTED_VALUE"""),"Assembly;C;HTML/CSS;Java;JavaScript;PHP;SQL")</f>
        <v>Assembly;C;HTML/CSS;Java;JavaScript;PHP;SQL</v>
      </c>
      <c r="E3257" s="1" t="str">
        <f>IFERROR(__xludf.DUMMYFUNCTION("UNIQUE(SPLIT(B3257,"";""))"),"Assembly")</f>
        <v>Assembly</v>
      </c>
      <c r="F3257" s="1" t="str">
        <f>IFERROR(__xludf.DUMMYFUNCTION("""COMPUTED_VALUE"""),"C")</f>
        <v>C</v>
      </c>
      <c r="G3257" s="1" t="str">
        <f>IFERROR(__xludf.DUMMYFUNCTION("""COMPUTED_VALUE"""),"HTML/CSS")</f>
        <v>HTML/CSS</v>
      </c>
      <c r="H3257" s="1" t="str">
        <f>IFERROR(__xludf.DUMMYFUNCTION("""COMPUTED_VALUE"""),"Java")</f>
        <v>Java</v>
      </c>
      <c r="I3257" s="1" t="str">
        <f>IFERROR(__xludf.DUMMYFUNCTION("""COMPUTED_VALUE"""),"JavaScript")</f>
        <v>JavaScript</v>
      </c>
      <c r="J3257" s="1" t="str">
        <f>IFERROR(__xludf.DUMMYFUNCTION("""COMPUTED_VALUE"""),"PHP")</f>
        <v>PHP</v>
      </c>
      <c r="K3257" s="1" t="str">
        <f>IFERROR(__xludf.DUMMYFUNCTION("""COMPUTED_VALUE"""),"SQL")</f>
        <v>SQL</v>
      </c>
    </row>
    <row r="3258">
      <c r="B3258" s="1" t="str">
        <f>IFERROR(__xludf.DUMMYFUNCTION("""COMPUTED_VALUE"""),"Bash/Shell/PowerShell;Go;JavaScript;SQL")</f>
        <v>Bash/Shell/PowerShell;Go;JavaScript;SQL</v>
      </c>
      <c r="E3258" s="1" t="str">
        <f>IFERROR(__xludf.DUMMYFUNCTION("UNIQUE(SPLIT(B3258,"";""))"),"Bash/Shell/PowerShell")</f>
        <v>Bash/Shell/PowerShell</v>
      </c>
      <c r="F3258" s="1" t="str">
        <f>IFERROR(__xludf.DUMMYFUNCTION("""COMPUTED_VALUE"""),"Go")</f>
        <v>Go</v>
      </c>
      <c r="G3258" s="1" t="str">
        <f>IFERROR(__xludf.DUMMYFUNCTION("""COMPUTED_VALUE"""),"JavaScript")</f>
        <v>JavaScript</v>
      </c>
      <c r="H3258" s="1" t="str">
        <f>IFERROR(__xludf.DUMMYFUNCTION("""COMPUTED_VALUE"""),"SQL")</f>
        <v>SQL</v>
      </c>
    </row>
    <row r="3259">
      <c r="B3259" s="1" t="str">
        <f>IFERROR(__xludf.DUMMYFUNCTION("""COMPUTED_VALUE"""),"C;HTML/CSS;JavaScript;Python;Rust")</f>
        <v>C;HTML/CSS;JavaScript;Python;Rust</v>
      </c>
      <c r="E3259" s="1" t="str">
        <f>IFERROR(__xludf.DUMMYFUNCTION("UNIQUE(SPLIT(B3259,"";""))"),"C")</f>
        <v>C</v>
      </c>
      <c r="F3259" s="1" t="str">
        <f>IFERROR(__xludf.DUMMYFUNCTION("""COMPUTED_VALUE"""),"HTML/CSS")</f>
        <v>HTML/CSS</v>
      </c>
      <c r="G3259" s="1" t="str">
        <f>IFERROR(__xludf.DUMMYFUNCTION("""COMPUTED_VALUE"""),"JavaScript")</f>
        <v>JavaScript</v>
      </c>
      <c r="H3259" s="1" t="str">
        <f>IFERROR(__xludf.DUMMYFUNCTION("""COMPUTED_VALUE"""),"Python")</f>
        <v>Python</v>
      </c>
      <c r="I3259" s="1" t="str">
        <f>IFERROR(__xludf.DUMMYFUNCTION("""COMPUTED_VALUE"""),"Rust")</f>
        <v>Rust</v>
      </c>
    </row>
    <row r="3260">
      <c r="B3260" s="1" t="str">
        <f>IFERROR(__xludf.DUMMYFUNCTION("""COMPUTED_VALUE"""),"C++;HTML/CSS;Java;SQL")</f>
        <v>C++;HTML/CSS;Java;SQL</v>
      </c>
      <c r="E3260" s="1" t="str">
        <f>IFERROR(__xludf.DUMMYFUNCTION("UNIQUE(SPLIT(B3260,"";""))"),"C++")</f>
        <v>C++</v>
      </c>
      <c r="F3260" s="1" t="str">
        <f>IFERROR(__xludf.DUMMYFUNCTION("""COMPUTED_VALUE"""),"HTML/CSS")</f>
        <v>HTML/CSS</v>
      </c>
      <c r="G3260" s="1" t="str">
        <f>IFERROR(__xludf.DUMMYFUNCTION("""COMPUTED_VALUE"""),"Java")</f>
        <v>Java</v>
      </c>
      <c r="H3260" s="1" t="str">
        <f>IFERROR(__xludf.DUMMYFUNCTION("""COMPUTED_VALUE"""),"SQL")</f>
        <v>SQL</v>
      </c>
    </row>
    <row r="3261">
      <c r="B3261" s="1" t="str">
        <f>IFERROR(__xludf.DUMMYFUNCTION("""COMPUTED_VALUE"""),"C++;C#")</f>
        <v>C++;C#</v>
      </c>
      <c r="E3261" s="1" t="str">
        <f>IFERROR(__xludf.DUMMYFUNCTION("UNIQUE(SPLIT(B3261,"";""))"),"C++")</f>
        <v>C++</v>
      </c>
      <c r="F3261" s="1" t="str">
        <f>IFERROR(__xludf.DUMMYFUNCTION("""COMPUTED_VALUE"""),"C#")</f>
        <v>C#</v>
      </c>
    </row>
    <row r="3262">
      <c r="B3262" s="1" t="str">
        <f>IFERROR(__xludf.DUMMYFUNCTION("""COMPUTED_VALUE"""),"HTML/CSS;Java;JavaScript;Python;TypeScript")</f>
        <v>HTML/CSS;Java;JavaScript;Python;TypeScript</v>
      </c>
      <c r="E3262" s="1" t="str">
        <f>IFERROR(__xludf.DUMMYFUNCTION("UNIQUE(SPLIT(B3262,"";""))"),"HTML/CSS")</f>
        <v>HTML/CSS</v>
      </c>
      <c r="F3262" s="1" t="str">
        <f>IFERROR(__xludf.DUMMYFUNCTION("""COMPUTED_VALUE"""),"Java")</f>
        <v>Java</v>
      </c>
      <c r="G3262" s="1" t="str">
        <f>IFERROR(__xludf.DUMMYFUNCTION("""COMPUTED_VALUE"""),"JavaScript")</f>
        <v>JavaScript</v>
      </c>
      <c r="H3262" s="1" t="str">
        <f>IFERROR(__xludf.DUMMYFUNCTION("""COMPUTED_VALUE"""),"Python")</f>
        <v>Python</v>
      </c>
      <c r="I3262" s="1" t="str">
        <f>IFERROR(__xludf.DUMMYFUNCTION("""COMPUTED_VALUE"""),"TypeScript")</f>
        <v>TypeScript</v>
      </c>
    </row>
    <row r="3263">
      <c r="B3263" s="1" t="str">
        <f>IFERROR(__xludf.DUMMYFUNCTION("""COMPUTED_VALUE"""),"HTML/CSS;JavaScript;SQL")</f>
        <v>HTML/CSS;JavaScript;SQL</v>
      </c>
      <c r="E3263" s="1" t="str">
        <f>IFERROR(__xludf.DUMMYFUNCTION("UNIQUE(SPLIT(B3263,"";""))"),"HTML/CSS")</f>
        <v>HTML/CSS</v>
      </c>
      <c r="F3263" s="1" t="str">
        <f>IFERROR(__xludf.DUMMYFUNCTION("""COMPUTED_VALUE"""),"JavaScript")</f>
        <v>JavaScript</v>
      </c>
      <c r="G3263" s="1" t="str">
        <f>IFERROR(__xludf.DUMMYFUNCTION("""COMPUTED_VALUE"""),"SQL")</f>
        <v>SQL</v>
      </c>
    </row>
    <row r="3264">
      <c r="B3264" s="1" t="str">
        <f>IFERROR(__xludf.DUMMYFUNCTION("""COMPUTED_VALUE"""),"Bash/Shell/PowerShell;Java;SQL;Other(s):")</f>
        <v>Bash/Shell/PowerShell;Java;SQL;Other(s):</v>
      </c>
      <c r="E3264" s="1" t="str">
        <f>IFERROR(__xludf.DUMMYFUNCTION("UNIQUE(SPLIT(B3264,"";""))"),"Bash/Shell/PowerShell")</f>
        <v>Bash/Shell/PowerShell</v>
      </c>
      <c r="F3264" s="1" t="str">
        <f>IFERROR(__xludf.DUMMYFUNCTION("""COMPUTED_VALUE"""),"Java")</f>
        <v>Java</v>
      </c>
      <c r="G3264" s="1" t="str">
        <f>IFERROR(__xludf.DUMMYFUNCTION("""COMPUTED_VALUE"""),"SQL")</f>
        <v>SQL</v>
      </c>
      <c r="H3264" s="1" t="str">
        <f>IFERROR(__xludf.DUMMYFUNCTION("""COMPUTED_VALUE"""),"Other(s):")</f>
        <v>Other(s):</v>
      </c>
    </row>
    <row r="3265">
      <c r="B3265" s="1" t="str">
        <f>IFERROR(__xludf.DUMMYFUNCTION("""COMPUTED_VALUE"""),"HTML/CSS;JavaScript;PHP;R;SQL;TypeScript;VBA")</f>
        <v>HTML/CSS;JavaScript;PHP;R;SQL;TypeScript;VBA</v>
      </c>
      <c r="E3265" s="1" t="str">
        <f>IFERROR(__xludf.DUMMYFUNCTION("UNIQUE(SPLIT(B3265,"";""))"),"HTML/CSS")</f>
        <v>HTML/CSS</v>
      </c>
      <c r="F3265" s="1" t="str">
        <f>IFERROR(__xludf.DUMMYFUNCTION("""COMPUTED_VALUE"""),"JavaScript")</f>
        <v>JavaScript</v>
      </c>
      <c r="G3265" s="1" t="str">
        <f>IFERROR(__xludf.DUMMYFUNCTION("""COMPUTED_VALUE"""),"PHP")</f>
        <v>PHP</v>
      </c>
      <c r="H3265" s="1" t="str">
        <f>IFERROR(__xludf.DUMMYFUNCTION("""COMPUTED_VALUE"""),"R")</f>
        <v>R</v>
      </c>
      <c r="I3265" s="1" t="str">
        <f>IFERROR(__xludf.DUMMYFUNCTION("""COMPUTED_VALUE"""),"SQL")</f>
        <v>SQL</v>
      </c>
      <c r="J3265" s="1" t="str">
        <f>IFERROR(__xludf.DUMMYFUNCTION("""COMPUTED_VALUE"""),"TypeScript")</f>
        <v>TypeScript</v>
      </c>
      <c r="K3265" s="1" t="str">
        <f>IFERROR(__xludf.DUMMYFUNCTION("""COMPUTED_VALUE"""),"VBA")</f>
        <v>VBA</v>
      </c>
    </row>
    <row r="3266">
      <c r="B3266" s="1" t="str">
        <f>IFERROR(__xludf.DUMMYFUNCTION("""COMPUTED_VALUE"""),"Java;JavaScript;PHP")</f>
        <v>Java;JavaScript;PHP</v>
      </c>
      <c r="E3266" s="1" t="str">
        <f>IFERROR(__xludf.DUMMYFUNCTION("UNIQUE(SPLIT(B3266,"";""))"),"Java")</f>
        <v>Java</v>
      </c>
      <c r="F3266" s="1" t="str">
        <f>IFERROR(__xludf.DUMMYFUNCTION("""COMPUTED_VALUE"""),"JavaScript")</f>
        <v>JavaScript</v>
      </c>
      <c r="G3266" s="1" t="str">
        <f>IFERROR(__xludf.DUMMYFUNCTION("""COMPUTED_VALUE"""),"PHP")</f>
        <v>PHP</v>
      </c>
    </row>
    <row r="3267">
      <c r="B3267" s="1" t="str">
        <f>IFERROR(__xludf.DUMMYFUNCTION("""COMPUTED_VALUE"""),"Bash/Shell/PowerShell;HTML/CSS;Java;JavaScript;Python")</f>
        <v>Bash/Shell/PowerShell;HTML/CSS;Java;JavaScript;Python</v>
      </c>
      <c r="E3267" s="1" t="str">
        <f>IFERROR(__xludf.DUMMYFUNCTION("UNIQUE(SPLIT(B3267,"";""))"),"Bash/Shell/PowerShell")</f>
        <v>Bash/Shell/PowerShell</v>
      </c>
      <c r="F3267" s="1" t="str">
        <f>IFERROR(__xludf.DUMMYFUNCTION("""COMPUTED_VALUE"""),"HTML/CSS")</f>
        <v>HTML/CSS</v>
      </c>
      <c r="G3267" s="1" t="str">
        <f>IFERROR(__xludf.DUMMYFUNCTION("""COMPUTED_VALUE"""),"Java")</f>
        <v>Java</v>
      </c>
      <c r="H3267" s="1" t="str">
        <f>IFERROR(__xludf.DUMMYFUNCTION("""COMPUTED_VALUE"""),"JavaScript")</f>
        <v>JavaScript</v>
      </c>
      <c r="I3267" s="1" t="str">
        <f>IFERROR(__xludf.DUMMYFUNCTION("""COMPUTED_VALUE"""),"Python")</f>
        <v>Python</v>
      </c>
    </row>
    <row r="3268">
      <c r="B3268" s="1" t="str">
        <f>IFERROR(__xludf.DUMMYFUNCTION("""COMPUTED_VALUE"""),"Assembly;Bash/Shell/PowerShell;C;C++;Go;Python")</f>
        <v>Assembly;Bash/Shell/PowerShell;C;C++;Go;Python</v>
      </c>
      <c r="E3268" s="1" t="str">
        <f>IFERROR(__xludf.DUMMYFUNCTION("UNIQUE(SPLIT(B3268,"";""))"),"Assembly")</f>
        <v>Assembly</v>
      </c>
      <c r="F3268" s="1" t="str">
        <f>IFERROR(__xludf.DUMMYFUNCTION("""COMPUTED_VALUE"""),"Bash/Shell/PowerShell")</f>
        <v>Bash/Shell/PowerShell</v>
      </c>
      <c r="G3268" s="1" t="str">
        <f>IFERROR(__xludf.DUMMYFUNCTION("""COMPUTED_VALUE"""),"C")</f>
        <v>C</v>
      </c>
      <c r="H3268" s="1" t="str">
        <f>IFERROR(__xludf.DUMMYFUNCTION("""COMPUTED_VALUE"""),"C++")</f>
        <v>C++</v>
      </c>
      <c r="I3268" s="1" t="str">
        <f>IFERROR(__xludf.DUMMYFUNCTION("""COMPUTED_VALUE"""),"Go")</f>
        <v>Go</v>
      </c>
      <c r="J3268" s="1" t="str">
        <f>IFERROR(__xludf.DUMMYFUNCTION("""COMPUTED_VALUE"""),"Python")</f>
        <v>Python</v>
      </c>
    </row>
    <row r="3269">
      <c r="B3269" s="1" t="str">
        <f>IFERROR(__xludf.DUMMYFUNCTION("""COMPUTED_VALUE"""),"HTML/CSS;JavaScript;PHP;Swift")</f>
        <v>HTML/CSS;JavaScript;PHP;Swift</v>
      </c>
      <c r="E3269" s="1" t="str">
        <f>IFERROR(__xludf.DUMMYFUNCTION("UNIQUE(SPLIT(B3269,"";""))"),"HTML/CSS")</f>
        <v>HTML/CSS</v>
      </c>
      <c r="F3269" s="1" t="str">
        <f>IFERROR(__xludf.DUMMYFUNCTION("""COMPUTED_VALUE"""),"JavaScript")</f>
        <v>JavaScript</v>
      </c>
      <c r="G3269" s="1" t="str">
        <f>IFERROR(__xludf.DUMMYFUNCTION("""COMPUTED_VALUE"""),"PHP")</f>
        <v>PHP</v>
      </c>
      <c r="H3269" s="1" t="str">
        <f>IFERROR(__xludf.DUMMYFUNCTION("""COMPUTED_VALUE"""),"Swift")</f>
        <v>Swift</v>
      </c>
    </row>
    <row r="3270">
      <c r="B3270" s="1" t="str">
        <f>IFERROR(__xludf.DUMMYFUNCTION("""COMPUTED_VALUE"""),"C#;HTML/CSS;JavaScript")</f>
        <v>C#;HTML/CSS;JavaScript</v>
      </c>
      <c r="E3270" s="1" t="str">
        <f>IFERROR(__xludf.DUMMYFUNCTION("UNIQUE(SPLIT(B3270,"";""))"),"C#")</f>
        <v>C#</v>
      </c>
      <c r="F3270" s="1" t="str">
        <f>IFERROR(__xludf.DUMMYFUNCTION("""COMPUTED_VALUE"""),"HTML/CSS")</f>
        <v>HTML/CSS</v>
      </c>
      <c r="G3270" s="1" t="str">
        <f>IFERROR(__xludf.DUMMYFUNCTION("""COMPUTED_VALUE"""),"JavaScript")</f>
        <v>JavaScript</v>
      </c>
    </row>
    <row r="3271">
      <c r="B3271" s="1" t="str">
        <f>IFERROR(__xludf.DUMMYFUNCTION("""COMPUTED_VALUE"""),"Bash/Shell/PowerShell;C;HTML/CSS;Java;JavaScript;PHP;Python;R;SQL;TypeScript")</f>
        <v>Bash/Shell/PowerShell;C;HTML/CSS;Java;JavaScript;PHP;Python;R;SQL;TypeScript</v>
      </c>
      <c r="E3271" s="1" t="str">
        <f>IFERROR(__xludf.DUMMYFUNCTION("UNIQUE(SPLIT(B3271,"";""))"),"Bash/Shell/PowerShell")</f>
        <v>Bash/Shell/PowerShell</v>
      </c>
      <c r="F3271" s="1" t="str">
        <f>IFERROR(__xludf.DUMMYFUNCTION("""COMPUTED_VALUE"""),"C")</f>
        <v>C</v>
      </c>
      <c r="G3271" s="1" t="str">
        <f>IFERROR(__xludf.DUMMYFUNCTION("""COMPUTED_VALUE"""),"HTML/CSS")</f>
        <v>HTML/CSS</v>
      </c>
      <c r="H3271" s="1" t="str">
        <f>IFERROR(__xludf.DUMMYFUNCTION("""COMPUTED_VALUE"""),"Java")</f>
        <v>Java</v>
      </c>
      <c r="I3271" s="1" t="str">
        <f>IFERROR(__xludf.DUMMYFUNCTION("""COMPUTED_VALUE"""),"JavaScript")</f>
        <v>JavaScript</v>
      </c>
      <c r="J3271" s="1" t="str">
        <f>IFERROR(__xludf.DUMMYFUNCTION("""COMPUTED_VALUE"""),"PHP")</f>
        <v>PHP</v>
      </c>
      <c r="K3271" s="1" t="str">
        <f>IFERROR(__xludf.DUMMYFUNCTION("""COMPUTED_VALUE"""),"Python")</f>
        <v>Python</v>
      </c>
      <c r="L3271" s="1" t="str">
        <f>IFERROR(__xludf.DUMMYFUNCTION("""COMPUTED_VALUE"""),"R")</f>
        <v>R</v>
      </c>
      <c r="M3271" s="1" t="str">
        <f>IFERROR(__xludf.DUMMYFUNCTION("""COMPUTED_VALUE"""),"SQL")</f>
        <v>SQL</v>
      </c>
      <c r="N3271" s="1" t="str">
        <f>IFERROR(__xludf.DUMMYFUNCTION("""COMPUTED_VALUE"""),"TypeScript")</f>
        <v>TypeScript</v>
      </c>
    </row>
    <row r="3272">
      <c r="B3272" s="1" t="str">
        <f>IFERROR(__xludf.DUMMYFUNCTION("""COMPUTED_VALUE"""),"Elixir;JavaScript;Ruby;SQL")</f>
        <v>Elixir;JavaScript;Ruby;SQL</v>
      </c>
      <c r="E3272" s="1" t="str">
        <f>IFERROR(__xludf.DUMMYFUNCTION("UNIQUE(SPLIT(B3272,"";""))"),"Elixir")</f>
        <v>Elixir</v>
      </c>
      <c r="F3272" s="1" t="str">
        <f>IFERROR(__xludf.DUMMYFUNCTION("""COMPUTED_VALUE"""),"JavaScript")</f>
        <v>JavaScript</v>
      </c>
      <c r="G3272" s="1" t="str">
        <f>IFERROR(__xludf.DUMMYFUNCTION("""COMPUTED_VALUE"""),"Ruby")</f>
        <v>Ruby</v>
      </c>
      <c r="H3272" s="1" t="str">
        <f>IFERROR(__xludf.DUMMYFUNCTION("""COMPUTED_VALUE"""),"SQL")</f>
        <v>SQL</v>
      </c>
    </row>
    <row r="3273">
      <c r="B3273" s="1" t="str">
        <f>IFERROR(__xludf.DUMMYFUNCTION("""COMPUTED_VALUE"""),"C#;Java;SQL")</f>
        <v>C#;Java;SQL</v>
      </c>
      <c r="E3273" s="1" t="str">
        <f>IFERROR(__xludf.DUMMYFUNCTION("UNIQUE(SPLIT(B3273,"";""))"),"C#")</f>
        <v>C#</v>
      </c>
      <c r="F3273" s="1" t="str">
        <f>IFERROR(__xludf.DUMMYFUNCTION("""COMPUTED_VALUE"""),"Java")</f>
        <v>Java</v>
      </c>
      <c r="G3273" s="1" t="str">
        <f>IFERROR(__xludf.DUMMYFUNCTION("""COMPUTED_VALUE"""),"SQL")</f>
        <v>SQL</v>
      </c>
    </row>
    <row r="3274">
      <c r="B3274" s="1" t="str">
        <f>IFERROR(__xludf.DUMMYFUNCTION("""COMPUTED_VALUE"""),"Bash/Shell/PowerShell;Go;JavaScript;Python;TypeScript")</f>
        <v>Bash/Shell/PowerShell;Go;JavaScript;Python;TypeScript</v>
      </c>
      <c r="E3274" s="1" t="str">
        <f>IFERROR(__xludf.DUMMYFUNCTION("UNIQUE(SPLIT(B3274,"";""))"),"Bash/Shell/PowerShell")</f>
        <v>Bash/Shell/PowerShell</v>
      </c>
      <c r="F3274" s="1" t="str">
        <f>IFERROR(__xludf.DUMMYFUNCTION("""COMPUTED_VALUE"""),"Go")</f>
        <v>Go</v>
      </c>
      <c r="G3274" s="1" t="str">
        <f>IFERROR(__xludf.DUMMYFUNCTION("""COMPUTED_VALUE"""),"JavaScript")</f>
        <v>JavaScript</v>
      </c>
      <c r="H3274" s="1" t="str">
        <f>IFERROR(__xludf.DUMMYFUNCTION("""COMPUTED_VALUE"""),"Python")</f>
        <v>Python</v>
      </c>
      <c r="I3274" s="1" t="str">
        <f>IFERROR(__xludf.DUMMYFUNCTION("""COMPUTED_VALUE"""),"TypeScript")</f>
        <v>TypeScript</v>
      </c>
    </row>
    <row r="3275">
      <c r="B3275" s="1" t="str">
        <f>IFERROR(__xludf.DUMMYFUNCTION("""COMPUTED_VALUE"""),"Java;Kotlin;SQL")</f>
        <v>Java;Kotlin;SQL</v>
      </c>
      <c r="E3275" s="1" t="str">
        <f>IFERROR(__xludf.DUMMYFUNCTION("UNIQUE(SPLIT(B3275,"";""))"),"Java")</f>
        <v>Java</v>
      </c>
      <c r="F3275" s="1" t="str">
        <f>IFERROR(__xludf.DUMMYFUNCTION("""COMPUTED_VALUE"""),"Kotlin")</f>
        <v>Kotlin</v>
      </c>
      <c r="G3275" s="1" t="str">
        <f>IFERROR(__xludf.DUMMYFUNCTION("""COMPUTED_VALUE"""),"SQL")</f>
        <v>SQL</v>
      </c>
    </row>
    <row r="3276">
      <c r="B3276" s="1" t="str">
        <f>IFERROR(__xludf.DUMMYFUNCTION("""COMPUTED_VALUE"""),"Bash/Shell/PowerShell;HTML/CSS;Python;SQL;Other(s):")</f>
        <v>Bash/Shell/PowerShell;HTML/CSS;Python;SQL;Other(s):</v>
      </c>
      <c r="E3276" s="1" t="str">
        <f>IFERROR(__xludf.DUMMYFUNCTION("UNIQUE(SPLIT(B3276,"";""))"),"Bash/Shell/PowerShell")</f>
        <v>Bash/Shell/PowerShell</v>
      </c>
      <c r="F3276" s="1" t="str">
        <f>IFERROR(__xludf.DUMMYFUNCTION("""COMPUTED_VALUE"""),"HTML/CSS")</f>
        <v>HTML/CSS</v>
      </c>
      <c r="G3276" s="1" t="str">
        <f>IFERROR(__xludf.DUMMYFUNCTION("""COMPUTED_VALUE"""),"Python")</f>
        <v>Python</v>
      </c>
      <c r="H3276" s="1" t="str">
        <f>IFERROR(__xludf.DUMMYFUNCTION("""COMPUTED_VALUE"""),"SQL")</f>
        <v>SQL</v>
      </c>
      <c r="I3276" s="1" t="str">
        <f>IFERROR(__xludf.DUMMYFUNCTION("""COMPUTED_VALUE"""),"Other(s):")</f>
        <v>Other(s):</v>
      </c>
    </row>
    <row r="3277">
      <c r="B3277" s="1" t="str">
        <f>IFERROR(__xludf.DUMMYFUNCTION("""COMPUTED_VALUE"""),"Bash/Shell/PowerShell;C++;HTML/CSS;JavaScript;Python;R;VBA;Other(s):")</f>
        <v>Bash/Shell/PowerShell;C++;HTML/CSS;JavaScript;Python;R;VBA;Other(s):</v>
      </c>
      <c r="E3277" s="1" t="str">
        <f>IFERROR(__xludf.DUMMYFUNCTION("UNIQUE(SPLIT(B3277,"";""))"),"Bash/Shell/PowerShell")</f>
        <v>Bash/Shell/PowerShell</v>
      </c>
      <c r="F3277" s="1" t="str">
        <f>IFERROR(__xludf.DUMMYFUNCTION("""COMPUTED_VALUE"""),"C++")</f>
        <v>C++</v>
      </c>
      <c r="G3277" s="1" t="str">
        <f>IFERROR(__xludf.DUMMYFUNCTION("""COMPUTED_VALUE"""),"HTML/CSS")</f>
        <v>HTML/CSS</v>
      </c>
      <c r="H3277" s="1" t="str">
        <f>IFERROR(__xludf.DUMMYFUNCTION("""COMPUTED_VALUE"""),"JavaScript")</f>
        <v>JavaScript</v>
      </c>
      <c r="I3277" s="1" t="str">
        <f>IFERROR(__xludf.DUMMYFUNCTION("""COMPUTED_VALUE"""),"Python")</f>
        <v>Python</v>
      </c>
      <c r="J3277" s="1" t="str">
        <f>IFERROR(__xludf.DUMMYFUNCTION("""COMPUTED_VALUE"""),"R")</f>
        <v>R</v>
      </c>
      <c r="K3277" s="1" t="str">
        <f>IFERROR(__xludf.DUMMYFUNCTION("""COMPUTED_VALUE"""),"VBA")</f>
        <v>VBA</v>
      </c>
      <c r="L3277" s="1" t="str">
        <f>IFERROR(__xludf.DUMMYFUNCTION("""COMPUTED_VALUE"""),"Other(s):")</f>
        <v>Other(s):</v>
      </c>
    </row>
    <row r="3278">
      <c r="B3278" s="1" t="str">
        <f>IFERROR(__xludf.DUMMYFUNCTION("""COMPUTED_VALUE"""),"Bash/Shell/PowerShell;HTML/CSS;Java;JavaScript;PHP;Python;SQL")</f>
        <v>Bash/Shell/PowerShell;HTML/CSS;Java;JavaScript;PHP;Python;SQL</v>
      </c>
      <c r="E3278" s="1" t="str">
        <f>IFERROR(__xludf.DUMMYFUNCTION("UNIQUE(SPLIT(B3278,"";""))"),"Bash/Shell/PowerShell")</f>
        <v>Bash/Shell/PowerShell</v>
      </c>
      <c r="F3278" s="1" t="str">
        <f>IFERROR(__xludf.DUMMYFUNCTION("""COMPUTED_VALUE"""),"HTML/CSS")</f>
        <v>HTML/CSS</v>
      </c>
      <c r="G3278" s="1" t="str">
        <f>IFERROR(__xludf.DUMMYFUNCTION("""COMPUTED_VALUE"""),"Java")</f>
        <v>Java</v>
      </c>
      <c r="H3278" s="1" t="str">
        <f>IFERROR(__xludf.DUMMYFUNCTION("""COMPUTED_VALUE"""),"JavaScript")</f>
        <v>JavaScript</v>
      </c>
      <c r="I3278" s="1" t="str">
        <f>IFERROR(__xludf.DUMMYFUNCTION("""COMPUTED_VALUE"""),"PHP")</f>
        <v>PHP</v>
      </c>
      <c r="J3278" s="1" t="str">
        <f>IFERROR(__xludf.DUMMYFUNCTION("""COMPUTED_VALUE"""),"Python")</f>
        <v>Python</v>
      </c>
      <c r="K3278" s="1" t="str">
        <f>IFERROR(__xludf.DUMMYFUNCTION("""COMPUTED_VALUE"""),"SQL")</f>
        <v>SQL</v>
      </c>
    </row>
    <row r="3279">
      <c r="B3279" s="1" t="str">
        <f>IFERROR(__xludf.DUMMYFUNCTION("""COMPUTED_VALUE"""),"Java")</f>
        <v>Java</v>
      </c>
      <c r="E3279" s="1" t="str">
        <f>IFERROR(__xludf.DUMMYFUNCTION("UNIQUE(SPLIT(B3279,"";""))"),"Java")</f>
        <v>Java</v>
      </c>
    </row>
    <row r="3280">
      <c r="B3280" s="1" t="str">
        <f>IFERROR(__xludf.DUMMYFUNCTION("""COMPUTED_VALUE"""),"Bash/Shell/PowerShell;HTML/CSS;JavaScript;Python;SQL")</f>
        <v>Bash/Shell/PowerShell;HTML/CSS;JavaScript;Python;SQL</v>
      </c>
      <c r="E3280" s="1" t="str">
        <f>IFERROR(__xludf.DUMMYFUNCTION("UNIQUE(SPLIT(B3280,"";""))"),"Bash/Shell/PowerShell")</f>
        <v>Bash/Shell/PowerShell</v>
      </c>
      <c r="F3280" s="1" t="str">
        <f>IFERROR(__xludf.DUMMYFUNCTION("""COMPUTED_VALUE"""),"HTML/CSS")</f>
        <v>HTML/CSS</v>
      </c>
      <c r="G3280" s="1" t="str">
        <f>IFERROR(__xludf.DUMMYFUNCTION("""COMPUTED_VALUE"""),"JavaScript")</f>
        <v>JavaScript</v>
      </c>
      <c r="H3280" s="1" t="str">
        <f>IFERROR(__xludf.DUMMYFUNCTION("""COMPUTED_VALUE"""),"Python")</f>
        <v>Python</v>
      </c>
      <c r="I3280" s="1" t="str">
        <f>IFERROR(__xludf.DUMMYFUNCTION("""COMPUTED_VALUE"""),"SQL")</f>
        <v>SQL</v>
      </c>
    </row>
    <row r="3281">
      <c r="B3281" s="1" t="str">
        <f>IFERROR(__xludf.DUMMYFUNCTION("""COMPUTED_VALUE"""),"C#;HTML/CSS;JavaScript")</f>
        <v>C#;HTML/CSS;JavaScript</v>
      </c>
      <c r="E3281" s="1" t="str">
        <f>IFERROR(__xludf.DUMMYFUNCTION("UNIQUE(SPLIT(B3281,"";""))"),"C#")</f>
        <v>C#</v>
      </c>
      <c r="F3281" s="1" t="str">
        <f>IFERROR(__xludf.DUMMYFUNCTION("""COMPUTED_VALUE"""),"HTML/CSS")</f>
        <v>HTML/CSS</v>
      </c>
      <c r="G3281" s="1" t="str">
        <f>IFERROR(__xludf.DUMMYFUNCTION("""COMPUTED_VALUE"""),"JavaScript")</f>
        <v>JavaScript</v>
      </c>
    </row>
    <row r="3282">
      <c r="B3282" s="1" t="str">
        <f>IFERROR(__xludf.DUMMYFUNCTION("""COMPUTED_VALUE"""),"C++;C#;Python")</f>
        <v>C++;C#;Python</v>
      </c>
      <c r="E3282" s="1" t="str">
        <f>IFERROR(__xludf.DUMMYFUNCTION("UNIQUE(SPLIT(B3282,"";""))"),"C++")</f>
        <v>C++</v>
      </c>
      <c r="F3282" s="1" t="str">
        <f>IFERROR(__xludf.DUMMYFUNCTION("""COMPUTED_VALUE"""),"C#")</f>
        <v>C#</v>
      </c>
      <c r="G3282" s="1" t="str">
        <f>IFERROR(__xludf.DUMMYFUNCTION("""COMPUTED_VALUE"""),"Python")</f>
        <v>Python</v>
      </c>
    </row>
    <row r="3283">
      <c r="B3283" s="1" t="str">
        <f>IFERROR(__xludf.DUMMYFUNCTION("""COMPUTED_VALUE"""),"Bash/Shell/PowerShell;Java;JavaScript;Python;Rust;SQL")</f>
        <v>Bash/Shell/PowerShell;Java;JavaScript;Python;Rust;SQL</v>
      </c>
      <c r="E3283" s="1" t="str">
        <f>IFERROR(__xludf.DUMMYFUNCTION("UNIQUE(SPLIT(B3283,"";""))"),"Bash/Shell/PowerShell")</f>
        <v>Bash/Shell/PowerShell</v>
      </c>
      <c r="F3283" s="1" t="str">
        <f>IFERROR(__xludf.DUMMYFUNCTION("""COMPUTED_VALUE"""),"Java")</f>
        <v>Java</v>
      </c>
      <c r="G3283" s="1" t="str">
        <f>IFERROR(__xludf.DUMMYFUNCTION("""COMPUTED_VALUE"""),"JavaScript")</f>
        <v>JavaScript</v>
      </c>
      <c r="H3283" s="1" t="str">
        <f>IFERROR(__xludf.DUMMYFUNCTION("""COMPUTED_VALUE"""),"Python")</f>
        <v>Python</v>
      </c>
      <c r="I3283" s="1" t="str">
        <f>IFERROR(__xludf.DUMMYFUNCTION("""COMPUTED_VALUE"""),"Rust")</f>
        <v>Rust</v>
      </c>
      <c r="J3283" s="1" t="str">
        <f>IFERROR(__xludf.DUMMYFUNCTION("""COMPUTED_VALUE"""),"SQL")</f>
        <v>SQL</v>
      </c>
    </row>
    <row r="3284">
      <c r="B3284" s="1" t="str">
        <f>IFERROR(__xludf.DUMMYFUNCTION("""COMPUTED_VALUE"""),"C#;HTML/CSS;SQL")</f>
        <v>C#;HTML/CSS;SQL</v>
      </c>
      <c r="E3284" s="1" t="str">
        <f>IFERROR(__xludf.DUMMYFUNCTION("UNIQUE(SPLIT(B3284,"";""))"),"C#")</f>
        <v>C#</v>
      </c>
      <c r="F3284" s="1" t="str">
        <f>IFERROR(__xludf.DUMMYFUNCTION("""COMPUTED_VALUE"""),"HTML/CSS")</f>
        <v>HTML/CSS</v>
      </c>
      <c r="G3284" s="1" t="str">
        <f>IFERROR(__xludf.DUMMYFUNCTION("""COMPUTED_VALUE"""),"SQL")</f>
        <v>SQL</v>
      </c>
    </row>
    <row r="3285">
      <c r="B3285" s="1" t="str">
        <f>IFERROR(__xludf.DUMMYFUNCTION("""COMPUTED_VALUE"""),"Bash/Shell/PowerShell;C++;C#;Go;HTML/CSS;Java;JavaScript;PHP;SQL;VBA")</f>
        <v>Bash/Shell/PowerShell;C++;C#;Go;HTML/CSS;Java;JavaScript;PHP;SQL;VBA</v>
      </c>
      <c r="E3285" s="1" t="str">
        <f>IFERROR(__xludf.DUMMYFUNCTION("UNIQUE(SPLIT(B3285,"";""))"),"Bash/Shell/PowerShell")</f>
        <v>Bash/Shell/PowerShell</v>
      </c>
      <c r="F3285" s="1" t="str">
        <f>IFERROR(__xludf.DUMMYFUNCTION("""COMPUTED_VALUE"""),"C++")</f>
        <v>C++</v>
      </c>
      <c r="G3285" s="1" t="str">
        <f>IFERROR(__xludf.DUMMYFUNCTION("""COMPUTED_VALUE"""),"C#")</f>
        <v>C#</v>
      </c>
      <c r="H3285" s="1" t="str">
        <f>IFERROR(__xludf.DUMMYFUNCTION("""COMPUTED_VALUE"""),"Go")</f>
        <v>Go</v>
      </c>
      <c r="I3285" s="1" t="str">
        <f>IFERROR(__xludf.DUMMYFUNCTION("""COMPUTED_VALUE"""),"HTML/CSS")</f>
        <v>HTML/CSS</v>
      </c>
      <c r="J3285" s="1" t="str">
        <f>IFERROR(__xludf.DUMMYFUNCTION("""COMPUTED_VALUE"""),"Java")</f>
        <v>Java</v>
      </c>
      <c r="K3285" s="1" t="str">
        <f>IFERROR(__xludf.DUMMYFUNCTION("""COMPUTED_VALUE"""),"JavaScript")</f>
        <v>JavaScript</v>
      </c>
      <c r="L3285" s="1" t="str">
        <f>IFERROR(__xludf.DUMMYFUNCTION("""COMPUTED_VALUE"""),"PHP")</f>
        <v>PHP</v>
      </c>
      <c r="M3285" s="1" t="str">
        <f>IFERROR(__xludf.DUMMYFUNCTION("""COMPUTED_VALUE"""),"SQL")</f>
        <v>SQL</v>
      </c>
      <c r="N3285" s="1" t="str">
        <f>IFERROR(__xludf.DUMMYFUNCTION("""COMPUTED_VALUE"""),"VBA")</f>
        <v>VBA</v>
      </c>
    </row>
    <row r="3286">
      <c r="B3286" s="1" t="str">
        <f>IFERROR(__xludf.DUMMYFUNCTION("""COMPUTED_VALUE"""),"Dart;HTML/CSS;JavaScript;PHP;SQL;Other(s):")</f>
        <v>Dart;HTML/CSS;JavaScript;PHP;SQL;Other(s):</v>
      </c>
      <c r="E3286" s="1" t="str">
        <f>IFERROR(__xludf.DUMMYFUNCTION("UNIQUE(SPLIT(B3286,"";""))"),"Dart")</f>
        <v>Dart</v>
      </c>
      <c r="F3286" s="1" t="str">
        <f>IFERROR(__xludf.DUMMYFUNCTION("""COMPUTED_VALUE"""),"HTML/CSS")</f>
        <v>HTML/CSS</v>
      </c>
      <c r="G3286" s="1" t="str">
        <f>IFERROR(__xludf.DUMMYFUNCTION("""COMPUTED_VALUE"""),"JavaScript")</f>
        <v>JavaScript</v>
      </c>
      <c r="H3286" s="1" t="str">
        <f>IFERROR(__xludf.DUMMYFUNCTION("""COMPUTED_VALUE"""),"PHP")</f>
        <v>PHP</v>
      </c>
      <c r="I3286" s="1" t="str">
        <f>IFERROR(__xludf.DUMMYFUNCTION("""COMPUTED_VALUE"""),"SQL")</f>
        <v>SQL</v>
      </c>
      <c r="J3286" s="1" t="str">
        <f>IFERROR(__xludf.DUMMYFUNCTION("""COMPUTED_VALUE"""),"Other(s):")</f>
        <v>Other(s):</v>
      </c>
    </row>
    <row r="3287">
      <c r="B3287" s="1" t="str">
        <f>IFERROR(__xludf.DUMMYFUNCTION("""COMPUTED_VALUE"""),"HTML/CSS;Java;JavaScript;PHP;SQL;TypeScript")</f>
        <v>HTML/CSS;Java;JavaScript;PHP;SQL;TypeScript</v>
      </c>
      <c r="E3287" s="1" t="str">
        <f>IFERROR(__xludf.DUMMYFUNCTION("UNIQUE(SPLIT(B3287,"";""))"),"HTML/CSS")</f>
        <v>HTML/CSS</v>
      </c>
      <c r="F3287" s="1" t="str">
        <f>IFERROR(__xludf.DUMMYFUNCTION("""COMPUTED_VALUE"""),"Java")</f>
        <v>Java</v>
      </c>
      <c r="G3287" s="1" t="str">
        <f>IFERROR(__xludf.DUMMYFUNCTION("""COMPUTED_VALUE"""),"JavaScript")</f>
        <v>JavaScript</v>
      </c>
      <c r="H3287" s="1" t="str">
        <f>IFERROR(__xludf.DUMMYFUNCTION("""COMPUTED_VALUE"""),"PHP")</f>
        <v>PHP</v>
      </c>
      <c r="I3287" s="1" t="str">
        <f>IFERROR(__xludf.DUMMYFUNCTION("""COMPUTED_VALUE"""),"SQL")</f>
        <v>SQL</v>
      </c>
      <c r="J3287" s="1" t="str">
        <f>IFERROR(__xludf.DUMMYFUNCTION("""COMPUTED_VALUE"""),"TypeScript")</f>
        <v>TypeScript</v>
      </c>
    </row>
    <row r="3288">
      <c r="B3288" s="1" t="str">
        <f>IFERROR(__xludf.DUMMYFUNCTION("""COMPUTED_VALUE"""),"HTML/CSS;JavaScript;PHP;TypeScript")</f>
        <v>HTML/CSS;JavaScript;PHP;TypeScript</v>
      </c>
      <c r="E3288" s="1" t="str">
        <f>IFERROR(__xludf.DUMMYFUNCTION("UNIQUE(SPLIT(B3288,"";""))"),"HTML/CSS")</f>
        <v>HTML/CSS</v>
      </c>
      <c r="F3288" s="1" t="str">
        <f>IFERROR(__xludf.DUMMYFUNCTION("""COMPUTED_VALUE"""),"JavaScript")</f>
        <v>JavaScript</v>
      </c>
      <c r="G3288" s="1" t="str">
        <f>IFERROR(__xludf.DUMMYFUNCTION("""COMPUTED_VALUE"""),"PHP")</f>
        <v>PHP</v>
      </c>
      <c r="H3288" s="1" t="str">
        <f>IFERROR(__xludf.DUMMYFUNCTION("""COMPUTED_VALUE"""),"TypeScript")</f>
        <v>TypeScript</v>
      </c>
    </row>
    <row r="3289">
      <c r="B3289" s="1" t="str">
        <f>IFERROR(__xludf.DUMMYFUNCTION("""COMPUTED_VALUE"""),"Bash/Shell/PowerShell;C;C++;Java;Python")</f>
        <v>Bash/Shell/PowerShell;C;C++;Java;Python</v>
      </c>
      <c r="E3289" s="1" t="str">
        <f>IFERROR(__xludf.DUMMYFUNCTION("UNIQUE(SPLIT(B3289,"";""))"),"Bash/Shell/PowerShell")</f>
        <v>Bash/Shell/PowerShell</v>
      </c>
      <c r="F3289" s="1" t="str">
        <f>IFERROR(__xludf.DUMMYFUNCTION("""COMPUTED_VALUE"""),"C")</f>
        <v>C</v>
      </c>
      <c r="G3289" s="1" t="str">
        <f>IFERROR(__xludf.DUMMYFUNCTION("""COMPUTED_VALUE"""),"C++")</f>
        <v>C++</v>
      </c>
      <c r="H3289" s="1" t="str">
        <f>IFERROR(__xludf.DUMMYFUNCTION("""COMPUTED_VALUE"""),"Java")</f>
        <v>Java</v>
      </c>
      <c r="I3289" s="1" t="str">
        <f>IFERROR(__xludf.DUMMYFUNCTION("""COMPUTED_VALUE"""),"Python")</f>
        <v>Python</v>
      </c>
    </row>
    <row r="3290">
      <c r="B3290" s="1" t="str">
        <f>IFERROR(__xludf.DUMMYFUNCTION("""COMPUTED_VALUE"""),"Bash/Shell/PowerShell;Java;Python")</f>
        <v>Bash/Shell/PowerShell;Java;Python</v>
      </c>
      <c r="E3290" s="1" t="str">
        <f>IFERROR(__xludf.DUMMYFUNCTION("UNIQUE(SPLIT(B3290,"";""))"),"Bash/Shell/PowerShell")</f>
        <v>Bash/Shell/PowerShell</v>
      </c>
      <c r="F3290" s="1" t="str">
        <f>IFERROR(__xludf.DUMMYFUNCTION("""COMPUTED_VALUE"""),"Java")</f>
        <v>Java</v>
      </c>
      <c r="G3290" s="1" t="str">
        <f>IFERROR(__xludf.DUMMYFUNCTION("""COMPUTED_VALUE"""),"Python")</f>
        <v>Python</v>
      </c>
    </row>
    <row r="3291">
      <c r="B3291" s="1" t="str">
        <f>IFERROR(__xludf.DUMMYFUNCTION("""COMPUTED_VALUE"""),"C#;HTML/CSS;JavaScript;PHP;Python;SQL;TypeScript;VBA")</f>
        <v>C#;HTML/CSS;JavaScript;PHP;Python;SQL;TypeScript;VBA</v>
      </c>
      <c r="E3291" s="1" t="str">
        <f>IFERROR(__xludf.DUMMYFUNCTION("UNIQUE(SPLIT(B3291,"";""))"),"C#")</f>
        <v>C#</v>
      </c>
      <c r="F3291" s="1" t="str">
        <f>IFERROR(__xludf.DUMMYFUNCTION("""COMPUTED_VALUE"""),"HTML/CSS")</f>
        <v>HTML/CSS</v>
      </c>
      <c r="G3291" s="1" t="str">
        <f>IFERROR(__xludf.DUMMYFUNCTION("""COMPUTED_VALUE"""),"JavaScript")</f>
        <v>JavaScript</v>
      </c>
      <c r="H3291" s="1" t="str">
        <f>IFERROR(__xludf.DUMMYFUNCTION("""COMPUTED_VALUE"""),"PHP")</f>
        <v>PHP</v>
      </c>
      <c r="I3291" s="1" t="str">
        <f>IFERROR(__xludf.DUMMYFUNCTION("""COMPUTED_VALUE"""),"Python")</f>
        <v>Python</v>
      </c>
      <c r="J3291" s="1" t="str">
        <f>IFERROR(__xludf.DUMMYFUNCTION("""COMPUTED_VALUE"""),"SQL")</f>
        <v>SQL</v>
      </c>
      <c r="K3291" s="1" t="str">
        <f>IFERROR(__xludf.DUMMYFUNCTION("""COMPUTED_VALUE"""),"TypeScript")</f>
        <v>TypeScript</v>
      </c>
      <c r="L3291" s="1" t="str">
        <f>IFERROR(__xludf.DUMMYFUNCTION("""COMPUTED_VALUE"""),"VBA")</f>
        <v>VBA</v>
      </c>
    </row>
    <row r="3292">
      <c r="B3292" s="1" t="str">
        <f>IFERROR(__xludf.DUMMYFUNCTION("""COMPUTED_VALUE"""),"HTML/CSS;JavaScript;Other(s):")</f>
        <v>HTML/CSS;JavaScript;Other(s):</v>
      </c>
      <c r="E3292" s="1" t="str">
        <f>IFERROR(__xludf.DUMMYFUNCTION("UNIQUE(SPLIT(B3292,"";""))"),"HTML/CSS")</f>
        <v>HTML/CSS</v>
      </c>
      <c r="F3292" s="1" t="str">
        <f>IFERROR(__xludf.DUMMYFUNCTION("""COMPUTED_VALUE"""),"JavaScript")</f>
        <v>JavaScript</v>
      </c>
      <c r="G3292" s="1" t="str">
        <f>IFERROR(__xludf.DUMMYFUNCTION("""COMPUTED_VALUE"""),"Other(s):")</f>
        <v>Other(s):</v>
      </c>
    </row>
    <row r="3293">
      <c r="B3293" s="1" t="str">
        <f>IFERROR(__xludf.DUMMYFUNCTION("""COMPUTED_VALUE"""),"C#;HTML/CSS;JavaScript;TypeScript;VBA;Other(s):")</f>
        <v>C#;HTML/CSS;JavaScript;TypeScript;VBA;Other(s):</v>
      </c>
      <c r="E3293" s="1" t="str">
        <f>IFERROR(__xludf.DUMMYFUNCTION("UNIQUE(SPLIT(B3293,"";""))"),"C#")</f>
        <v>C#</v>
      </c>
      <c r="F3293" s="1" t="str">
        <f>IFERROR(__xludf.DUMMYFUNCTION("""COMPUTED_VALUE"""),"HTML/CSS")</f>
        <v>HTML/CSS</v>
      </c>
      <c r="G3293" s="1" t="str">
        <f>IFERROR(__xludf.DUMMYFUNCTION("""COMPUTED_VALUE"""),"JavaScript")</f>
        <v>JavaScript</v>
      </c>
      <c r="H3293" s="1" t="str">
        <f>IFERROR(__xludf.DUMMYFUNCTION("""COMPUTED_VALUE"""),"TypeScript")</f>
        <v>TypeScript</v>
      </c>
      <c r="I3293" s="1" t="str">
        <f>IFERROR(__xludf.DUMMYFUNCTION("""COMPUTED_VALUE"""),"VBA")</f>
        <v>VBA</v>
      </c>
      <c r="J3293" s="1" t="str">
        <f>IFERROR(__xludf.DUMMYFUNCTION("""COMPUTED_VALUE"""),"Other(s):")</f>
        <v>Other(s):</v>
      </c>
    </row>
    <row r="3294">
      <c r="B3294" s="1" t="str">
        <f>IFERROR(__xludf.DUMMYFUNCTION("""COMPUTED_VALUE"""),"HTML/CSS;Java")</f>
        <v>HTML/CSS;Java</v>
      </c>
      <c r="E3294" s="1" t="str">
        <f>IFERROR(__xludf.DUMMYFUNCTION("UNIQUE(SPLIT(B3294,"";""))"),"HTML/CSS")</f>
        <v>HTML/CSS</v>
      </c>
      <c r="F3294" s="1" t="str">
        <f>IFERROR(__xludf.DUMMYFUNCTION("""COMPUTED_VALUE"""),"Java")</f>
        <v>Java</v>
      </c>
    </row>
    <row r="3295">
      <c r="B3295" s="1" t="str">
        <f>IFERROR(__xludf.DUMMYFUNCTION("""COMPUTED_VALUE"""),"Ruby")</f>
        <v>Ruby</v>
      </c>
      <c r="E3295" s="1" t="str">
        <f>IFERROR(__xludf.DUMMYFUNCTION("UNIQUE(SPLIT(B3295,"";""))"),"Ruby")</f>
        <v>Ruby</v>
      </c>
    </row>
    <row r="3296">
      <c r="B3296" s="1" t="str">
        <f>IFERROR(__xludf.DUMMYFUNCTION("""COMPUTED_VALUE"""),"HTML/CSS;JavaScript;Scala")</f>
        <v>HTML/CSS;JavaScript;Scala</v>
      </c>
      <c r="E3296" s="1" t="str">
        <f>IFERROR(__xludf.DUMMYFUNCTION("UNIQUE(SPLIT(B3296,"";""))"),"HTML/CSS")</f>
        <v>HTML/CSS</v>
      </c>
      <c r="F3296" s="1" t="str">
        <f>IFERROR(__xludf.DUMMYFUNCTION("""COMPUTED_VALUE"""),"JavaScript")</f>
        <v>JavaScript</v>
      </c>
      <c r="G3296" s="1" t="str">
        <f>IFERROR(__xludf.DUMMYFUNCTION("""COMPUTED_VALUE"""),"Scala")</f>
        <v>Scala</v>
      </c>
    </row>
    <row r="3297">
      <c r="B3297" s="1" t="str">
        <f>IFERROR(__xludf.DUMMYFUNCTION("""COMPUTED_VALUE"""),"C++;HTML/CSS;Java;JavaScript;Python;SQL")</f>
        <v>C++;HTML/CSS;Java;JavaScript;Python;SQL</v>
      </c>
      <c r="E3297" s="1" t="str">
        <f>IFERROR(__xludf.DUMMYFUNCTION("UNIQUE(SPLIT(B3297,"";""))"),"C++")</f>
        <v>C++</v>
      </c>
      <c r="F3297" s="1" t="str">
        <f>IFERROR(__xludf.DUMMYFUNCTION("""COMPUTED_VALUE"""),"HTML/CSS")</f>
        <v>HTML/CSS</v>
      </c>
      <c r="G3297" s="1" t="str">
        <f>IFERROR(__xludf.DUMMYFUNCTION("""COMPUTED_VALUE"""),"Java")</f>
        <v>Java</v>
      </c>
      <c r="H3297" s="1" t="str">
        <f>IFERROR(__xludf.DUMMYFUNCTION("""COMPUTED_VALUE"""),"JavaScript")</f>
        <v>JavaScript</v>
      </c>
      <c r="I3297" s="1" t="str">
        <f>IFERROR(__xludf.DUMMYFUNCTION("""COMPUTED_VALUE"""),"Python")</f>
        <v>Python</v>
      </c>
      <c r="J3297" s="1" t="str">
        <f>IFERROR(__xludf.DUMMYFUNCTION("""COMPUTED_VALUE"""),"SQL")</f>
        <v>SQL</v>
      </c>
    </row>
    <row r="3298">
      <c r="B3298" s="1" t="str">
        <f>IFERROR(__xludf.DUMMYFUNCTION("""COMPUTED_VALUE"""),"C++;C#;Python")</f>
        <v>C++;C#;Python</v>
      </c>
      <c r="E3298" s="1" t="str">
        <f>IFERROR(__xludf.DUMMYFUNCTION("UNIQUE(SPLIT(B3298,"";""))"),"C++")</f>
        <v>C++</v>
      </c>
      <c r="F3298" s="1" t="str">
        <f>IFERROR(__xludf.DUMMYFUNCTION("""COMPUTED_VALUE"""),"C#")</f>
        <v>C#</v>
      </c>
      <c r="G3298" s="1" t="str">
        <f>IFERROR(__xludf.DUMMYFUNCTION("""COMPUTED_VALUE"""),"Python")</f>
        <v>Python</v>
      </c>
    </row>
    <row r="3299">
      <c r="B3299" s="1" t="str">
        <f>IFERROR(__xludf.DUMMYFUNCTION("""COMPUTED_VALUE"""),"C")</f>
        <v>C</v>
      </c>
      <c r="E3299" s="1" t="str">
        <f>IFERROR(__xludf.DUMMYFUNCTION("UNIQUE(SPLIT(B3299,"";""))"),"C")</f>
        <v>C</v>
      </c>
    </row>
    <row r="3300">
      <c r="B3300" s="1" t="str">
        <f>IFERROR(__xludf.DUMMYFUNCTION("""COMPUTED_VALUE"""),"Bash/Shell/PowerShell;HTML/CSS;Java;JavaScript;PHP;Python;SQL;TypeScript")</f>
        <v>Bash/Shell/PowerShell;HTML/CSS;Java;JavaScript;PHP;Python;SQL;TypeScript</v>
      </c>
      <c r="E3300" s="1" t="str">
        <f>IFERROR(__xludf.DUMMYFUNCTION("UNIQUE(SPLIT(B3300,"";""))"),"Bash/Shell/PowerShell")</f>
        <v>Bash/Shell/PowerShell</v>
      </c>
      <c r="F3300" s="1" t="str">
        <f>IFERROR(__xludf.DUMMYFUNCTION("""COMPUTED_VALUE"""),"HTML/CSS")</f>
        <v>HTML/CSS</v>
      </c>
      <c r="G3300" s="1" t="str">
        <f>IFERROR(__xludf.DUMMYFUNCTION("""COMPUTED_VALUE"""),"Java")</f>
        <v>Java</v>
      </c>
      <c r="H3300" s="1" t="str">
        <f>IFERROR(__xludf.DUMMYFUNCTION("""COMPUTED_VALUE"""),"JavaScript")</f>
        <v>JavaScript</v>
      </c>
      <c r="I3300" s="1" t="str">
        <f>IFERROR(__xludf.DUMMYFUNCTION("""COMPUTED_VALUE"""),"PHP")</f>
        <v>PHP</v>
      </c>
      <c r="J3300" s="1" t="str">
        <f>IFERROR(__xludf.DUMMYFUNCTION("""COMPUTED_VALUE"""),"Python")</f>
        <v>Python</v>
      </c>
      <c r="K3300" s="1" t="str">
        <f>IFERROR(__xludf.DUMMYFUNCTION("""COMPUTED_VALUE"""),"SQL")</f>
        <v>SQL</v>
      </c>
      <c r="L3300" s="1" t="str">
        <f>IFERROR(__xludf.DUMMYFUNCTION("""COMPUTED_VALUE"""),"TypeScript")</f>
        <v>TypeScript</v>
      </c>
    </row>
    <row r="3301">
      <c r="B3301" s="1" t="str">
        <f>IFERROR(__xludf.DUMMYFUNCTION("""COMPUTED_VALUE"""),"Bash/Shell/PowerShell;C;C++;Go;HTML/CSS;Python;SQL;WebAssembly")</f>
        <v>Bash/Shell/PowerShell;C;C++;Go;HTML/CSS;Python;SQL;WebAssembly</v>
      </c>
      <c r="E3301" s="1" t="str">
        <f>IFERROR(__xludf.DUMMYFUNCTION("UNIQUE(SPLIT(B3301,"";""))"),"Bash/Shell/PowerShell")</f>
        <v>Bash/Shell/PowerShell</v>
      </c>
      <c r="F3301" s="1" t="str">
        <f>IFERROR(__xludf.DUMMYFUNCTION("""COMPUTED_VALUE"""),"C")</f>
        <v>C</v>
      </c>
      <c r="G3301" s="1" t="str">
        <f>IFERROR(__xludf.DUMMYFUNCTION("""COMPUTED_VALUE"""),"C++")</f>
        <v>C++</v>
      </c>
      <c r="H3301" s="1" t="str">
        <f>IFERROR(__xludf.DUMMYFUNCTION("""COMPUTED_VALUE"""),"Go")</f>
        <v>Go</v>
      </c>
      <c r="I3301" s="1" t="str">
        <f>IFERROR(__xludf.DUMMYFUNCTION("""COMPUTED_VALUE"""),"HTML/CSS")</f>
        <v>HTML/CSS</v>
      </c>
      <c r="J3301" s="1" t="str">
        <f>IFERROR(__xludf.DUMMYFUNCTION("""COMPUTED_VALUE"""),"Python")</f>
        <v>Python</v>
      </c>
      <c r="K3301" s="1" t="str">
        <f>IFERROR(__xludf.DUMMYFUNCTION("""COMPUTED_VALUE"""),"SQL")</f>
        <v>SQL</v>
      </c>
      <c r="L3301" s="1" t="str">
        <f>IFERROR(__xludf.DUMMYFUNCTION("""COMPUTED_VALUE"""),"WebAssembly")</f>
        <v>WebAssembly</v>
      </c>
    </row>
    <row r="3302">
      <c r="B3302" s="1" t="str">
        <f>IFERROR(__xludf.DUMMYFUNCTION("""COMPUTED_VALUE"""),"C++;HTML/CSS;Java;JavaScript;Kotlin;Swift;TypeScript")</f>
        <v>C++;HTML/CSS;Java;JavaScript;Kotlin;Swift;TypeScript</v>
      </c>
      <c r="E3302" s="1" t="str">
        <f>IFERROR(__xludf.DUMMYFUNCTION("UNIQUE(SPLIT(B3302,"";""))"),"C++")</f>
        <v>C++</v>
      </c>
      <c r="F3302" s="1" t="str">
        <f>IFERROR(__xludf.DUMMYFUNCTION("""COMPUTED_VALUE"""),"HTML/CSS")</f>
        <v>HTML/CSS</v>
      </c>
      <c r="G3302" s="1" t="str">
        <f>IFERROR(__xludf.DUMMYFUNCTION("""COMPUTED_VALUE"""),"Java")</f>
        <v>Java</v>
      </c>
      <c r="H3302" s="1" t="str">
        <f>IFERROR(__xludf.DUMMYFUNCTION("""COMPUTED_VALUE"""),"JavaScript")</f>
        <v>JavaScript</v>
      </c>
      <c r="I3302" s="1" t="str">
        <f>IFERROR(__xludf.DUMMYFUNCTION("""COMPUTED_VALUE"""),"Kotlin")</f>
        <v>Kotlin</v>
      </c>
      <c r="J3302" s="1" t="str">
        <f>IFERROR(__xludf.DUMMYFUNCTION("""COMPUTED_VALUE"""),"Swift")</f>
        <v>Swift</v>
      </c>
      <c r="K3302" s="1" t="str">
        <f>IFERROR(__xludf.DUMMYFUNCTION("""COMPUTED_VALUE"""),"TypeScript")</f>
        <v>TypeScript</v>
      </c>
    </row>
    <row r="3303">
      <c r="B3303" s="1" t="str">
        <f>IFERROR(__xludf.DUMMYFUNCTION("""COMPUTED_VALUE"""),"Java;JavaScript;Python;Ruby")</f>
        <v>Java;JavaScript;Python;Ruby</v>
      </c>
      <c r="E3303" s="1" t="str">
        <f>IFERROR(__xludf.DUMMYFUNCTION("UNIQUE(SPLIT(B3303,"";""))"),"Java")</f>
        <v>Java</v>
      </c>
      <c r="F3303" s="1" t="str">
        <f>IFERROR(__xludf.DUMMYFUNCTION("""COMPUTED_VALUE"""),"JavaScript")</f>
        <v>JavaScript</v>
      </c>
      <c r="G3303" s="1" t="str">
        <f>IFERROR(__xludf.DUMMYFUNCTION("""COMPUTED_VALUE"""),"Python")</f>
        <v>Python</v>
      </c>
      <c r="H3303" s="1" t="str">
        <f>IFERROR(__xludf.DUMMYFUNCTION("""COMPUTED_VALUE"""),"Ruby")</f>
        <v>Ruby</v>
      </c>
    </row>
    <row r="3304">
      <c r="B3304" s="1" t="str">
        <f>IFERROR(__xludf.DUMMYFUNCTION("""COMPUTED_VALUE"""),"Assembly;Bash/Shell/PowerShell;C;C++;C#;Go;HTML/CSS;Java;JavaScript;Objective-C;PHP;Python;Scala;SQL;Swift;TypeScript;VBA")</f>
        <v>Assembly;Bash/Shell/PowerShell;C;C++;C#;Go;HTML/CSS;Java;JavaScript;Objective-C;PHP;Python;Scala;SQL;Swift;TypeScript;VBA</v>
      </c>
      <c r="E3304" s="1" t="str">
        <f>IFERROR(__xludf.DUMMYFUNCTION("UNIQUE(SPLIT(B3304,"";""))"),"Assembly")</f>
        <v>Assembly</v>
      </c>
      <c r="F3304" s="1" t="str">
        <f>IFERROR(__xludf.DUMMYFUNCTION("""COMPUTED_VALUE"""),"Bash/Shell/PowerShell")</f>
        <v>Bash/Shell/PowerShell</v>
      </c>
      <c r="G3304" s="1" t="str">
        <f>IFERROR(__xludf.DUMMYFUNCTION("""COMPUTED_VALUE"""),"C")</f>
        <v>C</v>
      </c>
      <c r="H3304" s="1" t="str">
        <f>IFERROR(__xludf.DUMMYFUNCTION("""COMPUTED_VALUE"""),"C++")</f>
        <v>C++</v>
      </c>
      <c r="I3304" s="1" t="str">
        <f>IFERROR(__xludf.DUMMYFUNCTION("""COMPUTED_VALUE"""),"C#")</f>
        <v>C#</v>
      </c>
      <c r="J3304" s="1" t="str">
        <f>IFERROR(__xludf.DUMMYFUNCTION("""COMPUTED_VALUE"""),"Go")</f>
        <v>Go</v>
      </c>
      <c r="K3304" s="1" t="str">
        <f>IFERROR(__xludf.DUMMYFUNCTION("""COMPUTED_VALUE"""),"HTML/CSS")</f>
        <v>HTML/CSS</v>
      </c>
      <c r="L3304" s="1" t="str">
        <f>IFERROR(__xludf.DUMMYFUNCTION("""COMPUTED_VALUE"""),"Java")</f>
        <v>Java</v>
      </c>
      <c r="M3304" s="1" t="str">
        <f>IFERROR(__xludf.DUMMYFUNCTION("""COMPUTED_VALUE"""),"JavaScript")</f>
        <v>JavaScript</v>
      </c>
      <c r="N3304" s="1" t="str">
        <f>IFERROR(__xludf.DUMMYFUNCTION("""COMPUTED_VALUE"""),"Objective-C")</f>
        <v>Objective-C</v>
      </c>
      <c r="O3304" s="1" t="str">
        <f>IFERROR(__xludf.DUMMYFUNCTION("""COMPUTED_VALUE"""),"PHP")</f>
        <v>PHP</v>
      </c>
      <c r="P3304" s="1" t="str">
        <f>IFERROR(__xludf.DUMMYFUNCTION("""COMPUTED_VALUE"""),"Python")</f>
        <v>Python</v>
      </c>
      <c r="Q3304" s="1" t="str">
        <f>IFERROR(__xludf.DUMMYFUNCTION("""COMPUTED_VALUE"""),"Scala")</f>
        <v>Scala</v>
      </c>
      <c r="R3304" s="1" t="str">
        <f>IFERROR(__xludf.DUMMYFUNCTION("""COMPUTED_VALUE"""),"SQL")</f>
        <v>SQL</v>
      </c>
      <c r="S3304" s="1" t="str">
        <f>IFERROR(__xludf.DUMMYFUNCTION("""COMPUTED_VALUE"""),"Swift")</f>
        <v>Swift</v>
      </c>
      <c r="T3304" s="1" t="str">
        <f>IFERROR(__xludf.DUMMYFUNCTION("""COMPUTED_VALUE"""),"TypeScript")</f>
        <v>TypeScript</v>
      </c>
      <c r="U3304" s="1" t="str">
        <f>IFERROR(__xludf.DUMMYFUNCTION("""COMPUTED_VALUE"""),"VBA")</f>
        <v>VBA</v>
      </c>
    </row>
    <row r="3305">
      <c r="B3305" s="1" t="str">
        <f>IFERROR(__xludf.DUMMYFUNCTION("""COMPUTED_VALUE"""),"C#;HTML/CSS;JavaScript;SQL")</f>
        <v>C#;HTML/CSS;JavaScript;SQL</v>
      </c>
      <c r="E3305" s="1" t="str">
        <f>IFERROR(__xludf.DUMMYFUNCTION("UNIQUE(SPLIT(B3305,"";""))"),"C#")</f>
        <v>C#</v>
      </c>
      <c r="F3305" s="1" t="str">
        <f>IFERROR(__xludf.DUMMYFUNCTION("""COMPUTED_VALUE"""),"HTML/CSS")</f>
        <v>HTML/CSS</v>
      </c>
      <c r="G3305" s="1" t="str">
        <f>IFERROR(__xludf.DUMMYFUNCTION("""COMPUTED_VALUE"""),"JavaScript")</f>
        <v>JavaScript</v>
      </c>
      <c r="H3305" s="1" t="str">
        <f>IFERROR(__xludf.DUMMYFUNCTION("""COMPUTED_VALUE"""),"SQL")</f>
        <v>SQL</v>
      </c>
    </row>
    <row r="3306">
      <c r="B3306" s="1" t="str">
        <f>IFERROR(__xludf.DUMMYFUNCTION("""COMPUTED_VALUE"""),"Assembly;C")</f>
        <v>Assembly;C</v>
      </c>
      <c r="E3306" s="1" t="str">
        <f>IFERROR(__xludf.DUMMYFUNCTION("UNIQUE(SPLIT(B3306,"";""))"),"Assembly")</f>
        <v>Assembly</v>
      </c>
      <c r="F3306" s="1" t="str">
        <f>IFERROR(__xludf.DUMMYFUNCTION("""COMPUTED_VALUE"""),"C")</f>
        <v>C</v>
      </c>
    </row>
    <row r="3307">
      <c r="B3307" s="1" t="str">
        <f>IFERROR(__xludf.DUMMYFUNCTION("""COMPUTED_VALUE"""),"Bash/Shell/PowerShell;Go;Ruby;Rust;SQL;Other(s):")</f>
        <v>Bash/Shell/PowerShell;Go;Ruby;Rust;SQL;Other(s):</v>
      </c>
      <c r="E3307" s="1" t="str">
        <f>IFERROR(__xludf.DUMMYFUNCTION("UNIQUE(SPLIT(B3307,"";""))"),"Bash/Shell/PowerShell")</f>
        <v>Bash/Shell/PowerShell</v>
      </c>
      <c r="F3307" s="1" t="str">
        <f>IFERROR(__xludf.DUMMYFUNCTION("""COMPUTED_VALUE"""),"Go")</f>
        <v>Go</v>
      </c>
      <c r="G3307" s="1" t="str">
        <f>IFERROR(__xludf.DUMMYFUNCTION("""COMPUTED_VALUE"""),"Ruby")</f>
        <v>Ruby</v>
      </c>
      <c r="H3307" s="1" t="str">
        <f>IFERROR(__xludf.DUMMYFUNCTION("""COMPUTED_VALUE"""),"Rust")</f>
        <v>Rust</v>
      </c>
      <c r="I3307" s="1" t="str">
        <f>IFERROR(__xludf.DUMMYFUNCTION("""COMPUTED_VALUE"""),"SQL")</f>
        <v>SQL</v>
      </c>
      <c r="J3307" s="1" t="str">
        <f>IFERROR(__xludf.DUMMYFUNCTION("""COMPUTED_VALUE"""),"Other(s):")</f>
        <v>Other(s):</v>
      </c>
    </row>
    <row r="3308">
      <c r="B3308" s="1" t="str">
        <f>IFERROR(__xludf.DUMMYFUNCTION("""COMPUTED_VALUE"""),"C;C++;HTML/CSS;Java;JavaScript;PHP;Python;SQL")</f>
        <v>C;C++;HTML/CSS;Java;JavaScript;PHP;Python;SQL</v>
      </c>
      <c r="E3308" s="1" t="str">
        <f>IFERROR(__xludf.DUMMYFUNCTION("UNIQUE(SPLIT(B3308,"";""))"),"C")</f>
        <v>C</v>
      </c>
      <c r="F3308" s="1" t="str">
        <f>IFERROR(__xludf.DUMMYFUNCTION("""COMPUTED_VALUE"""),"C++")</f>
        <v>C++</v>
      </c>
      <c r="G3308" s="1" t="str">
        <f>IFERROR(__xludf.DUMMYFUNCTION("""COMPUTED_VALUE"""),"HTML/CSS")</f>
        <v>HTML/CSS</v>
      </c>
      <c r="H3308" s="1" t="str">
        <f>IFERROR(__xludf.DUMMYFUNCTION("""COMPUTED_VALUE"""),"Java")</f>
        <v>Java</v>
      </c>
      <c r="I3308" s="1" t="str">
        <f>IFERROR(__xludf.DUMMYFUNCTION("""COMPUTED_VALUE"""),"JavaScript")</f>
        <v>JavaScript</v>
      </c>
      <c r="J3308" s="1" t="str">
        <f>IFERROR(__xludf.DUMMYFUNCTION("""COMPUTED_VALUE"""),"PHP")</f>
        <v>PHP</v>
      </c>
      <c r="K3308" s="1" t="str">
        <f>IFERROR(__xludf.DUMMYFUNCTION("""COMPUTED_VALUE"""),"Python")</f>
        <v>Python</v>
      </c>
      <c r="L3308" s="1" t="str">
        <f>IFERROR(__xludf.DUMMYFUNCTION("""COMPUTED_VALUE"""),"SQL")</f>
        <v>SQL</v>
      </c>
    </row>
    <row r="3309">
      <c r="B3309" s="1" t="str">
        <f>IFERROR(__xludf.DUMMYFUNCTION("""COMPUTED_VALUE"""),"Bash/Shell/PowerShell;HTML/CSS;Java;JavaScript;Kotlin;TypeScript")</f>
        <v>Bash/Shell/PowerShell;HTML/CSS;Java;JavaScript;Kotlin;TypeScript</v>
      </c>
      <c r="E3309" s="1" t="str">
        <f>IFERROR(__xludf.DUMMYFUNCTION("UNIQUE(SPLIT(B3309,"";""))"),"Bash/Shell/PowerShell")</f>
        <v>Bash/Shell/PowerShell</v>
      </c>
      <c r="F3309" s="1" t="str">
        <f>IFERROR(__xludf.DUMMYFUNCTION("""COMPUTED_VALUE"""),"HTML/CSS")</f>
        <v>HTML/CSS</v>
      </c>
      <c r="G3309" s="1" t="str">
        <f>IFERROR(__xludf.DUMMYFUNCTION("""COMPUTED_VALUE"""),"Java")</f>
        <v>Java</v>
      </c>
      <c r="H3309" s="1" t="str">
        <f>IFERROR(__xludf.DUMMYFUNCTION("""COMPUTED_VALUE"""),"JavaScript")</f>
        <v>JavaScript</v>
      </c>
      <c r="I3309" s="1" t="str">
        <f>IFERROR(__xludf.DUMMYFUNCTION("""COMPUTED_VALUE"""),"Kotlin")</f>
        <v>Kotlin</v>
      </c>
      <c r="J3309" s="1" t="str">
        <f>IFERROR(__xludf.DUMMYFUNCTION("""COMPUTED_VALUE"""),"TypeScript")</f>
        <v>TypeScript</v>
      </c>
    </row>
    <row r="3310">
      <c r="B3310" s="1" t="str">
        <f>IFERROR(__xludf.DUMMYFUNCTION("""COMPUTED_VALUE"""),"Bash/Shell/PowerShell;C;C#;Dart;Go;HTML/CSS;JavaScript;PHP;Python;Ruby;SQL;TypeScript;VBA;WebAssembly")</f>
        <v>Bash/Shell/PowerShell;C;C#;Dart;Go;HTML/CSS;JavaScript;PHP;Python;Ruby;SQL;TypeScript;VBA;WebAssembly</v>
      </c>
      <c r="E3310" s="1" t="str">
        <f>IFERROR(__xludf.DUMMYFUNCTION("UNIQUE(SPLIT(B3310,"";""))"),"Bash/Shell/PowerShell")</f>
        <v>Bash/Shell/PowerShell</v>
      </c>
      <c r="F3310" s="1" t="str">
        <f>IFERROR(__xludf.DUMMYFUNCTION("""COMPUTED_VALUE"""),"C")</f>
        <v>C</v>
      </c>
      <c r="G3310" s="1" t="str">
        <f>IFERROR(__xludf.DUMMYFUNCTION("""COMPUTED_VALUE"""),"C#")</f>
        <v>C#</v>
      </c>
      <c r="H3310" s="1" t="str">
        <f>IFERROR(__xludf.DUMMYFUNCTION("""COMPUTED_VALUE"""),"Dart")</f>
        <v>Dart</v>
      </c>
      <c r="I3310" s="1" t="str">
        <f>IFERROR(__xludf.DUMMYFUNCTION("""COMPUTED_VALUE"""),"Go")</f>
        <v>Go</v>
      </c>
      <c r="J3310" s="1" t="str">
        <f>IFERROR(__xludf.DUMMYFUNCTION("""COMPUTED_VALUE"""),"HTML/CSS")</f>
        <v>HTML/CSS</v>
      </c>
      <c r="K3310" s="1" t="str">
        <f>IFERROR(__xludf.DUMMYFUNCTION("""COMPUTED_VALUE"""),"JavaScript")</f>
        <v>JavaScript</v>
      </c>
      <c r="L3310" s="1" t="str">
        <f>IFERROR(__xludf.DUMMYFUNCTION("""COMPUTED_VALUE"""),"PHP")</f>
        <v>PHP</v>
      </c>
      <c r="M3310" s="1" t="str">
        <f>IFERROR(__xludf.DUMMYFUNCTION("""COMPUTED_VALUE"""),"Python")</f>
        <v>Python</v>
      </c>
      <c r="N3310" s="1" t="str">
        <f>IFERROR(__xludf.DUMMYFUNCTION("""COMPUTED_VALUE"""),"Ruby")</f>
        <v>Ruby</v>
      </c>
      <c r="O3310" s="1" t="str">
        <f>IFERROR(__xludf.DUMMYFUNCTION("""COMPUTED_VALUE"""),"SQL")</f>
        <v>SQL</v>
      </c>
      <c r="P3310" s="1" t="str">
        <f>IFERROR(__xludf.DUMMYFUNCTION("""COMPUTED_VALUE"""),"TypeScript")</f>
        <v>TypeScript</v>
      </c>
      <c r="Q3310" s="1" t="str">
        <f>IFERROR(__xludf.DUMMYFUNCTION("""COMPUTED_VALUE"""),"VBA")</f>
        <v>VBA</v>
      </c>
      <c r="R3310" s="1" t="str">
        <f>IFERROR(__xludf.DUMMYFUNCTION("""COMPUTED_VALUE"""),"WebAssembly")</f>
        <v>WebAssembly</v>
      </c>
    </row>
    <row r="3311">
      <c r="B3311" s="1" t="str">
        <f>IFERROR(__xludf.DUMMYFUNCTION("""COMPUTED_VALUE"""),"C;Go;JavaScript;Kotlin;Python;Rust;SQL;Swift;TypeScript;WebAssembly")</f>
        <v>C;Go;JavaScript;Kotlin;Python;Rust;SQL;Swift;TypeScript;WebAssembly</v>
      </c>
      <c r="E3311" s="1" t="str">
        <f>IFERROR(__xludf.DUMMYFUNCTION("UNIQUE(SPLIT(B3311,"";""))"),"C")</f>
        <v>C</v>
      </c>
      <c r="F3311" s="1" t="str">
        <f>IFERROR(__xludf.DUMMYFUNCTION("""COMPUTED_VALUE"""),"Go")</f>
        <v>Go</v>
      </c>
      <c r="G3311" s="1" t="str">
        <f>IFERROR(__xludf.DUMMYFUNCTION("""COMPUTED_VALUE"""),"JavaScript")</f>
        <v>JavaScript</v>
      </c>
      <c r="H3311" s="1" t="str">
        <f>IFERROR(__xludf.DUMMYFUNCTION("""COMPUTED_VALUE"""),"Kotlin")</f>
        <v>Kotlin</v>
      </c>
      <c r="I3311" s="1" t="str">
        <f>IFERROR(__xludf.DUMMYFUNCTION("""COMPUTED_VALUE"""),"Python")</f>
        <v>Python</v>
      </c>
      <c r="J3311" s="1" t="str">
        <f>IFERROR(__xludf.DUMMYFUNCTION("""COMPUTED_VALUE"""),"Rust")</f>
        <v>Rust</v>
      </c>
      <c r="K3311" s="1" t="str">
        <f>IFERROR(__xludf.DUMMYFUNCTION("""COMPUTED_VALUE"""),"SQL")</f>
        <v>SQL</v>
      </c>
      <c r="L3311" s="1" t="str">
        <f>IFERROR(__xludf.DUMMYFUNCTION("""COMPUTED_VALUE"""),"Swift")</f>
        <v>Swift</v>
      </c>
      <c r="M3311" s="1" t="str">
        <f>IFERROR(__xludf.DUMMYFUNCTION("""COMPUTED_VALUE"""),"TypeScript")</f>
        <v>TypeScript</v>
      </c>
      <c r="N3311" s="1" t="str">
        <f>IFERROR(__xludf.DUMMYFUNCTION("""COMPUTED_VALUE"""),"WebAssembly")</f>
        <v>WebAssembly</v>
      </c>
    </row>
    <row r="3312">
      <c r="B3312" s="1" t="str">
        <f>IFERROR(__xludf.DUMMYFUNCTION("""COMPUTED_VALUE"""),"Clojure;Go;HTML/CSS;Java;JavaScript;Kotlin;PHP;TypeScript")</f>
        <v>Clojure;Go;HTML/CSS;Java;JavaScript;Kotlin;PHP;TypeScript</v>
      </c>
      <c r="E3312" s="1" t="str">
        <f>IFERROR(__xludf.DUMMYFUNCTION("UNIQUE(SPLIT(B3312,"";""))"),"Clojure")</f>
        <v>Clojure</v>
      </c>
      <c r="F3312" s="1" t="str">
        <f>IFERROR(__xludf.DUMMYFUNCTION("""COMPUTED_VALUE"""),"Go")</f>
        <v>Go</v>
      </c>
      <c r="G3312" s="1" t="str">
        <f>IFERROR(__xludf.DUMMYFUNCTION("""COMPUTED_VALUE"""),"HTML/CSS")</f>
        <v>HTML/CSS</v>
      </c>
      <c r="H3312" s="1" t="str">
        <f>IFERROR(__xludf.DUMMYFUNCTION("""COMPUTED_VALUE"""),"Java")</f>
        <v>Java</v>
      </c>
      <c r="I3312" s="1" t="str">
        <f>IFERROR(__xludf.DUMMYFUNCTION("""COMPUTED_VALUE"""),"JavaScript")</f>
        <v>JavaScript</v>
      </c>
      <c r="J3312" s="1" t="str">
        <f>IFERROR(__xludf.DUMMYFUNCTION("""COMPUTED_VALUE"""),"Kotlin")</f>
        <v>Kotlin</v>
      </c>
      <c r="K3312" s="1" t="str">
        <f>IFERROR(__xludf.DUMMYFUNCTION("""COMPUTED_VALUE"""),"PHP")</f>
        <v>PHP</v>
      </c>
      <c r="L3312" s="1" t="str">
        <f>IFERROR(__xludf.DUMMYFUNCTION("""COMPUTED_VALUE"""),"TypeScript")</f>
        <v>TypeScript</v>
      </c>
    </row>
    <row r="3313">
      <c r="B3313" s="1" t="str">
        <f>IFERROR(__xludf.DUMMYFUNCTION("""COMPUTED_VALUE"""),"Assembly;Bash/Shell/PowerShell;C;C++;HTML/CSS;Python")</f>
        <v>Assembly;Bash/Shell/PowerShell;C;C++;HTML/CSS;Python</v>
      </c>
      <c r="E3313" s="1" t="str">
        <f>IFERROR(__xludf.DUMMYFUNCTION("UNIQUE(SPLIT(B3313,"";""))"),"Assembly")</f>
        <v>Assembly</v>
      </c>
      <c r="F3313" s="1" t="str">
        <f>IFERROR(__xludf.DUMMYFUNCTION("""COMPUTED_VALUE"""),"Bash/Shell/PowerShell")</f>
        <v>Bash/Shell/PowerShell</v>
      </c>
      <c r="G3313" s="1" t="str">
        <f>IFERROR(__xludf.DUMMYFUNCTION("""COMPUTED_VALUE"""),"C")</f>
        <v>C</v>
      </c>
      <c r="H3313" s="1" t="str">
        <f>IFERROR(__xludf.DUMMYFUNCTION("""COMPUTED_VALUE"""),"C++")</f>
        <v>C++</v>
      </c>
      <c r="I3313" s="1" t="str">
        <f>IFERROR(__xludf.DUMMYFUNCTION("""COMPUTED_VALUE"""),"HTML/CSS")</f>
        <v>HTML/CSS</v>
      </c>
      <c r="J3313" s="1" t="str">
        <f>IFERROR(__xludf.DUMMYFUNCTION("""COMPUTED_VALUE"""),"Python")</f>
        <v>Python</v>
      </c>
    </row>
    <row r="3314">
      <c r="B3314" s="1" t="str">
        <f>IFERROR(__xludf.DUMMYFUNCTION("""COMPUTED_VALUE"""),"C;C++;C#;HTML/CSS;Java;JavaScript;SQL;TypeScript")</f>
        <v>C;C++;C#;HTML/CSS;Java;JavaScript;SQL;TypeScript</v>
      </c>
      <c r="E3314" s="1" t="str">
        <f>IFERROR(__xludf.DUMMYFUNCTION("UNIQUE(SPLIT(B3314,"";""))"),"C")</f>
        <v>C</v>
      </c>
      <c r="F3314" s="1" t="str">
        <f>IFERROR(__xludf.DUMMYFUNCTION("""COMPUTED_VALUE"""),"C++")</f>
        <v>C++</v>
      </c>
      <c r="G3314" s="1" t="str">
        <f>IFERROR(__xludf.DUMMYFUNCTION("""COMPUTED_VALUE"""),"C#")</f>
        <v>C#</v>
      </c>
      <c r="H3314" s="1" t="str">
        <f>IFERROR(__xludf.DUMMYFUNCTION("""COMPUTED_VALUE"""),"HTML/CSS")</f>
        <v>HTML/CSS</v>
      </c>
      <c r="I3314" s="1" t="str">
        <f>IFERROR(__xludf.DUMMYFUNCTION("""COMPUTED_VALUE"""),"Java")</f>
        <v>Java</v>
      </c>
      <c r="J3314" s="1" t="str">
        <f>IFERROR(__xludf.DUMMYFUNCTION("""COMPUTED_VALUE"""),"JavaScript")</f>
        <v>JavaScript</v>
      </c>
      <c r="K3314" s="1" t="str">
        <f>IFERROR(__xludf.DUMMYFUNCTION("""COMPUTED_VALUE"""),"SQL")</f>
        <v>SQL</v>
      </c>
      <c r="L3314" s="1" t="str">
        <f>IFERROR(__xludf.DUMMYFUNCTION("""COMPUTED_VALUE"""),"TypeScript")</f>
        <v>TypeScript</v>
      </c>
    </row>
    <row r="3315">
      <c r="B3315" s="1" t="str">
        <f>IFERROR(__xludf.DUMMYFUNCTION("""COMPUTED_VALUE"""),"Bash/Shell/PowerShell;HTML/CSS;JavaScript;PHP;Python;SQL")</f>
        <v>Bash/Shell/PowerShell;HTML/CSS;JavaScript;PHP;Python;SQL</v>
      </c>
      <c r="E3315" s="1" t="str">
        <f>IFERROR(__xludf.DUMMYFUNCTION("UNIQUE(SPLIT(B3315,"";""))"),"Bash/Shell/PowerShell")</f>
        <v>Bash/Shell/PowerShell</v>
      </c>
      <c r="F3315" s="1" t="str">
        <f>IFERROR(__xludf.DUMMYFUNCTION("""COMPUTED_VALUE"""),"HTML/CSS")</f>
        <v>HTML/CSS</v>
      </c>
      <c r="G3315" s="1" t="str">
        <f>IFERROR(__xludf.DUMMYFUNCTION("""COMPUTED_VALUE"""),"JavaScript")</f>
        <v>JavaScript</v>
      </c>
      <c r="H3315" s="1" t="str">
        <f>IFERROR(__xludf.DUMMYFUNCTION("""COMPUTED_VALUE"""),"PHP")</f>
        <v>PHP</v>
      </c>
      <c r="I3315" s="1" t="str">
        <f>IFERROR(__xludf.DUMMYFUNCTION("""COMPUTED_VALUE"""),"Python")</f>
        <v>Python</v>
      </c>
      <c r="J3315" s="1" t="str">
        <f>IFERROR(__xludf.DUMMYFUNCTION("""COMPUTED_VALUE"""),"SQL")</f>
        <v>SQL</v>
      </c>
    </row>
    <row r="3316">
      <c r="B3316" s="1" t="str">
        <f>IFERROR(__xludf.DUMMYFUNCTION("""COMPUTED_VALUE"""),"Bash/Shell/PowerShell;Go;HTML/CSS;JavaScript;Python;Scala;SQL")</f>
        <v>Bash/Shell/PowerShell;Go;HTML/CSS;JavaScript;Python;Scala;SQL</v>
      </c>
      <c r="E3316" s="1" t="str">
        <f>IFERROR(__xludf.DUMMYFUNCTION("UNIQUE(SPLIT(B3316,"";""))"),"Bash/Shell/PowerShell")</f>
        <v>Bash/Shell/PowerShell</v>
      </c>
      <c r="F3316" s="1" t="str">
        <f>IFERROR(__xludf.DUMMYFUNCTION("""COMPUTED_VALUE"""),"Go")</f>
        <v>Go</v>
      </c>
      <c r="G3316" s="1" t="str">
        <f>IFERROR(__xludf.DUMMYFUNCTION("""COMPUTED_VALUE"""),"HTML/CSS")</f>
        <v>HTML/CSS</v>
      </c>
      <c r="H3316" s="1" t="str">
        <f>IFERROR(__xludf.DUMMYFUNCTION("""COMPUTED_VALUE"""),"JavaScript")</f>
        <v>JavaScript</v>
      </c>
      <c r="I3316" s="1" t="str">
        <f>IFERROR(__xludf.DUMMYFUNCTION("""COMPUTED_VALUE"""),"Python")</f>
        <v>Python</v>
      </c>
      <c r="J3316" s="1" t="str">
        <f>IFERROR(__xludf.DUMMYFUNCTION("""COMPUTED_VALUE"""),"Scala")</f>
        <v>Scala</v>
      </c>
      <c r="K3316" s="1" t="str">
        <f>IFERROR(__xludf.DUMMYFUNCTION("""COMPUTED_VALUE"""),"SQL")</f>
        <v>SQL</v>
      </c>
    </row>
    <row r="3317">
      <c r="B3317" s="1" t="str">
        <f>IFERROR(__xludf.DUMMYFUNCTION("""COMPUTED_VALUE"""),"Bash/Shell/PowerShell;C;C++;HTML/CSS;Java;JavaScript;PHP;SQL")</f>
        <v>Bash/Shell/PowerShell;C;C++;HTML/CSS;Java;JavaScript;PHP;SQL</v>
      </c>
      <c r="E3317" s="1" t="str">
        <f>IFERROR(__xludf.DUMMYFUNCTION("UNIQUE(SPLIT(B3317,"";""))"),"Bash/Shell/PowerShell")</f>
        <v>Bash/Shell/PowerShell</v>
      </c>
      <c r="F3317" s="1" t="str">
        <f>IFERROR(__xludf.DUMMYFUNCTION("""COMPUTED_VALUE"""),"C")</f>
        <v>C</v>
      </c>
      <c r="G3317" s="1" t="str">
        <f>IFERROR(__xludf.DUMMYFUNCTION("""COMPUTED_VALUE"""),"C++")</f>
        <v>C++</v>
      </c>
      <c r="H3317" s="1" t="str">
        <f>IFERROR(__xludf.DUMMYFUNCTION("""COMPUTED_VALUE"""),"HTML/CSS")</f>
        <v>HTML/CSS</v>
      </c>
      <c r="I3317" s="1" t="str">
        <f>IFERROR(__xludf.DUMMYFUNCTION("""COMPUTED_VALUE"""),"Java")</f>
        <v>Java</v>
      </c>
      <c r="J3317" s="1" t="str">
        <f>IFERROR(__xludf.DUMMYFUNCTION("""COMPUTED_VALUE"""),"JavaScript")</f>
        <v>JavaScript</v>
      </c>
      <c r="K3317" s="1" t="str">
        <f>IFERROR(__xludf.DUMMYFUNCTION("""COMPUTED_VALUE"""),"PHP")</f>
        <v>PHP</v>
      </c>
      <c r="L3317" s="1" t="str">
        <f>IFERROR(__xludf.DUMMYFUNCTION("""COMPUTED_VALUE"""),"SQL")</f>
        <v>SQL</v>
      </c>
    </row>
    <row r="3318">
      <c r="B3318" s="1" t="str">
        <f>IFERROR(__xludf.DUMMYFUNCTION("""COMPUTED_VALUE"""),"HTML/CSS;Java;JavaScript;Python;R;Scala;SQL")</f>
        <v>HTML/CSS;Java;JavaScript;Python;R;Scala;SQL</v>
      </c>
      <c r="E3318" s="1" t="str">
        <f>IFERROR(__xludf.DUMMYFUNCTION("UNIQUE(SPLIT(B3318,"";""))"),"HTML/CSS")</f>
        <v>HTML/CSS</v>
      </c>
      <c r="F3318" s="1" t="str">
        <f>IFERROR(__xludf.DUMMYFUNCTION("""COMPUTED_VALUE"""),"Java")</f>
        <v>Java</v>
      </c>
      <c r="G3318" s="1" t="str">
        <f>IFERROR(__xludf.DUMMYFUNCTION("""COMPUTED_VALUE"""),"JavaScript")</f>
        <v>JavaScript</v>
      </c>
      <c r="H3318" s="1" t="str">
        <f>IFERROR(__xludf.DUMMYFUNCTION("""COMPUTED_VALUE"""),"Python")</f>
        <v>Python</v>
      </c>
      <c r="I3318" s="1" t="str">
        <f>IFERROR(__xludf.DUMMYFUNCTION("""COMPUTED_VALUE"""),"R")</f>
        <v>R</v>
      </c>
      <c r="J3318" s="1" t="str">
        <f>IFERROR(__xludf.DUMMYFUNCTION("""COMPUTED_VALUE"""),"Scala")</f>
        <v>Scala</v>
      </c>
      <c r="K3318" s="1" t="str">
        <f>IFERROR(__xludf.DUMMYFUNCTION("""COMPUTED_VALUE"""),"SQL")</f>
        <v>SQL</v>
      </c>
    </row>
    <row r="3319">
      <c r="B3319" s="1" t="str">
        <f>IFERROR(__xludf.DUMMYFUNCTION("""COMPUTED_VALUE"""),"C#;Java")</f>
        <v>C#;Java</v>
      </c>
      <c r="E3319" s="1" t="str">
        <f>IFERROR(__xludf.DUMMYFUNCTION("UNIQUE(SPLIT(B3319,"";""))"),"C#")</f>
        <v>C#</v>
      </c>
      <c r="F3319" s="1" t="str">
        <f>IFERROR(__xludf.DUMMYFUNCTION("""COMPUTED_VALUE"""),"Java")</f>
        <v>Java</v>
      </c>
    </row>
    <row r="3320">
      <c r="B3320" s="1" t="str">
        <f>IFERROR(__xludf.DUMMYFUNCTION("""COMPUTED_VALUE"""),"Bash/Shell/PowerShell;Go;HTML/CSS;Java;JavaScript;Objective-C;PHP;Python;R;SQL;TypeScript")</f>
        <v>Bash/Shell/PowerShell;Go;HTML/CSS;Java;JavaScript;Objective-C;PHP;Python;R;SQL;TypeScript</v>
      </c>
      <c r="E3320" s="1" t="str">
        <f>IFERROR(__xludf.DUMMYFUNCTION("UNIQUE(SPLIT(B3320,"";""))"),"Bash/Shell/PowerShell")</f>
        <v>Bash/Shell/PowerShell</v>
      </c>
      <c r="F3320" s="1" t="str">
        <f>IFERROR(__xludf.DUMMYFUNCTION("""COMPUTED_VALUE"""),"Go")</f>
        <v>Go</v>
      </c>
      <c r="G3320" s="1" t="str">
        <f>IFERROR(__xludf.DUMMYFUNCTION("""COMPUTED_VALUE"""),"HTML/CSS")</f>
        <v>HTML/CSS</v>
      </c>
      <c r="H3320" s="1" t="str">
        <f>IFERROR(__xludf.DUMMYFUNCTION("""COMPUTED_VALUE"""),"Java")</f>
        <v>Java</v>
      </c>
      <c r="I3320" s="1" t="str">
        <f>IFERROR(__xludf.DUMMYFUNCTION("""COMPUTED_VALUE"""),"JavaScript")</f>
        <v>JavaScript</v>
      </c>
      <c r="J3320" s="1" t="str">
        <f>IFERROR(__xludf.DUMMYFUNCTION("""COMPUTED_VALUE"""),"Objective-C")</f>
        <v>Objective-C</v>
      </c>
      <c r="K3320" s="1" t="str">
        <f>IFERROR(__xludf.DUMMYFUNCTION("""COMPUTED_VALUE"""),"PHP")</f>
        <v>PHP</v>
      </c>
      <c r="L3320" s="1" t="str">
        <f>IFERROR(__xludf.DUMMYFUNCTION("""COMPUTED_VALUE"""),"Python")</f>
        <v>Python</v>
      </c>
      <c r="M3320" s="1" t="str">
        <f>IFERROR(__xludf.DUMMYFUNCTION("""COMPUTED_VALUE"""),"R")</f>
        <v>R</v>
      </c>
      <c r="N3320" s="1" t="str">
        <f>IFERROR(__xludf.DUMMYFUNCTION("""COMPUTED_VALUE"""),"SQL")</f>
        <v>SQL</v>
      </c>
      <c r="O3320" s="1" t="str">
        <f>IFERROR(__xludf.DUMMYFUNCTION("""COMPUTED_VALUE"""),"TypeScript")</f>
        <v>TypeScript</v>
      </c>
    </row>
    <row r="3321">
      <c r="B3321" s="1" t="str">
        <f>IFERROR(__xludf.DUMMYFUNCTION("""COMPUTED_VALUE"""),"Java")</f>
        <v>Java</v>
      </c>
      <c r="E3321" s="1" t="str">
        <f>IFERROR(__xludf.DUMMYFUNCTION("UNIQUE(SPLIT(B3321,"";""))"),"Java")</f>
        <v>Java</v>
      </c>
    </row>
    <row r="3322">
      <c r="B3322" s="1" t="str">
        <f>IFERROR(__xludf.DUMMYFUNCTION("""COMPUTED_VALUE"""),"Bash/Shell/PowerShell;HTML/CSS;JavaScript;TypeScript")</f>
        <v>Bash/Shell/PowerShell;HTML/CSS;JavaScript;TypeScript</v>
      </c>
      <c r="E3322" s="1" t="str">
        <f>IFERROR(__xludf.DUMMYFUNCTION("UNIQUE(SPLIT(B3322,"";""))"),"Bash/Shell/PowerShell")</f>
        <v>Bash/Shell/PowerShell</v>
      </c>
      <c r="F3322" s="1" t="str">
        <f>IFERROR(__xludf.DUMMYFUNCTION("""COMPUTED_VALUE"""),"HTML/CSS")</f>
        <v>HTML/CSS</v>
      </c>
      <c r="G3322" s="1" t="str">
        <f>IFERROR(__xludf.DUMMYFUNCTION("""COMPUTED_VALUE"""),"JavaScript")</f>
        <v>JavaScript</v>
      </c>
      <c r="H3322" s="1" t="str">
        <f>IFERROR(__xludf.DUMMYFUNCTION("""COMPUTED_VALUE"""),"TypeScript")</f>
        <v>TypeScript</v>
      </c>
    </row>
    <row r="3323">
      <c r="B3323" s="1" t="str">
        <f>IFERROR(__xludf.DUMMYFUNCTION("""COMPUTED_VALUE"""),"JavaScript;Swift")</f>
        <v>JavaScript;Swift</v>
      </c>
      <c r="E3323" s="1" t="str">
        <f>IFERROR(__xludf.DUMMYFUNCTION("UNIQUE(SPLIT(B3323,"";""))"),"JavaScript")</f>
        <v>JavaScript</v>
      </c>
      <c r="F3323" s="1" t="str">
        <f>IFERROR(__xludf.DUMMYFUNCTION("""COMPUTED_VALUE"""),"Swift")</f>
        <v>Swift</v>
      </c>
    </row>
    <row r="3324">
      <c r="B3324" s="1" t="str">
        <f>IFERROR(__xludf.DUMMYFUNCTION("""COMPUTED_VALUE"""),"Java;SQL")</f>
        <v>Java;SQL</v>
      </c>
      <c r="E3324" s="1" t="str">
        <f>IFERROR(__xludf.DUMMYFUNCTION("UNIQUE(SPLIT(B3324,"";""))"),"Java")</f>
        <v>Java</v>
      </c>
      <c r="F3324" s="1" t="str">
        <f>IFERROR(__xludf.DUMMYFUNCTION("""COMPUTED_VALUE"""),"SQL")</f>
        <v>SQL</v>
      </c>
    </row>
    <row r="3325">
      <c r="B3325" s="1" t="str">
        <f>IFERROR(__xludf.DUMMYFUNCTION("""COMPUTED_VALUE"""),"Bash/Shell/PowerShell;HTML/CSS;Java;JavaScript;Python;SQL")</f>
        <v>Bash/Shell/PowerShell;HTML/CSS;Java;JavaScript;Python;SQL</v>
      </c>
      <c r="E3325" s="1" t="str">
        <f>IFERROR(__xludf.DUMMYFUNCTION("UNIQUE(SPLIT(B3325,"";""))"),"Bash/Shell/PowerShell")</f>
        <v>Bash/Shell/PowerShell</v>
      </c>
      <c r="F3325" s="1" t="str">
        <f>IFERROR(__xludf.DUMMYFUNCTION("""COMPUTED_VALUE"""),"HTML/CSS")</f>
        <v>HTML/CSS</v>
      </c>
      <c r="G3325" s="1" t="str">
        <f>IFERROR(__xludf.DUMMYFUNCTION("""COMPUTED_VALUE"""),"Java")</f>
        <v>Java</v>
      </c>
      <c r="H3325" s="1" t="str">
        <f>IFERROR(__xludf.DUMMYFUNCTION("""COMPUTED_VALUE"""),"JavaScript")</f>
        <v>JavaScript</v>
      </c>
      <c r="I3325" s="1" t="str">
        <f>IFERROR(__xludf.DUMMYFUNCTION("""COMPUTED_VALUE"""),"Python")</f>
        <v>Python</v>
      </c>
      <c r="J3325" s="1" t="str">
        <f>IFERROR(__xludf.DUMMYFUNCTION("""COMPUTED_VALUE"""),"SQL")</f>
        <v>SQL</v>
      </c>
    </row>
    <row r="3326">
      <c r="B3326" s="1" t="str">
        <f>IFERROR(__xludf.DUMMYFUNCTION("""COMPUTED_VALUE"""),"Bash/Shell/PowerShell;Go;JavaScript;Python;Ruby;Scala;SQL;TypeScript")</f>
        <v>Bash/Shell/PowerShell;Go;JavaScript;Python;Ruby;Scala;SQL;TypeScript</v>
      </c>
      <c r="E3326" s="1" t="str">
        <f>IFERROR(__xludf.DUMMYFUNCTION("UNIQUE(SPLIT(B3326,"";""))"),"Bash/Shell/PowerShell")</f>
        <v>Bash/Shell/PowerShell</v>
      </c>
      <c r="F3326" s="1" t="str">
        <f>IFERROR(__xludf.DUMMYFUNCTION("""COMPUTED_VALUE"""),"Go")</f>
        <v>Go</v>
      </c>
      <c r="G3326" s="1" t="str">
        <f>IFERROR(__xludf.DUMMYFUNCTION("""COMPUTED_VALUE"""),"JavaScript")</f>
        <v>JavaScript</v>
      </c>
      <c r="H3326" s="1" t="str">
        <f>IFERROR(__xludf.DUMMYFUNCTION("""COMPUTED_VALUE"""),"Python")</f>
        <v>Python</v>
      </c>
      <c r="I3326" s="1" t="str">
        <f>IFERROR(__xludf.DUMMYFUNCTION("""COMPUTED_VALUE"""),"Ruby")</f>
        <v>Ruby</v>
      </c>
      <c r="J3326" s="1" t="str">
        <f>IFERROR(__xludf.DUMMYFUNCTION("""COMPUTED_VALUE"""),"Scala")</f>
        <v>Scala</v>
      </c>
      <c r="K3326" s="1" t="str">
        <f>IFERROR(__xludf.DUMMYFUNCTION("""COMPUTED_VALUE"""),"SQL")</f>
        <v>SQL</v>
      </c>
      <c r="L3326" s="1" t="str">
        <f>IFERROR(__xludf.DUMMYFUNCTION("""COMPUTED_VALUE"""),"TypeScript")</f>
        <v>TypeScript</v>
      </c>
    </row>
    <row r="3327">
      <c r="B3327" s="1" t="str">
        <f>IFERROR(__xludf.DUMMYFUNCTION("""COMPUTED_VALUE"""),"C++;C#;VBA")</f>
        <v>C++;C#;VBA</v>
      </c>
      <c r="E3327" s="1" t="str">
        <f>IFERROR(__xludf.DUMMYFUNCTION("UNIQUE(SPLIT(B3327,"";""))"),"C++")</f>
        <v>C++</v>
      </c>
      <c r="F3327" s="1" t="str">
        <f>IFERROR(__xludf.DUMMYFUNCTION("""COMPUTED_VALUE"""),"C#")</f>
        <v>C#</v>
      </c>
      <c r="G3327" s="1" t="str">
        <f>IFERROR(__xludf.DUMMYFUNCTION("""COMPUTED_VALUE"""),"VBA")</f>
        <v>VBA</v>
      </c>
    </row>
    <row r="3328">
      <c r="B3328" s="1" t="str">
        <f>IFERROR(__xludf.DUMMYFUNCTION("""COMPUTED_VALUE"""),"Bash/Shell/PowerShell;C#;HTML/CSS;JavaScript")</f>
        <v>Bash/Shell/PowerShell;C#;HTML/CSS;JavaScript</v>
      </c>
      <c r="E3328" s="1" t="str">
        <f>IFERROR(__xludf.DUMMYFUNCTION("UNIQUE(SPLIT(B3328,"";""))"),"Bash/Shell/PowerShell")</f>
        <v>Bash/Shell/PowerShell</v>
      </c>
      <c r="F3328" s="1" t="str">
        <f>IFERROR(__xludf.DUMMYFUNCTION("""COMPUTED_VALUE"""),"C#")</f>
        <v>C#</v>
      </c>
      <c r="G3328" s="1" t="str">
        <f>IFERROR(__xludf.DUMMYFUNCTION("""COMPUTED_VALUE"""),"HTML/CSS")</f>
        <v>HTML/CSS</v>
      </c>
      <c r="H3328" s="1" t="str">
        <f>IFERROR(__xludf.DUMMYFUNCTION("""COMPUTED_VALUE"""),"JavaScript")</f>
        <v>JavaScript</v>
      </c>
    </row>
    <row r="3329">
      <c r="B3329" s="1" t="str">
        <f>IFERROR(__xludf.DUMMYFUNCTION("""COMPUTED_VALUE"""),"HTML/CSS;Java;JavaScript;PHP;Python;SQL;TypeScript")</f>
        <v>HTML/CSS;Java;JavaScript;PHP;Python;SQL;TypeScript</v>
      </c>
      <c r="E3329" s="1" t="str">
        <f>IFERROR(__xludf.DUMMYFUNCTION("UNIQUE(SPLIT(B3329,"";""))"),"HTML/CSS")</f>
        <v>HTML/CSS</v>
      </c>
      <c r="F3329" s="1" t="str">
        <f>IFERROR(__xludf.DUMMYFUNCTION("""COMPUTED_VALUE"""),"Java")</f>
        <v>Java</v>
      </c>
      <c r="G3329" s="1" t="str">
        <f>IFERROR(__xludf.DUMMYFUNCTION("""COMPUTED_VALUE"""),"JavaScript")</f>
        <v>JavaScript</v>
      </c>
      <c r="H3329" s="1" t="str">
        <f>IFERROR(__xludf.DUMMYFUNCTION("""COMPUTED_VALUE"""),"PHP")</f>
        <v>PHP</v>
      </c>
      <c r="I3329" s="1" t="str">
        <f>IFERROR(__xludf.DUMMYFUNCTION("""COMPUTED_VALUE"""),"Python")</f>
        <v>Python</v>
      </c>
      <c r="J3329" s="1" t="str">
        <f>IFERROR(__xludf.DUMMYFUNCTION("""COMPUTED_VALUE"""),"SQL")</f>
        <v>SQL</v>
      </c>
      <c r="K3329" s="1" t="str">
        <f>IFERROR(__xludf.DUMMYFUNCTION("""COMPUTED_VALUE"""),"TypeScript")</f>
        <v>TypeScript</v>
      </c>
    </row>
    <row r="3330">
      <c r="B3330" s="1" t="str">
        <f>IFERROR(__xludf.DUMMYFUNCTION("""COMPUTED_VALUE"""),"C++;HTML/CSS;Python")</f>
        <v>C++;HTML/CSS;Python</v>
      </c>
      <c r="E3330" s="1" t="str">
        <f>IFERROR(__xludf.DUMMYFUNCTION("UNIQUE(SPLIT(B3330,"";""))"),"C++")</f>
        <v>C++</v>
      </c>
      <c r="F3330" s="1" t="str">
        <f>IFERROR(__xludf.DUMMYFUNCTION("""COMPUTED_VALUE"""),"HTML/CSS")</f>
        <v>HTML/CSS</v>
      </c>
      <c r="G3330" s="1" t="str">
        <f>IFERROR(__xludf.DUMMYFUNCTION("""COMPUTED_VALUE"""),"Python")</f>
        <v>Python</v>
      </c>
    </row>
    <row r="3331">
      <c r="B3331" s="1" t="str">
        <f>IFERROR(__xludf.DUMMYFUNCTION("""COMPUTED_VALUE"""),"Clojure;HTML/CSS;Java;JavaScript;Python")</f>
        <v>Clojure;HTML/CSS;Java;JavaScript;Python</v>
      </c>
      <c r="E3331" s="1" t="str">
        <f>IFERROR(__xludf.DUMMYFUNCTION("UNIQUE(SPLIT(B3331,"";""))"),"Clojure")</f>
        <v>Clojure</v>
      </c>
      <c r="F3331" s="1" t="str">
        <f>IFERROR(__xludf.DUMMYFUNCTION("""COMPUTED_VALUE"""),"HTML/CSS")</f>
        <v>HTML/CSS</v>
      </c>
      <c r="G3331" s="1" t="str">
        <f>IFERROR(__xludf.DUMMYFUNCTION("""COMPUTED_VALUE"""),"Java")</f>
        <v>Java</v>
      </c>
      <c r="H3331" s="1" t="str">
        <f>IFERROR(__xludf.DUMMYFUNCTION("""COMPUTED_VALUE"""),"JavaScript")</f>
        <v>JavaScript</v>
      </c>
      <c r="I3331" s="1" t="str">
        <f>IFERROR(__xludf.DUMMYFUNCTION("""COMPUTED_VALUE"""),"Python")</f>
        <v>Python</v>
      </c>
    </row>
    <row r="3332">
      <c r="B3332" s="1" t="str">
        <f>IFERROR(__xludf.DUMMYFUNCTION("""COMPUTED_VALUE"""),"Bash/Shell/PowerShell;C++;JavaScript;PHP;Python")</f>
        <v>Bash/Shell/PowerShell;C++;JavaScript;PHP;Python</v>
      </c>
      <c r="E3332" s="1" t="str">
        <f>IFERROR(__xludf.DUMMYFUNCTION("UNIQUE(SPLIT(B3332,"";""))"),"Bash/Shell/PowerShell")</f>
        <v>Bash/Shell/PowerShell</v>
      </c>
      <c r="F3332" s="1" t="str">
        <f>IFERROR(__xludf.DUMMYFUNCTION("""COMPUTED_VALUE"""),"C++")</f>
        <v>C++</v>
      </c>
      <c r="G3332" s="1" t="str">
        <f>IFERROR(__xludf.DUMMYFUNCTION("""COMPUTED_VALUE"""),"JavaScript")</f>
        <v>JavaScript</v>
      </c>
      <c r="H3332" s="1" t="str">
        <f>IFERROR(__xludf.DUMMYFUNCTION("""COMPUTED_VALUE"""),"PHP")</f>
        <v>PHP</v>
      </c>
      <c r="I3332" s="1" t="str">
        <f>IFERROR(__xludf.DUMMYFUNCTION("""COMPUTED_VALUE"""),"Python")</f>
        <v>Python</v>
      </c>
    </row>
    <row r="3333">
      <c r="B3333" s="1" t="str">
        <f>IFERROR(__xludf.DUMMYFUNCTION("""COMPUTED_VALUE"""),"Bash/Shell/PowerShell;HTML/CSS;Java;JavaScript;Kotlin;Objective-C;SQL;Swift")</f>
        <v>Bash/Shell/PowerShell;HTML/CSS;Java;JavaScript;Kotlin;Objective-C;SQL;Swift</v>
      </c>
      <c r="E3333" s="1" t="str">
        <f>IFERROR(__xludf.DUMMYFUNCTION("UNIQUE(SPLIT(B3333,"";""))"),"Bash/Shell/PowerShell")</f>
        <v>Bash/Shell/PowerShell</v>
      </c>
      <c r="F3333" s="1" t="str">
        <f>IFERROR(__xludf.DUMMYFUNCTION("""COMPUTED_VALUE"""),"HTML/CSS")</f>
        <v>HTML/CSS</v>
      </c>
      <c r="G3333" s="1" t="str">
        <f>IFERROR(__xludf.DUMMYFUNCTION("""COMPUTED_VALUE"""),"Java")</f>
        <v>Java</v>
      </c>
      <c r="H3333" s="1" t="str">
        <f>IFERROR(__xludf.DUMMYFUNCTION("""COMPUTED_VALUE"""),"JavaScript")</f>
        <v>JavaScript</v>
      </c>
      <c r="I3333" s="1" t="str">
        <f>IFERROR(__xludf.DUMMYFUNCTION("""COMPUTED_VALUE"""),"Kotlin")</f>
        <v>Kotlin</v>
      </c>
      <c r="J3333" s="1" t="str">
        <f>IFERROR(__xludf.DUMMYFUNCTION("""COMPUTED_VALUE"""),"Objective-C")</f>
        <v>Objective-C</v>
      </c>
      <c r="K3333" s="1" t="str">
        <f>IFERROR(__xludf.DUMMYFUNCTION("""COMPUTED_VALUE"""),"SQL")</f>
        <v>SQL</v>
      </c>
      <c r="L3333" s="1" t="str">
        <f>IFERROR(__xludf.DUMMYFUNCTION("""COMPUTED_VALUE"""),"Swift")</f>
        <v>Swift</v>
      </c>
    </row>
    <row r="3334">
      <c r="B3334" s="1" t="str">
        <f>IFERROR(__xludf.DUMMYFUNCTION("""COMPUTED_VALUE"""),"C;C++;HTML/CSS;JavaScript;Python;R;Ruby;SQL;Swift")</f>
        <v>C;C++;HTML/CSS;JavaScript;Python;R;Ruby;SQL;Swift</v>
      </c>
      <c r="E3334" s="1" t="str">
        <f>IFERROR(__xludf.DUMMYFUNCTION("UNIQUE(SPLIT(B3334,"";""))"),"C")</f>
        <v>C</v>
      </c>
      <c r="F3334" s="1" t="str">
        <f>IFERROR(__xludf.DUMMYFUNCTION("""COMPUTED_VALUE"""),"C++")</f>
        <v>C++</v>
      </c>
      <c r="G3334" s="1" t="str">
        <f>IFERROR(__xludf.DUMMYFUNCTION("""COMPUTED_VALUE"""),"HTML/CSS")</f>
        <v>HTML/CSS</v>
      </c>
      <c r="H3334" s="1" t="str">
        <f>IFERROR(__xludf.DUMMYFUNCTION("""COMPUTED_VALUE"""),"JavaScript")</f>
        <v>JavaScript</v>
      </c>
      <c r="I3334" s="1" t="str">
        <f>IFERROR(__xludf.DUMMYFUNCTION("""COMPUTED_VALUE"""),"Python")</f>
        <v>Python</v>
      </c>
      <c r="J3334" s="1" t="str">
        <f>IFERROR(__xludf.DUMMYFUNCTION("""COMPUTED_VALUE"""),"R")</f>
        <v>R</v>
      </c>
      <c r="K3334" s="1" t="str">
        <f>IFERROR(__xludf.DUMMYFUNCTION("""COMPUTED_VALUE"""),"Ruby")</f>
        <v>Ruby</v>
      </c>
      <c r="L3334" s="1" t="str">
        <f>IFERROR(__xludf.DUMMYFUNCTION("""COMPUTED_VALUE"""),"SQL")</f>
        <v>SQL</v>
      </c>
      <c r="M3334" s="1" t="str">
        <f>IFERROR(__xludf.DUMMYFUNCTION("""COMPUTED_VALUE"""),"Swift")</f>
        <v>Swift</v>
      </c>
    </row>
    <row r="3335">
      <c r="B3335" s="1" t="str">
        <f>IFERROR(__xludf.DUMMYFUNCTION("""COMPUTED_VALUE"""),"Assembly;Bash/Shell/PowerShell;C;C++;Python;Other(s):")</f>
        <v>Assembly;Bash/Shell/PowerShell;C;C++;Python;Other(s):</v>
      </c>
      <c r="E3335" s="1" t="str">
        <f>IFERROR(__xludf.DUMMYFUNCTION("UNIQUE(SPLIT(B3335,"";""))"),"Assembly")</f>
        <v>Assembly</v>
      </c>
      <c r="F3335" s="1" t="str">
        <f>IFERROR(__xludf.DUMMYFUNCTION("""COMPUTED_VALUE"""),"Bash/Shell/PowerShell")</f>
        <v>Bash/Shell/PowerShell</v>
      </c>
      <c r="G3335" s="1" t="str">
        <f>IFERROR(__xludf.DUMMYFUNCTION("""COMPUTED_VALUE"""),"C")</f>
        <v>C</v>
      </c>
      <c r="H3335" s="1" t="str">
        <f>IFERROR(__xludf.DUMMYFUNCTION("""COMPUTED_VALUE"""),"C++")</f>
        <v>C++</v>
      </c>
      <c r="I3335" s="1" t="str">
        <f>IFERROR(__xludf.DUMMYFUNCTION("""COMPUTED_VALUE"""),"Python")</f>
        <v>Python</v>
      </c>
      <c r="J3335" s="1" t="str">
        <f>IFERROR(__xludf.DUMMYFUNCTION("""COMPUTED_VALUE"""),"Other(s):")</f>
        <v>Other(s):</v>
      </c>
    </row>
    <row r="3336">
      <c r="B3336" s="1" t="str">
        <f>IFERROR(__xludf.DUMMYFUNCTION("""COMPUTED_VALUE"""),"Java;JavaScript;TypeScript")</f>
        <v>Java;JavaScript;TypeScript</v>
      </c>
      <c r="E3336" s="1" t="str">
        <f>IFERROR(__xludf.DUMMYFUNCTION("UNIQUE(SPLIT(B3336,"";""))"),"Java")</f>
        <v>Java</v>
      </c>
      <c r="F3336" s="1" t="str">
        <f>IFERROR(__xludf.DUMMYFUNCTION("""COMPUTED_VALUE"""),"JavaScript")</f>
        <v>JavaScript</v>
      </c>
      <c r="G3336" s="1" t="str">
        <f>IFERROR(__xludf.DUMMYFUNCTION("""COMPUTED_VALUE"""),"TypeScript")</f>
        <v>TypeScript</v>
      </c>
    </row>
    <row r="3337">
      <c r="B3337" s="1" t="str">
        <f>IFERROR(__xludf.DUMMYFUNCTION("""COMPUTED_VALUE"""),"Java;PHP")</f>
        <v>Java;PHP</v>
      </c>
      <c r="E3337" s="1" t="str">
        <f>IFERROR(__xludf.DUMMYFUNCTION("UNIQUE(SPLIT(B3337,"";""))"),"Java")</f>
        <v>Java</v>
      </c>
      <c r="F3337" s="1" t="str">
        <f>IFERROR(__xludf.DUMMYFUNCTION("""COMPUTED_VALUE"""),"PHP")</f>
        <v>PHP</v>
      </c>
    </row>
    <row r="3338">
      <c r="B3338" s="1" t="str">
        <f>IFERROR(__xludf.DUMMYFUNCTION("""COMPUTED_VALUE"""),"Bash/Shell/PowerShell;C#;HTML/CSS;JavaScript;Python;R;SQL")</f>
        <v>Bash/Shell/PowerShell;C#;HTML/CSS;JavaScript;Python;R;SQL</v>
      </c>
      <c r="E3338" s="1" t="str">
        <f>IFERROR(__xludf.DUMMYFUNCTION("UNIQUE(SPLIT(B3338,"";""))"),"Bash/Shell/PowerShell")</f>
        <v>Bash/Shell/PowerShell</v>
      </c>
      <c r="F3338" s="1" t="str">
        <f>IFERROR(__xludf.DUMMYFUNCTION("""COMPUTED_VALUE"""),"C#")</f>
        <v>C#</v>
      </c>
      <c r="G3338" s="1" t="str">
        <f>IFERROR(__xludf.DUMMYFUNCTION("""COMPUTED_VALUE"""),"HTML/CSS")</f>
        <v>HTML/CSS</v>
      </c>
      <c r="H3338" s="1" t="str">
        <f>IFERROR(__xludf.DUMMYFUNCTION("""COMPUTED_VALUE"""),"JavaScript")</f>
        <v>JavaScript</v>
      </c>
      <c r="I3338" s="1" t="str">
        <f>IFERROR(__xludf.DUMMYFUNCTION("""COMPUTED_VALUE"""),"Python")</f>
        <v>Python</v>
      </c>
      <c r="J3338" s="1" t="str">
        <f>IFERROR(__xludf.DUMMYFUNCTION("""COMPUTED_VALUE"""),"R")</f>
        <v>R</v>
      </c>
      <c r="K3338" s="1" t="str">
        <f>IFERROR(__xludf.DUMMYFUNCTION("""COMPUTED_VALUE"""),"SQL")</f>
        <v>SQL</v>
      </c>
    </row>
    <row r="3339">
      <c r="B3339" s="1" t="str">
        <f>IFERROR(__xludf.DUMMYFUNCTION("""COMPUTED_VALUE"""),"C;Go;Python;SQL")</f>
        <v>C;Go;Python;SQL</v>
      </c>
      <c r="E3339" s="1" t="str">
        <f>IFERROR(__xludf.DUMMYFUNCTION("UNIQUE(SPLIT(B3339,"";""))"),"C")</f>
        <v>C</v>
      </c>
      <c r="F3339" s="1" t="str">
        <f>IFERROR(__xludf.DUMMYFUNCTION("""COMPUTED_VALUE"""),"Go")</f>
        <v>Go</v>
      </c>
      <c r="G3339" s="1" t="str">
        <f>IFERROR(__xludf.DUMMYFUNCTION("""COMPUTED_VALUE"""),"Python")</f>
        <v>Python</v>
      </c>
      <c r="H3339" s="1" t="str">
        <f>IFERROR(__xludf.DUMMYFUNCTION("""COMPUTED_VALUE"""),"SQL")</f>
        <v>SQL</v>
      </c>
    </row>
    <row r="3340">
      <c r="B3340" s="1" t="str">
        <f>IFERROR(__xludf.DUMMYFUNCTION("""COMPUTED_VALUE"""),"Assembly;HTML/CSS;JavaScript;PHP;SQL;Swift")</f>
        <v>Assembly;HTML/CSS;JavaScript;PHP;SQL;Swift</v>
      </c>
      <c r="E3340" s="1" t="str">
        <f>IFERROR(__xludf.DUMMYFUNCTION("UNIQUE(SPLIT(B3340,"";""))"),"Assembly")</f>
        <v>Assembly</v>
      </c>
      <c r="F3340" s="1" t="str">
        <f>IFERROR(__xludf.DUMMYFUNCTION("""COMPUTED_VALUE"""),"HTML/CSS")</f>
        <v>HTML/CSS</v>
      </c>
      <c r="G3340" s="1" t="str">
        <f>IFERROR(__xludf.DUMMYFUNCTION("""COMPUTED_VALUE"""),"JavaScript")</f>
        <v>JavaScript</v>
      </c>
      <c r="H3340" s="1" t="str">
        <f>IFERROR(__xludf.DUMMYFUNCTION("""COMPUTED_VALUE"""),"PHP")</f>
        <v>PHP</v>
      </c>
      <c r="I3340" s="1" t="str">
        <f>IFERROR(__xludf.DUMMYFUNCTION("""COMPUTED_VALUE"""),"SQL")</f>
        <v>SQL</v>
      </c>
      <c r="J3340" s="1" t="str">
        <f>IFERROR(__xludf.DUMMYFUNCTION("""COMPUTED_VALUE"""),"Swift")</f>
        <v>Swift</v>
      </c>
    </row>
    <row r="3341">
      <c r="B3341" s="1" t="str">
        <f>IFERROR(__xludf.DUMMYFUNCTION("""COMPUTED_VALUE"""),"C#;Java;Other(s):")</f>
        <v>C#;Java;Other(s):</v>
      </c>
      <c r="E3341" s="1" t="str">
        <f>IFERROR(__xludf.DUMMYFUNCTION("UNIQUE(SPLIT(B3341,"";""))"),"C#")</f>
        <v>C#</v>
      </c>
      <c r="F3341" s="1" t="str">
        <f>IFERROR(__xludf.DUMMYFUNCTION("""COMPUTED_VALUE"""),"Java")</f>
        <v>Java</v>
      </c>
      <c r="G3341" s="1" t="str">
        <f>IFERROR(__xludf.DUMMYFUNCTION("""COMPUTED_VALUE"""),"Other(s):")</f>
        <v>Other(s):</v>
      </c>
    </row>
    <row r="3342">
      <c r="B3342" s="1" t="str">
        <f>IFERROR(__xludf.DUMMYFUNCTION("""COMPUTED_VALUE"""),"Bash/Shell/PowerShell;Objective-C;Swift")</f>
        <v>Bash/Shell/PowerShell;Objective-C;Swift</v>
      </c>
      <c r="E3342" s="1" t="str">
        <f>IFERROR(__xludf.DUMMYFUNCTION("UNIQUE(SPLIT(B3342,"";""))"),"Bash/Shell/PowerShell")</f>
        <v>Bash/Shell/PowerShell</v>
      </c>
      <c r="F3342" s="1" t="str">
        <f>IFERROR(__xludf.DUMMYFUNCTION("""COMPUTED_VALUE"""),"Objective-C")</f>
        <v>Objective-C</v>
      </c>
      <c r="G3342" s="1" t="str">
        <f>IFERROR(__xludf.DUMMYFUNCTION("""COMPUTED_VALUE"""),"Swift")</f>
        <v>Swift</v>
      </c>
    </row>
    <row r="3343">
      <c r="B3343" s="1" t="str">
        <f>IFERROR(__xludf.DUMMYFUNCTION("""COMPUTED_VALUE"""),"Java;JavaScript;Python")</f>
        <v>Java;JavaScript;Python</v>
      </c>
      <c r="E3343" s="1" t="str">
        <f>IFERROR(__xludf.DUMMYFUNCTION("UNIQUE(SPLIT(B3343,"";""))"),"Java")</f>
        <v>Java</v>
      </c>
      <c r="F3343" s="1" t="str">
        <f>IFERROR(__xludf.DUMMYFUNCTION("""COMPUTED_VALUE"""),"JavaScript")</f>
        <v>JavaScript</v>
      </c>
      <c r="G3343" s="1" t="str">
        <f>IFERROR(__xludf.DUMMYFUNCTION("""COMPUTED_VALUE"""),"Python")</f>
        <v>Python</v>
      </c>
    </row>
    <row r="3344">
      <c r="B3344" s="1" t="str">
        <f>IFERROR(__xludf.DUMMYFUNCTION("""COMPUTED_VALUE"""),"Bash/Shell/PowerShell;C;C++;C#;HTML/CSS;Java;JavaScript;PHP;Python;SQL")</f>
        <v>Bash/Shell/PowerShell;C;C++;C#;HTML/CSS;Java;JavaScript;PHP;Python;SQL</v>
      </c>
      <c r="E3344" s="1" t="str">
        <f>IFERROR(__xludf.DUMMYFUNCTION("UNIQUE(SPLIT(B3344,"";""))"),"Bash/Shell/PowerShell")</f>
        <v>Bash/Shell/PowerShell</v>
      </c>
      <c r="F3344" s="1" t="str">
        <f>IFERROR(__xludf.DUMMYFUNCTION("""COMPUTED_VALUE"""),"C")</f>
        <v>C</v>
      </c>
      <c r="G3344" s="1" t="str">
        <f>IFERROR(__xludf.DUMMYFUNCTION("""COMPUTED_VALUE"""),"C++")</f>
        <v>C++</v>
      </c>
      <c r="H3344" s="1" t="str">
        <f>IFERROR(__xludf.DUMMYFUNCTION("""COMPUTED_VALUE"""),"C#")</f>
        <v>C#</v>
      </c>
      <c r="I3344" s="1" t="str">
        <f>IFERROR(__xludf.DUMMYFUNCTION("""COMPUTED_VALUE"""),"HTML/CSS")</f>
        <v>HTML/CSS</v>
      </c>
      <c r="J3344" s="1" t="str">
        <f>IFERROR(__xludf.DUMMYFUNCTION("""COMPUTED_VALUE"""),"Java")</f>
        <v>Java</v>
      </c>
      <c r="K3344" s="1" t="str">
        <f>IFERROR(__xludf.DUMMYFUNCTION("""COMPUTED_VALUE"""),"JavaScript")</f>
        <v>JavaScript</v>
      </c>
      <c r="L3344" s="1" t="str">
        <f>IFERROR(__xludf.DUMMYFUNCTION("""COMPUTED_VALUE"""),"PHP")</f>
        <v>PHP</v>
      </c>
      <c r="M3344" s="1" t="str">
        <f>IFERROR(__xludf.DUMMYFUNCTION("""COMPUTED_VALUE"""),"Python")</f>
        <v>Python</v>
      </c>
      <c r="N3344" s="1" t="str">
        <f>IFERROR(__xludf.DUMMYFUNCTION("""COMPUTED_VALUE"""),"SQL")</f>
        <v>SQL</v>
      </c>
    </row>
    <row r="3345">
      <c r="B3345" s="1" t="str">
        <f>IFERROR(__xludf.DUMMYFUNCTION("""COMPUTED_VALUE"""),"C++;Go;JavaScript;SQL")</f>
        <v>C++;Go;JavaScript;SQL</v>
      </c>
      <c r="E3345" s="1" t="str">
        <f>IFERROR(__xludf.DUMMYFUNCTION("UNIQUE(SPLIT(B3345,"";""))"),"C++")</f>
        <v>C++</v>
      </c>
      <c r="F3345" s="1" t="str">
        <f>IFERROR(__xludf.DUMMYFUNCTION("""COMPUTED_VALUE"""),"Go")</f>
        <v>Go</v>
      </c>
      <c r="G3345" s="1" t="str">
        <f>IFERROR(__xludf.DUMMYFUNCTION("""COMPUTED_VALUE"""),"JavaScript")</f>
        <v>JavaScript</v>
      </c>
      <c r="H3345" s="1" t="str">
        <f>IFERROR(__xludf.DUMMYFUNCTION("""COMPUTED_VALUE"""),"SQL")</f>
        <v>SQL</v>
      </c>
    </row>
    <row r="3346">
      <c r="B3346" s="1" t="str">
        <f>IFERROR(__xludf.DUMMYFUNCTION("""COMPUTED_VALUE"""),"C;HTML/CSS;Java;PHP")</f>
        <v>C;HTML/CSS;Java;PHP</v>
      </c>
      <c r="E3346" s="1" t="str">
        <f>IFERROR(__xludf.DUMMYFUNCTION("UNIQUE(SPLIT(B3346,"";""))"),"C")</f>
        <v>C</v>
      </c>
      <c r="F3346" s="1" t="str">
        <f>IFERROR(__xludf.DUMMYFUNCTION("""COMPUTED_VALUE"""),"HTML/CSS")</f>
        <v>HTML/CSS</v>
      </c>
      <c r="G3346" s="1" t="str">
        <f>IFERROR(__xludf.DUMMYFUNCTION("""COMPUTED_VALUE"""),"Java")</f>
        <v>Java</v>
      </c>
      <c r="H3346" s="1" t="str">
        <f>IFERROR(__xludf.DUMMYFUNCTION("""COMPUTED_VALUE"""),"PHP")</f>
        <v>PHP</v>
      </c>
    </row>
    <row r="3347">
      <c r="B3347" s="1" t="str">
        <f>IFERROR(__xludf.DUMMYFUNCTION("""COMPUTED_VALUE"""),"C;C++;C#;Go;HTML/CSS;Java;JavaScript;PHP;Python;Ruby;SQL;TypeScript")</f>
        <v>C;C++;C#;Go;HTML/CSS;Java;JavaScript;PHP;Python;Ruby;SQL;TypeScript</v>
      </c>
      <c r="E3347" s="1" t="str">
        <f>IFERROR(__xludf.DUMMYFUNCTION("UNIQUE(SPLIT(B3347,"";""))"),"C")</f>
        <v>C</v>
      </c>
      <c r="F3347" s="1" t="str">
        <f>IFERROR(__xludf.DUMMYFUNCTION("""COMPUTED_VALUE"""),"C++")</f>
        <v>C++</v>
      </c>
      <c r="G3347" s="1" t="str">
        <f>IFERROR(__xludf.DUMMYFUNCTION("""COMPUTED_VALUE"""),"C#")</f>
        <v>C#</v>
      </c>
      <c r="H3347" s="1" t="str">
        <f>IFERROR(__xludf.DUMMYFUNCTION("""COMPUTED_VALUE"""),"Go")</f>
        <v>Go</v>
      </c>
      <c r="I3347" s="1" t="str">
        <f>IFERROR(__xludf.DUMMYFUNCTION("""COMPUTED_VALUE"""),"HTML/CSS")</f>
        <v>HTML/CSS</v>
      </c>
      <c r="J3347" s="1" t="str">
        <f>IFERROR(__xludf.DUMMYFUNCTION("""COMPUTED_VALUE"""),"Java")</f>
        <v>Java</v>
      </c>
      <c r="K3347" s="1" t="str">
        <f>IFERROR(__xludf.DUMMYFUNCTION("""COMPUTED_VALUE"""),"JavaScript")</f>
        <v>JavaScript</v>
      </c>
      <c r="L3347" s="1" t="str">
        <f>IFERROR(__xludf.DUMMYFUNCTION("""COMPUTED_VALUE"""),"PHP")</f>
        <v>PHP</v>
      </c>
      <c r="M3347" s="1" t="str">
        <f>IFERROR(__xludf.DUMMYFUNCTION("""COMPUTED_VALUE"""),"Python")</f>
        <v>Python</v>
      </c>
      <c r="N3347" s="1" t="str">
        <f>IFERROR(__xludf.DUMMYFUNCTION("""COMPUTED_VALUE"""),"Ruby")</f>
        <v>Ruby</v>
      </c>
      <c r="O3347" s="1" t="str">
        <f>IFERROR(__xludf.DUMMYFUNCTION("""COMPUTED_VALUE"""),"SQL")</f>
        <v>SQL</v>
      </c>
      <c r="P3347" s="1" t="str">
        <f>IFERROR(__xludf.DUMMYFUNCTION("""COMPUTED_VALUE"""),"TypeScript")</f>
        <v>TypeScript</v>
      </c>
    </row>
    <row r="3348">
      <c r="B3348" s="1" t="str">
        <f>IFERROR(__xludf.DUMMYFUNCTION("""COMPUTED_VALUE"""),"C++;HTML/CSS;JavaScript")</f>
        <v>C++;HTML/CSS;JavaScript</v>
      </c>
      <c r="E3348" s="1" t="str">
        <f>IFERROR(__xludf.DUMMYFUNCTION("UNIQUE(SPLIT(B3348,"";""))"),"C++")</f>
        <v>C++</v>
      </c>
      <c r="F3348" s="1" t="str">
        <f>IFERROR(__xludf.DUMMYFUNCTION("""COMPUTED_VALUE"""),"HTML/CSS")</f>
        <v>HTML/CSS</v>
      </c>
      <c r="G3348" s="1" t="str">
        <f>IFERROR(__xludf.DUMMYFUNCTION("""COMPUTED_VALUE"""),"JavaScript")</f>
        <v>JavaScript</v>
      </c>
    </row>
    <row r="3349">
      <c r="B3349" s="1" t="str">
        <f>IFERROR(__xludf.DUMMYFUNCTION("""COMPUTED_VALUE"""),"Bash/Shell/PowerShell;HTML/CSS;JavaScript;SQL")</f>
        <v>Bash/Shell/PowerShell;HTML/CSS;JavaScript;SQL</v>
      </c>
      <c r="E3349" s="1" t="str">
        <f>IFERROR(__xludf.DUMMYFUNCTION("UNIQUE(SPLIT(B3349,"";""))"),"Bash/Shell/PowerShell")</f>
        <v>Bash/Shell/PowerShell</v>
      </c>
      <c r="F3349" s="1" t="str">
        <f>IFERROR(__xludf.DUMMYFUNCTION("""COMPUTED_VALUE"""),"HTML/CSS")</f>
        <v>HTML/CSS</v>
      </c>
      <c r="G3349" s="1" t="str">
        <f>IFERROR(__xludf.DUMMYFUNCTION("""COMPUTED_VALUE"""),"JavaScript")</f>
        <v>JavaScript</v>
      </c>
      <c r="H3349" s="1" t="str">
        <f>IFERROR(__xludf.DUMMYFUNCTION("""COMPUTED_VALUE"""),"SQL")</f>
        <v>SQL</v>
      </c>
    </row>
    <row r="3350">
      <c r="B3350" s="1" t="str">
        <f>IFERROR(__xludf.DUMMYFUNCTION("""COMPUTED_VALUE"""),"Bash/Shell/PowerShell;C;Python")</f>
        <v>Bash/Shell/PowerShell;C;Python</v>
      </c>
      <c r="E3350" s="1" t="str">
        <f>IFERROR(__xludf.DUMMYFUNCTION("UNIQUE(SPLIT(B3350,"";""))"),"Bash/Shell/PowerShell")</f>
        <v>Bash/Shell/PowerShell</v>
      </c>
      <c r="F3350" s="1" t="str">
        <f>IFERROR(__xludf.DUMMYFUNCTION("""COMPUTED_VALUE"""),"C")</f>
        <v>C</v>
      </c>
      <c r="G3350" s="1" t="str">
        <f>IFERROR(__xludf.DUMMYFUNCTION("""COMPUTED_VALUE"""),"Python")</f>
        <v>Python</v>
      </c>
    </row>
    <row r="3351">
      <c r="B3351" s="1" t="str">
        <f>IFERROR(__xludf.DUMMYFUNCTION("""COMPUTED_VALUE"""),"C++;HTML/CSS;Java;JavaScript;Ruby;SQL")</f>
        <v>C++;HTML/CSS;Java;JavaScript;Ruby;SQL</v>
      </c>
      <c r="E3351" s="1" t="str">
        <f>IFERROR(__xludf.DUMMYFUNCTION("UNIQUE(SPLIT(B3351,"";""))"),"C++")</f>
        <v>C++</v>
      </c>
      <c r="F3351" s="1" t="str">
        <f>IFERROR(__xludf.DUMMYFUNCTION("""COMPUTED_VALUE"""),"HTML/CSS")</f>
        <v>HTML/CSS</v>
      </c>
      <c r="G3351" s="1" t="str">
        <f>IFERROR(__xludf.DUMMYFUNCTION("""COMPUTED_VALUE"""),"Java")</f>
        <v>Java</v>
      </c>
      <c r="H3351" s="1" t="str">
        <f>IFERROR(__xludf.DUMMYFUNCTION("""COMPUTED_VALUE"""),"JavaScript")</f>
        <v>JavaScript</v>
      </c>
      <c r="I3351" s="1" t="str">
        <f>IFERROR(__xludf.DUMMYFUNCTION("""COMPUTED_VALUE"""),"Ruby")</f>
        <v>Ruby</v>
      </c>
      <c r="J3351" s="1" t="str">
        <f>IFERROR(__xludf.DUMMYFUNCTION("""COMPUTED_VALUE"""),"SQL")</f>
        <v>SQL</v>
      </c>
    </row>
    <row r="3352">
      <c r="B3352" s="1" t="str">
        <f>IFERROR(__xludf.DUMMYFUNCTION("""COMPUTED_VALUE"""),"Go;JavaScript;PHP;Python;SQL")</f>
        <v>Go;JavaScript;PHP;Python;SQL</v>
      </c>
      <c r="E3352" s="1" t="str">
        <f>IFERROR(__xludf.DUMMYFUNCTION("UNIQUE(SPLIT(B3352,"";""))"),"Go")</f>
        <v>Go</v>
      </c>
      <c r="F3352" s="1" t="str">
        <f>IFERROR(__xludf.DUMMYFUNCTION("""COMPUTED_VALUE"""),"JavaScript")</f>
        <v>JavaScript</v>
      </c>
      <c r="G3352" s="1" t="str">
        <f>IFERROR(__xludf.DUMMYFUNCTION("""COMPUTED_VALUE"""),"PHP")</f>
        <v>PHP</v>
      </c>
      <c r="H3352" s="1" t="str">
        <f>IFERROR(__xludf.DUMMYFUNCTION("""COMPUTED_VALUE"""),"Python")</f>
        <v>Python</v>
      </c>
      <c r="I3352" s="1" t="str">
        <f>IFERROR(__xludf.DUMMYFUNCTION("""COMPUTED_VALUE"""),"SQL")</f>
        <v>SQL</v>
      </c>
    </row>
    <row r="3353">
      <c r="B3353" s="1" t="str">
        <f>IFERROR(__xludf.DUMMYFUNCTION("""COMPUTED_VALUE"""),"HTML/CSS;JavaScript;PHP")</f>
        <v>HTML/CSS;JavaScript;PHP</v>
      </c>
      <c r="E3353" s="1" t="str">
        <f>IFERROR(__xludf.DUMMYFUNCTION("UNIQUE(SPLIT(B3353,"";""))"),"HTML/CSS")</f>
        <v>HTML/CSS</v>
      </c>
      <c r="F3353" s="1" t="str">
        <f>IFERROR(__xludf.DUMMYFUNCTION("""COMPUTED_VALUE"""),"JavaScript")</f>
        <v>JavaScript</v>
      </c>
      <c r="G3353" s="1" t="str">
        <f>IFERROR(__xludf.DUMMYFUNCTION("""COMPUTED_VALUE"""),"PHP")</f>
        <v>PHP</v>
      </c>
    </row>
    <row r="3354">
      <c r="B3354" s="1" t="str">
        <f>IFERROR(__xludf.DUMMYFUNCTION("""COMPUTED_VALUE"""),"Python;SQL")</f>
        <v>Python;SQL</v>
      </c>
      <c r="E3354" s="1" t="str">
        <f>IFERROR(__xludf.DUMMYFUNCTION("UNIQUE(SPLIT(B3354,"";""))"),"Python")</f>
        <v>Python</v>
      </c>
      <c r="F3354" s="1" t="str">
        <f>IFERROR(__xludf.DUMMYFUNCTION("""COMPUTED_VALUE"""),"SQL")</f>
        <v>SQL</v>
      </c>
    </row>
    <row r="3355">
      <c r="B3355" s="1" t="str">
        <f>IFERROR(__xludf.DUMMYFUNCTION("""COMPUTED_VALUE"""),"C;C++;C#;HTML/CSS;Java;JavaScript;Objective-C;PHP;Python;SQL")</f>
        <v>C;C++;C#;HTML/CSS;Java;JavaScript;Objective-C;PHP;Python;SQL</v>
      </c>
      <c r="E3355" s="1" t="str">
        <f>IFERROR(__xludf.DUMMYFUNCTION("UNIQUE(SPLIT(B3355,"";""))"),"C")</f>
        <v>C</v>
      </c>
      <c r="F3355" s="1" t="str">
        <f>IFERROR(__xludf.DUMMYFUNCTION("""COMPUTED_VALUE"""),"C++")</f>
        <v>C++</v>
      </c>
      <c r="G3355" s="1" t="str">
        <f>IFERROR(__xludf.DUMMYFUNCTION("""COMPUTED_VALUE"""),"C#")</f>
        <v>C#</v>
      </c>
      <c r="H3355" s="1" t="str">
        <f>IFERROR(__xludf.DUMMYFUNCTION("""COMPUTED_VALUE"""),"HTML/CSS")</f>
        <v>HTML/CSS</v>
      </c>
      <c r="I3355" s="1" t="str">
        <f>IFERROR(__xludf.DUMMYFUNCTION("""COMPUTED_VALUE"""),"Java")</f>
        <v>Java</v>
      </c>
      <c r="J3355" s="1" t="str">
        <f>IFERROR(__xludf.DUMMYFUNCTION("""COMPUTED_VALUE"""),"JavaScript")</f>
        <v>JavaScript</v>
      </c>
      <c r="K3355" s="1" t="str">
        <f>IFERROR(__xludf.DUMMYFUNCTION("""COMPUTED_VALUE"""),"Objective-C")</f>
        <v>Objective-C</v>
      </c>
      <c r="L3355" s="1" t="str">
        <f>IFERROR(__xludf.DUMMYFUNCTION("""COMPUTED_VALUE"""),"PHP")</f>
        <v>PHP</v>
      </c>
      <c r="M3355" s="1" t="str">
        <f>IFERROR(__xludf.DUMMYFUNCTION("""COMPUTED_VALUE"""),"Python")</f>
        <v>Python</v>
      </c>
      <c r="N3355" s="1" t="str">
        <f>IFERROR(__xludf.DUMMYFUNCTION("""COMPUTED_VALUE"""),"SQL")</f>
        <v>SQL</v>
      </c>
    </row>
    <row r="3356">
      <c r="B3356" s="1" t="str">
        <f>IFERROR(__xludf.DUMMYFUNCTION("""COMPUTED_VALUE"""),"C#;JavaScript")</f>
        <v>C#;JavaScript</v>
      </c>
      <c r="E3356" s="1" t="str">
        <f>IFERROR(__xludf.DUMMYFUNCTION("UNIQUE(SPLIT(B3356,"";""))"),"C#")</f>
        <v>C#</v>
      </c>
      <c r="F3356" s="1" t="str">
        <f>IFERROR(__xludf.DUMMYFUNCTION("""COMPUTED_VALUE"""),"JavaScript")</f>
        <v>JavaScript</v>
      </c>
    </row>
    <row r="3357">
      <c r="B3357" s="1" t="str">
        <f>IFERROR(__xludf.DUMMYFUNCTION("""COMPUTED_VALUE"""),"C;C#")</f>
        <v>C;C#</v>
      </c>
      <c r="E3357" s="1" t="str">
        <f>IFERROR(__xludf.DUMMYFUNCTION("UNIQUE(SPLIT(B3357,"";""))"),"C")</f>
        <v>C</v>
      </c>
      <c r="F3357" s="1" t="str">
        <f>IFERROR(__xludf.DUMMYFUNCTION("""COMPUTED_VALUE"""),"C#")</f>
        <v>C#</v>
      </c>
    </row>
    <row r="3358">
      <c r="B3358" s="1" t="str">
        <f>IFERROR(__xludf.DUMMYFUNCTION("""COMPUTED_VALUE"""),"C#;HTML/CSS;JavaScript;TypeScript")</f>
        <v>C#;HTML/CSS;JavaScript;TypeScript</v>
      </c>
      <c r="E3358" s="1" t="str">
        <f>IFERROR(__xludf.DUMMYFUNCTION("UNIQUE(SPLIT(B3358,"";""))"),"C#")</f>
        <v>C#</v>
      </c>
      <c r="F3358" s="1" t="str">
        <f>IFERROR(__xludf.DUMMYFUNCTION("""COMPUTED_VALUE"""),"HTML/CSS")</f>
        <v>HTML/CSS</v>
      </c>
      <c r="G3358" s="1" t="str">
        <f>IFERROR(__xludf.DUMMYFUNCTION("""COMPUTED_VALUE"""),"JavaScript")</f>
        <v>JavaScript</v>
      </c>
      <c r="H3358" s="1" t="str">
        <f>IFERROR(__xludf.DUMMYFUNCTION("""COMPUTED_VALUE"""),"TypeScript")</f>
        <v>TypeScript</v>
      </c>
    </row>
    <row r="3359">
      <c r="B3359" s="1" t="str">
        <f>IFERROR(__xludf.DUMMYFUNCTION("""COMPUTED_VALUE"""),"C#;F#;HTML/CSS;JavaScript;Python;SQL;TypeScript;Other(s):")</f>
        <v>C#;F#;HTML/CSS;JavaScript;Python;SQL;TypeScript;Other(s):</v>
      </c>
      <c r="E3359" s="1" t="str">
        <f>IFERROR(__xludf.DUMMYFUNCTION("UNIQUE(SPLIT(B3359,"";""))"),"C#")</f>
        <v>C#</v>
      </c>
      <c r="F3359" s="1" t="str">
        <f>IFERROR(__xludf.DUMMYFUNCTION("""COMPUTED_VALUE"""),"F#")</f>
        <v>F#</v>
      </c>
      <c r="G3359" s="1" t="str">
        <f>IFERROR(__xludf.DUMMYFUNCTION("""COMPUTED_VALUE"""),"HTML/CSS")</f>
        <v>HTML/CSS</v>
      </c>
      <c r="H3359" s="1" t="str">
        <f>IFERROR(__xludf.DUMMYFUNCTION("""COMPUTED_VALUE"""),"JavaScript")</f>
        <v>JavaScript</v>
      </c>
      <c r="I3359" s="1" t="str">
        <f>IFERROR(__xludf.DUMMYFUNCTION("""COMPUTED_VALUE"""),"Python")</f>
        <v>Python</v>
      </c>
      <c r="J3359" s="1" t="str">
        <f>IFERROR(__xludf.DUMMYFUNCTION("""COMPUTED_VALUE"""),"SQL")</f>
        <v>SQL</v>
      </c>
      <c r="K3359" s="1" t="str">
        <f>IFERROR(__xludf.DUMMYFUNCTION("""COMPUTED_VALUE"""),"TypeScript")</f>
        <v>TypeScript</v>
      </c>
      <c r="L3359" s="1" t="str">
        <f>IFERROR(__xludf.DUMMYFUNCTION("""COMPUTED_VALUE"""),"Other(s):")</f>
        <v>Other(s):</v>
      </c>
    </row>
    <row r="3360">
      <c r="B3360" s="1" t="str">
        <f>IFERROR(__xludf.DUMMYFUNCTION("""COMPUTED_VALUE"""),"Assembly;Bash/Shell/PowerShell;C;C++;Elixir;Erlang;HTML/CSS;Python;SQL;Other(s):")</f>
        <v>Assembly;Bash/Shell/PowerShell;C;C++;Elixir;Erlang;HTML/CSS;Python;SQL;Other(s):</v>
      </c>
      <c r="E3360" s="1" t="str">
        <f>IFERROR(__xludf.DUMMYFUNCTION("UNIQUE(SPLIT(B3360,"";""))"),"Assembly")</f>
        <v>Assembly</v>
      </c>
      <c r="F3360" s="1" t="str">
        <f>IFERROR(__xludf.DUMMYFUNCTION("""COMPUTED_VALUE"""),"Bash/Shell/PowerShell")</f>
        <v>Bash/Shell/PowerShell</v>
      </c>
      <c r="G3360" s="1" t="str">
        <f>IFERROR(__xludf.DUMMYFUNCTION("""COMPUTED_VALUE"""),"C")</f>
        <v>C</v>
      </c>
      <c r="H3360" s="1" t="str">
        <f>IFERROR(__xludf.DUMMYFUNCTION("""COMPUTED_VALUE"""),"C++")</f>
        <v>C++</v>
      </c>
      <c r="I3360" s="1" t="str">
        <f>IFERROR(__xludf.DUMMYFUNCTION("""COMPUTED_VALUE"""),"Elixir")</f>
        <v>Elixir</v>
      </c>
      <c r="J3360" s="1" t="str">
        <f>IFERROR(__xludf.DUMMYFUNCTION("""COMPUTED_VALUE"""),"Erlang")</f>
        <v>Erlang</v>
      </c>
      <c r="K3360" s="1" t="str">
        <f>IFERROR(__xludf.DUMMYFUNCTION("""COMPUTED_VALUE"""),"HTML/CSS")</f>
        <v>HTML/CSS</v>
      </c>
      <c r="L3360" s="1" t="str">
        <f>IFERROR(__xludf.DUMMYFUNCTION("""COMPUTED_VALUE"""),"Python")</f>
        <v>Python</v>
      </c>
      <c r="M3360" s="1" t="str">
        <f>IFERROR(__xludf.DUMMYFUNCTION("""COMPUTED_VALUE"""),"SQL")</f>
        <v>SQL</v>
      </c>
      <c r="N3360" s="1" t="str">
        <f>IFERROR(__xludf.DUMMYFUNCTION("""COMPUTED_VALUE"""),"Other(s):")</f>
        <v>Other(s):</v>
      </c>
    </row>
    <row r="3361">
      <c r="B3361" s="1" t="str">
        <f>IFERROR(__xludf.DUMMYFUNCTION("""COMPUTED_VALUE"""),"Bash/Shell/PowerShell;HTML/CSS;JavaScript")</f>
        <v>Bash/Shell/PowerShell;HTML/CSS;JavaScript</v>
      </c>
      <c r="E3361" s="1" t="str">
        <f>IFERROR(__xludf.DUMMYFUNCTION("UNIQUE(SPLIT(B3361,"";""))"),"Bash/Shell/PowerShell")</f>
        <v>Bash/Shell/PowerShell</v>
      </c>
      <c r="F3361" s="1" t="str">
        <f>IFERROR(__xludf.DUMMYFUNCTION("""COMPUTED_VALUE"""),"HTML/CSS")</f>
        <v>HTML/CSS</v>
      </c>
      <c r="G3361" s="1" t="str">
        <f>IFERROR(__xludf.DUMMYFUNCTION("""COMPUTED_VALUE"""),"JavaScript")</f>
        <v>JavaScript</v>
      </c>
    </row>
    <row r="3362">
      <c r="B3362" s="1" t="str">
        <f>IFERROR(__xludf.DUMMYFUNCTION("""COMPUTED_VALUE"""),"C;C++;HTML/CSS;JavaScript;PHP;SQL")</f>
        <v>C;C++;HTML/CSS;JavaScript;PHP;SQL</v>
      </c>
      <c r="E3362" s="1" t="str">
        <f>IFERROR(__xludf.DUMMYFUNCTION("UNIQUE(SPLIT(B3362,"";""))"),"C")</f>
        <v>C</v>
      </c>
      <c r="F3362" s="1" t="str">
        <f>IFERROR(__xludf.DUMMYFUNCTION("""COMPUTED_VALUE"""),"C++")</f>
        <v>C++</v>
      </c>
      <c r="G3362" s="1" t="str">
        <f>IFERROR(__xludf.DUMMYFUNCTION("""COMPUTED_VALUE"""),"HTML/CSS")</f>
        <v>HTML/CSS</v>
      </c>
      <c r="H3362" s="1" t="str">
        <f>IFERROR(__xludf.DUMMYFUNCTION("""COMPUTED_VALUE"""),"JavaScript")</f>
        <v>JavaScript</v>
      </c>
      <c r="I3362" s="1" t="str">
        <f>IFERROR(__xludf.DUMMYFUNCTION("""COMPUTED_VALUE"""),"PHP")</f>
        <v>PHP</v>
      </c>
      <c r="J3362" s="1" t="str">
        <f>IFERROR(__xludf.DUMMYFUNCTION("""COMPUTED_VALUE"""),"SQL")</f>
        <v>SQL</v>
      </c>
    </row>
    <row r="3363">
      <c r="B3363" s="1" t="str">
        <f>IFERROR(__xludf.DUMMYFUNCTION("""COMPUTED_VALUE"""),"Bash/Shell/PowerShell;HTML/CSS;JavaScript;Python;SQL")</f>
        <v>Bash/Shell/PowerShell;HTML/CSS;JavaScript;Python;SQL</v>
      </c>
      <c r="E3363" s="1" t="str">
        <f>IFERROR(__xludf.DUMMYFUNCTION("UNIQUE(SPLIT(B3363,"";""))"),"Bash/Shell/PowerShell")</f>
        <v>Bash/Shell/PowerShell</v>
      </c>
      <c r="F3363" s="1" t="str">
        <f>IFERROR(__xludf.DUMMYFUNCTION("""COMPUTED_VALUE"""),"HTML/CSS")</f>
        <v>HTML/CSS</v>
      </c>
      <c r="G3363" s="1" t="str">
        <f>IFERROR(__xludf.DUMMYFUNCTION("""COMPUTED_VALUE"""),"JavaScript")</f>
        <v>JavaScript</v>
      </c>
      <c r="H3363" s="1" t="str">
        <f>IFERROR(__xludf.DUMMYFUNCTION("""COMPUTED_VALUE"""),"Python")</f>
        <v>Python</v>
      </c>
      <c r="I3363" s="1" t="str">
        <f>IFERROR(__xludf.DUMMYFUNCTION("""COMPUTED_VALUE"""),"SQL")</f>
        <v>SQL</v>
      </c>
    </row>
    <row r="3364">
      <c r="B3364" s="1" t="str">
        <f>IFERROR(__xludf.DUMMYFUNCTION("""COMPUTED_VALUE"""),"Bash/Shell/PowerShell;C;C++;Other(s):")</f>
        <v>Bash/Shell/PowerShell;C;C++;Other(s):</v>
      </c>
      <c r="E3364" s="1" t="str">
        <f>IFERROR(__xludf.DUMMYFUNCTION("UNIQUE(SPLIT(B3364,"";""))"),"Bash/Shell/PowerShell")</f>
        <v>Bash/Shell/PowerShell</v>
      </c>
      <c r="F3364" s="1" t="str">
        <f>IFERROR(__xludf.DUMMYFUNCTION("""COMPUTED_VALUE"""),"C")</f>
        <v>C</v>
      </c>
      <c r="G3364" s="1" t="str">
        <f>IFERROR(__xludf.DUMMYFUNCTION("""COMPUTED_VALUE"""),"C++")</f>
        <v>C++</v>
      </c>
      <c r="H3364" s="1" t="str">
        <f>IFERROR(__xludf.DUMMYFUNCTION("""COMPUTED_VALUE"""),"Other(s):")</f>
        <v>Other(s):</v>
      </c>
    </row>
    <row r="3365">
      <c r="B3365" s="1" t="str">
        <f>IFERROR(__xludf.DUMMYFUNCTION("""COMPUTED_VALUE"""),"Bash/Shell/PowerShell;C#;Java;JavaScript;SQL")</f>
        <v>Bash/Shell/PowerShell;C#;Java;JavaScript;SQL</v>
      </c>
      <c r="E3365" s="1" t="str">
        <f>IFERROR(__xludf.DUMMYFUNCTION("UNIQUE(SPLIT(B3365,"";""))"),"Bash/Shell/PowerShell")</f>
        <v>Bash/Shell/PowerShell</v>
      </c>
      <c r="F3365" s="1" t="str">
        <f>IFERROR(__xludf.DUMMYFUNCTION("""COMPUTED_VALUE"""),"C#")</f>
        <v>C#</v>
      </c>
      <c r="G3365" s="1" t="str">
        <f>IFERROR(__xludf.DUMMYFUNCTION("""COMPUTED_VALUE"""),"Java")</f>
        <v>Java</v>
      </c>
      <c r="H3365" s="1" t="str">
        <f>IFERROR(__xludf.DUMMYFUNCTION("""COMPUTED_VALUE"""),"JavaScript")</f>
        <v>JavaScript</v>
      </c>
      <c r="I3365" s="1" t="str">
        <f>IFERROR(__xludf.DUMMYFUNCTION("""COMPUTED_VALUE"""),"SQL")</f>
        <v>SQL</v>
      </c>
    </row>
    <row r="3366">
      <c r="B3366" s="1" t="str">
        <f>IFERROR(__xludf.DUMMYFUNCTION("""COMPUTED_VALUE"""),"Bash/Shell/PowerShell;C#;HTML/CSS;JavaScript;Python;Scala;SQL;VBA")</f>
        <v>Bash/Shell/PowerShell;C#;HTML/CSS;JavaScript;Python;Scala;SQL;VBA</v>
      </c>
      <c r="E3366" s="1" t="str">
        <f>IFERROR(__xludf.DUMMYFUNCTION("UNIQUE(SPLIT(B3366,"";""))"),"Bash/Shell/PowerShell")</f>
        <v>Bash/Shell/PowerShell</v>
      </c>
      <c r="F3366" s="1" t="str">
        <f>IFERROR(__xludf.DUMMYFUNCTION("""COMPUTED_VALUE"""),"C#")</f>
        <v>C#</v>
      </c>
      <c r="G3366" s="1" t="str">
        <f>IFERROR(__xludf.DUMMYFUNCTION("""COMPUTED_VALUE"""),"HTML/CSS")</f>
        <v>HTML/CSS</v>
      </c>
      <c r="H3366" s="1" t="str">
        <f>IFERROR(__xludf.DUMMYFUNCTION("""COMPUTED_VALUE"""),"JavaScript")</f>
        <v>JavaScript</v>
      </c>
      <c r="I3366" s="1" t="str">
        <f>IFERROR(__xludf.DUMMYFUNCTION("""COMPUTED_VALUE"""),"Python")</f>
        <v>Python</v>
      </c>
      <c r="J3366" s="1" t="str">
        <f>IFERROR(__xludf.DUMMYFUNCTION("""COMPUTED_VALUE"""),"Scala")</f>
        <v>Scala</v>
      </c>
      <c r="K3366" s="1" t="str">
        <f>IFERROR(__xludf.DUMMYFUNCTION("""COMPUTED_VALUE"""),"SQL")</f>
        <v>SQL</v>
      </c>
      <c r="L3366" s="1" t="str">
        <f>IFERROR(__xludf.DUMMYFUNCTION("""COMPUTED_VALUE"""),"VBA")</f>
        <v>VBA</v>
      </c>
    </row>
    <row r="3367">
      <c r="B3367" s="1" t="str">
        <f>IFERROR(__xludf.DUMMYFUNCTION("""COMPUTED_VALUE"""),"Bash/Shell/PowerShell;Go;HTML/CSS;JavaScript;PHP;Python;SQL;TypeScript")</f>
        <v>Bash/Shell/PowerShell;Go;HTML/CSS;JavaScript;PHP;Python;SQL;TypeScript</v>
      </c>
      <c r="E3367" s="1" t="str">
        <f>IFERROR(__xludf.DUMMYFUNCTION("UNIQUE(SPLIT(B3367,"";""))"),"Bash/Shell/PowerShell")</f>
        <v>Bash/Shell/PowerShell</v>
      </c>
      <c r="F3367" s="1" t="str">
        <f>IFERROR(__xludf.DUMMYFUNCTION("""COMPUTED_VALUE"""),"Go")</f>
        <v>Go</v>
      </c>
      <c r="G3367" s="1" t="str">
        <f>IFERROR(__xludf.DUMMYFUNCTION("""COMPUTED_VALUE"""),"HTML/CSS")</f>
        <v>HTML/CSS</v>
      </c>
      <c r="H3367" s="1" t="str">
        <f>IFERROR(__xludf.DUMMYFUNCTION("""COMPUTED_VALUE"""),"JavaScript")</f>
        <v>JavaScript</v>
      </c>
      <c r="I3367" s="1" t="str">
        <f>IFERROR(__xludf.DUMMYFUNCTION("""COMPUTED_VALUE"""),"PHP")</f>
        <v>PHP</v>
      </c>
      <c r="J3367" s="1" t="str">
        <f>IFERROR(__xludf.DUMMYFUNCTION("""COMPUTED_VALUE"""),"Python")</f>
        <v>Python</v>
      </c>
      <c r="K3367" s="1" t="str">
        <f>IFERROR(__xludf.DUMMYFUNCTION("""COMPUTED_VALUE"""),"SQL")</f>
        <v>SQL</v>
      </c>
      <c r="L3367" s="1" t="str">
        <f>IFERROR(__xludf.DUMMYFUNCTION("""COMPUTED_VALUE"""),"TypeScript")</f>
        <v>TypeScript</v>
      </c>
    </row>
    <row r="3368">
      <c r="B3368" s="1" t="str">
        <f>IFERROR(__xludf.DUMMYFUNCTION("""COMPUTED_VALUE"""),"Elixir;Ruby")</f>
        <v>Elixir;Ruby</v>
      </c>
      <c r="E3368" s="1" t="str">
        <f>IFERROR(__xludf.DUMMYFUNCTION("UNIQUE(SPLIT(B3368,"";""))"),"Elixir")</f>
        <v>Elixir</v>
      </c>
      <c r="F3368" s="1" t="str">
        <f>IFERROR(__xludf.DUMMYFUNCTION("""COMPUTED_VALUE"""),"Ruby")</f>
        <v>Ruby</v>
      </c>
    </row>
    <row r="3369">
      <c r="B3369" s="1" t="str">
        <f>IFERROR(__xludf.DUMMYFUNCTION("""COMPUTED_VALUE"""),"Assembly;Bash/Shell/PowerShell;C;C++;Python")</f>
        <v>Assembly;Bash/Shell/PowerShell;C;C++;Python</v>
      </c>
      <c r="E3369" s="1" t="str">
        <f>IFERROR(__xludf.DUMMYFUNCTION("UNIQUE(SPLIT(B3369,"";""))"),"Assembly")</f>
        <v>Assembly</v>
      </c>
      <c r="F3369" s="1" t="str">
        <f>IFERROR(__xludf.DUMMYFUNCTION("""COMPUTED_VALUE"""),"Bash/Shell/PowerShell")</f>
        <v>Bash/Shell/PowerShell</v>
      </c>
      <c r="G3369" s="1" t="str">
        <f>IFERROR(__xludf.DUMMYFUNCTION("""COMPUTED_VALUE"""),"C")</f>
        <v>C</v>
      </c>
      <c r="H3369" s="1" t="str">
        <f>IFERROR(__xludf.DUMMYFUNCTION("""COMPUTED_VALUE"""),"C++")</f>
        <v>C++</v>
      </c>
      <c r="I3369" s="1" t="str">
        <f>IFERROR(__xludf.DUMMYFUNCTION("""COMPUTED_VALUE"""),"Python")</f>
        <v>Python</v>
      </c>
    </row>
    <row r="3370">
      <c r="B3370" s="1" t="str">
        <f>IFERROR(__xludf.DUMMYFUNCTION("""COMPUTED_VALUE"""),"C++;HTML/CSS;JavaScript;Python;WebAssembly")</f>
        <v>C++;HTML/CSS;JavaScript;Python;WebAssembly</v>
      </c>
      <c r="E3370" s="1" t="str">
        <f>IFERROR(__xludf.DUMMYFUNCTION("UNIQUE(SPLIT(B3370,"";""))"),"C++")</f>
        <v>C++</v>
      </c>
      <c r="F3370" s="1" t="str">
        <f>IFERROR(__xludf.DUMMYFUNCTION("""COMPUTED_VALUE"""),"HTML/CSS")</f>
        <v>HTML/CSS</v>
      </c>
      <c r="G3370" s="1" t="str">
        <f>IFERROR(__xludf.DUMMYFUNCTION("""COMPUTED_VALUE"""),"JavaScript")</f>
        <v>JavaScript</v>
      </c>
      <c r="H3370" s="1" t="str">
        <f>IFERROR(__xludf.DUMMYFUNCTION("""COMPUTED_VALUE"""),"Python")</f>
        <v>Python</v>
      </c>
      <c r="I3370" s="1" t="str">
        <f>IFERROR(__xludf.DUMMYFUNCTION("""COMPUTED_VALUE"""),"WebAssembly")</f>
        <v>WebAssembly</v>
      </c>
    </row>
    <row r="3371">
      <c r="B3371" s="1" t="str">
        <f>IFERROR(__xludf.DUMMYFUNCTION("""COMPUTED_VALUE"""),"C;C#;Python")</f>
        <v>C;C#;Python</v>
      </c>
      <c r="E3371" s="1" t="str">
        <f>IFERROR(__xludf.DUMMYFUNCTION("UNIQUE(SPLIT(B3371,"";""))"),"C")</f>
        <v>C</v>
      </c>
      <c r="F3371" s="1" t="str">
        <f>IFERROR(__xludf.DUMMYFUNCTION("""COMPUTED_VALUE"""),"C#")</f>
        <v>C#</v>
      </c>
      <c r="G3371" s="1" t="str">
        <f>IFERROR(__xludf.DUMMYFUNCTION("""COMPUTED_VALUE"""),"Python")</f>
        <v>Python</v>
      </c>
    </row>
    <row r="3372">
      <c r="B3372" s="1" t="str">
        <f>IFERROR(__xludf.DUMMYFUNCTION("""COMPUTED_VALUE"""),"Bash/Shell/PowerShell;HTML/CSS;JavaScript;Rust")</f>
        <v>Bash/Shell/PowerShell;HTML/CSS;JavaScript;Rust</v>
      </c>
      <c r="E3372" s="1" t="str">
        <f>IFERROR(__xludf.DUMMYFUNCTION("UNIQUE(SPLIT(B3372,"";""))"),"Bash/Shell/PowerShell")</f>
        <v>Bash/Shell/PowerShell</v>
      </c>
      <c r="F3372" s="1" t="str">
        <f>IFERROR(__xludf.DUMMYFUNCTION("""COMPUTED_VALUE"""),"HTML/CSS")</f>
        <v>HTML/CSS</v>
      </c>
      <c r="G3372" s="1" t="str">
        <f>IFERROR(__xludf.DUMMYFUNCTION("""COMPUTED_VALUE"""),"JavaScript")</f>
        <v>JavaScript</v>
      </c>
      <c r="H3372" s="1" t="str">
        <f>IFERROR(__xludf.DUMMYFUNCTION("""COMPUTED_VALUE"""),"Rust")</f>
        <v>Rust</v>
      </c>
    </row>
    <row r="3373">
      <c r="B3373" s="1" t="str">
        <f>IFERROR(__xludf.DUMMYFUNCTION("""COMPUTED_VALUE"""),"Java;SQL")</f>
        <v>Java;SQL</v>
      </c>
      <c r="E3373" s="1" t="str">
        <f>IFERROR(__xludf.DUMMYFUNCTION("UNIQUE(SPLIT(B3373,"";""))"),"Java")</f>
        <v>Java</v>
      </c>
      <c r="F3373" s="1" t="str">
        <f>IFERROR(__xludf.DUMMYFUNCTION("""COMPUTED_VALUE"""),"SQL")</f>
        <v>SQL</v>
      </c>
    </row>
    <row r="3374">
      <c r="B3374" s="1" t="str">
        <f>IFERROR(__xludf.DUMMYFUNCTION("""COMPUTED_VALUE"""),"C#;HTML/CSS;Python;Other(s):")</f>
        <v>C#;HTML/CSS;Python;Other(s):</v>
      </c>
      <c r="E3374" s="1" t="str">
        <f>IFERROR(__xludf.DUMMYFUNCTION("UNIQUE(SPLIT(B3374,"";""))"),"C#")</f>
        <v>C#</v>
      </c>
      <c r="F3374" s="1" t="str">
        <f>IFERROR(__xludf.DUMMYFUNCTION("""COMPUTED_VALUE"""),"HTML/CSS")</f>
        <v>HTML/CSS</v>
      </c>
      <c r="G3374" s="1" t="str">
        <f>IFERROR(__xludf.DUMMYFUNCTION("""COMPUTED_VALUE"""),"Python")</f>
        <v>Python</v>
      </c>
      <c r="H3374" s="1" t="str">
        <f>IFERROR(__xludf.DUMMYFUNCTION("""COMPUTED_VALUE"""),"Other(s):")</f>
        <v>Other(s):</v>
      </c>
    </row>
    <row r="3375">
      <c r="B3375" s="1" t="str">
        <f>IFERROR(__xludf.DUMMYFUNCTION("""COMPUTED_VALUE"""),"C#;SQL;TypeScript")</f>
        <v>C#;SQL;TypeScript</v>
      </c>
      <c r="E3375" s="1" t="str">
        <f>IFERROR(__xludf.DUMMYFUNCTION("UNIQUE(SPLIT(B3375,"";""))"),"C#")</f>
        <v>C#</v>
      </c>
      <c r="F3375" s="1" t="str">
        <f>IFERROR(__xludf.DUMMYFUNCTION("""COMPUTED_VALUE"""),"SQL")</f>
        <v>SQL</v>
      </c>
      <c r="G3375" s="1" t="str">
        <f>IFERROR(__xludf.DUMMYFUNCTION("""COMPUTED_VALUE"""),"TypeScript")</f>
        <v>TypeScript</v>
      </c>
    </row>
    <row r="3376">
      <c r="B3376" s="1" t="str">
        <f>IFERROR(__xludf.DUMMYFUNCTION("""COMPUTED_VALUE"""),"Python")</f>
        <v>Python</v>
      </c>
      <c r="E3376" s="1" t="str">
        <f>IFERROR(__xludf.DUMMYFUNCTION("UNIQUE(SPLIT(B3376,"";""))"),"Python")</f>
        <v>Python</v>
      </c>
    </row>
    <row r="3377">
      <c r="B3377" s="1" t="str">
        <f>IFERROR(__xludf.DUMMYFUNCTION("""COMPUTED_VALUE"""),"Bash/Shell/PowerShell;C#;HTML/CSS;Java;JavaScript;PHP;Python;Ruby;SQL;TypeScript")</f>
        <v>Bash/Shell/PowerShell;C#;HTML/CSS;Java;JavaScript;PHP;Python;Ruby;SQL;TypeScript</v>
      </c>
      <c r="E3377" s="1" t="str">
        <f>IFERROR(__xludf.DUMMYFUNCTION("UNIQUE(SPLIT(B3377,"";""))"),"Bash/Shell/PowerShell")</f>
        <v>Bash/Shell/PowerShell</v>
      </c>
      <c r="F3377" s="1" t="str">
        <f>IFERROR(__xludf.DUMMYFUNCTION("""COMPUTED_VALUE"""),"C#")</f>
        <v>C#</v>
      </c>
      <c r="G3377" s="1" t="str">
        <f>IFERROR(__xludf.DUMMYFUNCTION("""COMPUTED_VALUE"""),"HTML/CSS")</f>
        <v>HTML/CSS</v>
      </c>
      <c r="H3377" s="1" t="str">
        <f>IFERROR(__xludf.DUMMYFUNCTION("""COMPUTED_VALUE"""),"Java")</f>
        <v>Java</v>
      </c>
      <c r="I3377" s="1" t="str">
        <f>IFERROR(__xludf.DUMMYFUNCTION("""COMPUTED_VALUE"""),"JavaScript")</f>
        <v>JavaScript</v>
      </c>
      <c r="J3377" s="1" t="str">
        <f>IFERROR(__xludf.DUMMYFUNCTION("""COMPUTED_VALUE"""),"PHP")</f>
        <v>PHP</v>
      </c>
      <c r="K3377" s="1" t="str">
        <f>IFERROR(__xludf.DUMMYFUNCTION("""COMPUTED_VALUE"""),"Python")</f>
        <v>Python</v>
      </c>
      <c r="L3377" s="1" t="str">
        <f>IFERROR(__xludf.DUMMYFUNCTION("""COMPUTED_VALUE"""),"Ruby")</f>
        <v>Ruby</v>
      </c>
      <c r="M3377" s="1" t="str">
        <f>IFERROR(__xludf.DUMMYFUNCTION("""COMPUTED_VALUE"""),"SQL")</f>
        <v>SQL</v>
      </c>
      <c r="N3377" s="1" t="str">
        <f>IFERROR(__xludf.DUMMYFUNCTION("""COMPUTED_VALUE"""),"TypeScript")</f>
        <v>TypeScript</v>
      </c>
    </row>
    <row r="3378">
      <c r="B3378" s="1" t="str">
        <f>IFERROR(__xludf.DUMMYFUNCTION("""COMPUTED_VALUE"""),"HTML/CSS;Java;PHP")</f>
        <v>HTML/CSS;Java;PHP</v>
      </c>
      <c r="E3378" s="1" t="str">
        <f>IFERROR(__xludf.DUMMYFUNCTION("UNIQUE(SPLIT(B3378,"";""))"),"HTML/CSS")</f>
        <v>HTML/CSS</v>
      </c>
      <c r="F3378" s="1" t="str">
        <f>IFERROR(__xludf.DUMMYFUNCTION("""COMPUTED_VALUE"""),"Java")</f>
        <v>Java</v>
      </c>
      <c r="G3378" s="1" t="str">
        <f>IFERROR(__xludf.DUMMYFUNCTION("""COMPUTED_VALUE"""),"PHP")</f>
        <v>PHP</v>
      </c>
    </row>
    <row r="3379">
      <c r="B3379" s="1" t="str">
        <f>IFERROR(__xludf.DUMMYFUNCTION("""COMPUTED_VALUE"""),"Bash/Shell/PowerShell;C;C#;HTML/CSS;Python;VBA")</f>
        <v>Bash/Shell/PowerShell;C;C#;HTML/CSS;Python;VBA</v>
      </c>
      <c r="E3379" s="1" t="str">
        <f>IFERROR(__xludf.DUMMYFUNCTION("UNIQUE(SPLIT(B3379,"";""))"),"Bash/Shell/PowerShell")</f>
        <v>Bash/Shell/PowerShell</v>
      </c>
      <c r="F3379" s="1" t="str">
        <f>IFERROR(__xludf.DUMMYFUNCTION("""COMPUTED_VALUE"""),"C")</f>
        <v>C</v>
      </c>
      <c r="G3379" s="1" t="str">
        <f>IFERROR(__xludf.DUMMYFUNCTION("""COMPUTED_VALUE"""),"C#")</f>
        <v>C#</v>
      </c>
      <c r="H3379" s="1" t="str">
        <f>IFERROR(__xludf.DUMMYFUNCTION("""COMPUTED_VALUE"""),"HTML/CSS")</f>
        <v>HTML/CSS</v>
      </c>
      <c r="I3379" s="1" t="str">
        <f>IFERROR(__xludf.DUMMYFUNCTION("""COMPUTED_VALUE"""),"Python")</f>
        <v>Python</v>
      </c>
      <c r="J3379" s="1" t="str">
        <f>IFERROR(__xludf.DUMMYFUNCTION("""COMPUTED_VALUE"""),"VBA")</f>
        <v>VBA</v>
      </c>
    </row>
    <row r="3380">
      <c r="B3380" s="1" t="str">
        <f>IFERROR(__xludf.DUMMYFUNCTION("""COMPUTED_VALUE"""),"HTML/CSS;JavaScript;Python;SQL")</f>
        <v>HTML/CSS;JavaScript;Python;SQL</v>
      </c>
      <c r="E3380" s="1" t="str">
        <f>IFERROR(__xludf.DUMMYFUNCTION("UNIQUE(SPLIT(B3380,"";""))"),"HTML/CSS")</f>
        <v>HTML/CSS</v>
      </c>
      <c r="F3380" s="1" t="str">
        <f>IFERROR(__xludf.DUMMYFUNCTION("""COMPUTED_VALUE"""),"JavaScript")</f>
        <v>JavaScript</v>
      </c>
      <c r="G3380" s="1" t="str">
        <f>IFERROR(__xludf.DUMMYFUNCTION("""COMPUTED_VALUE"""),"Python")</f>
        <v>Python</v>
      </c>
      <c r="H3380" s="1" t="str">
        <f>IFERROR(__xludf.DUMMYFUNCTION("""COMPUTED_VALUE"""),"SQL")</f>
        <v>SQL</v>
      </c>
    </row>
    <row r="3381">
      <c r="B3381" s="1" t="str">
        <f>IFERROR(__xludf.DUMMYFUNCTION("""COMPUTED_VALUE"""),"C;HTML/CSS;Python;Other(s):")</f>
        <v>C;HTML/CSS;Python;Other(s):</v>
      </c>
      <c r="E3381" s="1" t="str">
        <f>IFERROR(__xludf.DUMMYFUNCTION("UNIQUE(SPLIT(B3381,"";""))"),"C")</f>
        <v>C</v>
      </c>
      <c r="F3381" s="1" t="str">
        <f>IFERROR(__xludf.DUMMYFUNCTION("""COMPUTED_VALUE"""),"HTML/CSS")</f>
        <v>HTML/CSS</v>
      </c>
      <c r="G3381" s="1" t="str">
        <f>IFERROR(__xludf.DUMMYFUNCTION("""COMPUTED_VALUE"""),"Python")</f>
        <v>Python</v>
      </c>
      <c r="H3381" s="1" t="str">
        <f>IFERROR(__xludf.DUMMYFUNCTION("""COMPUTED_VALUE"""),"Other(s):")</f>
        <v>Other(s):</v>
      </c>
    </row>
    <row r="3382">
      <c r="B3382" s="1" t="str">
        <f>IFERROR(__xludf.DUMMYFUNCTION("""COMPUTED_VALUE"""),"Bash/Shell/PowerShell;HTML/CSS;JavaScript;Python;R;SQL;TypeScript")</f>
        <v>Bash/Shell/PowerShell;HTML/CSS;JavaScript;Python;R;SQL;TypeScript</v>
      </c>
      <c r="E3382" s="1" t="str">
        <f>IFERROR(__xludf.DUMMYFUNCTION("UNIQUE(SPLIT(B3382,"";""))"),"Bash/Shell/PowerShell")</f>
        <v>Bash/Shell/PowerShell</v>
      </c>
      <c r="F3382" s="1" t="str">
        <f>IFERROR(__xludf.DUMMYFUNCTION("""COMPUTED_VALUE"""),"HTML/CSS")</f>
        <v>HTML/CSS</v>
      </c>
      <c r="G3382" s="1" t="str">
        <f>IFERROR(__xludf.DUMMYFUNCTION("""COMPUTED_VALUE"""),"JavaScript")</f>
        <v>JavaScript</v>
      </c>
      <c r="H3382" s="1" t="str">
        <f>IFERROR(__xludf.DUMMYFUNCTION("""COMPUTED_VALUE"""),"Python")</f>
        <v>Python</v>
      </c>
      <c r="I3382" s="1" t="str">
        <f>IFERROR(__xludf.DUMMYFUNCTION("""COMPUTED_VALUE"""),"R")</f>
        <v>R</v>
      </c>
      <c r="J3382" s="1" t="str">
        <f>IFERROR(__xludf.DUMMYFUNCTION("""COMPUTED_VALUE"""),"SQL")</f>
        <v>SQL</v>
      </c>
      <c r="K3382" s="1" t="str">
        <f>IFERROR(__xludf.DUMMYFUNCTION("""COMPUTED_VALUE"""),"TypeScript")</f>
        <v>TypeScript</v>
      </c>
    </row>
    <row r="3383">
      <c r="B3383" s="1" t="str">
        <f>IFERROR(__xludf.DUMMYFUNCTION("""COMPUTED_VALUE"""),"HTML/CSS;PHP;Python")</f>
        <v>HTML/CSS;PHP;Python</v>
      </c>
      <c r="E3383" s="1" t="str">
        <f>IFERROR(__xludf.DUMMYFUNCTION("UNIQUE(SPLIT(B3383,"";""))"),"HTML/CSS")</f>
        <v>HTML/CSS</v>
      </c>
      <c r="F3383" s="1" t="str">
        <f>IFERROR(__xludf.DUMMYFUNCTION("""COMPUTED_VALUE"""),"PHP")</f>
        <v>PHP</v>
      </c>
      <c r="G3383" s="1" t="str">
        <f>IFERROR(__xludf.DUMMYFUNCTION("""COMPUTED_VALUE"""),"Python")</f>
        <v>Python</v>
      </c>
    </row>
    <row r="3384">
      <c r="B3384" s="1" t="str">
        <f>IFERROR(__xludf.DUMMYFUNCTION("""COMPUTED_VALUE"""),"Bash/Shell/PowerShell;HTML/CSS;Java;JavaScript;SQL;TypeScript")</f>
        <v>Bash/Shell/PowerShell;HTML/CSS;Java;JavaScript;SQL;TypeScript</v>
      </c>
      <c r="E3384" s="1" t="str">
        <f>IFERROR(__xludf.DUMMYFUNCTION("UNIQUE(SPLIT(B3384,"";""))"),"Bash/Shell/PowerShell")</f>
        <v>Bash/Shell/PowerShell</v>
      </c>
      <c r="F3384" s="1" t="str">
        <f>IFERROR(__xludf.DUMMYFUNCTION("""COMPUTED_VALUE"""),"HTML/CSS")</f>
        <v>HTML/CSS</v>
      </c>
      <c r="G3384" s="1" t="str">
        <f>IFERROR(__xludf.DUMMYFUNCTION("""COMPUTED_VALUE"""),"Java")</f>
        <v>Java</v>
      </c>
      <c r="H3384" s="1" t="str">
        <f>IFERROR(__xludf.DUMMYFUNCTION("""COMPUTED_VALUE"""),"JavaScript")</f>
        <v>JavaScript</v>
      </c>
      <c r="I3384" s="1" t="str">
        <f>IFERROR(__xludf.DUMMYFUNCTION("""COMPUTED_VALUE"""),"SQL")</f>
        <v>SQL</v>
      </c>
      <c r="J3384" s="1" t="str">
        <f>IFERROR(__xludf.DUMMYFUNCTION("""COMPUTED_VALUE"""),"TypeScript")</f>
        <v>TypeScript</v>
      </c>
    </row>
    <row r="3385">
      <c r="B3385" s="1" t="str">
        <f>IFERROR(__xludf.DUMMYFUNCTION("""COMPUTED_VALUE"""),"Java;JavaScript;SQL")</f>
        <v>Java;JavaScript;SQL</v>
      </c>
      <c r="E3385" s="1" t="str">
        <f>IFERROR(__xludf.DUMMYFUNCTION("UNIQUE(SPLIT(B3385,"";""))"),"Java")</f>
        <v>Java</v>
      </c>
      <c r="F3385" s="1" t="str">
        <f>IFERROR(__xludf.DUMMYFUNCTION("""COMPUTED_VALUE"""),"JavaScript")</f>
        <v>JavaScript</v>
      </c>
      <c r="G3385" s="1" t="str">
        <f>IFERROR(__xludf.DUMMYFUNCTION("""COMPUTED_VALUE"""),"SQL")</f>
        <v>SQL</v>
      </c>
    </row>
    <row r="3386">
      <c r="B3386" s="1" t="str">
        <f>IFERROR(__xludf.DUMMYFUNCTION("""COMPUTED_VALUE"""),"Bash/Shell/PowerShell;JavaScript;R")</f>
        <v>Bash/Shell/PowerShell;JavaScript;R</v>
      </c>
      <c r="E3386" s="1" t="str">
        <f>IFERROR(__xludf.DUMMYFUNCTION("UNIQUE(SPLIT(B3386,"";""))"),"Bash/Shell/PowerShell")</f>
        <v>Bash/Shell/PowerShell</v>
      </c>
      <c r="F3386" s="1" t="str">
        <f>IFERROR(__xludf.DUMMYFUNCTION("""COMPUTED_VALUE"""),"JavaScript")</f>
        <v>JavaScript</v>
      </c>
      <c r="G3386" s="1" t="str">
        <f>IFERROR(__xludf.DUMMYFUNCTION("""COMPUTED_VALUE"""),"R")</f>
        <v>R</v>
      </c>
    </row>
    <row r="3387">
      <c r="B3387" s="1" t="str">
        <f>IFERROR(__xludf.DUMMYFUNCTION("""COMPUTED_VALUE"""),"C#;HTML/CSS;Java;JavaScript;Ruby;SQL")</f>
        <v>C#;HTML/CSS;Java;JavaScript;Ruby;SQL</v>
      </c>
      <c r="E3387" s="1" t="str">
        <f>IFERROR(__xludf.DUMMYFUNCTION("UNIQUE(SPLIT(B3387,"";""))"),"C#")</f>
        <v>C#</v>
      </c>
      <c r="F3387" s="1" t="str">
        <f>IFERROR(__xludf.DUMMYFUNCTION("""COMPUTED_VALUE"""),"HTML/CSS")</f>
        <v>HTML/CSS</v>
      </c>
      <c r="G3387" s="1" t="str">
        <f>IFERROR(__xludf.DUMMYFUNCTION("""COMPUTED_VALUE"""),"Java")</f>
        <v>Java</v>
      </c>
      <c r="H3387" s="1" t="str">
        <f>IFERROR(__xludf.DUMMYFUNCTION("""COMPUTED_VALUE"""),"JavaScript")</f>
        <v>JavaScript</v>
      </c>
      <c r="I3387" s="1" t="str">
        <f>IFERROR(__xludf.DUMMYFUNCTION("""COMPUTED_VALUE"""),"Ruby")</f>
        <v>Ruby</v>
      </c>
      <c r="J3387" s="1" t="str">
        <f>IFERROR(__xludf.DUMMYFUNCTION("""COMPUTED_VALUE"""),"SQL")</f>
        <v>SQL</v>
      </c>
    </row>
    <row r="3388">
      <c r="B3388" s="1" t="str">
        <f>IFERROR(__xludf.DUMMYFUNCTION("""COMPUTED_VALUE"""),"Bash/Shell/PowerShell;HTML/CSS;Python;R;SQL")</f>
        <v>Bash/Shell/PowerShell;HTML/CSS;Python;R;SQL</v>
      </c>
      <c r="E3388" s="1" t="str">
        <f>IFERROR(__xludf.DUMMYFUNCTION("UNIQUE(SPLIT(B3388,"";""))"),"Bash/Shell/PowerShell")</f>
        <v>Bash/Shell/PowerShell</v>
      </c>
      <c r="F3388" s="1" t="str">
        <f>IFERROR(__xludf.DUMMYFUNCTION("""COMPUTED_VALUE"""),"HTML/CSS")</f>
        <v>HTML/CSS</v>
      </c>
      <c r="G3388" s="1" t="str">
        <f>IFERROR(__xludf.DUMMYFUNCTION("""COMPUTED_VALUE"""),"Python")</f>
        <v>Python</v>
      </c>
      <c r="H3388" s="1" t="str">
        <f>IFERROR(__xludf.DUMMYFUNCTION("""COMPUTED_VALUE"""),"R")</f>
        <v>R</v>
      </c>
      <c r="I3388" s="1" t="str">
        <f>IFERROR(__xludf.DUMMYFUNCTION("""COMPUTED_VALUE"""),"SQL")</f>
        <v>SQL</v>
      </c>
    </row>
    <row r="3389">
      <c r="B3389" s="1" t="str">
        <f>IFERROR(__xludf.DUMMYFUNCTION("""COMPUTED_VALUE"""),"Bash/Shell/PowerShell;HTML/CSS;Java;JavaScript;Python")</f>
        <v>Bash/Shell/PowerShell;HTML/CSS;Java;JavaScript;Python</v>
      </c>
      <c r="E3389" s="1" t="str">
        <f>IFERROR(__xludf.DUMMYFUNCTION("UNIQUE(SPLIT(B3389,"";""))"),"Bash/Shell/PowerShell")</f>
        <v>Bash/Shell/PowerShell</v>
      </c>
      <c r="F3389" s="1" t="str">
        <f>IFERROR(__xludf.DUMMYFUNCTION("""COMPUTED_VALUE"""),"HTML/CSS")</f>
        <v>HTML/CSS</v>
      </c>
      <c r="G3389" s="1" t="str">
        <f>IFERROR(__xludf.DUMMYFUNCTION("""COMPUTED_VALUE"""),"Java")</f>
        <v>Java</v>
      </c>
      <c r="H3389" s="1" t="str">
        <f>IFERROR(__xludf.DUMMYFUNCTION("""COMPUTED_VALUE"""),"JavaScript")</f>
        <v>JavaScript</v>
      </c>
      <c r="I3389" s="1" t="str">
        <f>IFERROR(__xludf.DUMMYFUNCTION("""COMPUTED_VALUE"""),"Python")</f>
        <v>Python</v>
      </c>
    </row>
    <row r="3390">
      <c r="B3390" s="1" t="str">
        <f>IFERROR(__xludf.DUMMYFUNCTION("""COMPUTED_VALUE"""),"C#;HTML/CSS;JavaScript;SQL")</f>
        <v>C#;HTML/CSS;JavaScript;SQL</v>
      </c>
      <c r="E3390" s="1" t="str">
        <f>IFERROR(__xludf.DUMMYFUNCTION("UNIQUE(SPLIT(B3390,"";""))"),"C#")</f>
        <v>C#</v>
      </c>
      <c r="F3390" s="1" t="str">
        <f>IFERROR(__xludf.DUMMYFUNCTION("""COMPUTED_VALUE"""),"HTML/CSS")</f>
        <v>HTML/CSS</v>
      </c>
      <c r="G3390" s="1" t="str">
        <f>IFERROR(__xludf.DUMMYFUNCTION("""COMPUTED_VALUE"""),"JavaScript")</f>
        <v>JavaScript</v>
      </c>
      <c r="H3390" s="1" t="str">
        <f>IFERROR(__xludf.DUMMYFUNCTION("""COMPUTED_VALUE"""),"SQL")</f>
        <v>SQL</v>
      </c>
    </row>
    <row r="3391">
      <c r="B3391" s="1" t="str">
        <f>IFERROR(__xludf.DUMMYFUNCTION("""COMPUTED_VALUE"""),"C++;JavaScript;Python;SQL;Other(s):")</f>
        <v>C++;JavaScript;Python;SQL;Other(s):</v>
      </c>
      <c r="E3391" s="1" t="str">
        <f>IFERROR(__xludf.DUMMYFUNCTION("UNIQUE(SPLIT(B3391,"";""))"),"C++")</f>
        <v>C++</v>
      </c>
      <c r="F3391" s="1" t="str">
        <f>IFERROR(__xludf.DUMMYFUNCTION("""COMPUTED_VALUE"""),"JavaScript")</f>
        <v>JavaScript</v>
      </c>
      <c r="G3391" s="1" t="str">
        <f>IFERROR(__xludf.DUMMYFUNCTION("""COMPUTED_VALUE"""),"Python")</f>
        <v>Python</v>
      </c>
      <c r="H3391" s="1" t="str">
        <f>IFERROR(__xludf.DUMMYFUNCTION("""COMPUTED_VALUE"""),"SQL")</f>
        <v>SQL</v>
      </c>
      <c r="I3391" s="1" t="str">
        <f>IFERROR(__xludf.DUMMYFUNCTION("""COMPUTED_VALUE"""),"Other(s):")</f>
        <v>Other(s):</v>
      </c>
    </row>
    <row r="3392">
      <c r="B3392" s="1" t="str">
        <f>IFERROR(__xludf.DUMMYFUNCTION("""COMPUTED_VALUE"""),"Other(s):")</f>
        <v>Other(s):</v>
      </c>
      <c r="E3392" s="1" t="str">
        <f>IFERROR(__xludf.DUMMYFUNCTION("UNIQUE(SPLIT(B3392,"";""))"),"Other(s):")</f>
        <v>Other(s):</v>
      </c>
    </row>
    <row r="3393">
      <c r="B3393" s="1" t="str">
        <f>IFERROR(__xludf.DUMMYFUNCTION("""COMPUTED_VALUE"""),"Go;HTML/CSS;Java;JavaScript;SQL")</f>
        <v>Go;HTML/CSS;Java;JavaScript;SQL</v>
      </c>
      <c r="E3393" s="1" t="str">
        <f>IFERROR(__xludf.DUMMYFUNCTION("UNIQUE(SPLIT(B3393,"";""))"),"Go")</f>
        <v>Go</v>
      </c>
      <c r="F3393" s="1" t="str">
        <f>IFERROR(__xludf.DUMMYFUNCTION("""COMPUTED_VALUE"""),"HTML/CSS")</f>
        <v>HTML/CSS</v>
      </c>
      <c r="G3393" s="1" t="str">
        <f>IFERROR(__xludf.DUMMYFUNCTION("""COMPUTED_VALUE"""),"Java")</f>
        <v>Java</v>
      </c>
      <c r="H3393" s="1" t="str">
        <f>IFERROR(__xludf.DUMMYFUNCTION("""COMPUTED_VALUE"""),"JavaScript")</f>
        <v>JavaScript</v>
      </c>
      <c r="I3393" s="1" t="str">
        <f>IFERROR(__xludf.DUMMYFUNCTION("""COMPUTED_VALUE"""),"SQL")</f>
        <v>SQL</v>
      </c>
    </row>
    <row r="3394">
      <c r="B3394" s="1" t="str">
        <f>IFERROR(__xludf.DUMMYFUNCTION("""COMPUTED_VALUE"""),"Bash/Shell/PowerShell;Go;HTML/CSS;Java;JavaScript;Rust;VBA")</f>
        <v>Bash/Shell/PowerShell;Go;HTML/CSS;Java;JavaScript;Rust;VBA</v>
      </c>
      <c r="E3394" s="1" t="str">
        <f>IFERROR(__xludf.DUMMYFUNCTION("UNIQUE(SPLIT(B3394,"";""))"),"Bash/Shell/PowerShell")</f>
        <v>Bash/Shell/PowerShell</v>
      </c>
      <c r="F3394" s="1" t="str">
        <f>IFERROR(__xludf.DUMMYFUNCTION("""COMPUTED_VALUE"""),"Go")</f>
        <v>Go</v>
      </c>
      <c r="G3394" s="1" t="str">
        <f>IFERROR(__xludf.DUMMYFUNCTION("""COMPUTED_VALUE"""),"HTML/CSS")</f>
        <v>HTML/CSS</v>
      </c>
      <c r="H3394" s="1" t="str">
        <f>IFERROR(__xludf.DUMMYFUNCTION("""COMPUTED_VALUE"""),"Java")</f>
        <v>Java</v>
      </c>
      <c r="I3394" s="1" t="str">
        <f>IFERROR(__xludf.DUMMYFUNCTION("""COMPUTED_VALUE"""),"JavaScript")</f>
        <v>JavaScript</v>
      </c>
      <c r="J3394" s="1" t="str">
        <f>IFERROR(__xludf.DUMMYFUNCTION("""COMPUTED_VALUE"""),"Rust")</f>
        <v>Rust</v>
      </c>
      <c r="K3394" s="1" t="str">
        <f>IFERROR(__xludf.DUMMYFUNCTION("""COMPUTED_VALUE"""),"VBA")</f>
        <v>VBA</v>
      </c>
    </row>
    <row r="3395">
      <c r="B3395" s="1" t="str">
        <f>IFERROR(__xludf.DUMMYFUNCTION("""COMPUTED_VALUE"""),"HTML/CSS;JavaScript;Objective-C;SQL;TypeScript")</f>
        <v>HTML/CSS;JavaScript;Objective-C;SQL;TypeScript</v>
      </c>
      <c r="E3395" s="1" t="str">
        <f>IFERROR(__xludf.DUMMYFUNCTION("UNIQUE(SPLIT(B3395,"";""))"),"HTML/CSS")</f>
        <v>HTML/CSS</v>
      </c>
      <c r="F3395" s="1" t="str">
        <f>IFERROR(__xludf.DUMMYFUNCTION("""COMPUTED_VALUE"""),"JavaScript")</f>
        <v>JavaScript</v>
      </c>
      <c r="G3395" s="1" t="str">
        <f>IFERROR(__xludf.DUMMYFUNCTION("""COMPUTED_VALUE"""),"Objective-C")</f>
        <v>Objective-C</v>
      </c>
      <c r="H3395" s="1" t="str">
        <f>IFERROR(__xludf.DUMMYFUNCTION("""COMPUTED_VALUE"""),"SQL")</f>
        <v>SQL</v>
      </c>
      <c r="I3395" s="1" t="str">
        <f>IFERROR(__xludf.DUMMYFUNCTION("""COMPUTED_VALUE"""),"TypeScript")</f>
        <v>TypeScript</v>
      </c>
    </row>
    <row r="3396">
      <c r="B3396" s="1" t="str">
        <f>IFERROR(__xludf.DUMMYFUNCTION("""COMPUTED_VALUE"""),"C;HTML/CSS;Java;JavaScript")</f>
        <v>C;HTML/CSS;Java;JavaScript</v>
      </c>
      <c r="E3396" s="1" t="str">
        <f>IFERROR(__xludf.DUMMYFUNCTION("UNIQUE(SPLIT(B3396,"";""))"),"C")</f>
        <v>C</v>
      </c>
      <c r="F3396" s="1" t="str">
        <f>IFERROR(__xludf.DUMMYFUNCTION("""COMPUTED_VALUE"""),"HTML/CSS")</f>
        <v>HTML/CSS</v>
      </c>
      <c r="G3396" s="1" t="str">
        <f>IFERROR(__xludf.DUMMYFUNCTION("""COMPUTED_VALUE"""),"Java")</f>
        <v>Java</v>
      </c>
      <c r="H3396" s="1" t="str">
        <f>IFERROR(__xludf.DUMMYFUNCTION("""COMPUTED_VALUE"""),"JavaScript")</f>
        <v>JavaScript</v>
      </c>
    </row>
    <row r="3397">
      <c r="B3397" s="1" t="str">
        <f>IFERROR(__xludf.DUMMYFUNCTION("""COMPUTED_VALUE"""),"Bash/Shell/PowerShell;C#;HTML/CSS;Java;JavaScript;PHP;Ruby")</f>
        <v>Bash/Shell/PowerShell;C#;HTML/CSS;Java;JavaScript;PHP;Ruby</v>
      </c>
      <c r="E3397" s="1" t="str">
        <f>IFERROR(__xludf.DUMMYFUNCTION("UNIQUE(SPLIT(B3397,"";""))"),"Bash/Shell/PowerShell")</f>
        <v>Bash/Shell/PowerShell</v>
      </c>
      <c r="F3397" s="1" t="str">
        <f>IFERROR(__xludf.DUMMYFUNCTION("""COMPUTED_VALUE"""),"C#")</f>
        <v>C#</v>
      </c>
      <c r="G3397" s="1" t="str">
        <f>IFERROR(__xludf.DUMMYFUNCTION("""COMPUTED_VALUE"""),"HTML/CSS")</f>
        <v>HTML/CSS</v>
      </c>
      <c r="H3397" s="1" t="str">
        <f>IFERROR(__xludf.DUMMYFUNCTION("""COMPUTED_VALUE"""),"Java")</f>
        <v>Java</v>
      </c>
      <c r="I3397" s="1" t="str">
        <f>IFERROR(__xludf.DUMMYFUNCTION("""COMPUTED_VALUE"""),"JavaScript")</f>
        <v>JavaScript</v>
      </c>
      <c r="J3397" s="1" t="str">
        <f>IFERROR(__xludf.DUMMYFUNCTION("""COMPUTED_VALUE"""),"PHP")</f>
        <v>PHP</v>
      </c>
      <c r="K3397" s="1" t="str">
        <f>IFERROR(__xludf.DUMMYFUNCTION("""COMPUTED_VALUE"""),"Ruby")</f>
        <v>Ruby</v>
      </c>
    </row>
    <row r="3398">
      <c r="B3398" s="1" t="str">
        <f>IFERROR(__xludf.DUMMYFUNCTION("""COMPUTED_VALUE"""),"Bash/Shell/PowerShell;C;Ruby;SQL")</f>
        <v>Bash/Shell/PowerShell;C;Ruby;SQL</v>
      </c>
      <c r="E3398" s="1" t="str">
        <f>IFERROR(__xludf.DUMMYFUNCTION("UNIQUE(SPLIT(B3398,"";""))"),"Bash/Shell/PowerShell")</f>
        <v>Bash/Shell/PowerShell</v>
      </c>
      <c r="F3398" s="1" t="str">
        <f>IFERROR(__xludf.DUMMYFUNCTION("""COMPUTED_VALUE"""),"C")</f>
        <v>C</v>
      </c>
      <c r="G3398" s="1" t="str">
        <f>IFERROR(__xludf.DUMMYFUNCTION("""COMPUTED_VALUE"""),"Ruby")</f>
        <v>Ruby</v>
      </c>
      <c r="H3398" s="1" t="str">
        <f>IFERROR(__xludf.DUMMYFUNCTION("""COMPUTED_VALUE"""),"SQL")</f>
        <v>SQL</v>
      </c>
    </row>
    <row r="3399">
      <c r="B3399" s="1" t="str">
        <f>IFERROR(__xludf.DUMMYFUNCTION("""COMPUTED_VALUE"""),"C++;HTML/CSS;JavaScript")</f>
        <v>C++;HTML/CSS;JavaScript</v>
      </c>
      <c r="E3399" s="1" t="str">
        <f>IFERROR(__xludf.DUMMYFUNCTION("UNIQUE(SPLIT(B3399,"";""))"),"C++")</f>
        <v>C++</v>
      </c>
      <c r="F3399" s="1" t="str">
        <f>IFERROR(__xludf.DUMMYFUNCTION("""COMPUTED_VALUE"""),"HTML/CSS")</f>
        <v>HTML/CSS</v>
      </c>
      <c r="G3399" s="1" t="str">
        <f>IFERROR(__xludf.DUMMYFUNCTION("""COMPUTED_VALUE"""),"JavaScript")</f>
        <v>JavaScript</v>
      </c>
    </row>
    <row r="3400">
      <c r="B3400" s="1" t="str">
        <f>IFERROR(__xludf.DUMMYFUNCTION("""COMPUTED_VALUE"""),"Bash/Shell/PowerShell;HTML/CSS;Java;JavaScript;Python;Rust;SQL;TypeScript;Other(s):")</f>
        <v>Bash/Shell/PowerShell;HTML/CSS;Java;JavaScript;Python;Rust;SQL;TypeScript;Other(s):</v>
      </c>
      <c r="E3400" s="1" t="str">
        <f>IFERROR(__xludf.DUMMYFUNCTION("UNIQUE(SPLIT(B3400,"";""))"),"Bash/Shell/PowerShell")</f>
        <v>Bash/Shell/PowerShell</v>
      </c>
      <c r="F3400" s="1" t="str">
        <f>IFERROR(__xludf.DUMMYFUNCTION("""COMPUTED_VALUE"""),"HTML/CSS")</f>
        <v>HTML/CSS</v>
      </c>
      <c r="G3400" s="1" t="str">
        <f>IFERROR(__xludf.DUMMYFUNCTION("""COMPUTED_VALUE"""),"Java")</f>
        <v>Java</v>
      </c>
      <c r="H3400" s="1" t="str">
        <f>IFERROR(__xludf.DUMMYFUNCTION("""COMPUTED_VALUE"""),"JavaScript")</f>
        <v>JavaScript</v>
      </c>
      <c r="I3400" s="1" t="str">
        <f>IFERROR(__xludf.DUMMYFUNCTION("""COMPUTED_VALUE"""),"Python")</f>
        <v>Python</v>
      </c>
      <c r="J3400" s="1" t="str">
        <f>IFERROR(__xludf.DUMMYFUNCTION("""COMPUTED_VALUE"""),"Rust")</f>
        <v>Rust</v>
      </c>
      <c r="K3400" s="1" t="str">
        <f>IFERROR(__xludf.DUMMYFUNCTION("""COMPUTED_VALUE"""),"SQL")</f>
        <v>SQL</v>
      </c>
      <c r="L3400" s="1" t="str">
        <f>IFERROR(__xludf.DUMMYFUNCTION("""COMPUTED_VALUE"""),"TypeScript")</f>
        <v>TypeScript</v>
      </c>
      <c r="M3400" s="1" t="str">
        <f>IFERROR(__xludf.DUMMYFUNCTION("""COMPUTED_VALUE"""),"Other(s):")</f>
        <v>Other(s):</v>
      </c>
    </row>
    <row r="3401">
      <c r="B3401" s="1" t="str">
        <f>IFERROR(__xludf.DUMMYFUNCTION("""COMPUTED_VALUE"""),"C;C++;Rust;Other(s):")</f>
        <v>C;C++;Rust;Other(s):</v>
      </c>
      <c r="E3401" s="1" t="str">
        <f>IFERROR(__xludf.DUMMYFUNCTION("UNIQUE(SPLIT(B3401,"";""))"),"C")</f>
        <v>C</v>
      </c>
      <c r="F3401" s="1" t="str">
        <f>IFERROR(__xludf.DUMMYFUNCTION("""COMPUTED_VALUE"""),"C++")</f>
        <v>C++</v>
      </c>
      <c r="G3401" s="1" t="str">
        <f>IFERROR(__xludf.DUMMYFUNCTION("""COMPUTED_VALUE"""),"Rust")</f>
        <v>Rust</v>
      </c>
      <c r="H3401" s="1" t="str">
        <f>IFERROR(__xludf.DUMMYFUNCTION("""COMPUTED_VALUE"""),"Other(s):")</f>
        <v>Other(s):</v>
      </c>
    </row>
    <row r="3402">
      <c r="B3402" s="1" t="str">
        <f>IFERROR(__xludf.DUMMYFUNCTION("""COMPUTED_VALUE"""),"Bash/Shell/PowerShell;C#;HTML/CSS;Java;JavaScript;PHP;SQL")</f>
        <v>Bash/Shell/PowerShell;C#;HTML/CSS;Java;JavaScript;PHP;SQL</v>
      </c>
      <c r="E3402" s="1" t="str">
        <f>IFERROR(__xludf.DUMMYFUNCTION("UNIQUE(SPLIT(B3402,"";""))"),"Bash/Shell/PowerShell")</f>
        <v>Bash/Shell/PowerShell</v>
      </c>
      <c r="F3402" s="1" t="str">
        <f>IFERROR(__xludf.DUMMYFUNCTION("""COMPUTED_VALUE"""),"C#")</f>
        <v>C#</v>
      </c>
      <c r="G3402" s="1" t="str">
        <f>IFERROR(__xludf.DUMMYFUNCTION("""COMPUTED_VALUE"""),"HTML/CSS")</f>
        <v>HTML/CSS</v>
      </c>
      <c r="H3402" s="1" t="str">
        <f>IFERROR(__xludf.DUMMYFUNCTION("""COMPUTED_VALUE"""),"Java")</f>
        <v>Java</v>
      </c>
      <c r="I3402" s="1" t="str">
        <f>IFERROR(__xludf.DUMMYFUNCTION("""COMPUTED_VALUE"""),"JavaScript")</f>
        <v>JavaScript</v>
      </c>
      <c r="J3402" s="1" t="str">
        <f>IFERROR(__xludf.DUMMYFUNCTION("""COMPUTED_VALUE"""),"PHP")</f>
        <v>PHP</v>
      </c>
      <c r="K3402" s="1" t="str">
        <f>IFERROR(__xludf.DUMMYFUNCTION("""COMPUTED_VALUE"""),"SQL")</f>
        <v>SQL</v>
      </c>
    </row>
    <row r="3403">
      <c r="B3403" s="1" t="str">
        <f>IFERROR(__xludf.DUMMYFUNCTION("""COMPUTED_VALUE"""),"Bash/Shell/PowerShell;HTML/CSS;JavaScript;SQL")</f>
        <v>Bash/Shell/PowerShell;HTML/CSS;JavaScript;SQL</v>
      </c>
      <c r="E3403" s="1" t="str">
        <f>IFERROR(__xludf.DUMMYFUNCTION("UNIQUE(SPLIT(B3403,"";""))"),"Bash/Shell/PowerShell")</f>
        <v>Bash/Shell/PowerShell</v>
      </c>
      <c r="F3403" s="1" t="str">
        <f>IFERROR(__xludf.DUMMYFUNCTION("""COMPUTED_VALUE"""),"HTML/CSS")</f>
        <v>HTML/CSS</v>
      </c>
      <c r="G3403" s="1" t="str">
        <f>IFERROR(__xludf.DUMMYFUNCTION("""COMPUTED_VALUE"""),"JavaScript")</f>
        <v>JavaScript</v>
      </c>
      <c r="H3403" s="1" t="str">
        <f>IFERROR(__xludf.DUMMYFUNCTION("""COMPUTED_VALUE"""),"SQL")</f>
        <v>SQL</v>
      </c>
    </row>
    <row r="3404">
      <c r="B3404" s="1" t="str">
        <f>IFERROR(__xludf.DUMMYFUNCTION("""COMPUTED_VALUE"""),"C#")</f>
        <v>C#</v>
      </c>
      <c r="E3404" s="1" t="str">
        <f>IFERROR(__xludf.DUMMYFUNCTION("UNIQUE(SPLIT(B3404,"";""))"),"C#")</f>
        <v>C#</v>
      </c>
    </row>
    <row r="3405">
      <c r="B3405" s="1" t="str">
        <f>IFERROR(__xludf.DUMMYFUNCTION("""COMPUTED_VALUE"""),"C;C++;HTML/CSS;Java;JavaScript;PHP;SQL")</f>
        <v>C;C++;HTML/CSS;Java;JavaScript;PHP;SQL</v>
      </c>
      <c r="E3405" s="1" t="str">
        <f>IFERROR(__xludf.DUMMYFUNCTION("UNIQUE(SPLIT(B3405,"";""))"),"C")</f>
        <v>C</v>
      </c>
      <c r="F3405" s="1" t="str">
        <f>IFERROR(__xludf.DUMMYFUNCTION("""COMPUTED_VALUE"""),"C++")</f>
        <v>C++</v>
      </c>
      <c r="G3405" s="1" t="str">
        <f>IFERROR(__xludf.DUMMYFUNCTION("""COMPUTED_VALUE"""),"HTML/CSS")</f>
        <v>HTML/CSS</v>
      </c>
      <c r="H3405" s="1" t="str">
        <f>IFERROR(__xludf.DUMMYFUNCTION("""COMPUTED_VALUE"""),"Java")</f>
        <v>Java</v>
      </c>
      <c r="I3405" s="1" t="str">
        <f>IFERROR(__xludf.DUMMYFUNCTION("""COMPUTED_VALUE"""),"JavaScript")</f>
        <v>JavaScript</v>
      </c>
      <c r="J3405" s="1" t="str">
        <f>IFERROR(__xludf.DUMMYFUNCTION("""COMPUTED_VALUE"""),"PHP")</f>
        <v>PHP</v>
      </c>
      <c r="K3405" s="1" t="str">
        <f>IFERROR(__xludf.DUMMYFUNCTION("""COMPUTED_VALUE"""),"SQL")</f>
        <v>SQL</v>
      </c>
    </row>
    <row r="3406">
      <c r="B3406" s="1" t="str">
        <f>IFERROR(__xludf.DUMMYFUNCTION("""COMPUTED_VALUE"""),"Java;JavaScript;SQL;Swift")</f>
        <v>Java;JavaScript;SQL;Swift</v>
      </c>
      <c r="E3406" s="1" t="str">
        <f>IFERROR(__xludf.DUMMYFUNCTION("UNIQUE(SPLIT(B3406,"";""))"),"Java")</f>
        <v>Java</v>
      </c>
      <c r="F3406" s="1" t="str">
        <f>IFERROR(__xludf.DUMMYFUNCTION("""COMPUTED_VALUE"""),"JavaScript")</f>
        <v>JavaScript</v>
      </c>
      <c r="G3406" s="1" t="str">
        <f>IFERROR(__xludf.DUMMYFUNCTION("""COMPUTED_VALUE"""),"SQL")</f>
        <v>SQL</v>
      </c>
      <c r="H3406" s="1" t="str">
        <f>IFERROR(__xludf.DUMMYFUNCTION("""COMPUTED_VALUE"""),"Swift")</f>
        <v>Swift</v>
      </c>
    </row>
    <row r="3407">
      <c r="B3407" s="1" t="str">
        <f>IFERROR(__xludf.DUMMYFUNCTION("""COMPUTED_VALUE"""),"Bash/Shell/PowerShell;Java;Python;Other(s):")</f>
        <v>Bash/Shell/PowerShell;Java;Python;Other(s):</v>
      </c>
      <c r="E3407" s="1" t="str">
        <f>IFERROR(__xludf.DUMMYFUNCTION("UNIQUE(SPLIT(B3407,"";""))"),"Bash/Shell/PowerShell")</f>
        <v>Bash/Shell/PowerShell</v>
      </c>
      <c r="F3407" s="1" t="str">
        <f>IFERROR(__xludf.DUMMYFUNCTION("""COMPUTED_VALUE"""),"Java")</f>
        <v>Java</v>
      </c>
      <c r="G3407" s="1" t="str">
        <f>IFERROR(__xludf.DUMMYFUNCTION("""COMPUTED_VALUE"""),"Python")</f>
        <v>Python</v>
      </c>
      <c r="H3407" s="1" t="str">
        <f>IFERROR(__xludf.DUMMYFUNCTION("""COMPUTED_VALUE"""),"Other(s):")</f>
        <v>Other(s):</v>
      </c>
    </row>
    <row r="3408">
      <c r="B3408" s="1" t="str">
        <f>IFERROR(__xludf.DUMMYFUNCTION("""COMPUTED_VALUE"""),"C++;Other(s):")</f>
        <v>C++;Other(s):</v>
      </c>
      <c r="E3408" s="1" t="str">
        <f>IFERROR(__xludf.DUMMYFUNCTION("UNIQUE(SPLIT(B3408,"";""))"),"C++")</f>
        <v>C++</v>
      </c>
      <c r="F3408" s="1" t="str">
        <f>IFERROR(__xludf.DUMMYFUNCTION("""COMPUTED_VALUE"""),"Other(s):")</f>
        <v>Other(s):</v>
      </c>
    </row>
    <row r="3409">
      <c r="B3409" s="1" t="str">
        <f>IFERROR(__xludf.DUMMYFUNCTION("""COMPUTED_VALUE"""),"Bash/Shell/PowerShell;C#;HTML/CSS;Java;JavaScript;SQL;VBA")</f>
        <v>Bash/Shell/PowerShell;C#;HTML/CSS;Java;JavaScript;SQL;VBA</v>
      </c>
      <c r="E3409" s="1" t="str">
        <f>IFERROR(__xludf.DUMMYFUNCTION("UNIQUE(SPLIT(B3409,"";""))"),"Bash/Shell/PowerShell")</f>
        <v>Bash/Shell/PowerShell</v>
      </c>
      <c r="F3409" s="1" t="str">
        <f>IFERROR(__xludf.DUMMYFUNCTION("""COMPUTED_VALUE"""),"C#")</f>
        <v>C#</v>
      </c>
      <c r="G3409" s="1" t="str">
        <f>IFERROR(__xludf.DUMMYFUNCTION("""COMPUTED_VALUE"""),"HTML/CSS")</f>
        <v>HTML/CSS</v>
      </c>
      <c r="H3409" s="1" t="str">
        <f>IFERROR(__xludf.DUMMYFUNCTION("""COMPUTED_VALUE"""),"Java")</f>
        <v>Java</v>
      </c>
      <c r="I3409" s="1" t="str">
        <f>IFERROR(__xludf.DUMMYFUNCTION("""COMPUTED_VALUE"""),"JavaScript")</f>
        <v>JavaScript</v>
      </c>
      <c r="J3409" s="1" t="str">
        <f>IFERROR(__xludf.DUMMYFUNCTION("""COMPUTED_VALUE"""),"SQL")</f>
        <v>SQL</v>
      </c>
      <c r="K3409" s="1" t="str">
        <f>IFERROR(__xludf.DUMMYFUNCTION("""COMPUTED_VALUE"""),"VBA")</f>
        <v>VBA</v>
      </c>
    </row>
    <row r="3410">
      <c r="B3410" s="1" t="str">
        <f>IFERROR(__xludf.DUMMYFUNCTION("""COMPUTED_VALUE"""),"Bash/Shell/PowerShell;C++;HTML/CSS;JavaScript;Objective-C;PHP;Python;SQL")</f>
        <v>Bash/Shell/PowerShell;C++;HTML/CSS;JavaScript;Objective-C;PHP;Python;SQL</v>
      </c>
      <c r="E3410" s="1" t="str">
        <f>IFERROR(__xludf.DUMMYFUNCTION("UNIQUE(SPLIT(B3410,"";""))"),"Bash/Shell/PowerShell")</f>
        <v>Bash/Shell/PowerShell</v>
      </c>
      <c r="F3410" s="1" t="str">
        <f>IFERROR(__xludf.DUMMYFUNCTION("""COMPUTED_VALUE"""),"C++")</f>
        <v>C++</v>
      </c>
      <c r="G3410" s="1" t="str">
        <f>IFERROR(__xludf.DUMMYFUNCTION("""COMPUTED_VALUE"""),"HTML/CSS")</f>
        <v>HTML/CSS</v>
      </c>
      <c r="H3410" s="1" t="str">
        <f>IFERROR(__xludf.DUMMYFUNCTION("""COMPUTED_VALUE"""),"JavaScript")</f>
        <v>JavaScript</v>
      </c>
      <c r="I3410" s="1" t="str">
        <f>IFERROR(__xludf.DUMMYFUNCTION("""COMPUTED_VALUE"""),"Objective-C")</f>
        <v>Objective-C</v>
      </c>
      <c r="J3410" s="1" t="str">
        <f>IFERROR(__xludf.DUMMYFUNCTION("""COMPUTED_VALUE"""),"PHP")</f>
        <v>PHP</v>
      </c>
      <c r="K3410" s="1" t="str">
        <f>IFERROR(__xludf.DUMMYFUNCTION("""COMPUTED_VALUE"""),"Python")</f>
        <v>Python</v>
      </c>
      <c r="L3410" s="1" t="str">
        <f>IFERROR(__xludf.DUMMYFUNCTION("""COMPUTED_VALUE"""),"SQL")</f>
        <v>SQL</v>
      </c>
    </row>
    <row r="3411">
      <c r="B3411" s="1" t="str">
        <f>IFERROR(__xludf.DUMMYFUNCTION("""COMPUTED_VALUE"""),"C++;HTML/CSS;JavaScript;PHP;SQL")</f>
        <v>C++;HTML/CSS;JavaScript;PHP;SQL</v>
      </c>
      <c r="E3411" s="1" t="str">
        <f>IFERROR(__xludf.DUMMYFUNCTION("UNIQUE(SPLIT(B3411,"";""))"),"C++")</f>
        <v>C++</v>
      </c>
      <c r="F3411" s="1" t="str">
        <f>IFERROR(__xludf.DUMMYFUNCTION("""COMPUTED_VALUE"""),"HTML/CSS")</f>
        <v>HTML/CSS</v>
      </c>
      <c r="G3411" s="1" t="str">
        <f>IFERROR(__xludf.DUMMYFUNCTION("""COMPUTED_VALUE"""),"JavaScript")</f>
        <v>JavaScript</v>
      </c>
      <c r="H3411" s="1" t="str">
        <f>IFERROR(__xludf.DUMMYFUNCTION("""COMPUTED_VALUE"""),"PHP")</f>
        <v>PHP</v>
      </c>
      <c r="I3411" s="1" t="str">
        <f>IFERROR(__xludf.DUMMYFUNCTION("""COMPUTED_VALUE"""),"SQL")</f>
        <v>SQL</v>
      </c>
    </row>
    <row r="3412">
      <c r="B3412" s="1" t="str">
        <f>IFERROR(__xludf.DUMMYFUNCTION("""COMPUTED_VALUE"""),"Bash/Shell/PowerShell;C#;Other(s):")</f>
        <v>Bash/Shell/PowerShell;C#;Other(s):</v>
      </c>
      <c r="E3412" s="1" t="str">
        <f>IFERROR(__xludf.DUMMYFUNCTION("UNIQUE(SPLIT(B3412,"";""))"),"Bash/Shell/PowerShell")</f>
        <v>Bash/Shell/PowerShell</v>
      </c>
      <c r="F3412" s="1" t="str">
        <f>IFERROR(__xludf.DUMMYFUNCTION("""COMPUTED_VALUE"""),"C#")</f>
        <v>C#</v>
      </c>
      <c r="G3412" s="1" t="str">
        <f>IFERROR(__xludf.DUMMYFUNCTION("""COMPUTED_VALUE"""),"Other(s):")</f>
        <v>Other(s):</v>
      </c>
    </row>
    <row r="3413">
      <c r="B3413" s="1" t="str">
        <f>IFERROR(__xludf.DUMMYFUNCTION("""COMPUTED_VALUE"""),"HTML/CSS;JavaScript;PHP;SQL")</f>
        <v>HTML/CSS;JavaScript;PHP;SQL</v>
      </c>
      <c r="E3413" s="1" t="str">
        <f>IFERROR(__xludf.DUMMYFUNCTION("UNIQUE(SPLIT(B3413,"";""))"),"HTML/CSS")</f>
        <v>HTML/CSS</v>
      </c>
      <c r="F3413" s="1" t="str">
        <f>IFERROR(__xludf.DUMMYFUNCTION("""COMPUTED_VALUE"""),"JavaScript")</f>
        <v>JavaScript</v>
      </c>
      <c r="G3413" s="1" t="str">
        <f>IFERROR(__xludf.DUMMYFUNCTION("""COMPUTED_VALUE"""),"PHP")</f>
        <v>PHP</v>
      </c>
      <c r="H3413" s="1" t="str">
        <f>IFERROR(__xludf.DUMMYFUNCTION("""COMPUTED_VALUE"""),"SQL")</f>
        <v>SQL</v>
      </c>
    </row>
    <row r="3414">
      <c r="B3414" s="1" t="str">
        <f>IFERROR(__xludf.DUMMYFUNCTION("""COMPUTED_VALUE"""),"Java;JavaScript;Python")</f>
        <v>Java;JavaScript;Python</v>
      </c>
      <c r="E3414" s="1" t="str">
        <f>IFERROR(__xludf.DUMMYFUNCTION("UNIQUE(SPLIT(B3414,"";""))"),"Java")</f>
        <v>Java</v>
      </c>
      <c r="F3414" s="1" t="str">
        <f>IFERROR(__xludf.DUMMYFUNCTION("""COMPUTED_VALUE"""),"JavaScript")</f>
        <v>JavaScript</v>
      </c>
      <c r="G3414" s="1" t="str">
        <f>IFERROR(__xludf.DUMMYFUNCTION("""COMPUTED_VALUE"""),"Python")</f>
        <v>Python</v>
      </c>
    </row>
    <row r="3415">
      <c r="B3415" s="1" t="str">
        <f>IFERROR(__xludf.DUMMYFUNCTION("""COMPUTED_VALUE"""),"C#;HTML/CSS;JavaScript;SQL")</f>
        <v>C#;HTML/CSS;JavaScript;SQL</v>
      </c>
      <c r="E3415" s="1" t="str">
        <f>IFERROR(__xludf.DUMMYFUNCTION("UNIQUE(SPLIT(B3415,"";""))"),"C#")</f>
        <v>C#</v>
      </c>
      <c r="F3415" s="1" t="str">
        <f>IFERROR(__xludf.DUMMYFUNCTION("""COMPUTED_VALUE"""),"HTML/CSS")</f>
        <v>HTML/CSS</v>
      </c>
      <c r="G3415" s="1" t="str">
        <f>IFERROR(__xludf.DUMMYFUNCTION("""COMPUTED_VALUE"""),"JavaScript")</f>
        <v>JavaScript</v>
      </c>
      <c r="H3415" s="1" t="str">
        <f>IFERROR(__xludf.DUMMYFUNCTION("""COMPUTED_VALUE"""),"SQL")</f>
        <v>SQL</v>
      </c>
    </row>
    <row r="3416">
      <c r="B3416" s="1" t="str">
        <f>IFERROR(__xludf.DUMMYFUNCTION("""COMPUTED_VALUE"""),"C++;C#;Java;SQL;VBA")</f>
        <v>C++;C#;Java;SQL;VBA</v>
      </c>
      <c r="E3416" s="1" t="str">
        <f>IFERROR(__xludf.DUMMYFUNCTION("UNIQUE(SPLIT(B3416,"";""))"),"C++")</f>
        <v>C++</v>
      </c>
      <c r="F3416" s="1" t="str">
        <f>IFERROR(__xludf.DUMMYFUNCTION("""COMPUTED_VALUE"""),"C#")</f>
        <v>C#</v>
      </c>
      <c r="G3416" s="1" t="str">
        <f>IFERROR(__xludf.DUMMYFUNCTION("""COMPUTED_VALUE"""),"Java")</f>
        <v>Java</v>
      </c>
      <c r="H3416" s="1" t="str">
        <f>IFERROR(__xludf.DUMMYFUNCTION("""COMPUTED_VALUE"""),"SQL")</f>
        <v>SQL</v>
      </c>
      <c r="I3416" s="1" t="str">
        <f>IFERROR(__xludf.DUMMYFUNCTION("""COMPUTED_VALUE"""),"VBA")</f>
        <v>VBA</v>
      </c>
    </row>
    <row r="3417">
      <c r="B3417" s="1" t="str">
        <f>IFERROR(__xludf.DUMMYFUNCTION("""COMPUTED_VALUE"""),"C#;HTML/CSS;JavaScript;SQL;TypeScript")</f>
        <v>C#;HTML/CSS;JavaScript;SQL;TypeScript</v>
      </c>
      <c r="E3417" s="1" t="str">
        <f>IFERROR(__xludf.DUMMYFUNCTION("UNIQUE(SPLIT(B3417,"";""))"),"C#")</f>
        <v>C#</v>
      </c>
      <c r="F3417" s="1" t="str">
        <f>IFERROR(__xludf.DUMMYFUNCTION("""COMPUTED_VALUE"""),"HTML/CSS")</f>
        <v>HTML/CSS</v>
      </c>
      <c r="G3417" s="1" t="str">
        <f>IFERROR(__xludf.DUMMYFUNCTION("""COMPUTED_VALUE"""),"JavaScript")</f>
        <v>JavaScript</v>
      </c>
      <c r="H3417" s="1" t="str">
        <f>IFERROR(__xludf.DUMMYFUNCTION("""COMPUTED_VALUE"""),"SQL")</f>
        <v>SQL</v>
      </c>
      <c r="I3417" s="1" t="str">
        <f>IFERROR(__xludf.DUMMYFUNCTION("""COMPUTED_VALUE"""),"TypeScript")</f>
        <v>TypeScript</v>
      </c>
    </row>
    <row r="3418">
      <c r="B3418" s="1" t="str">
        <f>IFERROR(__xludf.DUMMYFUNCTION("""COMPUTED_VALUE"""),"Bash/Shell/PowerShell;C#;HTML/CSS;JavaScript")</f>
        <v>Bash/Shell/PowerShell;C#;HTML/CSS;JavaScript</v>
      </c>
      <c r="E3418" s="1" t="str">
        <f>IFERROR(__xludf.DUMMYFUNCTION("UNIQUE(SPLIT(B3418,"";""))"),"Bash/Shell/PowerShell")</f>
        <v>Bash/Shell/PowerShell</v>
      </c>
      <c r="F3418" s="1" t="str">
        <f>IFERROR(__xludf.DUMMYFUNCTION("""COMPUTED_VALUE"""),"C#")</f>
        <v>C#</v>
      </c>
      <c r="G3418" s="1" t="str">
        <f>IFERROR(__xludf.DUMMYFUNCTION("""COMPUTED_VALUE"""),"HTML/CSS")</f>
        <v>HTML/CSS</v>
      </c>
      <c r="H3418" s="1" t="str">
        <f>IFERROR(__xludf.DUMMYFUNCTION("""COMPUTED_VALUE"""),"JavaScript")</f>
        <v>JavaScript</v>
      </c>
    </row>
    <row r="3419">
      <c r="B3419" s="1" t="str">
        <f>IFERROR(__xludf.DUMMYFUNCTION("""COMPUTED_VALUE"""),"Bash/Shell/PowerShell;C;C++;Java;JavaScript;PHP;Python;SQL")</f>
        <v>Bash/Shell/PowerShell;C;C++;Java;JavaScript;PHP;Python;SQL</v>
      </c>
      <c r="E3419" s="1" t="str">
        <f>IFERROR(__xludf.DUMMYFUNCTION("UNIQUE(SPLIT(B3419,"";""))"),"Bash/Shell/PowerShell")</f>
        <v>Bash/Shell/PowerShell</v>
      </c>
      <c r="F3419" s="1" t="str">
        <f>IFERROR(__xludf.DUMMYFUNCTION("""COMPUTED_VALUE"""),"C")</f>
        <v>C</v>
      </c>
      <c r="G3419" s="1" t="str">
        <f>IFERROR(__xludf.DUMMYFUNCTION("""COMPUTED_VALUE"""),"C++")</f>
        <v>C++</v>
      </c>
      <c r="H3419" s="1" t="str">
        <f>IFERROR(__xludf.DUMMYFUNCTION("""COMPUTED_VALUE"""),"Java")</f>
        <v>Java</v>
      </c>
      <c r="I3419" s="1" t="str">
        <f>IFERROR(__xludf.DUMMYFUNCTION("""COMPUTED_VALUE"""),"JavaScript")</f>
        <v>JavaScript</v>
      </c>
      <c r="J3419" s="1" t="str">
        <f>IFERROR(__xludf.DUMMYFUNCTION("""COMPUTED_VALUE"""),"PHP")</f>
        <v>PHP</v>
      </c>
      <c r="K3419" s="1" t="str">
        <f>IFERROR(__xludf.DUMMYFUNCTION("""COMPUTED_VALUE"""),"Python")</f>
        <v>Python</v>
      </c>
      <c r="L3419" s="1" t="str">
        <f>IFERROR(__xludf.DUMMYFUNCTION("""COMPUTED_VALUE"""),"SQL")</f>
        <v>SQL</v>
      </c>
    </row>
    <row r="3420">
      <c r="B3420" s="1" t="str">
        <f>IFERROR(__xludf.DUMMYFUNCTION("""COMPUTED_VALUE"""),"Objective-C;SQL;Swift")</f>
        <v>Objective-C;SQL;Swift</v>
      </c>
      <c r="E3420" s="1" t="str">
        <f>IFERROR(__xludf.DUMMYFUNCTION("UNIQUE(SPLIT(B3420,"";""))"),"Objective-C")</f>
        <v>Objective-C</v>
      </c>
      <c r="F3420" s="1" t="str">
        <f>IFERROR(__xludf.DUMMYFUNCTION("""COMPUTED_VALUE"""),"SQL")</f>
        <v>SQL</v>
      </c>
      <c r="G3420" s="1" t="str">
        <f>IFERROR(__xludf.DUMMYFUNCTION("""COMPUTED_VALUE"""),"Swift")</f>
        <v>Swift</v>
      </c>
    </row>
    <row r="3421">
      <c r="B3421" s="1" t="str">
        <f>IFERROR(__xludf.DUMMYFUNCTION("""COMPUTED_VALUE"""),"C#;HTML/CSS;Java;JavaScript;PHP;SQL;Other(s):")</f>
        <v>C#;HTML/CSS;Java;JavaScript;PHP;SQL;Other(s):</v>
      </c>
      <c r="E3421" s="1" t="str">
        <f>IFERROR(__xludf.DUMMYFUNCTION("UNIQUE(SPLIT(B3421,"";""))"),"C#")</f>
        <v>C#</v>
      </c>
      <c r="F3421" s="1" t="str">
        <f>IFERROR(__xludf.DUMMYFUNCTION("""COMPUTED_VALUE"""),"HTML/CSS")</f>
        <v>HTML/CSS</v>
      </c>
      <c r="G3421" s="1" t="str">
        <f>IFERROR(__xludf.DUMMYFUNCTION("""COMPUTED_VALUE"""),"Java")</f>
        <v>Java</v>
      </c>
      <c r="H3421" s="1" t="str">
        <f>IFERROR(__xludf.DUMMYFUNCTION("""COMPUTED_VALUE"""),"JavaScript")</f>
        <v>JavaScript</v>
      </c>
      <c r="I3421" s="1" t="str">
        <f>IFERROR(__xludf.DUMMYFUNCTION("""COMPUTED_VALUE"""),"PHP")</f>
        <v>PHP</v>
      </c>
      <c r="J3421" s="1" t="str">
        <f>IFERROR(__xludf.DUMMYFUNCTION("""COMPUTED_VALUE"""),"SQL")</f>
        <v>SQL</v>
      </c>
      <c r="K3421" s="1" t="str">
        <f>IFERROR(__xludf.DUMMYFUNCTION("""COMPUTED_VALUE"""),"Other(s):")</f>
        <v>Other(s):</v>
      </c>
    </row>
    <row r="3422">
      <c r="B3422" s="1" t="str">
        <f>IFERROR(__xludf.DUMMYFUNCTION("""COMPUTED_VALUE"""),"Assembly;C;C++;C#;Java;PHP;Ruby;SQL")</f>
        <v>Assembly;C;C++;C#;Java;PHP;Ruby;SQL</v>
      </c>
      <c r="E3422" s="1" t="str">
        <f>IFERROR(__xludf.DUMMYFUNCTION("UNIQUE(SPLIT(B3422,"";""))"),"Assembly")</f>
        <v>Assembly</v>
      </c>
      <c r="F3422" s="1" t="str">
        <f>IFERROR(__xludf.DUMMYFUNCTION("""COMPUTED_VALUE"""),"C")</f>
        <v>C</v>
      </c>
      <c r="G3422" s="1" t="str">
        <f>IFERROR(__xludf.DUMMYFUNCTION("""COMPUTED_VALUE"""),"C++")</f>
        <v>C++</v>
      </c>
      <c r="H3422" s="1" t="str">
        <f>IFERROR(__xludf.DUMMYFUNCTION("""COMPUTED_VALUE"""),"C#")</f>
        <v>C#</v>
      </c>
      <c r="I3422" s="1" t="str">
        <f>IFERROR(__xludf.DUMMYFUNCTION("""COMPUTED_VALUE"""),"Java")</f>
        <v>Java</v>
      </c>
      <c r="J3422" s="1" t="str">
        <f>IFERROR(__xludf.DUMMYFUNCTION("""COMPUTED_VALUE"""),"PHP")</f>
        <v>PHP</v>
      </c>
      <c r="K3422" s="1" t="str">
        <f>IFERROR(__xludf.DUMMYFUNCTION("""COMPUTED_VALUE"""),"Ruby")</f>
        <v>Ruby</v>
      </c>
      <c r="L3422" s="1" t="str">
        <f>IFERROR(__xludf.DUMMYFUNCTION("""COMPUTED_VALUE"""),"SQL")</f>
        <v>SQL</v>
      </c>
    </row>
    <row r="3423">
      <c r="B3423" s="1" t="str">
        <f>IFERROR(__xludf.DUMMYFUNCTION("""COMPUTED_VALUE"""),"HTML/CSS;JavaScript;PHP;SQL")</f>
        <v>HTML/CSS;JavaScript;PHP;SQL</v>
      </c>
      <c r="E3423" s="1" t="str">
        <f>IFERROR(__xludf.DUMMYFUNCTION("UNIQUE(SPLIT(B3423,"";""))"),"HTML/CSS")</f>
        <v>HTML/CSS</v>
      </c>
      <c r="F3423" s="1" t="str">
        <f>IFERROR(__xludf.DUMMYFUNCTION("""COMPUTED_VALUE"""),"JavaScript")</f>
        <v>JavaScript</v>
      </c>
      <c r="G3423" s="1" t="str">
        <f>IFERROR(__xludf.DUMMYFUNCTION("""COMPUTED_VALUE"""),"PHP")</f>
        <v>PHP</v>
      </c>
      <c r="H3423" s="1" t="str">
        <f>IFERROR(__xludf.DUMMYFUNCTION("""COMPUTED_VALUE"""),"SQL")</f>
        <v>SQL</v>
      </c>
    </row>
    <row r="3424">
      <c r="B3424" s="1" t="str">
        <f>IFERROR(__xludf.DUMMYFUNCTION("""COMPUTED_VALUE"""),"HTML/CSS;JavaScript;Python;SQL")</f>
        <v>HTML/CSS;JavaScript;Python;SQL</v>
      </c>
      <c r="E3424" s="1" t="str">
        <f>IFERROR(__xludf.DUMMYFUNCTION("UNIQUE(SPLIT(B3424,"";""))"),"HTML/CSS")</f>
        <v>HTML/CSS</v>
      </c>
      <c r="F3424" s="1" t="str">
        <f>IFERROR(__xludf.DUMMYFUNCTION("""COMPUTED_VALUE"""),"JavaScript")</f>
        <v>JavaScript</v>
      </c>
      <c r="G3424" s="1" t="str">
        <f>IFERROR(__xludf.DUMMYFUNCTION("""COMPUTED_VALUE"""),"Python")</f>
        <v>Python</v>
      </c>
      <c r="H3424" s="1" t="str">
        <f>IFERROR(__xludf.DUMMYFUNCTION("""COMPUTED_VALUE"""),"SQL")</f>
        <v>SQL</v>
      </c>
    </row>
    <row r="3425">
      <c r="B3425" s="1" t="str">
        <f>IFERROR(__xludf.DUMMYFUNCTION("""COMPUTED_VALUE"""),"Bash/Shell/PowerShell;C#;SQL;VBA")</f>
        <v>Bash/Shell/PowerShell;C#;SQL;VBA</v>
      </c>
      <c r="E3425" s="1" t="str">
        <f>IFERROR(__xludf.DUMMYFUNCTION("UNIQUE(SPLIT(B3425,"";""))"),"Bash/Shell/PowerShell")</f>
        <v>Bash/Shell/PowerShell</v>
      </c>
      <c r="F3425" s="1" t="str">
        <f>IFERROR(__xludf.DUMMYFUNCTION("""COMPUTED_VALUE"""),"C#")</f>
        <v>C#</v>
      </c>
      <c r="G3425" s="1" t="str">
        <f>IFERROR(__xludf.DUMMYFUNCTION("""COMPUTED_VALUE"""),"SQL")</f>
        <v>SQL</v>
      </c>
      <c r="H3425" s="1" t="str">
        <f>IFERROR(__xludf.DUMMYFUNCTION("""COMPUTED_VALUE"""),"VBA")</f>
        <v>VBA</v>
      </c>
    </row>
    <row r="3426">
      <c r="B3426" s="1" t="str">
        <f>IFERROR(__xludf.DUMMYFUNCTION("""COMPUTED_VALUE"""),"C#")</f>
        <v>C#</v>
      </c>
      <c r="E3426" s="1" t="str">
        <f>IFERROR(__xludf.DUMMYFUNCTION("UNIQUE(SPLIT(B3426,"";""))"),"C#")</f>
        <v>C#</v>
      </c>
    </row>
    <row r="3427">
      <c r="B3427" s="1" t="str">
        <f>IFERROR(__xludf.DUMMYFUNCTION("""COMPUTED_VALUE"""),"Python")</f>
        <v>Python</v>
      </c>
      <c r="E3427" s="1" t="str">
        <f>IFERROR(__xludf.DUMMYFUNCTION("UNIQUE(SPLIT(B3427,"";""))"),"Python")</f>
        <v>Python</v>
      </c>
    </row>
    <row r="3428">
      <c r="B3428" s="1" t="str">
        <f>IFERROR(__xludf.DUMMYFUNCTION("""COMPUTED_VALUE"""),"Bash/Shell/PowerShell;C#;HTML/CSS;JavaScript;SQL;TypeScript")</f>
        <v>Bash/Shell/PowerShell;C#;HTML/CSS;JavaScript;SQL;TypeScript</v>
      </c>
      <c r="E3428" s="1" t="str">
        <f>IFERROR(__xludf.DUMMYFUNCTION("UNIQUE(SPLIT(B3428,"";""))"),"Bash/Shell/PowerShell")</f>
        <v>Bash/Shell/PowerShell</v>
      </c>
      <c r="F3428" s="1" t="str">
        <f>IFERROR(__xludf.DUMMYFUNCTION("""COMPUTED_VALUE"""),"C#")</f>
        <v>C#</v>
      </c>
      <c r="G3428" s="1" t="str">
        <f>IFERROR(__xludf.DUMMYFUNCTION("""COMPUTED_VALUE"""),"HTML/CSS")</f>
        <v>HTML/CSS</v>
      </c>
      <c r="H3428" s="1" t="str">
        <f>IFERROR(__xludf.DUMMYFUNCTION("""COMPUTED_VALUE"""),"JavaScript")</f>
        <v>JavaScript</v>
      </c>
      <c r="I3428" s="1" t="str">
        <f>IFERROR(__xludf.DUMMYFUNCTION("""COMPUTED_VALUE"""),"SQL")</f>
        <v>SQL</v>
      </c>
      <c r="J3428" s="1" t="str">
        <f>IFERROR(__xludf.DUMMYFUNCTION("""COMPUTED_VALUE"""),"TypeScript")</f>
        <v>TypeScript</v>
      </c>
    </row>
    <row r="3429">
      <c r="B3429" s="1" t="str">
        <f>IFERROR(__xludf.DUMMYFUNCTION("""COMPUTED_VALUE"""),"C;C++;HTML/CSS;Java;JavaScript;PHP;SQL")</f>
        <v>C;C++;HTML/CSS;Java;JavaScript;PHP;SQL</v>
      </c>
      <c r="E3429" s="1" t="str">
        <f>IFERROR(__xludf.DUMMYFUNCTION("UNIQUE(SPLIT(B3429,"";""))"),"C")</f>
        <v>C</v>
      </c>
      <c r="F3429" s="1" t="str">
        <f>IFERROR(__xludf.DUMMYFUNCTION("""COMPUTED_VALUE"""),"C++")</f>
        <v>C++</v>
      </c>
      <c r="G3429" s="1" t="str">
        <f>IFERROR(__xludf.DUMMYFUNCTION("""COMPUTED_VALUE"""),"HTML/CSS")</f>
        <v>HTML/CSS</v>
      </c>
      <c r="H3429" s="1" t="str">
        <f>IFERROR(__xludf.DUMMYFUNCTION("""COMPUTED_VALUE"""),"Java")</f>
        <v>Java</v>
      </c>
      <c r="I3429" s="1" t="str">
        <f>IFERROR(__xludf.DUMMYFUNCTION("""COMPUTED_VALUE"""),"JavaScript")</f>
        <v>JavaScript</v>
      </c>
      <c r="J3429" s="1" t="str">
        <f>IFERROR(__xludf.DUMMYFUNCTION("""COMPUTED_VALUE"""),"PHP")</f>
        <v>PHP</v>
      </c>
      <c r="K3429" s="1" t="str">
        <f>IFERROR(__xludf.DUMMYFUNCTION("""COMPUTED_VALUE"""),"SQL")</f>
        <v>SQL</v>
      </c>
    </row>
    <row r="3430">
      <c r="B3430" s="1" t="str">
        <f>IFERROR(__xludf.DUMMYFUNCTION("""COMPUTED_VALUE"""),"C#;HTML/CSS;Java;JavaScript;Kotlin;SQL")</f>
        <v>C#;HTML/CSS;Java;JavaScript;Kotlin;SQL</v>
      </c>
      <c r="E3430" s="1" t="str">
        <f>IFERROR(__xludf.DUMMYFUNCTION("UNIQUE(SPLIT(B3430,"";""))"),"C#")</f>
        <v>C#</v>
      </c>
      <c r="F3430" s="1" t="str">
        <f>IFERROR(__xludf.DUMMYFUNCTION("""COMPUTED_VALUE"""),"HTML/CSS")</f>
        <v>HTML/CSS</v>
      </c>
      <c r="G3430" s="1" t="str">
        <f>IFERROR(__xludf.DUMMYFUNCTION("""COMPUTED_VALUE"""),"Java")</f>
        <v>Java</v>
      </c>
      <c r="H3430" s="1" t="str">
        <f>IFERROR(__xludf.DUMMYFUNCTION("""COMPUTED_VALUE"""),"JavaScript")</f>
        <v>JavaScript</v>
      </c>
      <c r="I3430" s="1" t="str">
        <f>IFERROR(__xludf.DUMMYFUNCTION("""COMPUTED_VALUE"""),"Kotlin")</f>
        <v>Kotlin</v>
      </c>
      <c r="J3430" s="1" t="str">
        <f>IFERROR(__xludf.DUMMYFUNCTION("""COMPUTED_VALUE"""),"SQL")</f>
        <v>SQL</v>
      </c>
    </row>
    <row r="3431">
      <c r="B3431" s="1" t="str">
        <f>IFERROR(__xludf.DUMMYFUNCTION("""COMPUTED_VALUE"""),"Bash/Shell/PowerShell;HTML/CSS;JavaScript;PHP;Python;SQL;Other(s):")</f>
        <v>Bash/Shell/PowerShell;HTML/CSS;JavaScript;PHP;Python;SQL;Other(s):</v>
      </c>
      <c r="E3431" s="1" t="str">
        <f>IFERROR(__xludf.DUMMYFUNCTION("UNIQUE(SPLIT(B3431,"";""))"),"Bash/Shell/PowerShell")</f>
        <v>Bash/Shell/PowerShell</v>
      </c>
      <c r="F3431" s="1" t="str">
        <f>IFERROR(__xludf.DUMMYFUNCTION("""COMPUTED_VALUE"""),"HTML/CSS")</f>
        <v>HTML/CSS</v>
      </c>
      <c r="G3431" s="1" t="str">
        <f>IFERROR(__xludf.DUMMYFUNCTION("""COMPUTED_VALUE"""),"JavaScript")</f>
        <v>JavaScript</v>
      </c>
      <c r="H3431" s="1" t="str">
        <f>IFERROR(__xludf.DUMMYFUNCTION("""COMPUTED_VALUE"""),"PHP")</f>
        <v>PHP</v>
      </c>
      <c r="I3431" s="1" t="str">
        <f>IFERROR(__xludf.DUMMYFUNCTION("""COMPUTED_VALUE"""),"Python")</f>
        <v>Python</v>
      </c>
      <c r="J3431" s="1" t="str">
        <f>IFERROR(__xludf.DUMMYFUNCTION("""COMPUTED_VALUE"""),"SQL")</f>
        <v>SQL</v>
      </c>
      <c r="K3431" s="1" t="str">
        <f>IFERROR(__xludf.DUMMYFUNCTION("""COMPUTED_VALUE"""),"Other(s):")</f>
        <v>Other(s):</v>
      </c>
    </row>
    <row r="3432">
      <c r="B3432" s="1" t="str">
        <f>IFERROR(__xludf.DUMMYFUNCTION("""COMPUTED_VALUE"""),"HTML/CSS;JavaScript;TypeScript")</f>
        <v>HTML/CSS;JavaScript;TypeScript</v>
      </c>
      <c r="E3432" s="1" t="str">
        <f>IFERROR(__xludf.DUMMYFUNCTION("UNIQUE(SPLIT(B3432,"";""))"),"HTML/CSS")</f>
        <v>HTML/CSS</v>
      </c>
      <c r="F3432" s="1" t="str">
        <f>IFERROR(__xludf.DUMMYFUNCTION("""COMPUTED_VALUE"""),"JavaScript")</f>
        <v>JavaScript</v>
      </c>
      <c r="G3432" s="1" t="str">
        <f>IFERROR(__xludf.DUMMYFUNCTION("""COMPUTED_VALUE"""),"TypeScript")</f>
        <v>TypeScript</v>
      </c>
    </row>
    <row r="3433">
      <c r="B3433" s="1" t="str">
        <f>IFERROR(__xludf.DUMMYFUNCTION("""COMPUTED_VALUE"""),"C++;Java;JavaScript;SQL")</f>
        <v>C++;Java;JavaScript;SQL</v>
      </c>
      <c r="E3433" s="1" t="str">
        <f>IFERROR(__xludf.DUMMYFUNCTION("UNIQUE(SPLIT(B3433,"";""))"),"C++")</f>
        <v>C++</v>
      </c>
      <c r="F3433" s="1" t="str">
        <f>IFERROR(__xludf.DUMMYFUNCTION("""COMPUTED_VALUE"""),"Java")</f>
        <v>Java</v>
      </c>
      <c r="G3433" s="1" t="str">
        <f>IFERROR(__xludf.DUMMYFUNCTION("""COMPUTED_VALUE"""),"JavaScript")</f>
        <v>JavaScript</v>
      </c>
      <c r="H3433" s="1" t="str">
        <f>IFERROR(__xludf.DUMMYFUNCTION("""COMPUTED_VALUE"""),"SQL")</f>
        <v>SQL</v>
      </c>
    </row>
    <row r="3434">
      <c r="B3434" s="1" t="str">
        <f>IFERROR(__xludf.DUMMYFUNCTION("""COMPUTED_VALUE"""),"C#;HTML/CSS;JavaScript;SQL")</f>
        <v>C#;HTML/CSS;JavaScript;SQL</v>
      </c>
      <c r="E3434" s="1" t="str">
        <f>IFERROR(__xludf.DUMMYFUNCTION("UNIQUE(SPLIT(B3434,"";""))"),"C#")</f>
        <v>C#</v>
      </c>
      <c r="F3434" s="1" t="str">
        <f>IFERROR(__xludf.DUMMYFUNCTION("""COMPUTED_VALUE"""),"HTML/CSS")</f>
        <v>HTML/CSS</v>
      </c>
      <c r="G3434" s="1" t="str">
        <f>IFERROR(__xludf.DUMMYFUNCTION("""COMPUTED_VALUE"""),"JavaScript")</f>
        <v>JavaScript</v>
      </c>
      <c r="H3434" s="1" t="str">
        <f>IFERROR(__xludf.DUMMYFUNCTION("""COMPUTED_VALUE"""),"SQL")</f>
        <v>SQL</v>
      </c>
    </row>
    <row r="3435">
      <c r="B3435" s="1" t="str">
        <f>IFERROR(__xludf.DUMMYFUNCTION("""COMPUTED_VALUE"""),"Bash/Shell/PowerShell;HTML/CSS;Java;Python")</f>
        <v>Bash/Shell/PowerShell;HTML/CSS;Java;Python</v>
      </c>
      <c r="E3435" s="1" t="str">
        <f>IFERROR(__xludf.DUMMYFUNCTION("UNIQUE(SPLIT(B3435,"";""))"),"Bash/Shell/PowerShell")</f>
        <v>Bash/Shell/PowerShell</v>
      </c>
      <c r="F3435" s="1" t="str">
        <f>IFERROR(__xludf.DUMMYFUNCTION("""COMPUTED_VALUE"""),"HTML/CSS")</f>
        <v>HTML/CSS</v>
      </c>
      <c r="G3435" s="1" t="str">
        <f>IFERROR(__xludf.DUMMYFUNCTION("""COMPUTED_VALUE"""),"Java")</f>
        <v>Java</v>
      </c>
      <c r="H3435" s="1" t="str">
        <f>IFERROR(__xludf.DUMMYFUNCTION("""COMPUTED_VALUE"""),"Python")</f>
        <v>Python</v>
      </c>
    </row>
    <row r="3436">
      <c r="B3436" s="1" t="str">
        <f>IFERROR(__xludf.DUMMYFUNCTION("""COMPUTED_VALUE"""),"HTML/CSS;JavaScript;PHP;SQL")</f>
        <v>HTML/CSS;JavaScript;PHP;SQL</v>
      </c>
      <c r="E3436" s="1" t="str">
        <f>IFERROR(__xludf.DUMMYFUNCTION("UNIQUE(SPLIT(B3436,"";""))"),"HTML/CSS")</f>
        <v>HTML/CSS</v>
      </c>
      <c r="F3436" s="1" t="str">
        <f>IFERROR(__xludf.DUMMYFUNCTION("""COMPUTED_VALUE"""),"JavaScript")</f>
        <v>JavaScript</v>
      </c>
      <c r="G3436" s="1" t="str">
        <f>IFERROR(__xludf.DUMMYFUNCTION("""COMPUTED_VALUE"""),"PHP")</f>
        <v>PHP</v>
      </c>
      <c r="H3436" s="1" t="str">
        <f>IFERROR(__xludf.DUMMYFUNCTION("""COMPUTED_VALUE"""),"SQL")</f>
        <v>SQL</v>
      </c>
    </row>
    <row r="3437">
      <c r="B3437" s="1" t="str">
        <f>IFERROR(__xludf.DUMMYFUNCTION("""COMPUTED_VALUE"""),"HTML/CSS;JavaScript;Ruby;SQL")</f>
        <v>HTML/CSS;JavaScript;Ruby;SQL</v>
      </c>
      <c r="E3437" s="1" t="str">
        <f>IFERROR(__xludf.DUMMYFUNCTION("UNIQUE(SPLIT(B3437,"";""))"),"HTML/CSS")</f>
        <v>HTML/CSS</v>
      </c>
      <c r="F3437" s="1" t="str">
        <f>IFERROR(__xludf.DUMMYFUNCTION("""COMPUTED_VALUE"""),"JavaScript")</f>
        <v>JavaScript</v>
      </c>
      <c r="G3437" s="1" t="str">
        <f>IFERROR(__xludf.DUMMYFUNCTION("""COMPUTED_VALUE"""),"Ruby")</f>
        <v>Ruby</v>
      </c>
      <c r="H3437" s="1" t="str">
        <f>IFERROR(__xludf.DUMMYFUNCTION("""COMPUTED_VALUE"""),"SQL")</f>
        <v>SQL</v>
      </c>
    </row>
    <row r="3438">
      <c r="B3438" s="1" t="str">
        <f>IFERROR(__xludf.DUMMYFUNCTION("""COMPUTED_VALUE"""),"Bash/Shell/PowerShell;C++;C#;Go;HTML/CSS;JavaScript;PHP;Python;TypeScript")</f>
        <v>Bash/Shell/PowerShell;C++;C#;Go;HTML/CSS;JavaScript;PHP;Python;TypeScript</v>
      </c>
      <c r="E3438" s="1" t="str">
        <f>IFERROR(__xludf.DUMMYFUNCTION("UNIQUE(SPLIT(B3438,"";""))"),"Bash/Shell/PowerShell")</f>
        <v>Bash/Shell/PowerShell</v>
      </c>
      <c r="F3438" s="1" t="str">
        <f>IFERROR(__xludf.DUMMYFUNCTION("""COMPUTED_VALUE"""),"C++")</f>
        <v>C++</v>
      </c>
      <c r="G3438" s="1" t="str">
        <f>IFERROR(__xludf.DUMMYFUNCTION("""COMPUTED_VALUE"""),"C#")</f>
        <v>C#</v>
      </c>
      <c r="H3438" s="1" t="str">
        <f>IFERROR(__xludf.DUMMYFUNCTION("""COMPUTED_VALUE"""),"Go")</f>
        <v>Go</v>
      </c>
      <c r="I3438" s="1" t="str">
        <f>IFERROR(__xludf.DUMMYFUNCTION("""COMPUTED_VALUE"""),"HTML/CSS")</f>
        <v>HTML/CSS</v>
      </c>
      <c r="J3438" s="1" t="str">
        <f>IFERROR(__xludf.DUMMYFUNCTION("""COMPUTED_VALUE"""),"JavaScript")</f>
        <v>JavaScript</v>
      </c>
      <c r="K3438" s="1" t="str">
        <f>IFERROR(__xludf.DUMMYFUNCTION("""COMPUTED_VALUE"""),"PHP")</f>
        <v>PHP</v>
      </c>
      <c r="L3438" s="1" t="str">
        <f>IFERROR(__xludf.DUMMYFUNCTION("""COMPUTED_VALUE"""),"Python")</f>
        <v>Python</v>
      </c>
      <c r="M3438" s="1" t="str">
        <f>IFERROR(__xludf.DUMMYFUNCTION("""COMPUTED_VALUE"""),"TypeScript")</f>
        <v>TypeScript</v>
      </c>
    </row>
    <row r="3439">
      <c r="B3439" s="1" t="str">
        <f>IFERROR(__xludf.DUMMYFUNCTION("""COMPUTED_VALUE"""),"Bash/Shell/PowerShell;C;C++;C#;HTML/CSS;Java;JavaScript;Python;TypeScript")</f>
        <v>Bash/Shell/PowerShell;C;C++;C#;HTML/CSS;Java;JavaScript;Python;TypeScript</v>
      </c>
      <c r="E3439" s="1" t="str">
        <f>IFERROR(__xludf.DUMMYFUNCTION("UNIQUE(SPLIT(B3439,"";""))"),"Bash/Shell/PowerShell")</f>
        <v>Bash/Shell/PowerShell</v>
      </c>
      <c r="F3439" s="1" t="str">
        <f>IFERROR(__xludf.DUMMYFUNCTION("""COMPUTED_VALUE"""),"C")</f>
        <v>C</v>
      </c>
      <c r="G3439" s="1" t="str">
        <f>IFERROR(__xludf.DUMMYFUNCTION("""COMPUTED_VALUE"""),"C++")</f>
        <v>C++</v>
      </c>
      <c r="H3439" s="1" t="str">
        <f>IFERROR(__xludf.DUMMYFUNCTION("""COMPUTED_VALUE"""),"C#")</f>
        <v>C#</v>
      </c>
      <c r="I3439" s="1" t="str">
        <f>IFERROR(__xludf.DUMMYFUNCTION("""COMPUTED_VALUE"""),"HTML/CSS")</f>
        <v>HTML/CSS</v>
      </c>
      <c r="J3439" s="1" t="str">
        <f>IFERROR(__xludf.DUMMYFUNCTION("""COMPUTED_VALUE"""),"Java")</f>
        <v>Java</v>
      </c>
      <c r="K3439" s="1" t="str">
        <f>IFERROR(__xludf.DUMMYFUNCTION("""COMPUTED_VALUE"""),"JavaScript")</f>
        <v>JavaScript</v>
      </c>
      <c r="L3439" s="1" t="str">
        <f>IFERROR(__xludf.DUMMYFUNCTION("""COMPUTED_VALUE"""),"Python")</f>
        <v>Python</v>
      </c>
      <c r="M3439" s="1" t="str">
        <f>IFERROR(__xludf.DUMMYFUNCTION("""COMPUTED_VALUE"""),"TypeScript")</f>
        <v>TypeScript</v>
      </c>
    </row>
    <row r="3440">
      <c r="B3440" s="1" t="str">
        <f>IFERROR(__xludf.DUMMYFUNCTION("""COMPUTED_VALUE"""),"Assembly;Bash/Shell/PowerShell;C;C++;HTML/CSS;JavaScript;Python")</f>
        <v>Assembly;Bash/Shell/PowerShell;C;C++;HTML/CSS;JavaScript;Python</v>
      </c>
      <c r="E3440" s="1" t="str">
        <f>IFERROR(__xludf.DUMMYFUNCTION("UNIQUE(SPLIT(B3440,"";""))"),"Assembly")</f>
        <v>Assembly</v>
      </c>
      <c r="F3440" s="1" t="str">
        <f>IFERROR(__xludf.DUMMYFUNCTION("""COMPUTED_VALUE"""),"Bash/Shell/PowerShell")</f>
        <v>Bash/Shell/PowerShell</v>
      </c>
      <c r="G3440" s="1" t="str">
        <f>IFERROR(__xludf.DUMMYFUNCTION("""COMPUTED_VALUE"""),"C")</f>
        <v>C</v>
      </c>
      <c r="H3440" s="1" t="str">
        <f>IFERROR(__xludf.DUMMYFUNCTION("""COMPUTED_VALUE"""),"C++")</f>
        <v>C++</v>
      </c>
      <c r="I3440" s="1" t="str">
        <f>IFERROR(__xludf.DUMMYFUNCTION("""COMPUTED_VALUE"""),"HTML/CSS")</f>
        <v>HTML/CSS</v>
      </c>
      <c r="J3440" s="1" t="str">
        <f>IFERROR(__xludf.DUMMYFUNCTION("""COMPUTED_VALUE"""),"JavaScript")</f>
        <v>JavaScript</v>
      </c>
      <c r="K3440" s="1" t="str">
        <f>IFERROR(__xludf.DUMMYFUNCTION("""COMPUTED_VALUE"""),"Python")</f>
        <v>Python</v>
      </c>
    </row>
    <row r="3441">
      <c r="B3441" s="1" t="str">
        <f>IFERROR(__xludf.DUMMYFUNCTION("""COMPUTED_VALUE"""),"Bash/Shell/PowerShell;Python")</f>
        <v>Bash/Shell/PowerShell;Python</v>
      </c>
      <c r="E3441" s="1" t="str">
        <f>IFERROR(__xludf.DUMMYFUNCTION("UNIQUE(SPLIT(B3441,"";""))"),"Bash/Shell/PowerShell")</f>
        <v>Bash/Shell/PowerShell</v>
      </c>
      <c r="F3441" s="1" t="str">
        <f>IFERROR(__xludf.DUMMYFUNCTION("""COMPUTED_VALUE"""),"Python")</f>
        <v>Python</v>
      </c>
    </row>
    <row r="3442">
      <c r="B3442" s="1" t="str">
        <f>IFERROR(__xludf.DUMMYFUNCTION("""COMPUTED_VALUE"""),"C++;C#;Java;Objective-C")</f>
        <v>C++;C#;Java;Objective-C</v>
      </c>
      <c r="E3442" s="1" t="str">
        <f>IFERROR(__xludf.DUMMYFUNCTION("UNIQUE(SPLIT(B3442,"";""))"),"C++")</f>
        <v>C++</v>
      </c>
      <c r="F3442" s="1" t="str">
        <f>IFERROR(__xludf.DUMMYFUNCTION("""COMPUTED_VALUE"""),"C#")</f>
        <v>C#</v>
      </c>
      <c r="G3442" s="1" t="str">
        <f>IFERROR(__xludf.DUMMYFUNCTION("""COMPUTED_VALUE"""),"Java")</f>
        <v>Java</v>
      </c>
      <c r="H3442" s="1" t="str">
        <f>IFERROR(__xludf.DUMMYFUNCTION("""COMPUTED_VALUE"""),"Objective-C")</f>
        <v>Objective-C</v>
      </c>
    </row>
    <row r="3443">
      <c r="B3443" s="1" t="str">
        <f>IFERROR(__xludf.DUMMYFUNCTION("""COMPUTED_VALUE"""),"Bash/Shell/PowerShell;Java;JavaScript;Python;SQL")</f>
        <v>Bash/Shell/PowerShell;Java;JavaScript;Python;SQL</v>
      </c>
      <c r="E3443" s="1" t="str">
        <f>IFERROR(__xludf.DUMMYFUNCTION("UNIQUE(SPLIT(B3443,"";""))"),"Bash/Shell/PowerShell")</f>
        <v>Bash/Shell/PowerShell</v>
      </c>
      <c r="F3443" s="1" t="str">
        <f>IFERROR(__xludf.DUMMYFUNCTION("""COMPUTED_VALUE"""),"Java")</f>
        <v>Java</v>
      </c>
      <c r="G3443" s="1" t="str">
        <f>IFERROR(__xludf.DUMMYFUNCTION("""COMPUTED_VALUE"""),"JavaScript")</f>
        <v>JavaScript</v>
      </c>
      <c r="H3443" s="1" t="str">
        <f>IFERROR(__xludf.DUMMYFUNCTION("""COMPUTED_VALUE"""),"Python")</f>
        <v>Python</v>
      </c>
      <c r="I3443" s="1" t="str">
        <f>IFERROR(__xludf.DUMMYFUNCTION("""COMPUTED_VALUE"""),"SQL")</f>
        <v>SQL</v>
      </c>
    </row>
    <row r="3444">
      <c r="B3444" s="1" t="str">
        <f>IFERROR(__xludf.DUMMYFUNCTION("""COMPUTED_VALUE"""),"Assembly;Bash/Shell/PowerShell;C++;HTML/CSS;Ruby;Rust")</f>
        <v>Assembly;Bash/Shell/PowerShell;C++;HTML/CSS;Ruby;Rust</v>
      </c>
      <c r="E3444" s="1" t="str">
        <f>IFERROR(__xludf.DUMMYFUNCTION("UNIQUE(SPLIT(B3444,"";""))"),"Assembly")</f>
        <v>Assembly</v>
      </c>
      <c r="F3444" s="1" t="str">
        <f>IFERROR(__xludf.DUMMYFUNCTION("""COMPUTED_VALUE"""),"Bash/Shell/PowerShell")</f>
        <v>Bash/Shell/PowerShell</v>
      </c>
      <c r="G3444" s="1" t="str">
        <f>IFERROR(__xludf.DUMMYFUNCTION("""COMPUTED_VALUE"""),"C++")</f>
        <v>C++</v>
      </c>
      <c r="H3444" s="1" t="str">
        <f>IFERROR(__xludf.DUMMYFUNCTION("""COMPUTED_VALUE"""),"HTML/CSS")</f>
        <v>HTML/CSS</v>
      </c>
      <c r="I3444" s="1" t="str">
        <f>IFERROR(__xludf.DUMMYFUNCTION("""COMPUTED_VALUE"""),"Ruby")</f>
        <v>Ruby</v>
      </c>
      <c r="J3444" s="1" t="str">
        <f>IFERROR(__xludf.DUMMYFUNCTION("""COMPUTED_VALUE"""),"Rust")</f>
        <v>Rust</v>
      </c>
    </row>
    <row r="3445">
      <c r="B3445" s="1" t="str">
        <f>IFERROR(__xludf.DUMMYFUNCTION("""COMPUTED_VALUE"""),"HTML/CSS;JavaScript;PHP")</f>
        <v>HTML/CSS;JavaScript;PHP</v>
      </c>
      <c r="E3445" s="1" t="str">
        <f>IFERROR(__xludf.DUMMYFUNCTION("UNIQUE(SPLIT(B3445,"";""))"),"HTML/CSS")</f>
        <v>HTML/CSS</v>
      </c>
      <c r="F3445" s="1" t="str">
        <f>IFERROR(__xludf.DUMMYFUNCTION("""COMPUTED_VALUE"""),"JavaScript")</f>
        <v>JavaScript</v>
      </c>
      <c r="G3445" s="1" t="str">
        <f>IFERROR(__xludf.DUMMYFUNCTION("""COMPUTED_VALUE"""),"PHP")</f>
        <v>PHP</v>
      </c>
    </row>
    <row r="3446">
      <c r="B3446" s="1" t="str">
        <f>IFERROR(__xludf.DUMMYFUNCTION("""COMPUTED_VALUE"""),"Java;SQL")</f>
        <v>Java;SQL</v>
      </c>
      <c r="E3446" s="1" t="str">
        <f>IFERROR(__xludf.DUMMYFUNCTION("UNIQUE(SPLIT(B3446,"";""))"),"Java")</f>
        <v>Java</v>
      </c>
      <c r="F3446" s="1" t="str">
        <f>IFERROR(__xludf.DUMMYFUNCTION("""COMPUTED_VALUE"""),"SQL")</f>
        <v>SQL</v>
      </c>
    </row>
    <row r="3447">
      <c r="B3447" s="1" t="str">
        <f>IFERROR(__xludf.DUMMYFUNCTION("""COMPUTED_VALUE"""),"HTML/CSS;Java;JavaScript;VBA")</f>
        <v>HTML/CSS;Java;JavaScript;VBA</v>
      </c>
      <c r="E3447" s="1" t="str">
        <f>IFERROR(__xludf.DUMMYFUNCTION("UNIQUE(SPLIT(B3447,"";""))"),"HTML/CSS")</f>
        <v>HTML/CSS</v>
      </c>
      <c r="F3447" s="1" t="str">
        <f>IFERROR(__xludf.DUMMYFUNCTION("""COMPUTED_VALUE"""),"Java")</f>
        <v>Java</v>
      </c>
      <c r="G3447" s="1" t="str">
        <f>IFERROR(__xludf.DUMMYFUNCTION("""COMPUTED_VALUE"""),"JavaScript")</f>
        <v>JavaScript</v>
      </c>
      <c r="H3447" s="1" t="str">
        <f>IFERROR(__xludf.DUMMYFUNCTION("""COMPUTED_VALUE"""),"VBA")</f>
        <v>VBA</v>
      </c>
    </row>
    <row r="3448">
      <c r="B3448" s="1" t="str">
        <f>IFERROR(__xludf.DUMMYFUNCTION("""COMPUTED_VALUE"""),"Bash/Shell/PowerShell;HTML/CSS;Java;JavaScript;PHP;Python;SQL")</f>
        <v>Bash/Shell/PowerShell;HTML/CSS;Java;JavaScript;PHP;Python;SQL</v>
      </c>
      <c r="E3448" s="1" t="str">
        <f>IFERROR(__xludf.DUMMYFUNCTION("UNIQUE(SPLIT(B3448,"";""))"),"Bash/Shell/PowerShell")</f>
        <v>Bash/Shell/PowerShell</v>
      </c>
      <c r="F3448" s="1" t="str">
        <f>IFERROR(__xludf.DUMMYFUNCTION("""COMPUTED_VALUE"""),"HTML/CSS")</f>
        <v>HTML/CSS</v>
      </c>
      <c r="G3448" s="1" t="str">
        <f>IFERROR(__xludf.DUMMYFUNCTION("""COMPUTED_VALUE"""),"Java")</f>
        <v>Java</v>
      </c>
      <c r="H3448" s="1" t="str">
        <f>IFERROR(__xludf.DUMMYFUNCTION("""COMPUTED_VALUE"""),"JavaScript")</f>
        <v>JavaScript</v>
      </c>
      <c r="I3448" s="1" t="str">
        <f>IFERROR(__xludf.DUMMYFUNCTION("""COMPUTED_VALUE"""),"PHP")</f>
        <v>PHP</v>
      </c>
      <c r="J3448" s="1" t="str">
        <f>IFERROR(__xludf.DUMMYFUNCTION("""COMPUTED_VALUE"""),"Python")</f>
        <v>Python</v>
      </c>
      <c r="K3448" s="1" t="str">
        <f>IFERROR(__xludf.DUMMYFUNCTION("""COMPUTED_VALUE"""),"SQL")</f>
        <v>SQL</v>
      </c>
    </row>
    <row r="3449">
      <c r="B3449" s="1" t="str">
        <f>IFERROR(__xludf.DUMMYFUNCTION("""COMPUTED_VALUE"""),"Assembly;C++;Python")</f>
        <v>Assembly;C++;Python</v>
      </c>
      <c r="E3449" s="1" t="str">
        <f>IFERROR(__xludf.DUMMYFUNCTION("UNIQUE(SPLIT(B3449,"";""))"),"Assembly")</f>
        <v>Assembly</v>
      </c>
      <c r="F3449" s="1" t="str">
        <f>IFERROR(__xludf.DUMMYFUNCTION("""COMPUTED_VALUE"""),"C++")</f>
        <v>C++</v>
      </c>
      <c r="G3449" s="1" t="str">
        <f>IFERROR(__xludf.DUMMYFUNCTION("""COMPUTED_VALUE"""),"Python")</f>
        <v>Python</v>
      </c>
    </row>
    <row r="3450">
      <c r="B3450" s="1" t="str">
        <f>IFERROR(__xludf.DUMMYFUNCTION("""COMPUTED_VALUE"""),"HTML/CSS;JavaScript;Python")</f>
        <v>HTML/CSS;JavaScript;Python</v>
      </c>
      <c r="E3450" s="1" t="str">
        <f>IFERROR(__xludf.DUMMYFUNCTION("UNIQUE(SPLIT(B3450,"";""))"),"HTML/CSS")</f>
        <v>HTML/CSS</v>
      </c>
      <c r="F3450" s="1" t="str">
        <f>IFERROR(__xludf.DUMMYFUNCTION("""COMPUTED_VALUE"""),"JavaScript")</f>
        <v>JavaScript</v>
      </c>
      <c r="G3450" s="1" t="str">
        <f>IFERROR(__xludf.DUMMYFUNCTION("""COMPUTED_VALUE"""),"Python")</f>
        <v>Python</v>
      </c>
    </row>
    <row r="3451">
      <c r="B3451" s="1" t="str">
        <f>IFERROR(__xludf.DUMMYFUNCTION("""COMPUTED_VALUE"""),"Bash/Shell/PowerShell;C;HTML/CSS;JavaScript;PHP")</f>
        <v>Bash/Shell/PowerShell;C;HTML/CSS;JavaScript;PHP</v>
      </c>
      <c r="E3451" s="1" t="str">
        <f>IFERROR(__xludf.DUMMYFUNCTION("UNIQUE(SPLIT(B3451,"";""))"),"Bash/Shell/PowerShell")</f>
        <v>Bash/Shell/PowerShell</v>
      </c>
      <c r="F3451" s="1" t="str">
        <f>IFERROR(__xludf.DUMMYFUNCTION("""COMPUTED_VALUE"""),"C")</f>
        <v>C</v>
      </c>
      <c r="G3451" s="1" t="str">
        <f>IFERROR(__xludf.DUMMYFUNCTION("""COMPUTED_VALUE"""),"HTML/CSS")</f>
        <v>HTML/CSS</v>
      </c>
      <c r="H3451" s="1" t="str">
        <f>IFERROR(__xludf.DUMMYFUNCTION("""COMPUTED_VALUE"""),"JavaScript")</f>
        <v>JavaScript</v>
      </c>
      <c r="I3451" s="1" t="str">
        <f>IFERROR(__xludf.DUMMYFUNCTION("""COMPUTED_VALUE"""),"PHP")</f>
        <v>PHP</v>
      </c>
    </row>
    <row r="3452">
      <c r="B3452" s="1" t="str">
        <f>IFERROR(__xludf.DUMMYFUNCTION("""COMPUTED_VALUE"""),"HTML/CSS;JavaScript;PHP;Python")</f>
        <v>HTML/CSS;JavaScript;PHP;Python</v>
      </c>
      <c r="E3452" s="1" t="str">
        <f>IFERROR(__xludf.DUMMYFUNCTION("UNIQUE(SPLIT(B3452,"";""))"),"HTML/CSS")</f>
        <v>HTML/CSS</v>
      </c>
      <c r="F3452" s="1" t="str">
        <f>IFERROR(__xludf.DUMMYFUNCTION("""COMPUTED_VALUE"""),"JavaScript")</f>
        <v>JavaScript</v>
      </c>
      <c r="G3452" s="1" t="str">
        <f>IFERROR(__xludf.DUMMYFUNCTION("""COMPUTED_VALUE"""),"PHP")</f>
        <v>PHP</v>
      </c>
      <c r="H3452" s="1" t="str">
        <f>IFERROR(__xludf.DUMMYFUNCTION("""COMPUTED_VALUE"""),"Python")</f>
        <v>Python</v>
      </c>
    </row>
    <row r="3453">
      <c r="B3453" s="1" t="str">
        <f>IFERROR(__xludf.DUMMYFUNCTION("""COMPUTED_VALUE"""),"Go;HTML/CSS;JavaScript;Python;R;SQL;TypeScript;VBA")</f>
        <v>Go;HTML/CSS;JavaScript;Python;R;SQL;TypeScript;VBA</v>
      </c>
      <c r="E3453" s="1" t="str">
        <f>IFERROR(__xludf.DUMMYFUNCTION("UNIQUE(SPLIT(B3453,"";""))"),"Go")</f>
        <v>Go</v>
      </c>
      <c r="F3453" s="1" t="str">
        <f>IFERROR(__xludf.DUMMYFUNCTION("""COMPUTED_VALUE"""),"HTML/CSS")</f>
        <v>HTML/CSS</v>
      </c>
      <c r="G3453" s="1" t="str">
        <f>IFERROR(__xludf.DUMMYFUNCTION("""COMPUTED_VALUE"""),"JavaScript")</f>
        <v>JavaScript</v>
      </c>
      <c r="H3453" s="1" t="str">
        <f>IFERROR(__xludf.DUMMYFUNCTION("""COMPUTED_VALUE"""),"Python")</f>
        <v>Python</v>
      </c>
      <c r="I3453" s="1" t="str">
        <f>IFERROR(__xludf.DUMMYFUNCTION("""COMPUTED_VALUE"""),"R")</f>
        <v>R</v>
      </c>
      <c r="J3453" s="1" t="str">
        <f>IFERROR(__xludf.DUMMYFUNCTION("""COMPUTED_VALUE"""),"SQL")</f>
        <v>SQL</v>
      </c>
      <c r="K3453" s="1" t="str">
        <f>IFERROR(__xludf.DUMMYFUNCTION("""COMPUTED_VALUE"""),"TypeScript")</f>
        <v>TypeScript</v>
      </c>
      <c r="L3453" s="1" t="str">
        <f>IFERROR(__xludf.DUMMYFUNCTION("""COMPUTED_VALUE"""),"VBA")</f>
        <v>VBA</v>
      </c>
    </row>
    <row r="3454">
      <c r="B3454" s="1" t="str">
        <f>IFERROR(__xludf.DUMMYFUNCTION("""COMPUTED_VALUE"""),"Bash/Shell/PowerShell;Java;JavaScript;Python;SQL")</f>
        <v>Bash/Shell/PowerShell;Java;JavaScript;Python;SQL</v>
      </c>
      <c r="E3454" s="1" t="str">
        <f>IFERROR(__xludf.DUMMYFUNCTION("UNIQUE(SPLIT(B3454,"";""))"),"Bash/Shell/PowerShell")</f>
        <v>Bash/Shell/PowerShell</v>
      </c>
      <c r="F3454" s="1" t="str">
        <f>IFERROR(__xludf.DUMMYFUNCTION("""COMPUTED_VALUE"""),"Java")</f>
        <v>Java</v>
      </c>
      <c r="G3454" s="1" t="str">
        <f>IFERROR(__xludf.DUMMYFUNCTION("""COMPUTED_VALUE"""),"JavaScript")</f>
        <v>JavaScript</v>
      </c>
      <c r="H3454" s="1" t="str">
        <f>IFERROR(__xludf.DUMMYFUNCTION("""COMPUTED_VALUE"""),"Python")</f>
        <v>Python</v>
      </c>
      <c r="I3454" s="1" t="str">
        <f>IFERROR(__xludf.DUMMYFUNCTION("""COMPUTED_VALUE"""),"SQL")</f>
        <v>SQL</v>
      </c>
    </row>
    <row r="3455">
      <c r="B3455" s="1" t="str">
        <f>IFERROR(__xludf.DUMMYFUNCTION("""COMPUTED_VALUE"""),"C#;HTML/CSS;JavaScript;TypeScript")</f>
        <v>C#;HTML/CSS;JavaScript;TypeScript</v>
      </c>
      <c r="E3455" s="1" t="str">
        <f>IFERROR(__xludf.DUMMYFUNCTION("UNIQUE(SPLIT(B3455,"";""))"),"C#")</f>
        <v>C#</v>
      </c>
      <c r="F3455" s="1" t="str">
        <f>IFERROR(__xludf.DUMMYFUNCTION("""COMPUTED_VALUE"""),"HTML/CSS")</f>
        <v>HTML/CSS</v>
      </c>
      <c r="G3455" s="1" t="str">
        <f>IFERROR(__xludf.DUMMYFUNCTION("""COMPUTED_VALUE"""),"JavaScript")</f>
        <v>JavaScript</v>
      </c>
      <c r="H3455" s="1" t="str">
        <f>IFERROR(__xludf.DUMMYFUNCTION("""COMPUTED_VALUE"""),"TypeScript")</f>
        <v>TypeScript</v>
      </c>
    </row>
    <row r="3456">
      <c r="B3456" s="1" t="str">
        <f>IFERROR(__xludf.DUMMYFUNCTION("""COMPUTED_VALUE"""),"Bash/Shell/PowerShell;JavaScript;TypeScript")</f>
        <v>Bash/Shell/PowerShell;JavaScript;TypeScript</v>
      </c>
      <c r="E3456" s="1" t="str">
        <f>IFERROR(__xludf.DUMMYFUNCTION("UNIQUE(SPLIT(B3456,"";""))"),"Bash/Shell/PowerShell")</f>
        <v>Bash/Shell/PowerShell</v>
      </c>
      <c r="F3456" s="1" t="str">
        <f>IFERROR(__xludf.DUMMYFUNCTION("""COMPUTED_VALUE"""),"JavaScript")</f>
        <v>JavaScript</v>
      </c>
      <c r="G3456" s="1" t="str">
        <f>IFERROR(__xludf.DUMMYFUNCTION("""COMPUTED_VALUE"""),"TypeScript")</f>
        <v>TypeScript</v>
      </c>
    </row>
    <row r="3457">
      <c r="B3457" s="1" t="str">
        <f>IFERROR(__xludf.DUMMYFUNCTION("""COMPUTED_VALUE"""),"Bash/Shell/PowerShell;Java;JavaScript;R;SQL")</f>
        <v>Bash/Shell/PowerShell;Java;JavaScript;R;SQL</v>
      </c>
      <c r="E3457" s="1" t="str">
        <f>IFERROR(__xludf.DUMMYFUNCTION("UNIQUE(SPLIT(B3457,"";""))"),"Bash/Shell/PowerShell")</f>
        <v>Bash/Shell/PowerShell</v>
      </c>
      <c r="F3457" s="1" t="str">
        <f>IFERROR(__xludf.DUMMYFUNCTION("""COMPUTED_VALUE"""),"Java")</f>
        <v>Java</v>
      </c>
      <c r="G3457" s="1" t="str">
        <f>IFERROR(__xludf.DUMMYFUNCTION("""COMPUTED_VALUE"""),"JavaScript")</f>
        <v>JavaScript</v>
      </c>
      <c r="H3457" s="1" t="str">
        <f>IFERROR(__xludf.DUMMYFUNCTION("""COMPUTED_VALUE"""),"R")</f>
        <v>R</v>
      </c>
      <c r="I3457" s="1" t="str">
        <f>IFERROR(__xludf.DUMMYFUNCTION("""COMPUTED_VALUE"""),"SQL")</f>
        <v>SQL</v>
      </c>
    </row>
    <row r="3458">
      <c r="B3458" s="1" t="str">
        <f>IFERROR(__xludf.DUMMYFUNCTION("""COMPUTED_VALUE"""),"R")</f>
        <v>R</v>
      </c>
      <c r="E3458" s="1" t="str">
        <f>IFERROR(__xludf.DUMMYFUNCTION("UNIQUE(SPLIT(B3458,"";""))"),"R")</f>
        <v>R</v>
      </c>
    </row>
    <row r="3459">
      <c r="B3459" s="1" t="str">
        <f>IFERROR(__xludf.DUMMYFUNCTION("""COMPUTED_VALUE"""),"HTML/CSS;JavaScript;PHP")</f>
        <v>HTML/CSS;JavaScript;PHP</v>
      </c>
      <c r="E3459" s="1" t="str">
        <f>IFERROR(__xludf.DUMMYFUNCTION("UNIQUE(SPLIT(B3459,"";""))"),"HTML/CSS")</f>
        <v>HTML/CSS</v>
      </c>
      <c r="F3459" s="1" t="str">
        <f>IFERROR(__xludf.DUMMYFUNCTION("""COMPUTED_VALUE"""),"JavaScript")</f>
        <v>JavaScript</v>
      </c>
      <c r="G3459" s="1" t="str">
        <f>IFERROR(__xludf.DUMMYFUNCTION("""COMPUTED_VALUE"""),"PHP")</f>
        <v>PHP</v>
      </c>
    </row>
    <row r="3460">
      <c r="B3460" s="1" t="str">
        <f>IFERROR(__xludf.DUMMYFUNCTION("""COMPUTED_VALUE"""),"Java;JavaScript;SQL")</f>
        <v>Java;JavaScript;SQL</v>
      </c>
      <c r="E3460" s="1" t="str">
        <f>IFERROR(__xludf.DUMMYFUNCTION("UNIQUE(SPLIT(B3460,"";""))"),"Java")</f>
        <v>Java</v>
      </c>
      <c r="F3460" s="1" t="str">
        <f>IFERROR(__xludf.DUMMYFUNCTION("""COMPUTED_VALUE"""),"JavaScript")</f>
        <v>JavaScript</v>
      </c>
      <c r="G3460" s="1" t="str">
        <f>IFERROR(__xludf.DUMMYFUNCTION("""COMPUTED_VALUE"""),"SQL")</f>
        <v>SQL</v>
      </c>
    </row>
    <row r="3461">
      <c r="B3461" s="1" t="str">
        <f>IFERROR(__xludf.DUMMYFUNCTION("""COMPUTED_VALUE"""),"HTML/CSS;JavaScript;PHP")</f>
        <v>HTML/CSS;JavaScript;PHP</v>
      </c>
      <c r="E3461" s="1" t="str">
        <f>IFERROR(__xludf.DUMMYFUNCTION("UNIQUE(SPLIT(B3461,"";""))"),"HTML/CSS")</f>
        <v>HTML/CSS</v>
      </c>
      <c r="F3461" s="1" t="str">
        <f>IFERROR(__xludf.DUMMYFUNCTION("""COMPUTED_VALUE"""),"JavaScript")</f>
        <v>JavaScript</v>
      </c>
      <c r="G3461" s="1" t="str">
        <f>IFERROR(__xludf.DUMMYFUNCTION("""COMPUTED_VALUE"""),"PHP")</f>
        <v>PHP</v>
      </c>
    </row>
    <row r="3462">
      <c r="B3462" s="1" t="str">
        <f>IFERROR(__xludf.DUMMYFUNCTION("""COMPUTED_VALUE"""),"Bash/Shell/PowerShell;HTML/CSS;JavaScript;Python")</f>
        <v>Bash/Shell/PowerShell;HTML/CSS;JavaScript;Python</v>
      </c>
      <c r="E3462" s="1" t="str">
        <f>IFERROR(__xludf.DUMMYFUNCTION("UNIQUE(SPLIT(B3462,"";""))"),"Bash/Shell/PowerShell")</f>
        <v>Bash/Shell/PowerShell</v>
      </c>
      <c r="F3462" s="1" t="str">
        <f>IFERROR(__xludf.DUMMYFUNCTION("""COMPUTED_VALUE"""),"HTML/CSS")</f>
        <v>HTML/CSS</v>
      </c>
      <c r="G3462" s="1" t="str">
        <f>IFERROR(__xludf.DUMMYFUNCTION("""COMPUTED_VALUE"""),"JavaScript")</f>
        <v>JavaScript</v>
      </c>
      <c r="H3462" s="1" t="str">
        <f>IFERROR(__xludf.DUMMYFUNCTION("""COMPUTED_VALUE"""),"Python")</f>
        <v>Python</v>
      </c>
    </row>
    <row r="3463">
      <c r="B3463" s="1" t="str">
        <f>IFERROR(__xludf.DUMMYFUNCTION("""COMPUTED_VALUE"""),"C;C++;HTML/CSS;Java;JavaScript;PHP;Python;R;SQL")</f>
        <v>C;C++;HTML/CSS;Java;JavaScript;PHP;Python;R;SQL</v>
      </c>
      <c r="E3463" s="1" t="str">
        <f>IFERROR(__xludf.DUMMYFUNCTION("UNIQUE(SPLIT(B3463,"";""))"),"C")</f>
        <v>C</v>
      </c>
      <c r="F3463" s="1" t="str">
        <f>IFERROR(__xludf.DUMMYFUNCTION("""COMPUTED_VALUE"""),"C++")</f>
        <v>C++</v>
      </c>
      <c r="G3463" s="1" t="str">
        <f>IFERROR(__xludf.DUMMYFUNCTION("""COMPUTED_VALUE"""),"HTML/CSS")</f>
        <v>HTML/CSS</v>
      </c>
      <c r="H3463" s="1" t="str">
        <f>IFERROR(__xludf.DUMMYFUNCTION("""COMPUTED_VALUE"""),"Java")</f>
        <v>Java</v>
      </c>
      <c r="I3463" s="1" t="str">
        <f>IFERROR(__xludf.DUMMYFUNCTION("""COMPUTED_VALUE"""),"JavaScript")</f>
        <v>JavaScript</v>
      </c>
      <c r="J3463" s="1" t="str">
        <f>IFERROR(__xludf.DUMMYFUNCTION("""COMPUTED_VALUE"""),"PHP")</f>
        <v>PHP</v>
      </c>
      <c r="K3463" s="1" t="str">
        <f>IFERROR(__xludf.DUMMYFUNCTION("""COMPUTED_VALUE"""),"Python")</f>
        <v>Python</v>
      </c>
      <c r="L3463" s="1" t="str">
        <f>IFERROR(__xludf.DUMMYFUNCTION("""COMPUTED_VALUE"""),"R")</f>
        <v>R</v>
      </c>
      <c r="M3463" s="1" t="str">
        <f>IFERROR(__xludf.DUMMYFUNCTION("""COMPUTED_VALUE"""),"SQL")</f>
        <v>SQL</v>
      </c>
    </row>
    <row r="3464">
      <c r="B3464" s="1" t="str">
        <f>IFERROR(__xludf.DUMMYFUNCTION("""COMPUTED_VALUE"""),"Bash/Shell/PowerShell;HTML/CSS;Java;JavaScript;VBA")</f>
        <v>Bash/Shell/PowerShell;HTML/CSS;Java;JavaScript;VBA</v>
      </c>
      <c r="E3464" s="1" t="str">
        <f>IFERROR(__xludf.DUMMYFUNCTION("UNIQUE(SPLIT(B3464,"";""))"),"Bash/Shell/PowerShell")</f>
        <v>Bash/Shell/PowerShell</v>
      </c>
      <c r="F3464" s="1" t="str">
        <f>IFERROR(__xludf.DUMMYFUNCTION("""COMPUTED_VALUE"""),"HTML/CSS")</f>
        <v>HTML/CSS</v>
      </c>
      <c r="G3464" s="1" t="str">
        <f>IFERROR(__xludf.DUMMYFUNCTION("""COMPUTED_VALUE"""),"Java")</f>
        <v>Java</v>
      </c>
      <c r="H3464" s="1" t="str">
        <f>IFERROR(__xludf.DUMMYFUNCTION("""COMPUTED_VALUE"""),"JavaScript")</f>
        <v>JavaScript</v>
      </c>
      <c r="I3464" s="1" t="str">
        <f>IFERROR(__xludf.DUMMYFUNCTION("""COMPUTED_VALUE"""),"VBA")</f>
        <v>VBA</v>
      </c>
    </row>
    <row r="3465">
      <c r="B3465" s="1" t="str">
        <f>IFERROR(__xludf.DUMMYFUNCTION("""COMPUTED_VALUE"""),"Bash/Shell/PowerShell;HTML/CSS;JavaScript;Python;SQL")</f>
        <v>Bash/Shell/PowerShell;HTML/CSS;JavaScript;Python;SQL</v>
      </c>
      <c r="E3465" s="1" t="str">
        <f>IFERROR(__xludf.DUMMYFUNCTION("UNIQUE(SPLIT(B3465,"";""))"),"Bash/Shell/PowerShell")</f>
        <v>Bash/Shell/PowerShell</v>
      </c>
      <c r="F3465" s="1" t="str">
        <f>IFERROR(__xludf.DUMMYFUNCTION("""COMPUTED_VALUE"""),"HTML/CSS")</f>
        <v>HTML/CSS</v>
      </c>
      <c r="G3465" s="1" t="str">
        <f>IFERROR(__xludf.DUMMYFUNCTION("""COMPUTED_VALUE"""),"JavaScript")</f>
        <v>JavaScript</v>
      </c>
      <c r="H3465" s="1" t="str">
        <f>IFERROR(__xludf.DUMMYFUNCTION("""COMPUTED_VALUE"""),"Python")</f>
        <v>Python</v>
      </c>
      <c r="I3465" s="1" t="str">
        <f>IFERROR(__xludf.DUMMYFUNCTION("""COMPUTED_VALUE"""),"SQL")</f>
        <v>SQL</v>
      </c>
    </row>
    <row r="3466">
      <c r="B3466" s="1" t="str">
        <f>IFERROR(__xludf.DUMMYFUNCTION("""COMPUTED_VALUE"""),"Bash/Shell/PowerShell;HTML/CSS;JavaScript;PHP;Python")</f>
        <v>Bash/Shell/PowerShell;HTML/CSS;JavaScript;PHP;Python</v>
      </c>
      <c r="E3466" s="1" t="str">
        <f>IFERROR(__xludf.DUMMYFUNCTION("UNIQUE(SPLIT(B3466,"";""))"),"Bash/Shell/PowerShell")</f>
        <v>Bash/Shell/PowerShell</v>
      </c>
      <c r="F3466" s="1" t="str">
        <f>IFERROR(__xludf.DUMMYFUNCTION("""COMPUTED_VALUE"""),"HTML/CSS")</f>
        <v>HTML/CSS</v>
      </c>
      <c r="G3466" s="1" t="str">
        <f>IFERROR(__xludf.DUMMYFUNCTION("""COMPUTED_VALUE"""),"JavaScript")</f>
        <v>JavaScript</v>
      </c>
      <c r="H3466" s="1" t="str">
        <f>IFERROR(__xludf.DUMMYFUNCTION("""COMPUTED_VALUE"""),"PHP")</f>
        <v>PHP</v>
      </c>
      <c r="I3466" s="1" t="str">
        <f>IFERROR(__xludf.DUMMYFUNCTION("""COMPUTED_VALUE"""),"Python")</f>
        <v>Python</v>
      </c>
    </row>
    <row r="3467">
      <c r="B3467" s="1" t="str">
        <f>IFERROR(__xludf.DUMMYFUNCTION("""COMPUTED_VALUE"""),"Elixir;HTML/CSS;JavaScript;SQL;TypeScript")</f>
        <v>Elixir;HTML/CSS;JavaScript;SQL;TypeScript</v>
      </c>
      <c r="E3467" s="1" t="str">
        <f>IFERROR(__xludf.DUMMYFUNCTION("UNIQUE(SPLIT(B3467,"";""))"),"Elixir")</f>
        <v>Elixir</v>
      </c>
      <c r="F3467" s="1" t="str">
        <f>IFERROR(__xludf.DUMMYFUNCTION("""COMPUTED_VALUE"""),"HTML/CSS")</f>
        <v>HTML/CSS</v>
      </c>
      <c r="G3467" s="1" t="str">
        <f>IFERROR(__xludf.DUMMYFUNCTION("""COMPUTED_VALUE"""),"JavaScript")</f>
        <v>JavaScript</v>
      </c>
      <c r="H3467" s="1" t="str">
        <f>IFERROR(__xludf.DUMMYFUNCTION("""COMPUTED_VALUE"""),"SQL")</f>
        <v>SQL</v>
      </c>
      <c r="I3467" s="1" t="str">
        <f>IFERROR(__xludf.DUMMYFUNCTION("""COMPUTED_VALUE"""),"TypeScript")</f>
        <v>TypeScript</v>
      </c>
    </row>
    <row r="3468">
      <c r="B3468" s="1" t="str">
        <f>IFERROR(__xludf.DUMMYFUNCTION("""COMPUTED_VALUE"""),"Bash/Shell/PowerShell;Go;HTML/CSS;Java;JavaScript;Kotlin;Python;SQL")</f>
        <v>Bash/Shell/PowerShell;Go;HTML/CSS;Java;JavaScript;Kotlin;Python;SQL</v>
      </c>
      <c r="E3468" s="1" t="str">
        <f>IFERROR(__xludf.DUMMYFUNCTION("UNIQUE(SPLIT(B3468,"";""))"),"Bash/Shell/PowerShell")</f>
        <v>Bash/Shell/PowerShell</v>
      </c>
      <c r="F3468" s="1" t="str">
        <f>IFERROR(__xludf.DUMMYFUNCTION("""COMPUTED_VALUE"""),"Go")</f>
        <v>Go</v>
      </c>
      <c r="G3468" s="1" t="str">
        <f>IFERROR(__xludf.DUMMYFUNCTION("""COMPUTED_VALUE"""),"HTML/CSS")</f>
        <v>HTML/CSS</v>
      </c>
      <c r="H3468" s="1" t="str">
        <f>IFERROR(__xludf.DUMMYFUNCTION("""COMPUTED_VALUE"""),"Java")</f>
        <v>Java</v>
      </c>
      <c r="I3468" s="1" t="str">
        <f>IFERROR(__xludf.DUMMYFUNCTION("""COMPUTED_VALUE"""),"JavaScript")</f>
        <v>JavaScript</v>
      </c>
      <c r="J3468" s="1" t="str">
        <f>IFERROR(__xludf.DUMMYFUNCTION("""COMPUTED_VALUE"""),"Kotlin")</f>
        <v>Kotlin</v>
      </c>
      <c r="K3468" s="1" t="str">
        <f>IFERROR(__xludf.DUMMYFUNCTION("""COMPUTED_VALUE"""),"Python")</f>
        <v>Python</v>
      </c>
      <c r="L3468" s="1" t="str">
        <f>IFERROR(__xludf.DUMMYFUNCTION("""COMPUTED_VALUE"""),"SQL")</f>
        <v>SQL</v>
      </c>
    </row>
    <row r="3469">
      <c r="B3469" s="1" t="str">
        <f>IFERROR(__xludf.DUMMYFUNCTION("""COMPUTED_VALUE"""),"HTML/CSS;JavaScript;PHP")</f>
        <v>HTML/CSS;JavaScript;PHP</v>
      </c>
      <c r="E3469" s="1" t="str">
        <f>IFERROR(__xludf.DUMMYFUNCTION("UNIQUE(SPLIT(B3469,"";""))"),"HTML/CSS")</f>
        <v>HTML/CSS</v>
      </c>
      <c r="F3469" s="1" t="str">
        <f>IFERROR(__xludf.DUMMYFUNCTION("""COMPUTED_VALUE"""),"JavaScript")</f>
        <v>JavaScript</v>
      </c>
      <c r="G3469" s="1" t="str">
        <f>IFERROR(__xludf.DUMMYFUNCTION("""COMPUTED_VALUE"""),"PHP")</f>
        <v>PHP</v>
      </c>
    </row>
    <row r="3470">
      <c r="B3470" s="1" t="str">
        <f>IFERROR(__xludf.DUMMYFUNCTION("""COMPUTED_VALUE"""),"HTML/CSS;JavaScript")</f>
        <v>HTML/CSS;JavaScript</v>
      </c>
      <c r="E3470" s="1" t="str">
        <f>IFERROR(__xludf.DUMMYFUNCTION("UNIQUE(SPLIT(B3470,"";""))"),"HTML/CSS")</f>
        <v>HTML/CSS</v>
      </c>
      <c r="F3470" s="1" t="str">
        <f>IFERROR(__xludf.DUMMYFUNCTION("""COMPUTED_VALUE"""),"JavaScript")</f>
        <v>JavaScript</v>
      </c>
    </row>
    <row r="3471">
      <c r="B3471" s="1" t="str">
        <f>IFERROR(__xludf.DUMMYFUNCTION("""COMPUTED_VALUE"""),"Java;Kotlin")</f>
        <v>Java;Kotlin</v>
      </c>
      <c r="E3471" s="1" t="str">
        <f>IFERROR(__xludf.DUMMYFUNCTION("UNIQUE(SPLIT(B3471,"";""))"),"Java")</f>
        <v>Java</v>
      </c>
      <c r="F3471" s="1" t="str">
        <f>IFERROR(__xludf.DUMMYFUNCTION("""COMPUTED_VALUE"""),"Kotlin")</f>
        <v>Kotlin</v>
      </c>
    </row>
    <row r="3472">
      <c r="B3472" s="1" t="str">
        <f>IFERROR(__xludf.DUMMYFUNCTION("""COMPUTED_VALUE"""),"Bash/Shell/PowerShell;HTML/CSS;Java;JavaScript;Kotlin;Objective-C;Python;Swift")</f>
        <v>Bash/Shell/PowerShell;HTML/CSS;Java;JavaScript;Kotlin;Objective-C;Python;Swift</v>
      </c>
      <c r="E3472" s="1" t="str">
        <f>IFERROR(__xludf.DUMMYFUNCTION("UNIQUE(SPLIT(B3472,"";""))"),"Bash/Shell/PowerShell")</f>
        <v>Bash/Shell/PowerShell</v>
      </c>
      <c r="F3472" s="1" t="str">
        <f>IFERROR(__xludf.DUMMYFUNCTION("""COMPUTED_VALUE"""),"HTML/CSS")</f>
        <v>HTML/CSS</v>
      </c>
      <c r="G3472" s="1" t="str">
        <f>IFERROR(__xludf.DUMMYFUNCTION("""COMPUTED_VALUE"""),"Java")</f>
        <v>Java</v>
      </c>
      <c r="H3472" s="1" t="str">
        <f>IFERROR(__xludf.DUMMYFUNCTION("""COMPUTED_VALUE"""),"JavaScript")</f>
        <v>JavaScript</v>
      </c>
      <c r="I3472" s="1" t="str">
        <f>IFERROR(__xludf.DUMMYFUNCTION("""COMPUTED_VALUE"""),"Kotlin")</f>
        <v>Kotlin</v>
      </c>
      <c r="J3472" s="1" t="str">
        <f>IFERROR(__xludf.DUMMYFUNCTION("""COMPUTED_VALUE"""),"Objective-C")</f>
        <v>Objective-C</v>
      </c>
      <c r="K3472" s="1" t="str">
        <f>IFERROR(__xludf.DUMMYFUNCTION("""COMPUTED_VALUE"""),"Python")</f>
        <v>Python</v>
      </c>
      <c r="L3472" s="1" t="str">
        <f>IFERROR(__xludf.DUMMYFUNCTION("""COMPUTED_VALUE"""),"Swift")</f>
        <v>Swift</v>
      </c>
    </row>
    <row r="3473">
      <c r="B3473" s="1" t="str">
        <f>IFERROR(__xludf.DUMMYFUNCTION("""COMPUTED_VALUE"""),"Bash/Shell/PowerShell;HTML/CSS;Java;JavaScript;PHP")</f>
        <v>Bash/Shell/PowerShell;HTML/CSS;Java;JavaScript;PHP</v>
      </c>
      <c r="E3473" s="1" t="str">
        <f>IFERROR(__xludf.DUMMYFUNCTION("UNIQUE(SPLIT(B3473,"";""))"),"Bash/Shell/PowerShell")</f>
        <v>Bash/Shell/PowerShell</v>
      </c>
      <c r="F3473" s="1" t="str">
        <f>IFERROR(__xludf.DUMMYFUNCTION("""COMPUTED_VALUE"""),"HTML/CSS")</f>
        <v>HTML/CSS</v>
      </c>
      <c r="G3473" s="1" t="str">
        <f>IFERROR(__xludf.DUMMYFUNCTION("""COMPUTED_VALUE"""),"Java")</f>
        <v>Java</v>
      </c>
      <c r="H3473" s="1" t="str">
        <f>IFERROR(__xludf.DUMMYFUNCTION("""COMPUTED_VALUE"""),"JavaScript")</f>
        <v>JavaScript</v>
      </c>
      <c r="I3473" s="1" t="str">
        <f>IFERROR(__xludf.DUMMYFUNCTION("""COMPUTED_VALUE"""),"PHP")</f>
        <v>PHP</v>
      </c>
    </row>
    <row r="3474">
      <c r="B3474" s="1" t="str">
        <f>IFERROR(__xludf.DUMMYFUNCTION("""COMPUTED_VALUE"""),"Java;JavaScript")</f>
        <v>Java;JavaScript</v>
      </c>
      <c r="E3474" s="1" t="str">
        <f>IFERROR(__xludf.DUMMYFUNCTION("UNIQUE(SPLIT(B3474,"";""))"),"Java")</f>
        <v>Java</v>
      </c>
      <c r="F3474" s="1" t="str">
        <f>IFERROR(__xludf.DUMMYFUNCTION("""COMPUTED_VALUE"""),"JavaScript")</f>
        <v>JavaScript</v>
      </c>
    </row>
    <row r="3475">
      <c r="B3475" s="1" t="str">
        <f>IFERROR(__xludf.DUMMYFUNCTION("""COMPUTED_VALUE"""),"HTML/CSS;Java;JavaScript;SQL")</f>
        <v>HTML/CSS;Java;JavaScript;SQL</v>
      </c>
      <c r="E3475" s="1" t="str">
        <f>IFERROR(__xludf.DUMMYFUNCTION("UNIQUE(SPLIT(B3475,"";""))"),"HTML/CSS")</f>
        <v>HTML/CSS</v>
      </c>
      <c r="F3475" s="1" t="str">
        <f>IFERROR(__xludf.DUMMYFUNCTION("""COMPUTED_VALUE"""),"Java")</f>
        <v>Java</v>
      </c>
      <c r="G3475" s="1" t="str">
        <f>IFERROR(__xludf.DUMMYFUNCTION("""COMPUTED_VALUE"""),"JavaScript")</f>
        <v>JavaScript</v>
      </c>
      <c r="H3475" s="1" t="str">
        <f>IFERROR(__xludf.DUMMYFUNCTION("""COMPUTED_VALUE"""),"SQL")</f>
        <v>SQL</v>
      </c>
    </row>
    <row r="3476">
      <c r="B3476" s="1" t="str">
        <f>IFERROR(__xludf.DUMMYFUNCTION("""COMPUTED_VALUE"""),"Dart;Java;Kotlin")</f>
        <v>Dart;Java;Kotlin</v>
      </c>
      <c r="E3476" s="1" t="str">
        <f>IFERROR(__xludf.DUMMYFUNCTION("UNIQUE(SPLIT(B3476,"";""))"),"Dart")</f>
        <v>Dart</v>
      </c>
      <c r="F3476" s="1" t="str">
        <f>IFERROR(__xludf.DUMMYFUNCTION("""COMPUTED_VALUE"""),"Java")</f>
        <v>Java</v>
      </c>
      <c r="G3476" s="1" t="str">
        <f>IFERROR(__xludf.DUMMYFUNCTION("""COMPUTED_VALUE"""),"Kotlin")</f>
        <v>Kotlin</v>
      </c>
    </row>
    <row r="3477">
      <c r="B3477" s="1" t="str">
        <f>IFERROR(__xludf.DUMMYFUNCTION("""COMPUTED_VALUE"""),"Bash/Shell/PowerShell;C++;HTML/CSS;Java;JavaScript;Objective-C;PHP;SQL;Swift;TypeScript")</f>
        <v>Bash/Shell/PowerShell;C++;HTML/CSS;Java;JavaScript;Objective-C;PHP;SQL;Swift;TypeScript</v>
      </c>
      <c r="E3477" s="1" t="str">
        <f>IFERROR(__xludf.DUMMYFUNCTION("UNIQUE(SPLIT(B3477,"";""))"),"Bash/Shell/PowerShell")</f>
        <v>Bash/Shell/PowerShell</v>
      </c>
      <c r="F3477" s="1" t="str">
        <f>IFERROR(__xludf.DUMMYFUNCTION("""COMPUTED_VALUE"""),"C++")</f>
        <v>C++</v>
      </c>
      <c r="G3477" s="1" t="str">
        <f>IFERROR(__xludf.DUMMYFUNCTION("""COMPUTED_VALUE"""),"HTML/CSS")</f>
        <v>HTML/CSS</v>
      </c>
      <c r="H3477" s="1" t="str">
        <f>IFERROR(__xludf.DUMMYFUNCTION("""COMPUTED_VALUE"""),"Java")</f>
        <v>Java</v>
      </c>
      <c r="I3477" s="1" t="str">
        <f>IFERROR(__xludf.DUMMYFUNCTION("""COMPUTED_VALUE"""),"JavaScript")</f>
        <v>JavaScript</v>
      </c>
      <c r="J3477" s="1" t="str">
        <f>IFERROR(__xludf.DUMMYFUNCTION("""COMPUTED_VALUE"""),"Objective-C")</f>
        <v>Objective-C</v>
      </c>
      <c r="K3477" s="1" t="str">
        <f>IFERROR(__xludf.DUMMYFUNCTION("""COMPUTED_VALUE"""),"PHP")</f>
        <v>PHP</v>
      </c>
      <c r="L3477" s="1" t="str">
        <f>IFERROR(__xludf.DUMMYFUNCTION("""COMPUTED_VALUE"""),"SQL")</f>
        <v>SQL</v>
      </c>
      <c r="M3477" s="1" t="str">
        <f>IFERROR(__xludf.DUMMYFUNCTION("""COMPUTED_VALUE"""),"Swift")</f>
        <v>Swift</v>
      </c>
      <c r="N3477" s="1" t="str">
        <f>IFERROR(__xludf.DUMMYFUNCTION("""COMPUTED_VALUE"""),"TypeScript")</f>
        <v>TypeScript</v>
      </c>
    </row>
    <row r="3478">
      <c r="B3478" s="1" t="str">
        <f>IFERROR(__xludf.DUMMYFUNCTION("""COMPUTED_VALUE"""),"Assembly;Bash/Shell/PowerShell;C;C++;C#;Java;Python;SQL")</f>
        <v>Assembly;Bash/Shell/PowerShell;C;C++;C#;Java;Python;SQL</v>
      </c>
      <c r="E3478" s="1" t="str">
        <f>IFERROR(__xludf.DUMMYFUNCTION("UNIQUE(SPLIT(B3478,"";""))"),"Assembly")</f>
        <v>Assembly</v>
      </c>
      <c r="F3478" s="1" t="str">
        <f>IFERROR(__xludf.DUMMYFUNCTION("""COMPUTED_VALUE"""),"Bash/Shell/PowerShell")</f>
        <v>Bash/Shell/PowerShell</v>
      </c>
      <c r="G3478" s="1" t="str">
        <f>IFERROR(__xludf.DUMMYFUNCTION("""COMPUTED_VALUE"""),"C")</f>
        <v>C</v>
      </c>
      <c r="H3478" s="1" t="str">
        <f>IFERROR(__xludf.DUMMYFUNCTION("""COMPUTED_VALUE"""),"C++")</f>
        <v>C++</v>
      </c>
      <c r="I3478" s="1" t="str">
        <f>IFERROR(__xludf.DUMMYFUNCTION("""COMPUTED_VALUE"""),"C#")</f>
        <v>C#</v>
      </c>
      <c r="J3478" s="1" t="str">
        <f>IFERROR(__xludf.DUMMYFUNCTION("""COMPUTED_VALUE"""),"Java")</f>
        <v>Java</v>
      </c>
      <c r="K3478" s="1" t="str">
        <f>IFERROR(__xludf.DUMMYFUNCTION("""COMPUTED_VALUE"""),"Python")</f>
        <v>Python</v>
      </c>
      <c r="L3478" s="1" t="str">
        <f>IFERROR(__xludf.DUMMYFUNCTION("""COMPUTED_VALUE"""),"SQL")</f>
        <v>SQL</v>
      </c>
    </row>
    <row r="3479">
      <c r="B3479" s="1" t="str">
        <f>IFERROR(__xludf.DUMMYFUNCTION("""COMPUTED_VALUE"""),"C++;Other(s):")</f>
        <v>C++;Other(s):</v>
      </c>
      <c r="E3479" s="1" t="str">
        <f>IFERROR(__xludf.DUMMYFUNCTION("UNIQUE(SPLIT(B3479,"";""))"),"C++")</f>
        <v>C++</v>
      </c>
      <c r="F3479" s="1" t="str">
        <f>IFERROR(__xludf.DUMMYFUNCTION("""COMPUTED_VALUE"""),"Other(s):")</f>
        <v>Other(s):</v>
      </c>
    </row>
    <row r="3480">
      <c r="B3480" s="1" t="str">
        <f>IFERROR(__xludf.DUMMYFUNCTION("""COMPUTED_VALUE"""),"Bash/Shell/PowerShell;C;C++;Python")</f>
        <v>Bash/Shell/PowerShell;C;C++;Python</v>
      </c>
      <c r="E3480" s="1" t="str">
        <f>IFERROR(__xludf.DUMMYFUNCTION("UNIQUE(SPLIT(B3480,"";""))"),"Bash/Shell/PowerShell")</f>
        <v>Bash/Shell/PowerShell</v>
      </c>
      <c r="F3480" s="1" t="str">
        <f>IFERROR(__xludf.DUMMYFUNCTION("""COMPUTED_VALUE"""),"C")</f>
        <v>C</v>
      </c>
      <c r="G3480" s="1" t="str">
        <f>IFERROR(__xludf.DUMMYFUNCTION("""COMPUTED_VALUE"""),"C++")</f>
        <v>C++</v>
      </c>
      <c r="H3480" s="1" t="str">
        <f>IFERROR(__xludf.DUMMYFUNCTION("""COMPUTED_VALUE"""),"Python")</f>
        <v>Python</v>
      </c>
    </row>
    <row r="3481">
      <c r="B3481" s="1" t="str">
        <f>IFERROR(__xludf.DUMMYFUNCTION("""COMPUTED_VALUE"""),"HTML/CSS;JavaScript")</f>
        <v>HTML/CSS;JavaScript</v>
      </c>
      <c r="E3481" s="1" t="str">
        <f>IFERROR(__xludf.DUMMYFUNCTION("UNIQUE(SPLIT(B3481,"";""))"),"HTML/CSS")</f>
        <v>HTML/CSS</v>
      </c>
      <c r="F3481" s="1" t="str">
        <f>IFERROR(__xludf.DUMMYFUNCTION("""COMPUTED_VALUE"""),"JavaScript")</f>
        <v>JavaScript</v>
      </c>
    </row>
    <row r="3482">
      <c r="B3482" s="1" t="str">
        <f>IFERROR(__xludf.DUMMYFUNCTION("""COMPUTED_VALUE"""),"Assembly;C++;C#;HTML/CSS;PHP;SQL")</f>
        <v>Assembly;C++;C#;HTML/CSS;PHP;SQL</v>
      </c>
      <c r="E3482" s="1" t="str">
        <f>IFERROR(__xludf.DUMMYFUNCTION("UNIQUE(SPLIT(B3482,"";""))"),"Assembly")</f>
        <v>Assembly</v>
      </c>
      <c r="F3482" s="1" t="str">
        <f>IFERROR(__xludf.DUMMYFUNCTION("""COMPUTED_VALUE"""),"C++")</f>
        <v>C++</v>
      </c>
      <c r="G3482" s="1" t="str">
        <f>IFERROR(__xludf.DUMMYFUNCTION("""COMPUTED_VALUE"""),"C#")</f>
        <v>C#</v>
      </c>
      <c r="H3482" s="1" t="str">
        <f>IFERROR(__xludf.DUMMYFUNCTION("""COMPUTED_VALUE"""),"HTML/CSS")</f>
        <v>HTML/CSS</v>
      </c>
      <c r="I3482" s="1" t="str">
        <f>IFERROR(__xludf.DUMMYFUNCTION("""COMPUTED_VALUE"""),"PHP")</f>
        <v>PHP</v>
      </c>
      <c r="J3482" s="1" t="str">
        <f>IFERROR(__xludf.DUMMYFUNCTION("""COMPUTED_VALUE"""),"SQL")</f>
        <v>SQL</v>
      </c>
    </row>
    <row r="3483">
      <c r="B3483" s="1" t="str">
        <f>IFERROR(__xludf.DUMMYFUNCTION("""COMPUTED_VALUE"""),"Clojure;JavaScript;Kotlin;TypeScript")</f>
        <v>Clojure;JavaScript;Kotlin;TypeScript</v>
      </c>
      <c r="E3483" s="1" t="str">
        <f>IFERROR(__xludf.DUMMYFUNCTION("UNIQUE(SPLIT(B3483,"";""))"),"Clojure")</f>
        <v>Clojure</v>
      </c>
      <c r="F3483" s="1" t="str">
        <f>IFERROR(__xludf.DUMMYFUNCTION("""COMPUTED_VALUE"""),"JavaScript")</f>
        <v>JavaScript</v>
      </c>
      <c r="G3483" s="1" t="str">
        <f>IFERROR(__xludf.DUMMYFUNCTION("""COMPUTED_VALUE"""),"Kotlin")</f>
        <v>Kotlin</v>
      </c>
      <c r="H3483" s="1" t="str">
        <f>IFERROR(__xludf.DUMMYFUNCTION("""COMPUTED_VALUE"""),"TypeScript")</f>
        <v>TypeScript</v>
      </c>
    </row>
    <row r="3484">
      <c r="B3484" s="1" t="str">
        <f>IFERROR(__xludf.DUMMYFUNCTION("""COMPUTED_VALUE"""),"Bash/Shell/PowerShell;C;C++;C#;Go;HTML/CSS;JavaScript;Kotlin;PHP;Python;Ruby;SQL")</f>
        <v>Bash/Shell/PowerShell;C;C++;C#;Go;HTML/CSS;JavaScript;Kotlin;PHP;Python;Ruby;SQL</v>
      </c>
      <c r="E3484" s="1" t="str">
        <f>IFERROR(__xludf.DUMMYFUNCTION("UNIQUE(SPLIT(B3484,"";""))"),"Bash/Shell/PowerShell")</f>
        <v>Bash/Shell/PowerShell</v>
      </c>
      <c r="F3484" s="1" t="str">
        <f>IFERROR(__xludf.DUMMYFUNCTION("""COMPUTED_VALUE"""),"C")</f>
        <v>C</v>
      </c>
      <c r="G3484" s="1" t="str">
        <f>IFERROR(__xludf.DUMMYFUNCTION("""COMPUTED_VALUE"""),"C++")</f>
        <v>C++</v>
      </c>
      <c r="H3484" s="1" t="str">
        <f>IFERROR(__xludf.DUMMYFUNCTION("""COMPUTED_VALUE"""),"C#")</f>
        <v>C#</v>
      </c>
      <c r="I3484" s="1" t="str">
        <f>IFERROR(__xludf.DUMMYFUNCTION("""COMPUTED_VALUE"""),"Go")</f>
        <v>Go</v>
      </c>
      <c r="J3484" s="1" t="str">
        <f>IFERROR(__xludf.DUMMYFUNCTION("""COMPUTED_VALUE"""),"HTML/CSS")</f>
        <v>HTML/CSS</v>
      </c>
      <c r="K3484" s="1" t="str">
        <f>IFERROR(__xludf.DUMMYFUNCTION("""COMPUTED_VALUE"""),"JavaScript")</f>
        <v>JavaScript</v>
      </c>
      <c r="L3484" s="1" t="str">
        <f>IFERROR(__xludf.DUMMYFUNCTION("""COMPUTED_VALUE"""),"Kotlin")</f>
        <v>Kotlin</v>
      </c>
      <c r="M3484" s="1" t="str">
        <f>IFERROR(__xludf.DUMMYFUNCTION("""COMPUTED_VALUE"""),"PHP")</f>
        <v>PHP</v>
      </c>
      <c r="N3484" s="1" t="str">
        <f>IFERROR(__xludf.DUMMYFUNCTION("""COMPUTED_VALUE"""),"Python")</f>
        <v>Python</v>
      </c>
      <c r="O3484" s="1" t="str">
        <f>IFERROR(__xludf.DUMMYFUNCTION("""COMPUTED_VALUE"""),"Ruby")</f>
        <v>Ruby</v>
      </c>
      <c r="P3484" s="1" t="str">
        <f>IFERROR(__xludf.DUMMYFUNCTION("""COMPUTED_VALUE"""),"SQL")</f>
        <v>SQL</v>
      </c>
    </row>
    <row r="3485">
      <c r="B3485" s="1" t="str">
        <f>IFERROR(__xludf.DUMMYFUNCTION("""COMPUTED_VALUE"""),"Bash/Shell/PowerShell;C;C++;HTML/CSS;Java;JavaScript;Kotlin;Ruby")</f>
        <v>Bash/Shell/PowerShell;C;C++;HTML/CSS;Java;JavaScript;Kotlin;Ruby</v>
      </c>
      <c r="E3485" s="1" t="str">
        <f>IFERROR(__xludf.DUMMYFUNCTION("UNIQUE(SPLIT(B3485,"";""))"),"Bash/Shell/PowerShell")</f>
        <v>Bash/Shell/PowerShell</v>
      </c>
      <c r="F3485" s="1" t="str">
        <f>IFERROR(__xludf.DUMMYFUNCTION("""COMPUTED_VALUE"""),"C")</f>
        <v>C</v>
      </c>
      <c r="G3485" s="1" t="str">
        <f>IFERROR(__xludf.DUMMYFUNCTION("""COMPUTED_VALUE"""),"C++")</f>
        <v>C++</v>
      </c>
      <c r="H3485" s="1" t="str">
        <f>IFERROR(__xludf.DUMMYFUNCTION("""COMPUTED_VALUE"""),"HTML/CSS")</f>
        <v>HTML/CSS</v>
      </c>
      <c r="I3485" s="1" t="str">
        <f>IFERROR(__xludf.DUMMYFUNCTION("""COMPUTED_VALUE"""),"Java")</f>
        <v>Java</v>
      </c>
      <c r="J3485" s="1" t="str">
        <f>IFERROR(__xludf.DUMMYFUNCTION("""COMPUTED_VALUE"""),"JavaScript")</f>
        <v>JavaScript</v>
      </c>
      <c r="K3485" s="1" t="str">
        <f>IFERROR(__xludf.DUMMYFUNCTION("""COMPUTED_VALUE"""),"Kotlin")</f>
        <v>Kotlin</v>
      </c>
      <c r="L3485" s="1" t="str">
        <f>IFERROR(__xludf.DUMMYFUNCTION("""COMPUTED_VALUE"""),"Ruby")</f>
        <v>Ruby</v>
      </c>
    </row>
    <row r="3486">
      <c r="B3486" s="1" t="str">
        <f>IFERROR(__xludf.DUMMYFUNCTION("""COMPUTED_VALUE"""),"Bash/Shell/PowerShell;HTML/CSS;Java;JavaScript;Python;SQL;Other(s):")</f>
        <v>Bash/Shell/PowerShell;HTML/CSS;Java;JavaScript;Python;SQL;Other(s):</v>
      </c>
      <c r="E3486" s="1" t="str">
        <f>IFERROR(__xludf.DUMMYFUNCTION("UNIQUE(SPLIT(B3486,"";""))"),"Bash/Shell/PowerShell")</f>
        <v>Bash/Shell/PowerShell</v>
      </c>
      <c r="F3486" s="1" t="str">
        <f>IFERROR(__xludf.DUMMYFUNCTION("""COMPUTED_VALUE"""),"HTML/CSS")</f>
        <v>HTML/CSS</v>
      </c>
      <c r="G3486" s="1" t="str">
        <f>IFERROR(__xludf.DUMMYFUNCTION("""COMPUTED_VALUE"""),"Java")</f>
        <v>Java</v>
      </c>
      <c r="H3486" s="1" t="str">
        <f>IFERROR(__xludf.DUMMYFUNCTION("""COMPUTED_VALUE"""),"JavaScript")</f>
        <v>JavaScript</v>
      </c>
      <c r="I3486" s="1" t="str">
        <f>IFERROR(__xludf.DUMMYFUNCTION("""COMPUTED_VALUE"""),"Python")</f>
        <v>Python</v>
      </c>
      <c r="J3486" s="1" t="str">
        <f>IFERROR(__xludf.DUMMYFUNCTION("""COMPUTED_VALUE"""),"SQL")</f>
        <v>SQL</v>
      </c>
      <c r="K3486" s="1" t="str">
        <f>IFERROR(__xludf.DUMMYFUNCTION("""COMPUTED_VALUE"""),"Other(s):")</f>
        <v>Other(s):</v>
      </c>
    </row>
    <row r="3487">
      <c r="B3487" s="1" t="str">
        <f>IFERROR(__xludf.DUMMYFUNCTION("""COMPUTED_VALUE"""),"Python")</f>
        <v>Python</v>
      </c>
      <c r="E3487" s="1" t="str">
        <f>IFERROR(__xludf.DUMMYFUNCTION("UNIQUE(SPLIT(B3487,"";""))"),"Python")</f>
        <v>Python</v>
      </c>
    </row>
    <row r="3488">
      <c r="B3488" s="1" t="str">
        <f>IFERROR(__xludf.DUMMYFUNCTION("""COMPUTED_VALUE"""),"HTML/CSS;JavaScript;Python;SQL")</f>
        <v>HTML/CSS;JavaScript;Python;SQL</v>
      </c>
      <c r="E3488" s="1" t="str">
        <f>IFERROR(__xludf.DUMMYFUNCTION("UNIQUE(SPLIT(B3488,"";""))"),"HTML/CSS")</f>
        <v>HTML/CSS</v>
      </c>
      <c r="F3488" s="1" t="str">
        <f>IFERROR(__xludf.DUMMYFUNCTION("""COMPUTED_VALUE"""),"JavaScript")</f>
        <v>JavaScript</v>
      </c>
      <c r="G3488" s="1" t="str">
        <f>IFERROR(__xludf.DUMMYFUNCTION("""COMPUTED_VALUE"""),"Python")</f>
        <v>Python</v>
      </c>
      <c r="H3488" s="1" t="str">
        <f>IFERROR(__xludf.DUMMYFUNCTION("""COMPUTED_VALUE"""),"SQL")</f>
        <v>SQL</v>
      </c>
    </row>
    <row r="3489">
      <c r="B3489" s="1" t="str">
        <f>IFERROR(__xludf.DUMMYFUNCTION("""COMPUTED_VALUE"""),"C;C++;HTML/CSS;JavaScript;Objective-C;Python;Swift")</f>
        <v>C;C++;HTML/CSS;JavaScript;Objective-C;Python;Swift</v>
      </c>
      <c r="E3489" s="1" t="str">
        <f>IFERROR(__xludf.DUMMYFUNCTION("UNIQUE(SPLIT(B3489,"";""))"),"C")</f>
        <v>C</v>
      </c>
      <c r="F3489" s="1" t="str">
        <f>IFERROR(__xludf.DUMMYFUNCTION("""COMPUTED_VALUE"""),"C++")</f>
        <v>C++</v>
      </c>
      <c r="G3489" s="1" t="str">
        <f>IFERROR(__xludf.DUMMYFUNCTION("""COMPUTED_VALUE"""),"HTML/CSS")</f>
        <v>HTML/CSS</v>
      </c>
      <c r="H3489" s="1" t="str">
        <f>IFERROR(__xludf.DUMMYFUNCTION("""COMPUTED_VALUE"""),"JavaScript")</f>
        <v>JavaScript</v>
      </c>
      <c r="I3489" s="1" t="str">
        <f>IFERROR(__xludf.DUMMYFUNCTION("""COMPUTED_VALUE"""),"Objective-C")</f>
        <v>Objective-C</v>
      </c>
      <c r="J3489" s="1" t="str">
        <f>IFERROR(__xludf.DUMMYFUNCTION("""COMPUTED_VALUE"""),"Python")</f>
        <v>Python</v>
      </c>
      <c r="K3489" s="1" t="str">
        <f>IFERROR(__xludf.DUMMYFUNCTION("""COMPUTED_VALUE"""),"Swift")</f>
        <v>Swift</v>
      </c>
    </row>
    <row r="3490">
      <c r="B3490" s="1" t="str">
        <f>IFERROR(__xludf.DUMMYFUNCTION("""COMPUTED_VALUE"""),"C;C#;Java;JavaScript;Python;SQL")</f>
        <v>C;C#;Java;JavaScript;Python;SQL</v>
      </c>
      <c r="E3490" s="1" t="str">
        <f>IFERROR(__xludf.DUMMYFUNCTION("UNIQUE(SPLIT(B3490,"";""))"),"C")</f>
        <v>C</v>
      </c>
      <c r="F3490" s="1" t="str">
        <f>IFERROR(__xludf.DUMMYFUNCTION("""COMPUTED_VALUE"""),"C#")</f>
        <v>C#</v>
      </c>
      <c r="G3490" s="1" t="str">
        <f>IFERROR(__xludf.DUMMYFUNCTION("""COMPUTED_VALUE"""),"Java")</f>
        <v>Java</v>
      </c>
      <c r="H3490" s="1" t="str">
        <f>IFERROR(__xludf.DUMMYFUNCTION("""COMPUTED_VALUE"""),"JavaScript")</f>
        <v>JavaScript</v>
      </c>
      <c r="I3490" s="1" t="str">
        <f>IFERROR(__xludf.DUMMYFUNCTION("""COMPUTED_VALUE"""),"Python")</f>
        <v>Python</v>
      </c>
      <c r="J3490" s="1" t="str">
        <f>IFERROR(__xludf.DUMMYFUNCTION("""COMPUTED_VALUE"""),"SQL")</f>
        <v>SQL</v>
      </c>
    </row>
    <row r="3491">
      <c r="B3491" s="1" t="str">
        <f>IFERROR(__xludf.DUMMYFUNCTION("""COMPUTED_VALUE"""),"HTML/CSS;Java;JavaScript;Python")</f>
        <v>HTML/CSS;Java;JavaScript;Python</v>
      </c>
      <c r="E3491" s="1" t="str">
        <f>IFERROR(__xludf.DUMMYFUNCTION("UNIQUE(SPLIT(B3491,"";""))"),"HTML/CSS")</f>
        <v>HTML/CSS</v>
      </c>
      <c r="F3491" s="1" t="str">
        <f>IFERROR(__xludf.DUMMYFUNCTION("""COMPUTED_VALUE"""),"Java")</f>
        <v>Java</v>
      </c>
      <c r="G3491" s="1" t="str">
        <f>IFERROR(__xludf.DUMMYFUNCTION("""COMPUTED_VALUE"""),"JavaScript")</f>
        <v>JavaScript</v>
      </c>
      <c r="H3491" s="1" t="str">
        <f>IFERROR(__xludf.DUMMYFUNCTION("""COMPUTED_VALUE"""),"Python")</f>
        <v>Python</v>
      </c>
    </row>
    <row r="3492">
      <c r="B3492" s="1" t="str">
        <f>IFERROR(__xludf.DUMMYFUNCTION("""COMPUTED_VALUE"""),"Assembly;Bash/Shell/PowerShell;C++;Dart;HTML/CSS;Java;JavaScript;Python;Ruby;SQL")</f>
        <v>Assembly;Bash/Shell/PowerShell;C++;Dart;HTML/CSS;Java;JavaScript;Python;Ruby;SQL</v>
      </c>
      <c r="E3492" s="1" t="str">
        <f>IFERROR(__xludf.DUMMYFUNCTION("UNIQUE(SPLIT(B3492,"";""))"),"Assembly")</f>
        <v>Assembly</v>
      </c>
      <c r="F3492" s="1" t="str">
        <f>IFERROR(__xludf.DUMMYFUNCTION("""COMPUTED_VALUE"""),"Bash/Shell/PowerShell")</f>
        <v>Bash/Shell/PowerShell</v>
      </c>
      <c r="G3492" s="1" t="str">
        <f>IFERROR(__xludf.DUMMYFUNCTION("""COMPUTED_VALUE"""),"C++")</f>
        <v>C++</v>
      </c>
      <c r="H3492" s="1" t="str">
        <f>IFERROR(__xludf.DUMMYFUNCTION("""COMPUTED_VALUE"""),"Dart")</f>
        <v>Dart</v>
      </c>
      <c r="I3492" s="1" t="str">
        <f>IFERROR(__xludf.DUMMYFUNCTION("""COMPUTED_VALUE"""),"HTML/CSS")</f>
        <v>HTML/CSS</v>
      </c>
      <c r="J3492" s="1" t="str">
        <f>IFERROR(__xludf.DUMMYFUNCTION("""COMPUTED_VALUE"""),"Java")</f>
        <v>Java</v>
      </c>
      <c r="K3492" s="1" t="str">
        <f>IFERROR(__xludf.DUMMYFUNCTION("""COMPUTED_VALUE"""),"JavaScript")</f>
        <v>JavaScript</v>
      </c>
      <c r="L3492" s="1" t="str">
        <f>IFERROR(__xludf.DUMMYFUNCTION("""COMPUTED_VALUE"""),"Python")</f>
        <v>Python</v>
      </c>
      <c r="M3492" s="1" t="str">
        <f>IFERROR(__xludf.DUMMYFUNCTION("""COMPUTED_VALUE"""),"Ruby")</f>
        <v>Ruby</v>
      </c>
      <c r="N3492" s="1" t="str">
        <f>IFERROR(__xludf.DUMMYFUNCTION("""COMPUTED_VALUE"""),"SQL")</f>
        <v>SQL</v>
      </c>
    </row>
    <row r="3493">
      <c r="B3493" s="1" t="str">
        <f>IFERROR(__xludf.DUMMYFUNCTION("""COMPUTED_VALUE"""),"HTML/CSS;JavaScript;SQL")</f>
        <v>HTML/CSS;JavaScript;SQL</v>
      </c>
      <c r="E3493" s="1" t="str">
        <f>IFERROR(__xludf.DUMMYFUNCTION("UNIQUE(SPLIT(B3493,"";""))"),"HTML/CSS")</f>
        <v>HTML/CSS</v>
      </c>
      <c r="F3493" s="1" t="str">
        <f>IFERROR(__xludf.DUMMYFUNCTION("""COMPUTED_VALUE"""),"JavaScript")</f>
        <v>JavaScript</v>
      </c>
      <c r="G3493" s="1" t="str">
        <f>IFERROR(__xludf.DUMMYFUNCTION("""COMPUTED_VALUE"""),"SQL")</f>
        <v>SQL</v>
      </c>
    </row>
    <row r="3494">
      <c r="B3494" s="1" t="str">
        <f>IFERROR(__xludf.DUMMYFUNCTION("""COMPUTED_VALUE"""),"Assembly;C;C++;C#;HTML/CSS;Java;JavaScript;Python;SQL")</f>
        <v>Assembly;C;C++;C#;HTML/CSS;Java;JavaScript;Python;SQL</v>
      </c>
      <c r="E3494" s="1" t="str">
        <f>IFERROR(__xludf.DUMMYFUNCTION("UNIQUE(SPLIT(B3494,"";""))"),"Assembly")</f>
        <v>Assembly</v>
      </c>
      <c r="F3494" s="1" t="str">
        <f>IFERROR(__xludf.DUMMYFUNCTION("""COMPUTED_VALUE"""),"C")</f>
        <v>C</v>
      </c>
      <c r="G3494" s="1" t="str">
        <f>IFERROR(__xludf.DUMMYFUNCTION("""COMPUTED_VALUE"""),"C++")</f>
        <v>C++</v>
      </c>
      <c r="H3494" s="1" t="str">
        <f>IFERROR(__xludf.DUMMYFUNCTION("""COMPUTED_VALUE"""),"C#")</f>
        <v>C#</v>
      </c>
      <c r="I3494" s="1" t="str">
        <f>IFERROR(__xludf.DUMMYFUNCTION("""COMPUTED_VALUE"""),"HTML/CSS")</f>
        <v>HTML/CSS</v>
      </c>
      <c r="J3494" s="1" t="str">
        <f>IFERROR(__xludf.DUMMYFUNCTION("""COMPUTED_VALUE"""),"Java")</f>
        <v>Java</v>
      </c>
      <c r="K3494" s="1" t="str">
        <f>IFERROR(__xludf.DUMMYFUNCTION("""COMPUTED_VALUE"""),"JavaScript")</f>
        <v>JavaScript</v>
      </c>
      <c r="L3494" s="1" t="str">
        <f>IFERROR(__xludf.DUMMYFUNCTION("""COMPUTED_VALUE"""),"Python")</f>
        <v>Python</v>
      </c>
      <c r="M3494" s="1" t="str">
        <f>IFERROR(__xludf.DUMMYFUNCTION("""COMPUTED_VALUE"""),"SQL")</f>
        <v>SQL</v>
      </c>
    </row>
    <row r="3495">
      <c r="B3495" s="1" t="str">
        <f>IFERROR(__xludf.DUMMYFUNCTION("""COMPUTED_VALUE"""),"HTML/CSS;Java;JavaScript;Python;SQL;TypeScript")</f>
        <v>HTML/CSS;Java;JavaScript;Python;SQL;TypeScript</v>
      </c>
      <c r="E3495" s="1" t="str">
        <f>IFERROR(__xludf.DUMMYFUNCTION("UNIQUE(SPLIT(B3495,"";""))"),"HTML/CSS")</f>
        <v>HTML/CSS</v>
      </c>
      <c r="F3495" s="1" t="str">
        <f>IFERROR(__xludf.DUMMYFUNCTION("""COMPUTED_VALUE"""),"Java")</f>
        <v>Java</v>
      </c>
      <c r="G3495" s="1" t="str">
        <f>IFERROR(__xludf.DUMMYFUNCTION("""COMPUTED_VALUE"""),"JavaScript")</f>
        <v>JavaScript</v>
      </c>
      <c r="H3495" s="1" t="str">
        <f>IFERROR(__xludf.DUMMYFUNCTION("""COMPUTED_VALUE"""),"Python")</f>
        <v>Python</v>
      </c>
      <c r="I3495" s="1" t="str">
        <f>IFERROR(__xludf.DUMMYFUNCTION("""COMPUTED_VALUE"""),"SQL")</f>
        <v>SQL</v>
      </c>
      <c r="J3495" s="1" t="str">
        <f>IFERROR(__xludf.DUMMYFUNCTION("""COMPUTED_VALUE"""),"TypeScript")</f>
        <v>TypeScript</v>
      </c>
    </row>
    <row r="3496">
      <c r="B3496" s="1" t="str">
        <f>IFERROR(__xludf.DUMMYFUNCTION("""COMPUTED_VALUE"""),"Objective-C;Swift")</f>
        <v>Objective-C;Swift</v>
      </c>
      <c r="E3496" s="1" t="str">
        <f>IFERROR(__xludf.DUMMYFUNCTION("UNIQUE(SPLIT(B3496,"";""))"),"Objective-C")</f>
        <v>Objective-C</v>
      </c>
      <c r="F3496" s="1" t="str">
        <f>IFERROR(__xludf.DUMMYFUNCTION("""COMPUTED_VALUE"""),"Swift")</f>
        <v>Swift</v>
      </c>
    </row>
    <row r="3497">
      <c r="B3497" s="1" t="str">
        <f>IFERROR(__xludf.DUMMYFUNCTION("""COMPUTED_VALUE"""),"C;C++")</f>
        <v>C;C++</v>
      </c>
      <c r="E3497" s="1" t="str">
        <f>IFERROR(__xludf.DUMMYFUNCTION("UNIQUE(SPLIT(B3497,"";""))"),"C")</f>
        <v>C</v>
      </c>
      <c r="F3497" s="1" t="str">
        <f>IFERROR(__xludf.DUMMYFUNCTION("""COMPUTED_VALUE"""),"C++")</f>
        <v>C++</v>
      </c>
    </row>
    <row r="3498">
      <c r="B3498" s="1" t="str">
        <f>IFERROR(__xludf.DUMMYFUNCTION("""COMPUTED_VALUE"""),"HTML/CSS;JavaScript;Python;SQL")</f>
        <v>HTML/CSS;JavaScript;Python;SQL</v>
      </c>
      <c r="E3498" s="1" t="str">
        <f>IFERROR(__xludf.DUMMYFUNCTION("UNIQUE(SPLIT(B3498,"";""))"),"HTML/CSS")</f>
        <v>HTML/CSS</v>
      </c>
      <c r="F3498" s="1" t="str">
        <f>IFERROR(__xludf.DUMMYFUNCTION("""COMPUTED_VALUE"""),"JavaScript")</f>
        <v>JavaScript</v>
      </c>
      <c r="G3498" s="1" t="str">
        <f>IFERROR(__xludf.DUMMYFUNCTION("""COMPUTED_VALUE"""),"Python")</f>
        <v>Python</v>
      </c>
      <c r="H3498" s="1" t="str">
        <f>IFERROR(__xludf.DUMMYFUNCTION("""COMPUTED_VALUE"""),"SQL")</f>
        <v>SQL</v>
      </c>
    </row>
    <row r="3499">
      <c r="B3499" s="1" t="str">
        <f>IFERROR(__xludf.DUMMYFUNCTION("""COMPUTED_VALUE"""),"HTML/CSS;JavaScript;PHP;SQL")</f>
        <v>HTML/CSS;JavaScript;PHP;SQL</v>
      </c>
      <c r="E3499" s="1" t="str">
        <f>IFERROR(__xludf.DUMMYFUNCTION("UNIQUE(SPLIT(B3499,"";""))"),"HTML/CSS")</f>
        <v>HTML/CSS</v>
      </c>
      <c r="F3499" s="1" t="str">
        <f>IFERROR(__xludf.DUMMYFUNCTION("""COMPUTED_VALUE"""),"JavaScript")</f>
        <v>JavaScript</v>
      </c>
      <c r="G3499" s="1" t="str">
        <f>IFERROR(__xludf.DUMMYFUNCTION("""COMPUTED_VALUE"""),"PHP")</f>
        <v>PHP</v>
      </c>
      <c r="H3499" s="1" t="str">
        <f>IFERROR(__xludf.DUMMYFUNCTION("""COMPUTED_VALUE"""),"SQL")</f>
        <v>SQL</v>
      </c>
    </row>
    <row r="3500">
      <c r="B3500" s="1" t="str">
        <f>IFERROR(__xludf.DUMMYFUNCTION("""COMPUTED_VALUE"""),"PHP;SQL")</f>
        <v>PHP;SQL</v>
      </c>
      <c r="E3500" s="1" t="str">
        <f>IFERROR(__xludf.DUMMYFUNCTION("UNIQUE(SPLIT(B3500,"";""))"),"PHP")</f>
        <v>PHP</v>
      </c>
      <c r="F3500" s="1" t="str">
        <f>IFERROR(__xludf.DUMMYFUNCTION("""COMPUTED_VALUE"""),"SQL")</f>
        <v>SQL</v>
      </c>
    </row>
    <row r="3501">
      <c r="B3501" s="1" t="str">
        <f>IFERROR(__xludf.DUMMYFUNCTION("""COMPUTED_VALUE"""),"HTML/CSS;JavaScript;TypeScript")</f>
        <v>HTML/CSS;JavaScript;TypeScript</v>
      </c>
      <c r="E3501" s="1" t="str">
        <f>IFERROR(__xludf.DUMMYFUNCTION("UNIQUE(SPLIT(B3501,"";""))"),"HTML/CSS")</f>
        <v>HTML/CSS</v>
      </c>
      <c r="F3501" s="1" t="str">
        <f>IFERROR(__xludf.DUMMYFUNCTION("""COMPUTED_VALUE"""),"JavaScript")</f>
        <v>JavaScript</v>
      </c>
      <c r="G3501" s="1" t="str">
        <f>IFERROR(__xludf.DUMMYFUNCTION("""COMPUTED_VALUE"""),"TypeScript")</f>
        <v>TypeScript</v>
      </c>
    </row>
    <row r="3502">
      <c r="B3502" s="1" t="str">
        <f>IFERROR(__xludf.DUMMYFUNCTION("""COMPUTED_VALUE"""),"Python;VBA")</f>
        <v>Python;VBA</v>
      </c>
      <c r="E3502" s="1" t="str">
        <f>IFERROR(__xludf.DUMMYFUNCTION("UNIQUE(SPLIT(B3502,"";""))"),"Python")</f>
        <v>Python</v>
      </c>
      <c r="F3502" s="1" t="str">
        <f>IFERROR(__xludf.DUMMYFUNCTION("""COMPUTED_VALUE"""),"VBA")</f>
        <v>VBA</v>
      </c>
    </row>
    <row r="3503">
      <c r="B3503" s="1" t="str">
        <f>IFERROR(__xludf.DUMMYFUNCTION("""COMPUTED_VALUE"""),"C;HTML/CSS;JavaScript;PHP;Python;SQL")</f>
        <v>C;HTML/CSS;JavaScript;PHP;Python;SQL</v>
      </c>
      <c r="E3503" s="1" t="str">
        <f>IFERROR(__xludf.DUMMYFUNCTION("UNIQUE(SPLIT(B3503,"";""))"),"C")</f>
        <v>C</v>
      </c>
      <c r="F3503" s="1" t="str">
        <f>IFERROR(__xludf.DUMMYFUNCTION("""COMPUTED_VALUE"""),"HTML/CSS")</f>
        <v>HTML/CSS</v>
      </c>
      <c r="G3503" s="1" t="str">
        <f>IFERROR(__xludf.DUMMYFUNCTION("""COMPUTED_VALUE"""),"JavaScript")</f>
        <v>JavaScript</v>
      </c>
      <c r="H3503" s="1" t="str">
        <f>IFERROR(__xludf.DUMMYFUNCTION("""COMPUTED_VALUE"""),"PHP")</f>
        <v>PHP</v>
      </c>
      <c r="I3503" s="1" t="str">
        <f>IFERROR(__xludf.DUMMYFUNCTION("""COMPUTED_VALUE"""),"Python")</f>
        <v>Python</v>
      </c>
      <c r="J3503" s="1" t="str">
        <f>IFERROR(__xludf.DUMMYFUNCTION("""COMPUTED_VALUE"""),"SQL")</f>
        <v>SQL</v>
      </c>
    </row>
    <row r="3504">
      <c r="B3504" s="1" t="str">
        <f>IFERROR(__xludf.DUMMYFUNCTION("""COMPUTED_VALUE"""),"C#;F#;HTML/CSS;Java;JavaScript;SQL")</f>
        <v>C#;F#;HTML/CSS;Java;JavaScript;SQL</v>
      </c>
      <c r="E3504" s="1" t="str">
        <f>IFERROR(__xludf.DUMMYFUNCTION("UNIQUE(SPLIT(B3504,"";""))"),"C#")</f>
        <v>C#</v>
      </c>
      <c r="F3504" s="1" t="str">
        <f>IFERROR(__xludf.DUMMYFUNCTION("""COMPUTED_VALUE"""),"F#")</f>
        <v>F#</v>
      </c>
      <c r="G3504" s="1" t="str">
        <f>IFERROR(__xludf.DUMMYFUNCTION("""COMPUTED_VALUE"""),"HTML/CSS")</f>
        <v>HTML/CSS</v>
      </c>
      <c r="H3504" s="1" t="str">
        <f>IFERROR(__xludf.DUMMYFUNCTION("""COMPUTED_VALUE"""),"Java")</f>
        <v>Java</v>
      </c>
      <c r="I3504" s="1" t="str">
        <f>IFERROR(__xludf.DUMMYFUNCTION("""COMPUTED_VALUE"""),"JavaScript")</f>
        <v>JavaScript</v>
      </c>
      <c r="J3504" s="1" t="str">
        <f>IFERROR(__xludf.DUMMYFUNCTION("""COMPUTED_VALUE"""),"SQL")</f>
        <v>SQL</v>
      </c>
    </row>
    <row r="3505">
      <c r="B3505" s="1" t="str">
        <f>IFERROR(__xludf.DUMMYFUNCTION("""COMPUTED_VALUE"""),"HTML/CSS;Ruby;SQL;Other(s):")</f>
        <v>HTML/CSS;Ruby;SQL;Other(s):</v>
      </c>
      <c r="E3505" s="1" t="str">
        <f>IFERROR(__xludf.DUMMYFUNCTION("UNIQUE(SPLIT(B3505,"";""))"),"HTML/CSS")</f>
        <v>HTML/CSS</v>
      </c>
      <c r="F3505" s="1" t="str">
        <f>IFERROR(__xludf.DUMMYFUNCTION("""COMPUTED_VALUE"""),"Ruby")</f>
        <v>Ruby</v>
      </c>
      <c r="G3505" s="1" t="str">
        <f>IFERROR(__xludf.DUMMYFUNCTION("""COMPUTED_VALUE"""),"SQL")</f>
        <v>SQL</v>
      </c>
      <c r="H3505" s="1" t="str">
        <f>IFERROR(__xludf.DUMMYFUNCTION("""COMPUTED_VALUE"""),"Other(s):")</f>
        <v>Other(s):</v>
      </c>
    </row>
    <row r="3506">
      <c r="B3506" s="1" t="str">
        <f>IFERROR(__xludf.DUMMYFUNCTION("""COMPUTED_VALUE"""),"Bash/Shell/PowerShell;C++;HTML/CSS;JavaScript;Python;SQL")</f>
        <v>Bash/Shell/PowerShell;C++;HTML/CSS;JavaScript;Python;SQL</v>
      </c>
      <c r="E3506" s="1" t="str">
        <f>IFERROR(__xludf.DUMMYFUNCTION("UNIQUE(SPLIT(B3506,"";""))"),"Bash/Shell/PowerShell")</f>
        <v>Bash/Shell/PowerShell</v>
      </c>
      <c r="F3506" s="1" t="str">
        <f>IFERROR(__xludf.DUMMYFUNCTION("""COMPUTED_VALUE"""),"C++")</f>
        <v>C++</v>
      </c>
      <c r="G3506" s="1" t="str">
        <f>IFERROR(__xludf.DUMMYFUNCTION("""COMPUTED_VALUE"""),"HTML/CSS")</f>
        <v>HTML/CSS</v>
      </c>
      <c r="H3506" s="1" t="str">
        <f>IFERROR(__xludf.DUMMYFUNCTION("""COMPUTED_VALUE"""),"JavaScript")</f>
        <v>JavaScript</v>
      </c>
      <c r="I3506" s="1" t="str">
        <f>IFERROR(__xludf.DUMMYFUNCTION("""COMPUTED_VALUE"""),"Python")</f>
        <v>Python</v>
      </c>
      <c r="J3506" s="1" t="str">
        <f>IFERROR(__xludf.DUMMYFUNCTION("""COMPUTED_VALUE"""),"SQL")</f>
        <v>SQL</v>
      </c>
    </row>
    <row r="3507">
      <c r="B3507" s="1" t="str">
        <f>IFERROR(__xludf.DUMMYFUNCTION("""COMPUTED_VALUE"""),"Java")</f>
        <v>Java</v>
      </c>
      <c r="E3507" s="1" t="str">
        <f>IFERROR(__xludf.DUMMYFUNCTION("UNIQUE(SPLIT(B3507,"";""))"),"Java")</f>
        <v>Java</v>
      </c>
    </row>
    <row r="3508">
      <c r="B3508" s="1" t="str">
        <f>IFERROR(__xludf.DUMMYFUNCTION("""COMPUTED_VALUE"""),"JavaScript;PHP;Python;Swift")</f>
        <v>JavaScript;PHP;Python;Swift</v>
      </c>
      <c r="E3508" s="1" t="str">
        <f>IFERROR(__xludf.DUMMYFUNCTION("UNIQUE(SPLIT(B3508,"";""))"),"JavaScript")</f>
        <v>JavaScript</v>
      </c>
      <c r="F3508" s="1" t="str">
        <f>IFERROR(__xludf.DUMMYFUNCTION("""COMPUTED_VALUE"""),"PHP")</f>
        <v>PHP</v>
      </c>
      <c r="G3508" s="1" t="str">
        <f>IFERROR(__xludf.DUMMYFUNCTION("""COMPUTED_VALUE"""),"Python")</f>
        <v>Python</v>
      </c>
      <c r="H3508" s="1" t="str">
        <f>IFERROR(__xludf.DUMMYFUNCTION("""COMPUTED_VALUE"""),"Swift")</f>
        <v>Swift</v>
      </c>
    </row>
    <row r="3509">
      <c r="B3509" s="1" t="str">
        <f>IFERROR(__xludf.DUMMYFUNCTION("""COMPUTED_VALUE"""),"C#;R;SQL")</f>
        <v>C#;R;SQL</v>
      </c>
      <c r="E3509" s="1" t="str">
        <f>IFERROR(__xludf.DUMMYFUNCTION("UNIQUE(SPLIT(B3509,"";""))"),"C#")</f>
        <v>C#</v>
      </c>
      <c r="F3509" s="1" t="str">
        <f>IFERROR(__xludf.DUMMYFUNCTION("""COMPUTED_VALUE"""),"R")</f>
        <v>R</v>
      </c>
      <c r="G3509" s="1" t="str">
        <f>IFERROR(__xludf.DUMMYFUNCTION("""COMPUTED_VALUE"""),"SQL")</f>
        <v>SQL</v>
      </c>
    </row>
    <row r="3510">
      <c r="B3510" s="1" t="str">
        <f>IFERROR(__xludf.DUMMYFUNCTION("""COMPUTED_VALUE"""),"C;Java;Python")</f>
        <v>C;Java;Python</v>
      </c>
      <c r="E3510" s="1" t="str">
        <f>IFERROR(__xludf.DUMMYFUNCTION("UNIQUE(SPLIT(B3510,"";""))"),"C")</f>
        <v>C</v>
      </c>
      <c r="F3510" s="1" t="str">
        <f>IFERROR(__xludf.DUMMYFUNCTION("""COMPUTED_VALUE"""),"Java")</f>
        <v>Java</v>
      </c>
      <c r="G3510" s="1" t="str">
        <f>IFERROR(__xludf.DUMMYFUNCTION("""COMPUTED_VALUE"""),"Python")</f>
        <v>Python</v>
      </c>
    </row>
    <row r="3511">
      <c r="B3511" s="1" t="str">
        <f>IFERROR(__xludf.DUMMYFUNCTION("""COMPUTED_VALUE"""),"HTML/CSS;JavaScript;TypeScript")</f>
        <v>HTML/CSS;JavaScript;TypeScript</v>
      </c>
      <c r="E3511" s="1" t="str">
        <f>IFERROR(__xludf.DUMMYFUNCTION("UNIQUE(SPLIT(B3511,"";""))"),"HTML/CSS")</f>
        <v>HTML/CSS</v>
      </c>
      <c r="F3511" s="1" t="str">
        <f>IFERROR(__xludf.DUMMYFUNCTION("""COMPUTED_VALUE"""),"JavaScript")</f>
        <v>JavaScript</v>
      </c>
      <c r="G3511" s="1" t="str">
        <f>IFERROR(__xludf.DUMMYFUNCTION("""COMPUTED_VALUE"""),"TypeScript")</f>
        <v>TypeScript</v>
      </c>
    </row>
    <row r="3512">
      <c r="B3512" s="1" t="str">
        <f>IFERROR(__xludf.DUMMYFUNCTION("""COMPUTED_VALUE"""),"Go;HTML/CSS;Java;JavaScript;Python;Ruby;SQL")</f>
        <v>Go;HTML/CSS;Java;JavaScript;Python;Ruby;SQL</v>
      </c>
      <c r="E3512" s="1" t="str">
        <f>IFERROR(__xludf.DUMMYFUNCTION("UNIQUE(SPLIT(B3512,"";""))"),"Go")</f>
        <v>Go</v>
      </c>
      <c r="F3512" s="1" t="str">
        <f>IFERROR(__xludf.DUMMYFUNCTION("""COMPUTED_VALUE"""),"HTML/CSS")</f>
        <v>HTML/CSS</v>
      </c>
      <c r="G3512" s="1" t="str">
        <f>IFERROR(__xludf.DUMMYFUNCTION("""COMPUTED_VALUE"""),"Java")</f>
        <v>Java</v>
      </c>
      <c r="H3512" s="1" t="str">
        <f>IFERROR(__xludf.DUMMYFUNCTION("""COMPUTED_VALUE"""),"JavaScript")</f>
        <v>JavaScript</v>
      </c>
      <c r="I3512" s="1" t="str">
        <f>IFERROR(__xludf.DUMMYFUNCTION("""COMPUTED_VALUE"""),"Python")</f>
        <v>Python</v>
      </c>
      <c r="J3512" s="1" t="str">
        <f>IFERROR(__xludf.DUMMYFUNCTION("""COMPUTED_VALUE"""),"Ruby")</f>
        <v>Ruby</v>
      </c>
      <c r="K3512" s="1" t="str">
        <f>IFERROR(__xludf.DUMMYFUNCTION("""COMPUTED_VALUE"""),"SQL")</f>
        <v>SQL</v>
      </c>
    </row>
    <row r="3513">
      <c r="B3513" s="1" t="str">
        <f>IFERROR(__xludf.DUMMYFUNCTION("""COMPUTED_VALUE"""),"C#;HTML/CSS;JavaScript")</f>
        <v>C#;HTML/CSS;JavaScript</v>
      </c>
      <c r="E3513" s="1" t="str">
        <f>IFERROR(__xludf.DUMMYFUNCTION("UNIQUE(SPLIT(B3513,"";""))"),"C#")</f>
        <v>C#</v>
      </c>
      <c r="F3513" s="1" t="str">
        <f>IFERROR(__xludf.DUMMYFUNCTION("""COMPUTED_VALUE"""),"HTML/CSS")</f>
        <v>HTML/CSS</v>
      </c>
      <c r="G3513" s="1" t="str">
        <f>IFERROR(__xludf.DUMMYFUNCTION("""COMPUTED_VALUE"""),"JavaScript")</f>
        <v>JavaScript</v>
      </c>
    </row>
    <row r="3514">
      <c r="B3514" s="1" t="str">
        <f>IFERROR(__xludf.DUMMYFUNCTION("""COMPUTED_VALUE"""),"JavaScript;Rust")</f>
        <v>JavaScript;Rust</v>
      </c>
      <c r="E3514" s="1" t="str">
        <f>IFERROR(__xludf.DUMMYFUNCTION("UNIQUE(SPLIT(B3514,"";""))"),"JavaScript")</f>
        <v>JavaScript</v>
      </c>
      <c r="F3514" s="1" t="str">
        <f>IFERROR(__xludf.DUMMYFUNCTION("""COMPUTED_VALUE"""),"Rust")</f>
        <v>Rust</v>
      </c>
    </row>
    <row r="3515">
      <c r="B3515" s="1" t="str">
        <f>IFERROR(__xludf.DUMMYFUNCTION("""COMPUTED_VALUE"""),"HTML/CSS;JavaScript;SQL")</f>
        <v>HTML/CSS;JavaScript;SQL</v>
      </c>
      <c r="E3515" s="1" t="str">
        <f>IFERROR(__xludf.DUMMYFUNCTION("UNIQUE(SPLIT(B3515,"";""))"),"HTML/CSS")</f>
        <v>HTML/CSS</v>
      </c>
      <c r="F3515" s="1" t="str">
        <f>IFERROR(__xludf.DUMMYFUNCTION("""COMPUTED_VALUE"""),"JavaScript")</f>
        <v>JavaScript</v>
      </c>
      <c r="G3515" s="1" t="str">
        <f>IFERROR(__xludf.DUMMYFUNCTION("""COMPUTED_VALUE"""),"SQL")</f>
        <v>SQL</v>
      </c>
    </row>
    <row r="3516">
      <c r="B3516" s="1" t="str">
        <f>IFERROR(__xludf.DUMMYFUNCTION("""COMPUTED_VALUE"""),"Assembly;C#")</f>
        <v>Assembly;C#</v>
      </c>
      <c r="E3516" s="1" t="str">
        <f>IFERROR(__xludf.DUMMYFUNCTION("UNIQUE(SPLIT(B3516,"";""))"),"Assembly")</f>
        <v>Assembly</v>
      </c>
      <c r="F3516" s="1" t="str">
        <f>IFERROR(__xludf.DUMMYFUNCTION("""COMPUTED_VALUE"""),"C#")</f>
        <v>C#</v>
      </c>
    </row>
    <row r="3517">
      <c r="B3517" s="1" t="str">
        <f>IFERROR(__xludf.DUMMYFUNCTION("""COMPUTED_VALUE"""),"HTML/CSS;JavaScript;Python")</f>
        <v>HTML/CSS;JavaScript;Python</v>
      </c>
      <c r="E3517" s="1" t="str">
        <f>IFERROR(__xludf.DUMMYFUNCTION("UNIQUE(SPLIT(B3517,"";""))"),"HTML/CSS")</f>
        <v>HTML/CSS</v>
      </c>
      <c r="F3517" s="1" t="str">
        <f>IFERROR(__xludf.DUMMYFUNCTION("""COMPUTED_VALUE"""),"JavaScript")</f>
        <v>JavaScript</v>
      </c>
      <c r="G3517" s="1" t="str">
        <f>IFERROR(__xludf.DUMMYFUNCTION("""COMPUTED_VALUE"""),"Python")</f>
        <v>Python</v>
      </c>
    </row>
    <row r="3518">
      <c r="B3518" s="1" t="str">
        <f>IFERROR(__xludf.DUMMYFUNCTION("""COMPUTED_VALUE"""),"Go;HTML/CSS;Java;JavaScript;PHP;R;SQL")</f>
        <v>Go;HTML/CSS;Java;JavaScript;PHP;R;SQL</v>
      </c>
      <c r="E3518" s="1" t="str">
        <f>IFERROR(__xludf.DUMMYFUNCTION("UNIQUE(SPLIT(B3518,"";""))"),"Go")</f>
        <v>Go</v>
      </c>
      <c r="F3518" s="1" t="str">
        <f>IFERROR(__xludf.DUMMYFUNCTION("""COMPUTED_VALUE"""),"HTML/CSS")</f>
        <v>HTML/CSS</v>
      </c>
      <c r="G3518" s="1" t="str">
        <f>IFERROR(__xludf.DUMMYFUNCTION("""COMPUTED_VALUE"""),"Java")</f>
        <v>Java</v>
      </c>
      <c r="H3518" s="1" t="str">
        <f>IFERROR(__xludf.DUMMYFUNCTION("""COMPUTED_VALUE"""),"JavaScript")</f>
        <v>JavaScript</v>
      </c>
      <c r="I3518" s="1" t="str">
        <f>IFERROR(__xludf.DUMMYFUNCTION("""COMPUTED_VALUE"""),"PHP")</f>
        <v>PHP</v>
      </c>
      <c r="J3518" s="1" t="str">
        <f>IFERROR(__xludf.DUMMYFUNCTION("""COMPUTED_VALUE"""),"R")</f>
        <v>R</v>
      </c>
      <c r="K3518" s="1" t="str">
        <f>IFERROR(__xludf.DUMMYFUNCTION("""COMPUTED_VALUE"""),"SQL")</f>
        <v>SQL</v>
      </c>
    </row>
    <row r="3519">
      <c r="B3519" s="1" t="str">
        <f>IFERROR(__xludf.DUMMYFUNCTION("""COMPUTED_VALUE"""),"HTML/CSS;Java;JavaScript;PHP;Other(s):")</f>
        <v>HTML/CSS;Java;JavaScript;PHP;Other(s):</v>
      </c>
      <c r="E3519" s="1" t="str">
        <f>IFERROR(__xludf.DUMMYFUNCTION("UNIQUE(SPLIT(B3519,"";""))"),"HTML/CSS")</f>
        <v>HTML/CSS</v>
      </c>
      <c r="F3519" s="1" t="str">
        <f>IFERROR(__xludf.DUMMYFUNCTION("""COMPUTED_VALUE"""),"Java")</f>
        <v>Java</v>
      </c>
      <c r="G3519" s="1" t="str">
        <f>IFERROR(__xludf.DUMMYFUNCTION("""COMPUTED_VALUE"""),"JavaScript")</f>
        <v>JavaScript</v>
      </c>
      <c r="H3519" s="1" t="str">
        <f>IFERROR(__xludf.DUMMYFUNCTION("""COMPUTED_VALUE"""),"PHP")</f>
        <v>PHP</v>
      </c>
      <c r="I3519" s="1" t="str">
        <f>IFERROR(__xludf.DUMMYFUNCTION("""COMPUTED_VALUE"""),"Other(s):")</f>
        <v>Other(s):</v>
      </c>
    </row>
    <row r="3520">
      <c r="B3520" s="1" t="str">
        <f>IFERROR(__xludf.DUMMYFUNCTION("""COMPUTED_VALUE"""),"HTML/CSS;Java;JavaScript")</f>
        <v>HTML/CSS;Java;JavaScript</v>
      </c>
      <c r="E3520" s="1" t="str">
        <f>IFERROR(__xludf.DUMMYFUNCTION("UNIQUE(SPLIT(B3520,"";""))"),"HTML/CSS")</f>
        <v>HTML/CSS</v>
      </c>
      <c r="F3520" s="1" t="str">
        <f>IFERROR(__xludf.DUMMYFUNCTION("""COMPUTED_VALUE"""),"Java")</f>
        <v>Java</v>
      </c>
      <c r="G3520" s="1" t="str">
        <f>IFERROR(__xludf.DUMMYFUNCTION("""COMPUTED_VALUE"""),"JavaScript")</f>
        <v>JavaScript</v>
      </c>
    </row>
    <row r="3521">
      <c r="B3521" s="1" t="str">
        <f>IFERROR(__xludf.DUMMYFUNCTION("""COMPUTED_VALUE"""),"HTML/CSS;Java;Python;SQL")</f>
        <v>HTML/CSS;Java;Python;SQL</v>
      </c>
      <c r="E3521" s="1" t="str">
        <f>IFERROR(__xludf.DUMMYFUNCTION("UNIQUE(SPLIT(B3521,"";""))"),"HTML/CSS")</f>
        <v>HTML/CSS</v>
      </c>
      <c r="F3521" s="1" t="str">
        <f>IFERROR(__xludf.DUMMYFUNCTION("""COMPUTED_VALUE"""),"Java")</f>
        <v>Java</v>
      </c>
      <c r="G3521" s="1" t="str">
        <f>IFERROR(__xludf.DUMMYFUNCTION("""COMPUTED_VALUE"""),"Python")</f>
        <v>Python</v>
      </c>
      <c r="H3521" s="1" t="str">
        <f>IFERROR(__xludf.DUMMYFUNCTION("""COMPUTED_VALUE"""),"SQL")</f>
        <v>SQL</v>
      </c>
    </row>
    <row r="3522">
      <c r="B3522" s="1" t="str">
        <f>IFERROR(__xludf.DUMMYFUNCTION("""COMPUTED_VALUE"""),"C++;C#;HTML/CSS;Java;JavaScript;Python;TypeScript")</f>
        <v>C++;C#;HTML/CSS;Java;JavaScript;Python;TypeScript</v>
      </c>
      <c r="E3522" s="1" t="str">
        <f>IFERROR(__xludf.DUMMYFUNCTION("UNIQUE(SPLIT(B3522,"";""))"),"C++")</f>
        <v>C++</v>
      </c>
      <c r="F3522" s="1" t="str">
        <f>IFERROR(__xludf.DUMMYFUNCTION("""COMPUTED_VALUE"""),"C#")</f>
        <v>C#</v>
      </c>
      <c r="G3522" s="1" t="str">
        <f>IFERROR(__xludf.DUMMYFUNCTION("""COMPUTED_VALUE"""),"HTML/CSS")</f>
        <v>HTML/CSS</v>
      </c>
      <c r="H3522" s="1" t="str">
        <f>IFERROR(__xludf.DUMMYFUNCTION("""COMPUTED_VALUE"""),"Java")</f>
        <v>Java</v>
      </c>
      <c r="I3522" s="1" t="str">
        <f>IFERROR(__xludf.DUMMYFUNCTION("""COMPUTED_VALUE"""),"JavaScript")</f>
        <v>JavaScript</v>
      </c>
      <c r="J3522" s="1" t="str">
        <f>IFERROR(__xludf.DUMMYFUNCTION("""COMPUTED_VALUE"""),"Python")</f>
        <v>Python</v>
      </c>
      <c r="K3522" s="1" t="str">
        <f>IFERROR(__xludf.DUMMYFUNCTION("""COMPUTED_VALUE"""),"TypeScript")</f>
        <v>TypeScript</v>
      </c>
    </row>
    <row r="3523">
      <c r="B3523" s="1" t="str">
        <f>IFERROR(__xludf.DUMMYFUNCTION("""COMPUTED_VALUE"""),"HTML/CSS;JavaScript;Python;Ruby;SQL")</f>
        <v>HTML/CSS;JavaScript;Python;Ruby;SQL</v>
      </c>
      <c r="E3523" s="1" t="str">
        <f>IFERROR(__xludf.DUMMYFUNCTION("UNIQUE(SPLIT(B3523,"";""))"),"HTML/CSS")</f>
        <v>HTML/CSS</v>
      </c>
      <c r="F3523" s="1" t="str">
        <f>IFERROR(__xludf.DUMMYFUNCTION("""COMPUTED_VALUE"""),"JavaScript")</f>
        <v>JavaScript</v>
      </c>
      <c r="G3523" s="1" t="str">
        <f>IFERROR(__xludf.DUMMYFUNCTION("""COMPUTED_VALUE"""),"Python")</f>
        <v>Python</v>
      </c>
      <c r="H3523" s="1" t="str">
        <f>IFERROR(__xludf.DUMMYFUNCTION("""COMPUTED_VALUE"""),"Ruby")</f>
        <v>Ruby</v>
      </c>
      <c r="I3523" s="1" t="str">
        <f>IFERROR(__xludf.DUMMYFUNCTION("""COMPUTED_VALUE"""),"SQL")</f>
        <v>SQL</v>
      </c>
    </row>
    <row r="3524">
      <c r="B3524" s="1" t="str">
        <f>IFERROR(__xludf.DUMMYFUNCTION("""COMPUTED_VALUE"""),"C#;HTML/CSS;JavaScript;SQL;VBA")</f>
        <v>C#;HTML/CSS;JavaScript;SQL;VBA</v>
      </c>
      <c r="E3524" s="1" t="str">
        <f>IFERROR(__xludf.DUMMYFUNCTION("UNIQUE(SPLIT(B3524,"";""))"),"C#")</f>
        <v>C#</v>
      </c>
      <c r="F3524" s="1" t="str">
        <f>IFERROR(__xludf.DUMMYFUNCTION("""COMPUTED_VALUE"""),"HTML/CSS")</f>
        <v>HTML/CSS</v>
      </c>
      <c r="G3524" s="1" t="str">
        <f>IFERROR(__xludf.DUMMYFUNCTION("""COMPUTED_VALUE"""),"JavaScript")</f>
        <v>JavaScript</v>
      </c>
      <c r="H3524" s="1" t="str">
        <f>IFERROR(__xludf.DUMMYFUNCTION("""COMPUTED_VALUE"""),"SQL")</f>
        <v>SQL</v>
      </c>
      <c r="I3524" s="1" t="str">
        <f>IFERROR(__xludf.DUMMYFUNCTION("""COMPUTED_VALUE"""),"VBA")</f>
        <v>VBA</v>
      </c>
    </row>
    <row r="3525">
      <c r="B3525" s="1" t="str">
        <f>IFERROR(__xludf.DUMMYFUNCTION("""COMPUTED_VALUE"""),"Java")</f>
        <v>Java</v>
      </c>
      <c r="E3525" s="1" t="str">
        <f>IFERROR(__xludf.DUMMYFUNCTION("UNIQUE(SPLIT(B3525,"";""))"),"Java")</f>
        <v>Java</v>
      </c>
    </row>
    <row r="3526">
      <c r="B3526" s="1" t="str">
        <f>IFERROR(__xludf.DUMMYFUNCTION("""COMPUTED_VALUE"""),"HTML/CSS;JavaScript;PHP;SQL")</f>
        <v>HTML/CSS;JavaScript;PHP;SQL</v>
      </c>
      <c r="E3526" s="1" t="str">
        <f>IFERROR(__xludf.DUMMYFUNCTION("UNIQUE(SPLIT(B3526,"";""))"),"HTML/CSS")</f>
        <v>HTML/CSS</v>
      </c>
      <c r="F3526" s="1" t="str">
        <f>IFERROR(__xludf.DUMMYFUNCTION("""COMPUTED_VALUE"""),"JavaScript")</f>
        <v>JavaScript</v>
      </c>
      <c r="G3526" s="1" t="str">
        <f>IFERROR(__xludf.DUMMYFUNCTION("""COMPUTED_VALUE"""),"PHP")</f>
        <v>PHP</v>
      </c>
      <c r="H3526" s="1" t="str">
        <f>IFERROR(__xludf.DUMMYFUNCTION("""COMPUTED_VALUE"""),"SQL")</f>
        <v>SQL</v>
      </c>
    </row>
    <row r="3527">
      <c r="B3527" s="1" t="str">
        <f>IFERROR(__xludf.DUMMYFUNCTION("""COMPUTED_VALUE"""),"C#;HTML/CSS;Java;PHP;SQL;VBA")</f>
        <v>C#;HTML/CSS;Java;PHP;SQL;VBA</v>
      </c>
      <c r="E3527" s="1" t="str">
        <f>IFERROR(__xludf.DUMMYFUNCTION("UNIQUE(SPLIT(B3527,"";""))"),"C#")</f>
        <v>C#</v>
      </c>
      <c r="F3527" s="1" t="str">
        <f>IFERROR(__xludf.DUMMYFUNCTION("""COMPUTED_VALUE"""),"HTML/CSS")</f>
        <v>HTML/CSS</v>
      </c>
      <c r="G3527" s="1" t="str">
        <f>IFERROR(__xludf.DUMMYFUNCTION("""COMPUTED_VALUE"""),"Java")</f>
        <v>Java</v>
      </c>
      <c r="H3527" s="1" t="str">
        <f>IFERROR(__xludf.DUMMYFUNCTION("""COMPUTED_VALUE"""),"PHP")</f>
        <v>PHP</v>
      </c>
      <c r="I3527" s="1" t="str">
        <f>IFERROR(__xludf.DUMMYFUNCTION("""COMPUTED_VALUE"""),"SQL")</f>
        <v>SQL</v>
      </c>
      <c r="J3527" s="1" t="str">
        <f>IFERROR(__xludf.DUMMYFUNCTION("""COMPUTED_VALUE"""),"VBA")</f>
        <v>VBA</v>
      </c>
    </row>
    <row r="3528">
      <c r="B3528" s="1" t="str">
        <f>IFERROR(__xludf.DUMMYFUNCTION("""COMPUTED_VALUE"""),"Assembly;Bash/Shell/PowerShell;C;C++;C#;HTML/CSS;Java;JavaScript;PHP;Python;SQL;VBA;Other(s):")</f>
        <v>Assembly;Bash/Shell/PowerShell;C;C++;C#;HTML/CSS;Java;JavaScript;PHP;Python;SQL;VBA;Other(s):</v>
      </c>
      <c r="E3528" s="1" t="str">
        <f>IFERROR(__xludf.DUMMYFUNCTION("UNIQUE(SPLIT(B3528,"";""))"),"Assembly")</f>
        <v>Assembly</v>
      </c>
      <c r="F3528" s="1" t="str">
        <f>IFERROR(__xludf.DUMMYFUNCTION("""COMPUTED_VALUE"""),"Bash/Shell/PowerShell")</f>
        <v>Bash/Shell/PowerShell</v>
      </c>
      <c r="G3528" s="1" t="str">
        <f>IFERROR(__xludf.DUMMYFUNCTION("""COMPUTED_VALUE"""),"C")</f>
        <v>C</v>
      </c>
      <c r="H3528" s="1" t="str">
        <f>IFERROR(__xludf.DUMMYFUNCTION("""COMPUTED_VALUE"""),"C++")</f>
        <v>C++</v>
      </c>
      <c r="I3528" s="1" t="str">
        <f>IFERROR(__xludf.DUMMYFUNCTION("""COMPUTED_VALUE"""),"C#")</f>
        <v>C#</v>
      </c>
      <c r="J3528" s="1" t="str">
        <f>IFERROR(__xludf.DUMMYFUNCTION("""COMPUTED_VALUE"""),"HTML/CSS")</f>
        <v>HTML/CSS</v>
      </c>
      <c r="K3528" s="1" t="str">
        <f>IFERROR(__xludf.DUMMYFUNCTION("""COMPUTED_VALUE"""),"Java")</f>
        <v>Java</v>
      </c>
      <c r="L3528" s="1" t="str">
        <f>IFERROR(__xludf.DUMMYFUNCTION("""COMPUTED_VALUE"""),"JavaScript")</f>
        <v>JavaScript</v>
      </c>
      <c r="M3528" s="1" t="str">
        <f>IFERROR(__xludf.DUMMYFUNCTION("""COMPUTED_VALUE"""),"PHP")</f>
        <v>PHP</v>
      </c>
      <c r="N3528" s="1" t="str">
        <f>IFERROR(__xludf.DUMMYFUNCTION("""COMPUTED_VALUE"""),"Python")</f>
        <v>Python</v>
      </c>
      <c r="O3528" s="1" t="str">
        <f>IFERROR(__xludf.DUMMYFUNCTION("""COMPUTED_VALUE"""),"SQL")</f>
        <v>SQL</v>
      </c>
      <c r="P3528" s="1" t="str">
        <f>IFERROR(__xludf.DUMMYFUNCTION("""COMPUTED_VALUE"""),"VBA")</f>
        <v>VBA</v>
      </c>
      <c r="Q3528" s="1" t="str">
        <f>IFERROR(__xludf.DUMMYFUNCTION("""COMPUTED_VALUE"""),"Other(s):")</f>
        <v>Other(s):</v>
      </c>
    </row>
    <row r="3529">
      <c r="B3529" s="1" t="str">
        <f>IFERROR(__xludf.DUMMYFUNCTION("""COMPUTED_VALUE"""),"HTML/CSS;JavaScript;Python;SQL")</f>
        <v>HTML/CSS;JavaScript;Python;SQL</v>
      </c>
      <c r="E3529" s="1" t="str">
        <f>IFERROR(__xludf.DUMMYFUNCTION("UNIQUE(SPLIT(B3529,"";""))"),"HTML/CSS")</f>
        <v>HTML/CSS</v>
      </c>
      <c r="F3529" s="1" t="str">
        <f>IFERROR(__xludf.DUMMYFUNCTION("""COMPUTED_VALUE"""),"JavaScript")</f>
        <v>JavaScript</v>
      </c>
      <c r="G3529" s="1" t="str">
        <f>IFERROR(__xludf.DUMMYFUNCTION("""COMPUTED_VALUE"""),"Python")</f>
        <v>Python</v>
      </c>
      <c r="H3529" s="1" t="str">
        <f>IFERROR(__xludf.DUMMYFUNCTION("""COMPUTED_VALUE"""),"SQL")</f>
        <v>SQL</v>
      </c>
    </row>
    <row r="3530">
      <c r="B3530" s="1" t="str">
        <f>IFERROR(__xludf.DUMMYFUNCTION("""COMPUTED_VALUE"""),"Bash/Shell/PowerShell;C;C++;Java;Python;SQL")</f>
        <v>Bash/Shell/PowerShell;C;C++;Java;Python;SQL</v>
      </c>
      <c r="E3530" s="1" t="str">
        <f>IFERROR(__xludf.DUMMYFUNCTION("UNIQUE(SPLIT(B3530,"";""))"),"Bash/Shell/PowerShell")</f>
        <v>Bash/Shell/PowerShell</v>
      </c>
      <c r="F3530" s="1" t="str">
        <f>IFERROR(__xludf.DUMMYFUNCTION("""COMPUTED_VALUE"""),"C")</f>
        <v>C</v>
      </c>
      <c r="G3530" s="1" t="str">
        <f>IFERROR(__xludf.DUMMYFUNCTION("""COMPUTED_VALUE"""),"C++")</f>
        <v>C++</v>
      </c>
      <c r="H3530" s="1" t="str">
        <f>IFERROR(__xludf.DUMMYFUNCTION("""COMPUTED_VALUE"""),"Java")</f>
        <v>Java</v>
      </c>
      <c r="I3530" s="1" t="str">
        <f>IFERROR(__xludf.DUMMYFUNCTION("""COMPUTED_VALUE"""),"Python")</f>
        <v>Python</v>
      </c>
      <c r="J3530" s="1" t="str">
        <f>IFERROR(__xludf.DUMMYFUNCTION("""COMPUTED_VALUE"""),"SQL")</f>
        <v>SQL</v>
      </c>
    </row>
    <row r="3531">
      <c r="B3531" s="1" t="str">
        <f>IFERROR(__xludf.DUMMYFUNCTION("""COMPUTED_VALUE"""),"Bash/Shell/PowerShell;HTML/CSS;JavaScript;Python")</f>
        <v>Bash/Shell/PowerShell;HTML/CSS;JavaScript;Python</v>
      </c>
      <c r="E3531" s="1" t="str">
        <f>IFERROR(__xludf.DUMMYFUNCTION("UNIQUE(SPLIT(B3531,"";""))"),"Bash/Shell/PowerShell")</f>
        <v>Bash/Shell/PowerShell</v>
      </c>
      <c r="F3531" s="1" t="str">
        <f>IFERROR(__xludf.DUMMYFUNCTION("""COMPUTED_VALUE"""),"HTML/CSS")</f>
        <v>HTML/CSS</v>
      </c>
      <c r="G3531" s="1" t="str">
        <f>IFERROR(__xludf.DUMMYFUNCTION("""COMPUTED_VALUE"""),"JavaScript")</f>
        <v>JavaScript</v>
      </c>
      <c r="H3531" s="1" t="str">
        <f>IFERROR(__xludf.DUMMYFUNCTION("""COMPUTED_VALUE"""),"Python")</f>
        <v>Python</v>
      </c>
    </row>
    <row r="3532">
      <c r="B3532" s="1" t="str">
        <f>IFERROR(__xludf.DUMMYFUNCTION("""COMPUTED_VALUE"""),"Bash/Shell/PowerShell;C;C++;C#;HTML/CSS;Java;JavaScript;PHP;Python")</f>
        <v>Bash/Shell/PowerShell;C;C++;C#;HTML/CSS;Java;JavaScript;PHP;Python</v>
      </c>
      <c r="E3532" s="1" t="str">
        <f>IFERROR(__xludf.DUMMYFUNCTION("UNIQUE(SPLIT(B3532,"";""))"),"Bash/Shell/PowerShell")</f>
        <v>Bash/Shell/PowerShell</v>
      </c>
      <c r="F3532" s="1" t="str">
        <f>IFERROR(__xludf.DUMMYFUNCTION("""COMPUTED_VALUE"""),"C")</f>
        <v>C</v>
      </c>
      <c r="G3532" s="1" t="str">
        <f>IFERROR(__xludf.DUMMYFUNCTION("""COMPUTED_VALUE"""),"C++")</f>
        <v>C++</v>
      </c>
      <c r="H3532" s="1" t="str">
        <f>IFERROR(__xludf.DUMMYFUNCTION("""COMPUTED_VALUE"""),"C#")</f>
        <v>C#</v>
      </c>
      <c r="I3532" s="1" t="str">
        <f>IFERROR(__xludf.DUMMYFUNCTION("""COMPUTED_VALUE"""),"HTML/CSS")</f>
        <v>HTML/CSS</v>
      </c>
      <c r="J3532" s="1" t="str">
        <f>IFERROR(__xludf.DUMMYFUNCTION("""COMPUTED_VALUE"""),"Java")</f>
        <v>Java</v>
      </c>
      <c r="K3532" s="1" t="str">
        <f>IFERROR(__xludf.DUMMYFUNCTION("""COMPUTED_VALUE"""),"JavaScript")</f>
        <v>JavaScript</v>
      </c>
      <c r="L3532" s="1" t="str">
        <f>IFERROR(__xludf.DUMMYFUNCTION("""COMPUTED_VALUE"""),"PHP")</f>
        <v>PHP</v>
      </c>
      <c r="M3532" s="1" t="str">
        <f>IFERROR(__xludf.DUMMYFUNCTION("""COMPUTED_VALUE"""),"Python")</f>
        <v>Python</v>
      </c>
    </row>
    <row r="3533">
      <c r="B3533" s="1" t="str">
        <f>IFERROR(__xludf.DUMMYFUNCTION("""COMPUTED_VALUE"""),"Bash/Shell/PowerShell;HTML/CSS;JavaScript;PHP;Python;TypeScript")</f>
        <v>Bash/Shell/PowerShell;HTML/CSS;JavaScript;PHP;Python;TypeScript</v>
      </c>
      <c r="E3533" s="1" t="str">
        <f>IFERROR(__xludf.DUMMYFUNCTION("UNIQUE(SPLIT(B3533,"";""))"),"Bash/Shell/PowerShell")</f>
        <v>Bash/Shell/PowerShell</v>
      </c>
      <c r="F3533" s="1" t="str">
        <f>IFERROR(__xludf.DUMMYFUNCTION("""COMPUTED_VALUE"""),"HTML/CSS")</f>
        <v>HTML/CSS</v>
      </c>
      <c r="G3533" s="1" t="str">
        <f>IFERROR(__xludf.DUMMYFUNCTION("""COMPUTED_VALUE"""),"JavaScript")</f>
        <v>JavaScript</v>
      </c>
      <c r="H3533" s="1" t="str">
        <f>IFERROR(__xludf.DUMMYFUNCTION("""COMPUTED_VALUE"""),"PHP")</f>
        <v>PHP</v>
      </c>
      <c r="I3533" s="1" t="str">
        <f>IFERROR(__xludf.DUMMYFUNCTION("""COMPUTED_VALUE"""),"Python")</f>
        <v>Python</v>
      </c>
      <c r="J3533" s="1" t="str">
        <f>IFERROR(__xludf.DUMMYFUNCTION("""COMPUTED_VALUE"""),"TypeScript")</f>
        <v>TypeScript</v>
      </c>
    </row>
    <row r="3534">
      <c r="B3534" s="1" t="str">
        <f>IFERROR(__xludf.DUMMYFUNCTION("""COMPUTED_VALUE"""),"Assembly;Bash/Shell/PowerShell;C;C++;C#;HTML/CSS;Java;JavaScript;PHP;Python;SQL;VBA")</f>
        <v>Assembly;Bash/Shell/PowerShell;C;C++;C#;HTML/CSS;Java;JavaScript;PHP;Python;SQL;VBA</v>
      </c>
      <c r="E3534" s="1" t="str">
        <f>IFERROR(__xludf.DUMMYFUNCTION("UNIQUE(SPLIT(B3534,"";""))"),"Assembly")</f>
        <v>Assembly</v>
      </c>
      <c r="F3534" s="1" t="str">
        <f>IFERROR(__xludf.DUMMYFUNCTION("""COMPUTED_VALUE"""),"Bash/Shell/PowerShell")</f>
        <v>Bash/Shell/PowerShell</v>
      </c>
      <c r="G3534" s="1" t="str">
        <f>IFERROR(__xludf.DUMMYFUNCTION("""COMPUTED_VALUE"""),"C")</f>
        <v>C</v>
      </c>
      <c r="H3534" s="1" t="str">
        <f>IFERROR(__xludf.DUMMYFUNCTION("""COMPUTED_VALUE"""),"C++")</f>
        <v>C++</v>
      </c>
      <c r="I3534" s="1" t="str">
        <f>IFERROR(__xludf.DUMMYFUNCTION("""COMPUTED_VALUE"""),"C#")</f>
        <v>C#</v>
      </c>
      <c r="J3534" s="1" t="str">
        <f>IFERROR(__xludf.DUMMYFUNCTION("""COMPUTED_VALUE"""),"HTML/CSS")</f>
        <v>HTML/CSS</v>
      </c>
      <c r="K3534" s="1" t="str">
        <f>IFERROR(__xludf.DUMMYFUNCTION("""COMPUTED_VALUE"""),"Java")</f>
        <v>Java</v>
      </c>
      <c r="L3534" s="1" t="str">
        <f>IFERROR(__xludf.DUMMYFUNCTION("""COMPUTED_VALUE"""),"JavaScript")</f>
        <v>JavaScript</v>
      </c>
      <c r="M3534" s="1" t="str">
        <f>IFERROR(__xludf.DUMMYFUNCTION("""COMPUTED_VALUE"""),"PHP")</f>
        <v>PHP</v>
      </c>
      <c r="N3534" s="1" t="str">
        <f>IFERROR(__xludf.DUMMYFUNCTION("""COMPUTED_VALUE"""),"Python")</f>
        <v>Python</v>
      </c>
      <c r="O3534" s="1" t="str">
        <f>IFERROR(__xludf.DUMMYFUNCTION("""COMPUTED_VALUE"""),"SQL")</f>
        <v>SQL</v>
      </c>
      <c r="P3534" s="1" t="str">
        <f>IFERROR(__xludf.DUMMYFUNCTION("""COMPUTED_VALUE"""),"VBA")</f>
        <v>VBA</v>
      </c>
    </row>
    <row r="3535">
      <c r="B3535" s="1" t="str">
        <f>IFERROR(__xludf.DUMMYFUNCTION("""COMPUTED_VALUE"""),"C;HTML/CSS;JavaScript;Python")</f>
        <v>C;HTML/CSS;JavaScript;Python</v>
      </c>
      <c r="E3535" s="1" t="str">
        <f>IFERROR(__xludf.DUMMYFUNCTION("UNIQUE(SPLIT(B3535,"";""))"),"C")</f>
        <v>C</v>
      </c>
      <c r="F3535" s="1" t="str">
        <f>IFERROR(__xludf.DUMMYFUNCTION("""COMPUTED_VALUE"""),"HTML/CSS")</f>
        <v>HTML/CSS</v>
      </c>
      <c r="G3535" s="1" t="str">
        <f>IFERROR(__xludf.DUMMYFUNCTION("""COMPUTED_VALUE"""),"JavaScript")</f>
        <v>JavaScript</v>
      </c>
      <c r="H3535" s="1" t="str">
        <f>IFERROR(__xludf.DUMMYFUNCTION("""COMPUTED_VALUE"""),"Python")</f>
        <v>Python</v>
      </c>
    </row>
    <row r="3536">
      <c r="B3536" s="1" t="str">
        <f>IFERROR(__xludf.DUMMYFUNCTION("""COMPUTED_VALUE"""),"Swift")</f>
        <v>Swift</v>
      </c>
      <c r="E3536" s="1" t="str">
        <f>IFERROR(__xludf.DUMMYFUNCTION("UNIQUE(SPLIT(B3536,"";""))"),"Swift")</f>
        <v>Swift</v>
      </c>
    </row>
    <row r="3537">
      <c r="B3537" s="1" t="str">
        <f>IFERROR(__xludf.DUMMYFUNCTION("""COMPUTED_VALUE"""),"Java")</f>
        <v>Java</v>
      </c>
      <c r="E3537" s="1" t="str">
        <f>IFERROR(__xludf.DUMMYFUNCTION("UNIQUE(SPLIT(B3537,"";""))"),"Java")</f>
        <v>Java</v>
      </c>
    </row>
    <row r="3538">
      <c r="B3538" s="1" t="str">
        <f>IFERROR(__xludf.DUMMYFUNCTION("""COMPUTED_VALUE"""),"Bash/Shell/PowerShell;C#;HTML/CSS;Java;JavaScript;PHP;Python;R;SQL;VBA;Other(s):")</f>
        <v>Bash/Shell/PowerShell;C#;HTML/CSS;Java;JavaScript;PHP;Python;R;SQL;VBA;Other(s):</v>
      </c>
      <c r="E3538" s="1" t="str">
        <f>IFERROR(__xludf.DUMMYFUNCTION("UNIQUE(SPLIT(B3538,"";""))"),"Bash/Shell/PowerShell")</f>
        <v>Bash/Shell/PowerShell</v>
      </c>
      <c r="F3538" s="1" t="str">
        <f>IFERROR(__xludf.DUMMYFUNCTION("""COMPUTED_VALUE"""),"C#")</f>
        <v>C#</v>
      </c>
      <c r="G3538" s="1" t="str">
        <f>IFERROR(__xludf.DUMMYFUNCTION("""COMPUTED_VALUE"""),"HTML/CSS")</f>
        <v>HTML/CSS</v>
      </c>
      <c r="H3538" s="1" t="str">
        <f>IFERROR(__xludf.DUMMYFUNCTION("""COMPUTED_VALUE"""),"Java")</f>
        <v>Java</v>
      </c>
      <c r="I3538" s="1" t="str">
        <f>IFERROR(__xludf.DUMMYFUNCTION("""COMPUTED_VALUE"""),"JavaScript")</f>
        <v>JavaScript</v>
      </c>
      <c r="J3538" s="1" t="str">
        <f>IFERROR(__xludf.DUMMYFUNCTION("""COMPUTED_VALUE"""),"PHP")</f>
        <v>PHP</v>
      </c>
      <c r="K3538" s="1" t="str">
        <f>IFERROR(__xludf.DUMMYFUNCTION("""COMPUTED_VALUE"""),"Python")</f>
        <v>Python</v>
      </c>
      <c r="L3538" s="1" t="str">
        <f>IFERROR(__xludf.DUMMYFUNCTION("""COMPUTED_VALUE"""),"R")</f>
        <v>R</v>
      </c>
      <c r="M3538" s="1" t="str">
        <f>IFERROR(__xludf.DUMMYFUNCTION("""COMPUTED_VALUE"""),"SQL")</f>
        <v>SQL</v>
      </c>
      <c r="N3538" s="1" t="str">
        <f>IFERROR(__xludf.DUMMYFUNCTION("""COMPUTED_VALUE"""),"VBA")</f>
        <v>VBA</v>
      </c>
      <c r="O3538" s="1" t="str">
        <f>IFERROR(__xludf.DUMMYFUNCTION("""COMPUTED_VALUE"""),"Other(s):")</f>
        <v>Other(s):</v>
      </c>
    </row>
    <row r="3539">
      <c r="B3539" s="1" t="str">
        <f>IFERROR(__xludf.DUMMYFUNCTION("""COMPUTED_VALUE"""),"C#;JavaScript")</f>
        <v>C#;JavaScript</v>
      </c>
      <c r="E3539" s="1" t="str">
        <f>IFERROR(__xludf.DUMMYFUNCTION("UNIQUE(SPLIT(B3539,"";""))"),"C#")</f>
        <v>C#</v>
      </c>
      <c r="F3539" s="1" t="str">
        <f>IFERROR(__xludf.DUMMYFUNCTION("""COMPUTED_VALUE"""),"JavaScript")</f>
        <v>JavaScript</v>
      </c>
    </row>
    <row r="3540">
      <c r="B3540" s="1" t="str">
        <f>IFERROR(__xludf.DUMMYFUNCTION("""COMPUTED_VALUE"""),"Objective-C;Swift")</f>
        <v>Objective-C;Swift</v>
      </c>
      <c r="E3540" s="1" t="str">
        <f>IFERROR(__xludf.DUMMYFUNCTION("UNIQUE(SPLIT(B3540,"";""))"),"Objective-C")</f>
        <v>Objective-C</v>
      </c>
      <c r="F3540" s="1" t="str">
        <f>IFERROR(__xludf.DUMMYFUNCTION("""COMPUTED_VALUE"""),"Swift")</f>
        <v>Swift</v>
      </c>
    </row>
    <row r="3541">
      <c r="B3541" s="1" t="str">
        <f>IFERROR(__xludf.DUMMYFUNCTION("""COMPUTED_VALUE"""),"HTML/CSS;Java;JavaScript;Python;SQL;TypeScript")</f>
        <v>HTML/CSS;Java;JavaScript;Python;SQL;TypeScript</v>
      </c>
      <c r="E3541" s="1" t="str">
        <f>IFERROR(__xludf.DUMMYFUNCTION("UNIQUE(SPLIT(B3541,"";""))"),"HTML/CSS")</f>
        <v>HTML/CSS</v>
      </c>
      <c r="F3541" s="1" t="str">
        <f>IFERROR(__xludf.DUMMYFUNCTION("""COMPUTED_VALUE"""),"Java")</f>
        <v>Java</v>
      </c>
      <c r="G3541" s="1" t="str">
        <f>IFERROR(__xludf.DUMMYFUNCTION("""COMPUTED_VALUE"""),"JavaScript")</f>
        <v>JavaScript</v>
      </c>
      <c r="H3541" s="1" t="str">
        <f>IFERROR(__xludf.DUMMYFUNCTION("""COMPUTED_VALUE"""),"Python")</f>
        <v>Python</v>
      </c>
      <c r="I3541" s="1" t="str">
        <f>IFERROR(__xludf.DUMMYFUNCTION("""COMPUTED_VALUE"""),"SQL")</f>
        <v>SQL</v>
      </c>
      <c r="J3541" s="1" t="str">
        <f>IFERROR(__xludf.DUMMYFUNCTION("""COMPUTED_VALUE"""),"TypeScript")</f>
        <v>TypeScript</v>
      </c>
    </row>
    <row r="3542">
      <c r="B3542" s="1" t="str">
        <f>IFERROR(__xludf.DUMMYFUNCTION("""COMPUTED_VALUE"""),"Bash/Shell/PowerShell;C++;Python;SQL")</f>
        <v>Bash/Shell/PowerShell;C++;Python;SQL</v>
      </c>
      <c r="E3542" s="1" t="str">
        <f>IFERROR(__xludf.DUMMYFUNCTION("UNIQUE(SPLIT(B3542,"";""))"),"Bash/Shell/PowerShell")</f>
        <v>Bash/Shell/PowerShell</v>
      </c>
      <c r="F3542" s="1" t="str">
        <f>IFERROR(__xludf.DUMMYFUNCTION("""COMPUTED_VALUE"""),"C++")</f>
        <v>C++</v>
      </c>
      <c r="G3542" s="1" t="str">
        <f>IFERROR(__xludf.DUMMYFUNCTION("""COMPUTED_VALUE"""),"Python")</f>
        <v>Python</v>
      </c>
      <c r="H3542" s="1" t="str">
        <f>IFERROR(__xludf.DUMMYFUNCTION("""COMPUTED_VALUE"""),"SQL")</f>
        <v>SQL</v>
      </c>
    </row>
    <row r="3543">
      <c r="B3543" s="1" t="str">
        <f>IFERROR(__xludf.DUMMYFUNCTION("""COMPUTED_VALUE"""),"C#;HTML/CSS;JavaScript;SQL")</f>
        <v>C#;HTML/CSS;JavaScript;SQL</v>
      </c>
      <c r="E3543" s="1" t="str">
        <f>IFERROR(__xludf.DUMMYFUNCTION("UNIQUE(SPLIT(B3543,"";""))"),"C#")</f>
        <v>C#</v>
      </c>
      <c r="F3543" s="1" t="str">
        <f>IFERROR(__xludf.DUMMYFUNCTION("""COMPUTED_VALUE"""),"HTML/CSS")</f>
        <v>HTML/CSS</v>
      </c>
      <c r="G3543" s="1" t="str">
        <f>IFERROR(__xludf.DUMMYFUNCTION("""COMPUTED_VALUE"""),"JavaScript")</f>
        <v>JavaScript</v>
      </c>
      <c r="H3543" s="1" t="str">
        <f>IFERROR(__xludf.DUMMYFUNCTION("""COMPUTED_VALUE"""),"SQL")</f>
        <v>SQL</v>
      </c>
    </row>
    <row r="3544">
      <c r="B3544" s="1" t="str">
        <f>IFERROR(__xludf.DUMMYFUNCTION("""COMPUTED_VALUE"""),"Java;JavaScript;SQL")</f>
        <v>Java;JavaScript;SQL</v>
      </c>
      <c r="E3544" s="1" t="str">
        <f>IFERROR(__xludf.DUMMYFUNCTION("UNIQUE(SPLIT(B3544,"";""))"),"Java")</f>
        <v>Java</v>
      </c>
      <c r="F3544" s="1" t="str">
        <f>IFERROR(__xludf.DUMMYFUNCTION("""COMPUTED_VALUE"""),"JavaScript")</f>
        <v>JavaScript</v>
      </c>
      <c r="G3544" s="1" t="str">
        <f>IFERROR(__xludf.DUMMYFUNCTION("""COMPUTED_VALUE"""),"SQL")</f>
        <v>SQL</v>
      </c>
    </row>
    <row r="3545">
      <c r="B3545" s="1" t="str">
        <f>IFERROR(__xludf.DUMMYFUNCTION("""COMPUTED_VALUE"""),"C#;PHP;SQL")</f>
        <v>C#;PHP;SQL</v>
      </c>
      <c r="E3545" s="1" t="str">
        <f>IFERROR(__xludf.DUMMYFUNCTION("UNIQUE(SPLIT(B3545,"";""))"),"C#")</f>
        <v>C#</v>
      </c>
      <c r="F3545" s="1" t="str">
        <f>IFERROR(__xludf.DUMMYFUNCTION("""COMPUTED_VALUE"""),"PHP")</f>
        <v>PHP</v>
      </c>
      <c r="G3545" s="1" t="str">
        <f>IFERROR(__xludf.DUMMYFUNCTION("""COMPUTED_VALUE"""),"SQL")</f>
        <v>SQL</v>
      </c>
    </row>
    <row r="3546">
      <c r="B3546" s="1" t="str">
        <f>IFERROR(__xludf.DUMMYFUNCTION("""COMPUTED_VALUE"""),"HTML/CSS;JavaScript;TypeScript")</f>
        <v>HTML/CSS;JavaScript;TypeScript</v>
      </c>
      <c r="E3546" s="1" t="str">
        <f>IFERROR(__xludf.DUMMYFUNCTION("UNIQUE(SPLIT(B3546,"";""))"),"HTML/CSS")</f>
        <v>HTML/CSS</v>
      </c>
      <c r="F3546" s="1" t="str">
        <f>IFERROR(__xludf.DUMMYFUNCTION("""COMPUTED_VALUE"""),"JavaScript")</f>
        <v>JavaScript</v>
      </c>
      <c r="G3546" s="1" t="str">
        <f>IFERROR(__xludf.DUMMYFUNCTION("""COMPUTED_VALUE"""),"TypeScript")</f>
        <v>TypeScript</v>
      </c>
    </row>
    <row r="3547">
      <c r="B3547" s="1" t="str">
        <f>IFERROR(__xludf.DUMMYFUNCTION("""COMPUTED_VALUE"""),"C#;HTML/CSS;Java;JavaScript;PHP;SQL")</f>
        <v>C#;HTML/CSS;Java;JavaScript;PHP;SQL</v>
      </c>
      <c r="E3547" s="1" t="str">
        <f>IFERROR(__xludf.DUMMYFUNCTION("UNIQUE(SPLIT(B3547,"";""))"),"C#")</f>
        <v>C#</v>
      </c>
      <c r="F3547" s="1" t="str">
        <f>IFERROR(__xludf.DUMMYFUNCTION("""COMPUTED_VALUE"""),"HTML/CSS")</f>
        <v>HTML/CSS</v>
      </c>
      <c r="G3547" s="1" t="str">
        <f>IFERROR(__xludf.DUMMYFUNCTION("""COMPUTED_VALUE"""),"Java")</f>
        <v>Java</v>
      </c>
      <c r="H3547" s="1" t="str">
        <f>IFERROR(__xludf.DUMMYFUNCTION("""COMPUTED_VALUE"""),"JavaScript")</f>
        <v>JavaScript</v>
      </c>
      <c r="I3547" s="1" t="str">
        <f>IFERROR(__xludf.DUMMYFUNCTION("""COMPUTED_VALUE"""),"PHP")</f>
        <v>PHP</v>
      </c>
      <c r="J3547" s="1" t="str">
        <f>IFERROR(__xludf.DUMMYFUNCTION("""COMPUTED_VALUE"""),"SQL")</f>
        <v>SQL</v>
      </c>
    </row>
    <row r="3548">
      <c r="B3548" s="1" t="str">
        <f>IFERROR(__xludf.DUMMYFUNCTION("""COMPUTED_VALUE"""),"Bash/Shell/PowerShell;Java;Python;Ruby")</f>
        <v>Bash/Shell/PowerShell;Java;Python;Ruby</v>
      </c>
      <c r="E3548" s="1" t="str">
        <f>IFERROR(__xludf.DUMMYFUNCTION("UNIQUE(SPLIT(B3548,"";""))"),"Bash/Shell/PowerShell")</f>
        <v>Bash/Shell/PowerShell</v>
      </c>
      <c r="F3548" s="1" t="str">
        <f>IFERROR(__xludf.DUMMYFUNCTION("""COMPUTED_VALUE"""),"Java")</f>
        <v>Java</v>
      </c>
      <c r="G3548" s="1" t="str">
        <f>IFERROR(__xludf.DUMMYFUNCTION("""COMPUTED_VALUE"""),"Python")</f>
        <v>Python</v>
      </c>
      <c r="H3548" s="1" t="str">
        <f>IFERROR(__xludf.DUMMYFUNCTION("""COMPUTED_VALUE"""),"Ruby")</f>
        <v>Ruby</v>
      </c>
    </row>
    <row r="3549">
      <c r="B3549" s="1" t="str">
        <f>IFERROR(__xludf.DUMMYFUNCTION("""COMPUTED_VALUE"""),"Go;HTML/CSS;JavaScript;Kotlin;Python;Scala;TypeScript")</f>
        <v>Go;HTML/CSS;JavaScript;Kotlin;Python;Scala;TypeScript</v>
      </c>
      <c r="E3549" s="1" t="str">
        <f>IFERROR(__xludf.DUMMYFUNCTION("UNIQUE(SPLIT(B3549,"";""))"),"Go")</f>
        <v>Go</v>
      </c>
      <c r="F3549" s="1" t="str">
        <f>IFERROR(__xludf.DUMMYFUNCTION("""COMPUTED_VALUE"""),"HTML/CSS")</f>
        <v>HTML/CSS</v>
      </c>
      <c r="G3549" s="1" t="str">
        <f>IFERROR(__xludf.DUMMYFUNCTION("""COMPUTED_VALUE"""),"JavaScript")</f>
        <v>JavaScript</v>
      </c>
      <c r="H3549" s="1" t="str">
        <f>IFERROR(__xludf.DUMMYFUNCTION("""COMPUTED_VALUE"""),"Kotlin")</f>
        <v>Kotlin</v>
      </c>
      <c r="I3549" s="1" t="str">
        <f>IFERROR(__xludf.DUMMYFUNCTION("""COMPUTED_VALUE"""),"Python")</f>
        <v>Python</v>
      </c>
      <c r="J3549" s="1" t="str">
        <f>IFERROR(__xludf.DUMMYFUNCTION("""COMPUTED_VALUE"""),"Scala")</f>
        <v>Scala</v>
      </c>
      <c r="K3549" s="1" t="str">
        <f>IFERROR(__xludf.DUMMYFUNCTION("""COMPUTED_VALUE"""),"TypeScript")</f>
        <v>TypeScript</v>
      </c>
    </row>
    <row r="3550">
      <c r="B3550" s="1" t="str">
        <f>IFERROR(__xludf.DUMMYFUNCTION("""COMPUTED_VALUE"""),"Assembly;Bash/Shell/PowerShell;C;C++;C#;HTML/CSS;Java;JavaScript;PHP;SQL;Swift;TypeScript")</f>
        <v>Assembly;Bash/Shell/PowerShell;C;C++;C#;HTML/CSS;Java;JavaScript;PHP;SQL;Swift;TypeScript</v>
      </c>
      <c r="E3550" s="1" t="str">
        <f>IFERROR(__xludf.DUMMYFUNCTION("UNIQUE(SPLIT(B3550,"";""))"),"Assembly")</f>
        <v>Assembly</v>
      </c>
      <c r="F3550" s="1" t="str">
        <f>IFERROR(__xludf.DUMMYFUNCTION("""COMPUTED_VALUE"""),"Bash/Shell/PowerShell")</f>
        <v>Bash/Shell/PowerShell</v>
      </c>
      <c r="G3550" s="1" t="str">
        <f>IFERROR(__xludf.DUMMYFUNCTION("""COMPUTED_VALUE"""),"C")</f>
        <v>C</v>
      </c>
      <c r="H3550" s="1" t="str">
        <f>IFERROR(__xludf.DUMMYFUNCTION("""COMPUTED_VALUE"""),"C++")</f>
        <v>C++</v>
      </c>
      <c r="I3550" s="1" t="str">
        <f>IFERROR(__xludf.DUMMYFUNCTION("""COMPUTED_VALUE"""),"C#")</f>
        <v>C#</v>
      </c>
      <c r="J3550" s="1" t="str">
        <f>IFERROR(__xludf.DUMMYFUNCTION("""COMPUTED_VALUE"""),"HTML/CSS")</f>
        <v>HTML/CSS</v>
      </c>
      <c r="K3550" s="1" t="str">
        <f>IFERROR(__xludf.DUMMYFUNCTION("""COMPUTED_VALUE"""),"Java")</f>
        <v>Java</v>
      </c>
      <c r="L3550" s="1" t="str">
        <f>IFERROR(__xludf.DUMMYFUNCTION("""COMPUTED_VALUE"""),"JavaScript")</f>
        <v>JavaScript</v>
      </c>
      <c r="M3550" s="1" t="str">
        <f>IFERROR(__xludf.DUMMYFUNCTION("""COMPUTED_VALUE"""),"PHP")</f>
        <v>PHP</v>
      </c>
      <c r="N3550" s="1" t="str">
        <f>IFERROR(__xludf.DUMMYFUNCTION("""COMPUTED_VALUE"""),"SQL")</f>
        <v>SQL</v>
      </c>
      <c r="O3550" s="1" t="str">
        <f>IFERROR(__xludf.DUMMYFUNCTION("""COMPUTED_VALUE"""),"Swift")</f>
        <v>Swift</v>
      </c>
      <c r="P3550" s="1" t="str">
        <f>IFERROR(__xludf.DUMMYFUNCTION("""COMPUTED_VALUE"""),"TypeScript")</f>
        <v>TypeScript</v>
      </c>
    </row>
    <row r="3551">
      <c r="B3551" s="1" t="str">
        <f>IFERROR(__xludf.DUMMYFUNCTION("""COMPUTED_VALUE"""),"Bash/Shell/PowerShell;C;HTML/CSS;Java;Python")</f>
        <v>Bash/Shell/PowerShell;C;HTML/CSS;Java;Python</v>
      </c>
      <c r="E3551" s="1" t="str">
        <f>IFERROR(__xludf.DUMMYFUNCTION("UNIQUE(SPLIT(B3551,"";""))"),"Bash/Shell/PowerShell")</f>
        <v>Bash/Shell/PowerShell</v>
      </c>
      <c r="F3551" s="1" t="str">
        <f>IFERROR(__xludf.DUMMYFUNCTION("""COMPUTED_VALUE"""),"C")</f>
        <v>C</v>
      </c>
      <c r="G3551" s="1" t="str">
        <f>IFERROR(__xludf.DUMMYFUNCTION("""COMPUTED_VALUE"""),"HTML/CSS")</f>
        <v>HTML/CSS</v>
      </c>
      <c r="H3551" s="1" t="str">
        <f>IFERROR(__xludf.DUMMYFUNCTION("""COMPUTED_VALUE"""),"Java")</f>
        <v>Java</v>
      </c>
      <c r="I3551" s="1" t="str">
        <f>IFERROR(__xludf.DUMMYFUNCTION("""COMPUTED_VALUE"""),"Python")</f>
        <v>Python</v>
      </c>
    </row>
    <row r="3552">
      <c r="B3552" s="1" t="str">
        <f>IFERROR(__xludf.DUMMYFUNCTION("""COMPUTED_VALUE"""),"C#;F#")</f>
        <v>C#;F#</v>
      </c>
      <c r="E3552" s="1" t="str">
        <f>IFERROR(__xludf.DUMMYFUNCTION("UNIQUE(SPLIT(B3552,"";""))"),"C#")</f>
        <v>C#</v>
      </c>
      <c r="F3552" s="1" t="str">
        <f>IFERROR(__xludf.DUMMYFUNCTION("""COMPUTED_VALUE"""),"F#")</f>
        <v>F#</v>
      </c>
    </row>
    <row r="3553">
      <c r="B3553" s="1" t="str">
        <f>IFERROR(__xludf.DUMMYFUNCTION("""COMPUTED_VALUE"""),"HTML/CSS;JavaScript;PHP;SQL;TypeScript")</f>
        <v>HTML/CSS;JavaScript;PHP;SQL;TypeScript</v>
      </c>
      <c r="E3553" s="1" t="str">
        <f>IFERROR(__xludf.DUMMYFUNCTION("UNIQUE(SPLIT(B3553,"";""))"),"HTML/CSS")</f>
        <v>HTML/CSS</v>
      </c>
      <c r="F3553" s="1" t="str">
        <f>IFERROR(__xludf.DUMMYFUNCTION("""COMPUTED_VALUE"""),"JavaScript")</f>
        <v>JavaScript</v>
      </c>
      <c r="G3553" s="1" t="str">
        <f>IFERROR(__xludf.DUMMYFUNCTION("""COMPUTED_VALUE"""),"PHP")</f>
        <v>PHP</v>
      </c>
      <c r="H3553" s="1" t="str">
        <f>IFERROR(__xludf.DUMMYFUNCTION("""COMPUTED_VALUE"""),"SQL")</f>
        <v>SQL</v>
      </c>
      <c r="I3553" s="1" t="str">
        <f>IFERROR(__xludf.DUMMYFUNCTION("""COMPUTED_VALUE"""),"TypeScript")</f>
        <v>TypeScript</v>
      </c>
    </row>
    <row r="3554">
      <c r="B3554" s="1" t="str">
        <f>IFERROR(__xludf.DUMMYFUNCTION("""COMPUTED_VALUE"""),"HTML/CSS;JavaScript;TypeScript")</f>
        <v>HTML/CSS;JavaScript;TypeScript</v>
      </c>
      <c r="E3554" s="1" t="str">
        <f>IFERROR(__xludf.DUMMYFUNCTION("UNIQUE(SPLIT(B3554,"";""))"),"HTML/CSS")</f>
        <v>HTML/CSS</v>
      </c>
      <c r="F3554" s="1" t="str">
        <f>IFERROR(__xludf.DUMMYFUNCTION("""COMPUTED_VALUE"""),"JavaScript")</f>
        <v>JavaScript</v>
      </c>
      <c r="G3554" s="1" t="str">
        <f>IFERROR(__xludf.DUMMYFUNCTION("""COMPUTED_VALUE"""),"TypeScript")</f>
        <v>TypeScript</v>
      </c>
    </row>
    <row r="3555">
      <c r="B3555" s="1" t="str">
        <f>IFERROR(__xludf.DUMMYFUNCTION("""COMPUTED_VALUE"""),"Bash/Shell/PowerShell;Go;HTML/CSS;Java;JavaScript;Python;Scala;SQL;TypeScript")</f>
        <v>Bash/Shell/PowerShell;Go;HTML/CSS;Java;JavaScript;Python;Scala;SQL;TypeScript</v>
      </c>
      <c r="E3555" s="1" t="str">
        <f>IFERROR(__xludf.DUMMYFUNCTION("UNIQUE(SPLIT(B3555,"";""))"),"Bash/Shell/PowerShell")</f>
        <v>Bash/Shell/PowerShell</v>
      </c>
      <c r="F3555" s="1" t="str">
        <f>IFERROR(__xludf.DUMMYFUNCTION("""COMPUTED_VALUE"""),"Go")</f>
        <v>Go</v>
      </c>
      <c r="G3555" s="1" t="str">
        <f>IFERROR(__xludf.DUMMYFUNCTION("""COMPUTED_VALUE"""),"HTML/CSS")</f>
        <v>HTML/CSS</v>
      </c>
      <c r="H3555" s="1" t="str">
        <f>IFERROR(__xludf.DUMMYFUNCTION("""COMPUTED_VALUE"""),"Java")</f>
        <v>Java</v>
      </c>
      <c r="I3555" s="1" t="str">
        <f>IFERROR(__xludf.DUMMYFUNCTION("""COMPUTED_VALUE"""),"JavaScript")</f>
        <v>JavaScript</v>
      </c>
      <c r="J3555" s="1" t="str">
        <f>IFERROR(__xludf.DUMMYFUNCTION("""COMPUTED_VALUE"""),"Python")</f>
        <v>Python</v>
      </c>
      <c r="K3555" s="1" t="str">
        <f>IFERROR(__xludf.DUMMYFUNCTION("""COMPUTED_VALUE"""),"Scala")</f>
        <v>Scala</v>
      </c>
      <c r="L3555" s="1" t="str">
        <f>IFERROR(__xludf.DUMMYFUNCTION("""COMPUTED_VALUE"""),"SQL")</f>
        <v>SQL</v>
      </c>
      <c r="M3555" s="1" t="str">
        <f>IFERROR(__xludf.DUMMYFUNCTION("""COMPUTED_VALUE"""),"TypeScript")</f>
        <v>TypeScript</v>
      </c>
    </row>
    <row r="3556">
      <c r="B3556" s="1" t="str">
        <f>IFERROR(__xludf.DUMMYFUNCTION("""COMPUTED_VALUE"""),"Bash/Shell/PowerShell;C++;C#;HTML/CSS;Java;JavaScript;Kotlin;PHP;Python;Ruby;SQL;Swift;VBA")</f>
        <v>Bash/Shell/PowerShell;C++;C#;HTML/CSS;Java;JavaScript;Kotlin;PHP;Python;Ruby;SQL;Swift;VBA</v>
      </c>
      <c r="E3556" s="1" t="str">
        <f>IFERROR(__xludf.DUMMYFUNCTION("UNIQUE(SPLIT(B3556,"";""))"),"Bash/Shell/PowerShell")</f>
        <v>Bash/Shell/PowerShell</v>
      </c>
      <c r="F3556" s="1" t="str">
        <f>IFERROR(__xludf.DUMMYFUNCTION("""COMPUTED_VALUE"""),"C++")</f>
        <v>C++</v>
      </c>
      <c r="G3556" s="1" t="str">
        <f>IFERROR(__xludf.DUMMYFUNCTION("""COMPUTED_VALUE"""),"C#")</f>
        <v>C#</v>
      </c>
      <c r="H3556" s="1" t="str">
        <f>IFERROR(__xludf.DUMMYFUNCTION("""COMPUTED_VALUE"""),"HTML/CSS")</f>
        <v>HTML/CSS</v>
      </c>
      <c r="I3556" s="1" t="str">
        <f>IFERROR(__xludf.DUMMYFUNCTION("""COMPUTED_VALUE"""),"Java")</f>
        <v>Java</v>
      </c>
      <c r="J3556" s="1" t="str">
        <f>IFERROR(__xludf.DUMMYFUNCTION("""COMPUTED_VALUE"""),"JavaScript")</f>
        <v>JavaScript</v>
      </c>
      <c r="K3556" s="1" t="str">
        <f>IFERROR(__xludf.DUMMYFUNCTION("""COMPUTED_VALUE"""),"Kotlin")</f>
        <v>Kotlin</v>
      </c>
      <c r="L3556" s="1" t="str">
        <f>IFERROR(__xludf.DUMMYFUNCTION("""COMPUTED_VALUE"""),"PHP")</f>
        <v>PHP</v>
      </c>
      <c r="M3556" s="1" t="str">
        <f>IFERROR(__xludf.DUMMYFUNCTION("""COMPUTED_VALUE"""),"Python")</f>
        <v>Python</v>
      </c>
      <c r="N3556" s="1" t="str">
        <f>IFERROR(__xludf.DUMMYFUNCTION("""COMPUTED_VALUE"""),"Ruby")</f>
        <v>Ruby</v>
      </c>
      <c r="O3556" s="1" t="str">
        <f>IFERROR(__xludf.DUMMYFUNCTION("""COMPUTED_VALUE"""),"SQL")</f>
        <v>SQL</v>
      </c>
      <c r="P3556" s="1" t="str">
        <f>IFERROR(__xludf.DUMMYFUNCTION("""COMPUTED_VALUE"""),"Swift")</f>
        <v>Swift</v>
      </c>
      <c r="Q3556" s="1" t="str">
        <f>IFERROR(__xludf.DUMMYFUNCTION("""COMPUTED_VALUE"""),"VBA")</f>
        <v>VBA</v>
      </c>
    </row>
    <row r="3557">
      <c r="B3557" s="1" t="str">
        <f>IFERROR(__xludf.DUMMYFUNCTION("""COMPUTED_VALUE"""),"Bash/Shell/PowerShell;C#;HTML/CSS;JavaScript;Kotlin;Objective-C;PHP;Python;SQL;Swift")</f>
        <v>Bash/Shell/PowerShell;C#;HTML/CSS;JavaScript;Kotlin;Objective-C;PHP;Python;SQL;Swift</v>
      </c>
      <c r="E3557" s="1" t="str">
        <f>IFERROR(__xludf.DUMMYFUNCTION("UNIQUE(SPLIT(B3557,"";""))"),"Bash/Shell/PowerShell")</f>
        <v>Bash/Shell/PowerShell</v>
      </c>
      <c r="F3557" s="1" t="str">
        <f>IFERROR(__xludf.DUMMYFUNCTION("""COMPUTED_VALUE"""),"C#")</f>
        <v>C#</v>
      </c>
      <c r="G3557" s="1" t="str">
        <f>IFERROR(__xludf.DUMMYFUNCTION("""COMPUTED_VALUE"""),"HTML/CSS")</f>
        <v>HTML/CSS</v>
      </c>
      <c r="H3557" s="1" t="str">
        <f>IFERROR(__xludf.DUMMYFUNCTION("""COMPUTED_VALUE"""),"JavaScript")</f>
        <v>JavaScript</v>
      </c>
      <c r="I3557" s="1" t="str">
        <f>IFERROR(__xludf.DUMMYFUNCTION("""COMPUTED_VALUE"""),"Kotlin")</f>
        <v>Kotlin</v>
      </c>
      <c r="J3557" s="1" t="str">
        <f>IFERROR(__xludf.DUMMYFUNCTION("""COMPUTED_VALUE"""),"Objective-C")</f>
        <v>Objective-C</v>
      </c>
      <c r="K3557" s="1" t="str">
        <f>IFERROR(__xludf.DUMMYFUNCTION("""COMPUTED_VALUE"""),"PHP")</f>
        <v>PHP</v>
      </c>
      <c r="L3557" s="1" t="str">
        <f>IFERROR(__xludf.DUMMYFUNCTION("""COMPUTED_VALUE"""),"Python")</f>
        <v>Python</v>
      </c>
      <c r="M3557" s="1" t="str">
        <f>IFERROR(__xludf.DUMMYFUNCTION("""COMPUTED_VALUE"""),"SQL")</f>
        <v>SQL</v>
      </c>
      <c r="N3557" s="1" t="str">
        <f>IFERROR(__xludf.DUMMYFUNCTION("""COMPUTED_VALUE"""),"Swift")</f>
        <v>Swift</v>
      </c>
    </row>
    <row r="3558">
      <c r="B3558" s="1" t="str">
        <f>IFERROR(__xludf.DUMMYFUNCTION("""COMPUTED_VALUE"""),"HTML/CSS;Java;JavaScript;SQL;Swift;TypeScript")</f>
        <v>HTML/CSS;Java;JavaScript;SQL;Swift;TypeScript</v>
      </c>
      <c r="E3558" s="1" t="str">
        <f>IFERROR(__xludf.DUMMYFUNCTION("UNIQUE(SPLIT(B3558,"";""))"),"HTML/CSS")</f>
        <v>HTML/CSS</v>
      </c>
      <c r="F3558" s="1" t="str">
        <f>IFERROR(__xludf.DUMMYFUNCTION("""COMPUTED_VALUE"""),"Java")</f>
        <v>Java</v>
      </c>
      <c r="G3558" s="1" t="str">
        <f>IFERROR(__xludf.DUMMYFUNCTION("""COMPUTED_VALUE"""),"JavaScript")</f>
        <v>JavaScript</v>
      </c>
      <c r="H3558" s="1" t="str">
        <f>IFERROR(__xludf.DUMMYFUNCTION("""COMPUTED_VALUE"""),"SQL")</f>
        <v>SQL</v>
      </c>
      <c r="I3558" s="1" t="str">
        <f>IFERROR(__xludf.DUMMYFUNCTION("""COMPUTED_VALUE"""),"Swift")</f>
        <v>Swift</v>
      </c>
      <c r="J3558" s="1" t="str">
        <f>IFERROR(__xludf.DUMMYFUNCTION("""COMPUTED_VALUE"""),"TypeScript")</f>
        <v>TypeScript</v>
      </c>
    </row>
    <row r="3559">
      <c r="B3559" s="1" t="str">
        <f>IFERROR(__xludf.DUMMYFUNCTION("""COMPUTED_VALUE"""),"HTML/CSS;Java")</f>
        <v>HTML/CSS;Java</v>
      </c>
      <c r="E3559" s="1" t="str">
        <f>IFERROR(__xludf.DUMMYFUNCTION("UNIQUE(SPLIT(B3559,"";""))"),"HTML/CSS")</f>
        <v>HTML/CSS</v>
      </c>
      <c r="F3559" s="1" t="str">
        <f>IFERROR(__xludf.DUMMYFUNCTION("""COMPUTED_VALUE"""),"Java")</f>
        <v>Java</v>
      </c>
    </row>
    <row r="3560">
      <c r="B3560" s="1" t="str">
        <f>IFERROR(__xludf.DUMMYFUNCTION("""COMPUTED_VALUE"""),"HTML/CSS")</f>
        <v>HTML/CSS</v>
      </c>
      <c r="E3560" s="1" t="str">
        <f>IFERROR(__xludf.DUMMYFUNCTION("UNIQUE(SPLIT(B3560,"";""))"),"HTML/CSS")</f>
        <v>HTML/CSS</v>
      </c>
    </row>
    <row r="3561">
      <c r="B3561" s="1" t="str">
        <f>IFERROR(__xludf.DUMMYFUNCTION("""COMPUTED_VALUE"""),"Assembly;C;HTML/CSS;Java")</f>
        <v>Assembly;C;HTML/CSS;Java</v>
      </c>
      <c r="E3561" s="1" t="str">
        <f>IFERROR(__xludf.DUMMYFUNCTION("UNIQUE(SPLIT(B3561,"";""))"),"Assembly")</f>
        <v>Assembly</v>
      </c>
      <c r="F3561" s="1" t="str">
        <f>IFERROR(__xludf.DUMMYFUNCTION("""COMPUTED_VALUE"""),"C")</f>
        <v>C</v>
      </c>
      <c r="G3561" s="1" t="str">
        <f>IFERROR(__xludf.DUMMYFUNCTION("""COMPUTED_VALUE"""),"HTML/CSS")</f>
        <v>HTML/CSS</v>
      </c>
      <c r="H3561" s="1" t="str">
        <f>IFERROR(__xludf.DUMMYFUNCTION("""COMPUTED_VALUE"""),"Java")</f>
        <v>Java</v>
      </c>
    </row>
    <row r="3562">
      <c r="B3562" s="1" t="str">
        <f>IFERROR(__xludf.DUMMYFUNCTION("""COMPUTED_VALUE"""),"C;C++;HTML/CSS;Java;JavaScript;SQL")</f>
        <v>C;C++;HTML/CSS;Java;JavaScript;SQL</v>
      </c>
      <c r="E3562" s="1" t="str">
        <f>IFERROR(__xludf.DUMMYFUNCTION("UNIQUE(SPLIT(B3562,"";""))"),"C")</f>
        <v>C</v>
      </c>
      <c r="F3562" s="1" t="str">
        <f>IFERROR(__xludf.DUMMYFUNCTION("""COMPUTED_VALUE"""),"C++")</f>
        <v>C++</v>
      </c>
      <c r="G3562" s="1" t="str">
        <f>IFERROR(__xludf.DUMMYFUNCTION("""COMPUTED_VALUE"""),"HTML/CSS")</f>
        <v>HTML/CSS</v>
      </c>
      <c r="H3562" s="1" t="str">
        <f>IFERROR(__xludf.DUMMYFUNCTION("""COMPUTED_VALUE"""),"Java")</f>
        <v>Java</v>
      </c>
      <c r="I3562" s="1" t="str">
        <f>IFERROR(__xludf.DUMMYFUNCTION("""COMPUTED_VALUE"""),"JavaScript")</f>
        <v>JavaScript</v>
      </c>
      <c r="J3562" s="1" t="str">
        <f>IFERROR(__xludf.DUMMYFUNCTION("""COMPUTED_VALUE"""),"SQL")</f>
        <v>SQL</v>
      </c>
    </row>
    <row r="3563">
      <c r="B3563" s="1" t="str">
        <f>IFERROR(__xludf.DUMMYFUNCTION("""COMPUTED_VALUE"""),"HTML/CSS;Python")</f>
        <v>HTML/CSS;Python</v>
      </c>
      <c r="E3563" s="1" t="str">
        <f>IFERROR(__xludf.DUMMYFUNCTION("UNIQUE(SPLIT(B3563,"";""))"),"HTML/CSS")</f>
        <v>HTML/CSS</v>
      </c>
      <c r="F3563" s="1" t="str">
        <f>IFERROR(__xludf.DUMMYFUNCTION("""COMPUTED_VALUE"""),"Python")</f>
        <v>Python</v>
      </c>
    </row>
    <row r="3564">
      <c r="B3564" s="1" t="str">
        <f>IFERROR(__xludf.DUMMYFUNCTION("""COMPUTED_VALUE"""),"Java")</f>
        <v>Java</v>
      </c>
      <c r="E3564" s="1" t="str">
        <f>IFERROR(__xludf.DUMMYFUNCTION("UNIQUE(SPLIT(B3564,"";""))"),"Java")</f>
        <v>Java</v>
      </c>
    </row>
    <row r="3565">
      <c r="B3565" s="1" t="str">
        <f>IFERROR(__xludf.DUMMYFUNCTION("""COMPUTED_VALUE"""),"C++;Java;Python;SQL")</f>
        <v>C++;Java;Python;SQL</v>
      </c>
      <c r="E3565" s="1" t="str">
        <f>IFERROR(__xludf.DUMMYFUNCTION("UNIQUE(SPLIT(B3565,"";""))"),"C++")</f>
        <v>C++</v>
      </c>
      <c r="F3565" s="1" t="str">
        <f>IFERROR(__xludf.DUMMYFUNCTION("""COMPUTED_VALUE"""),"Java")</f>
        <v>Java</v>
      </c>
      <c r="G3565" s="1" t="str">
        <f>IFERROR(__xludf.DUMMYFUNCTION("""COMPUTED_VALUE"""),"Python")</f>
        <v>Python</v>
      </c>
      <c r="H3565" s="1" t="str">
        <f>IFERROR(__xludf.DUMMYFUNCTION("""COMPUTED_VALUE"""),"SQL")</f>
        <v>SQL</v>
      </c>
    </row>
    <row r="3566">
      <c r="B3566" s="1" t="str">
        <f>IFERROR(__xludf.DUMMYFUNCTION("""COMPUTED_VALUE"""),"C#;Java;JavaScript;Kotlin;PHP;SQL;TypeScript")</f>
        <v>C#;Java;JavaScript;Kotlin;PHP;SQL;TypeScript</v>
      </c>
      <c r="E3566" s="1" t="str">
        <f>IFERROR(__xludf.DUMMYFUNCTION("UNIQUE(SPLIT(B3566,"";""))"),"C#")</f>
        <v>C#</v>
      </c>
      <c r="F3566" s="1" t="str">
        <f>IFERROR(__xludf.DUMMYFUNCTION("""COMPUTED_VALUE"""),"Java")</f>
        <v>Java</v>
      </c>
      <c r="G3566" s="1" t="str">
        <f>IFERROR(__xludf.DUMMYFUNCTION("""COMPUTED_VALUE"""),"JavaScript")</f>
        <v>JavaScript</v>
      </c>
      <c r="H3566" s="1" t="str">
        <f>IFERROR(__xludf.DUMMYFUNCTION("""COMPUTED_VALUE"""),"Kotlin")</f>
        <v>Kotlin</v>
      </c>
      <c r="I3566" s="1" t="str">
        <f>IFERROR(__xludf.DUMMYFUNCTION("""COMPUTED_VALUE"""),"PHP")</f>
        <v>PHP</v>
      </c>
      <c r="J3566" s="1" t="str">
        <f>IFERROR(__xludf.DUMMYFUNCTION("""COMPUTED_VALUE"""),"SQL")</f>
        <v>SQL</v>
      </c>
      <c r="K3566" s="1" t="str">
        <f>IFERROR(__xludf.DUMMYFUNCTION("""COMPUTED_VALUE"""),"TypeScript")</f>
        <v>TypeScript</v>
      </c>
    </row>
    <row r="3567">
      <c r="B3567" s="1" t="str">
        <f>IFERROR(__xludf.DUMMYFUNCTION("""COMPUTED_VALUE"""),"HTML/CSS;JavaScript;PHP")</f>
        <v>HTML/CSS;JavaScript;PHP</v>
      </c>
      <c r="E3567" s="1" t="str">
        <f>IFERROR(__xludf.DUMMYFUNCTION("UNIQUE(SPLIT(B3567,"";""))"),"HTML/CSS")</f>
        <v>HTML/CSS</v>
      </c>
      <c r="F3567" s="1" t="str">
        <f>IFERROR(__xludf.DUMMYFUNCTION("""COMPUTED_VALUE"""),"JavaScript")</f>
        <v>JavaScript</v>
      </c>
      <c r="G3567" s="1" t="str">
        <f>IFERROR(__xludf.DUMMYFUNCTION("""COMPUTED_VALUE"""),"PHP")</f>
        <v>PHP</v>
      </c>
    </row>
    <row r="3568">
      <c r="B3568" s="1" t="str">
        <f>IFERROR(__xludf.DUMMYFUNCTION("""COMPUTED_VALUE"""),"C;C++;HTML/CSS;Java;PHP;SQL")</f>
        <v>C;C++;HTML/CSS;Java;PHP;SQL</v>
      </c>
      <c r="E3568" s="1" t="str">
        <f>IFERROR(__xludf.DUMMYFUNCTION("UNIQUE(SPLIT(B3568,"";""))"),"C")</f>
        <v>C</v>
      </c>
      <c r="F3568" s="1" t="str">
        <f>IFERROR(__xludf.DUMMYFUNCTION("""COMPUTED_VALUE"""),"C++")</f>
        <v>C++</v>
      </c>
      <c r="G3568" s="1" t="str">
        <f>IFERROR(__xludf.DUMMYFUNCTION("""COMPUTED_VALUE"""),"HTML/CSS")</f>
        <v>HTML/CSS</v>
      </c>
      <c r="H3568" s="1" t="str">
        <f>IFERROR(__xludf.DUMMYFUNCTION("""COMPUTED_VALUE"""),"Java")</f>
        <v>Java</v>
      </c>
      <c r="I3568" s="1" t="str">
        <f>IFERROR(__xludf.DUMMYFUNCTION("""COMPUTED_VALUE"""),"PHP")</f>
        <v>PHP</v>
      </c>
      <c r="J3568" s="1" t="str">
        <f>IFERROR(__xludf.DUMMYFUNCTION("""COMPUTED_VALUE"""),"SQL")</f>
        <v>SQL</v>
      </c>
    </row>
    <row r="3569">
      <c r="B3569" s="1" t="str">
        <f>IFERROR(__xludf.DUMMYFUNCTION("""COMPUTED_VALUE"""),"C#;HTML/CSS;JavaScript")</f>
        <v>C#;HTML/CSS;JavaScript</v>
      </c>
      <c r="E3569" s="1" t="str">
        <f>IFERROR(__xludf.DUMMYFUNCTION("UNIQUE(SPLIT(B3569,"";""))"),"C#")</f>
        <v>C#</v>
      </c>
      <c r="F3569" s="1" t="str">
        <f>IFERROR(__xludf.DUMMYFUNCTION("""COMPUTED_VALUE"""),"HTML/CSS")</f>
        <v>HTML/CSS</v>
      </c>
      <c r="G3569" s="1" t="str">
        <f>IFERROR(__xludf.DUMMYFUNCTION("""COMPUTED_VALUE"""),"JavaScript")</f>
        <v>JavaScript</v>
      </c>
    </row>
    <row r="3570">
      <c r="B3570" s="1" t="str">
        <f>IFERROR(__xludf.DUMMYFUNCTION("""COMPUTED_VALUE"""),"Bash/Shell/PowerShell;C;C++;Java;Python;SQL")</f>
        <v>Bash/Shell/PowerShell;C;C++;Java;Python;SQL</v>
      </c>
      <c r="E3570" s="1" t="str">
        <f>IFERROR(__xludf.DUMMYFUNCTION("UNIQUE(SPLIT(B3570,"";""))"),"Bash/Shell/PowerShell")</f>
        <v>Bash/Shell/PowerShell</v>
      </c>
      <c r="F3570" s="1" t="str">
        <f>IFERROR(__xludf.DUMMYFUNCTION("""COMPUTED_VALUE"""),"C")</f>
        <v>C</v>
      </c>
      <c r="G3570" s="1" t="str">
        <f>IFERROR(__xludf.DUMMYFUNCTION("""COMPUTED_VALUE"""),"C++")</f>
        <v>C++</v>
      </c>
      <c r="H3570" s="1" t="str">
        <f>IFERROR(__xludf.DUMMYFUNCTION("""COMPUTED_VALUE"""),"Java")</f>
        <v>Java</v>
      </c>
      <c r="I3570" s="1" t="str">
        <f>IFERROR(__xludf.DUMMYFUNCTION("""COMPUTED_VALUE"""),"Python")</f>
        <v>Python</v>
      </c>
      <c r="J3570" s="1" t="str">
        <f>IFERROR(__xludf.DUMMYFUNCTION("""COMPUTED_VALUE"""),"SQL")</f>
        <v>SQL</v>
      </c>
    </row>
    <row r="3571">
      <c r="B3571" s="1" t="str">
        <f>IFERROR(__xludf.DUMMYFUNCTION("""COMPUTED_VALUE"""),"Python;SQL;TypeScript")</f>
        <v>Python;SQL;TypeScript</v>
      </c>
      <c r="E3571" s="1" t="str">
        <f>IFERROR(__xludf.DUMMYFUNCTION("UNIQUE(SPLIT(B3571,"";""))"),"Python")</f>
        <v>Python</v>
      </c>
      <c r="F3571" s="1" t="str">
        <f>IFERROR(__xludf.DUMMYFUNCTION("""COMPUTED_VALUE"""),"SQL")</f>
        <v>SQL</v>
      </c>
      <c r="G3571" s="1" t="str">
        <f>IFERROR(__xludf.DUMMYFUNCTION("""COMPUTED_VALUE"""),"TypeScript")</f>
        <v>TypeScript</v>
      </c>
    </row>
    <row r="3572">
      <c r="B3572" s="1" t="str">
        <f>IFERROR(__xludf.DUMMYFUNCTION("""COMPUTED_VALUE"""),"C;Dart;HTML/CSS;Java;JavaScript;PHP;Python;SQL;TypeScript")</f>
        <v>C;Dart;HTML/CSS;Java;JavaScript;PHP;Python;SQL;TypeScript</v>
      </c>
      <c r="E3572" s="1" t="str">
        <f>IFERROR(__xludf.DUMMYFUNCTION("UNIQUE(SPLIT(B3572,"";""))"),"C")</f>
        <v>C</v>
      </c>
      <c r="F3572" s="1" t="str">
        <f>IFERROR(__xludf.DUMMYFUNCTION("""COMPUTED_VALUE"""),"Dart")</f>
        <v>Dart</v>
      </c>
      <c r="G3572" s="1" t="str">
        <f>IFERROR(__xludf.DUMMYFUNCTION("""COMPUTED_VALUE"""),"HTML/CSS")</f>
        <v>HTML/CSS</v>
      </c>
      <c r="H3572" s="1" t="str">
        <f>IFERROR(__xludf.DUMMYFUNCTION("""COMPUTED_VALUE"""),"Java")</f>
        <v>Java</v>
      </c>
      <c r="I3572" s="1" t="str">
        <f>IFERROR(__xludf.DUMMYFUNCTION("""COMPUTED_VALUE"""),"JavaScript")</f>
        <v>JavaScript</v>
      </c>
      <c r="J3572" s="1" t="str">
        <f>IFERROR(__xludf.DUMMYFUNCTION("""COMPUTED_VALUE"""),"PHP")</f>
        <v>PHP</v>
      </c>
      <c r="K3572" s="1" t="str">
        <f>IFERROR(__xludf.DUMMYFUNCTION("""COMPUTED_VALUE"""),"Python")</f>
        <v>Python</v>
      </c>
      <c r="L3572" s="1" t="str">
        <f>IFERROR(__xludf.DUMMYFUNCTION("""COMPUTED_VALUE"""),"SQL")</f>
        <v>SQL</v>
      </c>
      <c r="M3572" s="1" t="str">
        <f>IFERROR(__xludf.DUMMYFUNCTION("""COMPUTED_VALUE"""),"TypeScript")</f>
        <v>TypeScript</v>
      </c>
    </row>
    <row r="3573">
      <c r="B3573" s="1" t="str">
        <f>IFERROR(__xludf.DUMMYFUNCTION("""COMPUTED_VALUE"""),"HTML/CSS;Java;JavaScript;Python;SQL")</f>
        <v>HTML/CSS;Java;JavaScript;Python;SQL</v>
      </c>
      <c r="E3573" s="1" t="str">
        <f>IFERROR(__xludf.DUMMYFUNCTION("UNIQUE(SPLIT(B3573,"";""))"),"HTML/CSS")</f>
        <v>HTML/CSS</v>
      </c>
      <c r="F3573" s="1" t="str">
        <f>IFERROR(__xludf.DUMMYFUNCTION("""COMPUTED_VALUE"""),"Java")</f>
        <v>Java</v>
      </c>
      <c r="G3573" s="1" t="str">
        <f>IFERROR(__xludf.DUMMYFUNCTION("""COMPUTED_VALUE"""),"JavaScript")</f>
        <v>JavaScript</v>
      </c>
      <c r="H3573" s="1" t="str">
        <f>IFERROR(__xludf.DUMMYFUNCTION("""COMPUTED_VALUE"""),"Python")</f>
        <v>Python</v>
      </c>
      <c r="I3573" s="1" t="str">
        <f>IFERROR(__xludf.DUMMYFUNCTION("""COMPUTED_VALUE"""),"SQL")</f>
        <v>SQL</v>
      </c>
    </row>
    <row r="3574">
      <c r="B3574" s="1" t="str">
        <f>IFERROR(__xludf.DUMMYFUNCTION("""COMPUTED_VALUE"""),"Assembly;C++;HTML/CSS;Java;JavaScript;Python;SQL")</f>
        <v>Assembly;C++;HTML/CSS;Java;JavaScript;Python;SQL</v>
      </c>
      <c r="E3574" s="1" t="str">
        <f>IFERROR(__xludf.DUMMYFUNCTION("UNIQUE(SPLIT(B3574,"";""))"),"Assembly")</f>
        <v>Assembly</v>
      </c>
      <c r="F3574" s="1" t="str">
        <f>IFERROR(__xludf.DUMMYFUNCTION("""COMPUTED_VALUE"""),"C++")</f>
        <v>C++</v>
      </c>
      <c r="G3574" s="1" t="str">
        <f>IFERROR(__xludf.DUMMYFUNCTION("""COMPUTED_VALUE"""),"HTML/CSS")</f>
        <v>HTML/CSS</v>
      </c>
      <c r="H3574" s="1" t="str">
        <f>IFERROR(__xludf.DUMMYFUNCTION("""COMPUTED_VALUE"""),"Java")</f>
        <v>Java</v>
      </c>
      <c r="I3574" s="1" t="str">
        <f>IFERROR(__xludf.DUMMYFUNCTION("""COMPUTED_VALUE"""),"JavaScript")</f>
        <v>JavaScript</v>
      </c>
      <c r="J3574" s="1" t="str">
        <f>IFERROR(__xludf.DUMMYFUNCTION("""COMPUTED_VALUE"""),"Python")</f>
        <v>Python</v>
      </c>
      <c r="K3574" s="1" t="str">
        <f>IFERROR(__xludf.DUMMYFUNCTION("""COMPUTED_VALUE"""),"SQL")</f>
        <v>SQL</v>
      </c>
    </row>
    <row r="3575">
      <c r="B3575" s="1" t="str">
        <f>IFERROR(__xludf.DUMMYFUNCTION("""COMPUTED_VALUE"""),"HTML/CSS;JavaScript;TypeScript")</f>
        <v>HTML/CSS;JavaScript;TypeScript</v>
      </c>
      <c r="E3575" s="1" t="str">
        <f>IFERROR(__xludf.DUMMYFUNCTION("UNIQUE(SPLIT(B3575,"";""))"),"HTML/CSS")</f>
        <v>HTML/CSS</v>
      </c>
      <c r="F3575" s="1" t="str">
        <f>IFERROR(__xludf.DUMMYFUNCTION("""COMPUTED_VALUE"""),"JavaScript")</f>
        <v>JavaScript</v>
      </c>
      <c r="G3575" s="1" t="str">
        <f>IFERROR(__xludf.DUMMYFUNCTION("""COMPUTED_VALUE"""),"TypeScript")</f>
        <v>TypeScript</v>
      </c>
    </row>
    <row r="3576">
      <c r="B3576" s="1" t="str">
        <f>IFERROR(__xludf.DUMMYFUNCTION("""COMPUTED_VALUE"""),"Bash/Shell/PowerShell;C++;HTML/CSS;Java;JavaScript;PHP;Python;SQL")</f>
        <v>Bash/Shell/PowerShell;C++;HTML/CSS;Java;JavaScript;PHP;Python;SQL</v>
      </c>
      <c r="E3576" s="1" t="str">
        <f>IFERROR(__xludf.DUMMYFUNCTION("UNIQUE(SPLIT(B3576,"";""))"),"Bash/Shell/PowerShell")</f>
        <v>Bash/Shell/PowerShell</v>
      </c>
      <c r="F3576" s="1" t="str">
        <f>IFERROR(__xludf.DUMMYFUNCTION("""COMPUTED_VALUE"""),"C++")</f>
        <v>C++</v>
      </c>
      <c r="G3576" s="1" t="str">
        <f>IFERROR(__xludf.DUMMYFUNCTION("""COMPUTED_VALUE"""),"HTML/CSS")</f>
        <v>HTML/CSS</v>
      </c>
      <c r="H3576" s="1" t="str">
        <f>IFERROR(__xludf.DUMMYFUNCTION("""COMPUTED_VALUE"""),"Java")</f>
        <v>Java</v>
      </c>
      <c r="I3576" s="1" t="str">
        <f>IFERROR(__xludf.DUMMYFUNCTION("""COMPUTED_VALUE"""),"JavaScript")</f>
        <v>JavaScript</v>
      </c>
      <c r="J3576" s="1" t="str">
        <f>IFERROR(__xludf.DUMMYFUNCTION("""COMPUTED_VALUE"""),"PHP")</f>
        <v>PHP</v>
      </c>
      <c r="K3576" s="1" t="str">
        <f>IFERROR(__xludf.DUMMYFUNCTION("""COMPUTED_VALUE"""),"Python")</f>
        <v>Python</v>
      </c>
      <c r="L3576" s="1" t="str">
        <f>IFERROR(__xludf.DUMMYFUNCTION("""COMPUTED_VALUE"""),"SQL")</f>
        <v>SQL</v>
      </c>
    </row>
    <row r="3577">
      <c r="B3577" s="1" t="str">
        <f>IFERROR(__xludf.DUMMYFUNCTION("""COMPUTED_VALUE"""),"HTML/CSS;Python")</f>
        <v>HTML/CSS;Python</v>
      </c>
      <c r="E3577" s="1" t="str">
        <f>IFERROR(__xludf.DUMMYFUNCTION("UNIQUE(SPLIT(B3577,"";""))"),"HTML/CSS")</f>
        <v>HTML/CSS</v>
      </c>
      <c r="F3577" s="1" t="str">
        <f>IFERROR(__xludf.DUMMYFUNCTION("""COMPUTED_VALUE"""),"Python")</f>
        <v>Python</v>
      </c>
    </row>
    <row r="3578">
      <c r="B3578" s="1" t="str">
        <f>IFERROR(__xludf.DUMMYFUNCTION("""COMPUTED_VALUE"""),"C#;HTML/CSS;JavaScript;SQL;TypeScript")</f>
        <v>C#;HTML/CSS;JavaScript;SQL;TypeScript</v>
      </c>
      <c r="E3578" s="1" t="str">
        <f>IFERROR(__xludf.DUMMYFUNCTION("UNIQUE(SPLIT(B3578,"";""))"),"C#")</f>
        <v>C#</v>
      </c>
      <c r="F3578" s="1" t="str">
        <f>IFERROR(__xludf.DUMMYFUNCTION("""COMPUTED_VALUE"""),"HTML/CSS")</f>
        <v>HTML/CSS</v>
      </c>
      <c r="G3578" s="1" t="str">
        <f>IFERROR(__xludf.DUMMYFUNCTION("""COMPUTED_VALUE"""),"JavaScript")</f>
        <v>JavaScript</v>
      </c>
      <c r="H3578" s="1" t="str">
        <f>IFERROR(__xludf.DUMMYFUNCTION("""COMPUTED_VALUE"""),"SQL")</f>
        <v>SQL</v>
      </c>
      <c r="I3578" s="1" t="str">
        <f>IFERROR(__xludf.DUMMYFUNCTION("""COMPUTED_VALUE"""),"TypeScript")</f>
        <v>TypeScript</v>
      </c>
    </row>
    <row r="3579">
      <c r="B3579" s="1" t="str">
        <f>IFERROR(__xludf.DUMMYFUNCTION("""COMPUTED_VALUE"""),"Bash/Shell/PowerShell;HTML/CSS;Java;JavaScript;PHP;SQL;TypeScript")</f>
        <v>Bash/Shell/PowerShell;HTML/CSS;Java;JavaScript;PHP;SQL;TypeScript</v>
      </c>
      <c r="E3579" s="1" t="str">
        <f>IFERROR(__xludf.DUMMYFUNCTION("UNIQUE(SPLIT(B3579,"";""))"),"Bash/Shell/PowerShell")</f>
        <v>Bash/Shell/PowerShell</v>
      </c>
      <c r="F3579" s="1" t="str">
        <f>IFERROR(__xludf.DUMMYFUNCTION("""COMPUTED_VALUE"""),"HTML/CSS")</f>
        <v>HTML/CSS</v>
      </c>
      <c r="G3579" s="1" t="str">
        <f>IFERROR(__xludf.DUMMYFUNCTION("""COMPUTED_VALUE"""),"Java")</f>
        <v>Java</v>
      </c>
      <c r="H3579" s="1" t="str">
        <f>IFERROR(__xludf.DUMMYFUNCTION("""COMPUTED_VALUE"""),"JavaScript")</f>
        <v>JavaScript</v>
      </c>
      <c r="I3579" s="1" t="str">
        <f>IFERROR(__xludf.DUMMYFUNCTION("""COMPUTED_VALUE"""),"PHP")</f>
        <v>PHP</v>
      </c>
      <c r="J3579" s="1" t="str">
        <f>IFERROR(__xludf.DUMMYFUNCTION("""COMPUTED_VALUE"""),"SQL")</f>
        <v>SQL</v>
      </c>
      <c r="K3579" s="1" t="str">
        <f>IFERROR(__xludf.DUMMYFUNCTION("""COMPUTED_VALUE"""),"TypeScript")</f>
        <v>TypeScript</v>
      </c>
    </row>
    <row r="3580">
      <c r="B3580" s="1" t="str">
        <f>IFERROR(__xludf.DUMMYFUNCTION("""COMPUTED_VALUE"""),"HTML/CSS;JavaScript;PHP")</f>
        <v>HTML/CSS;JavaScript;PHP</v>
      </c>
      <c r="E3580" s="1" t="str">
        <f>IFERROR(__xludf.DUMMYFUNCTION("UNIQUE(SPLIT(B3580,"";""))"),"HTML/CSS")</f>
        <v>HTML/CSS</v>
      </c>
      <c r="F3580" s="1" t="str">
        <f>IFERROR(__xludf.DUMMYFUNCTION("""COMPUTED_VALUE"""),"JavaScript")</f>
        <v>JavaScript</v>
      </c>
      <c r="G3580" s="1" t="str">
        <f>IFERROR(__xludf.DUMMYFUNCTION("""COMPUTED_VALUE"""),"PHP")</f>
        <v>PHP</v>
      </c>
    </row>
    <row r="3581">
      <c r="B3581" s="1" t="str">
        <f>IFERROR(__xludf.DUMMYFUNCTION("""COMPUTED_VALUE"""),"C#;Java;JavaScript;Python")</f>
        <v>C#;Java;JavaScript;Python</v>
      </c>
      <c r="E3581" s="1" t="str">
        <f>IFERROR(__xludf.DUMMYFUNCTION("UNIQUE(SPLIT(B3581,"";""))"),"C#")</f>
        <v>C#</v>
      </c>
      <c r="F3581" s="1" t="str">
        <f>IFERROR(__xludf.DUMMYFUNCTION("""COMPUTED_VALUE"""),"Java")</f>
        <v>Java</v>
      </c>
      <c r="G3581" s="1" t="str">
        <f>IFERROR(__xludf.DUMMYFUNCTION("""COMPUTED_VALUE"""),"JavaScript")</f>
        <v>JavaScript</v>
      </c>
      <c r="H3581" s="1" t="str">
        <f>IFERROR(__xludf.DUMMYFUNCTION("""COMPUTED_VALUE"""),"Python")</f>
        <v>Python</v>
      </c>
    </row>
    <row r="3582">
      <c r="B3582" s="1" t="str">
        <f>IFERROR(__xludf.DUMMYFUNCTION("""COMPUTED_VALUE"""),"Assembly;C;C++;Java;JavaScript;Python;TypeScript")</f>
        <v>Assembly;C;C++;Java;JavaScript;Python;TypeScript</v>
      </c>
      <c r="E3582" s="1" t="str">
        <f>IFERROR(__xludf.DUMMYFUNCTION("UNIQUE(SPLIT(B3582,"";""))"),"Assembly")</f>
        <v>Assembly</v>
      </c>
      <c r="F3582" s="1" t="str">
        <f>IFERROR(__xludf.DUMMYFUNCTION("""COMPUTED_VALUE"""),"C")</f>
        <v>C</v>
      </c>
      <c r="G3582" s="1" t="str">
        <f>IFERROR(__xludf.DUMMYFUNCTION("""COMPUTED_VALUE"""),"C++")</f>
        <v>C++</v>
      </c>
      <c r="H3582" s="1" t="str">
        <f>IFERROR(__xludf.DUMMYFUNCTION("""COMPUTED_VALUE"""),"Java")</f>
        <v>Java</v>
      </c>
      <c r="I3582" s="1" t="str">
        <f>IFERROR(__xludf.DUMMYFUNCTION("""COMPUTED_VALUE"""),"JavaScript")</f>
        <v>JavaScript</v>
      </c>
      <c r="J3582" s="1" t="str">
        <f>IFERROR(__xludf.DUMMYFUNCTION("""COMPUTED_VALUE"""),"Python")</f>
        <v>Python</v>
      </c>
      <c r="K3582" s="1" t="str">
        <f>IFERROR(__xludf.DUMMYFUNCTION("""COMPUTED_VALUE"""),"TypeScript")</f>
        <v>TypeScript</v>
      </c>
    </row>
    <row r="3583">
      <c r="B3583" s="1" t="str">
        <f>IFERROR(__xludf.DUMMYFUNCTION("""COMPUTED_VALUE"""),"Bash/Shell/PowerShell;C#;HTML/CSS;JavaScript;PHP;Python;SQL")</f>
        <v>Bash/Shell/PowerShell;C#;HTML/CSS;JavaScript;PHP;Python;SQL</v>
      </c>
      <c r="E3583" s="1" t="str">
        <f>IFERROR(__xludf.DUMMYFUNCTION("UNIQUE(SPLIT(B3583,"";""))"),"Bash/Shell/PowerShell")</f>
        <v>Bash/Shell/PowerShell</v>
      </c>
      <c r="F3583" s="1" t="str">
        <f>IFERROR(__xludf.DUMMYFUNCTION("""COMPUTED_VALUE"""),"C#")</f>
        <v>C#</v>
      </c>
      <c r="G3583" s="1" t="str">
        <f>IFERROR(__xludf.DUMMYFUNCTION("""COMPUTED_VALUE"""),"HTML/CSS")</f>
        <v>HTML/CSS</v>
      </c>
      <c r="H3583" s="1" t="str">
        <f>IFERROR(__xludf.DUMMYFUNCTION("""COMPUTED_VALUE"""),"JavaScript")</f>
        <v>JavaScript</v>
      </c>
      <c r="I3583" s="1" t="str">
        <f>IFERROR(__xludf.DUMMYFUNCTION("""COMPUTED_VALUE"""),"PHP")</f>
        <v>PHP</v>
      </c>
      <c r="J3583" s="1" t="str">
        <f>IFERROR(__xludf.DUMMYFUNCTION("""COMPUTED_VALUE"""),"Python")</f>
        <v>Python</v>
      </c>
      <c r="K3583" s="1" t="str">
        <f>IFERROR(__xludf.DUMMYFUNCTION("""COMPUTED_VALUE"""),"SQL")</f>
        <v>SQL</v>
      </c>
    </row>
    <row r="3584">
      <c r="B3584" s="1" t="str">
        <f>IFERROR(__xludf.DUMMYFUNCTION("""COMPUTED_VALUE"""),"Go;Java;Python;SQL")</f>
        <v>Go;Java;Python;SQL</v>
      </c>
      <c r="E3584" s="1" t="str">
        <f>IFERROR(__xludf.DUMMYFUNCTION("UNIQUE(SPLIT(B3584,"";""))"),"Go")</f>
        <v>Go</v>
      </c>
      <c r="F3584" s="1" t="str">
        <f>IFERROR(__xludf.DUMMYFUNCTION("""COMPUTED_VALUE"""),"Java")</f>
        <v>Java</v>
      </c>
      <c r="G3584" s="1" t="str">
        <f>IFERROR(__xludf.DUMMYFUNCTION("""COMPUTED_VALUE"""),"Python")</f>
        <v>Python</v>
      </c>
      <c r="H3584" s="1" t="str">
        <f>IFERROR(__xludf.DUMMYFUNCTION("""COMPUTED_VALUE"""),"SQL")</f>
        <v>SQL</v>
      </c>
    </row>
    <row r="3585">
      <c r="B3585" s="1" t="str">
        <f>IFERROR(__xludf.DUMMYFUNCTION("""COMPUTED_VALUE"""),"Java;JavaScript;PHP")</f>
        <v>Java;JavaScript;PHP</v>
      </c>
      <c r="E3585" s="1" t="str">
        <f>IFERROR(__xludf.DUMMYFUNCTION("UNIQUE(SPLIT(B3585,"";""))"),"Java")</f>
        <v>Java</v>
      </c>
      <c r="F3585" s="1" t="str">
        <f>IFERROR(__xludf.DUMMYFUNCTION("""COMPUTED_VALUE"""),"JavaScript")</f>
        <v>JavaScript</v>
      </c>
      <c r="G3585" s="1" t="str">
        <f>IFERROR(__xludf.DUMMYFUNCTION("""COMPUTED_VALUE"""),"PHP")</f>
        <v>PHP</v>
      </c>
    </row>
    <row r="3586">
      <c r="B3586" s="1" t="str">
        <f>IFERROR(__xludf.DUMMYFUNCTION("""COMPUTED_VALUE"""),"Bash/Shell/PowerShell;C++;C#;F#;HTML/CSS;Python;SQL;Swift;TypeScript")</f>
        <v>Bash/Shell/PowerShell;C++;C#;F#;HTML/CSS;Python;SQL;Swift;TypeScript</v>
      </c>
      <c r="E3586" s="1" t="str">
        <f>IFERROR(__xludf.DUMMYFUNCTION("UNIQUE(SPLIT(B3586,"";""))"),"Bash/Shell/PowerShell")</f>
        <v>Bash/Shell/PowerShell</v>
      </c>
      <c r="F3586" s="1" t="str">
        <f>IFERROR(__xludf.DUMMYFUNCTION("""COMPUTED_VALUE"""),"C++")</f>
        <v>C++</v>
      </c>
      <c r="G3586" s="1" t="str">
        <f>IFERROR(__xludf.DUMMYFUNCTION("""COMPUTED_VALUE"""),"C#")</f>
        <v>C#</v>
      </c>
      <c r="H3586" s="1" t="str">
        <f>IFERROR(__xludf.DUMMYFUNCTION("""COMPUTED_VALUE"""),"F#")</f>
        <v>F#</v>
      </c>
      <c r="I3586" s="1" t="str">
        <f>IFERROR(__xludf.DUMMYFUNCTION("""COMPUTED_VALUE"""),"HTML/CSS")</f>
        <v>HTML/CSS</v>
      </c>
      <c r="J3586" s="1" t="str">
        <f>IFERROR(__xludf.DUMMYFUNCTION("""COMPUTED_VALUE"""),"Python")</f>
        <v>Python</v>
      </c>
      <c r="K3586" s="1" t="str">
        <f>IFERROR(__xludf.DUMMYFUNCTION("""COMPUTED_VALUE"""),"SQL")</f>
        <v>SQL</v>
      </c>
      <c r="L3586" s="1" t="str">
        <f>IFERROR(__xludf.DUMMYFUNCTION("""COMPUTED_VALUE"""),"Swift")</f>
        <v>Swift</v>
      </c>
      <c r="M3586" s="1" t="str">
        <f>IFERROR(__xludf.DUMMYFUNCTION("""COMPUTED_VALUE"""),"TypeScript")</f>
        <v>TypeScript</v>
      </c>
    </row>
    <row r="3587">
      <c r="B3587" s="1" t="str">
        <f>IFERROR(__xludf.DUMMYFUNCTION("""COMPUTED_VALUE"""),"Bash/Shell/PowerShell;HTML/CSS;Java;JavaScript;PHP;SQL")</f>
        <v>Bash/Shell/PowerShell;HTML/CSS;Java;JavaScript;PHP;SQL</v>
      </c>
      <c r="E3587" s="1" t="str">
        <f>IFERROR(__xludf.DUMMYFUNCTION("UNIQUE(SPLIT(B3587,"";""))"),"Bash/Shell/PowerShell")</f>
        <v>Bash/Shell/PowerShell</v>
      </c>
      <c r="F3587" s="1" t="str">
        <f>IFERROR(__xludf.DUMMYFUNCTION("""COMPUTED_VALUE"""),"HTML/CSS")</f>
        <v>HTML/CSS</v>
      </c>
      <c r="G3587" s="1" t="str">
        <f>IFERROR(__xludf.DUMMYFUNCTION("""COMPUTED_VALUE"""),"Java")</f>
        <v>Java</v>
      </c>
      <c r="H3587" s="1" t="str">
        <f>IFERROR(__xludf.DUMMYFUNCTION("""COMPUTED_VALUE"""),"JavaScript")</f>
        <v>JavaScript</v>
      </c>
      <c r="I3587" s="1" t="str">
        <f>IFERROR(__xludf.DUMMYFUNCTION("""COMPUTED_VALUE"""),"PHP")</f>
        <v>PHP</v>
      </c>
      <c r="J3587" s="1" t="str">
        <f>IFERROR(__xludf.DUMMYFUNCTION("""COMPUTED_VALUE"""),"SQL")</f>
        <v>SQL</v>
      </c>
    </row>
    <row r="3588">
      <c r="B3588" s="1" t="str">
        <f>IFERROR(__xludf.DUMMYFUNCTION("""COMPUTED_VALUE"""),"Dart;HTML/CSS;PHP;Python")</f>
        <v>Dart;HTML/CSS;PHP;Python</v>
      </c>
      <c r="E3588" s="1" t="str">
        <f>IFERROR(__xludf.DUMMYFUNCTION("UNIQUE(SPLIT(B3588,"";""))"),"Dart")</f>
        <v>Dart</v>
      </c>
      <c r="F3588" s="1" t="str">
        <f>IFERROR(__xludf.DUMMYFUNCTION("""COMPUTED_VALUE"""),"HTML/CSS")</f>
        <v>HTML/CSS</v>
      </c>
      <c r="G3588" s="1" t="str">
        <f>IFERROR(__xludf.DUMMYFUNCTION("""COMPUTED_VALUE"""),"PHP")</f>
        <v>PHP</v>
      </c>
      <c r="H3588" s="1" t="str">
        <f>IFERROR(__xludf.DUMMYFUNCTION("""COMPUTED_VALUE"""),"Python")</f>
        <v>Python</v>
      </c>
    </row>
    <row r="3589">
      <c r="B3589" s="1" t="str">
        <f>IFERROR(__xludf.DUMMYFUNCTION("""COMPUTED_VALUE"""),"HTML/CSS;JavaScript;PHP;SQL")</f>
        <v>HTML/CSS;JavaScript;PHP;SQL</v>
      </c>
      <c r="E3589" s="1" t="str">
        <f>IFERROR(__xludf.DUMMYFUNCTION("UNIQUE(SPLIT(B3589,"";""))"),"HTML/CSS")</f>
        <v>HTML/CSS</v>
      </c>
      <c r="F3589" s="1" t="str">
        <f>IFERROR(__xludf.DUMMYFUNCTION("""COMPUTED_VALUE"""),"JavaScript")</f>
        <v>JavaScript</v>
      </c>
      <c r="G3589" s="1" t="str">
        <f>IFERROR(__xludf.DUMMYFUNCTION("""COMPUTED_VALUE"""),"PHP")</f>
        <v>PHP</v>
      </c>
      <c r="H3589" s="1" t="str">
        <f>IFERROR(__xludf.DUMMYFUNCTION("""COMPUTED_VALUE"""),"SQL")</f>
        <v>SQL</v>
      </c>
    </row>
    <row r="3590">
      <c r="B3590" s="1" t="str">
        <f>IFERROR(__xludf.DUMMYFUNCTION("""COMPUTED_VALUE"""),"HTML/CSS;JavaScript")</f>
        <v>HTML/CSS;JavaScript</v>
      </c>
      <c r="E3590" s="1" t="str">
        <f>IFERROR(__xludf.DUMMYFUNCTION("UNIQUE(SPLIT(B3590,"";""))"),"HTML/CSS")</f>
        <v>HTML/CSS</v>
      </c>
      <c r="F3590" s="1" t="str">
        <f>IFERROR(__xludf.DUMMYFUNCTION("""COMPUTED_VALUE"""),"JavaScript")</f>
        <v>JavaScript</v>
      </c>
    </row>
    <row r="3591">
      <c r="B3591" s="1" t="str">
        <f>IFERROR(__xludf.DUMMYFUNCTION("""COMPUTED_VALUE"""),"Bash/Shell/PowerShell;C;C++;C#;F#;HTML/CSS;JavaScript;Python;R;SQL;TypeScript")</f>
        <v>Bash/Shell/PowerShell;C;C++;C#;F#;HTML/CSS;JavaScript;Python;R;SQL;TypeScript</v>
      </c>
      <c r="E3591" s="1" t="str">
        <f>IFERROR(__xludf.DUMMYFUNCTION("UNIQUE(SPLIT(B3591,"";""))"),"Bash/Shell/PowerShell")</f>
        <v>Bash/Shell/PowerShell</v>
      </c>
      <c r="F3591" s="1" t="str">
        <f>IFERROR(__xludf.DUMMYFUNCTION("""COMPUTED_VALUE"""),"C")</f>
        <v>C</v>
      </c>
      <c r="G3591" s="1" t="str">
        <f>IFERROR(__xludf.DUMMYFUNCTION("""COMPUTED_VALUE"""),"C++")</f>
        <v>C++</v>
      </c>
      <c r="H3591" s="1" t="str">
        <f>IFERROR(__xludf.DUMMYFUNCTION("""COMPUTED_VALUE"""),"C#")</f>
        <v>C#</v>
      </c>
      <c r="I3591" s="1" t="str">
        <f>IFERROR(__xludf.DUMMYFUNCTION("""COMPUTED_VALUE"""),"F#")</f>
        <v>F#</v>
      </c>
      <c r="J3591" s="1" t="str">
        <f>IFERROR(__xludf.DUMMYFUNCTION("""COMPUTED_VALUE"""),"HTML/CSS")</f>
        <v>HTML/CSS</v>
      </c>
      <c r="K3591" s="1" t="str">
        <f>IFERROR(__xludf.DUMMYFUNCTION("""COMPUTED_VALUE"""),"JavaScript")</f>
        <v>JavaScript</v>
      </c>
      <c r="L3591" s="1" t="str">
        <f>IFERROR(__xludf.DUMMYFUNCTION("""COMPUTED_VALUE"""),"Python")</f>
        <v>Python</v>
      </c>
      <c r="M3591" s="1" t="str">
        <f>IFERROR(__xludf.DUMMYFUNCTION("""COMPUTED_VALUE"""),"R")</f>
        <v>R</v>
      </c>
      <c r="N3591" s="1" t="str">
        <f>IFERROR(__xludf.DUMMYFUNCTION("""COMPUTED_VALUE"""),"SQL")</f>
        <v>SQL</v>
      </c>
      <c r="O3591" s="1" t="str">
        <f>IFERROR(__xludf.DUMMYFUNCTION("""COMPUTED_VALUE"""),"TypeScript")</f>
        <v>TypeScript</v>
      </c>
    </row>
    <row r="3592">
      <c r="B3592" s="1" t="str">
        <f>IFERROR(__xludf.DUMMYFUNCTION("""COMPUTED_VALUE"""),"JavaScript;PHP;SQL")</f>
        <v>JavaScript;PHP;SQL</v>
      </c>
      <c r="E3592" s="1" t="str">
        <f>IFERROR(__xludf.DUMMYFUNCTION("UNIQUE(SPLIT(B3592,"";""))"),"JavaScript")</f>
        <v>JavaScript</v>
      </c>
      <c r="F3592" s="1" t="str">
        <f>IFERROR(__xludf.DUMMYFUNCTION("""COMPUTED_VALUE"""),"PHP")</f>
        <v>PHP</v>
      </c>
      <c r="G3592" s="1" t="str">
        <f>IFERROR(__xludf.DUMMYFUNCTION("""COMPUTED_VALUE"""),"SQL")</f>
        <v>SQL</v>
      </c>
    </row>
    <row r="3593">
      <c r="B3593" s="1" t="str">
        <f>IFERROR(__xludf.DUMMYFUNCTION("""COMPUTED_VALUE"""),"Bash/Shell/PowerShell;C#;HTML/CSS;Java;JavaScript;SQL")</f>
        <v>Bash/Shell/PowerShell;C#;HTML/CSS;Java;JavaScript;SQL</v>
      </c>
      <c r="E3593" s="1" t="str">
        <f>IFERROR(__xludf.DUMMYFUNCTION("UNIQUE(SPLIT(B3593,"";""))"),"Bash/Shell/PowerShell")</f>
        <v>Bash/Shell/PowerShell</v>
      </c>
      <c r="F3593" s="1" t="str">
        <f>IFERROR(__xludf.DUMMYFUNCTION("""COMPUTED_VALUE"""),"C#")</f>
        <v>C#</v>
      </c>
      <c r="G3593" s="1" t="str">
        <f>IFERROR(__xludf.DUMMYFUNCTION("""COMPUTED_VALUE"""),"HTML/CSS")</f>
        <v>HTML/CSS</v>
      </c>
      <c r="H3593" s="1" t="str">
        <f>IFERROR(__xludf.DUMMYFUNCTION("""COMPUTED_VALUE"""),"Java")</f>
        <v>Java</v>
      </c>
      <c r="I3593" s="1" t="str">
        <f>IFERROR(__xludf.DUMMYFUNCTION("""COMPUTED_VALUE"""),"JavaScript")</f>
        <v>JavaScript</v>
      </c>
      <c r="J3593" s="1" t="str">
        <f>IFERROR(__xludf.DUMMYFUNCTION("""COMPUTED_VALUE"""),"SQL")</f>
        <v>SQL</v>
      </c>
    </row>
    <row r="3594">
      <c r="B3594" s="1" t="str">
        <f>IFERROR(__xludf.DUMMYFUNCTION("""COMPUTED_VALUE"""),"HTML/CSS;JavaScript;TypeScript")</f>
        <v>HTML/CSS;JavaScript;TypeScript</v>
      </c>
      <c r="E3594" s="1" t="str">
        <f>IFERROR(__xludf.DUMMYFUNCTION("UNIQUE(SPLIT(B3594,"";""))"),"HTML/CSS")</f>
        <v>HTML/CSS</v>
      </c>
      <c r="F3594" s="1" t="str">
        <f>IFERROR(__xludf.DUMMYFUNCTION("""COMPUTED_VALUE"""),"JavaScript")</f>
        <v>JavaScript</v>
      </c>
      <c r="G3594" s="1" t="str">
        <f>IFERROR(__xludf.DUMMYFUNCTION("""COMPUTED_VALUE"""),"TypeScript")</f>
        <v>TypeScript</v>
      </c>
    </row>
    <row r="3595">
      <c r="B3595" s="1" t="str">
        <f>IFERROR(__xludf.DUMMYFUNCTION("""COMPUTED_VALUE"""),"C#;HTML/CSS;JavaScript;TypeScript")</f>
        <v>C#;HTML/CSS;JavaScript;TypeScript</v>
      </c>
      <c r="E3595" s="1" t="str">
        <f>IFERROR(__xludf.DUMMYFUNCTION("UNIQUE(SPLIT(B3595,"";""))"),"C#")</f>
        <v>C#</v>
      </c>
      <c r="F3595" s="1" t="str">
        <f>IFERROR(__xludf.DUMMYFUNCTION("""COMPUTED_VALUE"""),"HTML/CSS")</f>
        <v>HTML/CSS</v>
      </c>
      <c r="G3595" s="1" t="str">
        <f>IFERROR(__xludf.DUMMYFUNCTION("""COMPUTED_VALUE"""),"JavaScript")</f>
        <v>JavaScript</v>
      </c>
      <c r="H3595" s="1" t="str">
        <f>IFERROR(__xludf.DUMMYFUNCTION("""COMPUTED_VALUE"""),"TypeScript")</f>
        <v>TypeScript</v>
      </c>
    </row>
    <row r="3596">
      <c r="B3596" s="1" t="str">
        <f>IFERROR(__xludf.DUMMYFUNCTION("""COMPUTED_VALUE"""),"HTML/CSS;JavaScript;Python;Scala;TypeScript")</f>
        <v>HTML/CSS;JavaScript;Python;Scala;TypeScript</v>
      </c>
      <c r="E3596" s="1" t="str">
        <f>IFERROR(__xludf.DUMMYFUNCTION("UNIQUE(SPLIT(B3596,"";""))"),"HTML/CSS")</f>
        <v>HTML/CSS</v>
      </c>
      <c r="F3596" s="1" t="str">
        <f>IFERROR(__xludf.DUMMYFUNCTION("""COMPUTED_VALUE"""),"JavaScript")</f>
        <v>JavaScript</v>
      </c>
      <c r="G3596" s="1" t="str">
        <f>IFERROR(__xludf.DUMMYFUNCTION("""COMPUTED_VALUE"""),"Python")</f>
        <v>Python</v>
      </c>
      <c r="H3596" s="1" t="str">
        <f>IFERROR(__xludf.DUMMYFUNCTION("""COMPUTED_VALUE"""),"Scala")</f>
        <v>Scala</v>
      </c>
      <c r="I3596" s="1" t="str">
        <f>IFERROR(__xludf.DUMMYFUNCTION("""COMPUTED_VALUE"""),"TypeScript")</f>
        <v>TypeScript</v>
      </c>
    </row>
    <row r="3597">
      <c r="B3597" s="1" t="str">
        <f>IFERROR(__xludf.DUMMYFUNCTION("""COMPUTED_VALUE"""),"C#;HTML/CSS;JavaScript;SQL")</f>
        <v>C#;HTML/CSS;JavaScript;SQL</v>
      </c>
      <c r="E3597" s="1" t="str">
        <f>IFERROR(__xludf.DUMMYFUNCTION("UNIQUE(SPLIT(B3597,"";""))"),"C#")</f>
        <v>C#</v>
      </c>
      <c r="F3597" s="1" t="str">
        <f>IFERROR(__xludf.DUMMYFUNCTION("""COMPUTED_VALUE"""),"HTML/CSS")</f>
        <v>HTML/CSS</v>
      </c>
      <c r="G3597" s="1" t="str">
        <f>IFERROR(__xludf.DUMMYFUNCTION("""COMPUTED_VALUE"""),"JavaScript")</f>
        <v>JavaScript</v>
      </c>
      <c r="H3597" s="1" t="str">
        <f>IFERROR(__xludf.DUMMYFUNCTION("""COMPUTED_VALUE"""),"SQL")</f>
        <v>SQL</v>
      </c>
    </row>
    <row r="3598">
      <c r="B3598" s="1" t="str">
        <f>IFERROR(__xludf.DUMMYFUNCTION("""COMPUTED_VALUE"""),"Bash/Shell/PowerShell;HTML/CSS;Java;JavaScript;SQL;TypeScript")</f>
        <v>Bash/Shell/PowerShell;HTML/CSS;Java;JavaScript;SQL;TypeScript</v>
      </c>
      <c r="E3598" s="1" t="str">
        <f>IFERROR(__xludf.DUMMYFUNCTION("UNIQUE(SPLIT(B3598,"";""))"),"Bash/Shell/PowerShell")</f>
        <v>Bash/Shell/PowerShell</v>
      </c>
      <c r="F3598" s="1" t="str">
        <f>IFERROR(__xludf.DUMMYFUNCTION("""COMPUTED_VALUE"""),"HTML/CSS")</f>
        <v>HTML/CSS</v>
      </c>
      <c r="G3598" s="1" t="str">
        <f>IFERROR(__xludf.DUMMYFUNCTION("""COMPUTED_VALUE"""),"Java")</f>
        <v>Java</v>
      </c>
      <c r="H3598" s="1" t="str">
        <f>IFERROR(__xludf.DUMMYFUNCTION("""COMPUTED_VALUE"""),"JavaScript")</f>
        <v>JavaScript</v>
      </c>
      <c r="I3598" s="1" t="str">
        <f>IFERROR(__xludf.DUMMYFUNCTION("""COMPUTED_VALUE"""),"SQL")</f>
        <v>SQL</v>
      </c>
      <c r="J3598" s="1" t="str">
        <f>IFERROR(__xludf.DUMMYFUNCTION("""COMPUTED_VALUE"""),"TypeScript")</f>
        <v>TypeScript</v>
      </c>
    </row>
    <row r="3599">
      <c r="B3599" s="1" t="str">
        <f>IFERROR(__xludf.DUMMYFUNCTION("""COMPUTED_VALUE"""),"Bash/Shell/PowerShell;Scala;SQL;TypeScript")</f>
        <v>Bash/Shell/PowerShell;Scala;SQL;TypeScript</v>
      </c>
      <c r="E3599" s="1" t="str">
        <f>IFERROR(__xludf.DUMMYFUNCTION("UNIQUE(SPLIT(B3599,"";""))"),"Bash/Shell/PowerShell")</f>
        <v>Bash/Shell/PowerShell</v>
      </c>
      <c r="F3599" s="1" t="str">
        <f>IFERROR(__xludf.DUMMYFUNCTION("""COMPUTED_VALUE"""),"Scala")</f>
        <v>Scala</v>
      </c>
      <c r="G3599" s="1" t="str">
        <f>IFERROR(__xludf.DUMMYFUNCTION("""COMPUTED_VALUE"""),"SQL")</f>
        <v>SQL</v>
      </c>
      <c r="H3599" s="1" t="str">
        <f>IFERROR(__xludf.DUMMYFUNCTION("""COMPUTED_VALUE"""),"TypeScript")</f>
        <v>TypeScript</v>
      </c>
    </row>
    <row r="3600">
      <c r="B3600" s="1" t="str">
        <f>IFERROR(__xludf.DUMMYFUNCTION("""COMPUTED_VALUE"""),"C;C++;C#")</f>
        <v>C;C++;C#</v>
      </c>
      <c r="E3600" s="1" t="str">
        <f>IFERROR(__xludf.DUMMYFUNCTION("UNIQUE(SPLIT(B3600,"";""))"),"C")</f>
        <v>C</v>
      </c>
      <c r="F3600" s="1" t="str">
        <f>IFERROR(__xludf.DUMMYFUNCTION("""COMPUTED_VALUE"""),"C++")</f>
        <v>C++</v>
      </c>
      <c r="G3600" s="1" t="str">
        <f>IFERROR(__xludf.DUMMYFUNCTION("""COMPUTED_VALUE"""),"C#")</f>
        <v>C#</v>
      </c>
    </row>
    <row r="3601">
      <c r="B3601" s="1" t="str">
        <f>IFERROR(__xludf.DUMMYFUNCTION("""COMPUTED_VALUE"""),"Bash/Shell/PowerShell;C;C++;HTML/CSS;Java;PHP;Python;SQL;VBA")</f>
        <v>Bash/Shell/PowerShell;C;C++;HTML/CSS;Java;PHP;Python;SQL;VBA</v>
      </c>
      <c r="E3601" s="1" t="str">
        <f>IFERROR(__xludf.DUMMYFUNCTION("UNIQUE(SPLIT(B3601,"";""))"),"Bash/Shell/PowerShell")</f>
        <v>Bash/Shell/PowerShell</v>
      </c>
      <c r="F3601" s="1" t="str">
        <f>IFERROR(__xludf.DUMMYFUNCTION("""COMPUTED_VALUE"""),"C")</f>
        <v>C</v>
      </c>
      <c r="G3601" s="1" t="str">
        <f>IFERROR(__xludf.DUMMYFUNCTION("""COMPUTED_VALUE"""),"C++")</f>
        <v>C++</v>
      </c>
      <c r="H3601" s="1" t="str">
        <f>IFERROR(__xludf.DUMMYFUNCTION("""COMPUTED_VALUE"""),"HTML/CSS")</f>
        <v>HTML/CSS</v>
      </c>
      <c r="I3601" s="1" t="str">
        <f>IFERROR(__xludf.DUMMYFUNCTION("""COMPUTED_VALUE"""),"Java")</f>
        <v>Java</v>
      </c>
      <c r="J3601" s="1" t="str">
        <f>IFERROR(__xludf.DUMMYFUNCTION("""COMPUTED_VALUE"""),"PHP")</f>
        <v>PHP</v>
      </c>
      <c r="K3601" s="1" t="str">
        <f>IFERROR(__xludf.DUMMYFUNCTION("""COMPUTED_VALUE"""),"Python")</f>
        <v>Python</v>
      </c>
      <c r="L3601" s="1" t="str">
        <f>IFERROR(__xludf.DUMMYFUNCTION("""COMPUTED_VALUE"""),"SQL")</f>
        <v>SQL</v>
      </c>
      <c r="M3601" s="1" t="str">
        <f>IFERROR(__xludf.DUMMYFUNCTION("""COMPUTED_VALUE"""),"VBA")</f>
        <v>VBA</v>
      </c>
    </row>
    <row r="3602">
      <c r="B3602" s="1" t="str">
        <f>IFERROR(__xludf.DUMMYFUNCTION("""COMPUTED_VALUE"""),"Bash/Shell/PowerShell;C++;Python;Rust")</f>
        <v>Bash/Shell/PowerShell;C++;Python;Rust</v>
      </c>
      <c r="E3602" s="1" t="str">
        <f>IFERROR(__xludf.DUMMYFUNCTION("UNIQUE(SPLIT(B3602,"";""))"),"Bash/Shell/PowerShell")</f>
        <v>Bash/Shell/PowerShell</v>
      </c>
      <c r="F3602" s="1" t="str">
        <f>IFERROR(__xludf.DUMMYFUNCTION("""COMPUTED_VALUE"""),"C++")</f>
        <v>C++</v>
      </c>
      <c r="G3602" s="1" t="str">
        <f>IFERROR(__xludf.DUMMYFUNCTION("""COMPUTED_VALUE"""),"Python")</f>
        <v>Python</v>
      </c>
      <c r="H3602" s="1" t="str">
        <f>IFERROR(__xludf.DUMMYFUNCTION("""COMPUTED_VALUE"""),"Rust")</f>
        <v>Rust</v>
      </c>
    </row>
    <row r="3603">
      <c r="B3603" s="1" t="str">
        <f>IFERROR(__xludf.DUMMYFUNCTION("""COMPUTED_VALUE"""),"HTML/CSS;JavaScript;Python")</f>
        <v>HTML/CSS;JavaScript;Python</v>
      </c>
      <c r="E3603" s="1" t="str">
        <f>IFERROR(__xludf.DUMMYFUNCTION("UNIQUE(SPLIT(B3603,"";""))"),"HTML/CSS")</f>
        <v>HTML/CSS</v>
      </c>
      <c r="F3603" s="1" t="str">
        <f>IFERROR(__xludf.DUMMYFUNCTION("""COMPUTED_VALUE"""),"JavaScript")</f>
        <v>JavaScript</v>
      </c>
      <c r="G3603" s="1" t="str">
        <f>IFERROR(__xludf.DUMMYFUNCTION("""COMPUTED_VALUE"""),"Python")</f>
        <v>Python</v>
      </c>
    </row>
    <row r="3604">
      <c r="B3604" s="1" t="str">
        <f>IFERROR(__xludf.DUMMYFUNCTION("""COMPUTED_VALUE"""),"JavaScript")</f>
        <v>JavaScript</v>
      </c>
      <c r="E3604" s="1" t="str">
        <f>IFERROR(__xludf.DUMMYFUNCTION("UNIQUE(SPLIT(B3604,"";""))"),"JavaScript")</f>
        <v>JavaScript</v>
      </c>
    </row>
    <row r="3605">
      <c r="B3605" s="1" t="str">
        <f>IFERROR(__xludf.DUMMYFUNCTION("""COMPUTED_VALUE"""),"C;Go;Java;JavaScript;Python;TypeScript")</f>
        <v>C;Go;Java;JavaScript;Python;TypeScript</v>
      </c>
      <c r="E3605" s="1" t="str">
        <f>IFERROR(__xludf.DUMMYFUNCTION("UNIQUE(SPLIT(B3605,"";""))"),"C")</f>
        <v>C</v>
      </c>
      <c r="F3605" s="1" t="str">
        <f>IFERROR(__xludf.DUMMYFUNCTION("""COMPUTED_VALUE"""),"Go")</f>
        <v>Go</v>
      </c>
      <c r="G3605" s="1" t="str">
        <f>IFERROR(__xludf.DUMMYFUNCTION("""COMPUTED_VALUE"""),"Java")</f>
        <v>Java</v>
      </c>
      <c r="H3605" s="1" t="str">
        <f>IFERROR(__xludf.DUMMYFUNCTION("""COMPUTED_VALUE"""),"JavaScript")</f>
        <v>JavaScript</v>
      </c>
      <c r="I3605" s="1" t="str">
        <f>IFERROR(__xludf.DUMMYFUNCTION("""COMPUTED_VALUE"""),"Python")</f>
        <v>Python</v>
      </c>
      <c r="J3605" s="1" t="str">
        <f>IFERROR(__xludf.DUMMYFUNCTION("""COMPUTED_VALUE"""),"TypeScript")</f>
        <v>TypeScript</v>
      </c>
    </row>
    <row r="3606">
      <c r="B3606" s="1" t="str">
        <f>IFERROR(__xludf.DUMMYFUNCTION("""COMPUTED_VALUE"""),"Bash/Shell/PowerShell;C;C++;Python;VBA;Other(s):")</f>
        <v>Bash/Shell/PowerShell;C;C++;Python;VBA;Other(s):</v>
      </c>
      <c r="E3606" s="1" t="str">
        <f>IFERROR(__xludf.DUMMYFUNCTION("UNIQUE(SPLIT(B3606,"";""))"),"Bash/Shell/PowerShell")</f>
        <v>Bash/Shell/PowerShell</v>
      </c>
      <c r="F3606" s="1" t="str">
        <f>IFERROR(__xludf.DUMMYFUNCTION("""COMPUTED_VALUE"""),"C")</f>
        <v>C</v>
      </c>
      <c r="G3606" s="1" t="str">
        <f>IFERROR(__xludf.DUMMYFUNCTION("""COMPUTED_VALUE"""),"C++")</f>
        <v>C++</v>
      </c>
      <c r="H3606" s="1" t="str">
        <f>IFERROR(__xludf.DUMMYFUNCTION("""COMPUTED_VALUE"""),"Python")</f>
        <v>Python</v>
      </c>
      <c r="I3606" s="1" t="str">
        <f>IFERROR(__xludf.DUMMYFUNCTION("""COMPUTED_VALUE"""),"VBA")</f>
        <v>VBA</v>
      </c>
      <c r="J3606" s="1" t="str">
        <f>IFERROR(__xludf.DUMMYFUNCTION("""COMPUTED_VALUE"""),"Other(s):")</f>
        <v>Other(s):</v>
      </c>
    </row>
    <row r="3607">
      <c r="B3607" s="1" t="str">
        <f>IFERROR(__xludf.DUMMYFUNCTION("""COMPUTED_VALUE"""),"Bash/Shell/PowerShell;C#;HTML/CSS;Java;JavaScript;SQL")</f>
        <v>Bash/Shell/PowerShell;C#;HTML/CSS;Java;JavaScript;SQL</v>
      </c>
      <c r="E3607" s="1" t="str">
        <f>IFERROR(__xludf.DUMMYFUNCTION("UNIQUE(SPLIT(B3607,"";""))"),"Bash/Shell/PowerShell")</f>
        <v>Bash/Shell/PowerShell</v>
      </c>
      <c r="F3607" s="1" t="str">
        <f>IFERROR(__xludf.DUMMYFUNCTION("""COMPUTED_VALUE"""),"C#")</f>
        <v>C#</v>
      </c>
      <c r="G3607" s="1" t="str">
        <f>IFERROR(__xludf.DUMMYFUNCTION("""COMPUTED_VALUE"""),"HTML/CSS")</f>
        <v>HTML/CSS</v>
      </c>
      <c r="H3607" s="1" t="str">
        <f>IFERROR(__xludf.DUMMYFUNCTION("""COMPUTED_VALUE"""),"Java")</f>
        <v>Java</v>
      </c>
      <c r="I3607" s="1" t="str">
        <f>IFERROR(__xludf.DUMMYFUNCTION("""COMPUTED_VALUE"""),"JavaScript")</f>
        <v>JavaScript</v>
      </c>
      <c r="J3607" s="1" t="str">
        <f>IFERROR(__xludf.DUMMYFUNCTION("""COMPUTED_VALUE"""),"SQL")</f>
        <v>SQL</v>
      </c>
    </row>
    <row r="3608">
      <c r="B3608" s="1" t="str">
        <f>IFERROR(__xludf.DUMMYFUNCTION("""COMPUTED_VALUE"""),"Go;Java;JavaScript;Python;Scala;SQL;TypeScript")</f>
        <v>Go;Java;JavaScript;Python;Scala;SQL;TypeScript</v>
      </c>
      <c r="E3608" s="1" t="str">
        <f>IFERROR(__xludf.DUMMYFUNCTION("UNIQUE(SPLIT(B3608,"";""))"),"Go")</f>
        <v>Go</v>
      </c>
      <c r="F3608" s="1" t="str">
        <f>IFERROR(__xludf.DUMMYFUNCTION("""COMPUTED_VALUE"""),"Java")</f>
        <v>Java</v>
      </c>
      <c r="G3608" s="1" t="str">
        <f>IFERROR(__xludf.DUMMYFUNCTION("""COMPUTED_VALUE"""),"JavaScript")</f>
        <v>JavaScript</v>
      </c>
      <c r="H3608" s="1" t="str">
        <f>IFERROR(__xludf.DUMMYFUNCTION("""COMPUTED_VALUE"""),"Python")</f>
        <v>Python</v>
      </c>
      <c r="I3608" s="1" t="str">
        <f>IFERROR(__xludf.DUMMYFUNCTION("""COMPUTED_VALUE"""),"Scala")</f>
        <v>Scala</v>
      </c>
      <c r="J3608" s="1" t="str">
        <f>IFERROR(__xludf.DUMMYFUNCTION("""COMPUTED_VALUE"""),"SQL")</f>
        <v>SQL</v>
      </c>
      <c r="K3608" s="1" t="str">
        <f>IFERROR(__xludf.DUMMYFUNCTION("""COMPUTED_VALUE"""),"TypeScript")</f>
        <v>TypeScript</v>
      </c>
    </row>
    <row r="3609">
      <c r="B3609" s="1" t="str">
        <f>IFERROR(__xludf.DUMMYFUNCTION("""COMPUTED_VALUE"""),"Bash/Shell/PowerShell;HTML/CSS;Java;JavaScript;Kotlin;Scala;SQL;TypeScript;Other(s):")</f>
        <v>Bash/Shell/PowerShell;HTML/CSS;Java;JavaScript;Kotlin;Scala;SQL;TypeScript;Other(s):</v>
      </c>
      <c r="E3609" s="1" t="str">
        <f>IFERROR(__xludf.DUMMYFUNCTION("UNIQUE(SPLIT(B3609,"";""))"),"Bash/Shell/PowerShell")</f>
        <v>Bash/Shell/PowerShell</v>
      </c>
      <c r="F3609" s="1" t="str">
        <f>IFERROR(__xludf.DUMMYFUNCTION("""COMPUTED_VALUE"""),"HTML/CSS")</f>
        <v>HTML/CSS</v>
      </c>
      <c r="G3609" s="1" t="str">
        <f>IFERROR(__xludf.DUMMYFUNCTION("""COMPUTED_VALUE"""),"Java")</f>
        <v>Java</v>
      </c>
      <c r="H3609" s="1" t="str">
        <f>IFERROR(__xludf.DUMMYFUNCTION("""COMPUTED_VALUE"""),"JavaScript")</f>
        <v>JavaScript</v>
      </c>
      <c r="I3609" s="1" t="str">
        <f>IFERROR(__xludf.DUMMYFUNCTION("""COMPUTED_VALUE"""),"Kotlin")</f>
        <v>Kotlin</v>
      </c>
      <c r="J3609" s="1" t="str">
        <f>IFERROR(__xludf.DUMMYFUNCTION("""COMPUTED_VALUE"""),"Scala")</f>
        <v>Scala</v>
      </c>
      <c r="K3609" s="1" t="str">
        <f>IFERROR(__xludf.DUMMYFUNCTION("""COMPUTED_VALUE"""),"SQL")</f>
        <v>SQL</v>
      </c>
      <c r="L3609" s="1" t="str">
        <f>IFERROR(__xludf.DUMMYFUNCTION("""COMPUTED_VALUE"""),"TypeScript")</f>
        <v>TypeScript</v>
      </c>
      <c r="M3609" s="1" t="str">
        <f>IFERROR(__xludf.DUMMYFUNCTION("""COMPUTED_VALUE"""),"Other(s):")</f>
        <v>Other(s):</v>
      </c>
    </row>
    <row r="3610">
      <c r="B3610" s="1" t="str">
        <f>IFERROR(__xludf.DUMMYFUNCTION("""COMPUTED_VALUE"""),"Bash/Shell/PowerShell;C;Python;SQL")</f>
        <v>Bash/Shell/PowerShell;C;Python;SQL</v>
      </c>
      <c r="E3610" s="1" t="str">
        <f>IFERROR(__xludf.DUMMYFUNCTION("UNIQUE(SPLIT(B3610,"";""))"),"Bash/Shell/PowerShell")</f>
        <v>Bash/Shell/PowerShell</v>
      </c>
      <c r="F3610" s="1" t="str">
        <f>IFERROR(__xludf.DUMMYFUNCTION("""COMPUTED_VALUE"""),"C")</f>
        <v>C</v>
      </c>
      <c r="G3610" s="1" t="str">
        <f>IFERROR(__xludf.DUMMYFUNCTION("""COMPUTED_VALUE"""),"Python")</f>
        <v>Python</v>
      </c>
      <c r="H3610" s="1" t="str">
        <f>IFERROR(__xludf.DUMMYFUNCTION("""COMPUTED_VALUE"""),"SQL")</f>
        <v>SQL</v>
      </c>
    </row>
    <row r="3611">
      <c r="B3611" s="1" t="str">
        <f>IFERROR(__xludf.DUMMYFUNCTION("""COMPUTED_VALUE"""),"Java;Kotlin;Python")</f>
        <v>Java;Kotlin;Python</v>
      </c>
      <c r="E3611" s="1" t="str">
        <f>IFERROR(__xludf.DUMMYFUNCTION("UNIQUE(SPLIT(B3611,"";""))"),"Java")</f>
        <v>Java</v>
      </c>
      <c r="F3611" s="1" t="str">
        <f>IFERROR(__xludf.DUMMYFUNCTION("""COMPUTED_VALUE"""),"Kotlin")</f>
        <v>Kotlin</v>
      </c>
      <c r="G3611" s="1" t="str">
        <f>IFERROR(__xludf.DUMMYFUNCTION("""COMPUTED_VALUE"""),"Python")</f>
        <v>Python</v>
      </c>
    </row>
    <row r="3612">
      <c r="B3612" s="1" t="str">
        <f>IFERROR(__xludf.DUMMYFUNCTION("""COMPUTED_VALUE"""),"Bash/Shell/PowerShell;Go;Python")</f>
        <v>Bash/Shell/PowerShell;Go;Python</v>
      </c>
      <c r="E3612" s="1" t="str">
        <f>IFERROR(__xludf.DUMMYFUNCTION("UNIQUE(SPLIT(B3612,"";""))"),"Bash/Shell/PowerShell")</f>
        <v>Bash/Shell/PowerShell</v>
      </c>
      <c r="F3612" s="1" t="str">
        <f>IFERROR(__xludf.DUMMYFUNCTION("""COMPUTED_VALUE"""),"Go")</f>
        <v>Go</v>
      </c>
      <c r="G3612" s="1" t="str">
        <f>IFERROR(__xludf.DUMMYFUNCTION("""COMPUTED_VALUE"""),"Python")</f>
        <v>Python</v>
      </c>
    </row>
    <row r="3613">
      <c r="B3613" s="1" t="str">
        <f>IFERROR(__xludf.DUMMYFUNCTION("""COMPUTED_VALUE"""),"Bash/Shell/PowerShell;C#;JavaScript")</f>
        <v>Bash/Shell/PowerShell;C#;JavaScript</v>
      </c>
      <c r="E3613" s="1" t="str">
        <f>IFERROR(__xludf.DUMMYFUNCTION("UNIQUE(SPLIT(B3613,"";""))"),"Bash/Shell/PowerShell")</f>
        <v>Bash/Shell/PowerShell</v>
      </c>
      <c r="F3613" s="1" t="str">
        <f>IFERROR(__xludf.DUMMYFUNCTION("""COMPUTED_VALUE"""),"C#")</f>
        <v>C#</v>
      </c>
      <c r="G3613" s="1" t="str">
        <f>IFERROR(__xludf.DUMMYFUNCTION("""COMPUTED_VALUE"""),"JavaScript")</f>
        <v>JavaScript</v>
      </c>
    </row>
    <row r="3614">
      <c r="B3614" s="1" t="str">
        <f>IFERROR(__xludf.DUMMYFUNCTION("""COMPUTED_VALUE"""),"C++;C#;HTML/CSS;JavaScript")</f>
        <v>C++;C#;HTML/CSS;JavaScript</v>
      </c>
      <c r="E3614" s="1" t="str">
        <f>IFERROR(__xludf.DUMMYFUNCTION("UNIQUE(SPLIT(B3614,"";""))"),"C++")</f>
        <v>C++</v>
      </c>
      <c r="F3614" s="1" t="str">
        <f>IFERROR(__xludf.DUMMYFUNCTION("""COMPUTED_VALUE"""),"C#")</f>
        <v>C#</v>
      </c>
      <c r="G3614" s="1" t="str">
        <f>IFERROR(__xludf.DUMMYFUNCTION("""COMPUTED_VALUE"""),"HTML/CSS")</f>
        <v>HTML/CSS</v>
      </c>
      <c r="H3614" s="1" t="str">
        <f>IFERROR(__xludf.DUMMYFUNCTION("""COMPUTED_VALUE"""),"JavaScript")</f>
        <v>JavaScript</v>
      </c>
    </row>
    <row r="3615">
      <c r="B3615" s="1" t="str">
        <f>IFERROR(__xludf.DUMMYFUNCTION("""COMPUTED_VALUE"""),"C#;HTML/CSS;Java;JavaScript;PHP;SQL;TypeScript")</f>
        <v>C#;HTML/CSS;Java;JavaScript;PHP;SQL;TypeScript</v>
      </c>
      <c r="E3615" s="1" t="str">
        <f>IFERROR(__xludf.DUMMYFUNCTION("UNIQUE(SPLIT(B3615,"";""))"),"C#")</f>
        <v>C#</v>
      </c>
      <c r="F3615" s="1" t="str">
        <f>IFERROR(__xludf.DUMMYFUNCTION("""COMPUTED_VALUE"""),"HTML/CSS")</f>
        <v>HTML/CSS</v>
      </c>
      <c r="G3615" s="1" t="str">
        <f>IFERROR(__xludf.DUMMYFUNCTION("""COMPUTED_VALUE"""),"Java")</f>
        <v>Java</v>
      </c>
      <c r="H3615" s="1" t="str">
        <f>IFERROR(__xludf.DUMMYFUNCTION("""COMPUTED_VALUE"""),"JavaScript")</f>
        <v>JavaScript</v>
      </c>
      <c r="I3615" s="1" t="str">
        <f>IFERROR(__xludf.DUMMYFUNCTION("""COMPUTED_VALUE"""),"PHP")</f>
        <v>PHP</v>
      </c>
      <c r="J3615" s="1" t="str">
        <f>IFERROR(__xludf.DUMMYFUNCTION("""COMPUTED_VALUE"""),"SQL")</f>
        <v>SQL</v>
      </c>
      <c r="K3615" s="1" t="str">
        <f>IFERROR(__xludf.DUMMYFUNCTION("""COMPUTED_VALUE"""),"TypeScript")</f>
        <v>TypeScript</v>
      </c>
    </row>
    <row r="3616">
      <c r="B3616" s="1" t="str">
        <f>IFERROR(__xludf.DUMMYFUNCTION("""COMPUTED_VALUE"""),"HTML/CSS;Java;JavaScript;Kotlin;Objective-C;PHP;Python;Ruby;SQL;Swift")</f>
        <v>HTML/CSS;Java;JavaScript;Kotlin;Objective-C;PHP;Python;Ruby;SQL;Swift</v>
      </c>
      <c r="E3616" s="1" t="str">
        <f>IFERROR(__xludf.DUMMYFUNCTION("UNIQUE(SPLIT(B3616,"";""))"),"HTML/CSS")</f>
        <v>HTML/CSS</v>
      </c>
      <c r="F3616" s="1" t="str">
        <f>IFERROR(__xludf.DUMMYFUNCTION("""COMPUTED_VALUE"""),"Java")</f>
        <v>Java</v>
      </c>
      <c r="G3616" s="1" t="str">
        <f>IFERROR(__xludf.DUMMYFUNCTION("""COMPUTED_VALUE"""),"JavaScript")</f>
        <v>JavaScript</v>
      </c>
      <c r="H3616" s="1" t="str">
        <f>IFERROR(__xludf.DUMMYFUNCTION("""COMPUTED_VALUE"""),"Kotlin")</f>
        <v>Kotlin</v>
      </c>
      <c r="I3616" s="1" t="str">
        <f>IFERROR(__xludf.DUMMYFUNCTION("""COMPUTED_VALUE"""),"Objective-C")</f>
        <v>Objective-C</v>
      </c>
      <c r="J3616" s="1" t="str">
        <f>IFERROR(__xludf.DUMMYFUNCTION("""COMPUTED_VALUE"""),"PHP")</f>
        <v>PHP</v>
      </c>
      <c r="K3616" s="1" t="str">
        <f>IFERROR(__xludf.DUMMYFUNCTION("""COMPUTED_VALUE"""),"Python")</f>
        <v>Python</v>
      </c>
      <c r="L3616" s="1" t="str">
        <f>IFERROR(__xludf.DUMMYFUNCTION("""COMPUTED_VALUE"""),"Ruby")</f>
        <v>Ruby</v>
      </c>
      <c r="M3616" s="1" t="str">
        <f>IFERROR(__xludf.DUMMYFUNCTION("""COMPUTED_VALUE"""),"SQL")</f>
        <v>SQL</v>
      </c>
      <c r="N3616" s="1" t="str">
        <f>IFERROR(__xludf.DUMMYFUNCTION("""COMPUTED_VALUE"""),"Swift")</f>
        <v>Swift</v>
      </c>
    </row>
    <row r="3617">
      <c r="B3617" s="1" t="str">
        <f>IFERROR(__xludf.DUMMYFUNCTION("""COMPUTED_VALUE"""),"C#;JavaScript;TypeScript")</f>
        <v>C#;JavaScript;TypeScript</v>
      </c>
      <c r="E3617" s="1" t="str">
        <f>IFERROR(__xludf.DUMMYFUNCTION("UNIQUE(SPLIT(B3617,"";""))"),"C#")</f>
        <v>C#</v>
      </c>
      <c r="F3617" s="1" t="str">
        <f>IFERROR(__xludf.DUMMYFUNCTION("""COMPUTED_VALUE"""),"JavaScript")</f>
        <v>JavaScript</v>
      </c>
      <c r="G3617" s="1" t="str">
        <f>IFERROR(__xludf.DUMMYFUNCTION("""COMPUTED_VALUE"""),"TypeScript")</f>
        <v>TypeScript</v>
      </c>
    </row>
    <row r="3618">
      <c r="B3618" s="1" t="str">
        <f>IFERROR(__xludf.DUMMYFUNCTION("""COMPUTED_VALUE"""),"Assembly;Bash/Shell/PowerShell;C++;C#;HTML/CSS;Python;SQL;TypeScript")</f>
        <v>Assembly;Bash/Shell/PowerShell;C++;C#;HTML/CSS;Python;SQL;TypeScript</v>
      </c>
      <c r="E3618" s="1" t="str">
        <f>IFERROR(__xludf.DUMMYFUNCTION("UNIQUE(SPLIT(B3618,"";""))"),"Assembly")</f>
        <v>Assembly</v>
      </c>
      <c r="F3618" s="1" t="str">
        <f>IFERROR(__xludf.DUMMYFUNCTION("""COMPUTED_VALUE"""),"Bash/Shell/PowerShell")</f>
        <v>Bash/Shell/PowerShell</v>
      </c>
      <c r="G3618" s="1" t="str">
        <f>IFERROR(__xludf.DUMMYFUNCTION("""COMPUTED_VALUE"""),"C++")</f>
        <v>C++</v>
      </c>
      <c r="H3618" s="1" t="str">
        <f>IFERROR(__xludf.DUMMYFUNCTION("""COMPUTED_VALUE"""),"C#")</f>
        <v>C#</v>
      </c>
      <c r="I3618" s="1" t="str">
        <f>IFERROR(__xludf.DUMMYFUNCTION("""COMPUTED_VALUE"""),"HTML/CSS")</f>
        <v>HTML/CSS</v>
      </c>
      <c r="J3618" s="1" t="str">
        <f>IFERROR(__xludf.DUMMYFUNCTION("""COMPUTED_VALUE"""),"Python")</f>
        <v>Python</v>
      </c>
      <c r="K3618" s="1" t="str">
        <f>IFERROR(__xludf.DUMMYFUNCTION("""COMPUTED_VALUE"""),"SQL")</f>
        <v>SQL</v>
      </c>
      <c r="L3618" s="1" t="str">
        <f>IFERROR(__xludf.DUMMYFUNCTION("""COMPUTED_VALUE"""),"TypeScript")</f>
        <v>TypeScript</v>
      </c>
    </row>
    <row r="3619">
      <c r="B3619" s="1" t="str">
        <f>IFERROR(__xludf.DUMMYFUNCTION("""COMPUTED_VALUE"""),"HTML/CSS;JavaScript;Ruby")</f>
        <v>HTML/CSS;JavaScript;Ruby</v>
      </c>
      <c r="E3619" s="1" t="str">
        <f>IFERROR(__xludf.DUMMYFUNCTION("UNIQUE(SPLIT(B3619,"";""))"),"HTML/CSS")</f>
        <v>HTML/CSS</v>
      </c>
      <c r="F3619" s="1" t="str">
        <f>IFERROR(__xludf.DUMMYFUNCTION("""COMPUTED_VALUE"""),"JavaScript")</f>
        <v>JavaScript</v>
      </c>
      <c r="G3619" s="1" t="str">
        <f>IFERROR(__xludf.DUMMYFUNCTION("""COMPUTED_VALUE"""),"Ruby")</f>
        <v>Ruby</v>
      </c>
    </row>
    <row r="3620">
      <c r="B3620" s="1" t="str">
        <f>IFERROR(__xludf.DUMMYFUNCTION("""COMPUTED_VALUE"""),"Assembly;Bash/Shell/PowerShell;C#;HTML/CSS;Java;JavaScript;SQL")</f>
        <v>Assembly;Bash/Shell/PowerShell;C#;HTML/CSS;Java;JavaScript;SQL</v>
      </c>
      <c r="E3620" s="1" t="str">
        <f>IFERROR(__xludf.DUMMYFUNCTION("UNIQUE(SPLIT(B3620,"";""))"),"Assembly")</f>
        <v>Assembly</v>
      </c>
      <c r="F3620" s="1" t="str">
        <f>IFERROR(__xludf.DUMMYFUNCTION("""COMPUTED_VALUE"""),"Bash/Shell/PowerShell")</f>
        <v>Bash/Shell/PowerShell</v>
      </c>
      <c r="G3620" s="1" t="str">
        <f>IFERROR(__xludf.DUMMYFUNCTION("""COMPUTED_VALUE"""),"C#")</f>
        <v>C#</v>
      </c>
      <c r="H3620" s="1" t="str">
        <f>IFERROR(__xludf.DUMMYFUNCTION("""COMPUTED_VALUE"""),"HTML/CSS")</f>
        <v>HTML/CSS</v>
      </c>
      <c r="I3620" s="1" t="str">
        <f>IFERROR(__xludf.DUMMYFUNCTION("""COMPUTED_VALUE"""),"Java")</f>
        <v>Java</v>
      </c>
      <c r="J3620" s="1" t="str">
        <f>IFERROR(__xludf.DUMMYFUNCTION("""COMPUTED_VALUE"""),"JavaScript")</f>
        <v>JavaScript</v>
      </c>
      <c r="K3620" s="1" t="str">
        <f>IFERROR(__xludf.DUMMYFUNCTION("""COMPUTED_VALUE"""),"SQL")</f>
        <v>SQL</v>
      </c>
    </row>
    <row r="3621">
      <c r="B3621" s="1" t="str">
        <f>IFERROR(__xludf.DUMMYFUNCTION("""COMPUTED_VALUE"""),"HTML/CSS;Java;JavaScript;PHP;SQL")</f>
        <v>HTML/CSS;Java;JavaScript;PHP;SQL</v>
      </c>
      <c r="E3621" s="1" t="str">
        <f>IFERROR(__xludf.DUMMYFUNCTION("UNIQUE(SPLIT(B3621,"";""))"),"HTML/CSS")</f>
        <v>HTML/CSS</v>
      </c>
      <c r="F3621" s="1" t="str">
        <f>IFERROR(__xludf.DUMMYFUNCTION("""COMPUTED_VALUE"""),"Java")</f>
        <v>Java</v>
      </c>
      <c r="G3621" s="1" t="str">
        <f>IFERROR(__xludf.DUMMYFUNCTION("""COMPUTED_VALUE"""),"JavaScript")</f>
        <v>JavaScript</v>
      </c>
      <c r="H3621" s="1" t="str">
        <f>IFERROR(__xludf.DUMMYFUNCTION("""COMPUTED_VALUE"""),"PHP")</f>
        <v>PHP</v>
      </c>
      <c r="I3621" s="1" t="str">
        <f>IFERROR(__xludf.DUMMYFUNCTION("""COMPUTED_VALUE"""),"SQL")</f>
        <v>SQL</v>
      </c>
    </row>
    <row r="3622">
      <c r="B3622" s="1" t="str">
        <f>IFERROR(__xludf.DUMMYFUNCTION("""COMPUTED_VALUE"""),"HTML/CSS;JavaScript;Python;SQL;TypeScript")</f>
        <v>HTML/CSS;JavaScript;Python;SQL;TypeScript</v>
      </c>
      <c r="E3622" s="1" t="str">
        <f>IFERROR(__xludf.DUMMYFUNCTION("UNIQUE(SPLIT(B3622,"";""))"),"HTML/CSS")</f>
        <v>HTML/CSS</v>
      </c>
      <c r="F3622" s="1" t="str">
        <f>IFERROR(__xludf.DUMMYFUNCTION("""COMPUTED_VALUE"""),"JavaScript")</f>
        <v>JavaScript</v>
      </c>
      <c r="G3622" s="1" t="str">
        <f>IFERROR(__xludf.DUMMYFUNCTION("""COMPUTED_VALUE"""),"Python")</f>
        <v>Python</v>
      </c>
      <c r="H3622" s="1" t="str">
        <f>IFERROR(__xludf.DUMMYFUNCTION("""COMPUTED_VALUE"""),"SQL")</f>
        <v>SQL</v>
      </c>
      <c r="I3622" s="1" t="str">
        <f>IFERROR(__xludf.DUMMYFUNCTION("""COMPUTED_VALUE"""),"TypeScript")</f>
        <v>TypeScript</v>
      </c>
    </row>
    <row r="3623">
      <c r="B3623" s="1" t="str">
        <f>IFERROR(__xludf.DUMMYFUNCTION("""COMPUTED_VALUE"""),"Bash/Shell/PowerShell;C#;HTML/CSS;JavaScript;SQL")</f>
        <v>Bash/Shell/PowerShell;C#;HTML/CSS;JavaScript;SQL</v>
      </c>
      <c r="E3623" s="1" t="str">
        <f>IFERROR(__xludf.DUMMYFUNCTION("UNIQUE(SPLIT(B3623,"";""))"),"Bash/Shell/PowerShell")</f>
        <v>Bash/Shell/PowerShell</v>
      </c>
      <c r="F3623" s="1" t="str">
        <f>IFERROR(__xludf.DUMMYFUNCTION("""COMPUTED_VALUE"""),"C#")</f>
        <v>C#</v>
      </c>
      <c r="G3623" s="1" t="str">
        <f>IFERROR(__xludf.DUMMYFUNCTION("""COMPUTED_VALUE"""),"HTML/CSS")</f>
        <v>HTML/CSS</v>
      </c>
      <c r="H3623" s="1" t="str">
        <f>IFERROR(__xludf.DUMMYFUNCTION("""COMPUTED_VALUE"""),"JavaScript")</f>
        <v>JavaScript</v>
      </c>
      <c r="I3623" s="1" t="str">
        <f>IFERROR(__xludf.DUMMYFUNCTION("""COMPUTED_VALUE"""),"SQL")</f>
        <v>SQL</v>
      </c>
    </row>
    <row r="3624">
      <c r="B3624" s="1" t="str">
        <f>IFERROR(__xludf.DUMMYFUNCTION("""COMPUTED_VALUE"""),"Java;Kotlin;Python;Ruby")</f>
        <v>Java;Kotlin;Python;Ruby</v>
      </c>
      <c r="E3624" s="1" t="str">
        <f>IFERROR(__xludf.DUMMYFUNCTION("UNIQUE(SPLIT(B3624,"";""))"),"Java")</f>
        <v>Java</v>
      </c>
      <c r="F3624" s="1" t="str">
        <f>IFERROR(__xludf.DUMMYFUNCTION("""COMPUTED_VALUE"""),"Kotlin")</f>
        <v>Kotlin</v>
      </c>
      <c r="G3624" s="1" t="str">
        <f>IFERROR(__xludf.DUMMYFUNCTION("""COMPUTED_VALUE"""),"Python")</f>
        <v>Python</v>
      </c>
      <c r="H3624" s="1" t="str">
        <f>IFERROR(__xludf.DUMMYFUNCTION("""COMPUTED_VALUE"""),"Ruby")</f>
        <v>Ruby</v>
      </c>
    </row>
    <row r="3625">
      <c r="B3625" s="1" t="str">
        <f>IFERROR(__xludf.DUMMYFUNCTION("""COMPUTED_VALUE"""),"Assembly;Bash/Shell/PowerShell;C#;HTML/CSS;JavaScript;PHP;Python;SQL")</f>
        <v>Assembly;Bash/Shell/PowerShell;C#;HTML/CSS;JavaScript;PHP;Python;SQL</v>
      </c>
      <c r="E3625" s="1" t="str">
        <f>IFERROR(__xludf.DUMMYFUNCTION("UNIQUE(SPLIT(B3625,"";""))"),"Assembly")</f>
        <v>Assembly</v>
      </c>
      <c r="F3625" s="1" t="str">
        <f>IFERROR(__xludf.DUMMYFUNCTION("""COMPUTED_VALUE"""),"Bash/Shell/PowerShell")</f>
        <v>Bash/Shell/PowerShell</v>
      </c>
      <c r="G3625" s="1" t="str">
        <f>IFERROR(__xludf.DUMMYFUNCTION("""COMPUTED_VALUE"""),"C#")</f>
        <v>C#</v>
      </c>
      <c r="H3625" s="1" t="str">
        <f>IFERROR(__xludf.DUMMYFUNCTION("""COMPUTED_VALUE"""),"HTML/CSS")</f>
        <v>HTML/CSS</v>
      </c>
      <c r="I3625" s="1" t="str">
        <f>IFERROR(__xludf.DUMMYFUNCTION("""COMPUTED_VALUE"""),"JavaScript")</f>
        <v>JavaScript</v>
      </c>
      <c r="J3625" s="1" t="str">
        <f>IFERROR(__xludf.DUMMYFUNCTION("""COMPUTED_VALUE"""),"PHP")</f>
        <v>PHP</v>
      </c>
      <c r="K3625" s="1" t="str">
        <f>IFERROR(__xludf.DUMMYFUNCTION("""COMPUTED_VALUE"""),"Python")</f>
        <v>Python</v>
      </c>
      <c r="L3625" s="1" t="str">
        <f>IFERROR(__xludf.DUMMYFUNCTION("""COMPUTED_VALUE"""),"SQL")</f>
        <v>SQL</v>
      </c>
    </row>
    <row r="3626">
      <c r="B3626" s="1" t="str">
        <f>IFERROR(__xludf.DUMMYFUNCTION("""COMPUTED_VALUE"""),"Bash/Shell/PowerShell;C;C++;C#;Go;HTML/CSS;JavaScript;SQL;Other(s):")</f>
        <v>Bash/Shell/PowerShell;C;C++;C#;Go;HTML/CSS;JavaScript;SQL;Other(s):</v>
      </c>
      <c r="E3626" s="1" t="str">
        <f>IFERROR(__xludf.DUMMYFUNCTION("UNIQUE(SPLIT(B3626,"";""))"),"Bash/Shell/PowerShell")</f>
        <v>Bash/Shell/PowerShell</v>
      </c>
      <c r="F3626" s="1" t="str">
        <f>IFERROR(__xludf.DUMMYFUNCTION("""COMPUTED_VALUE"""),"C")</f>
        <v>C</v>
      </c>
      <c r="G3626" s="1" t="str">
        <f>IFERROR(__xludf.DUMMYFUNCTION("""COMPUTED_VALUE"""),"C++")</f>
        <v>C++</v>
      </c>
      <c r="H3626" s="1" t="str">
        <f>IFERROR(__xludf.DUMMYFUNCTION("""COMPUTED_VALUE"""),"C#")</f>
        <v>C#</v>
      </c>
      <c r="I3626" s="1" t="str">
        <f>IFERROR(__xludf.DUMMYFUNCTION("""COMPUTED_VALUE"""),"Go")</f>
        <v>Go</v>
      </c>
      <c r="J3626" s="1" t="str">
        <f>IFERROR(__xludf.DUMMYFUNCTION("""COMPUTED_VALUE"""),"HTML/CSS")</f>
        <v>HTML/CSS</v>
      </c>
      <c r="K3626" s="1" t="str">
        <f>IFERROR(__xludf.DUMMYFUNCTION("""COMPUTED_VALUE"""),"JavaScript")</f>
        <v>JavaScript</v>
      </c>
      <c r="L3626" s="1" t="str">
        <f>IFERROR(__xludf.DUMMYFUNCTION("""COMPUTED_VALUE"""),"SQL")</f>
        <v>SQL</v>
      </c>
      <c r="M3626" s="1" t="str">
        <f>IFERROR(__xludf.DUMMYFUNCTION("""COMPUTED_VALUE"""),"Other(s):")</f>
        <v>Other(s):</v>
      </c>
    </row>
    <row r="3627">
      <c r="B3627" s="1" t="str">
        <f>IFERROR(__xludf.DUMMYFUNCTION("""COMPUTED_VALUE"""),"C#;Java;Python;Other(s):")</f>
        <v>C#;Java;Python;Other(s):</v>
      </c>
      <c r="E3627" s="1" t="str">
        <f>IFERROR(__xludf.DUMMYFUNCTION("UNIQUE(SPLIT(B3627,"";""))"),"C#")</f>
        <v>C#</v>
      </c>
      <c r="F3627" s="1" t="str">
        <f>IFERROR(__xludf.DUMMYFUNCTION("""COMPUTED_VALUE"""),"Java")</f>
        <v>Java</v>
      </c>
      <c r="G3627" s="1" t="str">
        <f>IFERROR(__xludf.DUMMYFUNCTION("""COMPUTED_VALUE"""),"Python")</f>
        <v>Python</v>
      </c>
      <c r="H3627" s="1" t="str">
        <f>IFERROR(__xludf.DUMMYFUNCTION("""COMPUTED_VALUE"""),"Other(s):")</f>
        <v>Other(s):</v>
      </c>
    </row>
    <row r="3628">
      <c r="B3628" s="1" t="str">
        <f>IFERROR(__xludf.DUMMYFUNCTION("""COMPUTED_VALUE"""),"C#;Java;Scala;TypeScript")</f>
        <v>C#;Java;Scala;TypeScript</v>
      </c>
      <c r="E3628" s="1" t="str">
        <f>IFERROR(__xludf.DUMMYFUNCTION("UNIQUE(SPLIT(B3628,"";""))"),"C#")</f>
        <v>C#</v>
      </c>
      <c r="F3628" s="1" t="str">
        <f>IFERROR(__xludf.DUMMYFUNCTION("""COMPUTED_VALUE"""),"Java")</f>
        <v>Java</v>
      </c>
      <c r="G3628" s="1" t="str">
        <f>IFERROR(__xludf.DUMMYFUNCTION("""COMPUTED_VALUE"""),"Scala")</f>
        <v>Scala</v>
      </c>
      <c r="H3628" s="1" t="str">
        <f>IFERROR(__xludf.DUMMYFUNCTION("""COMPUTED_VALUE"""),"TypeScript")</f>
        <v>TypeScript</v>
      </c>
    </row>
    <row r="3629">
      <c r="B3629" s="1" t="str">
        <f>IFERROR(__xludf.DUMMYFUNCTION("""COMPUTED_VALUE"""),"HTML/CSS;Java;JavaScript;TypeScript")</f>
        <v>HTML/CSS;Java;JavaScript;TypeScript</v>
      </c>
      <c r="E3629" s="1" t="str">
        <f>IFERROR(__xludf.DUMMYFUNCTION("UNIQUE(SPLIT(B3629,"";""))"),"HTML/CSS")</f>
        <v>HTML/CSS</v>
      </c>
      <c r="F3629" s="1" t="str">
        <f>IFERROR(__xludf.DUMMYFUNCTION("""COMPUTED_VALUE"""),"Java")</f>
        <v>Java</v>
      </c>
      <c r="G3629" s="1" t="str">
        <f>IFERROR(__xludf.DUMMYFUNCTION("""COMPUTED_VALUE"""),"JavaScript")</f>
        <v>JavaScript</v>
      </c>
      <c r="H3629" s="1" t="str">
        <f>IFERROR(__xludf.DUMMYFUNCTION("""COMPUTED_VALUE"""),"TypeScript")</f>
        <v>TypeScript</v>
      </c>
    </row>
    <row r="3630">
      <c r="B3630" s="1" t="str">
        <f>IFERROR(__xludf.DUMMYFUNCTION("""COMPUTED_VALUE"""),"C#;Java;JavaScript;Kotlin;PHP;Python;SQL")</f>
        <v>C#;Java;JavaScript;Kotlin;PHP;Python;SQL</v>
      </c>
      <c r="E3630" s="1" t="str">
        <f>IFERROR(__xludf.DUMMYFUNCTION("UNIQUE(SPLIT(B3630,"";""))"),"C#")</f>
        <v>C#</v>
      </c>
      <c r="F3630" s="1" t="str">
        <f>IFERROR(__xludf.DUMMYFUNCTION("""COMPUTED_VALUE"""),"Java")</f>
        <v>Java</v>
      </c>
      <c r="G3630" s="1" t="str">
        <f>IFERROR(__xludf.DUMMYFUNCTION("""COMPUTED_VALUE"""),"JavaScript")</f>
        <v>JavaScript</v>
      </c>
      <c r="H3630" s="1" t="str">
        <f>IFERROR(__xludf.DUMMYFUNCTION("""COMPUTED_VALUE"""),"Kotlin")</f>
        <v>Kotlin</v>
      </c>
      <c r="I3630" s="1" t="str">
        <f>IFERROR(__xludf.DUMMYFUNCTION("""COMPUTED_VALUE"""),"PHP")</f>
        <v>PHP</v>
      </c>
      <c r="J3630" s="1" t="str">
        <f>IFERROR(__xludf.DUMMYFUNCTION("""COMPUTED_VALUE"""),"Python")</f>
        <v>Python</v>
      </c>
      <c r="K3630" s="1" t="str">
        <f>IFERROR(__xludf.DUMMYFUNCTION("""COMPUTED_VALUE"""),"SQL")</f>
        <v>SQL</v>
      </c>
    </row>
    <row r="3631">
      <c r="B3631" s="1" t="str">
        <f>IFERROR(__xludf.DUMMYFUNCTION("""COMPUTED_VALUE"""),"C;C#;JavaScript")</f>
        <v>C;C#;JavaScript</v>
      </c>
      <c r="E3631" s="1" t="str">
        <f>IFERROR(__xludf.DUMMYFUNCTION("UNIQUE(SPLIT(B3631,"";""))"),"C")</f>
        <v>C</v>
      </c>
      <c r="F3631" s="1" t="str">
        <f>IFERROR(__xludf.DUMMYFUNCTION("""COMPUTED_VALUE"""),"C#")</f>
        <v>C#</v>
      </c>
      <c r="G3631" s="1" t="str">
        <f>IFERROR(__xludf.DUMMYFUNCTION("""COMPUTED_VALUE"""),"JavaScript")</f>
        <v>JavaScript</v>
      </c>
    </row>
    <row r="3632">
      <c r="B3632" s="1" t="str">
        <f>IFERROR(__xludf.DUMMYFUNCTION("""COMPUTED_VALUE"""),"Assembly;C;Python")</f>
        <v>Assembly;C;Python</v>
      </c>
      <c r="E3632" s="1" t="str">
        <f>IFERROR(__xludf.DUMMYFUNCTION("UNIQUE(SPLIT(B3632,"";""))"),"Assembly")</f>
        <v>Assembly</v>
      </c>
      <c r="F3632" s="1" t="str">
        <f>IFERROR(__xludf.DUMMYFUNCTION("""COMPUTED_VALUE"""),"C")</f>
        <v>C</v>
      </c>
      <c r="G3632" s="1" t="str">
        <f>IFERROR(__xludf.DUMMYFUNCTION("""COMPUTED_VALUE"""),"Python")</f>
        <v>Python</v>
      </c>
    </row>
    <row r="3633">
      <c r="B3633" s="1" t="str">
        <f>IFERROR(__xludf.DUMMYFUNCTION("""COMPUTED_VALUE"""),"C#;HTML/CSS;JavaScript;PHP;SQL;TypeScript;Other(s):")</f>
        <v>C#;HTML/CSS;JavaScript;PHP;SQL;TypeScript;Other(s):</v>
      </c>
      <c r="E3633" s="1" t="str">
        <f>IFERROR(__xludf.DUMMYFUNCTION("UNIQUE(SPLIT(B3633,"";""))"),"C#")</f>
        <v>C#</v>
      </c>
      <c r="F3633" s="1" t="str">
        <f>IFERROR(__xludf.DUMMYFUNCTION("""COMPUTED_VALUE"""),"HTML/CSS")</f>
        <v>HTML/CSS</v>
      </c>
      <c r="G3633" s="1" t="str">
        <f>IFERROR(__xludf.DUMMYFUNCTION("""COMPUTED_VALUE"""),"JavaScript")</f>
        <v>JavaScript</v>
      </c>
      <c r="H3633" s="1" t="str">
        <f>IFERROR(__xludf.DUMMYFUNCTION("""COMPUTED_VALUE"""),"PHP")</f>
        <v>PHP</v>
      </c>
      <c r="I3633" s="1" t="str">
        <f>IFERROR(__xludf.DUMMYFUNCTION("""COMPUTED_VALUE"""),"SQL")</f>
        <v>SQL</v>
      </c>
      <c r="J3633" s="1" t="str">
        <f>IFERROR(__xludf.DUMMYFUNCTION("""COMPUTED_VALUE"""),"TypeScript")</f>
        <v>TypeScript</v>
      </c>
      <c r="K3633" s="1" t="str">
        <f>IFERROR(__xludf.DUMMYFUNCTION("""COMPUTED_VALUE"""),"Other(s):")</f>
        <v>Other(s):</v>
      </c>
    </row>
    <row r="3634">
      <c r="B3634" s="1" t="str">
        <f>IFERROR(__xludf.DUMMYFUNCTION("""COMPUTED_VALUE"""),"C#;HTML/CSS;JavaScript;PHP;SQL")</f>
        <v>C#;HTML/CSS;JavaScript;PHP;SQL</v>
      </c>
      <c r="E3634" s="1" t="str">
        <f>IFERROR(__xludf.DUMMYFUNCTION("UNIQUE(SPLIT(B3634,"";""))"),"C#")</f>
        <v>C#</v>
      </c>
      <c r="F3634" s="1" t="str">
        <f>IFERROR(__xludf.DUMMYFUNCTION("""COMPUTED_VALUE"""),"HTML/CSS")</f>
        <v>HTML/CSS</v>
      </c>
      <c r="G3634" s="1" t="str">
        <f>IFERROR(__xludf.DUMMYFUNCTION("""COMPUTED_VALUE"""),"JavaScript")</f>
        <v>JavaScript</v>
      </c>
      <c r="H3634" s="1" t="str">
        <f>IFERROR(__xludf.DUMMYFUNCTION("""COMPUTED_VALUE"""),"PHP")</f>
        <v>PHP</v>
      </c>
      <c r="I3634" s="1" t="str">
        <f>IFERROR(__xludf.DUMMYFUNCTION("""COMPUTED_VALUE"""),"SQL")</f>
        <v>SQL</v>
      </c>
    </row>
    <row r="3635">
      <c r="B3635" s="1" t="str">
        <f>IFERROR(__xludf.DUMMYFUNCTION("""COMPUTED_VALUE"""),"Bash/Shell/PowerShell;HTML/CSS;Java;JavaScript;Python;SQL")</f>
        <v>Bash/Shell/PowerShell;HTML/CSS;Java;JavaScript;Python;SQL</v>
      </c>
      <c r="E3635" s="1" t="str">
        <f>IFERROR(__xludf.DUMMYFUNCTION("UNIQUE(SPLIT(B3635,"";""))"),"Bash/Shell/PowerShell")</f>
        <v>Bash/Shell/PowerShell</v>
      </c>
      <c r="F3635" s="1" t="str">
        <f>IFERROR(__xludf.DUMMYFUNCTION("""COMPUTED_VALUE"""),"HTML/CSS")</f>
        <v>HTML/CSS</v>
      </c>
      <c r="G3635" s="1" t="str">
        <f>IFERROR(__xludf.DUMMYFUNCTION("""COMPUTED_VALUE"""),"Java")</f>
        <v>Java</v>
      </c>
      <c r="H3635" s="1" t="str">
        <f>IFERROR(__xludf.DUMMYFUNCTION("""COMPUTED_VALUE"""),"JavaScript")</f>
        <v>JavaScript</v>
      </c>
      <c r="I3635" s="1" t="str">
        <f>IFERROR(__xludf.DUMMYFUNCTION("""COMPUTED_VALUE"""),"Python")</f>
        <v>Python</v>
      </c>
      <c r="J3635" s="1" t="str">
        <f>IFERROR(__xludf.DUMMYFUNCTION("""COMPUTED_VALUE"""),"SQL")</f>
        <v>SQL</v>
      </c>
    </row>
    <row r="3636">
      <c r="B3636" s="1" t="str">
        <f>IFERROR(__xludf.DUMMYFUNCTION("""COMPUTED_VALUE"""),"Bash/Shell/PowerShell;HTML/CSS;Java;JavaScript;PHP;SQL")</f>
        <v>Bash/Shell/PowerShell;HTML/CSS;Java;JavaScript;PHP;SQL</v>
      </c>
      <c r="E3636" s="1" t="str">
        <f>IFERROR(__xludf.DUMMYFUNCTION("UNIQUE(SPLIT(B3636,"";""))"),"Bash/Shell/PowerShell")</f>
        <v>Bash/Shell/PowerShell</v>
      </c>
      <c r="F3636" s="1" t="str">
        <f>IFERROR(__xludf.DUMMYFUNCTION("""COMPUTED_VALUE"""),"HTML/CSS")</f>
        <v>HTML/CSS</v>
      </c>
      <c r="G3636" s="1" t="str">
        <f>IFERROR(__xludf.DUMMYFUNCTION("""COMPUTED_VALUE"""),"Java")</f>
        <v>Java</v>
      </c>
      <c r="H3636" s="1" t="str">
        <f>IFERROR(__xludf.DUMMYFUNCTION("""COMPUTED_VALUE"""),"JavaScript")</f>
        <v>JavaScript</v>
      </c>
      <c r="I3636" s="1" t="str">
        <f>IFERROR(__xludf.DUMMYFUNCTION("""COMPUTED_VALUE"""),"PHP")</f>
        <v>PHP</v>
      </c>
      <c r="J3636" s="1" t="str">
        <f>IFERROR(__xludf.DUMMYFUNCTION("""COMPUTED_VALUE"""),"SQL")</f>
        <v>SQL</v>
      </c>
    </row>
    <row r="3637">
      <c r="B3637" s="1" t="str">
        <f>IFERROR(__xludf.DUMMYFUNCTION("""COMPUTED_VALUE"""),"Bash/Shell/PowerShell;C#;HTML/CSS;JavaScript;SQL;VBA")</f>
        <v>Bash/Shell/PowerShell;C#;HTML/CSS;JavaScript;SQL;VBA</v>
      </c>
      <c r="E3637" s="1" t="str">
        <f>IFERROR(__xludf.DUMMYFUNCTION("UNIQUE(SPLIT(B3637,"";""))"),"Bash/Shell/PowerShell")</f>
        <v>Bash/Shell/PowerShell</v>
      </c>
      <c r="F3637" s="1" t="str">
        <f>IFERROR(__xludf.DUMMYFUNCTION("""COMPUTED_VALUE"""),"C#")</f>
        <v>C#</v>
      </c>
      <c r="G3637" s="1" t="str">
        <f>IFERROR(__xludf.DUMMYFUNCTION("""COMPUTED_VALUE"""),"HTML/CSS")</f>
        <v>HTML/CSS</v>
      </c>
      <c r="H3637" s="1" t="str">
        <f>IFERROR(__xludf.DUMMYFUNCTION("""COMPUTED_VALUE"""),"JavaScript")</f>
        <v>JavaScript</v>
      </c>
      <c r="I3637" s="1" t="str">
        <f>IFERROR(__xludf.DUMMYFUNCTION("""COMPUTED_VALUE"""),"SQL")</f>
        <v>SQL</v>
      </c>
      <c r="J3637" s="1" t="str">
        <f>IFERROR(__xludf.DUMMYFUNCTION("""COMPUTED_VALUE"""),"VBA")</f>
        <v>VBA</v>
      </c>
    </row>
    <row r="3638">
      <c r="B3638" s="1" t="str">
        <f>IFERROR(__xludf.DUMMYFUNCTION("""COMPUTED_VALUE"""),"C#;SQL;TypeScript")</f>
        <v>C#;SQL;TypeScript</v>
      </c>
      <c r="E3638" s="1" t="str">
        <f>IFERROR(__xludf.DUMMYFUNCTION("UNIQUE(SPLIT(B3638,"";""))"),"C#")</f>
        <v>C#</v>
      </c>
      <c r="F3638" s="1" t="str">
        <f>IFERROR(__xludf.DUMMYFUNCTION("""COMPUTED_VALUE"""),"SQL")</f>
        <v>SQL</v>
      </c>
      <c r="G3638" s="1" t="str">
        <f>IFERROR(__xludf.DUMMYFUNCTION("""COMPUTED_VALUE"""),"TypeScript")</f>
        <v>TypeScript</v>
      </c>
    </row>
    <row r="3639">
      <c r="B3639" s="1" t="str">
        <f>IFERROR(__xludf.DUMMYFUNCTION("""COMPUTED_VALUE"""),"Assembly;Bash/Shell/PowerShell;C;C++;JavaScript;Python")</f>
        <v>Assembly;Bash/Shell/PowerShell;C;C++;JavaScript;Python</v>
      </c>
      <c r="E3639" s="1" t="str">
        <f>IFERROR(__xludf.DUMMYFUNCTION("UNIQUE(SPLIT(B3639,"";""))"),"Assembly")</f>
        <v>Assembly</v>
      </c>
      <c r="F3639" s="1" t="str">
        <f>IFERROR(__xludf.DUMMYFUNCTION("""COMPUTED_VALUE"""),"Bash/Shell/PowerShell")</f>
        <v>Bash/Shell/PowerShell</v>
      </c>
      <c r="G3639" s="1" t="str">
        <f>IFERROR(__xludf.DUMMYFUNCTION("""COMPUTED_VALUE"""),"C")</f>
        <v>C</v>
      </c>
      <c r="H3639" s="1" t="str">
        <f>IFERROR(__xludf.DUMMYFUNCTION("""COMPUTED_VALUE"""),"C++")</f>
        <v>C++</v>
      </c>
      <c r="I3639" s="1" t="str">
        <f>IFERROR(__xludf.DUMMYFUNCTION("""COMPUTED_VALUE"""),"JavaScript")</f>
        <v>JavaScript</v>
      </c>
      <c r="J3639" s="1" t="str">
        <f>IFERROR(__xludf.DUMMYFUNCTION("""COMPUTED_VALUE"""),"Python")</f>
        <v>Python</v>
      </c>
    </row>
    <row r="3640">
      <c r="B3640" s="1" t="str">
        <f>IFERROR(__xludf.DUMMYFUNCTION("""COMPUTED_VALUE"""),"Bash/Shell/PowerShell;HTML/CSS;JavaScript;PHP;SQL")</f>
        <v>Bash/Shell/PowerShell;HTML/CSS;JavaScript;PHP;SQL</v>
      </c>
      <c r="E3640" s="1" t="str">
        <f>IFERROR(__xludf.DUMMYFUNCTION("UNIQUE(SPLIT(B3640,"";""))"),"Bash/Shell/PowerShell")</f>
        <v>Bash/Shell/PowerShell</v>
      </c>
      <c r="F3640" s="1" t="str">
        <f>IFERROR(__xludf.DUMMYFUNCTION("""COMPUTED_VALUE"""),"HTML/CSS")</f>
        <v>HTML/CSS</v>
      </c>
      <c r="G3640" s="1" t="str">
        <f>IFERROR(__xludf.DUMMYFUNCTION("""COMPUTED_VALUE"""),"JavaScript")</f>
        <v>JavaScript</v>
      </c>
      <c r="H3640" s="1" t="str">
        <f>IFERROR(__xludf.DUMMYFUNCTION("""COMPUTED_VALUE"""),"PHP")</f>
        <v>PHP</v>
      </c>
      <c r="I3640" s="1" t="str">
        <f>IFERROR(__xludf.DUMMYFUNCTION("""COMPUTED_VALUE"""),"SQL")</f>
        <v>SQL</v>
      </c>
    </row>
    <row r="3641">
      <c r="B3641" s="1" t="str">
        <f>IFERROR(__xludf.DUMMYFUNCTION("""COMPUTED_VALUE"""),"Python;Rust;SQL")</f>
        <v>Python;Rust;SQL</v>
      </c>
      <c r="E3641" s="1" t="str">
        <f>IFERROR(__xludf.DUMMYFUNCTION("UNIQUE(SPLIT(B3641,"";""))"),"Python")</f>
        <v>Python</v>
      </c>
      <c r="F3641" s="1" t="str">
        <f>IFERROR(__xludf.DUMMYFUNCTION("""COMPUTED_VALUE"""),"Rust")</f>
        <v>Rust</v>
      </c>
      <c r="G3641" s="1" t="str">
        <f>IFERROR(__xludf.DUMMYFUNCTION("""COMPUTED_VALUE"""),"SQL")</f>
        <v>SQL</v>
      </c>
    </row>
    <row r="3642">
      <c r="B3642" s="1" t="str">
        <f>IFERROR(__xludf.DUMMYFUNCTION("""COMPUTED_VALUE"""),"Bash/Shell/PowerShell;Java;Python;Scala;SQL")</f>
        <v>Bash/Shell/PowerShell;Java;Python;Scala;SQL</v>
      </c>
      <c r="E3642" s="1" t="str">
        <f>IFERROR(__xludf.DUMMYFUNCTION("UNIQUE(SPLIT(B3642,"";""))"),"Bash/Shell/PowerShell")</f>
        <v>Bash/Shell/PowerShell</v>
      </c>
      <c r="F3642" s="1" t="str">
        <f>IFERROR(__xludf.DUMMYFUNCTION("""COMPUTED_VALUE"""),"Java")</f>
        <v>Java</v>
      </c>
      <c r="G3642" s="1" t="str">
        <f>IFERROR(__xludf.DUMMYFUNCTION("""COMPUTED_VALUE"""),"Python")</f>
        <v>Python</v>
      </c>
      <c r="H3642" s="1" t="str">
        <f>IFERROR(__xludf.DUMMYFUNCTION("""COMPUTED_VALUE"""),"Scala")</f>
        <v>Scala</v>
      </c>
      <c r="I3642" s="1" t="str">
        <f>IFERROR(__xludf.DUMMYFUNCTION("""COMPUTED_VALUE"""),"SQL")</f>
        <v>SQL</v>
      </c>
    </row>
    <row r="3643">
      <c r="B3643" s="1" t="str">
        <f>IFERROR(__xludf.DUMMYFUNCTION("""COMPUTED_VALUE"""),"Bash/Shell/PowerShell;Dart;Go;Kotlin;PHP;Python;SQL")</f>
        <v>Bash/Shell/PowerShell;Dart;Go;Kotlin;PHP;Python;SQL</v>
      </c>
      <c r="E3643" s="1" t="str">
        <f>IFERROR(__xludf.DUMMYFUNCTION("UNIQUE(SPLIT(B3643,"";""))"),"Bash/Shell/PowerShell")</f>
        <v>Bash/Shell/PowerShell</v>
      </c>
      <c r="F3643" s="1" t="str">
        <f>IFERROR(__xludf.DUMMYFUNCTION("""COMPUTED_VALUE"""),"Dart")</f>
        <v>Dart</v>
      </c>
      <c r="G3643" s="1" t="str">
        <f>IFERROR(__xludf.DUMMYFUNCTION("""COMPUTED_VALUE"""),"Go")</f>
        <v>Go</v>
      </c>
      <c r="H3643" s="1" t="str">
        <f>IFERROR(__xludf.DUMMYFUNCTION("""COMPUTED_VALUE"""),"Kotlin")</f>
        <v>Kotlin</v>
      </c>
      <c r="I3643" s="1" t="str">
        <f>IFERROR(__xludf.DUMMYFUNCTION("""COMPUTED_VALUE"""),"PHP")</f>
        <v>PHP</v>
      </c>
      <c r="J3643" s="1" t="str">
        <f>IFERROR(__xludf.DUMMYFUNCTION("""COMPUTED_VALUE"""),"Python")</f>
        <v>Python</v>
      </c>
      <c r="K3643" s="1" t="str">
        <f>IFERROR(__xludf.DUMMYFUNCTION("""COMPUTED_VALUE"""),"SQL")</f>
        <v>SQL</v>
      </c>
    </row>
    <row r="3644">
      <c r="B3644" s="1" t="str">
        <f>IFERROR(__xludf.DUMMYFUNCTION("""COMPUTED_VALUE"""),"C#;HTML/CSS;JavaScript;TypeScript")</f>
        <v>C#;HTML/CSS;JavaScript;TypeScript</v>
      </c>
      <c r="E3644" s="1" t="str">
        <f>IFERROR(__xludf.DUMMYFUNCTION("UNIQUE(SPLIT(B3644,"";""))"),"C#")</f>
        <v>C#</v>
      </c>
      <c r="F3644" s="1" t="str">
        <f>IFERROR(__xludf.DUMMYFUNCTION("""COMPUTED_VALUE"""),"HTML/CSS")</f>
        <v>HTML/CSS</v>
      </c>
      <c r="G3644" s="1" t="str">
        <f>IFERROR(__xludf.DUMMYFUNCTION("""COMPUTED_VALUE"""),"JavaScript")</f>
        <v>JavaScript</v>
      </c>
      <c r="H3644" s="1" t="str">
        <f>IFERROR(__xludf.DUMMYFUNCTION("""COMPUTED_VALUE"""),"TypeScript")</f>
        <v>TypeScript</v>
      </c>
    </row>
    <row r="3645">
      <c r="B3645" s="1" t="str">
        <f>IFERROR(__xludf.DUMMYFUNCTION("""COMPUTED_VALUE"""),"Bash/Shell/PowerShell;C++;HTML/CSS;Java;JavaScript;PHP;Python;SQL;Other(s):")</f>
        <v>Bash/Shell/PowerShell;C++;HTML/CSS;Java;JavaScript;PHP;Python;SQL;Other(s):</v>
      </c>
      <c r="E3645" s="1" t="str">
        <f>IFERROR(__xludf.DUMMYFUNCTION("UNIQUE(SPLIT(B3645,"";""))"),"Bash/Shell/PowerShell")</f>
        <v>Bash/Shell/PowerShell</v>
      </c>
      <c r="F3645" s="1" t="str">
        <f>IFERROR(__xludf.DUMMYFUNCTION("""COMPUTED_VALUE"""),"C++")</f>
        <v>C++</v>
      </c>
      <c r="G3645" s="1" t="str">
        <f>IFERROR(__xludf.DUMMYFUNCTION("""COMPUTED_VALUE"""),"HTML/CSS")</f>
        <v>HTML/CSS</v>
      </c>
      <c r="H3645" s="1" t="str">
        <f>IFERROR(__xludf.DUMMYFUNCTION("""COMPUTED_VALUE"""),"Java")</f>
        <v>Java</v>
      </c>
      <c r="I3645" s="1" t="str">
        <f>IFERROR(__xludf.DUMMYFUNCTION("""COMPUTED_VALUE"""),"JavaScript")</f>
        <v>JavaScript</v>
      </c>
      <c r="J3645" s="1" t="str">
        <f>IFERROR(__xludf.DUMMYFUNCTION("""COMPUTED_VALUE"""),"PHP")</f>
        <v>PHP</v>
      </c>
      <c r="K3645" s="1" t="str">
        <f>IFERROR(__xludf.DUMMYFUNCTION("""COMPUTED_VALUE"""),"Python")</f>
        <v>Python</v>
      </c>
      <c r="L3645" s="1" t="str">
        <f>IFERROR(__xludf.DUMMYFUNCTION("""COMPUTED_VALUE"""),"SQL")</f>
        <v>SQL</v>
      </c>
      <c r="M3645" s="1" t="str">
        <f>IFERROR(__xludf.DUMMYFUNCTION("""COMPUTED_VALUE"""),"Other(s):")</f>
        <v>Other(s):</v>
      </c>
    </row>
    <row r="3646">
      <c r="B3646" s="1" t="str">
        <f>IFERROR(__xludf.DUMMYFUNCTION("""COMPUTED_VALUE"""),"Bash/Shell/PowerShell;HTML/CSS;Java;JavaScript;Python")</f>
        <v>Bash/Shell/PowerShell;HTML/CSS;Java;JavaScript;Python</v>
      </c>
      <c r="E3646" s="1" t="str">
        <f>IFERROR(__xludf.DUMMYFUNCTION("UNIQUE(SPLIT(B3646,"";""))"),"Bash/Shell/PowerShell")</f>
        <v>Bash/Shell/PowerShell</v>
      </c>
      <c r="F3646" s="1" t="str">
        <f>IFERROR(__xludf.DUMMYFUNCTION("""COMPUTED_VALUE"""),"HTML/CSS")</f>
        <v>HTML/CSS</v>
      </c>
      <c r="G3646" s="1" t="str">
        <f>IFERROR(__xludf.DUMMYFUNCTION("""COMPUTED_VALUE"""),"Java")</f>
        <v>Java</v>
      </c>
      <c r="H3646" s="1" t="str">
        <f>IFERROR(__xludf.DUMMYFUNCTION("""COMPUTED_VALUE"""),"JavaScript")</f>
        <v>JavaScript</v>
      </c>
      <c r="I3646" s="1" t="str">
        <f>IFERROR(__xludf.DUMMYFUNCTION("""COMPUTED_VALUE"""),"Python")</f>
        <v>Python</v>
      </c>
    </row>
    <row r="3647">
      <c r="B3647" s="1" t="str">
        <f>IFERROR(__xludf.DUMMYFUNCTION("""COMPUTED_VALUE"""),"C;R")</f>
        <v>C;R</v>
      </c>
      <c r="E3647" s="1" t="str">
        <f>IFERROR(__xludf.DUMMYFUNCTION("UNIQUE(SPLIT(B3647,"";""))"),"C")</f>
        <v>C</v>
      </c>
      <c r="F3647" s="1" t="str">
        <f>IFERROR(__xludf.DUMMYFUNCTION("""COMPUTED_VALUE"""),"R")</f>
        <v>R</v>
      </c>
    </row>
    <row r="3648">
      <c r="B3648" s="1" t="str">
        <f>IFERROR(__xludf.DUMMYFUNCTION("""COMPUTED_VALUE"""),"Bash/Shell/PowerShell;HTML/CSS;Java;Kotlin;Python;VBA")</f>
        <v>Bash/Shell/PowerShell;HTML/CSS;Java;Kotlin;Python;VBA</v>
      </c>
      <c r="E3648" s="1" t="str">
        <f>IFERROR(__xludf.DUMMYFUNCTION("UNIQUE(SPLIT(B3648,"";""))"),"Bash/Shell/PowerShell")</f>
        <v>Bash/Shell/PowerShell</v>
      </c>
      <c r="F3648" s="1" t="str">
        <f>IFERROR(__xludf.DUMMYFUNCTION("""COMPUTED_VALUE"""),"HTML/CSS")</f>
        <v>HTML/CSS</v>
      </c>
      <c r="G3648" s="1" t="str">
        <f>IFERROR(__xludf.DUMMYFUNCTION("""COMPUTED_VALUE"""),"Java")</f>
        <v>Java</v>
      </c>
      <c r="H3648" s="1" t="str">
        <f>IFERROR(__xludf.DUMMYFUNCTION("""COMPUTED_VALUE"""),"Kotlin")</f>
        <v>Kotlin</v>
      </c>
      <c r="I3648" s="1" t="str">
        <f>IFERROR(__xludf.DUMMYFUNCTION("""COMPUTED_VALUE"""),"Python")</f>
        <v>Python</v>
      </c>
      <c r="J3648" s="1" t="str">
        <f>IFERROR(__xludf.DUMMYFUNCTION("""COMPUTED_VALUE"""),"VBA")</f>
        <v>VBA</v>
      </c>
    </row>
    <row r="3649">
      <c r="B3649" s="1" t="str">
        <f>IFERROR(__xludf.DUMMYFUNCTION("""COMPUTED_VALUE"""),"Java;Python;SQL")</f>
        <v>Java;Python;SQL</v>
      </c>
      <c r="E3649" s="1" t="str">
        <f>IFERROR(__xludf.DUMMYFUNCTION("UNIQUE(SPLIT(B3649,"";""))"),"Java")</f>
        <v>Java</v>
      </c>
      <c r="F3649" s="1" t="str">
        <f>IFERROR(__xludf.DUMMYFUNCTION("""COMPUTED_VALUE"""),"Python")</f>
        <v>Python</v>
      </c>
      <c r="G3649" s="1" t="str">
        <f>IFERROR(__xludf.DUMMYFUNCTION("""COMPUTED_VALUE"""),"SQL")</f>
        <v>SQL</v>
      </c>
    </row>
    <row r="3650">
      <c r="B3650" s="1" t="str">
        <f>IFERROR(__xludf.DUMMYFUNCTION("""COMPUTED_VALUE"""),"C#;Dart;F#;HTML/CSS;Java;JavaScript;Python;SQL")</f>
        <v>C#;Dart;F#;HTML/CSS;Java;JavaScript;Python;SQL</v>
      </c>
      <c r="E3650" s="1" t="str">
        <f>IFERROR(__xludf.DUMMYFUNCTION("UNIQUE(SPLIT(B3650,"";""))"),"C#")</f>
        <v>C#</v>
      </c>
      <c r="F3650" s="1" t="str">
        <f>IFERROR(__xludf.DUMMYFUNCTION("""COMPUTED_VALUE"""),"Dart")</f>
        <v>Dart</v>
      </c>
      <c r="G3650" s="1" t="str">
        <f>IFERROR(__xludf.DUMMYFUNCTION("""COMPUTED_VALUE"""),"F#")</f>
        <v>F#</v>
      </c>
      <c r="H3650" s="1" t="str">
        <f>IFERROR(__xludf.DUMMYFUNCTION("""COMPUTED_VALUE"""),"HTML/CSS")</f>
        <v>HTML/CSS</v>
      </c>
      <c r="I3650" s="1" t="str">
        <f>IFERROR(__xludf.DUMMYFUNCTION("""COMPUTED_VALUE"""),"Java")</f>
        <v>Java</v>
      </c>
      <c r="J3650" s="1" t="str">
        <f>IFERROR(__xludf.DUMMYFUNCTION("""COMPUTED_VALUE"""),"JavaScript")</f>
        <v>JavaScript</v>
      </c>
      <c r="K3650" s="1" t="str">
        <f>IFERROR(__xludf.DUMMYFUNCTION("""COMPUTED_VALUE"""),"Python")</f>
        <v>Python</v>
      </c>
      <c r="L3650" s="1" t="str">
        <f>IFERROR(__xludf.DUMMYFUNCTION("""COMPUTED_VALUE"""),"SQL")</f>
        <v>SQL</v>
      </c>
    </row>
    <row r="3651">
      <c r="B3651" s="1" t="str">
        <f>IFERROR(__xludf.DUMMYFUNCTION("""COMPUTED_VALUE"""),"Bash/Shell/PowerShell;C;C++;HTML/CSS;Java;JavaScript;PHP;Python;R;SQL;VBA")</f>
        <v>Bash/Shell/PowerShell;C;C++;HTML/CSS;Java;JavaScript;PHP;Python;R;SQL;VBA</v>
      </c>
      <c r="E3651" s="1" t="str">
        <f>IFERROR(__xludf.DUMMYFUNCTION("UNIQUE(SPLIT(B3651,"";""))"),"Bash/Shell/PowerShell")</f>
        <v>Bash/Shell/PowerShell</v>
      </c>
      <c r="F3651" s="1" t="str">
        <f>IFERROR(__xludf.DUMMYFUNCTION("""COMPUTED_VALUE"""),"C")</f>
        <v>C</v>
      </c>
      <c r="G3651" s="1" t="str">
        <f>IFERROR(__xludf.DUMMYFUNCTION("""COMPUTED_VALUE"""),"C++")</f>
        <v>C++</v>
      </c>
      <c r="H3651" s="1" t="str">
        <f>IFERROR(__xludf.DUMMYFUNCTION("""COMPUTED_VALUE"""),"HTML/CSS")</f>
        <v>HTML/CSS</v>
      </c>
      <c r="I3651" s="1" t="str">
        <f>IFERROR(__xludf.DUMMYFUNCTION("""COMPUTED_VALUE"""),"Java")</f>
        <v>Java</v>
      </c>
      <c r="J3651" s="1" t="str">
        <f>IFERROR(__xludf.DUMMYFUNCTION("""COMPUTED_VALUE"""),"JavaScript")</f>
        <v>JavaScript</v>
      </c>
      <c r="K3651" s="1" t="str">
        <f>IFERROR(__xludf.DUMMYFUNCTION("""COMPUTED_VALUE"""),"PHP")</f>
        <v>PHP</v>
      </c>
      <c r="L3651" s="1" t="str">
        <f>IFERROR(__xludf.DUMMYFUNCTION("""COMPUTED_VALUE"""),"Python")</f>
        <v>Python</v>
      </c>
      <c r="M3651" s="1" t="str">
        <f>IFERROR(__xludf.DUMMYFUNCTION("""COMPUTED_VALUE"""),"R")</f>
        <v>R</v>
      </c>
      <c r="N3651" s="1" t="str">
        <f>IFERROR(__xludf.DUMMYFUNCTION("""COMPUTED_VALUE"""),"SQL")</f>
        <v>SQL</v>
      </c>
      <c r="O3651" s="1" t="str">
        <f>IFERROR(__xludf.DUMMYFUNCTION("""COMPUTED_VALUE"""),"VBA")</f>
        <v>VBA</v>
      </c>
    </row>
    <row r="3652">
      <c r="B3652" s="1" t="str">
        <f>IFERROR(__xludf.DUMMYFUNCTION("""COMPUTED_VALUE"""),"Bash/Shell/PowerShell;C;HTML/CSS;JavaScript;Python;Rust;Swift;TypeScript")</f>
        <v>Bash/Shell/PowerShell;C;HTML/CSS;JavaScript;Python;Rust;Swift;TypeScript</v>
      </c>
      <c r="E3652" s="1" t="str">
        <f>IFERROR(__xludf.DUMMYFUNCTION("UNIQUE(SPLIT(B3652,"";""))"),"Bash/Shell/PowerShell")</f>
        <v>Bash/Shell/PowerShell</v>
      </c>
      <c r="F3652" s="1" t="str">
        <f>IFERROR(__xludf.DUMMYFUNCTION("""COMPUTED_VALUE"""),"C")</f>
        <v>C</v>
      </c>
      <c r="G3652" s="1" t="str">
        <f>IFERROR(__xludf.DUMMYFUNCTION("""COMPUTED_VALUE"""),"HTML/CSS")</f>
        <v>HTML/CSS</v>
      </c>
      <c r="H3652" s="1" t="str">
        <f>IFERROR(__xludf.DUMMYFUNCTION("""COMPUTED_VALUE"""),"JavaScript")</f>
        <v>JavaScript</v>
      </c>
      <c r="I3652" s="1" t="str">
        <f>IFERROR(__xludf.DUMMYFUNCTION("""COMPUTED_VALUE"""),"Python")</f>
        <v>Python</v>
      </c>
      <c r="J3652" s="1" t="str">
        <f>IFERROR(__xludf.DUMMYFUNCTION("""COMPUTED_VALUE"""),"Rust")</f>
        <v>Rust</v>
      </c>
      <c r="K3652" s="1" t="str">
        <f>IFERROR(__xludf.DUMMYFUNCTION("""COMPUTED_VALUE"""),"Swift")</f>
        <v>Swift</v>
      </c>
      <c r="L3652" s="1" t="str">
        <f>IFERROR(__xludf.DUMMYFUNCTION("""COMPUTED_VALUE"""),"TypeScript")</f>
        <v>TypeScript</v>
      </c>
    </row>
    <row r="3653">
      <c r="B3653" s="1" t="str">
        <f>IFERROR(__xludf.DUMMYFUNCTION("""COMPUTED_VALUE"""),"C;C++;C#;SQL;VBA")</f>
        <v>C;C++;C#;SQL;VBA</v>
      </c>
      <c r="E3653" s="1" t="str">
        <f>IFERROR(__xludf.DUMMYFUNCTION("UNIQUE(SPLIT(B3653,"";""))"),"C")</f>
        <v>C</v>
      </c>
      <c r="F3653" s="1" t="str">
        <f>IFERROR(__xludf.DUMMYFUNCTION("""COMPUTED_VALUE"""),"C++")</f>
        <v>C++</v>
      </c>
      <c r="G3653" s="1" t="str">
        <f>IFERROR(__xludf.DUMMYFUNCTION("""COMPUTED_VALUE"""),"C#")</f>
        <v>C#</v>
      </c>
      <c r="H3653" s="1" t="str">
        <f>IFERROR(__xludf.DUMMYFUNCTION("""COMPUTED_VALUE"""),"SQL")</f>
        <v>SQL</v>
      </c>
      <c r="I3653" s="1" t="str">
        <f>IFERROR(__xludf.DUMMYFUNCTION("""COMPUTED_VALUE"""),"VBA")</f>
        <v>VBA</v>
      </c>
    </row>
    <row r="3654">
      <c r="B3654" s="1" t="str">
        <f>IFERROR(__xludf.DUMMYFUNCTION("""COMPUTED_VALUE"""),"Bash/Shell/PowerShell;Go;HTML/CSS;Java;JavaScript;Python;Ruby")</f>
        <v>Bash/Shell/PowerShell;Go;HTML/CSS;Java;JavaScript;Python;Ruby</v>
      </c>
      <c r="E3654" s="1" t="str">
        <f>IFERROR(__xludf.DUMMYFUNCTION("UNIQUE(SPLIT(B3654,"";""))"),"Bash/Shell/PowerShell")</f>
        <v>Bash/Shell/PowerShell</v>
      </c>
      <c r="F3654" s="1" t="str">
        <f>IFERROR(__xludf.DUMMYFUNCTION("""COMPUTED_VALUE"""),"Go")</f>
        <v>Go</v>
      </c>
      <c r="G3654" s="1" t="str">
        <f>IFERROR(__xludf.DUMMYFUNCTION("""COMPUTED_VALUE"""),"HTML/CSS")</f>
        <v>HTML/CSS</v>
      </c>
      <c r="H3654" s="1" t="str">
        <f>IFERROR(__xludf.DUMMYFUNCTION("""COMPUTED_VALUE"""),"Java")</f>
        <v>Java</v>
      </c>
      <c r="I3654" s="1" t="str">
        <f>IFERROR(__xludf.DUMMYFUNCTION("""COMPUTED_VALUE"""),"JavaScript")</f>
        <v>JavaScript</v>
      </c>
      <c r="J3654" s="1" t="str">
        <f>IFERROR(__xludf.DUMMYFUNCTION("""COMPUTED_VALUE"""),"Python")</f>
        <v>Python</v>
      </c>
      <c r="K3654" s="1" t="str">
        <f>IFERROR(__xludf.DUMMYFUNCTION("""COMPUTED_VALUE"""),"Ruby")</f>
        <v>Ruby</v>
      </c>
    </row>
    <row r="3655">
      <c r="B3655" s="1" t="str">
        <f>IFERROR(__xludf.DUMMYFUNCTION("""COMPUTED_VALUE"""),"Bash/Shell/PowerShell;C++;C#;Go;JavaScript;PHP;SQL;TypeScript")</f>
        <v>Bash/Shell/PowerShell;C++;C#;Go;JavaScript;PHP;SQL;TypeScript</v>
      </c>
      <c r="E3655" s="1" t="str">
        <f>IFERROR(__xludf.DUMMYFUNCTION("UNIQUE(SPLIT(B3655,"";""))"),"Bash/Shell/PowerShell")</f>
        <v>Bash/Shell/PowerShell</v>
      </c>
      <c r="F3655" s="1" t="str">
        <f>IFERROR(__xludf.DUMMYFUNCTION("""COMPUTED_VALUE"""),"C++")</f>
        <v>C++</v>
      </c>
      <c r="G3655" s="1" t="str">
        <f>IFERROR(__xludf.DUMMYFUNCTION("""COMPUTED_VALUE"""),"C#")</f>
        <v>C#</v>
      </c>
      <c r="H3655" s="1" t="str">
        <f>IFERROR(__xludf.DUMMYFUNCTION("""COMPUTED_VALUE"""),"Go")</f>
        <v>Go</v>
      </c>
      <c r="I3655" s="1" t="str">
        <f>IFERROR(__xludf.DUMMYFUNCTION("""COMPUTED_VALUE"""),"JavaScript")</f>
        <v>JavaScript</v>
      </c>
      <c r="J3655" s="1" t="str">
        <f>IFERROR(__xludf.DUMMYFUNCTION("""COMPUTED_VALUE"""),"PHP")</f>
        <v>PHP</v>
      </c>
      <c r="K3655" s="1" t="str">
        <f>IFERROR(__xludf.DUMMYFUNCTION("""COMPUTED_VALUE"""),"SQL")</f>
        <v>SQL</v>
      </c>
      <c r="L3655" s="1" t="str">
        <f>IFERROR(__xludf.DUMMYFUNCTION("""COMPUTED_VALUE"""),"TypeScript")</f>
        <v>TypeScript</v>
      </c>
    </row>
    <row r="3656">
      <c r="B3656" s="1" t="str">
        <f>IFERROR(__xludf.DUMMYFUNCTION("""COMPUTED_VALUE"""),"HTML/CSS;JavaScript;SQL")</f>
        <v>HTML/CSS;JavaScript;SQL</v>
      </c>
      <c r="E3656" s="1" t="str">
        <f>IFERROR(__xludf.DUMMYFUNCTION("UNIQUE(SPLIT(B3656,"";""))"),"HTML/CSS")</f>
        <v>HTML/CSS</v>
      </c>
      <c r="F3656" s="1" t="str">
        <f>IFERROR(__xludf.DUMMYFUNCTION("""COMPUTED_VALUE"""),"JavaScript")</f>
        <v>JavaScript</v>
      </c>
      <c r="G3656" s="1" t="str">
        <f>IFERROR(__xludf.DUMMYFUNCTION("""COMPUTED_VALUE"""),"SQL")</f>
        <v>SQL</v>
      </c>
    </row>
    <row r="3657">
      <c r="B3657" s="1" t="str">
        <f>IFERROR(__xludf.DUMMYFUNCTION("""COMPUTED_VALUE"""),"C++;Go;Java;Python;Scala;SQL;Swift;Other(s):")</f>
        <v>C++;Go;Java;Python;Scala;SQL;Swift;Other(s):</v>
      </c>
      <c r="E3657" s="1" t="str">
        <f>IFERROR(__xludf.DUMMYFUNCTION("UNIQUE(SPLIT(B3657,"";""))"),"C++")</f>
        <v>C++</v>
      </c>
      <c r="F3657" s="1" t="str">
        <f>IFERROR(__xludf.DUMMYFUNCTION("""COMPUTED_VALUE"""),"Go")</f>
        <v>Go</v>
      </c>
      <c r="G3657" s="1" t="str">
        <f>IFERROR(__xludf.DUMMYFUNCTION("""COMPUTED_VALUE"""),"Java")</f>
        <v>Java</v>
      </c>
      <c r="H3657" s="1" t="str">
        <f>IFERROR(__xludf.DUMMYFUNCTION("""COMPUTED_VALUE"""),"Python")</f>
        <v>Python</v>
      </c>
      <c r="I3657" s="1" t="str">
        <f>IFERROR(__xludf.DUMMYFUNCTION("""COMPUTED_VALUE"""),"Scala")</f>
        <v>Scala</v>
      </c>
      <c r="J3657" s="1" t="str">
        <f>IFERROR(__xludf.DUMMYFUNCTION("""COMPUTED_VALUE"""),"SQL")</f>
        <v>SQL</v>
      </c>
      <c r="K3657" s="1" t="str">
        <f>IFERROR(__xludf.DUMMYFUNCTION("""COMPUTED_VALUE"""),"Swift")</f>
        <v>Swift</v>
      </c>
      <c r="L3657" s="1" t="str">
        <f>IFERROR(__xludf.DUMMYFUNCTION("""COMPUTED_VALUE"""),"Other(s):")</f>
        <v>Other(s):</v>
      </c>
    </row>
    <row r="3658">
      <c r="B3658" s="1" t="str">
        <f>IFERROR(__xludf.DUMMYFUNCTION("""COMPUTED_VALUE"""),"Assembly;Bash/Shell/PowerShell;C;C++;HTML/CSS;Java;JavaScript;PHP;Python;SQL;Swift")</f>
        <v>Assembly;Bash/Shell/PowerShell;C;C++;HTML/CSS;Java;JavaScript;PHP;Python;SQL;Swift</v>
      </c>
      <c r="E3658" s="1" t="str">
        <f>IFERROR(__xludf.DUMMYFUNCTION("UNIQUE(SPLIT(B3658,"";""))"),"Assembly")</f>
        <v>Assembly</v>
      </c>
      <c r="F3658" s="1" t="str">
        <f>IFERROR(__xludf.DUMMYFUNCTION("""COMPUTED_VALUE"""),"Bash/Shell/PowerShell")</f>
        <v>Bash/Shell/PowerShell</v>
      </c>
      <c r="G3658" s="1" t="str">
        <f>IFERROR(__xludf.DUMMYFUNCTION("""COMPUTED_VALUE"""),"C")</f>
        <v>C</v>
      </c>
      <c r="H3658" s="1" t="str">
        <f>IFERROR(__xludf.DUMMYFUNCTION("""COMPUTED_VALUE"""),"C++")</f>
        <v>C++</v>
      </c>
      <c r="I3658" s="1" t="str">
        <f>IFERROR(__xludf.DUMMYFUNCTION("""COMPUTED_VALUE"""),"HTML/CSS")</f>
        <v>HTML/CSS</v>
      </c>
      <c r="J3658" s="1" t="str">
        <f>IFERROR(__xludf.DUMMYFUNCTION("""COMPUTED_VALUE"""),"Java")</f>
        <v>Java</v>
      </c>
      <c r="K3658" s="1" t="str">
        <f>IFERROR(__xludf.DUMMYFUNCTION("""COMPUTED_VALUE"""),"JavaScript")</f>
        <v>JavaScript</v>
      </c>
      <c r="L3658" s="1" t="str">
        <f>IFERROR(__xludf.DUMMYFUNCTION("""COMPUTED_VALUE"""),"PHP")</f>
        <v>PHP</v>
      </c>
      <c r="M3658" s="1" t="str">
        <f>IFERROR(__xludf.DUMMYFUNCTION("""COMPUTED_VALUE"""),"Python")</f>
        <v>Python</v>
      </c>
      <c r="N3658" s="1" t="str">
        <f>IFERROR(__xludf.DUMMYFUNCTION("""COMPUTED_VALUE"""),"SQL")</f>
        <v>SQL</v>
      </c>
      <c r="O3658" s="1" t="str">
        <f>IFERROR(__xludf.DUMMYFUNCTION("""COMPUTED_VALUE"""),"Swift")</f>
        <v>Swift</v>
      </c>
    </row>
    <row r="3659">
      <c r="B3659" s="1" t="str">
        <f>IFERROR(__xludf.DUMMYFUNCTION("""COMPUTED_VALUE"""),"Bash/Shell/PowerShell;C#;HTML/CSS;Java;JavaScript;PHP;Python;SQL")</f>
        <v>Bash/Shell/PowerShell;C#;HTML/CSS;Java;JavaScript;PHP;Python;SQL</v>
      </c>
      <c r="E3659" s="1" t="str">
        <f>IFERROR(__xludf.DUMMYFUNCTION("UNIQUE(SPLIT(B3659,"";""))"),"Bash/Shell/PowerShell")</f>
        <v>Bash/Shell/PowerShell</v>
      </c>
      <c r="F3659" s="1" t="str">
        <f>IFERROR(__xludf.DUMMYFUNCTION("""COMPUTED_VALUE"""),"C#")</f>
        <v>C#</v>
      </c>
      <c r="G3659" s="1" t="str">
        <f>IFERROR(__xludf.DUMMYFUNCTION("""COMPUTED_VALUE"""),"HTML/CSS")</f>
        <v>HTML/CSS</v>
      </c>
      <c r="H3659" s="1" t="str">
        <f>IFERROR(__xludf.DUMMYFUNCTION("""COMPUTED_VALUE"""),"Java")</f>
        <v>Java</v>
      </c>
      <c r="I3659" s="1" t="str">
        <f>IFERROR(__xludf.DUMMYFUNCTION("""COMPUTED_VALUE"""),"JavaScript")</f>
        <v>JavaScript</v>
      </c>
      <c r="J3659" s="1" t="str">
        <f>IFERROR(__xludf.DUMMYFUNCTION("""COMPUTED_VALUE"""),"PHP")</f>
        <v>PHP</v>
      </c>
      <c r="K3659" s="1" t="str">
        <f>IFERROR(__xludf.DUMMYFUNCTION("""COMPUTED_VALUE"""),"Python")</f>
        <v>Python</v>
      </c>
      <c r="L3659" s="1" t="str">
        <f>IFERROR(__xludf.DUMMYFUNCTION("""COMPUTED_VALUE"""),"SQL")</f>
        <v>SQL</v>
      </c>
    </row>
    <row r="3660">
      <c r="B3660" s="1" t="str">
        <f>IFERROR(__xludf.DUMMYFUNCTION("""COMPUTED_VALUE"""),"Java")</f>
        <v>Java</v>
      </c>
      <c r="E3660" s="1" t="str">
        <f>IFERROR(__xludf.DUMMYFUNCTION("UNIQUE(SPLIT(B3660,"";""))"),"Java")</f>
        <v>Java</v>
      </c>
    </row>
    <row r="3661">
      <c r="B3661" s="1" t="str">
        <f>IFERROR(__xludf.DUMMYFUNCTION("""COMPUTED_VALUE"""),"C;Go;JavaScript;Python;Scala;Other(s):")</f>
        <v>C;Go;JavaScript;Python;Scala;Other(s):</v>
      </c>
      <c r="E3661" s="1" t="str">
        <f>IFERROR(__xludf.DUMMYFUNCTION("UNIQUE(SPLIT(B3661,"";""))"),"C")</f>
        <v>C</v>
      </c>
      <c r="F3661" s="1" t="str">
        <f>IFERROR(__xludf.DUMMYFUNCTION("""COMPUTED_VALUE"""),"Go")</f>
        <v>Go</v>
      </c>
      <c r="G3661" s="1" t="str">
        <f>IFERROR(__xludf.DUMMYFUNCTION("""COMPUTED_VALUE"""),"JavaScript")</f>
        <v>JavaScript</v>
      </c>
      <c r="H3661" s="1" t="str">
        <f>IFERROR(__xludf.DUMMYFUNCTION("""COMPUTED_VALUE"""),"Python")</f>
        <v>Python</v>
      </c>
      <c r="I3661" s="1" t="str">
        <f>IFERROR(__xludf.DUMMYFUNCTION("""COMPUTED_VALUE"""),"Scala")</f>
        <v>Scala</v>
      </c>
      <c r="J3661" s="1" t="str">
        <f>IFERROR(__xludf.DUMMYFUNCTION("""COMPUTED_VALUE"""),"Other(s):")</f>
        <v>Other(s):</v>
      </c>
    </row>
    <row r="3662">
      <c r="B3662" s="1" t="str">
        <f>IFERROR(__xludf.DUMMYFUNCTION("""COMPUTED_VALUE"""),"HTML/CSS;JavaScript;PHP;SQL")</f>
        <v>HTML/CSS;JavaScript;PHP;SQL</v>
      </c>
      <c r="E3662" s="1" t="str">
        <f>IFERROR(__xludf.DUMMYFUNCTION("UNIQUE(SPLIT(B3662,"";""))"),"HTML/CSS")</f>
        <v>HTML/CSS</v>
      </c>
      <c r="F3662" s="1" t="str">
        <f>IFERROR(__xludf.DUMMYFUNCTION("""COMPUTED_VALUE"""),"JavaScript")</f>
        <v>JavaScript</v>
      </c>
      <c r="G3662" s="1" t="str">
        <f>IFERROR(__xludf.DUMMYFUNCTION("""COMPUTED_VALUE"""),"PHP")</f>
        <v>PHP</v>
      </c>
      <c r="H3662" s="1" t="str">
        <f>IFERROR(__xludf.DUMMYFUNCTION("""COMPUTED_VALUE"""),"SQL")</f>
        <v>SQL</v>
      </c>
    </row>
    <row r="3663">
      <c r="B3663" s="1" t="str">
        <f>IFERROR(__xludf.DUMMYFUNCTION("""COMPUTED_VALUE"""),"Bash/Shell/PowerShell;C;C++;HTML/CSS;Java;JavaScript;Python")</f>
        <v>Bash/Shell/PowerShell;C;C++;HTML/CSS;Java;JavaScript;Python</v>
      </c>
      <c r="E3663" s="1" t="str">
        <f>IFERROR(__xludf.DUMMYFUNCTION("UNIQUE(SPLIT(B3663,"";""))"),"Bash/Shell/PowerShell")</f>
        <v>Bash/Shell/PowerShell</v>
      </c>
      <c r="F3663" s="1" t="str">
        <f>IFERROR(__xludf.DUMMYFUNCTION("""COMPUTED_VALUE"""),"C")</f>
        <v>C</v>
      </c>
      <c r="G3663" s="1" t="str">
        <f>IFERROR(__xludf.DUMMYFUNCTION("""COMPUTED_VALUE"""),"C++")</f>
        <v>C++</v>
      </c>
      <c r="H3663" s="1" t="str">
        <f>IFERROR(__xludf.DUMMYFUNCTION("""COMPUTED_VALUE"""),"HTML/CSS")</f>
        <v>HTML/CSS</v>
      </c>
      <c r="I3663" s="1" t="str">
        <f>IFERROR(__xludf.DUMMYFUNCTION("""COMPUTED_VALUE"""),"Java")</f>
        <v>Java</v>
      </c>
      <c r="J3663" s="1" t="str">
        <f>IFERROR(__xludf.DUMMYFUNCTION("""COMPUTED_VALUE"""),"JavaScript")</f>
        <v>JavaScript</v>
      </c>
      <c r="K3663" s="1" t="str">
        <f>IFERROR(__xludf.DUMMYFUNCTION("""COMPUTED_VALUE"""),"Python")</f>
        <v>Python</v>
      </c>
    </row>
    <row r="3664">
      <c r="B3664" s="1" t="str">
        <f>IFERROR(__xludf.DUMMYFUNCTION("""COMPUTED_VALUE"""),"HTML/CSS;JavaScript;Python;SQL")</f>
        <v>HTML/CSS;JavaScript;Python;SQL</v>
      </c>
      <c r="E3664" s="1" t="str">
        <f>IFERROR(__xludf.DUMMYFUNCTION("UNIQUE(SPLIT(B3664,"";""))"),"HTML/CSS")</f>
        <v>HTML/CSS</v>
      </c>
      <c r="F3664" s="1" t="str">
        <f>IFERROR(__xludf.DUMMYFUNCTION("""COMPUTED_VALUE"""),"JavaScript")</f>
        <v>JavaScript</v>
      </c>
      <c r="G3664" s="1" t="str">
        <f>IFERROR(__xludf.DUMMYFUNCTION("""COMPUTED_VALUE"""),"Python")</f>
        <v>Python</v>
      </c>
      <c r="H3664" s="1" t="str">
        <f>IFERROR(__xludf.DUMMYFUNCTION("""COMPUTED_VALUE"""),"SQL")</f>
        <v>SQL</v>
      </c>
    </row>
    <row r="3665">
      <c r="B3665" s="1" t="str">
        <f>IFERROR(__xludf.DUMMYFUNCTION("""COMPUTED_VALUE"""),"Assembly;C;C++;Java;SQL;VBA")</f>
        <v>Assembly;C;C++;Java;SQL;VBA</v>
      </c>
      <c r="E3665" s="1" t="str">
        <f>IFERROR(__xludf.DUMMYFUNCTION("UNIQUE(SPLIT(B3665,"";""))"),"Assembly")</f>
        <v>Assembly</v>
      </c>
      <c r="F3665" s="1" t="str">
        <f>IFERROR(__xludf.DUMMYFUNCTION("""COMPUTED_VALUE"""),"C")</f>
        <v>C</v>
      </c>
      <c r="G3665" s="1" t="str">
        <f>IFERROR(__xludf.DUMMYFUNCTION("""COMPUTED_VALUE"""),"C++")</f>
        <v>C++</v>
      </c>
      <c r="H3665" s="1" t="str">
        <f>IFERROR(__xludf.DUMMYFUNCTION("""COMPUTED_VALUE"""),"Java")</f>
        <v>Java</v>
      </c>
      <c r="I3665" s="1" t="str">
        <f>IFERROR(__xludf.DUMMYFUNCTION("""COMPUTED_VALUE"""),"SQL")</f>
        <v>SQL</v>
      </c>
      <c r="J3665" s="1" t="str">
        <f>IFERROR(__xludf.DUMMYFUNCTION("""COMPUTED_VALUE"""),"VBA")</f>
        <v>VBA</v>
      </c>
    </row>
    <row r="3666">
      <c r="B3666" s="1" t="str">
        <f>IFERROR(__xludf.DUMMYFUNCTION("""COMPUTED_VALUE"""),"HTML/CSS;Java;JavaScript;Objective-C;SQL;Swift;TypeScript")</f>
        <v>HTML/CSS;Java;JavaScript;Objective-C;SQL;Swift;TypeScript</v>
      </c>
      <c r="E3666" s="1" t="str">
        <f>IFERROR(__xludf.DUMMYFUNCTION("UNIQUE(SPLIT(B3666,"";""))"),"HTML/CSS")</f>
        <v>HTML/CSS</v>
      </c>
      <c r="F3666" s="1" t="str">
        <f>IFERROR(__xludf.DUMMYFUNCTION("""COMPUTED_VALUE"""),"Java")</f>
        <v>Java</v>
      </c>
      <c r="G3666" s="1" t="str">
        <f>IFERROR(__xludf.DUMMYFUNCTION("""COMPUTED_VALUE"""),"JavaScript")</f>
        <v>JavaScript</v>
      </c>
      <c r="H3666" s="1" t="str">
        <f>IFERROR(__xludf.DUMMYFUNCTION("""COMPUTED_VALUE"""),"Objective-C")</f>
        <v>Objective-C</v>
      </c>
      <c r="I3666" s="1" t="str">
        <f>IFERROR(__xludf.DUMMYFUNCTION("""COMPUTED_VALUE"""),"SQL")</f>
        <v>SQL</v>
      </c>
      <c r="J3666" s="1" t="str">
        <f>IFERROR(__xludf.DUMMYFUNCTION("""COMPUTED_VALUE"""),"Swift")</f>
        <v>Swift</v>
      </c>
      <c r="K3666" s="1" t="str">
        <f>IFERROR(__xludf.DUMMYFUNCTION("""COMPUTED_VALUE"""),"TypeScript")</f>
        <v>TypeScript</v>
      </c>
    </row>
    <row r="3667">
      <c r="B3667" s="1" t="str">
        <f>IFERROR(__xludf.DUMMYFUNCTION("""COMPUTED_VALUE"""),"C++;C#;Dart;Go;HTML/CSS;Java;JavaScript;PHP;Python;Ruby;SQL;VBA")</f>
        <v>C++;C#;Dart;Go;HTML/CSS;Java;JavaScript;PHP;Python;Ruby;SQL;VBA</v>
      </c>
      <c r="E3667" s="1" t="str">
        <f>IFERROR(__xludf.DUMMYFUNCTION("UNIQUE(SPLIT(B3667,"";""))"),"C++")</f>
        <v>C++</v>
      </c>
      <c r="F3667" s="1" t="str">
        <f>IFERROR(__xludf.DUMMYFUNCTION("""COMPUTED_VALUE"""),"C#")</f>
        <v>C#</v>
      </c>
      <c r="G3667" s="1" t="str">
        <f>IFERROR(__xludf.DUMMYFUNCTION("""COMPUTED_VALUE"""),"Dart")</f>
        <v>Dart</v>
      </c>
      <c r="H3667" s="1" t="str">
        <f>IFERROR(__xludf.DUMMYFUNCTION("""COMPUTED_VALUE"""),"Go")</f>
        <v>Go</v>
      </c>
      <c r="I3667" s="1" t="str">
        <f>IFERROR(__xludf.DUMMYFUNCTION("""COMPUTED_VALUE"""),"HTML/CSS")</f>
        <v>HTML/CSS</v>
      </c>
      <c r="J3667" s="1" t="str">
        <f>IFERROR(__xludf.DUMMYFUNCTION("""COMPUTED_VALUE"""),"Java")</f>
        <v>Java</v>
      </c>
      <c r="K3667" s="1" t="str">
        <f>IFERROR(__xludf.DUMMYFUNCTION("""COMPUTED_VALUE"""),"JavaScript")</f>
        <v>JavaScript</v>
      </c>
      <c r="L3667" s="1" t="str">
        <f>IFERROR(__xludf.DUMMYFUNCTION("""COMPUTED_VALUE"""),"PHP")</f>
        <v>PHP</v>
      </c>
      <c r="M3667" s="1" t="str">
        <f>IFERROR(__xludf.DUMMYFUNCTION("""COMPUTED_VALUE"""),"Python")</f>
        <v>Python</v>
      </c>
      <c r="N3667" s="1" t="str">
        <f>IFERROR(__xludf.DUMMYFUNCTION("""COMPUTED_VALUE"""),"Ruby")</f>
        <v>Ruby</v>
      </c>
      <c r="O3667" s="1" t="str">
        <f>IFERROR(__xludf.DUMMYFUNCTION("""COMPUTED_VALUE"""),"SQL")</f>
        <v>SQL</v>
      </c>
      <c r="P3667" s="1" t="str">
        <f>IFERROR(__xludf.DUMMYFUNCTION("""COMPUTED_VALUE"""),"VBA")</f>
        <v>VBA</v>
      </c>
    </row>
    <row r="3668">
      <c r="B3668" s="1" t="str">
        <f>IFERROR(__xludf.DUMMYFUNCTION("""COMPUTED_VALUE"""),"HTML/CSS;Java;JavaScript;PHP;SQL")</f>
        <v>HTML/CSS;Java;JavaScript;PHP;SQL</v>
      </c>
      <c r="E3668" s="1" t="str">
        <f>IFERROR(__xludf.DUMMYFUNCTION("UNIQUE(SPLIT(B3668,"";""))"),"HTML/CSS")</f>
        <v>HTML/CSS</v>
      </c>
      <c r="F3668" s="1" t="str">
        <f>IFERROR(__xludf.DUMMYFUNCTION("""COMPUTED_VALUE"""),"Java")</f>
        <v>Java</v>
      </c>
      <c r="G3668" s="1" t="str">
        <f>IFERROR(__xludf.DUMMYFUNCTION("""COMPUTED_VALUE"""),"JavaScript")</f>
        <v>JavaScript</v>
      </c>
      <c r="H3668" s="1" t="str">
        <f>IFERROR(__xludf.DUMMYFUNCTION("""COMPUTED_VALUE"""),"PHP")</f>
        <v>PHP</v>
      </c>
      <c r="I3668" s="1" t="str">
        <f>IFERROR(__xludf.DUMMYFUNCTION("""COMPUTED_VALUE"""),"SQL")</f>
        <v>SQL</v>
      </c>
    </row>
    <row r="3669">
      <c r="B3669" s="1" t="str">
        <f>IFERROR(__xludf.DUMMYFUNCTION("""COMPUTED_VALUE"""),"Assembly;C;C++;C#;HTML/CSS;Java;JavaScript;SQL")</f>
        <v>Assembly;C;C++;C#;HTML/CSS;Java;JavaScript;SQL</v>
      </c>
      <c r="E3669" s="1" t="str">
        <f>IFERROR(__xludf.DUMMYFUNCTION("UNIQUE(SPLIT(B3669,"";""))"),"Assembly")</f>
        <v>Assembly</v>
      </c>
      <c r="F3669" s="1" t="str">
        <f>IFERROR(__xludf.DUMMYFUNCTION("""COMPUTED_VALUE"""),"C")</f>
        <v>C</v>
      </c>
      <c r="G3669" s="1" t="str">
        <f>IFERROR(__xludf.DUMMYFUNCTION("""COMPUTED_VALUE"""),"C++")</f>
        <v>C++</v>
      </c>
      <c r="H3669" s="1" t="str">
        <f>IFERROR(__xludf.DUMMYFUNCTION("""COMPUTED_VALUE"""),"C#")</f>
        <v>C#</v>
      </c>
      <c r="I3669" s="1" t="str">
        <f>IFERROR(__xludf.DUMMYFUNCTION("""COMPUTED_VALUE"""),"HTML/CSS")</f>
        <v>HTML/CSS</v>
      </c>
      <c r="J3669" s="1" t="str">
        <f>IFERROR(__xludf.DUMMYFUNCTION("""COMPUTED_VALUE"""),"Java")</f>
        <v>Java</v>
      </c>
      <c r="K3669" s="1" t="str">
        <f>IFERROR(__xludf.DUMMYFUNCTION("""COMPUTED_VALUE"""),"JavaScript")</f>
        <v>JavaScript</v>
      </c>
      <c r="L3669" s="1" t="str">
        <f>IFERROR(__xludf.DUMMYFUNCTION("""COMPUTED_VALUE"""),"SQL")</f>
        <v>SQL</v>
      </c>
    </row>
    <row r="3670">
      <c r="B3670" s="1" t="str">
        <f>IFERROR(__xludf.DUMMYFUNCTION("""COMPUTED_VALUE"""),"Bash/Shell/PowerShell;Java;JavaScript;SQL")</f>
        <v>Bash/Shell/PowerShell;Java;JavaScript;SQL</v>
      </c>
      <c r="E3670" s="1" t="str">
        <f>IFERROR(__xludf.DUMMYFUNCTION("UNIQUE(SPLIT(B3670,"";""))"),"Bash/Shell/PowerShell")</f>
        <v>Bash/Shell/PowerShell</v>
      </c>
      <c r="F3670" s="1" t="str">
        <f>IFERROR(__xludf.DUMMYFUNCTION("""COMPUTED_VALUE"""),"Java")</f>
        <v>Java</v>
      </c>
      <c r="G3670" s="1" t="str">
        <f>IFERROR(__xludf.DUMMYFUNCTION("""COMPUTED_VALUE"""),"JavaScript")</f>
        <v>JavaScript</v>
      </c>
      <c r="H3670" s="1" t="str">
        <f>IFERROR(__xludf.DUMMYFUNCTION("""COMPUTED_VALUE"""),"SQL")</f>
        <v>SQL</v>
      </c>
    </row>
    <row r="3671">
      <c r="B3671" s="1" t="str">
        <f>IFERROR(__xludf.DUMMYFUNCTION("""COMPUTED_VALUE"""),"C++;C#;HTML/CSS;JavaScript;Python;TypeScript")</f>
        <v>C++;C#;HTML/CSS;JavaScript;Python;TypeScript</v>
      </c>
      <c r="E3671" s="1" t="str">
        <f>IFERROR(__xludf.DUMMYFUNCTION("UNIQUE(SPLIT(B3671,"";""))"),"C++")</f>
        <v>C++</v>
      </c>
      <c r="F3671" s="1" t="str">
        <f>IFERROR(__xludf.DUMMYFUNCTION("""COMPUTED_VALUE"""),"C#")</f>
        <v>C#</v>
      </c>
      <c r="G3671" s="1" t="str">
        <f>IFERROR(__xludf.DUMMYFUNCTION("""COMPUTED_VALUE"""),"HTML/CSS")</f>
        <v>HTML/CSS</v>
      </c>
      <c r="H3671" s="1" t="str">
        <f>IFERROR(__xludf.DUMMYFUNCTION("""COMPUTED_VALUE"""),"JavaScript")</f>
        <v>JavaScript</v>
      </c>
      <c r="I3671" s="1" t="str">
        <f>IFERROR(__xludf.DUMMYFUNCTION("""COMPUTED_VALUE"""),"Python")</f>
        <v>Python</v>
      </c>
      <c r="J3671" s="1" t="str">
        <f>IFERROR(__xludf.DUMMYFUNCTION("""COMPUTED_VALUE"""),"TypeScript")</f>
        <v>TypeScript</v>
      </c>
    </row>
    <row r="3672">
      <c r="B3672" s="1" t="str">
        <f>IFERROR(__xludf.DUMMYFUNCTION("""COMPUTED_VALUE"""),"HTML/CSS;JavaScript;Python;SQL;VBA")</f>
        <v>HTML/CSS;JavaScript;Python;SQL;VBA</v>
      </c>
      <c r="E3672" s="1" t="str">
        <f>IFERROR(__xludf.DUMMYFUNCTION("UNIQUE(SPLIT(B3672,"";""))"),"HTML/CSS")</f>
        <v>HTML/CSS</v>
      </c>
      <c r="F3672" s="1" t="str">
        <f>IFERROR(__xludf.DUMMYFUNCTION("""COMPUTED_VALUE"""),"JavaScript")</f>
        <v>JavaScript</v>
      </c>
      <c r="G3672" s="1" t="str">
        <f>IFERROR(__xludf.DUMMYFUNCTION("""COMPUTED_VALUE"""),"Python")</f>
        <v>Python</v>
      </c>
      <c r="H3672" s="1" t="str">
        <f>IFERROR(__xludf.DUMMYFUNCTION("""COMPUTED_VALUE"""),"SQL")</f>
        <v>SQL</v>
      </c>
      <c r="I3672" s="1" t="str">
        <f>IFERROR(__xludf.DUMMYFUNCTION("""COMPUTED_VALUE"""),"VBA")</f>
        <v>VBA</v>
      </c>
    </row>
    <row r="3673">
      <c r="B3673" s="1" t="str">
        <f>IFERROR(__xludf.DUMMYFUNCTION("""COMPUTED_VALUE"""),"Go;Java")</f>
        <v>Go;Java</v>
      </c>
      <c r="E3673" s="1" t="str">
        <f>IFERROR(__xludf.DUMMYFUNCTION("UNIQUE(SPLIT(B3673,"";""))"),"Go")</f>
        <v>Go</v>
      </c>
      <c r="F3673" s="1" t="str">
        <f>IFERROR(__xludf.DUMMYFUNCTION("""COMPUTED_VALUE"""),"Java")</f>
        <v>Java</v>
      </c>
    </row>
    <row r="3674">
      <c r="B3674" s="1" t="str">
        <f>IFERROR(__xludf.DUMMYFUNCTION("""COMPUTED_VALUE"""),"Bash/Shell/PowerShell;C#;Java;Ruby;Other(s):")</f>
        <v>Bash/Shell/PowerShell;C#;Java;Ruby;Other(s):</v>
      </c>
      <c r="E3674" s="1" t="str">
        <f>IFERROR(__xludf.DUMMYFUNCTION("UNIQUE(SPLIT(B3674,"";""))"),"Bash/Shell/PowerShell")</f>
        <v>Bash/Shell/PowerShell</v>
      </c>
      <c r="F3674" s="1" t="str">
        <f>IFERROR(__xludf.DUMMYFUNCTION("""COMPUTED_VALUE"""),"C#")</f>
        <v>C#</v>
      </c>
      <c r="G3674" s="1" t="str">
        <f>IFERROR(__xludf.DUMMYFUNCTION("""COMPUTED_VALUE"""),"Java")</f>
        <v>Java</v>
      </c>
      <c r="H3674" s="1" t="str">
        <f>IFERROR(__xludf.DUMMYFUNCTION("""COMPUTED_VALUE"""),"Ruby")</f>
        <v>Ruby</v>
      </c>
      <c r="I3674" s="1" t="str">
        <f>IFERROR(__xludf.DUMMYFUNCTION("""COMPUTED_VALUE"""),"Other(s):")</f>
        <v>Other(s):</v>
      </c>
    </row>
    <row r="3675">
      <c r="B3675" s="1" t="str">
        <f>IFERROR(__xludf.DUMMYFUNCTION("""COMPUTED_VALUE"""),"Bash/Shell/PowerShell;C;C++;Java;R")</f>
        <v>Bash/Shell/PowerShell;C;C++;Java;R</v>
      </c>
      <c r="E3675" s="1" t="str">
        <f>IFERROR(__xludf.DUMMYFUNCTION("UNIQUE(SPLIT(B3675,"";""))"),"Bash/Shell/PowerShell")</f>
        <v>Bash/Shell/PowerShell</v>
      </c>
      <c r="F3675" s="1" t="str">
        <f>IFERROR(__xludf.DUMMYFUNCTION("""COMPUTED_VALUE"""),"C")</f>
        <v>C</v>
      </c>
      <c r="G3675" s="1" t="str">
        <f>IFERROR(__xludf.DUMMYFUNCTION("""COMPUTED_VALUE"""),"C++")</f>
        <v>C++</v>
      </c>
      <c r="H3675" s="1" t="str">
        <f>IFERROR(__xludf.DUMMYFUNCTION("""COMPUTED_VALUE"""),"Java")</f>
        <v>Java</v>
      </c>
      <c r="I3675" s="1" t="str">
        <f>IFERROR(__xludf.DUMMYFUNCTION("""COMPUTED_VALUE"""),"R")</f>
        <v>R</v>
      </c>
    </row>
    <row r="3676">
      <c r="B3676" s="1" t="str">
        <f>IFERROR(__xludf.DUMMYFUNCTION("""COMPUTED_VALUE"""),"HTML/CSS;Java;JavaScript;PHP;Ruby")</f>
        <v>HTML/CSS;Java;JavaScript;PHP;Ruby</v>
      </c>
      <c r="E3676" s="1" t="str">
        <f>IFERROR(__xludf.DUMMYFUNCTION("UNIQUE(SPLIT(B3676,"";""))"),"HTML/CSS")</f>
        <v>HTML/CSS</v>
      </c>
      <c r="F3676" s="1" t="str">
        <f>IFERROR(__xludf.DUMMYFUNCTION("""COMPUTED_VALUE"""),"Java")</f>
        <v>Java</v>
      </c>
      <c r="G3676" s="1" t="str">
        <f>IFERROR(__xludf.DUMMYFUNCTION("""COMPUTED_VALUE"""),"JavaScript")</f>
        <v>JavaScript</v>
      </c>
      <c r="H3676" s="1" t="str">
        <f>IFERROR(__xludf.DUMMYFUNCTION("""COMPUTED_VALUE"""),"PHP")</f>
        <v>PHP</v>
      </c>
      <c r="I3676" s="1" t="str">
        <f>IFERROR(__xludf.DUMMYFUNCTION("""COMPUTED_VALUE"""),"Ruby")</f>
        <v>Ruby</v>
      </c>
    </row>
    <row r="3677">
      <c r="B3677" s="1" t="str">
        <f>IFERROR(__xludf.DUMMYFUNCTION("""COMPUTED_VALUE"""),"Bash/Shell/PowerShell;C#;Clojure;HTML/CSS;PHP;Python;SQL;TypeScript;VBA")</f>
        <v>Bash/Shell/PowerShell;C#;Clojure;HTML/CSS;PHP;Python;SQL;TypeScript;VBA</v>
      </c>
      <c r="E3677" s="1" t="str">
        <f>IFERROR(__xludf.DUMMYFUNCTION("UNIQUE(SPLIT(B3677,"";""))"),"Bash/Shell/PowerShell")</f>
        <v>Bash/Shell/PowerShell</v>
      </c>
      <c r="F3677" s="1" t="str">
        <f>IFERROR(__xludf.DUMMYFUNCTION("""COMPUTED_VALUE"""),"C#")</f>
        <v>C#</v>
      </c>
      <c r="G3677" s="1" t="str">
        <f>IFERROR(__xludf.DUMMYFUNCTION("""COMPUTED_VALUE"""),"Clojure")</f>
        <v>Clojure</v>
      </c>
      <c r="H3677" s="1" t="str">
        <f>IFERROR(__xludf.DUMMYFUNCTION("""COMPUTED_VALUE"""),"HTML/CSS")</f>
        <v>HTML/CSS</v>
      </c>
      <c r="I3677" s="1" t="str">
        <f>IFERROR(__xludf.DUMMYFUNCTION("""COMPUTED_VALUE"""),"PHP")</f>
        <v>PHP</v>
      </c>
      <c r="J3677" s="1" t="str">
        <f>IFERROR(__xludf.DUMMYFUNCTION("""COMPUTED_VALUE"""),"Python")</f>
        <v>Python</v>
      </c>
      <c r="K3677" s="1" t="str">
        <f>IFERROR(__xludf.DUMMYFUNCTION("""COMPUTED_VALUE"""),"SQL")</f>
        <v>SQL</v>
      </c>
      <c r="L3677" s="1" t="str">
        <f>IFERROR(__xludf.DUMMYFUNCTION("""COMPUTED_VALUE"""),"TypeScript")</f>
        <v>TypeScript</v>
      </c>
      <c r="M3677" s="1" t="str">
        <f>IFERROR(__xludf.DUMMYFUNCTION("""COMPUTED_VALUE"""),"VBA")</f>
        <v>VBA</v>
      </c>
    </row>
    <row r="3678">
      <c r="B3678" s="1" t="str">
        <f>IFERROR(__xludf.DUMMYFUNCTION("""COMPUTED_VALUE"""),"Bash/Shell/PowerShell;C++;Go;HTML/CSS;JavaScript;Python;SQL")</f>
        <v>Bash/Shell/PowerShell;C++;Go;HTML/CSS;JavaScript;Python;SQL</v>
      </c>
      <c r="E3678" s="1" t="str">
        <f>IFERROR(__xludf.DUMMYFUNCTION("UNIQUE(SPLIT(B3678,"";""))"),"Bash/Shell/PowerShell")</f>
        <v>Bash/Shell/PowerShell</v>
      </c>
      <c r="F3678" s="1" t="str">
        <f>IFERROR(__xludf.DUMMYFUNCTION("""COMPUTED_VALUE"""),"C++")</f>
        <v>C++</v>
      </c>
      <c r="G3678" s="1" t="str">
        <f>IFERROR(__xludf.DUMMYFUNCTION("""COMPUTED_VALUE"""),"Go")</f>
        <v>Go</v>
      </c>
      <c r="H3678" s="1" t="str">
        <f>IFERROR(__xludf.DUMMYFUNCTION("""COMPUTED_VALUE"""),"HTML/CSS")</f>
        <v>HTML/CSS</v>
      </c>
      <c r="I3678" s="1" t="str">
        <f>IFERROR(__xludf.DUMMYFUNCTION("""COMPUTED_VALUE"""),"JavaScript")</f>
        <v>JavaScript</v>
      </c>
      <c r="J3678" s="1" t="str">
        <f>IFERROR(__xludf.DUMMYFUNCTION("""COMPUTED_VALUE"""),"Python")</f>
        <v>Python</v>
      </c>
      <c r="K3678" s="1" t="str">
        <f>IFERROR(__xludf.DUMMYFUNCTION("""COMPUTED_VALUE"""),"SQL")</f>
        <v>SQL</v>
      </c>
    </row>
    <row r="3679">
      <c r="B3679" s="1" t="str">
        <f>IFERROR(__xludf.DUMMYFUNCTION("""COMPUTED_VALUE"""),"Java;Scala")</f>
        <v>Java;Scala</v>
      </c>
      <c r="E3679" s="1" t="str">
        <f>IFERROR(__xludf.DUMMYFUNCTION("UNIQUE(SPLIT(B3679,"";""))"),"Java")</f>
        <v>Java</v>
      </c>
      <c r="F3679" s="1" t="str">
        <f>IFERROR(__xludf.DUMMYFUNCTION("""COMPUTED_VALUE"""),"Scala")</f>
        <v>Scala</v>
      </c>
    </row>
    <row r="3680">
      <c r="B3680" s="1" t="str">
        <f>IFERROR(__xludf.DUMMYFUNCTION("""COMPUTED_VALUE"""),"HTML/CSS;JavaScript;PHP;SQL")</f>
        <v>HTML/CSS;JavaScript;PHP;SQL</v>
      </c>
      <c r="E3680" s="1" t="str">
        <f>IFERROR(__xludf.DUMMYFUNCTION("UNIQUE(SPLIT(B3680,"";""))"),"HTML/CSS")</f>
        <v>HTML/CSS</v>
      </c>
      <c r="F3680" s="1" t="str">
        <f>IFERROR(__xludf.DUMMYFUNCTION("""COMPUTED_VALUE"""),"JavaScript")</f>
        <v>JavaScript</v>
      </c>
      <c r="G3680" s="1" t="str">
        <f>IFERROR(__xludf.DUMMYFUNCTION("""COMPUTED_VALUE"""),"PHP")</f>
        <v>PHP</v>
      </c>
      <c r="H3680" s="1" t="str">
        <f>IFERROR(__xludf.DUMMYFUNCTION("""COMPUTED_VALUE"""),"SQL")</f>
        <v>SQL</v>
      </c>
    </row>
    <row r="3681">
      <c r="B3681" s="1" t="str">
        <f>IFERROR(__xludf.DUMMYFUNCTION("""COMPUTED_VALUE"""),"Bash/Shell/PowerShell;C#;HTML/CSS;JavaScript;SQL")</f>
        <v>Bash/Shell/PowerShell;C#;HTML/CSS;JavaScript;SQL</v>
      </c>
      <c r="E3681" s="1" t="str">
        <f>IFERROR(__xludf.DUMMYFUNCTION("UNIQUE(SPLIT(B3681,"";""))"),"Bash/Shell/PowerShell")</f>
        <v>Bash/Shell/PowerShell</v>
      </c>
      <c r="F3681" s="1" t="str">
        <f>IFERROR(__xludf.DUMMYFUNCTION("""COMPUTED_VALUE"""),"C#")</f>
        <v>C#</v>
      </c>
      <c r="G3681" s="1" t="str">
        <f>IFERROR(__xludf.DUMMYFUNCTION("""COMPUTED_VALUE"""),"HTML/CSS")</f>
        <v>HTML/CSS</v>
      </c>
      <c r="H3681" s="1" t="str">
        <f>IFERROR(__xludf.DUMMYFUNCTION("""COMPUTED_VALUE"""),"JavaScript")</f>
        <v>JavaScript</v>
      </c>
      <c r="I3681" s="1" t="str">
        <f>IFERROR(__xludf.DUMMYFUNCTION("""COMPUTED_VALUE"""),"SQL")</f>
        <v>SQL</v>
      </c>
    </row>
    <row r="3682">
      <c r="B3682" s="1" t="str">
        <f>IFERROR(__xludf.DUMMYFUNCTION("""COMPUTED_VALUE"""),"HTML/CSS;JavaScript;Python;Ruby;SQL")</f>
        <v>HTML/CSS;JavaScript;Python;Ruby;SQL</v>
      </c>
      <c r="E3682" s="1" t="str">
        <f>IFERROR(__xludf.DUMMYFUNCTION("UNIQUE(SPLIT(B3682,"";""))"),"HTML/CSS")</f>
        <v>HTML/CSS</v>
      </c>
      <c r="F3682" s="1" t="str">
        <f>IFERROR(__xludf.DUMMYFUNCTION("""COMPUTED_VALUE"""),"JavaScript")</f>
        <v>JavaScript</v>
      </c>
      <c r="G3682" s="1" t="str">
        <f>IFERROR(__xludf.DUMMYFUNCTION("""COMPUTED_VALUE"""),"Python")</f>
        <v>Python</v>
      </c>
      <c r="H3682" s="1" t="str">
        <f>IFERROR(__xludf.DUMMYFUNCTION("""COMPUTED_VALUE"""),"Ruby")</f>
        <v>Ruby</v>
      </c>
      <c r="I3682" s="1" t="str">
        <f>IFERROR(__xludf.DUMMYFUNCTION("""COMPUTED_VALUE"""),"SQL")</f>
        <v>SQL</v>
      </c>
    </row>
    <row r="3683">
      <c r="B3683" s="1" t="str">
        <f>IFERROR(__xludf.DUMMYFUNCTION("""COMPUTED_VALUE"""),"HTML/CSS;JavaScript;Python")</f>
        <v>HTML/CSS;JavaScript;Python</v>
      </c>
      <c r="E3683" s="1" t="str">
        <f>IFERROR(__xludf.DUMMYFUNCTION("UNIQUE(SPLIT(B3683,"";""))"),"HTML/CSS")</f>
        <v>HTML/CSS</v>
      </c>
      <c r="F3683" s="1" t="str">
        <f>IFERROR(__xludf.DUMMYFUNCTION("""COMPUTED_VALUE"""),"JavaScript")</f>
        <v>JavaScript</v>
      </c>
      <c r="G3683" s="1" t="str">
        <f>IFERROR(__xludf.DUMMYFUNCTION("""COMPUTED_VALUE"""),"Python")</f>
        <v>Python</v>
      </c>
    </row>
    <row r="3684">
      <c r="B3684" s="1" t="str">
        <f>IFERROR(__xludf.DUMMYFUNCTION("""COMPUTED_VALUE"""),"HTML/CSS;Java;JavaScript;PHP;Python;SQL")</f>
        <v>HTML/CSS;Java;JavaScript;PHP;Python;SQL</v>
      </c>
      <c r="E3684" s="1" t="str">
        <f>IFERROR(__xludf.DUMMYFUNCTION("UNIQUE(SPLIT(B3684,"";""))"),"HTML/CSS")</f>
        <v>HTML/CSS</v>
      </c>
      <c r="F3684" s="1" t="str">
        <f>IFERROR(__xludf.DUMMYFUNCTION("""COMPUTED_VALUE"""),"Java")</f>
        <v>Java</v>
      </c>
      <c r="G3684" s="1" t="str">
        <f>IFERROR(__xludf.DUMMYFUNCTION("""COMPUTED_VALUE"""),"JavaScript")</f>
        <v>JavaScript</v>
      </c>
      <c r="H3684" s="1" t="str">
        <f>IFERROR(__xludf.DUMMYFUNCTION("""COMPUTED_VALUE"""),"PHP")</f>
        <v>PHP</v>
      </c>
      <c r="I3684" s="1" t="str">
        <f>IFERROR(__xludf.DUMMYFUNCTION("""COMPUTED_VALUE"""),"Python")</f>
        <v>Python</v>
      </c>
      <c r="J3684" s="1" t="str">
        <f>IFERROR(__xludf.DUMMYFUNCTION("""COMPUTED_VALUE"""),"SQL")</f>
        <v>SQL</v>
      </c>
    </row>
    <row r="3685">
      <c r="B3685" s="1" t="str">
        <f>IFERROR(__xludf.DUMMYFUNCTION("""COMPUTED_VALUE"""),"C++;C#")</f>
        <v>C++;C#</v>
      </c>
      <c r="E3685" s="1" t="str">
        <f>IFERROR(__xludf.DUMMYFUNCTION("UNIQUE(SPLIT(B3685,"";""))"),"C++")</f>
        <v>C++</v>
      </c>
      <c r="F3685" s="1" t="str">
        <f>IFERROR(__xludf.DUMMYFUNCTION("""COMPUTED_VALUE"""),"C#")</f>
        <v>C#</v>
      </c>
    </row>
    <row r="3686">
      <c r="B3686" s="1" t="str">
        <f>IFERROR(__xludf.DUMMYFUNCTION("""COMPUTED_VALUE"""),"Go;Kotlin;Python;Ruby;SQL")</f>
        <v>Go;Kotlin;Python;Ruby;SQL</v>
      </c>
      <c r="E3686" s="1" t="str">
        <f>IFERROR(__xludf.DUMMYFUNCTION("UNIQUE(SPLIT(B3686,"";""))"),"Go")</f>
        <v>Go</v>
      </c>
      <c r="F3686" s="1" t="str">
        <f>IFERROR(__xludf.DUMMYFUNCTION("""COMPUTED_VALUE"""),"Kotlin")</f>
        <v>Kotlin</v>
      </c>
      <c r="G3686" s="1" t="str">
        <f>IFERROR(__xludf.DUMMYFUNCTION("""COMPUTED_VALUE"""),"Python")</f>
        <v>Python</v>
      </c>
      <c r="H3686" s="1" t="str">
        <f>IFERROR(__xludf.DUMMYFUNCTION("""COMPUTED_VALUE"""),"Ruby")</f>
        <v>Ruby</v>
      </c>
      <c r="I3686" s="1" t="str">
        <f>IFERROR(__xludf.DUMMYFUNCTION("""COMPUTED_VALUE"""),"SQL")</f>
        <v>SQL</v>
      </c>
    </row>
    <row r="3687">
      <c r="B3687" s="1" t="str">
        <f>IFERROR(__xludf.DUMMYFUNCTION("""COMPUTED_VALUE"""),"Bash/Shell/PowerShell;HTML/CSS;JavaScript;PHP;SQL;TypeScript")</f>
        <v>Bash/Shell/PowerShell;HTML/CSS;JavaScript;PHP;SQL;TypeScript</v>
      </c>
      <c r="E3687" s="1" t="str">
        <f>IFERROR(__xludf.DUMMYFUNCTION("UNIQUE(SPLIT(B3687,"";""))"),"Bash/Shell/PowerShell")</f>
        <v>Bash/Shell/PowerShell</v>
      </c>
      <c r="F3687" s="1" t="str">
        <f>IFERROR(__xludf.DUMMYFUNCTION("""COMPUTED_VALUE"""),"HTML/CSS")</f>
        <v>HTML/CSS</v>
      </c>
      <c r="G3687" s="1" t="str">
        <f>IFERROR(__xludf.DUMMYFUNCTION("""COMPUTED_VALUE"""),"JavaScript")</f>
        <v>JavaScript</v>
      </c>
      <c r="H3687" s="1" t="str">
        <f>IFERROR(__xludf.DUMMYFUNCTION("""COMPUTED_VALUE"""),"PHP")</f>
        <v>PHP</v>
      </c>
      <c r="I3687" s="1" t="str">
        <f>IFERROR(__xludf.DUMMYFUNCTION("""COMPUTED_VALUE"""),"SQL")</f>
        <v>SQL</v>
      </c>
      <c r="J3687" s="1" t="str">
        <f>IFERROR(__xludf.DUMMYFUNCTION("""COMPUTED_VALUE"""),"TypeScript")</f>
        <v>TypeScript</v>
      </c>
    </row>
    <row r="3688">
      <c r="B3688" s="1" t="str">
        <f>IFERROR(__xludf.DUMMYFUNCTION("""COMPUTED_VALUE"""),"Assembly;Bash/Shell/PowerShell;C;C++;C#;HTML/CSS;Java;JavaScript;Python")</f>
        <v>Assembly;Bash/Shell/PowerShell;C;C++;C#;HTML/CSS;Java;JavaScript;Python</v>
      </c>
      <c r="E3688" s="1" t="str">
        <f>IFERROR(__xludf.DUMMYFUNCTION("UNIQUE(SPLIT(B3688,"";""))"),"Assembly")</f>
        <v>Assembly</v>
      </c>
      <c r="F3688" s="1" t="str">
        <f>IFERROR(__xludf.DUMMYFUNCTION("""COMPUTED_VALUE"""),"Bash/Shell/PowerShell")</f>
        <v>Bash/Shell/PowerShell</v>
      </c>
      <c r="G3688" s="1" t="str">
        <f>IFERROR(__xludf.DUMMYFUNCTION("""COMPUTED_VALUE"""),"C")</f>
        <v>C</v>
      </c>
      <c r="H3688" s="1" t="str">
        <f>IFERROR(__xludf.DUMMYFUNCTION("""COMPUTED_VALUE"""),"C++")</f>
        <v>C++</v>
      </c>
      <c r="I3688" s="1" t="str">
        <f>IFERROR(__xludf.DUMMYFUNCTION("""COMPUTED_VALUE"""),"C#")</f>
        <v>C#</v>
      </c>
      <c r="J3688" s="1" t="str">
        <f>IFERROR(__xludf.DUMMYFUNCTION("""COMPUTED_VALUE"""),"HTML/CSS")</f>
        <v>HTML/CSS</v>
      </c>
      <c r="K3688" s="1" t="str">
        <f>IFERROR(__xludf.DUMMYFUNCTION("""COMPUTED_VALUE"""),"Java")</f>
        <v>Java</v>
      </c>
      <c r="L3688" s="1" t="str">
        <f>IFERROR(__xludf.DUMMYFUNCTION("""COMPUTED_VALUE"""),"JavaScript")</f>
        <v>JavaScript</v>
      </c>
      <c r="M3688" s="1" t="str">
        <f>IFERROR(__xludf.DUMMYFUNCTION("""COMPUTED_VALUE"""),"Python")</f>
        <v>Python</v>
      </c>
    </row>
    <row r="3689">
      <c r="B3689" s="1" t="str">
        <f>IFERROR(__xludf.DUMMYFUNCTION("""COMPUTED_VALUE"""),"Assembly;Bash/Shell/PowerShell;C;C++;C#;Python;Other(s):")</f>
        <v>Assembly;Bash/Shell/PowerShell;C;C++;C#;Python;Other(s):</v>
      </c>
      <c r="E3689" s="1" t="str">
        <f>IFERROR(__xludf.DUMMYFUNCTION("UNIQUE(SPLIT(B3689,"";""))"),"Assembly")</f>
        <v>Assembly</v>
      </c>
      <c r="F3689" s="1" t="str">
        <f>IFERROR(__xludf.DUMMYFUNCTION("""COMPUTED_VALUE"""),"Bash/Shell/PowerShell")</f>
        <v>Bash/Shell/PowerShell</v>
      </c>
      <c r="G3689" s="1" t="str">
        <f>IFERROR(__xludf.DUMMYFUNCTION("""COMPUTED_VALUE"""),"C")</f>
        <v>C</v>
      </c>
      <c r="H3689" s="1" t="str">
        <f>IFERROR(__xludf.DUMMYFUNCTION("""COMPUTED_VALUE"""),"C++")</f>
        <v>C++</v>
      </c>
      <c r="I3689" s="1" t="str">
        <f>IFERROR(__xludf.DUMMYFUNCTION("""COMPUTED_VALUE"""),"C#")</f>
        <v>C#</v>
      </c>
      <c r="J3689" s="1" t="str">
        <f>IFERROR(__xludf.DUMMYFUNCTION("""COMPUTED_VALUE"""),"Python")</f>
        <v>Python</v>
      </c>
      <c r="K3689" s="1" t="str">
        <f>IFERROR(__xludf.DUMMYFUNCTION("""COMPUTED_VALUE"""),"Other(s):")</f>
        <v>Other(s):</v>
      </c>
    </row>
    <row r="3690">
      <c r="B3690" s="1" t="str">
        <f>IFERROR(__xludf.DUMMYFUNCTION("""COMPUTED_VALUE"""),"JavaScript;Python;R;Ruby")</f>
        <v>JavaScript;Python;R;Ruby</v>
      </c>
      <c r="E3690" s="1" t="str">
        <f>IFERROR(__xludf.DUMMYFUNCTION("UNIQUE(SPLIT(B3690,"";""))"),"JavaScript")</f>
        <v>JavaScript</v>
      </c>
      <c r="F3690" s="1" t="str">
        <f>IFERROR(__xludf.DUMMYFUNCTION("""COMPUTED_VALUE"""),"Python")</f>
        <v>Python</v>
      </c>
      <c r="G3690" s="1" t="str">
        <f>IFERROR(__xludf.DUMMYFUNCTION("""COMPUTED_VALUE"""),"R")</f>
        <v>R</v>
      </c>
      <c r="H3690" s="1" t="str">
        <f>IFERROR(__xludf.DUMMYFUNCTION("""COMPUTED_VALUE"""),"Ruby")</f>
        <v>Ruby</v>
      </c>
    </row>
    <row r="3691">
      <c r="B3691" s="1" t="str">
        <f>IFERROR(__xludf.DUMMYFUNCTION("""COMPUTED_VALUE"""),"Bash/Shell/PowerShell;Go;HTML/CSS;JavaScript;Python;TypeScript")</f>
        <v>Bash/Shell/PowerShell;Go;HTML/CSS;JavaScript;Python;TypeScript</v>
      </c>
      <c r="E3691" s="1" t="str">
        <f>IFERROR(__xludf.DUMMYFUNCTION("UNIQUE(SPLIT(B3691,"";""))"),"Bash/Shell/PowerShell")</f>
        <v>Bash/Shell/PowerShell</v>
      </c>
      <c r="F3691" s="1" t="str">
        <f>IFERROR(__xludf.DUMMYFUNCTION("""COMPUTED_VALUE"""),"Go")</f>
        <v>Go</v>
      </c>
      <c r="G3691" s="1" t="str">
        <f>IFERROR(__xludf.DUMMYFUNCTION("""COMPUTED_VALUE"""),"HTML/CSS")</f>
        <v>HTML/CSS</v>
      </c>
      <c r="H3691" s="1" t="str">
        <f>IFERROR(__xludf.DUMMYFUNCTION("""COMPUTED_VALUE"""),"JavaScript")</f>
        <v>JavaScript</v>
      </c>
      <c r="I3691" s="1" t="str">
        <f>IFERROR(__xludf.DUMMYFUNCTION("""COMPUTED_VALUE"""),"Python")</f>
        <v>Python</v>
      </c>
      <c r="J3691" s="1" t="str">
        <f>IFERROR(__xludf.DUMMYFUNCTION("""COMPUTED_VALUE"""),"TypeScript")</f>
        <v>TypeScript</v>
      </c>
    </row>
    <row r="3692">
      <c r="B3692" s="1" t="str">
        <f>IFERROR(__xludf.DUMMYFUNCTION("""COMPUTED_VALUE"""),"Bash/Shell/PowerShell;C#;HTML/CSS;Java;JavaScript;Python;SQL")</f>
        <v>Bash/Shell/PowerShell;C#;HTML/CSS;Java;JavaScript;Python;SQL</v>
      </c>
      <c r="E3692" s="1" t="str">
        <f>IFERROR(__xludf.DUMMYFUNCTION("UNIQUE(SPLIT(B3692,"";""))"),"Bash/Shell/PowerShell")</f>
        <v>Bash/Shell/PowerShell</v>
      </c>
      <c r="F3692" s="1" t="str">
        <f>IFERROR(__xludf.DUMMYFUNCTION("""COMPUTED_VALUE"""),"C#")</f>
        <v>C#</v>
      </c>
      <c r="G3692" s="1" t="str">
        <f>IFERROR(__xludf.DUMMYFUNCTION("""COMPUTED_VALUE"""),"HTML/CSS")</f>
        <v>HTML/CSS</v>
      </c>
      <c r="H3692" s="1" t="str">
        <f>IFERROR(__xludf.DUMMYFUNCTION("""COMPUTED_VALUE"""),"Java")</f>
        <v>Java</v>
      </c>
      <c r="I3692" s="1" t="str">
        <f>IFERROR(__xludf.DUMMYFUNCTION("""COMPUTED_VALUE"""),"JavaScript")</f>
        <v>JavaScript</v>
      </c>
      <c r="J3692" s="1" t="str">
        <f>IFERROR(__xludf.DUMMYFUNCTION("""COMPUTED_VALUE"""),"Python")</f>
        <v>Python</v>
      </c>
      <c r="K3692" s="1" t="str">
        <f>IFERROR(__xludf.DUMMYFUNCTION("""COMPUTED_VALUE"""),"SQL")</f>
        <v>SQL</v>
      </c>
    </row>
    <row r="3693">
      <c r="B3693" s="1" t="str">
        <f>IFERROR(__xludf.DUMMYFUNCTION("""COMPUTED_VALUE"""),"Bash/Shell/PowerShell;C#;Go;Python;SQL")</f>
        <v>Bash/Shell/PowerShell;C#;Go;Python;SQL</v>
      </c>
      <c r="E3693" s="1" t="str">
        <f>IFERROR(__xludf.DUMMYFUNCTION("UNIQUE(SPLIT(B3693,"";""))"),"Bash/Shell/PowerShell")</f>
        <v>Bash/Shell/PowerShell</v>
      </c>
      <c r="F3693" s="1" t="str">
        <f>IFERROR(__xludf.DUMMYFUNCTION("""COMPUTED_VALUE"""),"C#")</f>
        <v>C#</v>
      </c>
      <c r="G3693" s="1" t="str">
        <f>IFERROR(__xludf.DUMMYFUNCTION("""COMPUTED_VALUE"""),"Go")</f>
        <v>Go</v>
      </c>
      <c r="H3693" s="1" t="str">
        <f>IFERROR(__xludf.DUMMYFUNCTION("""COMPUTED_VALUE"""),"Python")</f>
        <v>Python</v>
      </c>
      <c r="I3693" s="1" t="str">
        <f>IFERROR(__xludf.DUMMYFUNCTION("""COMPUTED_VALUE"""),"SQL")</f>
        <v>SQL</v>
      </c>
    </row>
    <row r="3694">
      <c r="B3694" s="1" t="str">
        <f>IFERROR(__xludf.DUMMYFUNCTION("""COMPUTED_VALUE"""),"C;C++;Go;HTML/CSS;JavaScript")</f>
        <v>C;C++;Go;HTML/CSS;JavaScript</v>
      </c>
      <c r="E3694" s="1" t="str">
        <f>IFERROR(__xludf.DUMMYFUNCTION("UNIQUE(SPLIT(B3694,"";""))"),"C")</f>
        <v>C</v>
      </c>
      <c r="F3694" s="1" t="str">
        <f>IFERROR(__xludf.DUMMYFUNCTION("""COMPUTED_VALUE"""),"C++")</f>
        <v>C++</v>
      </c>
      <c r="G3694" s="1" t="str">
        <f>IFERROR(__xludf.DUMMYFUNCTION("""COMPUTED_VALUE"""),"Go")</f>
        <v>Go</v>
      </c>
      <c r="H3694" s="1" t="str">
        <f>IFERROR(__xludf.DUMMYFUNCTION("""COMPUTED_VALUE"""),"HTML/CSS")</f>
        <v>HTML/CSS</v>
      </c>
      <c r="I3694" s="1" t="str">
        <f>IFERROR(__xludf.DUMMYFUNCTION("""COMPUTED_VALUE"""),"JavaScript")</f>
        <v>JavaScript</v>
      </c>
    </row>
    <row r="3695">
      <c r="B3695" s="1" t="str">
        <f>IFERROR(__xludf.DUMMYFUNCTION("""COMPUTED_VALUE"""),"C#;HTML/CSS;JavaScript;TypeScript")</f>
        <v>C#;HTML/CSS;JavaScript;TypeScript</v>
      </c>
      <c r="E3695" s="1" t="str">
        <f>IFERROR(__xludf.DUMMYFUNCTION("UNIQUE(SPLIT(B3695,"";""))"),"C#")</f>
        <v>C#</v>
      </c>
      <c r="F3695" s="1" t="str">
        <f>IFERROR(__xludf.DUMMYFUNCTION("""COMPUTED_VALUE"""),"HTML/CSS")</f>
        <v>HTML/CSS</v>
      </c>
      <c r="G3695" s="1" t="str">
        <f>IFERROR(__xludf.DUMMYFUNCTION("""COMPUTED_VALUE"""),"JavaScript")</f>
        <v>JavaScript</v>
      </c>
      <c r="H3695" s="1" t="str">
        <f>IFERROR(__xludf.DUMMYFUNCTION("""COMPUTED_VALUE"""),"TypeScript")</f>
        <v>TypeScript</v>
      </c>
    </row>
    <row r="3696">
      <c r="B3696" s="1" t="str">
        <f>IFERROR(__xludf.DUMMYFUNCTION("""COMPUTED_VALUE"""),"C#;HTML/CSS;JavaScript")</f>
        <v>C#;HTML/CSS;JavaScript</v>
      </c>
      <c r="E3696" s="1" t="str">
        <f>IFERROR(__xludf.DUMMYFUNCTION("UNIQUE(SPLIT(B3696,"";""))"),"C#")</f>
        <v>C#</v>
      </c>
      <c r="F3696" s="1" t="str">
        <f>IFERROR(__xludf.DUMMYFUNCTION("""COMPUTED_VALUE"""),"HTML/CSS")</f>
        <v>HTML/CSS</v>
      </c>
      <c r="G3696" s="1" t="str">
        <f>IFERROR(__xludf.DUMMYFUNCTION("""COMPUTED_VALUE"""),"JavaScript")</f>
        <v>JavaScript</v>
      </c>
    </row>
    <row r="3697">
      <c r="B3697" s="1" t="str">
        <f>IFERROR(__xludf.DUMMYFUNCTION("""COMPUTED_VALUE"""),"Bash/Shell/PowerShell;C;C++;JavaScript;Python")</f>
        <v>Bash/Shell/PowerShell;C;C++;JavaScript;Python</v>
      </c>
      <c r="E3697" s="1" t="str">
        <f>IFERROR(__xludf.DUMMYFUNCTION("UNIQUE(SPLIT(B3697,"";""))"),"Bash/Shell/PowerShell")</f>
        <v>Bash/Shell/PowerShell</v>
      </c>
      <c r="F3697" s="1" t="str">
        <f>IFERROR(__xludf.DUMMYFUNCTION("""COMPUTED_VALUE"""),"C")</f>
        <v>C</v>
      </c>
      <c r="G3697" s="1" t="str">
        <f>IFERROR(__xludf.DUMMYFUNCTION("""COMPUTED_VALUE"""),"C++")</f>
        <v>C++</v>
      </c>
      <c r="H3697" s="1" t="str">
        <f>IFERROR(__xludf.DUMMYFUNCTION("""COMPUTED_VALUE"""),"JavaScript")</f>
        <v>JavaScript</v>
      </c>
      <c r="I3697" s="1" t="str">
        <f>IFERROR(__xludf.DUMMYFUNCTION("""COMPUTED_VALUE"""),"Python")</f>
        <v>Python</v>
      </c>
    </row>
    <row r="3698">
      <c r="B3698" s="1" t="str">
        <f>IFERROR(__xludf.DUMMYFUNCTION("""COMPUTED_VALUE"""),"Bash/Shell/PowerShell;HTML/CSS;PHP;SQL")</f>
        <v>Bash/Shell/PowerShell;HTML/CSS;PHP;SQL</v>
      </c>
      <c r="E3698" s="1" t="str">
        <f>IFERROR(__xludf.DUMMYFUNCTION("UNIQUE(SPLIT(B3698,"";""))"),"Bash/Shell/PowerShell")</f>
        <v>Bash/Shell/PowerShell</v>
      </c>
      <c r="F3698" s="1" t="str">
        <f>IFERROR(__xludf.DUMMYFUNCTION("""COMPUTED_VALUE"""),"HTML/CSS")</f>
        <v>HTML/CSS</v>
      </c>
      <c r="G3698" s="1" t="str">
        <f>IFERROR(__xludf.DUMMYFUNCTION("""COMPUTED_VALUE"""),"PHP")</f>
        <v>PHP</v>
      </c>
      <c r="H3698" s="1" t="str">
        <f>IFERROR(__xludf.DUMMYFUNCTION("""COMPUTED_VALUE"""),"SQL")</f>
        <v>SQL</v>
      </c>
    </row>
    <row r="3699">
      <c r="B3699" s="1" t="str">
        <f>IFERROR(__xludf.DUMMYFUNCTION("""COMPUTED_VALUE"""),"Bash/Shell/PowerShell;C;Java;Python;R;Swift;VBA")</f>
        <v>Bash/Shell/PowerShell;C;Java;Python;R;Swift;VBA</v>
      </c>
      <c r="E3699" s="1" t="str">
        <f>IFERROR(__xludf.DUMMYFUNCTION("UNIQUE(SPLIT(B3699,"";""))"),"Bash/Shell/PowerShell")</f>
        <v>Bash/Shell/PowerShell</v>
      </c>
      <c r="F3699" s="1" t="str">
        <f>IFERROR(__xludf.DUMMYFUNCTION("""COMPUTED_VALUE"""),"C")</f>
        <v>C</v>
      </c>
      <c r="G3699" s="1" t="str">
        <f>IFERROR(__xludf.DUMMYFUNCTION("""COMPUTED_VALUE"""),"Java")</f>
        <v>Java</v>
      </c>
      <c r="H3699" s="1" t="str">
        <f>IFERROR(__xludf.DUMMYFUNCTION("""COMPUTED_VALUE"""),"Python")</f>
        <v>Python</v>
      </c>
      <c r="I3699" s="1" t="str">
        <f>IFERROR(__xludf.DUMMYFUNCTION("""COMPUTED_VALUE"""),"R")</f>
        <v>R</v>
      </c>
      <c r="J3699" s="1" t="str">
        <f>IFERROR(__xludf.DUMMYFUNCTION("""COMPUTED_VALUE"""),"Swift")</f>
        <v>Swift</v>
      </c>
      <c r="K3699" s="1" t="str">
        <f>IFERROR(__xludf.DUMMYFUNCTION("""COMPUTED_VALUE"""),"VBA")</f>
        <v>VBA</v>
      </c>
    </row>
    <row r="3700">
      <c r="B3700" s="1" t="str">
        <f>IFERROR(__xludf.DUMMYFUNCTION("""COMPUTED_VALUE"""),"Bash/Shell/PowerShell;HTML/CSS;Java;JavaScript;PHP;SQL")</f>
        <v>Bash/Shell/PowerShell;HTML/CSS;Java;JavaScript;PHP;SQL</v>
      </c>
      <c r="E3700" s="1" t="str">
        <f>IFERROR(__xludf.DUMMYFUNCTION("UNIQUE(SPLIT(B3700,"";""))"),"Bash/Shell/PowerShell")</f>
        <v>Bash/Shell/PowerShell</v>
      </c>
      <c r="F3700" s="1" t="str">
        <f>IFERROR(__xludf.DUMMYFUNCTION("""COMPUTED_VALUE"""),"HTML/CSS")</f>
        <v>HTML/CSS</v>
      </c>
      <c r="G3700" s="1" t="str">
        <f>IFERROR(__xludf.DUMMYFUNCTION("""COMPUTED_VALUE"""),"Java")</f>
        <v>Java</v>
      </c>
      <c r="H3700" s="1" t="str">
        <f>IFERROR(__xludf.DUMMYFUNCTION("""COMPUTED_VALUE"""),"JavaScript")</f>
        <v>JavaScript</v>
      </c>
      <c r="I3700" s="1" t="str">
        <f>IFERROR(__xludf.DUMMYFUNCTION("""COMPUTED_VALUE"""),"PHP")</f>
        <v>PHP</v>
      </c>
      <c r="J3700" s="1" t="str">
        <f>IFERROR(__xludf.DUMMYFUNCTION("""COMPUTED_VALUE"""),"SQL")</f>
        <v>SQL</v>
      </c>
    </row>
    <row r="3701">
      <c r="B3701" s="1" t="str">
        <f>IFERROR(__xludf.DUMMYFUNCTION("""COMPUTED_VALUE"""),"HTML/CSS;Java;JavaScript;PHP;Python;SQL;TypeScript")</f>
        <v>HTML/CSS;Java;JavaScript;PHP;Python;SQL;TypeScript</v>
      </c>
      <c r="E3701" s="1" t="str">
        <f>IFERROR(__xludf.DUMMYFUNCTION("UNIQUE(SPLIT(B3701,"";""))"),"HTML/CSS")</f>
        <v>HTML/CSS</v>
      </c>
      <c r="F3701" s="1" t="str">
        <f>IFERROR(__xludf.DUMMYFUNCTION("""COMPUTED_VALUE"""),"Java")</f>
        <v>Java</v>
      </c>
      <c r="G3701" s="1" t="str">
        <f>IFERROR(__xludf.DUMMYFUNCTION("""COMPUTED_VALUE"""),"JavaScript")</f>
        <v>JavaScript</v>
      </c>
      <c r="H3701" s="1" t="str">
        <f>IFERROR(__xludf.DUMMYFUNCTION("""COMPUTED_VALUE"""),"PHP")</f>
        <v>PHP</v>
      </c>
      <c r="I3701" s="1" t="str">
        <f>IFERROR(__xludf.DUMMYFUNCTION("""COMPUTED_VALUE"""),"Python")</f>
        <v>Python</v>
      </c>
      <c r="J3701" s="1" t="str">
        <f>IFERROR(__xludf.DUMMYFUNCTION("""COMPUTED_VALUE"""),"SQL")</f>
        <v>SQL</v>
      </c>
      <c r="K3701" s="1" t="str">
        <f>IFERROR(__xludf.DUMMYFUNCTION("""COMPUTED_VALUE"""),"TypeScript")</f>
        <v>TypeScript</v>
      </c>
    </row>
    <row r="3702">
      <c r="B3702" s="1" t="str">
        <f>IFERROR(__xludf.DUMMYFUNCTION("""COMPUTED_VALUE"""),"C#;HTML/CSS;Java;JavaScript;Kotlin;Objective-C;Python;Ruby;Swift")</f>
        <v>C#;HTML/CSS;Java;JavaScript;Kotlin;Objective-C;Python;Ruby;Swift</v>
      </c>
      <c r="E3702" s="1" t="str">
        <f>IFERROR(__xludf.DUMMYFUNCTION("UNIQUE(SPLIT(B3702,"";""))"),"C#")</f>
        <v>C#</v>
      </c>
      <c r="F3702" s="1" t="str">
        <f>IFERROR(__xludf.DUMMYFUNCTION("""COMPUTED_VALUE"""),"HTML/CSS")</f>
        <v>HTML/CSS</v>
      </c>
      <c r="G3702" s="1" t="str">
        <f>IFERROR(__xludf.DUMMYFUNCTION("""COMPUTED_VALUE"""),"Java")</f>
        <v>Java</v>
      </c>
      <c r="H3702" s="1" t="str">
        <f>IFERROR(__xludf.DUMMYFUNCTION("""COMPUTED_VALUE"""),"JavaScript")</f>
        <v>JavaScript</v>
      </c>
      <c r="I3702" s="1" t="str">
        <f>IFERROR(__xludf.DUMMYFUNCTION("""COMPUTED_VALUE"""),"Kotlin")</f>
        <v>Kotlin</v>
      </c>
      <c r="J3702" s="1" t="str">
        <f>IFERROR(__xludf.DUMMYFUNCTION("""COMPUTED_VALUE"""),"Objective-C")</f>
        <v>Objective-C</v>
      </c>
      <c r="K3702" s="1" t="str">
        <f>IFERROR(__xludf.DUMMYFUNCTION("""COMPUTED_VALUE"""),"Python")</f>
        <v>Python</v>
      </c>
      <c r="L3702" s="1" t="str">
        <f>IFERROR(__xludf.DUMMYFUNCTION("""COMPUTED_VALUE"""),"Ruby")</f>
        <v>Ruby</v>
      </c>
      <c r="M3702" s="1" t="str">
        <f>IFERROR(__xludf.DUMMYFUNCTION("""COMPUTED_VALUE"""),"Swift")</f>
        <v>Swift</v>
      </c>
    </row>
    <row r="3703">
      <c r="B3703" s="1" t="str">
        <f>IFERROR(__xludf.DUMMYFUNCTION("""COMPUTED_VALUE"""),"C#;HTML/CSS;JavaScript")</f>
        <v>C#;HTML/CSS;JavaScript</v>
      </c>
      <c r="E3703" s="1" t="str">
        <f>IFERROR(__xludf.DUMMYFUNCTION("UNIQUE(SPLIT(B3703,"";""))"),"C#")</f>
        <v>C#</v>
      </c>
      <c r="F3703" s="1" t="str">
        <f>IFERROR(__xludf.DUMMYFUNCTION("""COMPUTED_VALUE"""),"HTML/CSS")</f>
        <v>HTML/CSS</v>
      </c>
      <c r="G3703" s="1" t="str">
        <f>IFERROR(__xludf.DUMMYFUNCTION("""COMPUTED_VALUE"""),"JavaScript")</f>
        <v>JavaScript</v>
      </c>
    </row>
    <row r="3704">
      <c r="B3704" s="1" t="str">
        <f>IFERROR(__xludf.DUMMYFUNCTION("""COMPUTED_VALUE"""),"C++;C#;PHP;Python;SQL")</f>
        <v>C++;C#;PHP;Python;SQL</v>
      </c>
      <c r="E3704" s="1" t="str">
        <f>IFERROR(__xludf.DUMMYFUNCTION("UNIQUE(SPLIT(B3704,"";""))"),"C++")</f>
        <v>C++</v>
      </c>
      <c r="F3704" s="1" t="str">
        <f>IFERROR(__xludf.DUMMYFUNCTION("""COMPUTED_VALUE"""),"C#")</f>
        <v>C#</v>
      </c>
      <c r="G3704" s="1" t="str">
        <f>IFERROR(__xludf.DUMMYFUNCTION("""COMPUTED_VALUE"""),"PHP")</f>
        <v>PHP</v>
      </c>
      <c r="H3704" s="1" t="str">
        <f>IFERROR(__xludf.DUMMYFUNCTION("""COMPUTED_VALUE"""),"Python")</f>
        <v>Python</v>
      </c>
      <c r="I3704" s="1" t="str">
        <f>IFERROR(__xludf.DUMMYFUNCTION("""COMPUTED_VALUE"""),"SQL")</f>
        <v>SQL</v>
      </c>
    </row>
    <row r="3705">
      <c r="B3705" s="1" t="str">
        <f>IFERROR(__xludf.DUMMYFUNCTION("""COMPUTED_VALUE"""),"C#;HTML/CSS;Java;JavaScript;SQL")</f>
        <v>C#;HTML/CSS;Java;JavaScript;SQL</v>
      </c>
      <c r="E3705" s="1" t="str">
        <f>IFERROR(__xludf.DUMMYFUNCTION("UNIQUE(SPLIT(B3705,"";""))"),"C#")</f>
        <v>C#</v>
      </c>
      <c r="F3705" s="1" t="str">
        <f>IFERROR(__xludf.DUMMYFUNCTION("""COMPUTED_VALUE"""),"HTML/CSS")</f>
        <v>HTML/CSS</v>
      </c>
      <c r="G3705" s="1" t="str">
        <f>IFERROR(__xludf.DUMMYFUNCTION("""COMPUTED_VALUE"""),"Java")</f>
        <v>Java</v>
      </c>
      <c r="H3705" s="1" t="str">
        <f>IFERROR(__xludf.DUMMYFUNCTION("""COMPUTED_VALUE"""),"JavaScript")</f>
        <v>JavaScript</v>
      </c>
      <c r="I3705" s="1" t="str">
        <f>IFERROR(__xludf.DUMMYFUNCTION("""COMPUTED_VALUE"""),"SQL")</f>
        <v>SQL</v>
      </c>
    </row>
    <row r="3706">
      <c r="B3706" s="1" t="str">
        <f>IFERROR(__xludf.DUMMYFUNCTION("""COMPUTED_VALUE"""),"HTML/CSS;Java;JavaScript;SQL")</f>
        <v>HTML/CSS;Java;JavaScript;SQL</v>
      </c>
      <c r="E3706" s="1" t="str">
        <f>IFERROR(__xludf.DUMMYFUNCTION("UNIQUE(SPLIT(B3706,"";""))"),"HTML/CSS")</f>
        <v>HTML/CSS</v>
      </c>
      <c r="F3706" s="1" t="str">
        <f>IFERROR(__xludf.DUMMYFUNCTION("""COMPUTED_VALUE"""),"Java")</f>
        <v>Java</v>
      </c>
      <c r="G3706" s="1" t="str">
        <f>IFERROR(__xludf.DUMMYFUNCTION("""COMPUTED_VALUE"""),"JavaScript")</f>
        <v>JavaScript</v>
      </c>
      <c r="H3706" s="1" t="str">
        <f>IFERROR(__xludf.DUMMYFUNCTION("""COMPUTED_VALUE"""),"SQL")</f>
        <v>SQL</v>
      </c>
    </row>
    <row r="3707">
      <c r="B3707" s="1" t="str">
        <f>IFERROR(__xludf.DUMMYFUNCTION("""COMPUTED_VALUE"""),"Bash/Shell/PowerShell;C#;HTML/CSS;SQL")</f>
        <v>Bash/Shell/PowerShell;C#;HTML/CSS;SQL</v>
      </c>
      <c r="E3707" s="1" t="str">
        <f>IFERROR(__xludf.DUMMYFUNCTION("UNIQUE(SPLIT(B3707,"";""))"),"Bash/Shell/PowerShell")</f>
        <v>Bash/Shell/PowerShell</v>
      </c>
      <c r="F3707" s="1" t="str">
        <f>IFERROR(__xludf.DUMMYFUNCTION("""COMPUTED_VALUE"""),"C#")</f>
        <v>C#</v>
      </c>
      <c r="G3707" s="1" t="str">
        <f>IFERROR(__xludf.DUMMYFUNCTION("""COMPUTED_VALUE"""),"HTML/CSS")</f>
        <v>HTML/CSS</v>
      </c>
      <c r="H3707" s="1" t="str">
        <f>IFERROR(__xludf.DUMMYFUNCTION("""COMPUTED_VALUE"""),"SQL")</f>
        <v>SQL</v>
      </c>
    </row>
    <row r="3708">
      <c r="B3708" s="1" t="str">
        <f>IFERROR(__xludf.DUMMYFUNCTION("""COMPUTED_VALUE"""),"Bash/Shell/PowerShell;C#;HTML/CSS;JavaScript;SQL;TypeScript")</f>
        <v>Bash/Shell/PowerShell;C#;HTML/CSS;JavaScript;SQL;TypeScript</v>
      </c>
      <c r="E3708" s="1" t="str">
        <f>IFERROR(__xludf.DUMMYFUNCTION("UNIQUE(SPLIT(B3708,"";""))"),"Bash/Shell/PowerShell")</f>
        <v>Bash/Shell/PowerShell</v>
      </c>
      <c r="F3708" s="1" t="str">
        <f>IFERROR(__xludf.DUMMYFUNCTION("""COMPUTED_VALUE"""),"C#")</f>
        <v>C#</v>
      </c>
      <c r="G3708" s="1" t="str">
        <f>IFERROR(__xludf.DUMMYFUNCTION("""COMPUTED_VALUE"""),"HTML/CSS")</f>
        <v>HTML/CSS</v>
      </c>
      <c r="H3708" s="1" t="str">
        <f>IFERROR(__xludf.DUMMYFUNCTION("""COMPUTED_VALUE"""),"JavaScript")</f>
        <v>JavaScript</v>
      </c>
      <c r="I3708" s="1" t="str">
        <f>IFERROR(__xludf.DUMMYFUNCTION("""COMPUTED_VALUE"""),"SQL")</f>
        <v>SQL</v>
      </c>
      <c r="J3708" s="1" t="str">
        <f>IFERROR(__xludf.DUMMYFUNCTION("""COMPUTED_VALUE"""),"TypeScript")</f>
        <v>TypeScript</v>
      </c>
    </row>
    <row r="3709">
      <c r="B3709" s="1" t="str">
        <f>IFERROR(__xludf.DUMMYFUNCTION("""COMPUTED_VALUE"""),"Bash/Shell/PowerShell;C#;HTML/CSS;JavaScript;SQL")</f>
        <v>Bash/Shell/PowerShell;C#;HTML/CSS;JavaScript;SQL</v>
      </c>
      <c r="E3709" s="1" t="str">
        <f>IFERROR(__xludf.DUMMYFUNCTION("UNIQUE(SPLIT(B3709,"";""))"),"Bash/Shell/PowerShell")</f>
        <v>Bash/Shell/PowerShell</v>
      </c>
      <c r="F3709" s="1" t="str">
        <f>IFERROR(__xludf.DUMMYFUNCTION("""COMPUTED_VALUE"""),"C#")</f>
        <v>C#</v>
      </c>
      <c r="G3709" s="1" t="str">
        <f>IFERROR(__xludf.DUMMYFUNCTION("""COMPUTED_VALUE"""),"HTML/CSS")</f>
        <v>HTML/CSS</v>
      </c>
      <c r="H3709" s="1" t="str">
        <f>IFERROR(__xludf.DUMMYFUNCTION("""COMPUTED_VALUE"""),"JavaScript")</f>
        <v>JavaScript</v>
      </c>
      <c r="I3709" s="1" t="str">
        <f>IFERROR(__xludf.DUMMYFUNCTION("""COMPUTED_VALUE"""),"SQL")</f>
        <v>SQL</v>
      </c>
    </row>
    <row r="3710">
      <c r="B3710" s="1" t="str">
        <f>IFERROR(__xludf.DUMMYFUNCTION("""COMPUTED_VALUE"""),"Bash/Shell/PowerShell;HTML/CSS;Java")</f>
        <v>Bash/Shell/PowerShell;HTML/CSS;Java</v>
      </c>
      <c r="E3710" s="1" t="str">
        <f>IFERROR(__xludf.DUMMYFUNCTION("UNIQUE(SPLIT(B3710,"";""))"),"Bash/Shell/PowerShell")</f>
        <v>Bash/Shell/PowerShell</v>
      </c>
      <c r="F3710" s="1" t="str">
        <f>IFERROR(__xludf.DUMMYFUNCTION("""COMPUTED_VALUE"""),"HTML/CSS")</f>
        <v>HTML/CSS</v>
      </c>
      <c r="G3710" s="1" t="str">
        <f>IFERROR(__xludf.DUMMYFUNCTION("""COMPUTED_VALUE"""),"Java")</f>
        <v>Java</v>
      </c>
    </row>
    <row r="3711">
      <c r="B3711" s="1" t="str">
        <f>IFERROR(__xludf.DUMMYFUNCTION("""COMPUTED_VALUE"""),"HTML/CSS;JavaScript;Python")</f>
        <v>HTML/CSS;JavaScript;Python</v>
      </c>
      <c r="E3711" s="1" t="str">
        <f>IFERROR(__xludf.DUMMYFUNCTION("UNIQUE(SPLIT(B3711,"";""))"),"HTML/CSS")</f>
        <v>HTML/CSS</v>
      </c>
      <c r="F3711" s="1" t="str">
        <f>IFERROR(__xludf.DUMMYFUNCTION("""COMPUTED_VALUE"""),"JavaScript")</f>
        <v>JavaScript</v>
      </c>
      <c r="G3711" s="1" t="str">
        <f>IFERROR(__xludf.DUMMYFUNCTION("""COMPUTED_VALUE"""),"Python")</f>
        <v>Python</v>
      </c>
    </row>
    <row r="3712">
      <c r="B3712" s="1" t="str">
        <f>IFERROR(__xludf.DUMMYFUNCTION("""COMPUTED_VALUE"""),"HTML/CSS;Java;JavaScript;PHP")</f>
        <v>HTML/CSS;Java;JavaScript;PHP</v>
      </c>
      <c r="E3712" s="1" t="str">
        <f>IFERROR(__xludf.DUMMYFUNCTION("UNIQUE(SPLIT(B3712,"";""))"),"HTML/CSS")</f>
        <v>HTML/CSS</v>
      </c>
      <c r="F3712" s="1" t="str">
        <f>IFERROR(__xludf.DUMMYFUNCTION("""COMPUTED_VALUE"""),"Java")</f>
        <v>Java</v>
      </c>
      <c r="G3712" s="1" t="str">
        <f>IFERROR(__xludf.DUMMYFUNCTION("""COMPUTED_VALUE"""),"JavaScript")</f>
        <v>JavaScript</v>
      </c>
      <c r="H3712" s="1" t="str">
        <f>IFERROR(__xludf.DUMMYFUNCTION("""COMPUTED_VALUE"""),"PHP")</f>
        <v>PHP</v>
      </c>
    </row>
    <row r="3713">
      <c r="B3713" s="1" t="str">
        <f>IFERROR(__xludf.DUMMYFUNCTION("""COMPUTED_VALUE"""),"Bash/Shell/PowerShell;HTML/CSS;Java;JavaScript;Python;SQL")</f>
        <v>Bash/Shell/PowerShell;HTML/CSS;Java;JavaScript;Python;SQL</v>
      </c>
      <c r="E3713" s="1" t="str">
        <f>IFERROR(__xludf.DUMMYFUNCTION("UNIQUE(SPLIT(B3713,"";""))"),"Bash/Shell/PowerShell")</f>
        <v>Bash/Shell/PowerShell</v>
      </c>
      <c r="F3713" s="1" t="str">
        <f>IFERROR(__xludf.DUMMYFUNCTION("""COMPUTED_VALUE"""),"HTML/CSS")</f>
        <v>HTML/CSS</v>
      </c>
      <c r="G3713" s="1" t="str">
        <f>IFERROR(__xludf.DUMMYFUNCTION("""COMPUTED_VALUE"""),"Java")</f>
        <v>Java</v>
      </c>
      <c r="H3713" s="1" t="str">
        <f>IFERROR(__xludf.DUMMYFUNCTION("""COMPUTED_VALUE"""),"JavaScript")</f>
        <v>JavaScript</v>
      </c>
      <c r="I3713" s="1" t="str">
        <f>IFERROR(__xludf.DUMMYFUNCTION("""COMPUTED_VALUE"""),"Python")</f>
        <v>Python</v>
      </c>
      <c r="J3713" s="1" t="str">
        <f>IFERROR(__xludf.DUMMYFUNCTION("""COMPUTED_VALUE"""),"SQL")</f>
        <v>SQL</v>
      </c>
    </row>
    <row r="3714">
      <c r="B3714" s="1" t="str">
        <f>IFERROR(__xludf.DUMMYFUNCTION("""COMPUTED_VALUE"""),"HTML/CSS;Java;JavaScript;SQL")</f>
        <v>HTML/CSS;Java;JavaScript;SQL</v>
      </c>
      <c r="E3714" s="1" t="str">
        <f>IFERROR(__xludf.DUMMYFUNCTION("UNIQUE(SPLIT(B3714,"";""))"),"HTML/CSS")</f>
        <v>HTML/CSS</v>
      </c>
      <c r="F3714" s="1" t="str">
        <f>IFERROR(__xludf.DUMMYFUNCTION("""COMPUTED_VALUE"""),"Java")</f>
        <v>Java</v>
      </c>
      <c r="G3714" s="1" t="str">
        <f>IFERROR(__xludf.DUMMYFUNCTION("""COMPUTED_VALUE"""),"JavaScript")</f>
        <v>JavaScript</v>
      </c>
      <c r="H3714" s="1" t="str">
        <f>IFERROR(__xludf.DUMMYFUNCTION("""COMPUTED_VALUE"""),"SQL")</f>
        <v>SQL</v>
      </c>
    </row>
    <row r="3715">
      <c r="B3715" s="1" t="str">
        <f>IFERROR(__xludf.DUMMYFUNCTION("""COMPUTED_VALUE"""),"C;C++;HTML/CSS;Java;JavaScript;Objective-C")</f>
        <v>C;C++;HTML/CSS;Java;JavaScript;Objective-C</v>
      </c>
      <c r="E3715" s="1" t="str">
        <f>IFERROR(__xludf.DUMMYFUNCTION("UNIQUE(SPLIT(B3715,"";""))"),"C")</f>
        <v>C</v>
      </c>
      <c r="F3715" s="1" t="str">
        <f>IFERROR(__xludf.DUMMYFUNCTION("""COMPUTED_VALUE"""),"C++")</f>
        <v>C++</v>
      </c>
      <c r="G3715" s="1" t="str">
        <f>IFERROR(__xludf.DUMMYFUNCTION("""COMPUTED_VALUE"""),"HTML/CSS")</f>
        <v>HTML/CSS</v>
      </c>
      <c r="H3715" s="1" t="str">
        <f>IFERROR(__xludf.DUMMYFUNCTION("""COMPUTED_VALUE"""),"Java")</f>
        <v>Java</v>
      </c>
      <c r="I3715" s="1" t="str">
        <f>IFERROR(__xludf.DUMMYFUNCTION("""COMPUTED_VALUE"""),"JavaScript")</f>
        <v>JavaScript</v>
      </c>
      <c r="J3715" s="1" t="str">
        <f>IFERROR(__xludf.DUMMYFUNCTION("""COMPUTED_VALUE"""),"Objective-C")</f>
        <v>Objective-C</v>
      </c>
    </row>
    <row r="3716">
      <c r="B3716" s="1" t="str">
        <f>IFERROR(__xludf.DUMMYFUNCTION("""COMPUTED_VALUE"""),"C#;TypeScript")</f>
        <v>C#;TypeScript</v>
      </c>
      <c r="E3716" s="1" t="str">
        <f>IFERROR(__xludf.DUMMYFUNCTION("UNIQUE(SPLIT(B3716,"";""))"),"C#")</f>
        <v>C#</v>
      </c>
      <c r="F3716" s="1" t="str">
        <f>IFERROR(__xludf.DUMMYFUNCTION("""COMPUTED_VALUE"""),"TypeScript")</f>
        <v>TypeScript</v>
      </c>
    </row>
    <row r="3717">
      <c r="B3717" s="1" t="str">
        <f>IFERROR(__xludf.DUMMYFUNCTION("""COMPUTED_VALUE"""),"Bash/Shell/PowerShell;Go;JavaScript;PHP")</f>
        <v>Bash/Shell/PowerShell;Go;JavaScript;PHP</v>
      </c>
      <c r="E3717" s="1" t="str">
        <f>IFERROR(__xludf.DUMMYFUNCTION("UNIQUE(SPLIT(B3717,"";""))"),"Bash/Shell/PowerShell")</f>
        <v>Bash/Shell/PowerShell</v>
      </c>
      <c r="F3717" s="1" t="str">
        <f>IFERROR(__xludf.DUMMYFUNCTION("""COMPUTED_VALUE"""),"Go")</f>
        <v>Go</v>
      </c>
      <c r="G3717" s="1" t="str">
        <f>IFERROR(__xludf.DUMMYFUNCTION("""COMPUTED_VALUE"""),"JavaScript")</f>
        <v>JavaScript</v>
      </c>
      <c r="H3717" s="1" t="str">
        <f>IFERROR(__xludf.DUMMYFUNCTION("""COMPUTED_VALUE"""),"PHP")</f>
        <v>PHP</v>
      </c>
    </row>
    <row r="3718">
      <c r="B3718" s="1" t="str">
        <f>IFERROR(__xludf.DUMMYFUNCTION("""COMPUTED_VALUE"""),"C#;HTML/CSS;JavaScript")</f>
        <v>C#;HTML/CSS;JavaScript</v>
      </c>
      <c r="E3718" s="1" t="str">
        <f>IFERROR(__xludf.DUMMYFUNCTION("UNIQUE(SPLIT(B3718,"";""))"),"C#")</f>
        <v>C#</v>
      </c>
      <c r="F3718" s="1" t="str">
        <f>IFERROR(__xludf.DUMMYFUNCTION("""COMPUTED_VALUE"""),"HTML/CSS")</f>
        <v>HTML/CSS</v>
      </c>
      <c r="G3718" s="1" t="str">
        <f>IFERROR(__xludf.DUMMYFUNCTION("""COMPUTED_VALUE"""),"JavaScript")</f>
        <v>JavaScript</v>
      </c>
    </row>
    <row r="3719">
      <c r="B3719" s="1" t="str">
        <f>IFERROR(__xludf.DUMMYFUNCTION("""COMPUTED_VALUE"""),"C;C++;C#;HTML/CSS;Java;Objective-C;PHP;SQL;VBA")</f>
        <v>C;C++;C#;HTML/CSS;Java;Objective-C;PHP;SQL;VBA</v>
      </c>
      <c r="E3719" s="1" t="str">
        <f>IFERROR(__xludf.DUMMYFUNCTION("UNIQUE(SPLIT(B3719,"";""))"),"C")</f>
        <v>C</v>
      </c>
      <c r="F3719" s="1" t="str">
        <f>IFERROR(__xludf.DUMMYFUNCTION("""COMPUTED_VALUE"""),"C++")</f>
        <v>C++</v>
      </c>
      <c r="G3719" s="1" t="str">
        <f>IFERROR(__xludf.DUMMYFUNCTION("""COMPUTED_VALUE"""),"C#")</f>
        <v>C#</v>
      </c>
      <c r="H3719" s="1" t="str">
        <f>IFERROR(__xludf.DUMMYFUNCTION("""COMPUTED_VALUE"""),"HTML/CSS")</f>
        <v>HTML/CSS</v>
      </c>
      <c r="I3719" s="1" t="str">
        <f>IFERROR(__xludf.DUMMYFUNCTION("""COMPUTED_VALUE"""),"Java")</f>
        <v>Java</v>
      </c>
      <c r="J3719" s="1" t="str">
        <f>IFERROR(__xludf.DUMMYFUNCTION("""COMPUTED_VALUE"""),"Objective-C")</f>
        <v>Objective-C</v>
      </c>
      <c r="K3719" s="1" t="str">
        <f>IFERROR(__xludf.DUMMYFUNCTION("""COMPUTED_VALUE"""),"PHP")</f>
        <v>PHP</v>
      </c>
      <c r="L3719" s="1" t="str">
        <f>IFERROR(__xludf.DUMMYFUNCTION("""COMPUTED_VALUE"""),"SQL")</f>
        <v>SQL</v>
      </c>
      <c r="M3719" s="1" t="str">
        <f>IFERROR(__xludf.DUMMYFUNCTION("""COMPUTED_VALUE"""),"VBA")</f>
        <v>VBA</v>
      </c>
    </row>
    <row r="3720">
      <c r="B3720" s="1" t="str">
        <f>IFERROR(__xludf.DUMMYFUNCTION("""COMPUTED_VALUE"""),"Bash/Shell/PowerShell;HTML/CSS;Java;Python;Ruby;SQL")</f>
        <v>Bash/Shell/PowerShell;HTML/CSS;Java;Python;Ruby;SQL</v>
      </c>
      <c r="E3720" s="1" t="str">
        <f>IFERROR(__xludf.DUMMYFUNCTION("UNIQUE(SPLIT(B3720,"";""))"),"Bash/Shell/PowerShell")</f>
        <v>Bash/Shell/PowerShell</v>
      </c>
      <c r="F3720" s="1" t="str">
        <f>IFERROR(__xludf.DUMMYFUNCTION("""COMPUTED_VALUE"""),"HTML/CSS")</f>
        <v>HTML/CSS</v>
      </c>
      <c r="G3720" s="1" t="str">
        <f>IFERROR(__xludf.DUMMYFUNCTION("""COMPUTED_VALUE"""),"Java")</f>
        <v>Java</v>
      </c>
      <c r="H3720" s="1" t="str">
        <f>IFERROR(__xludf.DUMMYFUNCTION("""COMPUTED_VALUE"""),"Python")</f>
        <v>Python</v>
      </c>
      <c r="I3720" s="1" t="str">
        <f>IFERROR(__xludf.DUMMYFUNCTION("""COMPUTED_VALUE"""),"Ruby")</f>
        <v>Ruby</v>
      </c>
      <c r="J3720" s="1" t="str">
        <f>IFERROR(__xludf.DUMMYFUNCTION("""COMPUTED_VALUE"""),"SQL")</f>
        <v>SQL</v>
      </c>
    </row>
    <row r="3721">
      <c r="B3721" s="1" t="str">
        <f>IFERROR(__xludf.DUMMYFUNCTION("""COMPUTED_VALUE"""),"Assembly;Bash/Shell/PowerShell;C;Java;Objective-C;Python;SQL")</f>
        <v>Assembly;Bash/Shell/PowerShell;C;Java;Objective-C;Python;SQL</v>
      </c>
      <c r="E3721" s="1" t="str">
        <f>IFERROR(__xludf.DUMMYFUNCTION("UNIQUE(SPLIT(B3721,"";""))"),"Assembly")</f>
        <v>Assembly</v>
      </c>
      <c r="F3721" s="1" t="str">
        <f>IFERROR(__xludf.DUMMYFUNCTION("""COMPUTED_VALUE"""),"Bash/Shell/PowerShell")</f>
        <v>Bash/Shell/PowerShell</v>
      </c>
      <c r="G3721" s="1" t="str">
        <f>IFERROR(__xludf.DUMMYFUNCTION("""COMPUTED_VALUE"""),"C")</f>
        <v>C</v>
      </c>
      <c r="H3721" s="1" t="str">
        <f>IFERROR(__xludf.DUMMYFUNCTION("""COMPUTED_VALUE"""),"Java")</f>
        <v>Java</v>
      </c>
      <c r="I3721" s="1" t="str">
        <f>IFERROR(__xludf.DUMMYFUNCTION("""COMPUTED_VALUE"""),"Objective-C")</f>
        <v>Objective-C</v>
      </c>
      <c r="J3721" s="1" t="str">
        <f>IFERROR(__xludf.DUMMYFUNCTION("""COMPUTED_VALUE"""),"Python")</f>
        <v>Python</v>
      </c>
      <c r="K3721" s="1" t="str">
        <f>IFERROR(__xludf.DUMMYFUNCTION("""COMPUTED_VALUE"""),"SQL")</f>
        <v>SQL</v>
      </c>
    </row>
    <row r="3722">
      <c r="B3722" s="1" t="str">
        <f>IFERROR(__xludf.DUMMYFUNCTION("""COMPUTED_VALUE"""),"HTML/CSS;JavaScript;PHP;Ruby;SQL")</f>
        <v>HTML/CSS;JavaScript;PHP;Ruby;SQL</v>
      </c>
      <c r="E3722" s="1" t="str">
        <f>IFERROR(__xludf.DUMMYFUNCTION("UNIQUE(SPLIT(B3722,"";""))"),"HTML/CSS")</f>
        <v>HTML/CSS</v>
      </c>
      <c r="F3722" s="1" t="str">
        <f>IFERROR(__xludf.DUMMYFUNCTION("""COMPUTED_VALUE"""),"JavaScript")</f>
        <v>JavaScript</v>
      </c>
      <c r="G3722" s="1" t="str">
        <f>IFERROR(__xludf.DUMMYFUNCTION("""COMPUTED_VALUE"""),"PHP")</f>
        <v>PHP</v>
      </c>
      <c r="H3722" s="1" t="str">
        <f>IFERROR(__xludf.DUMMYFUNCTION("""COMPUTED_VALUE"""),"Ruby")</f>
        <v>Ruby</v>
      </c>
      <c r="I3722" s="1" t="str">
        <f>IFERROR(__xludf.DUMMYFUNCTION("""COMPUTED_VALUE"""),"SQL")</f>
        <v>SQL</v>
      </c>
    </row>
    <row r="3723">
      <c r="B3723" s="1" t="str">
        <f>IFERROR(__xludf.DUMMYFUNCTION("""COMPUTED_VALUE"""),"HTML/CSS;JavaScript")</f>
        <v>HTML/CSS;JavaScript</v>
      </c>
      <c r="E3723" s="1" t="str">
        <f>IFERROR(__xludf.DUMMYFUNCTION("UNIQUE(SPLIT(B3723,"";""))"),"HTML/CSS")</f>
        <v>HTML/CSS</v>
      </c>
      <c r="F3723" s="1" t="str">
        <f>IFERROR(__xludf.DUMMYFUNCTION("""COMPUTED_VALUE"""),"JavaScript")</f>
        <v>JavaScript</v>
      </c>
    </row>
    <row r="3724">
      <c r="B3724" s="1" t="str">
        <f>IFERROR(__xludf.DUMMYFUNCTION("""COMPUTED_VALUE"""),"C;Elixir;Java;JavaScript;Python;Ruby;SQL;TypeScript")</f>
        <v>C;Elixir;Java;JavaScript;Python;Ruby;SQL;TypeScript</v>
      </c>
      <c r="E3724" s="1" t="str">
        <f>IFERROR(__xludf.DUMMYFUNCTION("UNIQUE(SPLIT(B3724,"";""))"),"C")</f>
        <v>C</v>
      </c>
      <c r="F3724" s="1" t="str">
        <f>IFERROR(__xludf.DUMMYFUNCTION("""COMPUTED_VALUE"""),"Elixir")</f>
        <v>Elixir</v>
      </c>
      <c r="G3724" s="1" t="str">
        <f>IFERROR(__xludf.DUMMYFUNCTION("""COMPUTED_VALUE"""),"Java")</f>
        <v>Java</v>
      </c>
      <c r="H3724" s="1" t="str">
        <f>IFERROR(__xludf.DUMMYFUNCTION("""COMPUTED_VALUE"""),"JavaScript")</f>
        <v>JavaScript</v>
      </c>
      <c r="I3724" s="1" t="str">
        <f>IFERROR(__xludf.DUMMYFUNCTION("""COMPUTED_VALUE"""),"Python")</f>
        <v>Python</v>
      </c>
      <c r="J3724" s="1" t="str">
        <f>IFERROR(__xludf.DUMMYFUNCTION("""COMPUTED_VALUE"""),"Ruby")</f>
        <v>Ruby</v>
      </c>
      <c r="K3724" s="1" t="str">
        <f>IFERROR(__xludf.DUMMYFUNCTION("""COMPUTED_VALUE"""),"SQL")</f>
        <v>SQL</v>
      </c>
      <c r="L3724" s="1" t="str">
        <f>IFERROR(__xludf.DUMMYFUNCTION("""COMPUTED_VALUE"""),"TypeScript")</f>
        <v>TypeScript</v>
      </c>
    </row>
    <row r="3725">
      <c r="B3725" s="1" t="str">
        <f>IFERROR(__xludf.DUMMYFUNCTION("""COMPUTED_VALUE"""),"C#;Java")</f>
        <v>C#;Java</v>
      </c>
      <c r="E3725" s="1" t="str">
        <f>IFERROR(__xludf.DUMMYFUNCTION("UNIQUE(SPLIT(B3725,"";""))"),"C#")</f>
        <v>C#</v>
      </c>
      <c r="F3725" s="1" t="str">
        <f>IFERROR(__xludf.DUMMYFUNCTION("""COMPUTED_VALUE"""),"Java")</f>
        <v>Java</v>
      </c>
    </row>
    <row r="3726">
      <c r="B3726" s="1" t="str">
        <f>IFERROR(__xludf.DUMMYFUNCTION("""COMPUTED_VALUE"""),"Bash/Shell/PowerShell;Go")</f>
        <v>Bash/Shell/PowerShell;Go</v>
      </c>
      <c r="E3726" s="1" t="str">
        <f>IFERROR(__xludf.DUMMYFUNCTION("UNIQUE(SPLIT(B3726,"";""))"),"Bash/Shell/PowerShell")</f>
        <v>Bash/Shell/PowerShell</v>
      </c>
      <c r="F3726" s="1" t="str">
        <f>IFERROR(__xludf.DUMMYFUNCTION("""COMPUTED_VALUE"""),"Go")</f>
        <v>Go</v>
      </c>
    </row>
    <row r="3727">
      <c r="B3727" s="1" t="str">
        <f>IFERROR(__xludf.DUMMYFUNCTION("""COMPUTED_VALUE"""),"C#;HTML/CSS;Java;JavaScript;PHP;SQL")</f>
        <v>C#;HTML/CSS;Java;JavaScript;PHP;SQL</v>
      </c>
      <c r="E3727" s="1" t="str">
        <f>IFERROR(__xludf.DUMMYFUNCTION("UNIQUE(SPLIT(B3727,"";""))"),"C#")</f>
        <v>C#</v>
      </c>
      <c r="F3727" s="1" t="str">
        <f>IFERROR(__xludf.DUMMYFUNCTION("""COMPUTED_VALUE"""),"HTML/CSS")</f>
        <v>HTML/CSS</v>
      </c>
      <c r="G3727" s="1" t="str">
        <f>IFERROR(__xludf.DUMMYFUNCTION("""COMPUTED_VALUE"""),"Java")</f>
        <v>Java</v>
      </c>
      <c r="H3727" s="1" t="str">
        <f>IFERROR(__xludf.DUMMYFUNCTION("""COMPUTED_VALUE"""),"JavaScript")</f>
        <v>JavaScript</v>
      </c>
      <c r="I3727" s="1" t="str">
        <f>IFERROR(__xludf.DUMMYFUNCTION("""COMPUTED_VALUE"""),"PHP")</f>
        <v>PHP</v>
      </c>
      <c r="J3727" s="1" t="str">
        <f>IFERROR(__xludf.DUMMYFUNCTION("""COMPUTED_VALUE"""),"SQL")</f>
        <v>SQL</v>
      </c>
    </row>
    <row r="3728">
      <c r="B3728" s="1" t="str">
        <f>IFERROR(__xludf.DUMMYFUNCTION("""COMPUTED_VALUE"""),"Bash/Shell/PowerShell;C#;HTML/CSS;JavaScript;SQL")</f>
        <v>Bash/Shell/PowerShell;C#;HTML/CSS;JavaScript;SQL</v>
      </c>
      <c r="E3728" s="1" t="str">
        <f>IFERROR(__xludf.DUMMYFUNCTION("UNIQUE(SPLIT(B3728,"";""))"),"Bash/Shell/PowerShell")</f>
        <v>Bash/Shell/PowerShell</v>
      </c>
      <c r="F3728" s="1" t="str">
        <f>IFERROR(__xludf.DUMMYFUNCTION("""COMPUTED_VALUE"""),"C#")</f>
        <v>C#</v>
      </c>
      <c r="G3728" s="1" t="str">
        <f>IFERROR(__xludf.DUMMYFUNCTION("""COMPUTED_VALUE"""),"HTML/CSS")</f>
        <v>HTML/CSS</v>
      </c>
      <c r="H3728" s="1" t="str">
        <f>IFERROR(__xludf.DUMMYFUNCTION("""COMPUTED_VALUE"""),"JavaScript")</f>
        <v>JavaScript</v>
      </c>
      <c r="I3728" s="1" t="str">
        <f>IFERROR(__xludf.DUMMYFUNCTION("""COMPUTED_VALUE"""),"SQL")</f>
        <v>SQL</v>
      </c>
    </row>
    <row r="3729">
      <c r="B3729" s="1" t="str">
        <f>IFERROR(__xludf.DUMMYFUNCTION("""COMPUTED_VALUE"""),"C#;HTML/CSS;Java;JavaScript;PHP;Python;SQL")</f>
        <v>C#;HTML/CSS;Java;JavaScript;PHP;Python;SQL</v>
      </c>
      <c r="E3729" s="1" t="str">
        <f>IFERROR(__xludf.DUMMYFUNCTION("UNIQUE(SPLIT(B3729,"";""))"),"C#")</f>
        <v>C#</v>
      </c>
      <c r="F3729" s="1" t="str">
        <f>IFERROR(__xludf.DUMMYFUNCTION("""COMPUTED_VALUE"""),"HTML/CSS")</f>
        <v>HTML/CSS</v>
      </c>
      <c r="G3729" s="1" t="str">
        <f>IFERROR(__xludf.DUMMYFUNCTION("""COMPUTED_VALUE"""),"Java")</f>
        <v>Java</v>
      </c>
      <c r="H3729" s="1" t="str">
        <f>IFERROR(__xludf.DUMMYFUNCTION("""COMPUTED_VALUE"""),"JavaScript")</f>
        <v>JavaScript</v>
      </c>
      <c r="I3729" s="1" t="str">
        <f>IFERROR(__xludf.DUMMYFUNCTION("""COMPUTED_VALUE"""),"PHP")</f>
        <v>PHP</v>
      </c>
      <c r="J3729" s="1" t="str">
        <f>IFERROR(__xludf.DUMMYFUNCTION("""COMPUTED_VALUE"""),"Python")</f>
        <v>Python</v>
      </c>
      <c r="K3729" s="1" t="str">
        <f>IFERROR(__xludf.DUMMYFUNCTION("""COMPUTED_VALUE"""),"SQL")</f>
        <v>SQL</v>
      </c>
    </row>
    <row r="3730">
      <c r="B3730" s="1" t="str">
        <f>IFERROR(__xludf.DUMMYFUNCTION("""COMPUTED_VALUE"""),"Ruby")</f>
        <v>Ruby</v>
      </c>
      <c r="E3730" s="1" t="str">
        <f>IFERROR(__xludf.DUMMYFUNCTION("UNIQUE(SPLIT(B3730,"";""))"),"Ruby")</f>
        <v>Ruby</v>
      </c>
    </row>
    <row r="3731">
      <c r="B3731" s="1" t="str">
        <f>IFERROR(__xludf.DUMMYFUNCTION("""COMPUTED_VALUE"""),"Assembly;Bash/Shell/PowerShell;C;C++;C#;HTML/CSS;Java;JavaScript;PHP;TypeScript;WebAssembly")</f>
        <v>Assembly;Bash/Shell/PowerShell;C;C++;C#;HTML/CSS;Java;JavaScript;PHP;TypeScript;WebAssembly</v>
      </c>
      <c r="E3731" s="1" t="str">
        <f>IFERROR(__xludf.DUMMYFUNCTION("UNIQUE(SPLIT(B3731,"";""))"),"Assembly")</f>
        <v>Assembly</v>
      </c>
      <c r="F3731" s="1" t="str">
        <f>IFERROR(__xludf.DUMMYFUNCTION("""COMPUTED_VALUE"""),"Bash/Shell/PowerShell")</f>
        <v>Bash/Shell/PowerShell</v>
      </c>
      <c r="G3731" s="1" t="str">
        <f>IFERROR(__xludf.DUMMYFUNCTION("""COMPUTED_VALUE"""),"C")</f>
        <v>C</v>
      </c>
      <c r="H3731" s="1" t="str">
        <f>IFERROR(__xludf.DUMMYFUNCTION("""COMPUTED_VALUE"""),"C++")</f>
        <v>C++</v>
      </c>
      <c r="I3731" s="1" t="str">
        <f>IFERROR(__xludf.DUMMYFUNCTION("""COMPUTED_VALUE"""),"C#")</f>
        <v>C#</v>
      </c>
      <c r="J3731" s="1" t="str">
        <f>IFERROR(__xludf.DUMMYFUNCTION("""COMPUTED_VALUE"""),"HTML/CSS")</f>
        <v>HTML/CSS</v>
      </c>
      <c r="K3731" s="1" t="str">
        <f>IFERROR(__xludf.DUMMYFUNCTION("""COMPUTED_VALUE"""),"Java")</f>
        <v>Java</v>
      </c>
      <c r="L3731" s="1" t="str">
        <f>IFERROR(__xludf.DUMMYFUNCTION("""COMPUTED_VALUE"""),"JavaScript")</f>
        <v>JavaScript</v>
      </c>
      <c r="M3731" s="1" t="str">
        <f>IFERROR(__xludf.DUMMYFUNCTION("""COMPUTED_VALUE"""),"PHP")</f>
        <v>PHP</v>
      </c>
      <c r="N3731" s="1" t="str">
        <f>IFERROR(__xludf.DUMMYFUNCTION("""COMPUTED_VALUE"""),"TypeScript")</f>
        <v>TypeScript</v>
      </c>
      <c r="O3731" s="1" t="str">
        <f>IFERROR(__xludf.DUMMYFUNCTION("""COMPUTED_VALUE"""),"WebAssembly")</f>
        <v>WebAssembly</v>
      </c>
    </row>
    <row r="3732">
      <c r="B3732" s="1" t="str">
        <f>IFERROR(__xludf.DUMMYFUNCTION("""COMPUTED_VALUE"""),"HTML/CSS;JavaScript")</f>
        <v>HTML/CSS;JavaScript</v>
      </c>
      <c r="E3732" s="1" t="str">
        <f>IFERROR(__xludf.DUMMYFUNCTION("UNIQUE(SPLIT(B3732,"";""))"),"HTML/CSS")</f>
        <v>HTML/CSS</v>
      </c>
      <c r="F3732" s="1" t="str">
        <f>IFERROR(__xludf.DUMMYFUNCTION("""COMPUTED_VALUE"""),"JavaScript")</f>
        <v>JavaScript</v>
      </c>
    </row>
    <row r="3733">
      <c r="B3733" s="1" t="str">
        <f>IFERROR(__xludf.DUMMYFUNCTION("""COMPUTED_VALUE"""),"HTML/CSS;JavaScript")</f>
        <v>HTML/CSS;JavaScript</v>
      </c>
      <c r="E3733" s="1" t="str">
        <f>IFERROR(__xludf.DUMMYFUNCTION("UNIQUE(SPLIT(B3733,"";""))"),"HTML/CSS")</f>
        <v>HTML/CSS</v>
      </c>
      <c r="F3733" s="1" t="str">
        <f>IFERROR(__xludf.DUMMYFUNCTION("""COMPUTED_VALUE"""),"JavaScript")</f>
        <v>JavaScript</v>
      </c>
    </row>
    <row r="3734">
      <c r="B3734" s="1" t="str">
        <f>IFERROR(__xludf.DUMMYFUNCTION("""COMPUTED_VALUE"""),"Bash/Shell/PowerShell;C#;HTML/CSS;JavaScript;PHP;Python;SQL")</f>
        <v>Bash/Shell/PowerShell;C#;HTML/CSS;JavaScript;PHP;Python;SQL</v>
      </c>
      <c r="E3734" s="1" t="str">
        <f>IFERROR(__xludf.DUMMYFUNCTION("UNIQUE(SPLIT(B3734,"";""))"),"Bash/Shell/PowerShell")</f>
        <v>Bash/Shell/PowerShell</v>
      </c>
      <c r="F3734" s="1" t="str">
        <f>IFERROR(__xludf.DUMMYFUNCTION("""COMPUTED_VALUE"""),"C#")</f>
        <v>C#</v>
      </c>
      <c r="G3734" s="1" t="str">
        <f>IFERROR(__xludf.DUMMYFUNCTION("""COMPUTED_VALUE"""),"HTML/CSS")</f>
        <v>HTML/CSS</v>
      </c>
      <c r="H3734" s="1" t="str">
        <f>IFERROR(__xludf.DUMMYFUNCTION("""COMPUTED_VALUE"""),"JavaScript")</f>
        <v>JavaScript</v>
      </c>
      <c r="I3734" s="1" t="str">
        <f>IFERROR(__xludf.DUMMYFUNCTION("""COMPUTED_VALUE"""),"PHP")</f>
        <v>PHP</v>
      </c>
      <c r="J3734" s="1" t="str">
        <f>IFERROR(__xludf.DUMMYFUNCTION("""COMPUTED_VALUE"""),"Python")</f>
        <v>Python</v>
      </c>
      <c r="K3734" s="1" t="str">
        <f>IFERROR(__xludf.DUMMYFUNCTION("""COMPUTED_VALUE"""),"SQL")</f>
        <v>SQL</v>
      </c>
    </row>
    <row r="3735">
      <c r="B3735" s="1" t="str">
        <f>IFERROR(__xludf.DUMMYFUNCTION("""COMPUTED_VALUE"""),"Assembly;Bash/Shell/PowerShell;C;C++;C#;HTML/CSS;Java;JavaScript;Objective-C;PHP;Python;Ruby;SQL;Swift;TypeScript;VBA")</f>
        <v>Assembly;Bash/Shell/PowerShell;C;C++;C#;HTML/CSS;Java;JavaScript;Objective-C;PHP;Python;Ruby;SQL;Swift;TypeScript;VBA</v>
      </c>
      <c r="E3735" s="1" t="str">
        <f>IFERROR(__xludf.DUMMYFUNCTION("UNIQUE(SPLIT(B3735,"";""))"),"Assembly")</f>
        <v>Assembly</v>
      </c>
      <c r="F3735" s="1" t="str">
        <f>IFERROR(__xludf.DUMMYFUNCTION("""COMPUTED_VALUE"""),"Bash/Shell/PowerShell")</f>
        <v>Bash/Shell/PowerShell</v>
      </c>
      <c r="G3735" s="1" t="str">
        <f>IFERROR(__xludf.DUMMYFUNCTION("""COMPUTED_VALUE"""),"C")</f>
        <v>C</v>
      </c>
      <c r="H3735" s="1" t="str">
        <f>IFERROR(__xludf.DUMMYFUNCTION("""COMPUTED_VALUE"""),"C++")</f>
        <v>C++</v>
      </c>
      <c r="I3735" s="1" t="str">
        <f>IFERROR(__xludf.DUMMYFUNCTION("""COMPUTED_VALUE"""),"C#")</f>
        <v>C#</v>
      </c>
      <c r="J3735" s="1" t="str">
        <f>IFERROR(__xludf.DUMMYFUNCTION("""COMPUTED_VALUE"""),"HTML/CSS")</f>
        <v>HTML/CSS</v>
      </c>
      <c r="K3735" s="1" t="str">
        <f>IFERROR(__xludf.DUMMYFUNCTION("""COMPUTED_VALUE"""),"Java")</f>
        <v>Java</v>
      </c>
      <c r="L3735" s="1" t="str">
        <f>IFERROR(__xludf.DUMMYFUNCTION("""COMPUTED_VALUE"""),"JavaScript")</f>
        <v>JavaScript</v>
      </c>
      <c r="M3735" s="1" t="str">
        <f>IFERROR(__xludf.DUMMYFUNCTION("""COMPUTED_VALUE"""),"Objective-C")</f>
        <v>Objective-C</v>
      </c>
      <c r="N3735" s="1" t="str">
        <f>IFERROR(__xludf.DUMMYFUNCTION("""COMPUTED_VALUE"""),"PHP")</f>
        <v>PHP</v>
      </c>
      <c r="O3735" s="1" t="str">
        <f>IFERROR(__xludf.DUMMYFUNCTION("""COMPUTED_VALUE"""),"Python")</f>
        <v>Python</v>
      </c>
      <c r="P3735" s="1" t="str">
        <f>IFERROR(__xludf.DUMMYFUNCTION("""COMPUTED_VALUE"""),"Ruby")</f>
        <v>Ruby</v>
      </c>
      <c r="Q3735" s="1" t="str">
        <f>IFERROR(__xludf.DUMMYFUNCTION("""COMPUTED_VALUE"""),"SQL")</f>
        <v>SQL</v>
      </c>
      <c r="R3735" s="1" t="str">
        <f>IFERROR(__xludf.DUMMYFUNCTION("""COMPUTED_VALUE"""),"Swift")</f>
        <v>Swift</v>
      </c>
      <c r="S3735" s="1" t="str">
        <f>IFERROR(__xludf.DUMMYFUNCTION("""COMPUTED_VALUE"""),"TypeScript")</f>
        <v>TypeScript</v>
      </c>
      <c r="T3735" s="1" t="str">
        <f>IFERROR(__xludf.DUMMYFUNCTION("""COMPUTED_VALUE"""),"VBA")</f>
        <v>VBA</v>
      </c>
    </row>
    <row r="3736">
      <c r="B3736" s="1" t="str">
        <f>IFERROR(__xludf.DUMMYFUNCTION("""COMPUTED_VALUE"""),"Bash/Shell/PowerShell;C;C++;Erlang;Go;HTML/CSS;Java;JavaScript;Python;Ruby;SQL")</f>
        <v>Bash/Shell/PowerShell;C;C++;Erlang;Go;HTML/CSS;Java;JavaScript;Python;Ruby;SQL</v>
      </c>
      <c r="E3736" s="1" t="str">
        <f>IFERROR(__xludf.DUMMYFUNCTION("UNIQUE(SPLIT(B3736,"";""))"),"Bash/Shell/PowerShell")</f>
        <v>Bash/Shell/PowerShell</v>
      </c>
      <c r="F3736" s="1" t="str">
        <f>IFERROR(__xludf.DUMMYFUNCTION("""COMPUTED_VALUE"""),"C")</f>
        <v>C</v>
      </c>
      <c r="G3736" s="1" t="str">
        <f>IFERROR(__xludf.DUMMYFUNCTION("""COMPUTED_VALUE"""),"C++")</f>
        <v>C++</v>
      </c>
      <c r="H3736" s="1" t="str">
        <f>IFERROR(__xludf.DUMMYFUNCTION("""COMPUTED_VALUE"""),"Erlang")</f>
        <v>Erlang</v>
      </c>
      <c r="I3736" s="1" t="str">
        <f>IFERROR(__xludf.DUMMYFUNCTION("""COMPUTED_VALUE"""),"Go")</f>
        <v>Go</v>
      </c>
      <c r="J3736" s="1" t="str">
        <f>IFERROR(__xludf.DUMMYFUNCTION("""COMPUTED_VALUE"""),"HTML/CSS")</f>
        <v>HTML/CSS</v>
      </c>
      <c r="K3736" s="1" t="str">
        <f>IFERROR(__xludf.DUMMYFUNCTION("""COMPUTED_VALUE"""),"Java")</f>
        <v>Java</v>
      </c>
      <c r="L3736" s="1" t="str">
        <f>IFERROR(__xludf.DUMMYFUNCTION("""COMPUTED_VALUE"""),"JavaScript")</f>
        <v>JavaScript</v>
      </c>
      <c r="M3736" s="1" t="str">
        <f>IFERROR(__xludf.DUMMYFUNCTION("""COMPUTED_VALUE"""),"Python")</f>
        <v>Python</v>
      </c>
      <c r="N3736" s="1" t="str">
        <f>IFERROR(__xludf.DUMMYFUNCTION("""COMPUTED_VALUE"""),"Ruby")</f>
        <v>Ruby</v>
      </c>
      <c r="O3736" s="1" t="str">
        <f>IFERROR(__xludf.DUMMYFUNCTION("""COMPUTED_VALUE"""),"SQL")</f>
        <v>SQL</v>
      </c>
    </row>
    <row r="3737">
      <c r="B3737" s="1" t="str">
        <f>IFERROR(__xludf.DUMMYFUNCTION("""COMPUTED_VALUE"""),"Assembly;Bash/Shell/PowerShell;C;C++;C#;HTML/CSS;Java;JavaScript;Python;Scala;SQL")</f>
        <v>Assembly;Bash/Shell/PowerShell;C;C++;C#;HTML/CSS;Java;JavaScript;Python;Scala;SQL</v>
      </c>
      <c r="E3737" s="1" t="str">
        <f>IFERROR(__xludf.DUMMYFUNCTION("UNIQUE(SPLIT(B3737,"";""))"),"Assembly")</f>
        <v>Assembly</v>
      </c>
      <c r="F3737" s="1" t="str">
        <f>IFERROR(__xludf.DUMMYFUNCTION("""COMPUTED_VALUE"""),"Bash/Shell/PowerShell")</f>
        <v>Bash/Shell/PowerShell</v>
      </c>
      <c r="G3737" s="1" t="str">
        <f>IFERROR(__xludf.DUMMYFUNCTION("""COMPUTED_VALUE"""),"C")</f>
        <v>C</v>
      </c>
      <c r="H3737" s="1" t="str">
        <f>IFERROR(__xludf.DUMMYFUNCTION("""COMPUTED_VALUE"""),"C++")</f>
        <v>C++</v>
      </c>
      <c r="I3737" s="1" t="str">
        <f>IFERROR(__xludf.DUMMYFUNCTION("""COMPUTED_VALUE"""),"C#")</f>
        <v>C#</v>
      </c>
      <c r="J3737" s="1" t="str">
        <f>IFERROR(__xludf.DUMMYFUNCTION("""COMPUTED_VALUE"""),"HTML/CSS")</f>
        <v>HTML/CSS</v>
      </c>
      <c r="K3737" s="1" t="str">
        <f>IFERROR(__xludf.DUMMYFUNCTION("""COMPUTED_VALUE"""),"Java")</f>
        <v>Java</v>
      </c>
      <c r="L3737" s="1" t="str">
        <f>IFERROR(__xludf.DUMMYFUNCTION("""COMPUTED_VALUE"""),"JavaScript")</f>
        <v>JavaScript</v>
      </c>
      <c r="M3737" s="1" t="str">
        <f>IFERROR(__xludf.DUMMYFUNCTION("""COMPUTED_VALUE"""),"Python")</f>
        <v>Python</v>
      </c>
      <c r="N3737" s="1" t="str">
        <f>IFERROR(__xludf.DUMMYFUNCTION("""COMPUTED_VALUE"""),"Scala")</f>
        <v>Scala</v>
      </c>
      <c r="O3737" s="1" t="str">
        <f>IFERROR(__xludf.DUMMYFUNCTION("""COMPUTED_VALUE"""),"SQL")</f>
        <v>SQL</v>
      </c>
    </row>
    <row r="3738">
      <c r="B3738" s="1" t="str">
        <f>IFERROR(__xludf.DUMMYFUNCTION("""COMPUTED_VALUE"""),"HTML/CSS;Java;JavaScript")</f>
        <v>HTML/CSS;Java;JavaScript</v>
      </c>
      <c r="E3738" s="1" t="str">
        <f>IFERROR(__xludf.DUMMYFUNCTION("UNIQUE(SPLIT(B3738,"";""))"),"HTML/CSS")</f>
        <v>HTML/CSS</v>
      </c>
      <c r="F3738" s="1" t="str">
        <f>IFERROR(__xludf.DUMMYFUNCTION("""COMPUTED_VALUE"""),"Java")</f>
        <v>Java</v>
      </c>
      <c r="G3738" s="1" t="str">
        <f>IFERROR(__xludf.DUMMYFUNCTION("""COMPUTED_VALUE"""),"JavaScript")</f>
        <v>JavaScript</v>
      </c>
    </row>
    <row r="3739">
      <c r="B3739" s="1" t="str">
        <f>IFERROR(__xludf.DUMMYFUNCTION("""COMPUTED_VALUE"""),"HTML/CSS;JavaScript;PHP;Python;Ruby;SQL")</f>
        <v>HTML/CSS;JavaScript;PHP;Python;Ruby;SQL</v>
      </c>
      <c r="E3739" s="1" t="str">
        <f>IFERROR(__xludf.DUMMYFUNCTION("UNIQUE(SPLIT(B3739,"";""))"),"HTML/CSS")</f>
        <v>HTML/CSS</v>
      </c>
      <c r="F3739" s="1" t="str">
        <f>IFERROR(__xludf.DUMMYFUNCTION("""COMPUTED_VALUE"""),"JavaScript")</f>
        <v>JavaScript</v>
      </c>
      <c r="G3739" s="1" t="str">
        <f>IFERROR(__xludf.DUMMYFUNCTION("""COMPUTED_VALUE"""),"PHP")</f>
        <v>PHP</v>
      </c>
      <c r="H3739" s="1" t="str">
        <f>IFERROR(__xludf.DUMMYFUNCTION("""COMPUTED_VALUE"""),"Python")</f>
        <v>Python</v>
      </c>
      <c r="I3739" s="1" t="str">
        <f>IFERROR(__xludf.DUMMYFUNCTION("""COMPUTED_VALUE"""),"Ruby")</f>
        <v>Ruby</v>
      </c>
      <c r="J3739" s="1" t="str">
        <f>IFERROR(__xludf.DUMMYFUNCTION("""COMPUTED_VALUE"""),"SQL")</f>
        <v>SQL</v>
      </c>
    </row>
    <row r="3740">
      <c r="B3740" s="1" t="str">
        <f>IFERROR(__xludf.DUMMYFUNCTION("""COMPUTED_VALUE"""),"HTML/CSS;JavaScript;PHP;Python;SQL;VBA")</f>
        <v>HTML/CSS;JavaScript;PHP;Python;SQL;VBA</v>
      </c>
      <c r="E3740" s="1" t="str">
        <f>IFERROR(__xludf.DUMMYFUNCTION("UNIQUE(SPLIT(B3740,"";""))"),"HTML/CSS")</f>
        <v>HTML/CSS</v>
      </c>
      <c r="F3740" s="1" t="str">
        <f>IFERROR(__xludf.DUMMYFUNCTION("""COMPUTED_VALUE"""),"JavaScript")</f>
        <v>JavaScript</v>
      </c>
      <c r="G3740" s="1" t="str">
        <f>IFERROR(__xludf.DUMMYFUNCTION("""COMPUTED_VALUE"""),"PHP")</f>
        <v>PHP</v>
      </c>
      <c r="H3740" s="1" t="str">
        <f>IFERROR(__xludf.DUMMYFUNCTION("""COMPUTED_VALUE"""),"Python")</f>
        <v>Python</v>
      </c>
      <c r="I3740" s="1" t="str">
        <f>IFERROR(__xludf.DUMMYFUNCTION("""COMPUTED_VALUE"""),"SQL")</f>
        <v>SQL</v>
      </c>
      <c r="J3740" s="1" t="str">
        <f>IFERROR(__xludf.DUMMYFUNCTION("""COMPUTED_VALUE"""),"VBA")</f>
        <v>VBA</v>
      </c>
    </row>
    <row r="3741">
      <c r="B3741" s="1" t="str">
        <f>IFERROR(__xludf.DUMMYFUNCTION("""COMPUTED_VALUE"""),"C;C#;HTML/CSS;SQL")</f>
        <v>C;C#;HTML/CSS;SQL</v>
      </c>
      <c r="E3741" s="1" t="str">
        <f>IFERROR(__xludf.DUMMYFUNCTION("UNIQUE(SPLIT(B3741,"";""))"),"C")</f>
        <v>C</v>
      </c>
      <c r="F3741" s="1" t="str">
        <f>IFERROR(__xludf.DUMMYFUNCTION("""COMPUTED_VALUE"""),"C#")</f>
        <v>C#</v>
      </c>
      <c r="G3741" s="1" t="str">
        <f>IFERROR(__xludf.DUMMYFUNCTION("""COMPUTED_VALUE"""),"HTML/CSS")</f>
        <v>HTML/CSS</v>
      </c>
      <c r="H3741" s="1" t="str">
        <f>IFERROR(__xludf.DUMMYFUNCTION("""COMPUTED_VALUE"""),"SQL")</f>
        <v>SQL</v>
      </c>
    </row>
    <row r="3742">
      <c r="B3742" s="1" t="str">
        <f>IFERROR(__xludf.DUMMYFUNCTION("""COMPUTED_VALUE"""),"Assembly;Bash/Shell/PowerShell;C;Python;SQL;Other(s):")</f>
        <v>Assembly;Bash/Shell/PowerShell;C;Python;SQL;Other(s):</v>
      </c>
      <c r="E3742" s="1" t="str">
        <f>IFERROR(__xludf.DUMMYFUNCTION("UNIQUE(SPLIT(B3742,"";""))"),"Assembly")</f>
        <v>Assembly</v>
      </c>
      <c r="F3742" s="1" t="str">
        <f>IFERROR(__xludf.DUMMYFUNCTION("""COMPUTED_VALUE"""),"Bash/Shell/PowerShell")</f>
        <v>Bash/Shell/PowerShell</v>
      </c>
      <c r="G3742" s="1" t="str">
        <f>IFERROR(__xludf.DUMMYFUNCTION("""COMPUTED_VALUE"""),"C")</f>
        <v>C</v>
      </c>
      <c r="H3742" s="1" t="str">
        <f>IFERROR(__xludf.DUMMYFUNCTION("""COMPUTED_VALUE"""),"Python")</f>
        <v>Python</v>
      </c>
      <c r="I3742" s="1" t="str">
        <f>IFERROR(__xludf.DUMMYFUNCTION("""COMPUTED_VALUE"""),"SQL")</f>
        <v>SQL</v>
      </c>
      <c r="J3742" s="1" t="str">
        <f>IFERROR(__xludf.DUMMYFUNCTION("""COMPUTED_VALUE"""),"Other(s):")</f>
        <v>Other(s):</v>
      </c>
    </row>
    <row r="3743">
      <c r="B3743" s="1" t="str">
        <f>IFERROR(__xludf.DUMMYFUNCTION("""COMPUTED_VALUE"""),"HTML/CSS;JavaScript;PHP;SQL")</f>
        <v>HTML/CSS;JavaScript;PHP;SQL</v>
      </c>
      <c r="E3743" s="1" t="str">
        <f>IFERROR(__xludf.DUMMYFUNCTION("UNIQUE(SPLIT(B3743,"";""))"),"HTML/CSS")</f>
        <v>HTML/CSS</v>
      </c>
      <c r="F3743" s="1" t="str">
        <f>IFERROR(__xludf.DUMMYFUNCTION("""COMPUTED_VALUE"""),"JavaScript")</f>
        <v>JavaScript</v>
      </c>
      <c r="G3743" s="1" t="str">
        <f>IFERROR(__xludf.DUMMYFUNCTION("""COMPUTED_VALUE"""),"PHP")</f>
        <v>PHP</v>
      </c>
      <c r="H3743" s="1" t="str">
        <f>IFERROR(__xludf.DUMMYFUNCTION("""COMPUTED_VALUE"""),"SQL")</f>
        <v>SQL</v>
      </c>
    </row>
    <row r="3744">
      <c r="B3744" s="1" t="str">
        <f>IFERROR(__xludf.DUMMYFUNCTION("""COMPUTED_VALUE"""),"HTML/CSS;JavaScript;PHP;R;SQL")</f>
        <v>HTML/CSS;JavaScript;PHP;R;SQL</v>
      </c>
      <c r="E3744" s="1" t="str">
        <f>IFERROR(__xludf.DUMMYFUNCTION("UNIQUE(SPLIT(B3744,"";""))"),"HTML/CSS")</f>
        <v>HTML/CSS</v>
      </c>
      <c r="F3744" s="1" t="str">
        <f>IFERROR(__xludf.DUMMYFUNCTION("""COMPUTED_VALUE"""),"JavaScript")</f>
        <v>JavaScript</v>
      </c>
      <c r="G3744" s="1" t="str">
        <f>IFERROR(__xludf.DUMMYFUNCTION("""COMPUTED_VALUE"""),"PHP")</f>
        <v>PHP</v>
      </c>
      <c r="H3744" s="1" t="str">
        <f>IFERROR(__xludf.DUMMYFUNCTION("""COMPUTED_VALUE"""),"R")</f>
        <v>R</v>
      </c>
      <c r="I3744" s="1" t="str">
        <f>IFERROR(__xludf.DUMMYFUNCTION("""COMPUTED_VALUE"""),"SQL")</f>
        <v>SQL</v>
      </c>
    </row>
    <row r="3745">
      <c r="B3745" s="1" t="str">
        <f>IFERROR(__xludf.DUMMYFUNCTION("""COMPUTED_VALUE"""),"C#")</f>
        <v>C#</v>
      </c>
      <c r="E3745" s="1" t="str">
        <f>IFERROR(__xludf.DUMMYFUNCTION("UNIQUE(SPLIT(B3745,"";""))"),"C#")</f>
        <v>C#</v>
      </c>
    </row>
    <row r="3746">
      <c r="B3746" s="1" t="str">
        <f>IFERROR(__xludf.DUMMYFUNCTION("""COMPUTED_VALUE"""),"Bash/Shell/PowerShell;C;C++;C#;Elixir;Erlang;Go;HTML/CSS;JavaScript;PHP;Rust;SQL;WebAssembly")</f>
        <v>Bash/Shell/PowerShell;C;C++;C#;Elixir;Erlang;Go;HTML/CSS;JavaScript;PHP;Rust;SQL;WebAssembly</v>
      </c>
      <c r="E3746" s="1" t="str">
        <f>IFERROR(__xludf.DUMMYFUNCTION("UNIQUE(SPLIT(B3746,"";""))"),"Bash/Shell/PowerShell")</f>
        <v>Bash/Shell/PowerShell</v>
      </c>
      <c r="F3746" s="1" t="str">
        <f>IFERROR(__xludf.DUMMYFUNCTION("""COMPUTED_VALUE"""),"C")</f>
        <v>C</v>
      </c>
      <c r="G3746" s="1" t="str">
        <f>IFERROR(__xludf.DUMMYFUNCTION("""COMPUTED_VALUE"""),"C++")</f>
        <v>C++</v>
      </c>
      <c r="H3746" s="1" t="str">
        <f>IFERROR(__xludf.DUMMYFUNCTION("""COMPUTED_VALUE"""),"C#")</f>
        <v>C#</v>
      </c>
      <c r="I3746" s="1" t="str">
        <f>IFERROR(__xludf.DUMMYFUNCTION("""COMPUTED_VALUE"""),"Elixir")</f>
        <v>Elixir</v>
      </c>
      <c r="J3746" s="1" t="str">
        <f>IFERROR(__xludf.DUMMYFUNCTION("""COMPUTED_VALUE"""),"Erlang")</f>
        <v>Erlang</v>
      </c>
      <c r="K3746" s="1" t="str">
        <f>IFERROR(__xludf.DUMMYFUNCTION("""COMPUTED_VALUE"""),"Go")</f>
        <v>Go</v>
      </c>
      <c r="L3746" s="1" t="str">
        <f>IFERROR(__xludf.DUMMYFUNCTION("""COMPUTED_VALUE"""),"HTML/CSS")</f>
        <v>HTML/CSS</v>
      </c>
      <c r="M3746" s="1" t="str">
        <f>IFERROR(__xludf.DUMMYFUNCTION("""COMPUTED_VALUE"""),"JavaScript")</f>
        <v>JavaScript</v>
      </c>
      <c r="N3746" s="1" t="str">
        <f>IFERROR(__xludf.DUMMYFUNCTION("""COMPUTED_VALUE"""),"PHP")</f>
        <v>PHP</v>
      </c>
      <c r="O3746" s="1" t="str">
        <f>IFERROR(__xludf.DUMMYFUNCTION("""COMPUTED_VALUE"""),"Rust")</f>
        <v>Rust</v>
      </c>
      <c r="P3746" s="1" t="str">
        <f>IFERROR(__xludf.DUMMYFUNCTION("""COMPUTED_VALUE"""),"SQL")</f>
        <v>SQL</v>
      </c>
      <c r="Q3746" s="1" t="str">
        <f>IFERROR(__xludf.DUMMYFUNCTION("""COMPUTED_VALUE"""),"WebAssembly")</f>
        <v>WebAssembly</v>
      </c>
    </row>
    <row r="3747">
      <c r="B3747" s="1" t="str">
        <f>IFERROR(__xludf.DUMMYFUNCTION("""COMPUTED_VALUE"""),"C#;Python;Ruby;TypeScript")</f>
        <v>C#;Python;Ruby;TypeScript</v>
      </c>
      <c r="E3747" s="1" t="str">
        <f>IFERROR(__xludf.DUMMYFUNCTION("UNIQUE(SPLIT(B3747,"";""))"),"C#")</f>
        <v>C#</v>
      </c>
      <c r="F3747" s="1" t="str">
        <f>IFERROR(__xludf.DUMMYFUNCTION("""COMPUTED_VALUE"""),"Python")</f>
        <v>Python</v>
      </c>
      <c r="G3747" s="1" t="str">
        <f>IFERROR(__xludf.DUMMYFUNCTION("""COMPUTED_VALUE"""),"Ruby")</f>
        <v>Ruby</v>
      </c>
      <c r="H3747" s="1" t="str">
        <f>IFERROR(__xludf.DUMMYFUNCTION("""COMPUTED_VALUE"""),"TypeScript")</f>
        <v>TypeScript</v>
      </c>
    </row>
    <row r="3748">
      <c r="B3748" s="1" t="str">
        <f>IFERROR(__xludf.DUMMYFUNCTION("""COMPUTED_VALUE"""),"Bash/Shell/PowerShell;HTML/CSS;Java;JavaScript;SQL")</f>
        <v>Bash/Shell/PowerShell;HTML/CSS;Java;JavaScript;SQL</v>
      </c>
      <c r="E3748" s="1" t="str">
        <f>IFERROR(__xludf.DUMMYFUNCTION("UNIQUE(SPLIT(B3748,"";""))"),"Bash/Shell/PowerShell")</f>
        <v>Bash/Shell/PowerShell</v>
      </c>
      <c r="F3748" s="1" t="str">
        <f>IFERROR(__xludf.DUMMYFUNCTION("""COMPUTED_VALUE"""),"HTML/CSS")</f>
        <v>HTML/CSS</v>
      </c>
      <c r="G3748" s="1" t="str">
        <f>IFERROR(__xludf.DUMMYFUNCTION("""COMPUTED_VALUE"""),"Java")</f>
        <v>Java</v>
      </c>
      <c r="H3748" s="1" t="str">
        <f>IFERROR(__xludf.DUMMYFUNCTION("""COMPUTED_VALUE"""),"JavaScript")</f>
        <v>JavaScript</v>
      </c>
      <c r="I3748" s="1" t="str">
        <f>IFERROR(__xludf.DUMMYFUNCTION("""COMPUTED_VALUE"""),"SQL")</f>
        <v>SQL</v>
      </c>
    </row>
    <row r="3749">
      <c r="B3749" s="1" t="str">
        <f>IFERROR(__xludf.DUMMYFUNCTION("""COMPUTED_VALUE"""),"Bash/Shell/PowerShell;HTML/CSS;JavaScript;TypeScript")</f>
        <v>Bash/Shell/PowerShell;HTML/CSS;JavaScript;TypeScript</v>
      </c>
      <c r="E3749" s="1" t="str">
        <f>IFERROR(__xludf.DUMMYFUNCTION("UNIQUE(SPLIT(B3749,"";""))"),"Bash/Shell/PowerShell")</f>
        <v>Bash/Shell/PowerShell</v>
      </c>
      <c r="F3749" s="1" t="str">
        <f>IFERROR(__xludf.DUMMYFUNCTION("""COMPUTED_VALUE"""),"HTML/CSS")</f>
        <v>HTML/CSS</v>
      </c>
      <c r="G3749" s="1" t="str">
        <f>IFERROR(__xludf.DUMMYFUNCTION("""COMPUTED_VALUE"""),"JavaScript")</f>
        <v>JavaScript</v>
      </c>
      <c r="H3749" s="1" t="str">
        <f>IFERROR(__xludf.DUMMYFUNCTION("""COMPUTED_VALUE"""),"TypeScript")</f>
        <v>TypeScript</v>
      </c>
    </row>
    <row r="3750">
      <c r="B3750" s="1" t="str">
        <f>IFERROR(__xludf.DUMMYFUNCTION("""COMPUTED_VALUE"""),"Bash/Shell/PowerShell;C#;Go;HTML/CSS;JavaScript;PHP;Python;TypeScript")</f>
        <v>Bash/Shell/PowerShell;C#;Go;HTML/CSS;JavaScript;PHP;Python;TypeScript</v>
      </c>
      <c r="E3750" s="1" t="str">
        <f>IFERROR(__xludf.DUMMYFUNCTION("UNIQUE(SPLIT(B3750,"";""))"),"Bash/Shell/PowerShell")</f>
        <v>Bash/Shell/PowerShell</v>
      </c>
      <c r="F3750" s="1" t="str">
        <f>IFERROR(__xludf.DUMMYFUNCTION("""COMPUTED_VALUE"""),"C#")</f>
        <v>C#</v>
      </c>
      <c r="G3750" s="1" t="str">
        <f>IFERROR(__xludf.DUMMYFUNCTION("""COMPUTED_VALUE"""),"Go")</f>
        <v>Go</v>
      </c>
      <c r="H3750" s="1" t="str">
        <f>IFERROR(__xludf.DUMMYFUNCTION("""COMPUTED_VALUE"""),"HTML/CSS")</f>
        <v>HTML/CSS</v>
      </c>
      <c r="I3750" s="1" t="str">
        <f>IFERROR(__xludf.DUMMYFUNCTION("""COMPUTED_VALUE"""),"JavaScript")</f>
        <v>JavaScript</v>
      </c>
      <c r="J3750" s="1" t="str">
        <f>IFERROR(__xludf.DUMMYFUNCTION("""COMPUTED_VALUE"""),"PHP")</f>
        <v>PHP</v>
      </c>
      <c r="K3750" s="1" t="str">
        <f>IFERROR(__xludf.DUMMYFUNCTION("""COMPUTED_VALUE"""),"Python")</f>
        <v>Python</v>
      </c>
      <c r="L3750" s="1" t="str">
        <f>IFERROR(__xludf.DUMMYFUNCTION("""COMPUTED_VALUE"""),"TypeScript")</f>
        <v>TypeScript</v>
      </c>
    </row>
    <row r="3751">
      <c r="B3751" s="1" t="str">
        <f>IFERROR(__xludf.DUMMYFUNCTION("""COMPUTED_VALUE"""),"HTML/CSS;JavaScript;Kotlin;Python")</f>
        <v>HTML/CSS;JavaScript;Kotlin;Python</v>
      </c>
      <c r="E3751" s="1" t="str">
        <f>IFERROR(__xludf.DUMMYFUNCTION("UNIQUE(SPLIT(B3751,"";""))"),"HTML/CSS")</f>
        <v>HTML/CSS</v>
      </c>
      <c r="F3751" s="1" t="str">
        <f>IFERROR(__xludf.DUMMYFUNCTION("""COMPUTED_VALUE"""),"JavaScript")</f>
        <v>JavaScript</v>
      </c>
      <c r="G3751" s="1" t="str">
        <f>IFERROR(__xludf.DUMMYFUNCTION("""COMPUTED_VALUE"""),"Kotlin")</f>
        <v>Kotlin</v>
      </c>
      <c r="H3751" s="1" t="str">
        <f>IFERROR(__xludf.DUMMYFUNCTION("""COMPUTED_VALUE"""),"Python")</f>
        <v>Python</v>
      </c>
    </row>
    <row r="3752">
      <c r="B3752" s="1" t="str">
        <f>IFERROR(__xludf.DUMMYFUNCTION("""COMPUTED_VALUE"""),"C++;C#;HTML/CSS;JavaScript;Python;SQL")</f>
        <v>C++;C#;HTML/CSS;JavaScript;Python;SQL</v>
      </c>
      <c r="E3752" s="1" t="str">
        <f>IFERROR(__xludf.DUMMYFUNCTION("UNIQUE(SPLIT(B3752,"";""))"),"C++")</f>
        <v>C++</v>
      </c>
      <c r="F3752" s="1" t="str">
        <f>IFERROR(__xludf.DUMMYFUNCTION("""COMPUTED_VALUE"""),"C#")</f>
        <v>C#</v>
      </c>
      <c r="G3752" s="1" t="str">
        <f>IFERROR(__xludf.DUMMYFUNCTION("""COMPUTED_VALUE"""),"HTML/CSS")</f>
        <v>HTML/CSS</v>
      </c>
      <c r="H3752" s="1" t="str">
        <f>IFERROR(__xludf.DUMMYFUNCTION("""COMPUTED_VALUE"""),"JavaScript")</f>
        <v>JavaScript</v>
      </c>
      <c r="I3752" s="1" t="str">
        <f>IFERROR(__xludf.DUMMYFUNCTION("""COMPUTED_VALUE"""),"Python")</f>
        <v>Python</v>
      </c>
      <c r="J3752" s="1" t="str">
        <f>IFERROR(__xludf.DUMMYFUNCTION("""COMPUTED_VALUE"""),"SQL")</f>
        <v>SQL</v>
      </c>
    </row>
    <row r="3753">
      <c r="B3753" s="1" t="str">
        <f>IFERROR(__xludf.DUMMYFUNCTION("""COMPUTED_VALUE"""),"Bash/Shell/PowerShell;C#")</f>
        <v>Bash/Shell/PowerShell;C#</v>
      </c>
      <c r="E3753" s="1" t="str">
        <f>IFERROR(__xludf.DUMMYFUNCTION("UNIQUE(SPLIT(B3753,"";""))"),"Bash/Shell/PowerShell")</f>
        <v>Bash/Shell/PowerShell</v>
      </c>
      <c r="F3753" s="1" t="str">
        <f>IFERROR(__xludf.DUMMYFUNCTION("""COMPUTED_VALUE"""),"C#")</f>
        <v>C#</v>
      </c>
    </row>
    <row r="3754">
      <c r="B3754" s="1" t="str">
        <f>IFERROR(__xludf.DUMMYFUNCTION("""COMPUTED_VALUE"""),"Dart;Other(s):")</f>
        <v>Dart;Other(s):</v>
      </c>
      <c r="E3754" s="1" t="str">
        <f>IFERROR(__xludf.DUMMYFUNCTION("UNIQUE(SPLIT(B3754,"";""))"),"Dart")</f>
        <v>Dart</v>
      </c>
      <c r="F3754" s="1" t="str">
        <f>IFERROR(__xludf.DUMMYFUNCTION("""COMPUTED_VALUE"""),"Other(s):")</f>
        <v>Other(s):</v>
      </c>
    </row>
    <row r="3755">
      <c r="B3755" s="1" t="str">
        <f>IFERROR(__xludf.DUMMYFUNCTION("""COMPUTED_VALUE"""),"Bash/Shell/PowerShell;C;C++;C#;F#;HTML/CSS;JavaScript;Python;SQL;Other(s):")</f>
        <v>Bash/Shell/PowerShell;C;C++;C#;F#;HTML/CSS;JavaScript;Python;SQL;Other(s):</v>
      </c>
      <c r="E3755" s="1" t="str">
        <f>IFERROR(__xludf.DUMMYFUNCTION("UNIQUE(SPLIT(B3755,"";""))"),"Bash/Shell/PowerShell")</f>
        <v>Bash/Shell/PowerShell</v>
      </c>
      <c r="F3755" s="1" t="str">
        <f>IFERROR(__xludf.DUMMYFUNCTION("""COMPUTED_VALUE"""),"C")</f>
        <v>C</v>
      </c>
      <c r="G3755" s="1" t="str">
        <f>IFERROR(__xludf.DUMMYFUNCTION("""COMPUTED_VALUE"""),"C++")</f>
        <v>C++</v>
      </c>
      <c r="H3755" s="1" t="str">
        <f>IFERROR(__xludf.DUMMYFUNCTION("""COMPUTED_VALUE"""),"C#")</f>
        <v>C#</v>
      </c>
      <c r="I3755" s="1" t="str">
        <f>IFERROR(__xludf.DUMMYFUNCTION("""COMPUTED_VALUE"""),"F#")</f>
        <v>F#</v>
      </c>
      <c r="J3755" s="1" t="str">
        <f>IFERROR(__xludf.DUMMYFUNCTION("""COMPUTED_VALUE"""),"HTML/CSS")</f>
        <v>HTML/CSS</v>
      </c>
      <c r="K3755" s="1" t="str">
        <f>IFERROR(__xludf.DUMMYFUNCTION("""COMPUTED_VALUE"""),"JavaScript")</f>
        <v>JavaScript</v>
      </c>
      <c r="L3755" s="1" t="str">
        <f>IFERROR(__xludf.DUMMYFUNCTION("""COMPUTED_VALUE"""),"Python")</f>
        <v>Python</v>
      </c>
      <c r="M3755" s="1" t="str">
        <f>IFERROR(__xludf.DUMMYFUNCTION("""COMPUTED_VALUE"""),"SQL")</f>
        <v>SQL</v>
      </c>
      <c r="N3755" s="1" t="str">
        <f>IFERROR(__xludf.DUMMYFUNCTION("""COMPUTED_VALUE"""),"Other(s):")</f>
        <v>Other(s):</v>
      </c>
    </row>
    <row r="3756">
      <c r="B3756" s="1" t="str">
        <f>IFERROR(__xludf.DUMMYFUNCTION("""COMPUTED_VALUE"""),"Bash/Shell/PowerShell;Java")</f>
        <v>Bash/Shell/PowerShell;Java</v>
      </c>
      <c r="E3756" s="1" t="str">
        <f>IFERROR(__xludf.DUMMYFUNCTION("UNIQUE(SPLIT(B3756,"";""))"),"Bash/Shell/PowerShell")</f>
        <v>Bash/Shell/PowerShell</v>
      </c>
      <c r="F3756" s="1" t="str">
        <f>IFERROR(__xludf.DUMMYFUNCTION("""COMPUTED_VALUE"""),"Java")</f>
        <v>Java</v>
      </c>
    </row>
    <row r="3757">
      <c r="B3757" s="1" t="str">
        <f>IFERROR(__xludf.DUMMYFUNCTION("""COMPUTED_VALUE"""),"C;C++;Java;Objective-C;Python;SQL;Swift")</f>
        <v>C;C++;Java;Objective-C;Python;SQL;Swift</v>
      </c>
      <c r="E3757" s="1" t="str">
        <f>IFERROR(__xludf.DUMMYFUNCTION("UNIQUE(SPLIT(B3757,"";""))"),"C")</f>
        <v>C</v>
      </c>
      <c r="F3757" s="1" t="str">
        <f>IFERROR(__xludf.DUMMYFUNCTION("""COMPUTED_VALUE"""),"C++")</f>
        <v>C++</v>
      </c>
      <c r="G3757" s="1" t="str">
        <f>IFERROR(__xludf.DUMMYFUNCTION("""COMPUTED_VALUE"""),"Java")</f>
        <v>Java</v>
      </c>
      <c r="H3757" s="1" t="str">
        <f>IFERROR(__xludf.DUMMYFUNCTION("""COMPUTED_VALUE"""),"Objective-C")</f>
        <v>Objective-C</v>
      </c>
      <c r="I3757" s="1" t="str">
        <f>IFERROR(__xludf.DUMMYFUNCTION("""COMPUTED_VALUE"""),"Python")</f>
        <v>Python</v>
      </c>
      <c r="J3757" s="1" t="str">
        <f>IFERROR(__xludf.DUMMYFUNCTION("""COMPUTED_VALUE"""),"SQL")</f>
        <v>SQL</v>
      </c>
      <c r="K3757" s="1" t="str">
        <f>IFERROR(__xludf.DUMMYFUNCTION("""COMPUTED_VALUE"""),"Swift")</f>
        <v>Swift</v>
      </c>
    </row>
    <row r="3758">
      <c r="B3758" s="1" t="str">
        <f>IFERROR(__xludf.DUMMYFUNCTION("""COMPUTED_VALUE"""),"Bash/Shell/PowerShell;C++;Java;JavaScript;Kotlin;Python")</f>
        <v>Bash/Shell/PowerShell;C++;Java;JavaScript;Kotlin;Python</v>
      </c>
      <c r="E3758" s="1" t="str">
        <f>IFERROR(__xludf.DUMMYFUNCTION("UNIQUE(SPLIT(B3758,"";""))"),"Bash/Shell/PowerShell")</f>
        <v>Bash/Shell/PowerShell</v>
      </c>
      <c r="F3758" s="1" t="str">
        <f>IFERROR(__xludf.DUMMYFUNCTION("""COMPUTED_VALUE"""),"C++")</f>
        <v>C++</v>
      </c>
      <c r="G3758" s="1" t="str">
        <f>IFERROR(__xludf.DUMMYFUNCTION("""COMPUTED_VALUE"""),"Java")</f>
        <v>Java</v>
      </c>
      <c r="H3758" s="1" t="str">
        <f>IFERROR(__xludf.DUMMYFUNCTION("""COMPUTED_VALUE"""),"JavaScript")</f>
        <v>JavaScript</v>
      </c>
      <c r="I3758" s="1" t="str">
        <f>IFERROR(__xludf.DUMMYFUNCTION("""COMPUTED_VALUE"""),"Kotlin")</f>
        <v>Kotlin</v>
      </c>
      <c r="J3758" s="1" t="str">
        <f>IFERROR(__xludf.DUMMYFUNCTION("""COMPUTED_VALUE"""),"Python")</f>
        <v>Python</v>
      </c>
    </row>
    <row r="3759">
      <c r="B3759" s="1" t="str">
        <f>IFERROR(__xludf.DUMMYFUNCTION("""COMPUTED_VALUE"""),"C#;Python")</f>
        <v>C#;Python</v>
      </c>
      <c r="E3759" s="1" t="str">
        <f>IFERROR(__xludf.DUMMYFUNCTION("UNIQUE(SPLIT(B3759,"";""))"),"C#")</f>
        <v>C#</v>
      </c>
      <c r="F3759" s="1" t="str">
        <f>IFERROR(__xludf.DUMMYFUNCTION("""COMPUTED_VALUE"""),"Python")</f>
        <v>Python</v>
      </c>
    </row>
    <row r="3760">
      <c r="B3760" s="1" t="str">
        <f>IFERROR(__xludf.DUMMYFUNCTION("""COMPUTED_VALUE"""),"Java")</f>
        <v>Java</v>
      </c>
      <c r="E3760" s="1" t="str">
        <f>IFERROR(__xludf.DUMMYFUNCTION("UNIQUE(SPLIT(B3760,"";""))"),"Java")</f>
        <v>Java</v>
      </c>
    </row>
    <row r="3761">
      <c r="B3761" s="1" t="str">
        <f>IFERROR(__xludf.DUMMYFUNCTION("""COMPUTED_VALUE"""),"Python;R;SQL")</f>
        <v>Python;R;SQL</v>
      </c>
      <c r="E3761" s="1" t="str">
        <f>IFERROR(__xludf.DUMMYFUNCTION("UNIQUE(SPLIT(B3761,"";""))"),"Python")</f>
        <v>Python</v>
      </c>
      <c r="F3761" s="1" t="str">
        <f>IFERROR(__xludf.DUMMYFUNCTION("""COMPUTED_VALUE"""),"R")</f>
        <v>R</v>
      </c>
      <c r="G3761" s="1" t="str">
        <f>IFERROR(__xludf.DUMMYFUNCTION("""COMPUTED_VALUE"""),"SQL")</f>
        <v>SQL</v>
      </c>
    </row>
    <row r="3762">
      <c r="B3762" s="1" t="str">
        <f>IFERROR(__xludf.DUMMYFUNCTION("""COMPUTED_VALUE"""),"C++;HTML/CSS;JavaScript;Python")</f>
        <v>C++;HTML/CSS;JavaScript;Python</v>
      </c>
      <c r="E3762" s="1" t="str">
        <f>IFERROR(__xludf.DUMMYFUNCTION("UNIQUE(SPLIT(B3762,"";""))"),"C++")</f>
        <v>C++</v>
      </c>
      <c r="F3762" s="1" t="str">
        <f>IFERROR(__xludf.DUMMYFUNCTION("""COMPUTED_VALUE"""),"HTML/CSS")</f>
        <v>HTML/CSS</v>
      </c>
      <c r="G3762" s="1" t="str">
        <f>IFERROR(__xludf.DUMMYFUNCTION("""COMPUTED_VALUE"""),"JavaScript")</f>
        <v>JavaScript</v>
      </c>
      <c r="H3762" s="1" t="str">
        <f>IFERROR(__xludf.DUMMYFUNCTION("""COMPUTED_VALUE"""),"Python")</f>
        <v>Python</v>
      </c>
    </row>
    <row r="3763">
      <c r="B3763" s="1" t="str">
        <f>IFERROR(__xludf.DUMMYFUNCTION("""COMPUTED_VALUE"""),"HTML/CSS;JavaScript;PHP;SQL")</f>
        <v>HTML/CSS;JavaScript;PHP;SQL</v>
      </c>
      <c r="E3763" s="1" t="str">
        <f>IFERROR(__xludf.DUMMYFUNCTION("UNIQUE(SPLIT(B3763,"";""))"),"HTML/CSS")</f>
        <v>HTML/CSS</v>
      </c>
      <c r="F3763" s="1" t="str">
        <f>IFERROR(__xludf.DUMMYFUNCTION("""COMPUTED_VALUE"""),"JavaScript")</f>
        <v>JavaScript</v>
      </c>
      <c r="G3763" s="1" t="str">
        <f>IFERROR(__xludf.DUMMYFUNCTION("""COMPUTED_VALUE"""),"PHP")</f>
        <v>PHP</v>
      </c>
      <c r="H3763" s="1" t="str">
        <f>IFERROR(__xludf.DUMMYFUNCTION("""COMPUTED_VALUE"""),"SQL")</f>
        <v>SQL</v>
      </c>
    </row>
    <row r="3764">
      <c r="B3764" s="1" t="str">
        <f>IFERROR(__xludf.DUMMYFUNCTION("""COMPUTED_VALUE"""),"Java;SQL")</f>
        <v>Java;SQL</v>
      </c>
      <c r="E3764" s="1" t="str">
        <f>IFERROR(__xludf.DUMMYFUNCTION("UNIQUE(SPLIT(B3764,"";""))"),"Java")</f>
        <v>Java</v>
      </c>
      <c r="F3764" s="1" t="str">
        <f>IFERROR(__xludf.DUMMYFUNCTION("""COMPUTED_VALUE"""),"SQL")</f>
        <v>SQL</v>
      </c>
    </row>
    <row r="3765">
      <c r="B3765" s="1" t="str">
        <f>IFERROR(__xludf.DUMMYFUNCTION("""COMPUTED_VALUE"""),"HTML/CSS;JavaScript;R;SQL")</f>
        <v>HTML/CSS;JavaScript;R;SQL</v>
      </c>
      <c r="E3765" s="1" t="str">
        <f>IFERROR(__xludf.DUMMYFUNCTION("UNIQUE(SPLIT(B3765,"";""))"),"HTML/CSS")</f>
        <v>HTML/CSS</v>
      </c>
      <c r="F3765" s="1" t="str">
        <f>IFERROR(__xludf.DUMMYFUNCTION("""COMPUTED_VALUE"""),"JavaScript")</f>
        <v>JavaScript</v>
      </c>
      <c r="G3765" s="1" t="str">
        <f>IFERROR(__xludf.DUMMYFUNCTION("""COMPUTED_VALUE"""),"R")</f>
        <v>R</v>
      </c>
      <c r="H3765" s="1" t="str">
        <f>IFERROR(__xludf.DUMMYFUNCTION("""COMPUTED_VALUE"""),"SQL")</f>
        <v>SQL</v>
      </c>
    </row>
    <row r="3766">
      <c r="B3766" s="1" t="str">
        <f>IFERROR(__xludf.DUMMYFUNCTION("""COMPUTED_VALUE"""),"C#;HTML/CSS")</f>
        <v>C#;HTML/CSS</v>
      </c>
      <c r="E3766" s="1" t="str">
        <f>IFERROR(__xludf.DUMMYFUNCTION("UNIQUE(SPLIT(B3766,"";""))"),"C#")</f>
        <v>C#</v>
      </c>
      <c r="F3766" s="1" t="str">
        <f>IFERROR(__xludf.DUMMYFUNCTION("""COMPUTED_VALUE"""),"HTML/CSS")</f>
        <v>HTML/CSS</v>
      </c>
    </row>
    <row r="3767">
      <c r="B3767" s="1" t="str">
        <f>IFERROR(__xludf.DUMMYFUNCTION("""COMPUTED_VALUE"""),"C;C++;C#;HTML/CSS;Java;JavaScript;PHP;Python;R;Ruby;SQL")</f>
        <v>C;C++;C#;HTML/CSS;Java;JavaScript;PHP;Python;R;Ruby;SQL</v>
      </c>
      <c r="E3767" s="1" t="str">
        <f>IFERROR(__xludf.DUMMYFUNCTION("UNIQUE(SPLIT(B3767,"";""))"),"C")</f>
        <v>C</v>
      </c>
      <c r="F3767" s="1" t="str">
        <f>IFERROR(__xludf.DUMMYFUNCTION("""COMPUTED_VALUE"""),"C++")</f>
        <v>C++</v>
      </c>
      <c r="G3767" s="1" t="str">
        <f>IFERROR(__xludf.DUMMYFUNCTION("""COMPUTED_VALUE"""),"C#")</f>
        <v>C#</v>
      </c>
      <c r="H3767" s="1" t="str">
        <f>IFERROR(__xludf.DUMMYFUNCTION("""COMPUTED_VALUE"""),"HTML/CSS")</f>
        <v>HTML/CSS</v>
      </c>
      <c r="I3767" s="1" t="str">
        <f>IFERROR(__xludf.DUMMYFUNCTION("""COMPUTED_VALUE"""),"Java")</f>
        <v>Java</v>
      </c>
      <c r="J3767" s="1" t="str">
        <f>IFERROR(__xludf.DUMMYFUNCTION("""COMPUTED_VALUE"""),"JavaScript")</f>
        <v>JavaScript</v>
      </c>
      <c r="K3767" s="1" t="str">
        <f>IFERROR(__xludf.DUMMYFUNCTION("""COMPUTED_VALUE"""),"PHP")</f>
        <v>PHP</v>
      </c>
      <c r="L3767" s="1" t="str">
        <f>IFERROR(__xludf.DUMMYFUNCTION("""COMPUTED_VALUE"""),"Python")</f>
        <v>Python</v>
      </c>
      <c r="M3767" s="1" t="str">
        <f>IFERROR(__xludf.DUMMYFUNCTION("""COMPUTED_VALUE"""),"R")</f>
        <v>R</v>
      </c>
      <c r="N3767" s="1" t="str">
        <f>IFERROR(__xludf.DUMMYFUNCTION("""COMPUTED_VALUE"""),"Ruby")</f>
        <v>Ruby</v>
      </c>
      <c r="O3767" s="1" t="str">
        <f>IFERROR(__xludf.DUMMYFUNCTION("""COMPUTED_VALUE"""),"SQL")</f>
        <v>SQL</v>
      </c>
    </row>
    <row r="3768">
      <c r="B3768" s="1" t="str">
        <f>IFERROR(__xludf.DUMMYFUNCTION("""COMPUTED_VALUE"""),"Bash/Shell/PowerShell;HTML/CSS;Java;JavaScript;Kotlin;Python;Rust;TypeScript;Other(s):")</f>
        <v>Bash/Shell/PowerShell;HTML/CSS;Java;JavaScript;Kotlin;Python;Rust;TypeScript;Other(s):</v>
      </c>
      <c r="E3768" s="1" t="str">
        <f>IFERROR(__xludf.DUMMYFUNCTION("UNIQUE(SPLIT(B3768,"";""))"),"Bash/Shell/PowerShell")</f>
        <v>Bash/Shell/PowerShell</v>
      </c>
      <c r="F3768" s="1" t="str">
        <f>IFERROR(__xludf.DUMMYFUNCTION("""COMPUTED_VALUE"""),"HTML/CSS")</f>
        <v>HTML/CSS</v>
      </c>
      <c r="G3768" s="1" t="str">
        <f>IFERROR(__xludf.DUMMYFUNCTION("""COMPUTED_VALUE"""),"Java")</f>
        <v>Java</v>
      </c>
      <c r="H3768" s="1" t="str">
        <f>IFERROR(__xludf.DUMMYFUNCTION("""COMPUTED_VALUE"""),"JavaScript")</f>
        <v>JavaScript</v>
      </c>
      <c r="I3768" s="1" t="str">
        <f>IFERROR(__xludf.DUMMYFUNCTION("""COMPUTED_VALUE"""),"Kotlin")</f>
        <v>Kotlin</v>
      </c>
      <c r="J3768" s="1" t="str">
        <f>IFERROR(__xludf.DUMMYFUNCTION("""COMPUTED_VALUE"""),"Python")</f>
        <v>Python</v>
      </c>
      <c r="K3768" s="1" t="str">
        <f>IFERROR(__xludf.DUMMYFUNCTION("""COMPUTED_VALUE"""),"Rust")</f>
        <v>Rust</v>
      </c>
      <c r="L3768" s="1" t="str">
        <f>IFERROR(__xludf.DUMMYFUNCTION("""COMPUTED_VALUE"""),"TypeScript")</f>
        <v>TypeScript</v>
      </c>
      <c r="M3768" s="1" t="str">
        <f>IFERROR(__xludf.DUMMYFUNCTION("""COMPUTED_VALUE"""),"Other(s):")</f>
        <v>Other(s):</v>
      </c>
    </row>
    <row r="3769">
      <c r="B3769" s="1" t="str">
        <f>IFERROR(__xludf.DUMMYFUNCTION("""COMPUTED_VALUE"""),"C#;HTML/CSS;SQL")</f>
        <v>C#;HTML/CSS;SQL</v>
      </c>
      <c r="E3769" s="1" t="str">
        <f>IFERROR(__xludf.DUMMYFUNCTION("UNIQUE(SPLIT(B3769,"";""))"),"C#")</f>
        <v>C#</v>
      </c>
      <c r="F3769" s="1" t="str">
        <f>IFERROR(__xludf.DUMMYFUNCTION("""COMPUTED_VALUE"""),"HTML/CSS")</f>
        <v>HTML/CSS</v>
      </c>
      <c r="G3769" s="1" t="str">
        <f>IFERROR(__xludf.DUMMYFUNCTION("""COMPUTED_VALUE"""),"SQL")</f>
        <v>SQL</v>
      </c>
    </row>
    <row r="3770">
      <c r="B3770" s="1" t="str">
        <f>IFERROR(__xludf.DUMMYFUNCTION("""COMPUTED_VALUE"""),"HTML/CSS;JavaScript;Python")</f>
        <v>HTML/CSS;JavaScript;Python</v>
      </c>
      <c r="E3770" s="1" t="str">
        <f>IFERROR(__xludf.DUMMYFUNCTION("UNIQUE(SPLIT(B3770,"";""))"),"HTML/CSS")</f>
        <v>HTML/CSS</v>
      </c>
      <c r="F3770" s="1" t="str">
        <f>IFERROR(__xludf.DUMMYFUNCTION("""COMPUTED_VALUE"""),"JavaScript")</f>
        <v>JavaScript</v>
      </c>
      <c r="G3770" s="1" t="str">
        <f>IFERROR(__xludf.DUMMYFUNCTION("""COMPUTED_VALUE"""),"Python")</f>
        <v>Python</v>
      </c>
    </row>
    <row r="3771">
      <c r="B3771" s="1" t="str">
        <f>IFERROR(__xludf.DUMMYFUNCTION("""COMPUTED_VALUE"""),"Assembly;Bash/Shell/PowerShell;Go;JavaScript;Python;Scala")</f>
        <v>Assembly;Bash/Shell/PowerShell;Go;JavaScript;Python;Scala</v>
      </c>
      <c r="E3771" s="1" t="str">
        <f>IFERROR(__xludf.DUMMYFUNCTION("UNIQUE(SPLIT(B3771,"";""))"),"Assembly")</f>
        <v>Assembly</v>
      </c>
      <c r="F3771" s="1" t="str">
        <f>IFERROR(__xludf.DUMMYFUNCTION("""COMPUTED_VALUE"""),"Bash/Shell/PowerShell")</f>
        <v>Bash/Shell/PowerShell</v>
      </c>
      <c r="G3771" s="1" t="str">
        <f>IFERROR(__xludf.DUMMYFUNCTION("""COMPUTED_VALUE"""),"Go")</f>
        <v>Go</v>
      </c>
      <c r="H3771" s="1" t="str">
        <f>IFERROR(__xludf.DUMMYFUNCTION("""COMPUTED_VALUE"""),"JavaScript")</f>
        <v>JavaScript</v>
      </c>
      <c r="I3771" s="1" t="str">
        <f>IFERROR(__xludf.DUMMYFUNCTION("""COMPUTED_VALUE"""),"Python")</f>
        <v>Python</v>
      </c>
      <c r="J3771" s="1" t="str">
        <f>IFERROR(__xludf.DUMMYFUNCTION("""COMPUTED_VALUE"""),"Scala")</f>
        <v>Scala</v>
      </c>
    </row>
    <row r="3772">
      <c r="B3772" s="1" t="str">
        <f>IFERROR(__xludf.DUMMYFUNCTION("""COMPUTED_VALUE"""),"HTML/CSS;JavaScript;PHP;Python;SQL;Other(s):")</f>
        <v>HTML/CSS;JavaScript;PHP;Python;SQL;Other(s):</v>
      </c>
      <c r="E3772" s="1" t="str">
        <f>IFERROR(__xludf.DUMMYFUNCTION("UNIQUE(SPLIT(B3772,"";""))"),"HTML/CSS")</f>
        <v>HTML/CSS</v>
      </c>
      <c r="F3772" s="1" t="str">
        <f>IFERROR(__xludf.DUMMYFUNCTION("""COMPUTED_VALUE"""),"JavaScript")</f>
        <v>JavaScript</v>
      </c>
      <c r="G3772" s="1" t="str">
        <f>IFERROR(__xludf.DUMMYFUNCTION("""COMPUTED_VALUE"""),"PHP")</f>
        <v>PHP</v>
      </c>
      <c r="H3772" s="1" t="str">
        <f>IFERROR(__xludf.DUMMYFUNCTION("""COMPUTED_VALUE"""),"Python")</f>
        <v>Python</v>
      </c>
      <c r="I3772" s="1" t="str">
        <f>IFERROR(__xludf.DUMMYFUNCTION("""COMPUTED_VALUE"""),"SQL")</f>
        <v>SQL</v>
      </c>
      <c r="J3772" s="1" t="str">
        <f>IFERROR(__xludf.DUMMYFUNCTION("""COMPUTED_VALUE"""),"Other(s):")</f>
        <v>Other(s):</v>
      </c>
    </row>
    <row r="3773">
      <c r="B3773" s="1" t="str">
        <f>IFERROR(__xludf.DUMMYFUNCTION("""COMPUTED_VALUE"""),"C#;HTML/CSS;JavaScript;PHP;SQL;VBA")</f>
        <v>C#;HTML/CSS;JavaScript;PHP;SQL;VBA</v>
      </c>
      <c r="E3773" s="1" t="str">
        <f>IFERROR(__xludf.DUMMYFUNCTION("UNIQUE(SPLIT(B3773,"";""))"),"C#")</f>
        <v>C#</v>
      </c>
      <c r="F3773" s="1" t="str">
        <f>IFERROR(__xludf.DUMMYFUNCTION("""COMPUTED_VALUE"""),"HTML/CSS")</f>
        <v>HTML/CSS</v>
      </c>
      <c r="G3773" s="1" t="str">
        <f>IFERROR(__xludf.DUMMYFUNCTION("""COMPUTED_VALUE"""),"JavaScript")</f>
        <v>JavaScript</v>
      </c>
      <c r="H3773" s="1" t="str">
        <f>IFERROR(__xludf.DUMMYFUNCTION("""COMPUTED_VALUE"""),"PHP")</f>
        <v>PHP</v>
      </c>
      <c r="I3773" s="1" t="str">
        <f>IFERROR(__xludf.DUMMYFUNCTION("""COMPUTED_VALUE"""),"SQL")</f>
        <v>SQL</v>
      </c>
      <c r="J3773" s="1" t="str">
        <f>IFERROR(__xludf.DUMMYFUNCTION("""COMPUTED_VALUE"""),"VBA")</f>
        <v>VBA</v>
      </c>
    </row>
    <row r="3774">
      <c r="B3774" s="1" t="str">
        <f>IFERROR(__xludf.DUMMYFUNCTION("""COMPUTED_VALUE"""),"C#;HTML/CSS;JavaScript;PHP;Python;SQL")</f>
        <v>C#;HTML/CSS;JavaScript;PHP;Python;SQL</v>
      </c>
      <c r="E3774" s="1" t="str">
        <f>IFERROR(__xludf.DUMMYFUNCTION("UNIQUE(SPLIT(B3774,"";""))"),"C#")</f>
        <v>C#</v>
      </c>
      <c r="F3774" s="1" t="str">
        <f>IFERROR(__xludf.DUMMYFUNCTION("""COMPUTED_VALUE"""),"HTML/CSS")</f>
        <v>HTML/CSS</v>
      </c>
      <c r="G3774" s="1" t="str">
        <f>IFERROR(__xludf.DUMMYFUNCTION("""COMPUTED_VALUE"""),"JavaScript")</f>
        <v>JavaScript</v>
      </c>
      <c r="H3774" s="1" t="str">
        <f>IFERROR(__xludf.DUMMYFUNCTION("""COMPUTED_VALUE"""),"PHP")</f>
        <v>PHP</v>
      </c>
      <c r="I3774" s="1" t="str">
        <f>IFERROR(__xludf.DUMMYFUNCTION("""COMPUTED_VALUE"""),"Python")</f>
        <v>Python</v>
      </c>
      <c r="J3774" s="1" t="str">
        <f>IFERROR(__xludf.DUMMYFUNCTION("""COMPUTED_VALUE"""),"SQL")</f>
        <v>SQL</v>
      </c>
    </row>
    <row r="3775">
      <c r="B3775" s="1" t="str">
        <f>IFERROR(__xludf.DUMMYFUNCTION("""COMPUTED_VALUE"""),"C#;HTML/CSS;Java;JavaScript;Kotlin;Objective-C;Swift")</f>
        <v>C#;HTML/CSS;Java;JavaScript;Kotlin;Objective-C;Swift</v>
      </c>
      <c r="E3775" s="1" t="str">
        <f>IFERROR(__xludf.DUMMYFUNCTION("UNIQUE(SPLIT(B3775,"";""))"),"C#")</f>
        <v>C#</v>
      </c>
      <c r="F3775" s="1" t="str">
        <f>IFERROR(__xludf.DUMMYFUNCTION("""COMPUTED_VALUE"""),"HTML/CSS")</f>
        <v>HTML/CSS</v>
      </c>
      <c r="G3775" s="1" t="str">
        <f>IFERROR(__xludf.DUMMYFUNCTION("""COMPUTED_VALUE"""),"Java")</f>
        <v>Java</v>
      </c>
      <c r="H3775" s="1" t="str">
        <f>IFERROR(__xludf.DUMMYFUNCTION("""COMPUTED_VALUE"""),"JavaScript")</f>
        <v>JavaScript</v>
      </c>
      <c r="I3775" s="1" t="str">
        <f>IFERROR(__xludf.DUMMYFUNCTION("""COMPUTED_VALUE"""),"Kotlin")</f>
        <v>Kotlin</v>
      </c>
      <c r="J3775" s="1" t="str">
        <f>IFERROR(__xludf.DUMMYFUNCTION("""COMPUTED_VALUE"""),"Objective-C")</f>
        <v>Objective-C</v>
      </c>
      <c r="K3775" s="1" t="str">
        <f>IFERROR(__xludf.DUMMYFUNCTION("""COMPUTED_VALUE"""),"Swift")</f>
        <v>Swift</v>
      </c>
    </row>
    <row r="3776">
      <c r="B3776" s="1" t="str">
        <f>IFERROR(__xludf.DUMMYFUNCTION("""COMPUTED_VALUE"""),"HTML/CSS;JavaScript;TypeScript")</f>
        <v>HTML/CSS;JavaScript;TypeScript</v>
      </c>
      <c r="E3776" s="1" t="str">
        <f>IFERROR(__xludf.DUMMYFUNCTION("UNIQUE(SPLIT(B3776,"";""))"),"HTML/CSS")</f>
        <v>HTML/CSS</v>
      </c>
      <c r="F3776" s="1" t="str">
        <f>IFERROR(__xludf.DUMMYFUNCTION("""COMPUTED_VALUE"""),"JavaScript")</f>
        <v>JavaScript</v>
      </c>
      <c r="G3776" s="1" t="str">
        <f>IFERROR(__xludf.DUMMYFUNCTION("""COMPUTED_VALUE"""),"TypeScript")</f>
        <v>TypeScript</v>
      </c>
    </row>
    <row r="3777">
      <c r="B3777" s="1" t="str">
        <f>IFERROR(__xludf.DUMMYFUNCTION("""COMPUTED_VALUE"""),"Assembly;Bash/Shell/PowerShell;C;C++;Java;SQL;WebAssembly")</f>
        <v>Assembly;Bash/Shell/PowerShell;C;C++;Java;SQL;WebAssembly</v>
      </c>
      <c r="E3777" s="1" t="str">
        <f>IFERROR(__xludf.DUMMYFUNCTION("UNIQUE(SPLIT(B3777,"";""))"),"Assembly")</f>
        <v>Assembly</v>
      </c>
      <c r="F3777" s="1" t="str">
        <f>IFERROR(__xludf.DUMMYFUNCTION("""COMPUTED_VALUE"""),"Bash/Shell/PowerShell")</f>
        <v>Bash/Shell/PowerShell</v>
      </c>
      <c r="G3777" s="1" t="str">
        <f>IFERROR(__xludf.DUMMYFUNCTION("""COMPUTED_VALUE"""),"C")</f>
        <v>C</v>
      </c>
      <c r="H3777" s="1" t="str">
        <f>IFERROR(__xludf.DUMMYFUNCTION("""COMPUTED_VALUE"""),"C++")</f>
        <v>C++</v>
      </c>
      <c r="I3777" s="1" t="str">
        <f>IFERROR(__xludf.DUMMYFUNCTION("""COMPUTED_VALUE"""),"Java")</f>
        <v>Java</v>
      </c>
      <c r="J3777" s="1" t="str">
        <f>IFERROR(__xludf.DUMMYFUNCTION("""COMPUTED_VALUE"""),"SQL")</f>
        <v>SQL</v>
      </c>
      <c r="K3777" s="1" t="str">
        <f>IFERROR(__xludf.DUMMYFUNCTION("""COMPUTED_VALUE"""),"WebAssembly")</f>
        <v>WebAssembly</v>
      </c>
    </row>
    <row r="3778">
      <c r="B3778" s="1" t="str">
        <f>IFERROR(__xludf.DUMMYFUNCTION("""COMPUTED_VALUE"""),"Java")</f>
        <v>Java</v>
      </c>
      <c r="E3778" s="1" t="str">
        <f>IFERROR(__xludf.DUMMYFUNCTION("UNIQUE(SPLIT(B3778,"";""))"),"Java")</f>
        <v>Java</v>
      </c>
    </row>
    <row r="3779">
      <c r="B3779" s="1" t="str">
        <f>IFERROR(__xludf.DUMMYFUNCTION("""COMPUTED_VALUE"""),"Bash/Shell/PowerShell;C;HTML/CSS;Objective-C;Swift")</f>
        <v>Bash/Shell/PowerShell;C;HTML/CSS;Objective-C;Swift</v>
      </c>
      <c r="E3779" s="1" t="str">
        <f>IFERROR(__xludf.DUMMYFUNCTION("UNIQUE(SPLIT(B3779,"";""))"),"Bash/Shell/PowerShell")</f>
        <v>Bash/Shell/PowerShell</v>
      </c>
      <c r="F3779" s="1" t="str">
        <f>IFERROR(__xludf.DUMMYFUNCTION("""COMPUTED_VALUE"""),"C")</f>
        <v>C</v>
      </c>
      <c r="G3779" s="1" t="str">
        <f>IFERROR(__xludf.DUMMYFUNCTION("""COMPUTED_VALUE"""),"HTML/CSS")</f>
        <v>HTML/CSS</v>
      </c>
      <c r="H3779" s="1" t="str">
        <f>IFERROR(__xludf.DUMMYFUNCTION("""COMPUTED_VALUE"""),"Objective-C")</f>
        <v>Objective-C</v>
      </c>
      <c r="I3779" s="1" t="str">
        <f>IFERROR(__xludf.DUMMYFUNCTION("""COMPUTED_VALUE"""),"Swift")</f>
        <v>Swift</v>
      </c>
    </row>
    <row r="3780">
      <c r="B3780" s="1" t="str">
        <f>IFERROR(__xludf.DUMMYFUNCTION("""COMPUTED_VALUE"""),"C;C++;C#;Dart;HTML/CSS;Java;JavaScript;Kotlin;Python;TypeScript")</f>
        <v>C;C++;C#;Dart;HTML/CSS;Java;JavaScript;Kotlin;Python;TypeScript</v>
      </c>
      <c r="E3780" s="1" t="str">
        <f>IFERROR(__xludf.DUMMYFUNCTION("UNIQUE(SPLIT(B3780,"";""))"),"C")</f>
        <v>C</v>
      </c>
      <c r="F3780" s="1" t="str">
        <f>IFERROR(__xludf.DUMMYFUNCTION("""COMPUTED_VALUE"""),"C++")</f>
        <v>C++</v>
      </c>
      <c r="G3780" s="1" t="str">
        <f>IFERROR(__xludf.DUMMYFUNCTION("""COMPUTED_VALUE"""),"C#")</f>
        <v>C#</v>
      </c>
      <c r="H3780" s="1" t="str">
        <f>IFERROR(__xludf.DUMMYFUNCTION("""COMPUTED_VALUE"""),"Dart")</f>
        <v>Dart</v>
      </c>
      <c r="I3780" s="1" t="str">
        <f>IFERROR(__xludf.DUMMYFUNCTION("""COMPUTED_VALUE"""),"HTML/CSS")</f>
        <v>HTML/CSS</v>
      </c>
      <c r="J3780" s="1" t="str">
        <f>IFERROR(__xludf.DUMMYFUNCTION("""COMPUTED_VALUE"""),"Java")</f>
        <v>Java</v>
      </c>
      <c r="K3780" s="1" t="str">
        <f>IFERROR(__xludf.DUMMYFUNCTION("""COMPUTED_VALUE"""),"JavaScript")</f>
        <v>JavaScript</v>
      </c>
      <c r="L3780" s="1" t="str">
        <f>IFERROR(__xludf.DUMMYFUNCTION("""COMPUTED_VALUE"""),"Kotlin")</f>
        <v>Kotlin</v>
      </c>
      <c r="M3780" s="1" t="str">
        <f>IFERROR(__xludf.DUMMYFUNCTION("""COMPUTED_VALUE"""),"Python")</f>
        <v>Python</v>
      </c>
      <c r="N3780" s="1" t="str">
        <f>IFERROR(__xludf.DUMMYFUNCTION("""COMPUTED_VALUE"""),"TypeScript")</f>
        <v>TypeScript</v>
      </c>
    </row>
    <row r="3781">
      <c r="B3781" s="1" t="str">
        <f>IFERROR(__xludf.DUMMYFUNCTION("""COMPUTED_VALUE"""),"HTML/CSS;JavaScript;PHP")</f>
        <v>HTML/CSS;JavaScript;PHP</v>
      </c>
      <c r="E3781" s="1" t="str">
        <f>IFERROR(__xludf.DUMMYFUNCTION("UNIQUE(SPLIT(B3781,"";""))"),"HTML/CSS")</f>
        <v>HTML/CSS</v>
      </c>
      <c r="F3781" s="1" t="str">
        <f>IFERROR(__xludf.DUMMYFUNCTION("""COMPUTED_VALUE"""),"JavaScript")</f>
        <v>JavaScript</v>
      </c>
      <c r="G3781" s="1" t="str">
        <f>IFERROR(__xludf.DUMMYFUNCTION("""COMPUTED_VALUE"""),"PHP")</f>
        <v>PHP</v>
      </c>
    </row>
    <row r="3782">
      <c r="B3782" s="1" t="str">
        <f>IFERROR(__xludf.DUMMYFUNCTION("""COMPUTED_VALUE"""),"C++;C#;HTML/CSS;JavaScript;Python")</f>
        <v>C++;C#;HTML/CSS;JavaScript;Python</v>
      </c>
      <c r="E3782" s="1" t="str">
        <f>IFERROR(__xludf.DUMMYFUNCTION("UNIQUE(SPLIT(B3782,"";""))"),"C++")</f>
        <v>C++</v>
      </c>
      <c r="F3782" s="1" t="str">
        <f>IFERROR(__xludf.DUMMYFUNCTION("""COMPUTED_VALUE"""),"C#")</f>
        <v>C#</v>
      </c>
      <c r="G3782" s="1" t="str">
        <f>IFERROR(__xludf.DUMMYFUNCTION("""COMPUTED_VALUE"""),"HTML/CSS")</f>
        <v>HTML/CSS</v>
      </c>
      <c r="H3782" s="1" t="str">
        <f>IFERROR(__xludf.DUMMYFUNCTION("""COMPUTED_VALUE"""),"JavaScript")</f>
        <v>JavaScript</v>
      </c>
      <c r="I3782" s="1" t="str">
        <f>IFERROR(__xludf.DUMMYFUNCTION("""COMPUTED_VALUE"""),"Python")</f>
        <v>Python</v>
      </c>
    </row>
    <row r="3783">
      <c r="B3783" s="1" t="str">
        <f>IFERROR(__xludf.DUMMYFUNCTION("""COMPUTED_VALUE"""),"Bash/Shell/PowerShell;HTML/CSS;JavaScript;Ruby;SQL")</f>
        <v>Bash/Shell/PowerShell;HTML/CSS;JavaScript;Ruby;SQL</v>
      </c>
      <c r="E3783" s="1" t="str">
        <f>IFERROR(__xludf.DUMMYFUNCTION("UNIQUE(SPLIT(B3783,"";""))"),"Bash/Shell/PowerShell")</f>
        <v>Bash/Shell/PowerShell</v>
      </c>
      <c r="F3783" s="1" t="str">
        <f>IFERROR(__xludf.DUMMYFUNCTION("""COMPUTED_VALUE"""),"HTML/CSS")</f>
        <v>HTML/CSS</v>
      </c>
      <c r="G3783" s="1" t="str">
        <f>IFERROR(__xludf.DUMMYFUNCTION("""COMPUTED_VALUE"""),"JavaScript")</f>
        <v>JavaScript</v>
      </c>
      <c r="H3783" s="1" t="str">
        <f>IFERROR(__xludf.DUMMYFUNCTION("""COMPUTED_VALUE"""),"Ruby")</f>
        <v>Ruby</v>
      </c>
      <c r="I3783" s="1" t="str">
        <f>IFERROR(__xludf.DUMMYFUNCTION("""COMPUTED_VALUE"""),"SQL")</f>
        <v>SQL</v>
      </c>
    </row>
    <row r="3784">
      <c r="B3784" s="1" t="str">
        <f>IFERROR(__xludf.DUMMYFUNCTION("""COMPUTED_VALUE"""),"C++;HTML/CSS;Java;JavaScript;PHP;Ruby;SQL")</f>
        <v>C++;HTML/CSS;Java;JavaScript;PHP;Ruby;SQL</v>
      </c>
      <c r="E3784" s="1" t="str">
        <f>IFERROR(__xludf.DUMMYFUNCTION("UNIQUE(SPLIT(B3784,"";""))"),"C++")</f>
        <v>C++</v>
      </c>
      <c r="F3784" s="1" t="str">
        <f>IFERROR(__xludf.DUMMYFUNCTION("""COMPUTED_VALUE"""),"HTML/CSS")</f>
        <v>HTML/CSS</v>
      </c>
      <c r="G3784" s="1" t="str">
        <f>IFERROR(__xludf.DUMMYFUNCTION("""COMPUTED_VALUE"""),"Java")</f>
        <v>Java</v>
      </c>
      <c r="H3784" s="1" t="str">
        <f>IFERROR(__xludf.DUMMYFUNCTION("""COMPUTED_VALUE"""),"JavaScript")</f>
        <v>JavaScript</v>
      </c>
      <c r="I3784" s="1" t="str">
        <f>IFERROR(__xludf.DUMMYFUNCTION("""COMPUTED_VALUE"""),"PHP")</f>
        <v>PHP</v>
      </c>
      <c r="J3784" s="1" t="str">
        <f>IFERROR(__xludf.DUMMYFUNCTION("""COMPUTED_VALUE"""),"Ruby")</f>
        <v>Ruby</v>
      </c>
      <c r="K3784" s="1" t="str">
        <f>IFERROR(__xludf.DUMMYFUNCTION("""COMPUTED_VALUE"""),"SQL")</f>
        <v>SQL</v>
      </c>
    </row>
    <row r="3785">
      <c r="B3785" s="1" t="str">
        <f>IFERROR(__xludf.DUMMYFUNCTION("""COMPUTED_VALUE"""),"C#;HTML/CSS;Java;JavaScript;PHP;SQL")</f>
        <v>C#;HTML/CSS;Java;JavaScript;PHP;SQL</v>
      </c>
      <c r="E3785" s="1" t="str">
        <f>IFERROR(__xludf.DUMMYFUNCTION("UNIQUE(SPLIT(B3785,"";""))"),"C#")</f>
        <v>C#</v>
      </c>
      <c r="F3785" s="1" t="str">
        <f>IFERROR(__xludf.DUMMYFUNCTION("""COMPUTED_VALUE"""),"HTML/CSS")</f>
        <v>HTML/CSS</v>
      </c>
      <c r="G3785" s="1" t="str">
        <f>IFERROR(__xludf.DUMMYFUNCTION("""COMPUTED_VALUE"""),"Java")</f>
        <v>Java</v>
      </c>
      <c r="H3785" s="1" t="str">
        <f>IFERROR(__xludf.DUMMYFUNCTION("""COMPUTED_VALUE"""),"JavaScript")</f>
        <v>JavaScript</v>
      </c>
      <c r="I3785" s="1" t="str">
        <f>IFERROR(__xludf.DUMMYFUNCTION("""COMPUTED_VALUE"""),"PHP")</f>
        <v>PHP</v>
      </c>
      <c r="J3785" s="1" t="str">
        <f>IFERROR(__xludf.DUMMYFUNCTION("""COMPUTED_VALUE"""),"SQL")</f>
        <v>SQL</v>
      </c>
    </row>
    <row r="3786">
      <c r="B3786" s="1" t="str">
        <f>IFERROR(__xludf.DUMMYFUNCTION("""COMPUTED_VALUE"""),"HTML/CSS;JavaScript;Python")</f>
        <v>HTML/CSS;JavaScript;Python</v>
      </c>
      <c r="E3786" s="1" t="str">
        <f>IFERROR(__xludf.DUMMYFUNCTION("UNIQUE(SPLIT(B3786,"";""))"),"HTML/CSS")</f>
        <v>HTML/CSS</v>
      </c>
      <c r="F3786" s="1" t="str">
        <f>IFERROR(__xludf.DUMMYFUNCTION("""COMPUTED_VALUE"""),"JavaScript")</f>
        <v>JavaScript</v>
      </c>
      <c r="G3786" s="1" t="str">
        <f>IFERROR(__xludf.DUMMYFUNCTION("""COMPUTED_VALUE"""),"Python")</f>
        <v>Python</v>
      </c>
    </row>
    <row r="3787">
      <c r="B3787" s="1" t="str">
        <f>IFERROR(__xludf.DUMMYFUNCTION("""COMPUTED_VALUE"""),"C#;Java;Python")</f>
        <v>C#;Java;Python</v>
      </c>
      <c r="E3787" s="1" t="str">
        <f>IFERROR(__xludf.DUMMYFUNCTION("UNIQUE(SPLIT(B3787,"";""))"),"C#")</f>
        <v>C#</v>
      </c>
      <c r="F3787" s="1" t="str">
        <f>IFERROR(__xludf.DUMMYFUNCTION("""COMPUTED_VALUE"""),"Java")</f>
        <v>Java</v>
      </c>
      <c r="G3787" s="1" t="str">
        <f>IFERROR(__xludf.DUMMYFUNCTION("""COMPUTED_VALUE"""),"Python")</f>
        <v>Python</v>
      </c>
    </row>
    <row r="3788">
      <c r="B3788" s="1" t="str">
        <f>IFERROR(__xludf.DUMMYFUNCTION("""COMPUTED_VALUE"""),"Assembly;HTML/CSS;JavaScript;TypeScript")</f>
        <v>Assembly;HTML/CSS;JavaScript;TypeScript</v>
      </c>
      <c r="E3788" s="1" t="str">
        <f>IFERROR(__xludf.DUMMYFUNCTION("UNIQUE(SPLIT(B3788,"";""))"),"Assembly")</f>
        <v>Assembly</v>
      </c>
      <c r="F3788" s="1" t="str">
        <f>IFERROR(__xludf.DUMMYFUNCTION("""COMPUTED_VALUE"""),"HTML/CSS")</f>
        <v>HTML/CSS</v>
      </c>
      <c r="G3788" s="1" t="str">
        <f>IFERROR(__xludf.DUMMYFUNCTION("""COMPUTED_VALUE"""),"JavaScript")</f>
        <v>JavaScript</v>
      </c>
      <c r="H3788" s="1" t="str">
        <f>IFERROR(__xludf.DUMMYFUNCTION("""COMPUTED_VALUE"""),"TypeScript")</f>
        <v>TypeScript</v>
      </c>
    </row>
    <row r="3789">
      <c r="B3789" s="1" t="str">
        <f>IFERROR(__xludf.DUMMYFUNCTION("""COMPUTED_VALUE"""),"JavaScript;PHP;Python;SQL")</f>
        <v>JavaScript;PHP;Python;SQL</v>
      </c>
      <c r="E3789" s="1" t="str">
        <f>IFERROR(__xludf.DUMMYFUNCTION("UNIQUE(SPLIT(B3789,"";""))"),"JavaScript")</f>
        <v>JavaScript</v>
      </c>
      <c r="F3789" s="1" t="str">
        <f>IFERROR(__xludf.DUMMYFUNCTION("""COMPUTED_VALUE"""),"PHP")</f>
        <v>PHP</v>
      </c>
      <c r="G3789" s="1" t="str">
        <f>IFERROR(__xludf.DUMMYFUNCTION("""COMPUTED_VALUE"""),"Python")</f>
        <v>Python</v>
      </c>
      <c r="H3789" s="1" t="str">
        <f>IFERROR(__xludf.DUMMYFUNCTION("""COMPUTED_VALUE"""),"SQL")</f>
        <v>SQL</v>
      </c>
    </row>
    <row r="3790">
      <c r="B3790" s="1" t="str">
        <f>IFERROR(__xludf.DUMMYFUNCTION("""COMPUTED_VALUE"""),"HTML/CSS;JavaScript;SQL;TypeScript")</f>
        <v>HTML/CSS;JavaScript;SQL;TypeScript</v>
      </c>
      <c r="E3790" s="1" t="str">
        <f>IFERROR(__xludf.DUMMYFUNCTION("UNIQUE(SPLIT(B3790,"";""))"),"HTML/CSS")</f>
        <v>HTML/CSS</v>
      </c>
      <c r="F3790" s="1" t="str">
        <f>IFERROR(__xludf.DUMMYFUNCTION("""COMPUTED_VALUE"""),"JavaScript")</f>
        <v>JavaScript</v>
      </c>
      <c r="G3790" s="1" t="str">
        <f>IFERROR(__xludf.DUMMYFUNCTION("""COMPUTED_VALUE"""),"SQL")</f>
        <v>SQL</v>
      </c>
      <c r="H3790" s="1" t="str">
        <f>IFERROR(__xludf.DUMMYFUNCTION("""COMPUTED_VALUE"""),"TypeScript")</f>
        <v>TypeScript</v>
      </c>
    </row>
    <row r="3791">
      <c r="B3791" s="1" t="str">
        <f>IFERROR(__xludf.DUMMYFUNCTION("""COMPUTED_VALUE"""),"C#;HTML/CSS;Java;JavaScript;Kotlin;Python;SQL")</f>
        <v>C#;HTML/CSS;Java;JavaScript;Kotlin;Python;SQL</v>
      </c>
      <c r="E3791" s="1" t="str">
        <f>IFERROR(__xludf.DUMMYFUNCTION("UNIQUE(SPLIT(B3791,"";""))"),"C#")</f>
        <v>C#</v>
      </c>
      <c r="F3791" s="1" t="str">
        <f>IFERROR(__xludf.DUMMYFUNCTION("""COMPUTED_VALUE"""),"HTML/CSS")</f>
        <v>HTML/CSS</v>
      </c>
      <c r="G3791" s="1" t="str">
        <f>IFERROR(__xludf.DUMMYFUNCTION("""COMPUTED_VALUE"""),"Java")</f>
        <v>Java</v>
      </c>
      <c r="H3791" s="1" t="str">
        <f>IFERROR(__xludf.DUMMYFUNCTION("""COMPUTED_VALUE"""),"JavaScript")</f>
        <v>JavaScript</v>
      </c>
      <c r="I3791" s="1" t="str">
        <f>IFERROR(__xludf.DUMMYFUNCTION("""COMPUTED_VALUE"""),"Kotlin")</f>
        <v>Kotlin</v>
      </c>
      <c r="J3791" s="1" t="str">
        <f>IFERROR(__xludf.DUMMYFUNCTION("""COMPUTED_VALUE"""),"Python")</f>
        <v>Python</v>
      </c>
      <c r="K3791" s="1" t="str">
        <f>IFERROR(__xludf.DUMMYFUNCTION("""COMPUTED_VALUE"""),"SQL")</f>
        <v>SQL</v>
      </c>
    </row>
    <row r="3792">
      <c r="B3792" s="1" t="str">
        <f>IFERROR(__xludf.DUMMYFUNCTION("""COMPUTED_VALUE"""),"Bash/Shell/PowerShell;C;C++;Dart;HTML/CSS;Java;JavaScript;Python;SQL")</f>
        <v>Bash/Shell/PowerShell;C;C++;Dart;HTML/CSS;Java;JavaScript;Python;SQL</v>
      </c>
      <c r="E3792" s="1" t="str">
        <f>IFERROR(__xludf.DUMMYFUNCTION("UNIQUE(SPLIT(B3792,"";""))"),"Bash/Shell/PowerShell")</f>
        <v>Bash/Shell/PowerShell</v>
      </c>
      <c r="F3792" s="1" t="str">
        <f>IFERROR(__xludf.DUMMYFUNCTION("""COMPUTED_VALUE"""),"C")</f>
        <v>C</v>
      </c>
      <c r="G3792" s="1" t="str">
        <f>IFERROR(__xludf.DUMMYFUNCTION("""COMPUTED_VALUE"""),"C++")</f>
        <v>C++</v>
      </c>
      <c r="H3792" s="1" t="str">
        <f>IFERROR(__xludf.DUMMYFUNCTION("""COMPUTED_VALUE"""),"Dart")</f>
        <v>Dart</v>
      </c>
      <c r="I3792" s="1" t="str">
        <f>IFERROR(__xludf.DUMMYFUNCTION("""COMPUTED_VALUE"""),"HTML/CSS")</f>
        <v>HTML/CSS</v>
      </c>
      <c r="J3792" s="1" t="str">
        <f>IFERROR(__xludf.DUMMYFUNCTION("""COMPUTED_VALUE"""),"Java")</f>
        <v>Java</v>
      </c>
      <c r="K3792" s="1" t="str">
        <f>IFERROR(__xludf.DUMMYFUNCTION("""COMPUTED_VALUE"""),"JavaScript")</f>
        <v>JavaScript</v>
      </c>
      <c r="L3792" s="1" t="str">
        <f>IFERROR(__xludf.DUMMYFUNCTION("""COMPUTED_VALUE"""),"Python")</f>
        <v>Python</v>
      </c>
      <c r="M3792" s="1" t="str">
        <f>IFERROR(__xludf.DUMMYFUNCTION("""COMPUTED_VALUE"""),"SQL")</f>
        <v>SQL</v>
      </c>
    </row>
    <row r="3793">
      <c r="B3793" s="1" t="str">
        <f>IFERROR(__xludf.DUMMYFUNCTION("""COMPUTED_VALUE"""),"C#;Elixir;Erlang;Java;JavaScript;TypeScript")</f>
        <v>C#;Elixir;Erlang;Java;JavaScript;TypeScript</v>
      </c>
      <c r="E3793" s="1" t="str">
        <f>IFERROR(__xludf.DUMMYFUNCTION("UNIQUE(SPLIT(B3793,"";""))"),"C#")</f>
        <v>C#</v>
      </c>
      <c r="F3793" s="1" t="str">
        <f>IFERROR(__xludf.DUMMYFUNCTION("""COMPUTED_VALUE"""),"Elixir")</f>
        <v>Elixir</v>
      </c>
      <c r="G3793" s="1" t="str">
        <f>IFERROR(__xludf.DUMMYFUNCTION("""COMPUTED_VALUE"""),"Erlang")</f>
        <v>Erlang</v>
      </c>
      <c r="H3793" s="1" t="str">
        <f>IFERROR(__xludf.DUMMYFUNCTION("""COMPUTED_VALUE"""),"Java")</f>
        <v>Java</v>
      </c>
      <c r="I3793" s="1" t="str">
        <f>IFERROR(__xludf.DUMMYFUNCTION("""COMPUTED_VALUE"""),"JavaScript")</f>
        <v>JavaScript</v>
      </c>
      <c r="J3793" s="1" t="str">
        <f>IFERROR(__xludf.DUMMYFUNCTION("""COMPUTED_VALUE"""),"TypeScript")</f>
        <v>TypeScript</v>
      </c>
    </row>
    <row r="3794">
      <c r="B3794" s="1" t="str">
        <f>IFERROR(__xludf.DUMMYFUNCTION("""COMPUTED_VALUE"""),"Bash/Shell/PowerShell;C;Python;Other(s):")</f>
        <v>Bash/Shell/PowerShell;C;Python;Other(s):</v>
      </c>
      <c r="E3794" s="1" t="str">
        <f>IFERROR(__xludf.DUMMYFUNCTION("UNIQUE(SPLIT(B3794,"";""))"),"Bash/Shell/PowerShell")</f>
        <v>Bash/Shell/PowerShell</v>
      </c>
      <c r="F3794" s="1" t="str">
        <f>IFERROR(__xludf.DUMMYFUNCTION("""COMPUTED_VALUE"""),"C")</f>
        <v>C</v>
      </c>
      <c r="G3794" s="1" t="str">
        <f>IFERROR(__xludf.DUMMYFUNCTION("""COMPUTED_VALUE"""),"Python")</f>
        <v>Python</v>
      </c>
      <c r="H3794" s="1" t="str">
        <f>IFERROR(__xludf.DUMMYFUNCTION("""COMPUTED_VALUE"""),"Other(s):")</f>
        <v>Other(s):</v>
      </c>
    </row>
    <row r="3795">
      <c r="B3795" s="1" t="str">
        <f>IFERROR(__xludf.DUMMYFUNCTION("""COMPUTED_VALUE"""),"C#;HTML/CSS;JavaScript;PHP;Python;Ruby;SQL;TypeScript")</f>
        <v>C#;HTML/CSS;JavaScript;PHP;Python;Ruby;SQL;TypeScript</v>
      </c>
      <c r="E3795" s="1" t="str">
        <f>IFERROR(__xludf.DUMMYFUNCTION("UNIQUE(SPLIT(B3795,"";""))"),"C#")</f>
        <v>C#</v>
      </c>
      <c r="F3795" s="1" t="str">
        <f>IFERROR(__xludf.DUMMYFUNCTION("""COMPUTED_VALUE"""),"HTML/CSS")</f>
        <v>HTML/CSS</v>
      </c>
      <c r="G3795" s="1" t="str">
        <f>IFERROR(__xludf.DUMMYFUNCTION("""COMPUTED_VALUE"""),"JavaScript")</f>
        <v>JavaScript</v>
      </c>
      <c r="H3795" s="1" t="str">
        <f>IFERROR(__xludf.DUMMYFUNCTION("""COMPUTED_VALUE"""),"PHP")</f>
        <v>PHP</v>
      </c>
      <c r="I3795" s="1" t="str">
        <f>IFERROR(__xludf.DUMMYFUNCTION("""COMPUTED_VALUE"""),"Python")</f>
        <v>Python</v>
      </c>
      <c r="J3795" s="1" t="str">
        <f>IFERROR(__xludf.DUMMYFUNCTION("""COMPUTED_VALUE"""),"Ruby")</f>
        <v>Ruby</v>
      </c>
      <c r="K3795" s="1" t="str">
        <f>IFERROR(__xludf.DUMMYFUNCTION("""COMPUTED_VALUE"""),"SQL")</f>
        <v>SQL</v>
      </c>
      <c r="L3795" s="1" t="str">
        <f>IFERROR(__xludf.DUMMYFUNCTION("""COMPUTED_VALUE"""),"TypeScript")</f>
        <v>TypeScript</v>
      </c>
    </row>
    <row r="3796">
      <c r="B3796" s="1" t="str">
        <f>IFERROR(__xludf.DUMMYFUNCTION("""COMPUTED_VALUE"""),"HTML/CSS;Java;JavaScript;PHP;Python;SQL;TypeScript")</f>
        <v>HTML/CSS;Java;JavaScript;PHP;Python;SQL;TypeScript</v>
      </c>
      <c r="E3796" s="1" t="str">
        <f>IFERROR(__xludf.DUMMYFUNCTION("UNIQUE(SPLIT(B3796,"";""))"),"HTML/CSS")</f>
        <v>HTML/CSS</v>
      </c>
      <c r="F3796" s="1" t="str">
        <f>IFERROR(__xludf.DUMMYFUNCTION("""COMPUTED_VALUE"""),"Java")</f>
        <v>Java</v>
      </c>
      <c r="G3796" s="1" t="str">
        <f>IFERROR(__xludf.DUMMYFUNCTION("""COMPUTED_VALUE"""),"JavaScript")</f>
        <v>JavaScript</v>
      </c>
      <c r="H3796" s="1" t="str">
        <f>IFERROR(__xludf.DUMMYFUNCTION("""COMPUTED_VALUE"""),"PHP")</f>
        <v>PHP</v>
      </c>
      <c r="I3796" s="1" t="str">
        <f>IFERROR(__xludf.DUMMYFUNCTION("""COMPUTED_VALUE"""),"Python")</f>
        <v>Python</v>
      </c>
      <c r="J3796" s="1" t="str">
        <f>IFERROR(__xludf.DUMMYFUNCTION("""COMPUTED_VALUE"""),"SQL")</f>
        <v>SQL</v>
      </c>
      <c r="K3796" s="1" t="str">
        <f>IFERROR(__xludf.DUMMYFUNCTION("""COMPUTED_VALUE"""),"TypeScript")</f>
        <v>TypeScript</v>
      </c>
    </row>
    <row r="3797">
      <c r="B3797" s="1" t="str">
        <f>IFERROR(__xludf.DUMMYFUNCTION("""COMPUTED_VALUE"""),"C#;HTML/CSS;Java;JavaScript;Python;SQL")</f>
        <v>C#;HTML/CSS;Java;JavaScript;Python;SQL</v>
      </c>
      <c r="E3797" s="1" t="str">
        <f>IFERROR(__xludf.DUMMYFUNCTION("UNIQUE(SPLIT(B3797,"";""))"),"C#")</f>
        <v>C#</v>
      </c>
      <c r="F3797" s="1" t="str">
        <f>IFERROR(__xludf.DUMMYFUNCTION("""COMPUTED_VALUE"""),"HTML/CSS")</f>
        <v>HTML/CSS</v>
      </c>
      <c r="G3797" s="1" t="str">
        <f>IFERROR(__xludf.DUMMYFUNCTION("""COMPUTED_VALUE"""),"Java")</f>
        <v>Java</v>
      </c>
      <c r="H3797" s="1" t="str">
        <f>IFERROR(__xludf.DUMMYFUNCTION("""COMPUTED_VALUE"""),"JavaScript")</f>
        <v>JavaScript</v>
      </c>
      <c r="I3797" s="1" t="str">
        <f>IFERROR(__xludf.DUMMYFUNCTION("""COMPUTED_VALUE"""),"Python")</f>
        <v>Python</v>
      </c>
      <c r="J3797" s="1" t="str">
        <f>IFERROR(__xludf.DUMMYFUNCTION("""COMPUTED_VALUE"""),"SQL")</f>
        <v>SQL</v>
      </c>
    </row>
    <row r="3798">
      <c r="B3798" s="1" t="str">
        <f>IFERROR(__xludf.DUMMYFUNCTION("""COMPUTED_VALUE"""),"Bash/Shell/PowerShell;C;C++;Objective-C;Swift")</f>
        <v>Bash/Shell/PowerShell;C;C++;Objective-C;Swift</v>
      </c>
      <c r="E3798" s="1" t="str">
        <f>IFERROR(__xludf.DUMMYFUNCTION("UNIQUE(SPLIT(B3798,"";""))"),"Bash/Shell/PowerShell")</f>
        <v>Bash/Shell/PowerShell</v>
      </c>
      <c r="F3798" s="1" t="str">
        <f>IFERROR(__xludf.DUMMYFUNCTION("""COMPUTED_VALUE"""),"C")</f>
        <v>C</v>
      </c>
      <c r="G3798" s="1" t="str">
        <f>IFERROR(__xludf.DUMMYFUNCTION("""COMPUTED_VALUE"""),"C++")</f>
        <v>C++</v>
      </c>
      <c r="H3798" s="1" t="str">
        <f>IFERROR(__xludf.DUMMYFUNCTION("""COMPUTED_VALUE"""),"Objective-C")</f>
        <v>Objective-C</v>
      </c>
      <c r="I3798" s="1" t="str">
        <f>IFERROR(__xludf.DUMMYFUNCTION("""COMPUTED_VALUE"""),"Swift")</f>
        <v>Swift</v>
      </c>
    </row>
    <row r="3799">
      <c r="B3799" s="1" t="str">
        <f>IFERROR(__xludf.DUMMYFUNCTION("""COMPUTED_VALUE"""),"Bash/Shell/PowerShell;HTML/CSS;JavaScript;PHP;SQL")</f>
        <v>Bash/Shell/PowerShell;HTML/CSS;JavaScript;PHP;SQL</v>
      </c>
      <c r="E3799" s="1" t="str">
        <f>IFERROR(__xludf.DUMMYFUNCTION("UNIQUE(SPLIT(B3799,"";""))"),"Bash/Shell/PowerShell")</f>
        <v>Bash/Shell/PowerShell</v>
      </c>
      <c r="F3799" s="1" t="str">
        <f>IFERROR(__xludf.DUMMYFUNCTION("""COMPUTED_VALUE"""),"HTML/CSS")</f>
        <v>HTML/CSS</v>
      </c>
      <c r="G3799" s="1" t="str">
        <f>IFERROR(__xludf.DUMMYFUNCTION("""COMPUTED_VALUE"""),"JavaScript")</f>
        <v>JavaScript</v>
      </c>
      <c r="H3799" s="1" t="str">
        <f>IFERROR(__xludf.DUMMYFUNCTION("""COMPUTED_VALUE"""),"PHP")</f>
        <v>PHP</v>
      </c>
      <c r="I3799" s="1" t="str">
        <f>IFERROR(__xludf.DUMMYFUNCTION("""COMPUTED_VALUE"""),"SQL")</f>
        <v>SQL</v>
      </c>
    </row>
    <row r="3800">
      <c r="B3800" s="1" t="str">
        <f>IFERROR(__xludf.DUMMYFUNCTION("""COMPUTED_VALUE"""),"HTML/CSS;JavaScript;Python")</f>
        <v>HTML/CSS;JavaScript;Python</v>
      </c>
      <c r="E3800" s="1" t="str">
        <f>IFERROR(__xludf.DUMMYFUNCTION("UNIQUE(SPLIT(B3800,"";""))"),"HTML/CSS")</f>
        <v>HTML/CSS</v>
      </c>
      <c r="F3800" s="1" t="str">
        <f>IFERROR(__xludf.DUMMYFUNCTION("""COMPUTED_VALUE"""),"JavaScript")</f>
        <v>JavaScript</v>
      </c>
      <c r="G3800" s="1" t="str">
        <f>IFERROR(__xludf.DUMMYFUNCTION("""COMPUTED_VALUE"""),"Python")</f>
        <v>Python</v>
      </c>
    </row>
    <row r="3801">
      <c r="B3801" s="1" t="str">
        <f>IFERROR(__xludf.DUMMYFUNCTION("""COMPUTED_VALUE"""),"JavaScript;Objective-C;Swift")</f>
        <v>JavaScript;Objective-C;Swift</v>
      </c>
      <c r="E3801" s="1" t="str">
        <f>IFERROR(__xludf.DUMMYFUNCTION("UNIQUE(SPLIT(B3801,"";""))"),"JavaScript")</f>
        <v>JavaScript</v>
      </c>
      <c r="F3801" s="1" t="str">
        <f>IFERROR(__xludf.DUMMYFUNCTION("""COMPUTED_VALUE"""),"Objective-C")</f>
        <v>Objective-C</v>
      </c>
      <c r="G3801" s="1" t="str">
        <f>IFERROR(__xludf.DUMMYFUNCTION("""COMPUTED_VALUE"""),"Swift")</f>
        <v>Swift</v>
      </c>
    </row>
    <row r="3802">
      <c r="B3802" s="1" t="str">
        <f>IFERROR(__xludf.DUMMYFUNCTION("""COMPUTED_VALUE"""),"HTML/CSS;JavaScript;SQL")</f>
        <v>HTML/CSS;JavaScript;SQL</v>
      </c>
      <c r="E3802" s="1" t="str">
        <f>IFERROR(__xludf.DUMMYFUNCTION("UNIQUE(SPLIT(B3802,"";""))"),"HTML/CSS")</f>
        <v>HTML/CSS</v>
      </c>
      <c r="F3802" s="1" t="str">
        <f>IFERROR(__xludf.DUMMYFUNCTION("""COMPUTED_VALUE"""),"JavaScript")</f>
        <v>JavaScript</v>
      </c>
      <c r="G3802" s="1" t="str">
        <f>IFERROR(__xludf.DUMMYFUNCTION("""COMPUTED_VALUE"""),"SQL")</f>
        <v>SQL</v>
      </c>
    </row>
    <row r="3803">
      <c r="B3803" s="1" t="str">
        <f>IFERROR(__xludf.DUMMYFUNCTION("""COMPUTED_VALUE"""),"HTML/CSS;JavaScript;Python;R;SQL")</f>
        <v>HTML/CSS;JavaScript;Python;R;SQL</v>
      </c>
      <c r="E3803" s="1" t="str">
        <f>IFERROR(__xludf.DUMMYFUNCTION("UNIQUE(SPLIT(B3803,"";""))"),"HTML/CSS")</f>
        <v>HTML/CSS</v>
      </c>
      <c r="F3803" s="1" t="str">
        <f>IFERROR(__xludf.DUMMYFUNCTION("""COMPUTED_VALUE"""),"JavaScript")</f>
        <v>JavaScript</v>
      </c>
      <c r="G3803" s="1" t="str">
        <f>IFERROR(__xludf.DUMMYFUNCTION("""COMPUTED_VALUE"""),"Python")</f>
        <v>Python</v>
      </c>
      <c r="H3803" s="1" t="str">
        <f>IFERROR(__xludf.DUMMYFUNCTION("""COMPUTED_VALUE"""),"R")</f>
        <v>R</v>
      </c>
      <c r="I3803" s="1" t="str">
        <f>IFERROR(__xludf.DUMMYFUNCTION("""COMPUTED_VALUE"""),"SQL")</f>
        <v>SQL</v>
      </c>
    </row>
    <row r="3804">
      <c r="B3804" s="1" t="str">
        <f>IFERROR(__xludf.DUMMYFUNCTION("""COMPUTED_VALUE"""),"HTML/CSS;JavaScript;TypeScript")</f>
        <v>HTML/CSS;JavaScript;TypeScript</v>
      </c>
      <c r="E3804" s="1" t="str">
        <f>IFERROR(__xludf.DUMMYFUNCTION("UNIQUE(SPLIT(B3804,"";""))"),"HTML/CSS")</f>
        <v>HTML/CSS</v>
      </c>
      <c r="F3804" s="1" t="str">
        <f>IFERROR(__xludf.DUMMYFUNCTION("""COMPUTED_VALUE"""),"JavaScript")</f>
        <v>JavaScript</v>
      </c>
      <c r="G3804" s="1" t="str">
        <f>IFERROR(__xludf.DUMMYFUNCTION("""COMPUTED_VALUE"""),"TypeScript")</f>
        <v>TypeScript</v>
      </c>
    </row>
    <row r="3805">
      <c r="B3805" s="1" t="str">
        <f>IFERROR(__xludf.DUMMYFUNCTION("""COMPUTED_VALUE"""),"C#;HTML/CSS;JavaScript;SQL;TypeScript")</f>
        <v>C#;HTML/CSS;JavaScript;SQL;TypeScript</v>
      </c>
      <c r="E3805" s="1" t="str">
        <f>IFERROR(__xludf.DUMMYFUNCTION("UNIQUE(SPLIT(B3805,"";""))"),"C#")</f>
        <v>C#</v>
      </c>
      <c r="F3805" s="1" t="str">
        <f>IFERROR(__xludf.DUMMYFUNCTION("""COMPUTED_VALUE"""),"HTML/CSS")</f>
        <v>HTML/CSS</v>
      </c>
      <c r="G3805" s="1" t="str">
        <f>IFERROR(__xludf.DUMMYFUNCTION("""COMPUTED_VALUE"""),"JavaScript")</f>
        <v>JavaScript</v>
      </c>
      <c r="H3805" s="1" t="str">
        <f>IFERROR(__xludf.DUMMYFUNCTION("""COMPUTED_VALUE"""),"SQL")</f>
        <v>SQL</v>
      </c>
      <c r="I3805" s="1" t="str">
        <f>IFERROR(__xludf.DUMMYFUNCTION("""COMPUTED_VALUE"""),"TypeScript")</f>
        <v>TypeScript</v>
      </c>
    </row>
    <row r="3806">
      <c r="B3806" s="1" t="str">
        <f>IFERROR(__xludf.DUMMYFUNCTION("""COMPUTED_VALUE"""),"C#;HTML/CSS;JavaScript;Python;TypeScript")</f>
        <v>C#;HTML/CSS;JavaScript;Python;TypeScript</v>
      </c>
      <c r="E3806" s="1" t="str">
        <f>IFERROR(__xludf.DUMMYFUNCTION("UNIQUE(SPLIT(B3806,"";""))"),"C#")</f>
        <v>C#</v>
      </c>
      <c r="F3806" s="1" t="str">
        <f>IFERROR(__xludf.DUMMYFUNCTION("""COMPUTED_VALUE"""),"HTML/CSS")</f>
        <v>HTML/CSS</v>
      </c>
      <c r="G3806" s="1" t="str">
        <f>IFERROR(__xludf.DUMMYFUNCTION("""COMPUTED_VALUE"""),"JavaScript")</f>
        <v>JavaScript</v>
      </c>
      <c r="H3806" s="1" t="str">
        <f>IFERROR(__xludf.DUMMYFUNCTION("""COMPUTED_VALUE"""),"Python")</f>
        <v>Python</v>
      </c>
      <c r="I3806" s="1" t="str">
        <f>IFERROR(__xludf.DUMMYFUNCTION("""COMPUTED_VALUE"""),"TypeScript")</f>
        <v>TypeScript</v>
      </c>
    </row>
    <row r="3807">
      <c r="B3807" s="1" t="str">
        <f>IFERROR(__xludf.DUMMYFUNCTION("""COMPUTED_VALUE"""),"Bash/Shell/PowerShell;Elixir;HTML/CSS;JavaScript;Ruby;SQL")</f>
        <v>Bash/Shell/PowerShell;Elixir;HTML/CSS;JavaScript;Ruby;SQL</v>
      </c>
      <c r="E3807" s="1" t="str">
        <f>IFERROR(__xludf.DUMMYFUNCTION("UNIQUE(SPLIT(B3807,"";""))"),"Bash/Shell/PowerShell")</f>
        <v>Bash/Shell/PowerShell</v>
      </c>
      <c r="F3807" s="1" t="str">
        <f>IFERROR(__xludf.DUMMYFUNCTION("""COMPUTED_VALUE"""),"Elixir")</f>
        <v>Elixir</v>
      </c>
      <c r="G3807" s="1" t="str">
        <f>IFERROR(__xludf.DUMMYFUNCTION("""COMPUTED_VALUE"""),"HTML/CSS")</f>
        <v>HTML/CSS</v>
      </c>
      <c r="H3807" s="1" t="str">
        <f>IFERROR(__xludf.DUMMYFUNCTION("""COMPUTED_VALUE"""),"JavaScript")</f>
        <v>JavaScript</v>
      </c>
      <c r="I3807" s="1" t="str">
        <f>IFERROR(__xludf.DUMMYFUNCTION("""COMPUTED_VALUE"""),"Ruby")</f>
        <v>Ruby</v>
      </c>
      <c r="J3807" s="1" t="str">
        <f>IFERROR(__xludf.DUMMYFUNCTION("""COMPUTED_VALUE"""),"SQL")</f>
        <v>SQL</v>
      </c>
    </row>
    <row r="3808">
      <c r="B3808" s="1" t="str">
        <f>IFERROR(__xludf.DUMMYFUNCTION("""COMPUTED_VALUE"""),"C;C++;Java")</f>
        <v>C;C++;Java</v>
      </c>
      <c r="E3808" s="1" t="str">
        <f>IFERROR(__xludf.DUMMYFUNCTION("UNIQUE(SPLIT(B3808,"";""))"),"C")</f>
        <v>C</v>
      </c>
      <c r="F3808" s="1" t="str">
        <f>IFERROR(__xludf.DUMMYFUNCTION("""COMPUTED_VALUE"""),"C++")</f>
        <v>C++</v>
      </c>
      <c r="G3808" s="1" t="str">
        <f>IFERROR(__xludf.DUMMYFUNCTION("""COMPUTED_VALUE"""),"Java")</f>
        <v>Java</v>
      </c>
    </row>
    <row r="3809">
      <c r="B3809" s="1" t="str">
        <f>IFERROR(__xludf.DUMMYFUNCTION("""COMPUTED_VALUE"""),"Bash/Shell/PowerShell;HTML/CSS;Java;JavaScript;Ruby;SQL")</f>
        <v>Bash/Shell/PowerShell;HTML/CSS;Java;JavaScript;Ruby;SQL</v>
      </c>
      <c r="E3809" s="1" t="str">
        <f>IFERROR(__xludf.DUMMYFUNCTION("UNIQUE(SPLIT(B3809,"";""))"),"Bash/Shell/PowerShell")</f>
        <v>Bash/Shell/PowerShell</v>
      </c>
      <c r="F3809" s="1" t="str">
        <f>IFERROR(__xludf.DUMMYFUNCTION("""COMPUTED_VALUE"""),"HTML/CSS")</f>
        <v>HTML/CSS</v>
      </c>
      <c r="G3809" s="1" t="str">
        <f>IFERROR(__xludf.DUMMYFUNCTION("""COMPUTED_VALUE"""),"Java")</f>
        <v>Java</v>
      </c>
      <c r="H3809" s="1" t="str">
        <f>IFERROR(__xludf.DUMMYFUNCTION("""COMPUTED_VALUE"""),"JavaScript")</f>
        <v>JavaScript</v>
      </c>
      <c r="I3809" s="1" t="str">
        <f>IFERROR(__xludf.DUMMYFUNCTION("""COMPUTED_VALUE"""),"Ruby")</f>
        <v>Ruby</v>
      </c>
      <c r="J3809" s="1" t="str">
        <f>IFERROR(__xludf.DUMMYFUNCTION("""COMPUTED_VALUE"""),"SQL")</f>
        <v>SQL</v>
      </c>
    </row>
    <row r="3810">
      <c r="B3810" s="1" t="str">
        <f>IFERROR(__xludf.DUMMYFUNCTION("""COMPUTED_VALUE"""),"Swift")</f>
        <v>Swift</v>
      </c>
      <c r="E3810" s="1" t="str">
        <f>IFERROR(__xludf.DUMMYFUNCTION("UNIQUE(SPLIT(B3810,"";""))"),"Swift")</f>
        <v>Swift</v>
      </c>
    </row>
    <row r="3811">
      <c r="B3811" s="1" t="str">
        <f>IFERROR(__xludf.DUMMYFUNCTION("""COMPUTED_VALUE"""),"C;C++;HTML/CSS;Java;JavaScript;Python;SQL")</f>
        <v>C;C++;HTML/CSS;Java;JavaScript;Python;SQL</v>
      </c>
      <c r="E3811" s="1" t="str">
        <f>IFERROR(__xludf.DUMMYFUNCTION("UNIQUE(SPLIT(B3811,"";""))"),"C")</f>
        <v>C</v>
      </c>
      <c r="F3811" s="1" t="str">
        <f>IFERROR(__xludf.DUMMYFUNCTION("""COMPUTED_VALUE"""),"C++")</f>
        <v>C++</v>
      </c>
      <c r="G3811" s="1" t="str">
        <f>IFERROR(__xludf.DUMMYFUNCTION("""COMPUTED_VALUE"""),"HTML/CSS")</f>
        <v>HTML/CSS</v>
      </c>
      <c r="H3811" s="1" t="str">
        <f>IFERROR(__xludf.DUMMYFUNCTION("""COMPUTED_VALUE"""),"Java")</f>
        <v>Java</v>
      </c>
      <c r="I3811" s="1" t="str">
        <f>IFERROR(__xludf.DUMMYFUNCTION("""COMPUTED_VALUE"""),"JavaScript")</f>
        <v>JavaScript</v>
      </c>
      <c r="J3811" s="1" t="str">
        <f>IFERROR(__xludf.DUMMYFUNCTION("""COMPUTED_VALUE"""),"Python")</f>
        <v>Python</v>
      </c>
      <c r="K3811" s="1" t="str">
        <f>IFERROR(__xludf.DUMMYFUNCTION("""COMPUTED_VALUE"""),"SQL")</f>
        <v>SQL</v>
      </c>
    </row>
    <row r="3812">
      <c r="B3812" s="1" t="str">
        <f>IFERROR(__xludf.DUMMYFUNCTION("""COMPUTED_VALUE"""),"C;C++;Python")</f>
        <v>C;C++;Python</v>
      </c>
      <c r="E3812" s="1" t="str">
        <f>IFERROR(__xludf.DUMMYFUNCTION("UNIQUE(SPLIT(B3812,"";""))"),"C")</f>
        <v>C</v>
      </c>
      <c r="F3812" s="1" t="str">
        <f>IFERROR(__xludf.DUMMYFUNCTION("""COMPUTED_VALUE"""),"C++")</f>
        <v>C++</v>
      </c>
      <c r="G3812" s="1" t="str">
        <f>IFERROR(__xludf.DUMMYFUNCTION("""COMPUTED_VALUE"""),"Python")</f>
        <v>Python</v>
      </c>
    </row>
    <row r="3813">
      <c r="B3813" s="1" t="str">
        <f>IFERROR(__xludf.DUMMYFUNCTION("""COMPUTED_VALUE"""),"Assembly;Bash/Shell/PowerShell;C;C++;C#;F#;Go;HTML/CSS;Java;JavaScript;PHP;Python;R;Ruby;Scala;SQL;VBA")</f>
        <v>Assembly;Bash/Shell/PowerShell;C;C++;C#;F#;Go;HTML/CSS;Java;JavaScript;PHP;Python;R;Ruby;Scala;SQL;VBA</v>
      </c>
      <c r="E3813" s="1" t="str">
        <f>IFERROR(__xludf.DUMMYFUNCTION("UNIQUE(SPLIT(B3813,"";""))"),"Assembly")</f>
        <v>Assembly</v>
      </c>
      <c r="F3813" s="1" t="str">
        <f>IFERROR(__xludf.DUMMYFUNCTION("""COMPUTED_VALUE"""),"Bash/Shell/PowerShell")</f>
        <v>Bash/Shell/PowerShell</v>
      </c>
      <c r="G3813" s="1" t="str">
        <f>IFERROR(__xludf.DUMMYFUNCTION("""COMPUTED_VALUE"""),"C")</f>
        <v>C</v>
      </c>
      <c r="H3813" s="1" t="str">
        <f>IFERROR(__xludf.DUMMYFUNCTION("""COMPUTED_VALUE"""),"C++")</f>
        <v>C++</v>
      </c>
      <c r="I3813" s="1" t="str">
        <f>IFERROR(__xludf.DUMMYFUNCTION("""COMPUTED_VALUE"""),"C#")</f>
        <v>C#</v>
      </c>
      <c r="J3813" s="1" t="str">
        <f>IFERROR(__xludf.DUMMYFUNCTION("""COMPUTED_VALUE"""),"F#")</f>
        <v>F#</v>
      </c>
      <c r="K3813" s="1" t="str">
        <f>IFERROR(__xludf.DUMMYFUNCTION("""COMPUTED_VALUE"""),"Go")</f>
        <v>Go</v>
      </c>
      <c r="L3813" s="1" t="str">
        <f>IFERROR(__xludf.DUMMYFUNCTION("""COMPUTED_VALUE"""),"HTML/CSS")</f>
        <v>HTML/CSS</v>
      </c>
      <c r="M3813" s="1" t="str">
        <f>IFERROR(__xludf.DUMMYFUNCTION("""COMPUTED_VALUE"""),"Java")</f>
        <v>Java</v>
      </c>
      <c r="N3813" s="1" t="str">
        <f>IFERROR(__xludf.DUMMYFUNCTION("""COMPUTED_VALUE"""),"JavaScript")</f>
        <v>JavaScript</v>
      </c>
      <c r="O3813" s="1" t="str">
        <f>IFERROR(__xludf.DUMMYFUNCTION("""COMPUTED_VALUE"""),"PHP")</f>
        <v>PHP</v>
      </c>
      <c r="P3813" s="1" t="str">
        <f>IFERROR(__xludf.DUMMYFUNCTION("""COMPUTED_VALUE"""),"Python")</f>
        <v>Python</v>
      </c>
      <c r="Q3813" s="1" t="str">
        <f>IFERROR(__xludf.DUMMYFUNCTION("""COMPUTED_VALUE"""),"R")</f>
        <v>R</v>
      </c>
      <c r="R3813" s="1" t="str">
        <f>IFERROR(__xludf.DUMMYFUNCTION("""COMPUTED_VALUE"""),"Ruby")</f>
        <v>Ruby</v>
      </c>
      <c r="S3813" s="1" t="str">
        <f>IFERROR(__xludf.DUMMYFUNCTION("""COMPUTED_VALUE"""),"Scala")</f>
        <v>Scala</v>
      </c>
      <c r="T3813" s="1" t="str">
        <f>IFERROR(__xludf.DUMMYFUNCTION("""COMPUTED_VALUE"""),"SQL")</f>
        <v>SQL</v>
      </c>
      <c r="U3813" s="1" t="str">
        <f>IFERROR(__xludf.DUMMYFUNCTION("""COMPUTED_VALUE"""),"VBA")</f>
        <v>VBA</v>
      </c>
    </row>
    <row r="3814">
      <c r="B3814" s="1" t="str">
        <f>IFERROR(__xludf.DUMMYFUNCTION("""COMPUTED_VALUE"""),"C;C++;C#;HTML/CSS;Java;JavaScript;Objective-C;PHP;Python;SQL")</f>
        <v>C;C++;C#;HTML/CSS;Java;JavaScript;Objective-C;PHP;Python;SQL</v>
      </c>
      <c r="E3814" s="1" t="str">
        <f>IFERROR(__xludf.DUMMYFUNCTION("UNIQUE(SPLIT(B3814,"";""))"),"C")</f>
        <v>C</v>
      </c>
      <c r="F3814" s="1" t="str">
        <f>IFERROR(__xludf.DUMMYFUNCTION("""COMPUTED_VALUE"""),"C++")</f>
        <v>C++</v>
      </c>
      <c r="G3814" s="1" t="str">
        <f>IFERROR(__xludf.DUMMYFUNCTION("""COMPUTED_VALUE"""),"C#")</f>
        <v>C#</v>
      </c>
      <c r="H3814" s="1" t="str">
        <f>IFERROR(__xludf.DUMMYFUNCTION("""COMPUTED_VALUE"""),"HTML/CSS")</f>
        <v>HTML/CSS</v>
      </c>
      <c r="I3814" s="1" t="str">
        <f>IFERROR(__xludf.DUMMYFUNCTION("""COMPUTED_VALUE"""),"Java")</f>
        <v>Java</v>
      </c>
      <c r="J3814" s="1" t="str">
        <f>IFERROR(__xludf.DUMMYFUNCTION("""COMPUTED_VALUE"""),"JavaScript")</f>
        <v>JavaScript</v>
      </c>
      <c r="K3814" s="1" t="str">
        <f>IFERROR(__xludf.DUMMYFUNCTION("""COMPUTED_VALUE"""),"Objective-C")</f>
        <v>Objective-C</v>
      </c>
      <c r="L3814" s="1" t="str">
        <f>IFERROR(__xludf.DUMMYFUNCTION("""COMPUTED_VALUE"""),"PHP")</f>
        <v>PHP</v>
      </c>
      <c r="M3814" s="1" t="str">
        <f>IFERROR(__xludf.DUMMYFUNCTION("""COMPUTED_VALUE"""),"Python")</f>
        <v>Python</v>
      </c>
      <c r="N3814" s="1" t="str">
        <f>IFERROR(__xludf.DUMMYFUNCTION("""COMPUTED_VALUE"""),"SQL")</f>
        <v>SQL</v>
      </c>
    </row>
    <row r="3815">
      <c r="B3815" s="1" t="str">
        <f>IFERROR(__xludf.DUMMYFUNCTION("""COMPUTED_VALUE"""),"C#;HTML/CSS;JavaScript;Python;SQL")</f>
        <v>C#;HTML/CSS;JavaScript;Python;SQL</v>
      </c>
      <c r="E3815" s="1" t="str">
        <f>IFERROR(__xludf.DUMMYFUNCTION("UNIQUE(SPLIT(B3815,"";""))"),"C#")</f>
        <v>C#</v>
      </c>
      <c r="F3815" s="1" t="str">
        <f>IFERROR(__xludf.DUMMYFUNCTION("""COMPUTED_VALUE"""),"HTML/CSS")</f>
        <v>HTML/CSS</v>
      </c>
      <c r="G3815" s="1" t="str">
        <f>IFERROR(__xludf.DUMMYFUNCTION("""COMPUTED_VALUE"""),"JavaScript")</f>
        <v>JavaScript</v>
      </c>
      <c r="H3815" s="1" t="str">
        <f>IFERROR(__xludf.DUMMYFUNCTION("""COMPUTED_VALUE"""),"Python")</f>
        <v>Python</v>
      </c>
      <c r="I3815" s="1" t="str">
        <f>IFERROR(__xludf.DUMMYFUNCTION("""COMPUTED_VALUE"""),"SQL")</f>
        <v>SQL</v>
      </c>
    </row>
    <row r="3816">
      <c r="B3816" s="1" t="str">
        <f>IFERROR(__xludf.DUMMYFUNCTION("""COMPUTED_VALUE"""),"Bash/Shell/PowerShell;HTML/CSS;JavaScript;Python")</f>
        <v>Bash/Shell/PowerShell;HTML/CSS;JavaScript;Python</v>
      </c>
      <c r="E3816" s="1" t="str">
        <f>IFERROR(__xludf.DUMMYFUNCTION("UNIQUE(SPLIT(B3816,"";""))"),"Bash/Shell/PowerShell")</f>
        <v>Bash/Shell/PowerShell</v>
      </c>
      <c r="F3816" s="1" t="str">
        <f>IFERROR(__xludf.DUMMYFUNCTION("""COMPUTED_VALUE"""),"HTML/CSS")</f>
        <v>HTML/CSS</v>
      </c>
      <c r="G3816" s="1" t="str">
        <f>IFERROR(__xludf.DUMMYFUNCTION("""COMPUTED_VALUE"""),"JavaScript")</f>
        <v>JavaScript</v>
      </c>
      <c r="H3816" s="1" t="str">
        <f>IFERROR(__xludf.DUMMYFUNCTION("""COMPUTED_VALUE"""),"Python")</f>
        <v>Python</v>
      </c>
    </row>
    <row r="3817">
      <c r="B3817" s="1" t="str">
        <f>IFERROR(__xludf.DUMMYFUNCTION("""COMPUTED_VALUE"""),"Python;R;SQL")</f>
        <v>Python;R;SQL</v>
      </c>
      <c r="E3817" s="1" t="str">
        <f>IFERROR(__xludf.DUMMYFUNCTION("UNIQUE(SPLIT(B3817,"";""))"),"Python")</f>
        <v>Python</v>
      </c>
      <c r="F3817" s="1" t="str">
        <f>IFERROR(__xludf.DUMMYFUNCTION("""COMPUTED_VALUE"""),"R")</f>
        <v>R</v>
      </c>
      <c r="G3817" s="1" t="str">
        <f>IFERROR(__xludf.DUMMYFUNCTION("""COMPUTED_VALUE"""),"SQL")</f>
        <v>SQL</v>
      </c>
    </row>
    <row r="3818">
      <c r="B3818" s="1" t="str">
        <f>IFERROR(__xludf.DUMMYFUNCTION("""COMPUTED_VALUE"""),"C++;Python")</f>
        <v>C++;Python</v>
      </c>
      <c r="E3818" s="1" t="str">
        <f>IFERROR(__xludf.DUMMYFUNCTION("UNIQUE(SPLIT(B3818,"";""))"),"C++")</f>
        <v>C++</v>
      </c>
      <c r="F3818" s="1" t="str">
        <f>IFERROR(__xludf.DUMMYFUNCTION("""COMPUTED_VALUE"""),"Python")</f>
        <v>Python</v>
      </c>
    </row>
    <row r="3819">
      <c r="B3819" s="1" t="str">
        <f>IFERROR(__xludf.DUMMYFUNCTION("""COMPUTED_VALUE"""),"Java")</f>
        <v>Java</v>
      </c>
      <c r="E3819" s="1" t="str">
        <f>IFERROR(__xludf.DUMMYFUNCTION("UNIQUE(SPLIT(B3819,"";""))"),"Java")</f>
        <v>Java</v>
      </c>
    </row>
    <row r="3820">
      <c r="B3820" s="1" t="str">
        <f>IFERROR(__xludf.DUMMYFUNCTION("""COMPUTED_VALUE"""),"HTML/CSS;Java;JavaScript;SQL;TypeScript")</f>
        <v>HTML/CSS;Java;JavaScript;SQL;TypeScript</v>
      </c>
      <c r="E3820" s="1" t="str">
        <f>IFERROR(__xludf.DUMMYFUNCTION("UNIQUE(SPLIT(B3820,"";""))"),"HTML/CSS")</f>
        <v>HTML/CSS</v>
      </c>
      <c r="F3820" s="1" t="str">
        <f>IFERROR(__xludf.DUMMYFUNCTION("""COMPUTED_VALUE"""),"Java")</f>
        <v>Java</v>
      </c>
      <c r="G3820" s="1" t="str">
        <f>IFERROR(__xludf.DUMMYFUNCTION("""COMPUTED_VALUE"""),"JavaScript")</f>
        <v>JavaScript</v>
      </c>
      <c r="H3820" s="1" t="str">
        <f>IFERROR(__xludf.DUMMYFUNCTION("""COMPUTED_VALUE"""),"SQL")</f>
        <v>SQL</v>
      </c>
      <c r="I3820" s="1" t="str">
        <f>IFERROR(__xludf.DUMMYFUNCTION("""COMPUTED_VALUE"""),"TypeScript")</f>
        <v>TypeScript</v>
      </c>
    </row>
    <row r="3821">
      <c r="B3821" s="1" t="str">
        <f>IFERROR(__xludf.DUMMYFUNCTION("""COMPUTED_VALUE"""),"C#;HTML/CSS;JavaScript;SQL")</f>
        <v>C#;HTML/CSS;JavaScript;SQL</v>
      </c>
      <c r="E3821" s="1" t="str">
        <f>IFERROR(__xludf.DUMMYFUNCTION("UNIQUE(SPLIT(B3821,"";""))"),"C#")</f>
        <v>C#</v>
      </c>
      <c r="F3821" s="1" t="str">
        <f>IFERROR(__xludf.DUMMYFUNCTION("""COMPUTED_VALUE"""),"HTML/CSS")</f>
        <v>HTML/CSS</v>
      </c>
      <c r="G3821" s="1" t="str">
        <f>IFERROR(__xludf.DUMMYFUNCTION("""COMPUTED_VALUE"""),"JavaScript")</f>
        <v>JavaScript</v>
      </c>
      <c r="H3821" s="1" t="str">
        <f>IFERROR(__xludf.DUMMYFUNCTION("""COMPUTED_VALUE"""),"SQL")</f>
        <v>SQL</v>
      </c>
    </row>
    <row r="3822">
      <c r="B3822" s="1" t="str">
        <f>IFERROR(__xludf.DUMMYFUNCTION("""COMPUTED_VALUE"""),"Bash/Shell/PowerShell;C++;C#;HTML/CSS;JavaScript;Rust;TypeScript")</f>
        <v>Bash/Shell/PowerShell;C++;C#;HTML/CSS;JavaScript;Rust;TypeScript</v>
      </c>
      <c r="E3822" s="1" t="str">
        <f>IFERROR(__xludf.DUMMYFUNCTION("UNIQUE(SPLIT(B3822,"";""))"),"Bash/Shell/PowerShell")</f>
        <v>Bash/Shell/PowerShell</v>
      </c>
      <c r="F3822" s="1" t="str">
        <f>IFERROR(__xludf.DUMMYFUNCTION("""COMPUTED_VALUE"""),"C++")</f>
        <v>C++</v>
      </c>
      <c r="G3822" s="1" t="str">
        <f>IFERROR(__xludf.DUMMYFUNCTION("""COMPUTED_VALUE"""),"C#")</f>
        <v>C#</v>
      </c>
      <c r="H3822" s="1" t="str">
        <f>IFERROR(__xludf.DUMMYFUNCTION("""COMPUTED_VALUE"""),"HTML/CSS")</f>
        <v>HTML/CSS</v>
      </c>
      <c r="I3822" s="1" t="str">
        <f>IFERROR(__xludf.DUMMYFUNCTION("""COMPUTED_VALUE"""),"JavaScript")</f>
        <v>JavaScript</v>
      </c>
      <c r="J3822" s="1" t="str">
        <f>IFERROR(__xludf.DUMMYFUNCTION("""COMPUTED_VALUE"""),"Rust")</f>
        <v>Rust</v>
      </c>
      <c r="K3822" s="1" t="str">
        <f>IFERROR(__xludf.DUMMYFUNCTION("""COMPUTED_VALUE"""),"TypeScript")</f>
        <v>TypeScript</v>
      </c>
    </row>
    <row r="3823">
      <c r="B3823" s="1" t="str">
        <f>IFERROR(__xludf.DUMMYFUNCTION("""COMPUTED_VALUE"""),"Assembly;C;C++;C#;Java;JavaScript;PHP;Python;Rust;SQL")</f>
        <v>Assembly;C;C++;C#;Java;JavaScript;PHP;Python;Rust;SQL</v>
      </c>
      <c r="E3823" s="1" t="str">
        <f>IFERROR(__xludf.DUMMYFUNCTION("UNIQUE(SPLIT(B3823,"";""))"),"Assembly")</f>
        <v>Assembly</v>
      </c>
      <c r="F3823" s="1" t="str">
        <f>IFERROR(__xludf.DUMMYFUNCTION("""COMPUTED_VALUE"""),"C")</f>
        <v>C</v>
      </c>
      <c r="G3823" s="1" t="str">
        <f>IFERROR(__xludf.DUMMYFUNCTION("""COMPUTED_VALUE"""),"C++")</f>
        <v>C++</v>
      </c>
      <c r="H3823" s="1" t="str">
        <f>IFERROR(__xludf.DUMMYFUNCTION("""COMPUTED_VALUE"""),"C#")</f>
        <v>C#</v>
      </c>
      <c r="I3823" s="1" t="str">
        <f>IFERROR(__xludf.DUMMYFUNCTION("""COMPUTED_VALUE"""),"Java")</f>
        <v>Java</v>
      </c>
      <c r="J3823" s="1" t="str">
        <f>IFERROR(__xludf.DUMMYFUNCTION("""COMPUTED_VALUE"""),"JavaScript")</f>
        <v>JavaScript</v>
      </c>
      <c r="K3823" s="1" t="str">
        <f>IFERROR(__xludf.DUMMYFUNCTION("""COMPUTED_VALUE"""),"PHP")</f>
        <v>PHP</v>
      </c>
      <c r="L3823" s="1" t="str">
        <f>IFERROR(__xludf.DUMMYFUNCTION("""COMPUTED_VALUE"""),"Python")</f>
        <v>Python</v>
      </c>
      <c r="M3823" s="1" t="str">
        <f>IFERROR(__xludf.DUMMYFUNCTION("""COMPUTED_VALUE"""),"Rust")</f>
        <v>Rust</v>
      </c>
      <c r="N3823" s="1" t="str">
        <f>IFERROR(__xludf.DUMMYFUNCTION("""COMPUTED_VALUE"""),"SQL")</f>
        <v>SQL</v>
      </c>
    </row>
    <row r="3824">
      <c r="B3824" s="1" t="str">
        <f>IFERROR(__xludf.DUMMYFUNCTION("""COMPUTED_VALUE"""),"R")</f>
        <v>R</v>
      </c>
      <c r="E3824" s="1" t="str">
        <f>IFERROR(__xludf.DUMMYFUNCTION("UNIQUE(SPLIT(B3824,"";""))"),"R")</f>
        <v>R</v>
      </c>
    </row>
    <row r="3825">
      <c r="B3825" s="1" t="str">
        <f>IFERROR(__xludf.DUMMYFUNCTION("""COMPUTED_VALUE"""),"C#;HTML/CSS;Java;JavaScript;SQL;VBA")</f>
        <v>C#;HTML/CSS;Java;JavaScript;SQL;VBA</v>
      </c>
      <c r="E3825" s="1" t="str">
        <f>IFERROR(__xludf.DUMMYFUNCTION("UNIQUE(SPLIT(B3825,"";""))"),"C#")</f>
        <v>C#</v>
      </c>
      <c r="F3825" s="1" t="str">
        <f>IFERROR(__xludf.DUMMYFUNCTION("""COMPUTED_VALUE"""),"HTML/CSS")</f>
        <v>HTML/CSS</v>
      </c>
      <c r="G3825" s="1" t="str">
        <f>IFERROR(__xludf.DUMMYFUNCTION("""COMPUTED_VALUE"""),"Java")</f>
        <v>Java</v>
      </c>
      <c r="H3825" s="1" t="str">
        <f>IFERROR(__xludf.DUMMYFUNCTION("""COMPUTED_VALUE"""),"JavaScript")</f>
        <v>JavaScript</v>
      </c>
      <c r="I3825" s="1" t="str">
        <f>IFERROR(__xludf.DUMMYFUNCTION("""COMPUTED_VALUE"""),"SQL")</f>
        <v>SQL</v>
      </c>
      <c r="J3825" s="1" t="str">
        <f>IFERROR(__xludf.DUMMYFUNCTION("""COMPUTED_VALUE"""),"VBA")</f>
        <v>VBA</v>
      </c>
    </row>
    <row r="3826">
      <c r="B3826" s="1" t="str">
        <f>IFERROR(__xludf.DUMMYFUNCTION("""COMPUTED_VALUE"""),"Bash/Shell/PowerShell;HTML/CSS;Java;JavaScript;PHP")</f>
        <v>Bash/Shell/PowerShell;HTML/CSS;Java;JavaScript;PHP</v>
      </c>
      <c r="E3826" s="1" t="str">
        <f>IFERROR(__xludf.DUMMYFUNCTION("UNIQUE(SPLIT(B3826,"";""))"),"Bash/Shell/PowerShell")</f>
        <v>Bash/Shell/PowerShell</v>
      </c>
      <c r="F3826" s="1" t="str">
        <f>IFERROR(__xludf.DUMMYFUNCTION("""COMPUTED_VALUE"""),"HTML/CSS")</f>
        <v>HTML/CSS</v>
      </c>
      <c r="G3826" s="1" t="str">
        <f>IFERROR(__xludf.DUMMYFUNCTION("""COMPUTED_VALUE"""),"Java")</f>
        <v>Java</v>
      </c>
      <c r="H3826" s="1" t="str">
        <f>IFERROR(__xludf.DUMMYFUNCTION("""COMPUTED_VALUE"""),"JavaScript")</f>
        <v>JavaScript</v>
      </c>
      <c r="I3826" s="1" t="str">
        <f>IFERROR(__xludf.DUMMYFUNCTION("""COMPUTED_VALUE"""),"PHP")</f>
        <v>PHP</v>
      </c>
    </row>
    <row r="3827">
      <c r="B3827" s="1" t="str">
        <f>IFERROR(__xludf.DUMMYFUNCTION("""COMPUTED_VALUE"""),"Bash/Shell/PowerShell;C;C++;HTML/CSS;JavaScript;Python;SQL")</f>
        <v>Bash/Shell/PowerShell;C;C++;HTML/CSS;JavaScript;Python;SQL</v>
      </c>
      <c r="E3827" s="1" t="str">
        <f>IFERROR(__xludf.DUMMYFUNCTION("UNIQUE(SPLIT(B3827,"";""))"),"Bash/Shell/PowerShell")</f>
        <v>Bash/Shell/PowerShell</v>
      </c>
      <c r="F3827" s="1" t="str">
        <f>IFERROR(__xludf.DUMMYFUNCTION("""COMPUTED_VALUE"""),"C")</f>
        <v>C</v>
      </c>
      <c r="G3827" s="1" t="str">
        <f>IFERROR(__xludf.DUMMYFUNCTION("""COMPUTED_VALUE"""),"C++")</f>
        <v>C++</v>
      </c>
      <c r="H3827" s="1" t="str">
        <f>IFERROR(__xludf.DUMMYFUNCTION("""COMPUTED_VALUE"""),"HTML/CSS")</f>
        <v>HTML/CSS</v>
      </c>
      <c r="I3827" s="1" t="str">
        <f>IFERROR(__xludf.DUMMYFUNCTION("""COMPUTED_VALUE"""),"JavaScript")</f>
        <v>JavaScript</v>
      </c>
      <c r="J3827" s="1" t="str">
        <f>IFERROR(__xludf.DUMMYFUNCTION("""COMPUTED_VALUE"""),"Python")</f>
        <v>Python</v>
      </c>
      <c r="K3827" s="1" t="str">
        <f>IFERROR(__xludf.DUMMYFUNCTION("""COMPUTED_VALUE"""),"SQL")</f>
        <v>SQL</v>
      </c>
    </row>
    <row r="3828">
      <c r="B3828" s="1" t="str">
        <f>IFERROR(__xludf.DUMMYFUNCTION("""COMPUTED_VALUE"""),"Dart;Go;JavaScript;Python")</f>
        <v>Dart;Go;JavaScript;Python</v>
      </c>
      <c r="E3828" s="1" t="str">
        <f>IFERROR(__xludf.DUMMYFUNCTION("UNIQUE(SPLIT(B3828,"";""))"),"Dart")</f>
        <v>Dart</v>
      </c>
      <c r="F3828" s="1" t="str">
        <f>IFERROR(__xludf.DUMMYFUNCTION("""COMPUTED_VALUE"""),"Go")</f>
        <v>Go</v>
      </c>
      <c r="G3828" s="1" t="str">
        <f>IFERROR(__xludf.DUMMYFUNCTION("""COMPUTED_VALUE"""),"JavaScript")</f>
        <v>JavaScript</v>
      </c>
      <c r="H3828" s="1" t="str">
        <f>IFERROR(__xludf.DUMMYFUNCTION("""COMPUTED_VALUE"""),"Python")</f>
        <v>Python</v>
      </c>
    </row>
    <row r="3829">
      <c r="B3829" s="1" t="str">
        <f>IFERROR(__xludf.DUMMYFUNCTION("""COMPUTED_VALUE"""),"Bash/Shell/PowerShell;C#;HTML/CSS;JavaScript;PHP;SQL;TypeScript")</f>
        <v>Bash/Shell/PowerShell;C#;HTML/CSS;JavaScript;PHP;SQL;TypeScript</v>
      </c>
      <c r="E3829" s="1" t="str">
        <f>IFERROR(__xludf.DUMMYFUNCTION("UNIQUE(SPLIT(B3829,"";""))"),"Bash/Shell/PowerShell")</f>
        <v>Bash/Shell/PowerShell</v>
      </c>
      <c r="F3829" s="1" t="str">
        <f>IFERROR(__xludf.DUMMYFUNCTION("""COMPUTED_VALUE"""),"C#")</f>
        <v>C#</v>
      </c>
      <c r="G3829" s="1" t="str">
        <f>IFERROR(__xludf.DUMMYFUNCTION("""COMPUTED_VALUE"""),"HTML/CSS")</f>
        <v>HTML/CSS</v>
      </c>
      <c r="H3829" s="1" t="str">
        <f>IFERROR(__xludf.DUMMYFUNCTION("""COMPUTED_VALUE"""),"JavaScript")</f>
        <v>JavaScript</v>
      </c>
      <c r="I3829" s="1" t="str">
        <f>IFERROR(__xludf.DUMMYFUNCTION("""COMPUTED_VALUE"""),"PHP")</f>
        <v>PHP</v>
      </c>
      <c r="J3829" s="1" t="str">
        <f>IFERROR(__xludf.DUMMYFUNCTION("""COMPUTED_VALUE"""),"SQL")</f>
        <v>SQL</v>
      </c>
      <c r="K3829" s="1" t="str">
        <f>IFERROR(__xludf.DUMMYFUNCTION("""COMPUTED_VALUE"""),"TypeScript")</f>
        <v>TypeScript</v>
      </c>
    </row>
    <row r="3830">
      <c r="B3830" s="1" t="str">
        <f>IFERROR(__xludf.DUMMYFUNCTION("""COMPUTED_VALUE"""),"C;Python;Rust;Scala")</f>
        <v>C;Python;Rust;Scala</v>
      </c>
      <c r="E3830" s="1" t="str">
        <f>IFERROR(__xludf.DUMMYFUNCTION("UNIQUE(SPLIT(B3830,"";""))"),"C")</f>
        <v>C</v>
      </c>
      <c r="F3830" s="1" t="str">
        <f>IFERROR(__xludf.DUMMYFUNCTION("""COMPUTED_VALUE"""),"Python")</f>
        <v>Python</v>
      </c>
      <c r="G3830" s="1" t="str">
        <f>IFERROR(__xludf.DUMMYFUNCTION("""COMPUTED_VALUE"""),"Rust")</f>
        <v>Rust</v>
      </c>
      <c r="H3830" s="1" t="str">
        <f>IFERROR(__xludf.DUMMYFUNCTION("""COMPUTED_VALUE"""),"Scala")</f>
        <v>Scala</v>
      </c>
    </row>
    <row r="3831">
      <c r="B3831" s="1" t="str">
        <f>IFERROR(__xludf.DUMMYFUNCTION("""COMPUTED_VALUE"""),"Bash/Shell/PowerShell;C++;C#;HTML/CSS;JavaScript;Python;R;WebAssembly")</f>
        <v>Bash/Shell/PowerShell;C++;C#;HTML/CSS;JavaScript;Python;R;WebAssembly</v>
      </c>
      <c r="E3831" s="1" t="str">
        <f>IFERROR(__xludf.DUMMYFUNCTION("UNIQUE(SPLIT(B3831,"";""))"),"Bash/Shell/PowerShell")</f>
        <v>Bash/Shell/PowerShell</v>
      </c>
      <c r="F3831" s="1" t="str">
        <f>IFERROR(__xludf.DUMMYFUNCTION("""COMPUTED_VALUE"""),"C++")</f>
        <v>C++</v>
      </c>
      <c r="G3831" s="1" t="str">
        <f>IFERROR(__xludf.DUMMYFUNCTION("""COMPUTED_VALUE"""),"C#")</f>
        <v>C#</v>
      </c>
      <c r="H3831" s="1" t="str">
        <f>IFERROR(__xludf.DUMMYFUNCTION("""COMPUTED_VALUE"""),"HTML/CSS")</f>
        <v>HTML/CSS</v>
      </c>
      <c r="I3831" s="1" t="str">
        <f>IFERROR(__xludf.DUMMYFUNCTION("""COMPUTED_VALUE"""),"JavaScript")</f>
        <v>JavaScript</v>
      </c>
      <c r="J3831" s="1" t="str">
        <f>IFERROR(__xludf.DUMMYFUNCTION("""COMPUTED_VALUE"""),"Python")</f>
        <v>Python</v>
      </c>
      <c r="K3831" s="1" t="str">
        <f>IFERROR(__xludf.DUMMYFUNCTION("""COMPUTED_VALUE"""),"R")</f>
        <v>R</v>
      </c>
      <c r="L3831" s="1" t="str">
        <f>IFERROR(__xludf.DUMMYFUNCTION("""COMPUTED_VALUE"""),"WebAssembly")</f>
        <v>WebAssembly</v>
      </c>
    </row>
    <row r="3832">
      <c r="B3832" s="1" t="str">
        <f>IFERROR(__xludf.DUMMYFUNCTION("""COMPUTED_VALUE"""),"HTML/CSS;Java;JavaScript;Python;R;SQL")</f>
        <v>HTML/CSS;Java;JavaScript;Python;R;SQL</v>
      </c>
      <c r="E3832" s="1" t="str">
        <f>IFERROR(__xludf.DUMMYFUNCTION("UNIQUE(SPLIT(B3832,"";""))"),"HTML/CSS")</f>
        <v>HTML/CSS</v>
      </c>
      <c r="F3832" s="1" t="str">
        <f>IFERROR(__xludf.DUMMYFUNCTION("""COMPUTED_VALUE"""),"Java")</f>
        <v>Java</v>
      </c>
      <c r="G3832" s="1" t="str">
        <f>IFERROR(__xludf.DUMMYFUNCTION("""COMPUTED_VALUE"""),"JavaScript")</f>
        <v>JavaScript</v>
      </c>
      <c r="H3832" s="1" t="str">
        <f>IFERROR(__xludf.DUMMYFUNCTION("""COMPUTED_VALUE"""),"Python")</f>
        <v>Python</v>
      </c>
      <c r="I3832" s="1" t="str">
        <f>IFERROR(__xludf.DUMMYFUNCTION("""COMPUTED_VALUE"""),"R")</f>
        <v>R</v>
      </c>
      <c r="J3832" s="1" t="str">
        <f>IFERROR(__xludf.DUMMYFUNCTION("""COMPUTED_VALUE"""),"SQL")</f>
        <v>SQL</v>
      </c>
    </row>
    <row r="3833">
      <c r="B3833" s="1" t="str">
        <f>IFERROR(__xludf.DUMMYFUNCTION("""COMPUTED_VALUE"""),"HTML/CSS;Java;JavaScript;PHP;SQL")</f>
        <v>HTML/CSS;Java;JavaScript;PHP;SQL</v>
      </c>
      <c r="E3833" s="1" t="str">
        <f>IFERROR(__xludf.DUMMYFUNCTION("UNIQUE(SPLIT(B3833,"";""))"),"HTML/CSS")</f>
        <v>HTML/CSS</v>
      </c>
      <c r="F3833" s="1" t="str">
        <f>IFERROR(__xludf.DUMMYFUNCTION("""COMPUTED_VALUE"""),"Java")</f>
        <v>Java</v>
      </c>
      <c r="G3833" s="1" t="str">
        <f>IFERROR(__xludf.DUMMYFUNCTION("""COMPUTED_VALUE"""),"JavaScript")</f>
        <v>JavaScript</v>
      </c>
      <c r="H3833" s="1" t="str">
        <f>IFERROR(__xludf.DUMMYFUNCTION("""COMPUTED_VALUE"""),"PHP")</f>
        <v>PHP</v>
      </c>
      <c r="I3833" s="1" t="str">
        <f>IFERROR(__xludf.DUMMYFUNCTION("""COMPUTED_VALUE"""),"SQL")</f>
        <v>SQL</v>
      </c>
    </row>
    <row r="3834">
      <c r="B3834" s="1" t="str">
        <f>IFERROR(__xludf.DUMMYFUNCTION("""COMPUTED_VALUE"""),"Java;Kotlin")</f>
        <v>Java;Kotlin</v>
      </c>
      <c r="E3834" s="1" t="str">
        <f>IFERROR(__xludf.DUMMYFUNCTION("UNIQUE(SPLIT(B3834,"";""))"),"Java")</f>
        <v>Java</v>
      </c>
      <c r="F3834" s="1" t="str">
        <f>IFERROR(__xludf.DUMMYFUNCTION("""COMPUTED_VALUE"""),"Kotlin")</f>
        <v>Kotlin</v>
      </c>
    </row>
    <row r="3835">
      <c r="B3835" s="1" t="str">
        <f>IFERROR(__xludf.DUMMYFUNCTION("""COMPUTED_VALUE"""),"C;C++;C#;HTML/CSS;JavaScript;PHP;Python;SQL")</f>
        <v>C;C++;C#;HTML/CSS;JavaScript;PHP;Python;SQL</v>
      </c>
      <c r="E3835" s="1" t="str">
        <f>IFERROR(__xludf.DUMMYFUNCTION("UNIQUE(SPLIT(B3835,"";""))"),"C")</f>
        <v>C</v>
      </c>
      <c r="F3835" s="1" t="str">
        <f>IFERROR(__xludf.DUMMYFUNCTION("""COMPUTED_VALUE"""),"C++")</f>
        <v>C++</v>
      </c>
      <c r="G3835" s="1" t="str">
        <f>IFERROR(__xludf.DUMMYFUNCTION("""COMPUTED_VALUE"""),"C#")</f>
        <v>C#</v>
      </c>
      <c r="H3835" s="1" t="str">
        <f>IFERROR(__xludf.DUMMYFUNCTION("""COMPUTED_VALUE"""),"HTML/CSS")</f>
        <v>HTML/CSS</v>
      </c>
      <c r="I3835" s="1" t="str">
        <f>IFERROR(__xludf.DUMMYFUNCTION("""COMPUTED_VALUE"""),"JavaScript")</f>
        <v>JavaScript</v>
      </c>
      <c r="J3835" s="1" t="str">
        <f>IFERROR(__xludf.DUMMYFUNCTION("""COMPUTED_VALUE"""),"PHP")</f>
        <v>PHP</v>
      </c>
      <c r="K3835" s="1" t="str">
        <f>IFERROR(__xludf.DUMMYFUNCTION("""COMPUTED_VALUE"""),"Python")</f>
        <v>Python</v>
      </c>
      <c r="L3835" s="1" t="str">
        <f>IFERROR(__xludf.DUMMYFUNCTION("""COMPUTED_VALUE"""),"SQL")</f>
        <v>SQL</v>
      </c>
    </row>
    <row r="3836">
      <c r="B3836" s="1" t="str">
        <f>IFERROR(__xludf.DUMMYFUNCTION("""COMPUTED_VALUE"""),"HTML/CSS;Java;JavaScript")</f>
        <v>HTML/CSS;Java;JavaScript</v>
      </c>
      <c r="E3836" s="1" t="str">
        <f>IFERROR(__xludf.DUMMYFUNCTION("UNIQUE(SPLIT(B3836,"";""))"),"HTML/CSS")</f>
        <v>HTML/CSS</v>
      </c>
      <c r="F3836" s="1" t="str">
        <f>IFERROR(__xludf.DUMMYFUNCTION("""COMPUTED_VALUE"""),"Java")</f>
        <v>Java</v>
      </c>
      <c r="G3836" s="1" t="str">
        <f>IFERROR(__xludf.DUMMYFUNCTION("""COMPUTED_VALUE"""),"JavaScript")</f>
        <v>JavaScript</v>
      </c>
    </row>
    <row r="3837">
      <c r="B3837" s="1" t="str">
        <f>IFERROR(__xludf.DUMMYFUNCTION("""COMPUTED_VALUE"""),"Bash/Shell/PowerShell;HTML/CSS;Java;JavaScript;Python;SQL;Other(s):")</f>
        <v>Bash/Shell/PowerShell;HTML/CSS;Java;JavaScript;Python;SQL;Other(s):</v>
      </c>
      <c r="E3837" s="1" t="str">
        <f>IFERROR(__xludf.DUMMYFUNCTION("UNIQUE(SPLIT(B3837,"";""))"),"Bash/Shell/PowerShell")</f>
        <v>Bash/Shell/PowerShell</v>
      </c>
      <c r="F3837" s="1" t="str">
        <f>IFERROR(__xludf.DUMMYFUNCTION("""COMPUTED_VALUE"""),"HTML/CSS")</f>
        <v>HTML/CSS</v>
      </c>
      <c r="G3837" s="1" t="str">
        <f>IFERROR(__xludf.DUMMYFUNCTION("""COMPUTED_VALUE"""),"Java")</f>
        <v>Java</v>
      </c>
      <c r="H3837" s="1" t="str">
        <f>IFERROR(__xludf.DUMMYFUNCTION("""COMPUTED_VALUE"""),"JavaScript")</f>
        <v>JavaScript</v>
      </c>
      <c r="I3837" s="1" t="str">
        <f>IFERROR(__xludf.DUMMYFUNCTION("""COMPUTED_VALUE"""),"Python")</f>
        <v>Python</v>
      </c>
      <c r="J3837" s="1" t="str">
        <f>IFERROR(__xludf.DUMMYFUNCTION("""COMPUTED_VALUE"""),"SQL")</f>
        <v>SQL</v>
      </c>
      <c r="K3837" s="1" t="str">
        <f>IFERROR(__xludf.DUMMYFUNCTION("""COMPUTED_VALUE"""),"Other(s):")</f>
        <v>Other(s):</v>
      </c>
    </row>
    <row r="3838">
      <c r="B3838" s="1" t="str">
        <f>IFERROR(__xludf.DUMMYFUNCTION("""COMPUTED_VALUE"""),"Scala")</f>
        <v>Scala</v>
      </c>
      <c r="E3838" s="1" t="str">
        <f>IFERROR(__xludf.DUMMYFUNCTION("UNIQUE(SPLIT(B3838,"";""))"),"Scala")</f>
        <v>Scala</v>
      </c>
    </row>
    <row r="3839">
      <c r="B3839" s="1" t="str">
        <f>IFERROR(__xludf.DUMMYFUNCTION("""COMPUTED_VALUE"""),"Bash/Shell/PowerShell;Objective-C;Python;R;Swift")</f>
        <v>Bash/Shell/PowerShell;Objective-C;Python;R;Swift</v>
      </c>
      <c r="E3839" s="1" t="str">
        <f>IFERROR(__xludf.DUMMYFUNCTION("UNIQUE(SPLIT(B3839,"";""))"),"Bash/Shell/PowerShell")</f>
        <v>Bash/Shell/PowerShell</v>
      </c>
      <c r="F3839" s="1" t="str">
        <f>IFERROR(__xludf.DUMMYFUNCTION("""COMPUTED_VALUE"""),"Objective-C")</f>
        <v>Objective-C</v>
      </c>
      <c r="G3839" s="1" t="str">
        <f>IFERROR(__xludf.DUMMYFUNCTION("""COMPUTED_VALUE"""),"Python")</f>
        <v>Python</v>
      </c>
      <c r="H3839" s="1" t="str">
        <f>IFERROR(__xludf.DUMMYFUNCTION("""COMPUTED_VALUE"""),"R")</f>
        <v>R</v>
      </c>
      <c r="I3839" s="1" t="str">
        <f>IFERROR(__xludf.DUMMYFUNCTION("""COMPUTED_VALUE"""),"Swift")</f>
        <v>Swift</v>
      </c>
    </row>
    <row r="3840">
      <c r="B3840" s="1" t="str">
        <f>IFERROR(__xludf.DUMMYFUNCTION("""COMPUTED_VALUE"""),"PHP;Python")</f>
        <v>PHP;Python</v>
      </c>
      <c r="E3840" s="1" t="str">
        <f>IFERROR(__xludf.DUMMYFUNCTION("UNIQUE(SPLIT(B3840,"";""))"),"PHP")</f>
        <v>PHP</v>
      </c>
      <c r="F3840" s="1" t="str">
        <f>IFERROR(__xludf.DUMMYFUNCTION("""COMPUTED_VALUE"""),"Python")</f>
        <v>Python</v>
      </c>
    </row>
    <row r="3841">
      <c r="B3841" s="1" t="str">
        <f>IFERROR(__xludf.DUMMYFUNCTION("""COMPUTED_VALUE"""),"C#;HTML/CSS;Java;JavaScript;Python")</f>
        <v>C#;HTML/CSS;Java;JavaScript;Python</v>
      </c>
      <c r="E3841" s="1" t="str">
        <f>IFERROR(__xludf.DUMMYFUNCTION("UNIQUE(SPLIT(B3841,"";""))"),"C#")</f>
        <v>C#</v>
      </c>
      <c r="F3841" s="1" t="str">
        <f>IFERROR(__xludf.DUMMYFUNCTION("""COMPUTED_VALUE"""),"HTML/CSS")</f>
        <v>HTML/CSS</v>
      </c>
      <c r="G3841" s="1" t="str">
        <f>IFERROR(__xludf.DUMMYFUNCTION("""COMPUTED_VALUE"""),"Java")</f>
        <v>Java</v>
      </c>
      <c r="H3841" s="1" t="str">
        <f>IFERROR(__xludf.DUMMYFUNCTION("""COMPUTED_VALUE"""),"JavaScript")</f>
        <v>JavaScript</v>
      </c>
      <c r="I3841" s="1" t="str">
        <f>IFERROR(__xludf.DUMMYFUNCTION("""COMPUTED_VALUE"""),"Python")</f>
        <v>Python</v>
      </c>
    </row>
    <row r="3842">
      <c r="B3842" s="1" t="str">
        <f>IFERROR(__xludf.DUMMYFUNCTION("""COMPUTED_VALUE"""),"Bash/Shell/PowerShell;HTML/CSS;PHP")</f>
        <v>Bash/Shell/PowerShell;HTML/CSS;PHP</v>
      </c>
      <c r="E3842" s="1" t="str">
        <f>IFERROR(__xludf.DUMMYFUNCTION("UNIQUE(SPLIT(B3842,"";""))"),"Bash/Shell/PowerShell")</f>
        <v>Bash/Shell/PowerShell</v>
      </c>
      <c r="F3842" s="1" t="str">
        <f>IFERROR(__xludf.DUMMYFUNCTION("""COMPUTED_VALUE"""),"HTML/CSS")</f>
        <v>HTML/CSS</v>
      </c>
      <c r="G3842" s="1" t="str">
        <f>IFERROR(__xludf.DUMMYFUNCTION("""COMPUTED_VALUE"""),"PHP")</f>
        <v>PHP</v>
      </c>
    </row>
    <row r="3843">
      <c r="B3843" s="1" t="str">
        <f>IFERROR(__xludf.DUMMYFUNCTION("""COMPUTED_VALUE"""),"Assembly;C;C++;Java;Other(s):")</f>
        <v>Assembly;C;C++;Java;Other(s):</v>
      </c>
      <c r="E3843" s="1" t="str">
        <f>IFERROR(__xludf.DUMMYFUNCTION("UNIQUE(SPLIT(B3843,"";""))"),"Assembly")</f>
        <v>Assembly</v>
      </c>
      <c r="F3843" s="1" t="str">
        <f>IFERROR(__xludf.DUMMYFUNCTION("""COMPUTED_VALUE"""),"C")</f>
        <v>C</v>
      </c>
      <c r="G3843" s="1" t="str">
        <f>IFERROR(__xludf.DUMMYFUNCTION("""COMPUTED_VALUE"""),"C++")</f>
        <v>C++</v>
      </c>
      <c r="H3843" s="1" t="str">
        <f>IFERROR(__xludf.DUMMYFUNCTION("""COMPUTED_VALUE"""),"Java")</f>
        <v>Java</v>
      </c>
      <c r="I3843" s="1" t="str">
        <f>IFERROR(__xludf.DUMMYFUNCTION("""COMPUTED_VALUE"""),"Other(s):")</f>
        <v>Other(s):</v>
      </c>
    </row>
    <row r="3844">
      <c r="B3844" s="1" t="str">
        <f>IFERROR(__xludf.DUMMYFUNCTION("""COMPUTED_VALUE"""),"Assembly;Bash/Shell/PowerShell;C;C++;C#;Elixir;Erlang;Go;HTML/CSS;Java;JavaScript;Python;SQL")</f>
        <v>Assembly;Bash/Shell/PowerShell;C;C++;C#;Elixir;Erlang;Go;HTML/CSS;Java;JavaScript;Python;SQL</v>
      </c>
      <c r="E3844" s="1" t="str">
        <f>IFERROR(__xludf.DUMMYFUNCTION("UNIQUE(SPLIT(B3844,"";""))"),"Assembly")</f>
        <v>Assembly</v>
      </c>
      <c r="F3844" s="1" t="str">
        <f>IFERROR(__xludf.DUMMYFUNCTION("""COMPUTED_VALUE"""),"Bash/Shell/PowerShell")</f>
        <v>Bash/Shell/PowerShell</v>
      </c>
      <c r="G3844" s="1" t="str">
        <f>IFERROR(__xludf.DUMMYFUNCTION("""COMPUTED_VALUE"""),"C")</f>
        <v>C</v>
      </c>
      <c r="H3844" s="1" t="str">
        <f>IFERROR(__xludf.DUMMYFUNCTION("""COMPUTED_VALUE"""),"C++")</f>
        <v>C++</v>
      </c>
      <c r="I3844" s="1" t="str">
        <f>IFERROR(__xludf.DUMMYFUNCTION("""COMPUTED_VALUE"""),"C#")</f>
        <v>C#</v>
      </c>
      <c r="J3844" s="1" t="str">
        <f>IFERROR(__xludf.DUMMYFUNCTION("""COMPUTED_VALUE"""),"Elixir")</f>
        <v>Elixir</v>
      </c>
      <c r="K3844" s="1" t="str">
        <f>IFERROR(__xludf.DUMMYFUNCTION("""COMPUTED_VALUE"""),"Erlang")</f>
        <v>Erlang</v>
      </c>
      <c r="L3844" s="1" t="str">
        <f>IFERROR(__xludf.DUMMYFUNCTION("""COMPUTED_VALUE"""),"Go")</f>
        <v>Go</v>
      </c>
      <c r="M3844" s="1" t="str">
        <f>IFERROR(__xludf.DUMMYFUNCTION("""COMPUTED_VALUE"""),"HTML/CSS")</f>
        <v>HTML/CSS</v>
      </c>
      <c r="N3844" s="1" t="str">
        <f>IFERROR(__xludf.DUMMYFUNCTION("""COMPUTED_VALUE"""),"Java")</f>
        <v>Java</v>
      </c>
      <c r="O3844" s="1" t="str">
        <f>IFERROR(__xludf.DUMMYFUNCTION("""COMPUTED_VALUE"""),"JavaScript")</f>
        <v>JavaScript</v>
      </c>
      <c r="P3844" s="1" t="str">
        <f>IFERROR(__xludf.DUMMYFUNCTION("""COMPUTED_VALUE"""),"Python")</f>
        <v>Python</v>
      </c>
      <c r="Q3844" s="1" t="str">
        <f>IFERROR(__xludf.DUMMYFUNCTION("""COMPUTED_VALUE"""),"SQL")</f>
        <v>SQL</v>
      </c>
    </row>
    <row r="3845">
      <c r="B3845" s="1" t="str">
        <f>IFERROR(__xludf.DUMMYFUNCTION("""COMPUTED_VALUE"""),"Bash/Shell/PowerShell;C;C++;C#;HTML/CSS;Java;JavaScript;PHP;Python;SQL")</f>
        <v>Bash/Shell/PowerShell;C;C++;C#;HTML/CSS;Java;JavaScript;PHP;Python;SQL</v>
      </c>
      <c r="E3845" s="1" t="str">
        <f>IFERROR(__xludf.DUMMYFUNCTION("UNIQUE(SPLIT(B3845,"";""))"),"Bash/Shell/PowerShell")</f>
        <v>Bash/Shell/PowerShell</v>
      </c>
      <c r="F3845" s="1" t="str">
        <f>IFERROR(__xludf.DUMMYFUNCTION("""COMPUTED_VALUE"""),"C")</f>
        <v>C</v>
      </c>
      <c r="G3845" s="1" t="str">
        <f>IFERROR(__xludf.DUMMYFUNCTION("""COMPUTED_VALUE"""),"C++")</f>
        <v>C++</v>
      </c>
      <c r="H3845" s="1" t="str">
        <f>IFERROR(__xludf.DUMMYFUNCTION("""COMPUTED_VALUE"""),"C#")</f>
        <v>C#</v>
      </c>
      <c r="I3845" s="1" t="str">
        <f>IFERROR(__xludf.DUMMYFUNCTION("""COMPUTED_VALUE"""),"HTML/CSS")</f>
        <v>HTML/CSS</v>
      </c>
      <c r="J3845" s="1" t="str">
        <f>IFERROR(__xludf.DUMMYFUNCTION("""COMPUTED_VALUE"""),"Java")</f>
        <v>Java</v>
      </c>
      <c r="K3845" s="1" t="str">
        <f>IFERROR(__xludf.DUMMYFUNCTION("""COMPUTED_VALUE"""),"JavaScript")</f>
        <v>JavaScript</v>
      </c>
      <c r="L3845" s="1" t="str">
        <f>IFERROR(__xludf.DUMMYFUNCTION("""COMPUTED_VALUE"""),"PHP")</f>
        <v>PHP</v>
      </c>
      <c r="M3845" s="1" t="str">
        <f>IFERROR(__xludf.DUMMYFUNCTION("""COMPUTED_VALUE"""),"Python")</f>
        <v>Python</v>
      </c>
      <c r="N3845" s="1" t="str">
        <f>IFERROR(__xludf.DUMMYFUNCTION("""COMPUTED_VALUE"""),"SQL")</f>
        <v>SQL</v>
      </c>
    </row>
    <row r="3846">
      <c r="B3846" s="1" t="str">
        <f>IFERROR(__xludf.DUMMYFUNCTION("""COMPUTED_VALUE"""),"C++")</f>
        <v>C++</v>
      </c>
      <c r="E3846" s="1" t="str">
        <f>IFERROR(__xludf.DUMMYFUNCTION("UNIQUE(SPLIT(B3846,"";""))"),"C++")</f>
        <v>C++</v>
      </c>
    </row>
    <row r="3847">
      <c r="B3847" s="1" t="str">
        <f>IFERROR(__xludf.DUMMYFUNCTION("""COMPUTED_VALUE"""),"HTML/CSS;JavaScript;SQL;TypeScript;VBA")</f>
        <v>HTML/CSS;JavaScript;SQL;TypeScript;VBA</v>
      </c>
      <c r="E3847" s="1" t="str">
        <f>IFERROR(__xludf.DUMMYFUNCTION("UNIQUE(SPLIT(B3847,"";""))"),"HTML/CSS")</f>
        <v>HTML/CSS</v>
      </c>
      <c r="F3847" s="1" t="str">
        <f>IFERROR(__xludf.DUMMYFUNCTION("""COMPUTED_VALUE"""),"JavaScript")</f>
        <v>JavaScript</v>
      </c>
      <c r="G3847" s="1" t="str">
        <f>IFERROR(__xludf.DUMMYFUNCTION("""COMPUTED_VALUE"""),"SQL")</f>
        <v>SQL</v>
      </c>
      <c r="H3847" s="1" t="str">
        <f>IFERROR(__xludf.DUMMYFUNCTION("""COMPUTED_VALUE"""),"TypeScript")</f>
        <v>TypeScript</v>
      </c>
      <c r="I3847" s="1" t="str">
        <f>IFERROR(__xludf.DUMMYFUNCTION("""COMPUTED_VALUE"""),"VBA")</f>
        <v>VBA</v>
      </c>
    </row>
    <row r="3848">
      <c r="B3848" s="1" t="str">
        <f>IFERROR(__xludf.DUMMYFUNCTION("""COMPUTED_VALUE"""),"C#;JavaScript")</f>
        <v>C#;JavaScript</v>
      </c>
      <c r="E3848" s="1" t="str">
        <f>IFERROR(__xludf.DUMMYFUNCTION("UNIQUE(SPLIT(B3848,"";""))"),"C#")</f>
        <v>C#</v>
      </c>
      <c r="F3848" s="1" t="str">
        <f>IFERROR(__xludf.DUMMYFUNCTION("""COMPUTED_VALUE"""),"JavaScript")</f>
        <v>JavaScript</v>
      </c>
    </row>
    <row r="3849">
      <c r="B3849" s="1" t="str">
        <f>IFERROR(__xludf.DUMMYFUNCTION("""COMPUTED_VALUE"""),"HTML/CSS;PHP;SQL")</f>
        <v>HTML/CSS;PHP;SQL</v>
      </c>
      <c r="E3849" s="1" t="str">
        <f>IFERROR(__xludf.DUMMYFUNCTION("UNIQUE(SPLIT(B3849,"";""))"),"HTML/CSS")</f>
        <v>HTML/CSS</v>
      </c>
      <c r="F3849" s="1" t="str">
        <f>IFERROR(__xludf.DUMMYFUNCTION("""COMPUTED_VALUE"""),"PHP")</f>
        <v>PHP</v>
      </c>
      <c r="G3849" s="1" t="str">
        <f>IFERROR(__xludf.DUMMYFUNCTION("""COMPUTED_VALUE"""),"SQL")</f>
        <v>SQL</v>
      </c>
    </row>
    <row r="3850">
      <c r="B3850" s="1" t="str">
        <f>IFERROR(__xludf.DUMMYFUNCTION("""COMPUTED_VALUE"""),"Python")</f>
        <v>Python</v>
      </c>
      <c r="E3850" s="1" t="str">
        <f>IFERROR(__xludf.DUMMYFUNCTION("UNIQUE(SPLIT(B3850,"";""))"),"Python")</f>
        <v>Python</v>
      </c>
    </row>
    <row r="3851">
      <c r="B3851" s="1" t="str">
        <f>IFERROR(__xludf.DUMMYFUNCTION("""COMPUTED_VALUE"""),"C#;HTML/CSS;SQL")</f>
        <v>C#;HTML/CSS;SQL</v>
      </c>
      <c r="E3851" s="1" t="str">
        <f>IFERROR(__xludf.DUMMYFUNCTION("UNIQUE(SPLIT(B3851,"";""))"),"C#")</f>
        <v>C#</v>
      </c>
      <c r="F3851" s="1" t="str">
        <f>IFERROR(__xludf.DUMMYFUNCTION("""COMPUTED_VALUE"""),"HTML/CSS")</f>
        <v>HTML/CSS</v>
      </c>
      <c r="G3851" s="1" t="str">
        <f>IFERROR(__xludf.DUMMYFUNCTION("""COMPUTED_VALUE"""),"SQL")</f>
        <v>SQL</v>
      </c>
    </row>
    <row r="3852">
      <c r="B3852" s="1" t="str">
        <f>IFERROR(__xludf.DUMMYFUNCTION("""COMPUTED_VALUE"""),"Bash/Shell/PowerShell;C#;Java;JavaScript;SQL;TypeScript")</f>
        <v>Bash/Shell/PowerShell;C#;Java;JavaScript;SQL;TypeScript</v>
      </c>
      <c r="E3852" s="1" t="str">
        <f>IFERROR(__xludf.DUMMYFUNCTION("UNIQUE(SPLIT(B3852,"";""))"),"Bash/Shell/PowerShell")</f>
        <v>Bash/Shell/PowerShell</v>
      </c>
      <c r="F3852" s="1" t="str">
        <f>IFERROR(__xludf.DUMMYFUNCTION("""COMPUTED_VALUE"""),"C#")</f>
        <v>C#</v>
      </c>
      <c r="G3852" s="1" t="str">
        <f>IFERROR(__xludf.DUMMYFUNCTION("""COMPUTED_VALUE"""),"Java")</f>
        <v>Java</v>
      </c>
      <c r="H3852" s="1" t="str">
        <f>IFERROR(__xludf.DUMMYFUNCTION("""COMPUTED_VALUE"""),"JavaScript")</f>
        <v>JavaScript</v>
      </c>
      <c r="I3852" s="1" t="str">
        <f>IFERROR(__xludf.DUMMYFUNCTION("""COMPUTED_VALUE"""),"SQL")</f>
        <v>SQL</v>
      </c>
      <c r="J3852" s="1" t="str">
        <f>IFERROR(__xludf.DUMMYFUNCTION("""COMPUTED_VALUE"""),"TypeScript")</f>
        <v>TypeScript</v>
      </c>
    </row>
    <row r="3853">
      <c r="B3853" s="1" t="str">
        <f>IFERROR(__xludf.DUMMYFUNCTION("""COMPUTED_VALUE"""),"HTML/CSS;Java;JavaScript;PHP;TypeScript")</f>
        <v>HTML/CSS;Java;JavaScript;PHP;TypeScript</v>
      </c>
      <c r="E3853" s="1" t="str">
        <f>IFERROR(__xludf.DUMMYFUNCTION("UNIQUE(SPLIT(B3853,"";""))"),"HTML/CSS")</f>
        <v>HTML/CSS</v>
      </c>
      <c r="F3853" s="1" t="str">
        <f>IFERROR(__xludf.DUMMYFUNCTION("""COMPUTED_VALUE"""),"Java")</f>
        <v>Java</v>
      </c>
      <c r="G3853" s="1" t="str">
        <f>IFERROR(__xludf.DUMMYFUNCTION("""COMPUTED_VALUE"""),"JavaScript")</f>
        <v>JavaScript</v>
      </c>
      <c r="H3853" s="1" t="str">
        <f>IFERROR(__xludf.DUMMYFUNCTION("""COMPUTED_VALUE"""),"PHP")</f>
        <v>PHP</v>
      </c>
      <c r="I3853" s="1" t="str">
        <f>IFERROR(__xludf.DUMMYFUNCTION("""COMPUTED_VALUE"""),"TypeScript")</f>
        <v>TypeScript</v>
      </c>
    </row>
    <row r="3854">
      <c r="B3854" s="1" t="str">
        <f>IFERROR(__xludf.DUMMYFUNCTION("""COMPUTED_VALUE"""),"C#;HTML/CSS;Java;JavaScript;PHP;R;SQL;VBA")</f>
        <v>C#;HTML/CSS;Java;JavaScript;PHP;R;SQL;VBA</v>
      </c>
      <c r="E3854" s="1" t="str">
        <f>IFERROR(__xludf.DUMMYFUNCTION("UNIQUE(SPLIT(B3854,"";""))"),"C#")</f>
        <v>C#</v>
      </c>
      <c r="F3854" s="1" t="str">
        <f>IFERROR(__xludf.DUMMYFUNCTION("""COMPUTED_VALUE"""),"HTML/CSS")</f>
        <v>HTML/CSS</v>
      </c>
      <c r="G3854" s="1" t="str">
        <f>IFERROR(__xludf.DUMMYFUNCTION("""COMPUTED_VALUE"""),"Java")</f>
        <v>Java</v>
      </c>
      <c r="H3854" s="1" t="str">
        <f>IFERROR(__xludf.DUMMYFUNCTION("""COMPUTED_VALUE"""),"JavaScript")</f>
        <v>JavaScript</v>
      </c>
      <c r="I3854" s="1" t="str">
        <f>IFERROR(__xludf.DUMMYFUNCTION("""COMPUTED_VALUE"""),"PHP")</f>
        <v>PHP</v>
      </c>
      <c r="J3854" s="1" t="str">
        <f>IFERROR(__xludf.DUMMYFUNCTION("""COMPUTED_VALUE"""),"R")</f>
        <v>R</v>
      </c>
      <c r="K3854" s="1" t="str">
        <f>IFERROR(__xludf.DUMMYFUNCTION("""COMPUTED_VALUE"""),"SQL")</f>
        <v>SQL</v>
      </c>
      <c r="L3854" s="1" t="str">
        <f>IFERROR(__xludf.DUMMYFUNCTION("""COMPUTED_VALUE"""),"VBA")</f>
        <v>VBA</v>
      </c>
    </row>
    <row r="3855">
      <c r="B3855" s="1" t="str">
        <f>IFERROR(__xludf.DUMMYFUNCTION("""COMPUTED_VALUE"""),"HTML/CSS;Java;JavaScript;PHP;SQL;TypeScript")</f>
        <v>HTML/CSS;Java;JavaScript;PHP;SQL;TypeScript</v>
      </c>
      <c r="E3855" s="1" t="str">
        <f>IFERROR(__xludf.DUMMYFUNCTION("UNIQUE(SPLIT(B3855,"";""))"),"HTML/CSS")</f>
        <v>HTML/CSS</v>
      </c>
      <c r="F3855" s="1" t="str">
        <f>IFERROR(__xludf.DUMMYFUNCTION("""COMPUTED_VALUE"""),"Java")</f>
        <v>Java</v>
      </c>
      <c r="G3855" s="1" t="str">
        <f>IFERROR(__xludf.DUMMYFUNCTION("""COMPUTED_VALUE"""),"JavaScript")</f>
        <v>JavaScript</v>
      </c>
      <c r="H3855" s="1" t="str">
        <f>IFERROR(__xludf.DUMMYFUNCTION("""COMPUTED_VALUE"""),"PHP")</f>
        <v>PHP</v>
      </c>
      <c r="I3855" s="1" t="str">
        <f>IFERROR(__xludf.DUMMYFUNCTION("""COMPUTED_VALUE"""),"SQL")</f>
        <v>SQL</v>
      </c>
      <c r="J3855" s="1" t="str">
        <f>IFERROR(__xludf.DUMMYFUNCTION("""COMPUTED_VALUE"""),"TypeScript")</f>
        <v>TypeScript</v>
      </c>
    </row>
    <row r="3856">
      <c r="B3856" s="1" t="str">
        <f>IFERROR(__xludf.DUMMYFUNCTION("""COMPUTED_VALUE"""),"HTML/CSS;Java;JavaScript;PHP;TypeScript")</f>
        <v>HTML/CSS;Java;JavaScript;PHP;TypeScript</v>
      </c>
      <c r="E3856" s="1" t="str">
        <f>IFERROR(__xludf.DUMMYFUNCTION("UNIQUE(SPLIT(B3856,"";""))"),"HTML/CSS")</f>
        <v>HTML/CSS</v>
      </c>
      <c r="F3856" s="1" t="str">
        <f>IFERROR(__xludf.DUMMYFUNCTION("""COMPUTED_VALUE"""),"Java")</f>
        <v>Java</v>
      </c>
      <c r="G3856" s="1" t="str">
        <f>IFERROR(__xludf.DUMMYFUNCTION("""COMPUTED_VALUE"""),"JavaScript")</f>
        <v>JavaScript</v>
      </c>
      <c r="H3856" s="1" t="str">
        <f>IFERROR(__xludf.DUMMYFUNCTION("""COMPUTED_VALUE"""),"PHP")</f>
        <v>PHP</v>
      </c>
      <c r="I3856" s="1" t="str">
        <f>IFERROR(__xludf.DUMMYFUNCTION("""COMPUTED_VALUE"""),"TypeScript")</f>
        <v>TypeScript</v>
      </c>
    </row>
    <row r="3857">
      <c r="B3857" s="1" t="str">
        <f>IFERROR(__xludf.DUMMYFUNCTION("""COMPUTED_VALUE"""),"Bash/Shell/PowerShell;Go;HTML/CSS;JavaScript;PHP;SQL")</f>
        <v>Bash/Shell/PowerShell;Go;HTML/CSS;JavaScript;PHP;SQL</v>
      </c>
      <c r="E3857" s="1" t="str">
        <f>IFERROR(__xludf.DUMMYFUNCTION("UNIQUE(SPLIT(B3857,"";""))"),"Bash/Shell/PowerShell")</f>
        <v>Bash/Shell/PowerShell</v>
      </c>
      <c r="F3857" s="1" t="str">
        <f>IFERROR(__xludf.DUMMYFUNCTION("""COMPUTED_VALUE"""),"Go")</f>
        <v>Go</v>
      </c>
      <c r="G3857" s="1" t="str">
        <f>IFERROR(__xludf.DUMMYFUNCTION("""COMPUTED_VALUE"""),"HTML/CSS")</f>
        <v>HTML/CSS</v>
      </c>
      <c r="H3857" s="1" t="str">
        <f>IFERROR(__xludf.DUMMYFUNCTION("""COMPUTED_VALUE"""),"JavaScript")</f>
        <v>JavaScript</v>
      </c>
      <c r="I3857" s="1" t="str">
        <f>IFERROR(__xludf.DUMMYFUNCTION("""COMPUTED_VALUE"""),"PHP")</f>
        <v>PHP</v>
      </c>
      <c r="J3857" s="1" t="str">
        <f>IFERROR(__xludf.DUMMYFUNCTION("""COMPUTED_VALUE"""),"SQL")</f>
        <v>SQL</v>
      </c>
    </row>
    <row r="3858">
      <c r="B3858" s="1" t="str">
        <f>IFERROR(__xludf.DUMMYFUNCTION("""COMPUTED_VALUE"""),"C#")</f>
        <v>C#</v>
      </c>
      <c r="E3858" s="1" t="str">
        <f>IFERROR(__xludf.DUMMYFUNCTION("UNIQUE(SPLIT(B3858,"";""))"),"C#")</f>
        <v>C#</v>
      </c>
    </row>
    <row r="3859">
      <c r="B3859" s="1" t="str">
        <f>IFERROR(__xludf.DUMMYFUNCTION("""COMPUTED_VALUE"""),"Python;SQL")</f>
        <v>Python;SQL</v>
      </c>
      <c r="E3859" s="1" t="str">
        <f>IFERROR(__xludf.DUMMYFUNCTION("UNIQUE(SPLIT(B3859,"";""))"),"Python")</f>
        <v>Python</v>
      </c>
      <c r="F3859" s="1" t="str">
        <f>IFERROR(__xludf.DUMMYFUNCTION("""COMPUTED_VALUE"""),"SQL")</f>
        <v>SQL</v>
      </c>
    </row>
    <row r="3860">
      <c r="B3860" s="1" t="str">
        <f>IFERROR(__xludf.DUMMYFUNCTION("""COMPUTED_VALUE"""),"HTML/CSS;JavaScript;Other(s):")</f>
        <v>HTML/CSS;JavaScript;Other(s):</v>
      </c>
      <c r="E3860" s="1" t="str">
        <f>IFERROR(__xludf.DUMMYFUNCTION("UNIQUE(SPLIT(B3860,"";""))"),"HTML/CSS")</f>
        <v>HTML/CSS</v>
      </c>
      <c r="F3860" s="1" t="str">
        <f>IFERROR(__xludf.DUMMYFUNCTION("""COMPUTED_VALUE"""),"JavaScript")</f>
        <v>JavaScript</v>
      </c>
      <c r="G3860" s="1" t="str">
        <f>IFERROR(__xludf.DUMMYFUNCTION("""COMPUTED_VALUE"""),"Other(s):")</f>
        <v>Other(s):</v>
      </c>
    </row>
    <row r="3861">
      <c r="B3861" s="1" t="str">
        <f>IFERROR(__xludf.DUMMYFUNCTION("""COMPUTED_VALUE"""),"C#;HTML/CSS;Java;JavaScript;SQL")</f>
        <v>C#;HTML/CSS;Java;JavaScript;SQL</v>
      </c>
      <c r="E3861" s="1" t="str">
        <f>IFERROR(__xludf.DUMMYFUNCTION("UNIQUE(SPLIT(B3861,"";""))"),"C#")</f>
        <v>C#</v>
      </c>
      <c r="F3861" s="1" t="str">
        <f>IFERROR(__xludf.DUMMYFUNCTION("""COMPUTED_VALUE"""),"HTML/CSS")</f>
        <v>HTML/CSS</v>
      </c>
      <c r="G3861" s="1" t="str">
        <f>IFERROR(__xludf.DUMMYFUNCTION("""COMPUTED_VALUE"""),"Java")</f>
        <v>Java</v>
      </c>
      <c r="H3861" s="1" t="str">
        <f>IFERROR(__xludf.DUMMYFUNCTION("""COMPUTED_VALUE"""),"JavaScript")</f>
        <v>JavaScript</v>
      </c>
      <c r="I3861" s="1" t="str">
        <f>IFERROR(__xludf.DUMMYFUNCTION("""COMPUTED_VALUE"""),"SQL")</f>
        <v>SQL</v>
      </c>
    </row>
    <row r="3862">
      <c r="B3862" s="1" t="str">
        <f>IFERROR(__xludf.DUMMYFUNCTION("""COMPUTED_VALUE"""),"Java")</f>
        <v>Java</v>
      </c>
      <c r="E3862" s="1" t="str">
        <f>IFERROR(__xludf.DUMMYFUNCTION("UNIQUE(SPLIT(B3862,"";""))"),"Java")</f>
        <v>Java</v>
      </c>
    </row>
    <row r="3863">
      <c r="B3863" s="1" t="str">
        <f>IFERROR(__xludf.DUMMYFUNCTION("""COMPUTED_VALUE"""),"Assembly;Bash/Shell/PowerShell;C++;Clojure;Go;Python")</f>
        <v>Assembly;Bash/Shell/PowerShell;C++;Clojure;Go;Python</v>
      </c>
      <c r="E3863" s="1" t="str">
        <f>IFERROR(__xludf.DUMMYFUNCTION("UNIQUE(SPLIT(B3863,"";""))"),"Assembly")</f>
        <v>Assembly</v>
      </c>
      <c r="F3863" s="1" t="str">
        <f>IFERROR(__xludf.DUMMYFUNCTION("""COMPUTED_VALUE"""),"Bash/Shell/PowerShell")</f>
        <v>Bash/Shell/PowerShell</v>
      </c>
      <c r="G3863" s="1" t="str">
        <f>IFERROR(__xludf.DUMMYFUNCTION("""COMPUTED_VALUE"""),"C++")</f>
        <v>C++</v>
      </c>
      <c r="H3863" s="1" t="str">
        <f>IFERROR(__xludf.DUMMYFUNCTION("""COMPUTED_VALUE"""),"Clojure")</f>
        <v>Clojure</v>
      </c>
      <c r="I3863" s="1" t="str">
        <f>IFERROR(__xludf.DUMMYFUNCTION("""COMPUTED_VALUE"""),"Go")</f>
        <v>Go</v>
      </c>
      <c r="J3863" s="1" t="str">
        <f>IFERROR(__xludf.DUMMYFUNCTION("""COMPUTED_VALUE"""),"Python")</f>
        <v>Python</v>
      </c>
    </row>
    <row r="3864">
      <c r="B3864" s="1" t="str">
        <f>IFERROR(__xludf.DUMMYFUNCTION("""COMPUTED_VALUE"""),"Bash/Shell/PowerShell;Java;JavaScript;SQL")</f>
        <v>Bash/Shell/PowerShell;Java;JavaScript;SQL</v>
      </c>
      <c r="E3864" s="1" t="str">
        <f>IFERROR(__xludf.DUMMYFUNCTION("UNIQUE(SPLIT(B3864,"";""))"),"Bash/Shell/PowerShell")</f>
        <v>Bash/Shell/PowerShell</v>
      </c>
      <c r="F3864" s="1" t="str">
        <f>IFERROR(__xludf.DUMMYFUNCTION("""COMPUTED_VALUE"""),"Java")</f>
        <v>Java</v>
      </c>
      <c r="G3864" s="1" t="str">
        <f>IFERROR(__xludf.DUMMYFUNCTION("""COMPUTED_VALUE"""),"JavaScript")</f>
        <v>JavaScript</v>
      </c>
      <c r="H3864" s="1" t="str">
        <f>IFERROR(__xludf.DUMMYFUNCTION("""COMPUTED_VALUE"""),"SQL")</f>
        <v>SQL</v>
      </c>
    </row>
    <row r="3865">
      <c r="B3865" s="1" t="str">
        <f>IFERROR(__xludf.DUMMYFUNCTION("""COMPUTED_VALUE"""),"Bash/Shell/PowerShell;C#;Java;JavaScript;R;SQL")</f>
        <v>Bash/Shell/PowerShell;C#;Java;JavaScript;R;SQL</v>
      </c>
      <c r="E3865" s="1" t="str">
        <f>IFERROR(__xludf.DUMMYFUNCTION("UNIQUE(SPLIT(B3865,"";""))"),"Bash/Shell/PowerShell")</f>
        <v>Bash/Shell/PowerShell</v>
      </c>
      <c r="F3865" s="1" t="str">
        <f>IFERROR(__xludf.DUMMYFUNCTION("""COMPUTED_VALUE"""),"C#")</f>
        <v>C#</v>
      </c>
      <c r="G3865" s="1" t="str">
        <f>IFERROR(__xludf.DUMMYFUNCTION("""COMPUTED_VALUE"""),"Java")</f>
        <v>Java</v>
      </c>
      <c r="H3865" s="1" t="str">
        <f>IFERROR(__xludf.DUMMYFUNCTION("""COMPUTED_VALUE"""),"JavaScript")</f>
        <v>JavaScript</v>
      </c>
      <c r="I3865" s="1" t="str">
        <f>IFERROR(__xludf.DUMMYFUNCTION("""COMPUTED_VALUE"""),"R")</f>
        <v>R</v>
      </c>
      <c r="J3865" s="1" t="str">
        <f>IFERROR(__xludf.DUMMYFUNCTION("""COMPUTED_VALUE"""),"SQL")</f>
        <v>SQL</v>
      </c>
    </row>
    <row r="3866">
      <c r="B3866" s="1" t="str">
        <f>IFERROR(__xludf.DUMMYFUNCTION("""COMPUTED_VALUE"""),"Go;JavaScript;Python;SQL;TypeScript")</f>
        <v>Go;JavaScript;Python;SQL;TypeScript</v>
      </c>
      <c r="E3866" s="1" t="str">
        <f>IFERROR(__xludf.DUMMYFUNCTION("UNIQUE(SPLIT(B3866,"";""))"),"Go")</f>
        <v>Go</v>
      </c>
      <c r="F3866" s="1" t="str">
        <f>IFERROR(__xludf.DUMMYFUNCTION("""COMPUTED_VALUE"""),"JavaScript")</f>
        <v>JavaScript</v>
      </c>
      <c r="G3866" s="1" t="str">
        <f>IFERROR(__xludf.DUMMYFUNCTION("""COMPUTED_VALUE"""),"Python")</f>
        <v>Python</v>
      </c>
      <c r="H3866" s="1" t="str">
        <f>IFERROR(__xludf.DUMMYFUNCTION("""COMPUTED_VALUE"""),"SQL")</f>
        <v>SQL</v>
      </c>
      <c r="I3866" s="1" t="str">
        <f>IFERROR(__xludf.DUMMYFUNCTION("""COMPUTED_VALUE"""),"TypeScript")</f>
        <v>TypeScript</v>
      </c>
    </row>
    <row r="3867">
      <c r="B3867" s="1" t="str">
        <f>IFERROR(__xludf.DUMMYFUNCTION("""COMPUTED_VALUE"""),"HTML/CSS;Java;JavaScript;PHP;Python;SQL")</f>
        <v>HTML/CSS;Java;JavaScript;PHP;Python;SQL</v>
      </c>
      <c r="E3867" s="1" t="str">
        <f>IFERROR(__xludf.DUMMYFUNCTION("UNIQUE(SPLIT(B3867,"";""))"),"HTML/CSS")</f>
        <v>HTML/CSS</v>
      </c>
      <c r="F3867" s="1" t="str">
        <f>IFERROR(__xludf.DUMMYFUNCTION("""COMPUTED_VALUE"""),"Java")</f>
        <v>Java</v>
      </c>
      <c r="G3867" s="1" t="str">
        <f>IFERROR(__xludf.DUMMYFUNCTION("""COMPUTED_VALUE"""),"JavaScript")</f>
        <v>JavaScript</v>
      </c>
      <c r="H3867" s="1" t="str">
        <f>IFERROR(__xludf.DUMMYFUNCTION("""COMPUTED_VALUE"""),"PHP")</f>
        <v>PHP</v>
      </c>
      <c r="I3867" s="1" t="str">
        <f>IFERROR(__xludf.DUMMYFUNCTION("""COMPUTED_VALUE"""),"Python")</f>
        <v>Python</v>
      </c>
      <c r="J3867" s="1" t="str">
        <f>IFERROR(__xludf.DUMMYFUNCTION("""COMPUTED_VALUE"""),"SQL")</f>
        <v>SQL</v>
      </c>
    </row>
    <row r="3868">
      <c r="B3868" s="1" t="str">
        <f>IFERROR(__xludf.DUMMYFUNCTION("""COMPUTED_VALUE"""),"Assembly;Bash/Shell/PowerShell;C;Dart;HTML/CSS;JavaScript;Objective-C;Python;Ruby;SQL;Swift;TypeScript")</f>
        <v>Assembly;Bash/Shell/PowerShell;C;Dart;HTML/CSS;JavaScript;Objective-C;Python;Ruby;SQL;Swift;TypeScript</v>
      </c>
      <c r="E3868" s="1" t="str">
        <f>IFERROR(__xludf.DUMMYFUNCTION("UNIQUE(SPLIT(B3868,"";""))"),"Assembly")</f>
        <v>Assembly</v>
      </c>
      <c r="F3868" s="1" t="str">
        <f>IFERROR(__xludf.DUMMYFUNCTION("""COMPUTED_VALUE"""),"Bash/Shell/PowerShell")</f>
        <v>Bash/Shell/PowerShell</v>
      </c>
      <c r="G3868" s="1" t="str">
        <f>IFERROR(__xludf.DUMMYFUNCTION("""COMPUTED_VALUE"""),"C")</f>
        <v>C</v>
      </c>
      <c r="H3868" s="1" t="str">
        <f>IFERROR(__xludf.DUMMYFUNCTION("""COMPUTED_VALUE"""),"Dart")</f>
        <v>Dart</v>
      </c>
      <c r="I3868" s="1" t="str">
        <f>IFERROR(__xludf.DUMMYFUNCTION("""COMPUTED_VALUE"""),"HTML/CSS")</f>
        <v>HTML/CSS</v>
      </c>
      <c r="J3868" s="1" t="str">
        <f>IFERROR(__xludf.DUMMYFUNCTION("""COMPUTED_VALUE"""),"JavaScript")</f>
        <v>JavaScript</v>
      </c>
      <c r="K3868" s="1" t="str">
        <f>IFERROR(__xludf.DUMMYFUNCTION("""COMPUTED_VALUE"""),"Objective-C")</f>
        <v>Objective-C</v>
      </c>
      <c r="L3868" s="1" t="str">
        <f>IFERROR(__xludf.DUMMYFUNCTION("""COMPUTED_VALUE"""),"Python")</f>
        <v>Python</v>
      </c>
      <c r="M3868" s="1" t="str">
        <f>IFERROR(__xludf.DUMMYFUNCTION("""COMPUTED_VALUE"""),"Ruby")</f>
        <v>Ruby</v>
      </c>
      <c r="N3868" s="1" t="str">
        <f>IFERROR(__xludf.DUMMYFUNCTION("""COMPUTED_VALUE"""),"SQL")</f>
        <v>SQL</v>
      </c>
      <c r="O3868" s="1" t="str">
        <f>IFERROR(__xludf.DUMMYFUNCTION("""COMPUTED_VALUE"""),"Swift")</f>
        <v>Swift</v>
      </c>
      <c r="P3868" s="1" t="str">
        <f>IFERROR(__xludf.DUMMYFUNCTION("""COMPUTED_VALUE"""),"TypeScript")</f>
        <v>TypeScript</v>
      </c>
    </row>
    <row r="3869">
      <c r="B3869" s="1" t="str">
        <f>IFERROR(__xludf.DUMMYFUNCTION("""COMPUTED_VALUE"""),"Bash/Shell/PowerShell;Java;Python;Ruby")</f>
        <v>Bash/Shell/PowerShell;Java;Python;Ruby</v>
      </c>
      <c r="E3869" s="1" t="str">
        <f>IFERROR(__xludf.DUMMYFUNCTION("UNIQUE(SPLIT(B3869,"";""))"),"Bash/Shell/PowerShell")</f>
        <v>Bash/Shell/PowerShell</v>
      </c>
      <c r="F3869" s="1" t="str">
        <f>IFERROR(__xludf.DUMMYFUNCTION("""COMPUTED_VALUE"""),"Java")</f>
        <v>Java</v>
      </c>
      <c r="G3869" s="1" t="str">
        <f>IFERROR(__xludf.DUMMYFUNCTION("""COMPUTED_VALUE"""),"Python")</f>
        <v>Python</v>
      </c>
      <c r="H3869" s="1" t="str">
        <f>IFERROR(__xludf.DUMMYFUNCTION("""COMPUTED_VALUE"""),"Ruby")</f>
        <v>Ruby</v>
      </c>
    </row>
    <row r="3870">
      <c r="B3870" s="1" t="str">
        <f>IFERROR(__xludf.DUMMYFUNCTION("""COMPUTED_VALUE"""),"Elixir;Java;Kotlin;Python;Rust;SQL;Other(s):")</f>
        <v>Elixir;Java;Kotlin;Python;Rust;SQL;Other(s):</v>
      </c>
      <c r="E3870" s="1" t="str">
        <f>IFERROR(__xludf.DUMMYFUNCTION("UNIQUE(SPLIT(B3870,"";""))"),"Elixir")</f>
        <v>Elixir</v>
      </c>
      <c r="F3870" s="1" t="str">
        <f>IFERROR(__xludf.DUMMYFUNCTION("""COMPUTED_VALUE"""),"Java")</f>
        <v>Java</v>
      </c>
      <c r="G3870" s="1" t="str">
        <f>IFERROR(__xludf.DUMMYFUNCTION("""COMPUTED_VALUE"""),"Kotlin")</f>
        <v>Kotlin</v>
      </c>
      <c r="H3870" s="1" t="str">
        <f>IFERROR(__xludf.DUMMYFUNCTION("""COMPUTED_VALUE"""),"Python")</f>
        <v>Python</v>
      </c>
      <c r="I3870" s="1" t="str">
        <f>IFERROR(__xludf.DUMMYFUNCTION("""COMPUTED_VALUE"""),"Rust")</f>
        <v>Rust</v>
      </c>
      <c r="J3870" s="1" t="str">
        <f>IFERROR(__xludf.DUMMYFUNCTION("""COMPUTED_VALUE"""),"SQL")</f>
        <v>SQL</v>
      </c>
      <c r="K3870" s="1" t="str">
        <f>IFERROR(__xludf.DUMMYFUNCTION("""COMPUTED_VALUE"""),"Other(s):")</f>
        <v>Other(s):</v>
      </c>
    </row>
    <row r="3871">
      <c r="B3871" s="1" t="str">
        <f>IFERROR(__xludf.DUMMYFUNCTION("""COMPUTED_VALUE"""),"Bash/Shell/PowerShell;Java;JavaScript;SQL;Swift")</f>
        <v>Bash/Shell/PowerShell;Java;JavaScript;SQL;Swift</v>
      </c>
      <c r="E3871" s="1" t="str">
        <f>IFERROR(__xludf.DUMMYFUNCTION("UNIQUE(SPLIT(B3871,"";""))"),"Bash/Shell/PowerShell")</f>
        <v>Bash/Shell/PowerShell</v>
      </c>
      <c r="F3871" s="1" t="str">
        <f>IFERROR(__xludf.DUMMYFUNCTION("""COMPUTED_VALUE"""),"Java")</f>
        <v>Java</v>
      </c>
      <c r="G3871" s="1" t="str">
        <f>IFERROR(__xludf.DUMMYFUNCTION("""COMPUTED_VALUE"""),"JavaScript")</f>
        <v>JavaScript</v>
      </c>
      <c r="H3871" s="1" t="str">
        <f>IFERROR(__xludf.DUMMYFUNCTION("""COMPUTED_VALUE"""),"SQL")</f>
        <v>SQL</v>
      </c>
      <c r="I3871" s="1" t="str">
        <f>IFERROR(__xludf.DUMMYFUNCTION("""COMPUTED_VALUE"""),"Swift")</f>
        <v>Swift</v>
      </c>
    </row>
    <row r="3872">
      <c r="B3872" s="1" t="str">
        <f>IFERROR(__xludf.DUMMYFUNCTION("""COMPUTED_VALUE"""),"Ruby")</f>
        <v>Ruby</v>
      </c>
      <c r="E3872" s="1" t="str">
        <f>IFERROR(__xludf.DUMMYFUNCTION("UNIQUE(SPLIT(B3872,"";""))"),"Ruby")</f>
        <v>Ruby</v>
      </c>
    </row>
    <row r="3873">
      <c r="B3873" s="1" t="str">
        <f>IFERROR(__xludf.DUMMYFUNCTION("""COMPUTED_VALUE"""),"C++;HTML/CSS;Java;JavaScript;PHP;Python;SQL")</f>
        <v>C++;HTML/CSS;Java;JavaScript;PHP;Python;SQL</v>
      </c>
      <c r="E3873" s="1" t="str">
        <f>IFERROR(__xludf.DUMMYFUNCTION("UNIQUE(SPLIT(B3873,"";""))"),"C++")</f>
        <v>C++</v>
      </c>
      <c r="F3873" s="1" t="str">
        <f>IFERROR(__xludf.DUMMYFUNCTION("""COMPUTED_VALUE"""),"HTML/CSS")</f>
        <v>HTML/CSS</v>
      </c>
      <c r="G3873" s="1" t="str">
        <f>IFERROR(__xludf.DUMMYFUNCTION("""COMPUTED_VALUE"""),"Java")</f>
        <v>Java</v>
      </c>
      <c r="H3873" s="1" t="str">
        <f>IFERROR(__xludf.DUMMYFUNCTION("""COMPUTED_VALUE"""),"JavaScript")</f>
        <v>JavaScript</v>
      </c>
      <c r="I3873" s="1" t="str">
        <f>IFERROR(__xludf.DUMMYFUNCTION("""COMPUTED_VALUE"""),"PHP")</f>
        <v>PHP</v>
      </c>
      <c r="J3873" s="1" t="str">
        <f>IFERROR(__xludf.DUMMYFUNCTION("""COMPUTED_VALUE"""),"Python")</f>
        <v>Python</v>
      </c>
      <c r="K3873" s="1" t="str">
        <f>IFERROR(__xludf.DUMMYFUNCTION("""COMPUTED_VALUE"""),"SQL")</f>
        <v>SQL</v>
      </c>
    </row>
    <row r="3874">
      <c r="B3874" s="1" t="str">
        <f>IFERROR(__xludf.DUMMYFUNCTION("""COMPUTED_VALUE"""),"C#;HTML/CSS;JavaScript;SQL;TypeScript")</f>
        <v>C#;HTML/CSS;JavaScript;SQL;TypeScript</v>
      </c>
      <c r="E3874" s="1" t="str">
        <f>IFERROR(__xludf.DUMMYFUNCTION("UNIQUE(SPLIT(B3874,"";""))"),"C#")</f>
        <v>C#</v>
      </c>
      <c r="F3874" s="1" t="str">
        <f>IFERROR(__xludf.DUMMYFUNCTION("""COMPUTED_VALUE"""),"HTML/CSS")</f>
        <v>HTML/CSS</v>
      </c>
      <c r="G3874" s="1" t="str">
        <f>IFERROR(__xludf.DUMMYFUNCTION("""COMPUTED_VALUE"""),"JavaScript")</f>
        <v>JavaScript</v>
      </c>
      <c r="H3874" s="1" t="str">
        <f>IFERROR(__xludf.DUMMYFUNCTION("""COMPUTED_VALUE"""),"SQL")</f>
        <v>SQL</v>
      </c>
      <c r="I3874" s="1" t="str">
        <f>IFERROR(__xludf.DUMMYFUNCTION("""COMPUTED_VALUE"""),"TypeScript")</f>
        <v>TypeScript</v>
      </c>
    </row>
    <row r="3875">
      <c r="B3875" s="1" t="str">
        <f>IFERROR(__xludf.DUMMYFUNCTION("""COMPUTED_VALUE"""),"HTML/CSS;Java;JavaScript;PHP;Swift")</f>
        <v>HTML/CSS;Java;JavaScript;PHP;Swift</v>
      </c>
      <c r="E3875" s="1" t="str">
        <f>IFERROR(__xludf.DUMMYFUNCTION("UNIQUE(SPLIT(B3875,"";""))"),"HTML/CSS")</f>
        <v>HTML/CSS</v>
      </c>
      <c r="F3875" s="1" t="str">
        <f>IFERROR(__xludf.DUMMYFUNCTION("""COMPUTED_VALUE"""),"Java")</f>
        <v>Java</v>
      </c>
      <c r="G3875" s="1" t="str">
        <f>IFERROR(__xludf.DUMMYFUNCTION("""COMPUTED_VALUE"""),"JavaScript")</f>
        <v>JavaScript</v>
      </c>
      <c r="H3875" s="1" t="str">
        <f>IFERROR(__xludf.DUMMYFUNCTION("""COMPUTED_VALUE"""),"PHP")</f>
        <v>PHP</v>
      </c>
      <c r="I3875" s="1" t="str">
        <f>IFERROR(__xludf.DUMMYFUNCTION("""COMPUTED_VALUE"""),"Swift")</f>
        <v>Swift</v>
      </c>
    </row>
    <row r="3876">
      <c r="B3876" s="1" t="str">
        <f>IFERROR(__xludf.DUMMYFUNCTION("""COMPUTED_VALUE"""),"F#;HTML/CSS")</f>
        <v>F#;HTML/CSS</v>
      </c>
      <c r="E3876" s="1" t="str">
        <f>IFERROR(__xludf.DUMMYFUNCTION("UNIQUE(SPLIT(B3876,"";""))"),"F#")</f>
        <v>F#</v>
      </c>
      <c r="F3876" s="1" t="str">
        <f>IFERROR(__xludf.DUMMYFUNCTION("""COMPUTED_VALUE"""),"HTML/CSS")</f>
        <v>HTML/CSS</v>
      </c>
    </row>
    <row r="3877">
      <c r="B3877" s="1" t="str">
        <f>IFERROR(__xludf.DUMMYFUNCTION("""COMPUTED_VALUE"""),"Assembly;Bash/Shell/PowerShell;C;C++;HTML/CSS;Python")</f>
        <v>Assembly;Bash/Shell/PowerShell;C;C++;HTML/CSS;Python</v>
      </c>
      <c r="E3877" s="1" t="str">
        <f>IFERROR(__xludf.DUMMYFUNCTION("UNIQUE(SPLIT(B3877,"";""))"),"Assembly")</f>
        <v>Assembly</v>
      </c>
      <c r="F3877" s="1" t="str">
        <f>IFERROR(__xludf.DUMMYFUNCTION("""COMPUTED_VALUE"""),"Bash/Shell/PowerShell")</f>
        <v>Bash/Shell/PowerShell</v>
      </c>
      <c r="G3877" s="1" t="str">
        <f>IFERROR(__xludf.DUMMYFUNCTION("""COMPUTED_VALUE"""),"C")</f>
        <v>C</v>
      </c>
      <c r="H3877" s="1" t="str">
        <f>IFERROR(__xludf.DUMMYFUNCTION("""COMPUTED_VALUE"""),"C++")</f>
        <v>C++</v>
      </c>
      <c r="I3877" s="1" t="str">
        <f>IFERROR(__xludf.DUMMYFUNCTION("""COMPUTED_VALUE"""),"HTML/CSS")</f>
        <v>HTML/CSS</v>
      </c>
      <c r="J3877" s="1" t="str">
        <f>IFERROR(__xludf.DUMMYFUNCTION("""COMPUTED_VALUE"""),"Python")</f>
        <v>Python</v>
      </c>
    </row>
    <row r="3878">
      <c r="B3878" s="1" t="str">
        <f>IFERROR(__xludf.DUMMYFUNCTION("""COMPUTED_VALUE"""),"Python;R")</f>
        <v>Python;R</v>
      </c>
      <c r="E3878" s="1" t="str">
        <f>IFERROR(__xludf.DUMMYFUNCTION("UNIQUE(SPLIT(B3878,"";""))"),"Python")</f>
        <v>Python</v>
      </c>
      <c r="F3878" s="1" t="str">
        <f>IFERROR(__xludf.DUMMYFUNCTION("""COMPUTED_VALUE"""),"R")</f>
        <v>R</v>
      </c>
    </row>
    <row r="3879">
      <c r="B3879" s="1" t="str">
        <f>IFERROR(__xludf.DUMMYFUNCTION("""COMPUTED_VALUE"""),"Assembly;C;C++;HTML/CSS;Java;JavaScript;PHP;Python;R;SQL;Swift;Other(s):")</f>
        <v>Assembly;C;C++;HTML/CSS;Java;JavaScript;PHP;Python;R;SQL;Swift;Other(s):</v>
      </c>
      <c r="E3879" s="1" t="str">
        <f>IFERROR(__xludf.DUMMYFUNCTION("UNIQUE(SPLIT(B3879,"";""))"),"Assembly")</f>
        <v>Assembly</v>
      </c>
      <c r="F3879" s="1" t="str">
        <f>IFERROR(__xludf.DUMMYFUNCTION("""COMPUTED_VALUE"""),"C")</f>
        <v>C</v>
      </c>
      <c r="G3879" s="1" t="str">
        <f>IFERROR(__xludf.DUMMYFUNCTION("""COMPUTED_VALUE"""),"C++")</f>
        <v>C++</v>
      </c>
      <c r="H3879" s="1" t="str">
        <f>IFERROR(__xludf.DUMMYFUNCTION("""COMPUTED_VALUE"""),"HTML/CSS")</f>
        <v>HTML/CSS</v>
      </c>
      <c r="I3879" s="1" t="str">
        <f>IFERROR(__xludf.DUMMYFUNCTION("""COMPUTED_VALUE"""),"Java")</f>
        <v>Java</v>
      </c>
      <c r="J3879" s="1" t="str">
        <f>IFERROR(__xludf.DUMMYFUNCTION("""COMPUTED_VALUE"""),"JavaScript")</f>
        <v>JavaScript</v>
      </c>
      <c r="K3879" s="1" t="str">
        <f>IFERROR(__xludf.DUMMYFUNCTION("""COMPUTED_VALUE"""),"PHP")</f>
        <v>PHP</v>
      </c>
      <c r="L3879" s="1" t="str">
        <f>IFERROR(__xludf.DUMMYFUNCTION("""COMPUTED_VALUE"""),"Python")</f>
        <v>Python</v>
      </c>
      <c r="M3879" s="1" t="str">
        <f>IFERROR(__xludf.DUMMYFUNCTION("""COMPUTED_VALUE"""),"R")</f>
        <v>R</v>
      </c>
      <c r="N3879" s="1" t="str">
        <f>IFERROR(__xludf.DUMMYFUNCTION("""COMPUTED_VALUE"""),"SQL")</f>
        <v>SQL</v>
      </c>
      <c r="O3879" s="1" t="str">
        <f>IFERROR(__xludf.DUMMYFUNCTION("""COMPUTED_VALUE"""),"Swift")</f>
        <v>Swift</v>
      </c>
      <c r="P3879" s="1" t="str">
        <f>IFERROR(__xludf.DUMMYFUNCTION("""COMPUTED_VALUE"""),"Other(s):")</f>
        <v>Other(s):</v>
      </c>
    </row>
    <row r="3880">
      <c r="B3880" s="1" t="str">
        <f>IFERROR(__xludf.DUMMYFUNCTION("""COMPUTED_VALUE"""),"Bash/Shell/PowerShell;C++;C#;JavaScript;TypeScript")</f>
        <v>Bash/Shell/PowerShell;C++;C#;JavaScript;TypeScript</v>
      </c>
      <c r="E3880" s="1" t="str">
        <f>IFERROR(__xludf.DUMMYFUNCTION("UNIQUE(SPLIT(B3880,"";""))"),"Bash/Shell/PowerShell")</f>
        <v>Bash/Shell/PowerShell</v>
      </c>
      <c r="F3880" s="1" t="str">
        <f>IFERROR(__xludf.DUMMYFUNCTION("""COMPUTED_VALUE"""),"C++")</f>
        <v>C++</v>
      </c>
      <c r="G3880" s="1" t="str">
        <f>IFERROR(__xludf.DUMMYFUNCTION("""COMPUTED_VALUE"""),"C#")</f>
        <v>C#</v>
      </c>
      <c r="H3880" s="1" t="str">
        <f>IFERROR(__xludf.DUMMYFUNCTION("""COMPUTED_VALUE"""),"JavaScript")</f>
        <v>JavaScript</v>
      </c>
      <c r="I3880" s="1" t="str">
        <f>IFERROR(__xludf.DUMMYFUNCTION("""COMPUTED_VALUE"""),"TypeScript")</f>
        <v>TypeScript</v>
      </c>
    </row>
    <row r="3881">
      <c r="B3881" s="1" t="str">
        <f>IFERROR(__xludf.DUMMYFUNCTION("""COMPUTED_VALUE"""),"C#;HTML/CSS;JavaScript;Python;SQL")</f>
        <v>C#;HTML/CSS;JavaScript;Python;SQL</v>
      </c>
      <c r="E3881" s="1" t="str">
        <f>IFERROR(__xludf.DUMMYFUNCTION("UNIQUE(SPLIT(B3881,"";""))"),"C#")</f>
        <v>C#</v>
      </c>
      <c r="F3881" s="1" t="str">
        <f>IFERROR(__xludf.DUMMYFUNCTION("""COMPUTED_VALUE"""),"HTML/CSS")</f>
        <v>HTML/CSS</v>
      </c>
      <c r="G3881" s="1" t="str">
        <f>IFERROR(__xludf.DUMMYFUNCTION("""COMPUTED_VALUE"""),"JavaScript")</f>
        <v>JavaScript</v>
      </c>
      <c r="H3881" s="1" t="str">
        <f>IFERROR(__xludf.DUMMYFUNCTION("""COMPUTED_VALUE"""),"Python")</f>
        <v>Python</v>
      </c>
      <c r="I3881" s="1" t="str">
        <f>IFERROR(__xludf.DUMMYFUNCTION("""COMPUTED_VALUE"""),"SQL")</f>
        <v>SQL</v>
      </c>
    </row>
    <row r="3882">
      <c r="B3882" s="1" t="str">
        <f>IFERROR(__xludf.DUMMYFUNCTION("""COMPUTED_VALUE"""),"Bash/Shell/PowerShell;C#;HTML/CSS;JavaScript;PHP;SQL")</f>
        <v>Bash/Shell/PowerShell;C#;HTML/CSS;JavaScript;PHP;SQL</v>
      </c>
      <c r="E3882" s="1" t="str">
        <f>IFERROR(__xludf.DUMMYFUNCTION("UNIQUE(SPLIT(B3882,"";""))"),"Bash/Shell/PowerShell")</f>
        <v>Bash/Shell/PowerShell</v>
      </c>
      <c r="F3882" s="1" t="str">
        <f>IFERROR(__xludf.DUMMYFUNCTION("""COMPUTED_VALUE"""),"C#")</f>
        <v>C#</v>
      </c>
      <c r="G3882" s="1" t="str">
        <f>IFERROR(__xludf.DUMMYFUNCTION("""COMPUTED_VALUE"""),"HTML/CSS")</f>
        <v>HTML/CSS</v>
      </c>
      <c r="H3882" s="1" t="str">
        <f>IFERROR(__xludf.DUMMYFUNCTION("""COMPUTED_VALUE"""),"JavaScript")</f>
        <v>JavaScript</v>
      </c>
      <c r="I3882" s="1" t="str">
        <f>IFERROR(__xludf.DUMMYFUNCTION("""COMPUTED_VALUE"""),"PHP")</f>
        <v>PHP</v>
      </c>
      <c r="J3882" s="1" t="str">
        <f>IFERROR(__xludf.DUMMYFUNCTION("""COMPUTED_VALUE"""),"SQL")</f>
        <v>SQL</v>
      </c>
    </row>
    <row r="3883">
      <c r="B3883" s="1" t="str">
        <f>IFERROR(__xludf.DUMMYFUNCTION("""COMPUTED_VALUE"""),"Bash/Shell/PowerShell;Python;Ruby")</f>
        <v>Bash/Shell/PowerShell;Python;Ruby</v>
      </c>
      <c r="E3883" s="1" t="str">
        <f>IFERROR(__xludf.DUMMYFUNCTION("UNIQUE(SPLIT(B3883,"";""))"),"Bash/Shell/PowerShell")</f>
        <v>Bash/Shell/PowerShell</v>
      </c>
      <c r="F3883" s="1" t="str">
        <f>IFERROR(__xludf.DUMMYFUNCTION("""COMPUTED_VALUE"""),"Python")</f>
        <v>Python</v>
      </c>
      <c r="G3883" s="1" t="str">
        <f>IFERROR(__xludf.DUMMYFUNCTION("""COMPUTED_VALUE"""),"Ruby")</f>
        <v>Ruby</v>
      </c>
    </row>
    <row r="3884">
      <c r="B3884" s="1" t="str">
        <f>IFERROR(__xludf.DUMMYFUNCTION("""COMPUTED_VALUE"""),"Bash/Shell/PowerShell;Go;Java;Python;Other(s):")</f>
        <v>Bash/Shell/PowerShell;Go;Java;Python;Other(s):</v>
      </c>
      <c r="E3884" s="1" t="str">
        <f>IFERROR(__xludf.DUMMYFUNCTION("UNIQUE(SPLIT(B3884,"";""))"),"Bash/Shell/PowerShell")</f>
        <v>Bash/Shell/PowerShell</v>
      </c>
      <c r="F3884" s="1" t="str">
        <f>IFERROR(__xludf.DUMMYFUNCTION("""COMPUTED_VALUE"""),"Go")</f>
        <v>Go</v>
      </c>
      <c r="G3884" s="1" t="str">
        <f>IFERROR(__xludf.DUMMYFUNCTION("""COMPUTED_VALUE"""),"Java")</f>
        <v>Java</v>
      </c>
      <c r="H3884" s="1" t="str">
        <f>IFERROR(__xludf.DUMMYFUNCTION("""COMPUTED_VALUE"""),"Python")</f>
        <v>Python</v>
      </c>
      <c r="I3884" s="1" t="str">
        <f>IFERROR(__xludf.DUMMYFUNCTION("""COMPUTED_VALUE"""),"Other(s):")</f>
        <v>Other(s):</v>
      </c>
    </row>
    <row r="3885">
      <c r="B3885" s="1" t="str">
        <f>IFERROR(__xludf.DUMMYFUNCTION("""COMPUTED_VALUE"""),"HTML/CSS;Python;SQL")</f>
        <v>HTML/CSS;Python;SQL</v>
      </c>
      <c r="E3885" s="1" t="str">
        <f>IFERROR(__xludf.DUMMYFUNCTION("UNIQUE(SPLIT(B3885,"";""))"),"HTML/CSS")</f>
        <v>HTML/CSS</v>
      </c>
      <c r="F3885" s="1" t="str">
        <f>IFERROR(__xludf.DUMMYFUNCTION("""COMPUTED_VALUE"""),"Python")</f>
        <v>Python</v>
      </c>
      <c r="G3885" s="1" t="str">
        <f>IFERROR(__xludf.DUMMYFUNCTION("""COMPUTED_VALUE"""),"SQL")</f>
        <v>SQL</v>
      </c>
    </row>
    <row r="3886">
      <c r="B3886" s="1" t="str">
        <f>IFERROR(__xludf.DUMMYFUNCTION("""COMPUTED_VALUE"""),"Assembly;HTML/CSS;JavaScript;Ruby;TypeScript")</f>
        <v>Assembly;HTML/CSS;JavaScript;Ruby;TypeScript</v>
      </c>
      <c r="E3886" s="1" t="str">
        <f>IFERROR(__xludf.DUMMYFUNCTION("UNIQUE(SPLIT(B3886,"";""))"),"Assembly")</f>
        <v>Assembly</v>
      </c>
      <c r="F3886" s="1" t="str">
        <f>IFERROR(__xludf.DUMMYFUNCTION("""COMPUTED_VALUE"""),"HTML/CSS")</f>
        <v>HTML/CSS</v>
      </c>
      <c r="G3886" s="1" t="str">
        <f>IFERROR(__xludf.DUMMYFUNCTION("""COMPUTED_VALUE"""),"JavaScript")</f>
        <v>JavaScript</v>
      </c>
      <c r="H3886" s="1" t="str">
        <f>IFERROR(__xludf.DUMMYFUNCTION("""COMPUTED_VALUE"""),"Ruby")</f>
        <v>Ruby</v>
      </c>
      <c r="I3886" s="1" t="str">
        <f>IFERROR(__xludf.DUMMYFUNCTION("""COMPUTED_VALUE"""),"TypeScript")</f>
        <v>TypeScript</v>
      </c>
    </row>
    <row r="3887">
      <c r="B3887" s="1" t="str">
        <f>IFERROR(__xludf.DUMMYFUNCTION("""COMPUTED_VALUE"""),"Bash/Shell/PowerShell;Python;SQL")</f>
        <v>Bash/Shell/PowerShell;Python;SQL</v>
      </c>
      <c r="E3887" s="1" t="str">
        <f>IFERROR(__xludf.DUMMYFUNCTION("UNIQUE(SPLIT(B3887,"";""))"),"Bash/Shell/PowerShell")</f>
        <v>Bash/Shell/PowerShell</v>
      </c>
      <c r="F3887" s="1" t="str">
        <f>IFERROR(__xludf.DUMMYFUNCTION("""COMPUTED_VALUE"""),"Python")</f>
        <v>Python</v>
      </c>
      <c r="G3887" s="1" t="str">
        <f>IFERROR(__xludf.DUMMYFUNCTION("""COMPUTED_VALUE"""),"SQL")</f>
        <v>SQL</v>
      </c>
    </row>
    <row r="3888">
      <c r="B3888" s="1" t="str">
        <f>IFERROR(__xludf.DUMMYFUNCTION("""COMPUTED_VALUE"""),"Bash/Shell/PowerShell;C#;HTML/CSS;Java;JavaScript;Python;R;SQL;Swift;TypeScript;Other(s):")</f>
        <v>Bash/Shell/PowerShell;C#;HTML/CSS;Java;JavaScript;Python;R;SQL;Swift;TypeScript;Other(s):</v>
      </c>
      <c r="E3888" s="1" t="str">
        <f>IFERROR(__xludf.DUMMYFUNCTION("UNIQUE(SPLIT(B3888,"";""))"),"Bash/Shell/PowerShell")</f>
        <v>Bash/Shell/PowerShell</v>
      </c>
      <c r="F3888" s="1" t="str">
        <f>IFERROR(__xludf.DUMMYFUNCTION("""COMPUTED_VALUE"""),"C#")</f>
        <v>C#</v>
      </c>
      <c r="G3888" s="1" t="str">
        <f>IFERROR(__xludf.DUMMYFUNCTION("""COMPUTED_VALUE"""),"HTML/CSS")</f>
        <v>HTML/CSS</v>
      </c>
      <c r="H3888" s="1" t="str">
        <f>IFERROR(__xludf.DUMMYFUNCTION("""COMPUTED_VALUE"""),"Java")</f>
        <v>Java</v>
      </c>
      <c r="I3888" s="1" t="str">
        <f>IFERROR(__xludf.DUMMYFUNCTION("""COMPUTED_VALUE"""),"JavaScript")</f>
        <v>JavaScript</v>
      </c>
      <c r="J3888" s="1" t="str">
        <f>IFERROR(__xludf.DUMMYFUNCTION("""COMPUTED_VALUE"""),"Python")</f>
        <v>Python</v>
      </c>
      <c r="K3888" s="1" t="str">
        <f>IFERROR(__xludf.DUMMYFUNCTION("""COMPUTED_VALUE"""),"R")</f>
        <v>R</v>
      </c>
      <c r="L3888" s="1" t="str">
        <f>IFERROR(__xludf.DUMMYFUNCTION("""COMPUTED_VALUE"""),"SQL")</f>
        <v>SQL</v>
      </c>
      <c r="M3888" s="1" t="str">
        <f>IFERROR(__xludf.DUMMYFUNCTION("""COMPUTED_VALUE"""),"Swift")</f>
        <v>Swift</v>
      </c>
      <c r="N3888" s="1" t="str">
        <f>IFERROR(__xludf.DUMMYFUNCTION("""COMPUTED_VALUE"""),"TypeScript")</f>
        <v>TypeScript</v>
      </c>
      <c r="O3888" s="1" t="str">
        <f>IFERROR(__xludf.DUMMYFUNCTION("""COMPUTED_VALUE"""),"Other(s):")</f>
        <v>Other(s):</v>
      </c>
    </row>
    <row r="3889">
      <c r="B3889" s="1" t="str">
        <f>IFERROR(__xludf.DUMMYFUNCTION("""COMPUTED_VALUE"""),"Bash/Shell/PowerShell;C;C++;Java;Python")</f>
        <v>Bash/Shell/PowerShell;C;C++;Java;Python</v>
      </c>
      <c r="E3889" s="1" t="str">
        <f>IFERROR(__xludf.DUMMYFUNCTION("UNIQUE(SPLIT(B3889,"";""))"),"Bash/Shell/PowerShell")</f>
        <v>Bash/Shell/PowerShell</v>
      </c>
      <c r="F3889" s="1" t="str">
        <f>IFERROR(__xludf.DUMMYFUNCTION("""COMPUTED_VALUE"""),"C")</f>
        <v>C</v>
      </c>
      <c r="G3889" s="1" t="str">
        <f>IFERROR(__xludf.DUMMYFUNCTION("""COMPUTED_VALUE"""),"C++")</f>
        <v>C++</v>
      </c>
      <c r="H3889" s="1" t="str">
        <f>IFERROR(__xludf.DUMMYFUNCTION("""COMPUTED_VALUE"""),"Java")</f>
        <v>Java</v>
      </c>
      <c r="I3889" s="1" t="str">
        <f>IFERROR(__xludf.DUMMYFUNCTION("""COMPUTED_VALUE"""),"Python")</f>
        <v>Python</v>
      </c>
    </row>
    <row r="3890">
      <c r="B3890" s="1" t="str">
        <f>IFERROR(__xludf.DUMMYFUNCTION("""COMPUTED_VALUE"""),"Assembly;Bash/Shell/PowerShell;C;Python")</f>
        <v>Assembly;Bash/Shell/PowerShell;C;Python</v>
      </c>
      <c r="E3890" s="1" t="str">
        <f>IFERROR(__xludf.DUMMYFUNCTION("UNIQUE(SPLIT(B3890,"";""))"),"Assembly")</f>
        <v>Assembly</v>
      </c>
      <c r="F3890" s="1" t="str">
        <f>IFERROR(__xludf.DUMMYFUNCTION("""COMPUTED_VALUE"""),"Bash/Shell/PowerShell")</f>
        <v>Bash/Shell/PowerShell</v>
      </c>
      <c r="G3890" s="1" t="str">
        <f>IFERROR(__xludf.DUMMYFUNCTION("""COMPUTED_VALUE"""),"C")</f>
        <v>C</v>
      </c>
      <c r="H3890" s="1" t="str">
        <f>IFERROR(__xludf.DUMMYFUNCTION("""COMPUTED_VALUE"""),"Python")</f>
        <v>Python</v>
      </c>
    </row>
    <row r="3891">
      <c r="B3891" s="1" t="str">
        <f>IFERROR(__xludf.DUMMYFUNCTION("""COMPUTED_VALUE"""),"HTML/CSS;JavaScript;PHP")</f>
        <v>HTML/CSS;JavaScript;PHP</v>
      </c>
      <c r="E3891" s="1" t="str">
        <f>IFERROR(__xludf.DUMMYFUNCTION("UNIQUE(SPLIT(B3891,"";""))"),"HTML/CSS")</f>
        <v>HTML/CSS</v>
      </c>
      <c r="F3891" s="1" t="str">
        <f>IFERROR(__xludf.DUMMYFUNCTION("""COMPUTED_VALUE"""),"JavaScript")</f>
        <v>JavaScript</v>
      </c>
      <c r="G3891" s="1" t="str">
        <f>IFERROR(__xludf.DUMMYFUNCTION("""COMPUTED_VALUE"""),"PHP")</f>
        <v>PHP</v>
      </c>
    </row>
    <row r="3892">
      <c r="B3892" s="1" t="str">
        <f>IFERROR(__xludf.DUMMYFUNCTION("""COMPUTED_VALUE"""),"C++;C#;Dart;Java;Kotlin")</f>
        <v>C++;C#;Dart;Java;Kotlin</v>
      </c>
      <c r="E3892" s="1" t="str">
        <f>IFERROR(__xludf.DUMMYFUNCTION("UNIQUE(SPLIT(B3892,"";""))"),"C++")</f>
        <v>C++</v>
      </c>
      <c r="F3892" s="1" t="str">
        <f>IFERROR(__xludf.DUMMYFUNCTION("""COMPUTED_VALUE"""),"C#")</f>
        <v>C#</v>
      </c>
      <c r="G3892" s="1" t="str">
        <f>IFERROR(__xludf.DUMMYFUNCTION("""COMPUTED_VALUE"""),"Dart")</f>
        <v>Dart</v>
      </c>
      <c r="H3892" s="1" t="str">
        <f>IFERROR(__xludf.DUMMYFUNCTION("""COMPUTED_VALUE"""),"Java")</f>
        <v>Java</v>
      </c>
      <c r="I3892" s="1" t="str">
        <f>IFERROR(__xludf.DUMMYFUNCTION("""COMPUTED_VALUE"""),"Kotlin")</f>
        <v>Kotlin</v>
      </c>
    </row>
    <row r="3893">
      <c r="B3893" s="1" t="str">
        <f>IFERROR(__xludf.DUMMYFUNCTION("""COMPUTED_VALUE"""),"C#;HTML/CSS;Java;JavaScript")</f>
        <v>C#;HTML/CSS;Java;JavaScript</v>
      </c>
      <c r="E3893" s="1" t="str">
        <f>IFERROR(__xludf.DUMMYFUNCTION("UNIQUE(SPLIT(B3893,"";""))"),"C#")</f>
        <v>C#</v>
      </c>
      <c r="F3893" s="1" t="str">
        <f>IFERROR(__xludf.DUMMYFUNCTION("""COMPUTED_VALUE"""),"HTML/CSS")</f>
        <v>HTML/CSS</v>
      </c>
      <c r="G3893" s="1" t="str">
        <f>IFERROR(__xludf.DUMMYFUNCTION("""COMPUTED_VALUE"""),"Java")</f>
        <v>Java</v>
      </c>
      <c r="H3893" s="1" t="str">
        <f>IFERROR(__xludf.DUMMYFUNCTION("""COMPUTED_VALUE"""),"JavaScript")</f>
        <v>JavaScript</v>
      </c>
    </row>
    <row r="3894">
      <c r="B3894" s="1" t="str">
        <f>IFERROR(__xludf.DUMMYFUNCTION("""COMPUTED_VALUE"""),"HTML/CSS;JavaScript;TypeScript")</f>
        <v>HTML/CSS;JavaScript;TypeScript</v>
      </c>
      <c r="E3894" s="1" t="str">
        <f>IFERROR(__xludf.DUMMYFUNCTION("UNIQUE(SPLIT(B3894,"";""))"),"HTML/CSS")</f>
        <v>HTML/CSS</v>
      </c>
      <c r="F3894" s="1" t="str">
        <f>IFERROR(__xludf.DUMMYFUNCTION("""COMPUTED_VALUE"""),"JavaScript")</f>
        <v>JavaScript</v>
      </c>
      <c r="G3894" s="1" t="str">
        <f>IFERROR(__xludf.DUMMYFUNCTION("""COMPUTED_VALUE"""),"TypeScript")</f>
        <v>TypeScript</v>
      </c>
    </row>
    <row r="3895">
      <c r="B3895" s="1" t="str">
        <f>IFERROR(__xludf.DUMMYFUNCTION("""COMPUTED_VALUE"""),"HTML/CSS;JavaScript;SQL")</f>
        <v>HTML/CSS;JavaScript;SQL</v>
      </c>
      <c r="E3895" s="1" t="str">
        <f>IFERROR(__xludf.DUMMYFUNCTION("UNIQUE(SPLIT(B3895,"";""))"),"HTML/CSS")</f>
        <v>HTML/CSS</v>
      </c>
      <c r="F3895" s="1" t="str">
        <f>IFERROR(__xludf.DUMMYFUNCTION("""COMPUTED_VALUE"""),"JavaScript")</f>
        <v>JavaScript</v>
      </c>
      <c r="G3895" s="1" t="str">
        <f>IFERROR(__xludf.DUMMYFUNCTION("""COMPUTED_VALUE"""),"SQL")</f>
        <v>SQL</v>
      </c>
    </row>
    <row r="3896">
      <c r="B3896" s="1" t="str">
        <f>IFERROR(__xludf.DUMMYFUNCTION("""COMPUTED_VALUE"""),"Assembly;C;C++;Clojure;HTML/CSS;Java;JavaScript;Ruby;TypeScript;Other(s):")</f>
        <v>Assembly;C;C++;Clojure;HTML/CSS;Java;JavaScript;Ruby;TypeScript;Other(s):</v>
      </c>
      <c r="E3896" s="1" t="str">
        <f>IFERROR(__xludf.DUMMYFUNCTION("UNIQUE(SPLIT(B3896,"";""))"),"Assembly")</f>
        <v>Assembly</v>
      </c>
      <c r="F3896" s="1" t="str">
        <f>IFERROR(__xludf.DUMMYFUNCTION("""COMPUTED_VALUE"""),"C")</f>
        <v>C</v>
      </c>
      <c r="G3896" s="1" t="str">
        <f>IFERROR(__xludf.DUMMYFUNCTION("""COMPUTED_VALUE"""),"C++")</f>
        <v>C++</v>
      </c>
      <c r="H3896" s="1" t="str">
        <f>IFERROR(__xludf.DUMMYFUNCTION("""COMPUTED_VALUE"""),"Clojure")</f>
        <v>Clojure</v>
      </c>
      <c r="I3896" s="1" t="str">
        <f>IFERROR(__xludf.DUMMYFUNCTION("""COMPUTED_VALUE"""),"HTML/CSS")</f>
        <v>HTML/CSS</v>
      </c>
      <c r="J3896" s="1" t="str">
        <f>IFERROR(__xludf.DUMMYFUNCTION("""COMPUTED_VALUE"""),"Java")</f>
        <v>Java</v>
      </c>
      <c r="K3896" s="1" t="str">
        <f>IFERROR(__xludf.DUMMYFUNCTION("""COMPUTED_VALUE"""),"JavaScript")</f>
        <v>JavaScript</v>
      </c>
      <c r="L3896" s="1" t="str">
        <f>IFERROR(__xludf.DUMMYFUNCTION("""COMPUTED_VALUE"""),"Ruby")</f>
        <v>Ruby</v>
      </c>
      <c r="M3896" s="1" t="str">
        <f>IFERROR(__xludf.DUMMYFUNCTION("""COMPUTED_VALUE"""),"TypeScript")</f>
        <v>TypeScript</v>
      </c>
      <c r="N3896" s="1" t="str">
        <f>IFERROR(__xludf.DUMMYFUNCTION("""COMPUTED_VALUE"""),"Other(s):")</f>
        <v>Other(s):</v>
      </c>
    </row>
    <row r="3897">
      <c r="B3897" s="1" t="str">
        <f>IFERROR(__xludf.DUMMYFUNCTION("""COMPUTED_VALUE"""),"HTML/CSS;JavaScript;PHP")</f>
        <v>HTML/CSS;JavaScript;PHP</v>
      </c>
      <c r="E3897" s="1" t="str">
        <f>IFERROR(__xludf.DUMMYFUNCTION("UNIQUE(SPLIT(B3897,"";""))"),"HTML/CSS")</f>
        <v>HTML/CSS</v>
      </c>
      <c r="F3897" s="1" t="str">
        <f>IFERROR(__xludf.DUMMYFUNCTION("""COMPUTED_VALUE"""),"JavaScript")</f>
        <v>JavaScript</v>
      </c>
      <c r="G3897" s="1" t="str">
        <f>IFERROR(__xludf.DUMMYFUNCTION("""COMPUTED_VALUE"""),"PHP")</f>
        <v>PHP</v>
      </c>
    </row>
    <row r="3898">
      <c r="B3898" s="1" t="str">
        <f>IFERROR(__xludf.DUMMYFUNCTION("""COMPUTED_VALUE"""),"HTML/CSS;Java;JavaScript;PHP;Ruby;SQL")</f>
        <v>HTML/CSS;Java;JavaScript;PHP;Ruby;SQL</v>
      </c>
      <c r="E3898" s="1" t="str">
        <f>IFERROR(__xludf.DUMMYFUNCTION("UNIQUE(SPLIT(B3898,"";""))"),"HTML/CSS")</f>
        <v>HTML/CSS</v>
      </c>
      <c r="F3898" s="1" t="str">
        <f>IFERROR(__xludf.DUMMYFUNCTION("""COMPUTED_VALUE"""),"Java")</f>
        <v>Java</v>
      </c>
      <c r="G3898" s="1" t="str">
        <f>IFERROR(__xludf.DUMMYFUNCTION("""COMPUTED_VALUE"""),"JavaScript")</f>
        <v>JavaScript</v>
      </c>
      <c r="H3898" s="1" t="str">
        <f>IFERROR(__xludf.DUMMYFUNCTION("""COMPUTED_VALUE"""),"PHP")</f>
        <v>PHP</v>
      </c>
      <c r="I3898" s="1" t="str">
        <f>IFERROR(__xludf.DUMMYFUNCTION("""COMPUTED_VALUE"""),"Ruby")</f>
        <v>Ruby</v>
      </c>
      <c r="J3898" s="1" t="str">
        <f>IFERROR(__xludf.DUMMYFUNCTION("""COMPUTED_VALUE"""),"SQL")</f>
        <v>SQL</v>
      </c>
    </row>
    <row r="3899">
      <c r="B3899" s="1" t="str">
        <f>IFERROR(__xludf.DUMMYFUNCTION("""COMPUTED_VALUE"""),"C#;HTML/CSS;JavaScript;Objective-C;PHP;SQL;TypeScript")</f>
        <v>C#;HTML/CSS;JavaScript;Objective-C;PHP;SQL;TypeScript</v>
      </c>
      <c r="E3899" s="1" t="str">
        <f>IFERROR(__xludf.DUMMYFUNCTION("UNIQUE(SPLIT(B3899,"";""))"),"C#")</f>
        <v>C#</v>
      </c>
      <c r="F3899" s="1" t="str">
        <f>IFERROR(__xludf.DUMMYFUNCTION("""COMPUTED_VALUE"""),"HTML/CSS")</f>
        <v>HTML/CSS</v>
      </c>
      <c r="G3899" s="1" t="str">
        <f>IFERROR(__xludf.DUMMYFUNCTION("""COMPUTED_VALUE"""),"JavaScript")</f>
        <v>JavaScript</v>
      </c>
      <c r="H3899" s="1" t="str">
        <f>IFERROR(__xludf.DUMMYFUNCTION("""COMPUTED_VALUE"""),"Objective-C")</f>
        <v>Objective-C</v>
      </c>
      <c r="I3899" s="1" t="str">
        <f>IFERROR(__xludf.DUMMYFUNCTION("""COMPUTED_VALUE"""),"PHP")</f>
        <v>PHP</v>
      </c>
      <c r="J3899" s="1" t="str">
        <f>IFERROR(__xludf.DUMMYFUNCTION("""COMPUTED_VALUE"""),"SQL")</f>
        <v>SQL</v>
      </c>
      <c r="K3899" s="1" t="str">
        <f>IFERROR(__xludf.DUMMYFUNCTION("""COMPUTED_VALUE"""),"TypeScript")</f>
        <v>TypeScript</v>
      </c>
    </row>
    <row r="3900">
      <c r="B3900" s="1" t="str">
        <f>IFERROR(__xludf.DUMMYFUNCTION("""COMPUTED_VALUE"""),"Bash/Shell/PowerShell;HTML/CSS;JavaScript;Python;SQL;TypeScript")</f>
        <v>Bash/Shell/PowerShell;HTML/CSS;JavaScript;Python;SQL;TypeScript</v>
      </c>
      <c r="E3900" s="1" t="str">
        <f>IFERROR(__xludf.DUMMYFUNCTION("UNIQUE(SPLIT(B3900,"";""))"),"Bash/Shell/PowerShell")</f>
        <v>Bash/Shell/PowerShell</v>
      </c>
      <c r="F3900" s="1" t="str">
        <f>IFERROR(__xludf.DUMMYFUNCTION("""COMPUTED_VALUE"""),"HTML/CSS")</f>
        <v>HTML/CSS</v>
      </c>
      <c r="G3900" s="1" t="str">
        <f>IFERROR(__xludf.DUMMYFUNCTION("""COMPUTED_VALUE"""),"JavaScript")</f>
        <v>JavaScript</v>
      </c>
      <c r="H3900" s="1" t="str">
        <f>IFERROR(__xludf.DUMMYFUNCTION("""COMPUTED_VALUE"""),"Python")</f>
        <v>Python</v>
      </c>
      <c r="I3900" s="1" t="str">
        <f>IFERROR(__xludf.DUMMYFUNCTION("""COMPUTED_VALUE"""),"SQL")</f>
        <v>SQL</v>
      </c>
      <c r="J3900" s="1" t="str">
        <f>IFERROR(__xludf.DUMMYFUNCTION("""COMPUTED_VALUE"""),"TypeScript")</f>
        <v>TypeScript</v>
      </c>
    </row>
    <row r="3901">
      <c r="B3901" s="1" t="str">
        <f>IFERROR(__xludf.DUMMYFUNCTION("""COMPUTED_VALUE"""),"JavaScript;PHP")</f>
        <v>JavaScript;PHP</v>
      </c>
      <c r="E3901" s="1" t="str">
        <f>IFERROR(__xludf.DUMMYFUNCTION("UNIQUE(SPLIT(B3901,"";""))"),"JavaScript")</f>
        <v>JavaScript</v>
      </c>
      <c r="F3901" s="1" t="str">
        <f>IFERROR(__xludf.DUMMYFUNCTION("""COMPUTED_VALUE"""),"PHP")</f>
        <v>PHP</v>
      </c>
    </row>
    <row r="3902">
      <c r="B3902" s="1" t="str">
        <f>IFERROR(__xludf.DUMMYFUNCTION("""COMPUTED_VALUE"""),"JavaScript;Python;Other(s):")</f>
        <v>JavaScript;Python;Other(s):</v>
      </c>
      <c r="E3902" s="1" t="str">
        <f>IFERROR(__xludf.DUMMYFUNCTION("UNIQUE(SPLIT(B3902,"";""))"),"JavaScript")</f>
        <v>JavaScript</v>
      </c>
      <c r="F3902" s="1" t="str">
        <f>IFERROR(__xludf.DUMMYFUNCTION("""COMPUTED_VALUE"""),"Python")</f>
        <v>Python</v>
      </c>
      <c r="G3902" s="1" t="str">
        <f>IFERROR(__xludf.DUMMYFUNCTION("""COMPUTED_VALUE"""),"Other(s):")</f>
        <v>Other(s):</v>
      </c>
    </row>
    <row r="3903">
      <c r="B3903" s="1" t="str">
        <f>IFERROR(__xludf.DUMMYFUNCTION("""COMPUTED_VALUE"""),"Bash/Shell/PowerShell;Python")</f>
        <v>Bash/Shell/PowerShell;Python</v>
      </c>
      <c r="E3903" s="1" t="str">
        <f>IFERROR(__xludf.DUMMYFUNCTION("UNIQUE(SPLIT(B3903,"";""))"),"Bash/Shell/PowerShell")</f>
        <v>Bash/Shell/PowerShell</v>
      </c>
      <c r="F3903" s="1" t="str">
        <f>IFERROR(__xludf.DUMMYFUNCTION("""COMPUTED_VALUE"""),"Python")</f>
        <v>Python</v>
      </c>
    </row>
    <row r="3904">
      <c r="B3904" s="1" t="str">
        <f>IFERROR(__xludf.DUMMYFUNCTION("""COMPUTED_VALUE"""),"C++;C#;HTML/CSS;Java;JavaScript;PHP;Python")</f>
        <v>C++;C#;HTML/CSS;Java;JavaScript;PHP;Python</v>
      </c>
      <c r="E3904" s="1" t="str">
        <f>IFERROR(__xludf.DUMMYFUNCTION("UNIQUE(SPLIT(B3904,"";""))"),"C++")</f>
        <v>C++</v>
      </c>
      <c r="F3904" s="1" t="str">
        <f>IFERROR(__xludf.DUMMYFUNCTION("""COMPUTED_VALUE"""),"C#")</f>
        <v>C#</v>
      </c>
      <c r="G3904" s="1" t="str">
        <f>IFERROR(__xludf.DUMMYFUNCTION("""COMPUTED_VALUE"""),"HTML/CSS")</f>
        <v>HTML/CSS</v>
      </c>
      <c r="H3904" s="1" t="str">
        <f>IFERROR(__xludf.DUMMYFUNCTION("""COMPUTED_VALUE"""),"Java")</f>
        <v>Java</v>
      </c>
      <c r="I3904" s="1" t="str">
        <f>IFERROR(__xludf.DUMMYFUNCTION("""COMPUTED_VALUE"""),"JavaScript")</f>
        <v>JavaScript</v>
      </c>
      <c r="J3904" s="1" t="str">
        <f>IFERROR(__xludf.DUMMYFUNCTION("""COMPUTED_VALUE"""),"PHP")</f>
        <v>PHP</v>
      </c>
      <c r="K3904" s="1" t="str">
        <f>IFERROR(__xludf.DUMMYFUNCTION("""COMPUTED_VALUE"""),"Python")</f>
        <v>Python</v>
      </c>
    </row>
    <row r="3905">
      <c r="B3905" s="1" t="str">
        <f>IFERROR(__xludf.DUMMYFUNCTION("""COMPUTED_VALUE"""),"Bash/Shell/PowerShell;Java;SQL")</f>
        <v>Bash/Shell/PowerShell;Java;SQL</v>
      </c>
      <c r="E3905" s="1" t="str">
        <f>IFERROR(__xludf.DUMMYFUNCTION("UNIQUE(SPLIT(B3905,"";""))"),"Bash/Shell/PowerShell")</f>
        <v>Bash/Shell/PowerShell</v>
      </c>
      <c r="F3905" s="1" t="str">
        <f>IFERROR(__xludf.DUMMYFUNCTION("""COMPUTED_VALUE"""),"Java")</f>
        <v>Java</v>
      </c>
      <c r="G3905" s="1" t="str">
        <f>IFERROR(__xludf.DUMMYFUNCTION("""COMPUTED_VALUE"""),"SQL")</f>
        <v>SQL</v>
      </c>
    </row>
    <row r="3906">
      <c r="B3906" s="1" t="str">
        <f>IFERROR(__xludf.DUMMYFUNCTION("""COMPUTED_VALUE"""),"Assembly;C;C++;HTML/CSS;Java;Python;SQL")</f>
        <v>Assembly;C;C++;HTML/CSS;Java;Python;SQL</v>
      </c>
      <c r="E3906" s="1" t="str">
        <f>IFERROR(__xludf.DUMMYFUNCTION("UNIQUE(SPLIT(B3906,"";""))"),"Assembly")</f>
        <v>Assembly</v>
      </c>
      <c r="F3906" s="1" t="str">
        <f>IFERROR(__xludf.DUMMYFUNCTION("""COMPUTED_VALUE"""),"C")</f>
        <v>C</v>
      </c>
      <c r="G3906" s="1" t="str">
        <f>IFERROR(__xludf.DUMMYFUNCTION("""COMPUTED_VALUE"""),"C++")</f>
        <v>C++</v>
      </c>
      <c r="H3906" s="1" t="str">
        <f>IFERROR(__xludf.DUMMYFUNCTION("""COMPUTED_VALUE"""),"HTML/CSS")</f>
        <v>HTML/CSS</v>
      </c>
      <c r="I3906" s="1" t="str">
        <f>IFERROR(__xludf.DUMMYFUNCTION("""COMPUTED_VALUE"""),"Java")</f>
        <v>Java</v>
      </c>
      <c r="J3906" s="1" t="str">
        <f>IFERROR(__xludf.DUMMYFUNCTION("""COMPUTED_VALUE"""),"Python")</f>
        <v>Python</v>
      </c>
      <c r="K3906" s="1" t="str">
        <f>IFERROR(__xludf.DUMMYFUNCTION("""COMPUTED_VALUE"""),"SQL")</f>
        <v>SQL</v>
      </c>
    </row>
    <row r="3907">
      <c r="B3907" s="1" t="str">
        <f>IFERROR(__xludf.DUMMYFUNCTION("""COMPUTED_VALUE"""),"C++;HTML/CSS;Java;JavaScript;PHP;SQL")</f>
        <v>C++;HTML/CSS;Java;JavaScript;PHP;SQL</v>
      </c>
      <c r="E3907" s="1" t="str">
        <f>IFERROR(__xludf.DUMMYFUNCTION("UNIQUE(SPLIT(B3907,"";""))"),"C++")</f>
        <v>C++</v>
      </c>
      <c r="F3907" s="1" t="str">
        <f>IFERROR(__xludf.DUMMYFUNCTION("""COMPUTED_VALUE"""),"HTML/CSS")</f>
        <v>HTML/CSS</v>
      </c>
      <c r="G3907" s="1" t="str">
        <f>IFERROR(__xludf.DUMMYFUNCTION("""COMPUTED_VALUE"""),"Java")</f>
        <v>Java</v>
      </c>
      <c r="H3907" s="1" t="str">
        <f>IFERROR(__xludf.DUMMYFUNCTION("""COMPUTED_VALUE"""),"JavaScript")</f>
        <v>JavaScript</v>
      </c>
      <c r="I3907" s="1" t="str">
        <f>IFERROR(__xludf.DUMMYFUNCTION("""COMPUTED_VALUE"""),"PHP")</f>
        <v>PHP</v>
      </c>
      <c r="J3907" s="1" t="str">
        <f>IFERROR(__xludf.DUMMYFUNCTION("""COMPUTED_VALUE"""),"SQL")</f>
        <v>SQL</v>
      </c>
    </row>
    <row r="3908">
      <c r="B3908" s="1" t="str">
        <f>IFERROR(__xludf.DUMMYFUNCTION("""COMPUTED_VALUE"""),"C;C++;Python")</f>
        <v>C;C++;Python</v>
      </c>
      <c r="E3908" s="1" t="str">
        <f>IFERROR(__xludf.DUMMYFUNCTION("UNIQUE(SPLIT(B3908,"";""))"),"C")</f>
        <v>C</v>
      </c>
      <c r="F3908" s="1" t="str">
        <f>IFERROR(__xludf.DUMMYFUNCTION("""COMPUTED_VALUE"""),"C++")</f>
        <v>C++</v>
      </c>
      <c r="G3908" s="1" t="str">
        <f>IFERROR(__xludf.DUMMYFUNCTION("""COMPUTED_VALUE"""),"Python")</f>
        <v>Python</v>
      </c>
    </row>
    <row r="3909">
      <c r="B3909" s="1" t="str">
        <f>IFERROR(__xludf.DUMMYFUNCTION("""COMPUTED_VALUE"""),"C;C++;C#;Python;R")</f>
        <v>C;C++;C#;Python;R</v>
      </c>
      <c r="E3909" s="1" t="str">
        <f>IFERROR(__xludf.DUMMYFUNCTION("UNIQUE(SPLIT(B3909,"";""))"),"C")</f>
        <v>C</v>
      </c>
      <c r="F3909" s="1" t="str">
        <f>IFERROR(__xludf.DUMMYFUNCTION("""COMPUTED_VALUE"""),"C++")</f>
        <v>C++</v>
      </c>
      <c r="G3909" s="1" t="str">
        <f>IFERROR(__xludf.DUMMYFUNCTION("""COMPUTED_VALUE"""),"C#")</f>
        <v>C#</v>
      </c>
      <c r="H3909" s="1" t="str">
        <f>IFERROR(__xludf.DUMMYFUNCTION("""COMPUTED_VALUE"""),"Python")</f>
        <v>Python</v>
      </c>
      <c r="I3909" s="1" t="str">
        <f>IFERROR(__xludf.DUMMYFUNCTION("""COMPUTED_VALUE"""),"R")</f>
        <v>R</v>
      </c>
    </row>
    <row r="3910">
      <c r="B3910" s="1" t="str">
        <f>IFERROR(__xludf.DUMMYFUNCTION("""COMPUTED_VALUE"""),"C++;C#;Python")</f>
        <v>C++;C#;Python</v>
      </c>
      <c r="E3910" s="1" t="str">
        <f>IFERROR(__xludf.DUMMYFUNCTION("UNIQUE(SPLIT(B3910,"";""))"),"C++")</f>
        <v>C++</v>
      </c>
      <c r="F3910" s="1" t="str">
        <f>IFERROR(__xludf.DUMMYFUNCTION("""COMPUTED_VALUE"""),"C#")</f>
        <v>C#</v>
      </c>
      <c r="G3910" s="1" t="str">
        <f>IFERROR(__xludf.DUMMYFUNCTION("""COMPUTED_VALUE"""),"Python")</f>
        <v>Python</v>
      </c>
    </row>
    <row r="3911">
      <c r="B3911" s="1" t="str">
        <f>IFERROR(__xludf.DUMMYFUNCTION("""COMPUTED_VALUE"""),"C#;SQL")</f>
        <v>C#;SQL</v>
      </c>
      <c r="E3911" s="1" t="str">
        <f>IFERROR(__xludf.DUMMYFUNCTION("UNIQUE(SPLIT(B3911,"";""))"),"C#")</f>
        <v>C#</v>
      </c>
      <c r="F3911" s="1" t="str">
        <f>IFERROR(__xludf.DUMMYFUNCTION("""COMPUTED_VALUE"""),"SQL")</f>
        <v>SQL</v>
      </c>
    </row>
    <row r="3912">
      <c r="B3912" s="1" t="str">
        <f>IFERROR(__xludf.DUMMYFUNCTION("""COMPUTED_VALUE"""),"Python;R;SQL")</f>
        <v>Python;R;SQL</v>
      </c>
      <c r="E3912" s="1" t="str">
        <f>IFERROR(__xludf.DUMMYFUNCTION("UNIQUE(SPLIT(B3912,"";""))"),"Python")</f>
        <v>Python</v>
      </c>
      <c r="F3912" s="1" t="str">
        <f>IFERROR(__xludf.DUMMYFUNCTION("""COMPUTED_VALUE"""),"R")</f>
        <v>R</v>
      </c>
      <c r="G3912" s="1" t="str">
        <f>IFERROR(__xludf.DUMMYFUNCTION("""COMPUTED_VALUE"""),"SQL")</f>
        <v>SQL</v>
      </c>
    </row>
    <row r="3913">
      <c r="B3913" s="1" t="str">
        <f>IFERROR(__xludf.DUMMYFUNCTION("""COMPUTED_VALUE"""),"Assembly;Bash/Shell/PowerShell;C;HTML/CSS;Java;JavaScript;PHP;Python;SQL")</f>
        <v>Assembly;Bash/Shell/PowerShell;C;HTML/CSS;Java;JavaScript;PHP;Python;SQL</v>
      </c>
      <c r="E3913" s="1" t="str">
        <f>IFERROR(__xludf.DUMMYFUNCTION("UNIQUE(SPLIT(B3913,"";""))"),"Assembly")</f>
        <v>Assembly</v>
      </c>
      <c r="F3913" s="1" t="str">
        <f>IFERROR(__xludf.DUMMYFUNCTION("""COMPUTED_VALUE"""),"Bash/Shell/PowerShell")</f>
        <v>Bash/Shell/PowerShell</v>
      </c>
      <c r="G3913" s="1" t="str">
        <f>IFERROR(__xludf.DUMMYFUNCTION("""COMPUTED_VALUE"""),"C")</f>
        <v>C</v>
      </c>
      <c r="H3913" s="1" t="str">
        <f>IFERROR(__xludf.DUMMYFUNCTION("""COMPUTED_VALUE"""),"HTML/CSS")</f>
        <v>HTML/CSS</v>
      </c>
      <c r="I3913" s="1" t="str">
        <f>IFERROR(__xludf.DUMMYFUNCTION("""COMPUTED_VALUE"""),"Java")</f>
        <v>Java</v>
      </c>
      <c r="J3913" s="1" t="str">
        <f>IFERROR(__xludf.DUMMYFUNCTION("""COMPUTED_VALUE"""),"JavaScript")</f>
        <v>JavaScript</v>
      </c>
      <c r="K3913" s="1" t="str">
        <f>IFERROR(__xludf.DUMMYFUNCTION("""COMPUTED_VALUE"""),"PHP")</f>
        <v>PHP</v>
      </c>
      <c r="L3913" s="1" t="str">
        <f>IFERROR(__xludf.DUMMYFUNCTION("""COMPUTED_VALUE"""),"Python")</f>
        <v>Python</v>
      </c>
      <c r="M3913" s="1" t="str">
        <f>IFERROR(__xludf.DUMMYFUNCTION("""COMPUTED_VALUE"""),"SQL")</f>
        <v>SQL</v>
      </c>
    </row>
    <row r="3914">
      <c r="B3914" s="1" t="str">
        <f>IFERROR(__xludf.DUMMYFUNCTION("""COMPUTED_VALUE"""),"Bash/Shell/PowerShell;C++;HTML/CSS;JavaScript;Python;R;Rust;SQL")</f>
        <v>Bash/Shell/PowerShell;C++;HTML/CSS;JavaScript;Python;R;Rust;SQL</v>
      </c>
      <c r="E3914" s="1" t="str">
        <f>IFERROR(__xludf.DUMMYFUNCTION("UNIQUE(SPLIT(B3914,"";""))"),"Bash/Shell/PowerShell")</f>
        <v>Bash/Shell/PowerShell</v>
      </c>
      <c r="F3914" s="1" t="str">
        <f>IFERROR(__xludf.DUMMYFUNCTION("""COMPUTED_VALUE"""),"C++")</f>
        <v>C++</v>
      </c>
      <c r="G3914" s="1" t="str">
        <f>IFERROR(__xludf.DUMMYFUNCTION("""COMPUTED_VALUE"""),"HTML/CSS")</f>
        <v>HTML/CSS</v>
      </c>
      <c r="H3914" s="1" t="str">
        <f>IFERROR(__xludf.DUMMYFUNCTION("""COMPUTED_VALUE"""),"JavaScript")</f>
        <v>JavaScript</v>
      </c>
      <c r="I3914" s="1" t="str">
        <f>IFERROR(__xludf.DUMMYFUNCTION("""COMPUTED_VALUE"""),"Python")</f>
        <v>Python</v>
      </c>
      <c r="J3914" s="1" t="str">
        <f>IFERROR(__xludf.DUMMYFUNCTION("""COMPUTED_VALUE"""),"R")</f>
        <v>R</v>
      </c>
      <c r="K3914" s="1" t="str">
        <f>IFERROR(__xludf.DUMMYFUNCTION("""COMPUTED_VALUE"""),"Rust")</f>
        <v>Rust</v>
      </c>
      <c r="L3914" s="1" t="str">
        <f>IFERROR(__xludf.DUMMYFUNCTION("""COMPUTED_VALUE"""),"SQL")</f>
        <v>SQL</v>
      </c>
    </row>
    <row r="3915">
      <c r="B3915" s="1" t="str">
        <f>IFERROR(__xludf.DUMMYFUNCTION("""COMPUTED_VALUE"""),"Bash/Shell/PowerShell;HTML/CSS;Java;JavaScript;Kotlin;PHP;Ruby;SQL;TypeScript")</f>
        <v>Bash/Shell/PowerShell;HTML/CSS;Java;JavaScript;Kotlin;PHP;Ruby;SQL;TypeScript</v>
      </c>
      <c r="E3915" s="1" t="str">
        <f>IFERROR(__xludf.DUMMYFUNCTION("UNIQUE(SPLIT(B3915,"";""))"),"Bash/Shell/PowerShell")</f>
        <v>Bash/Shell/PowerShell</v>
      </c>
      <c r="F3915" s="1" t="str">
        <f>IFERROR(__xludf.DUMMYFUNCTION("""COMPUTED_VALUE"""),"HTML/CSS")</f>
        <v>HTML/CSS</v>
      </c>
      <c r="G3915" s="1" t="str">
        <f>IFERROR(__xludf.DUMMYFUNCTION("""COMPUTED_VALUE"""),"Java")</f>
        <v>Java</v>
      </c>
      <c r="H3915" s="1" t="str">
        <f>IFERROR(__xludf.DUMMYFUNCTION("""COMPUTED_VALUE"""),"JavaScript")</f>
        <v>JavaScript</v>
      </c>
      <c r="I3915" s="1" t="str">
        <f>IFERROR(__xludf.DUMMYFUNCTION("""COMPUTED_VALUE"""),"Kotlin")</f>
        <v>Kotlin</v>
      </c>
      <c r="J3915" s="1" t="str">
        <f>IFERROR(__xludf.DUMMYFUNCTION("""COMPUTED_VALUE"""),"PHP")</f>
        <v>PHP</v>
      </c>
      <c r="K3915" s="1" t="str">
        <f>IFERROR(__xludf.DUMMYFUNCTION("""COMPUTED_VALUE"""),"Ruby")</f>
        <v>Ruby</v>
      </c>
      <c r="L3915" s="1" t="str">
        <f>IFERROR(__xludf.DUMMYFUNCTION("""COMPUTED_VALUE"""),"SQL")</f>
        <v>SQL</v>
      </c>
      <c r="M3915" s="1" t="str">
        <f>IFERROR(__xludf.DUMMYFUNCTION("""COMPUTED_VALUE"""),"TypeScript")</f>
        <v>TypeScript</v>
      </c>
    </row>
    <row r="3916">
      <c r="B3916" s="1" t="str">
        <f>IFERROR(__xludf.DUMMYFUNCTION("""COMPUTED_VALUE"""),"HTML/CSS;Java;Python;R")</f>
        <v>HTML/CSS;Java;Python;R</v>
      </c>
      <c r="E3916" s="1" t="str">
        <f>IFERROR(__xludf.DUMMYFUNCTION("UNIQUE(SPLIT(B3916,"";""))"),"HTML/CSS")</f>
        <v>HTML/CSS</v>
      </c>
      <c r="F3916" s="1" t="str">
        <f>IFERROR(__xludf.DUMMYFUNCTION("""COMPUTED_VALUE"""),"Java")</f>
        <v>Java</v>
      </c>
      <c r="G3916" s="1" t="str">
        <f>IFERROR(__xludf.DUMMYFUNCTION("""COMPUTED_VALUE"""),"Python")</f>
        <v>Python</v>
      </c>
      <c r="H3916" s="1" t="str">
        <f>IFERROR(__xludf.DUMMYFUNCTION("""COMPUTED_VALUE"""),"R")</f>
        <v>R</v>
      </c>
    </row>
    <row r="3917">
      <c r="B3917" s="1" t="str">
        <f>IFERROR(__xludf.DUMMYFUNCTION("""COMPUTED_VALUE"""),"C++;Python;Rust")</f>
        <v>C++;Python;Rust</v>
      </c>
      <c r="E3917" s="1" t="str">
        <f>IFERROR(__xludf.DUMMYFUNCTION("UNIQUE(SPLIT(B3917,"";""))"),"C++")</f>
        <v>C++</v>
      </c>
      <c r="F3917" s="1" t="str">
        <f>IFERROR(__xludf.DUMMYFUNCTION("""COMPUTED_VALUE"""),"Python")</f>
        <v>Python</v>
      </c>
      <c r="G3917" s="1" t="str">
        <f>IFERROR(__xludf.DUMMYFUNCTION("""COMPUTED_VALUE"""),"Rust")</f>
        <v>Rust</v>
      </c>
    </row>
    <row r="3918">
      <c r="B3918" s="1" t="str">
        <f>IFERROR(__xludf.DUMMYFUNCTION("""COMPUTED_VALUE"""),"C#;F#;Ruby;SQL")</f>
        <v>C#;F#;Ruby;SQL</v>
      </c>
      <c r="E3918" s="1" t="str">
        <f>IFERROR(__xludf.DUMMYFUNCTION("UNIQUE(SPLIT(B3918,"";""))"),"C#")</f>
        <v>C#</v>
      </c>
      <c r="F3918" s="1" t="str">
        <f>IFERROR(__xludf.DUMMYFUNCTION("""COMPUTED_VALUE"""),"F#")</f>
        <v>F#</v>
      </c>
      <c r="G3918" s="1" t="str">
        <f>IFERROR(__xludf.DUMMYFUNCTION("""COMPUTED_VALUE"""),"Ruby")</f>
        <v>Ruby</v>
      </c>
      <c r="H3918" s="1" t="str">
        <f>IFERROR(__xludf.DUMMYFUNCTION("""COMPUTED_VALUE"""),"SQL")</f>
        <v>SQL</v>
      </c>
    </row>
    <row r="3919">
      <c r="B3919" s="1" t="str">
        <f>IFERROR(__xludf.DUMMYFUNCTION("""COMPUTED_VALUE"""),"HTML/CSS;Java;JavaScript;PHP;TypeScript")</f>
        <v>HTML/CSS;Java;JavaScript;PHP;TypeScript</v>
      </c>
      <c r="E3919" s="1" t="str">
        <f>IFERROR(__xludf.DUMMYFUNCTION("UNIQUE(SPLIT(B3919,"";""))"),"HTML/CSS")</f>
        <v>HTML/CSS</v>
      </c>
      <c r="F3919" s="1" t="str">
        <f>IFERROR(__xludf.DUMMYFUNCTION("""COMPUTED_VALUE"""),"Java")</f>
        <v>Java</v>
      </c>
      <c r="G3919" s="1" t="str">
        <f>IFERROR(__xludf.DUMMYFUNCTION("""COMPUTED_VALUE"""),"JavaScript")</f>
        <v>JavaScript</v>
      </c>
      <c r="H3919" s="1" t="str">
        <f>IFERROR(__xludf.DUMMYFUNCTION("""COMPUTED_VALUE"""),"PHP")</f>
        <v>PHP</v>
      </c>
      <c r="I3919" s="1" t="str">
        <f>IFERROR(__xludf.DUMMYFUNCTION("""COMPUTED_VALUE"""),"TypeScript")</f>
        <v>TypeScript</v>
      </c>
    </row>
    <row r="3920">
      <c r="B3920" s="1" t="str">
        <f>IFERROR(__xludf.DUMMYFUNCTION("""COMPUTED_VALUE"""),"Bash/Shell/PowerShell;C;C++;HTML/CSS;Java;JavaScript;PHP;Python")</f>
        <v>Bash/Shell/PowerShell;C;C++;HTML/CSS;Java;JavaScript;PHP;Python</v>
      </c>
      <c r="E3920" s="1" t="str">
        <f>IFERROR(__xludf.DUMMYFUNCTION("UNIQUE(SPLIT(B3920,"";""))"),"Bash/Shell/PowerShell")</f>
        <v>Bash/Shell/PowerShell</v>
      </c>
      <c r="F3920" s="1" t="str">
        <f>IFERROR(__xludf.DUMMYFUNCTION("""COMPUTED_VALUE"""),"C")</f>
        <v>C</v>
      </c>
      <c r="G3920" s="1" t="str">
        <f>IFERROR(__xludf.DUMMYFUNCTION("""COMPUTED_VALUE"""),"C++")</f>
        <v>C++</v>
      </c>
      <c r="H3920" s="1" t="str">
        <f>IFERROR(__xludf.DUMMYFUNCTION("""COMPUTED_VALUE"""),"HTML/CSS")</f>
        <v>HTML/CSS</v>
      </c>
      <c r="I3920" s="1" t="str">
        <f>IFERROR(__xludf.DUMMYFUNCTION("""COMPUTED_VALUE"""),"Java")</f>
        <v>Java</v>
      </c>
      <c r="J3920" s="1" t="str">
        <f>IFERROR(__xludf.DUMMYFUNCTION("""COMPUTED_VALUE"""),"JavaScript")</f>
        <v>JavaScript</v>
      </c>
      <c r="K3920" s="1" t="str">
        <f>IFERROR(__xludf.DUMMYFUNCTION("""COMPUTED_VALUE"""),"PHP")</f>
        <v>PHP</v>
      </c>
      <c r="L3920" s="1" t="str">
        <f>IFERROR(__xludf.DUMMYFUNCTION("""COMPUTED_VALUE"""),"Python")</f>
        <v>Python</v>
      </c>
    </row>
    <row r="3921">
      <c r="B3921" s="1" t="str">
        <f>IFERROR(__xludf.DUMMYFUNCTION("""COMPUTED_VALUE"""),"Bash/Shell/PowerShell;C;C++;C#;HTML/CSS;Java;JavaScript;PHP;SQL;TypeScript")</f>
        <v>Bash/Shell/PowerShell;C;C++;C#;HTML/CSS;Java;JavaScript;PHP;SQL;TypeScript</v>
      </c>
      <c r="E3921" s="1" t="str">
        <f>IFERROR(__xludf.DUMMYFUNCTION("UNIQUE(SPLIT(B3921,"";""))"),"Bash/Shell/PowerShell")</f>
        <v>Bash/Shell/PowerShell</v>
      </c>
      <c r="F3921" s="1" t="str">
        <f>IFERROR(__xludf.DUMMYFUNCTION("""COMPUTED_VALUE"""),"C")</f>
        <v>C</v>
      </c>
      <c r="G3921" s="1" t="str">
        <f>IFERROR(__xludf.DUMMYFUNCTION("""COMPUTED_VALUE"""),"C++")</f>
        <v>C++</v>
      </c>
      <c r="H3921" s="1" t="str">
        <f>IFERROR(__xludf.DUMMYFUNCTION("""COMPUTED_VALUE"""),"C#")</f>
        <v>C#</v>
      </c>
      <c r="I3921" s="1" t="str">
        <f>IFERROR(__xludf.DUMMYFUNCTION("""COMPUTED_VALUE"""),"HTML/CSS")</f>
        <v>HTML/CSS</v>
      </c>
      <c r="J3921" s="1" t="str">
        <f>IFERROR(__xludf.DUMMYFUNCTION("""COMPUTED_VALUE"""),"Java")</f>
        <v>Java</v>
      </c>
      <c r="K3921" s="1" t="str">
        <f>IFERROR(__xludf.DUMMYFUNCTION("""COMPUTED_VALUE"""),"JavaScript")</f>
        <v>JavaScript</v>
      </c>
      <c r="L3921" s="1" t="str">
        <f>IFERROR(__xludf.DUMMYFUNCTION("""COMPUTED_VALUE"""),"PHP")</f>
        <v>PHP</v>
      </c>
      <c r="M3921" s="1" t="str">
        <f>IFERROR(__xludf.DUMMYFUNCTION("""COMPUTED_VALUE"""),"SQL")</f>
        <v>SQL</v>
      </c>
      <c r="N3921" s="1" t="str">
        <f>IFERROR(__xludf.DUMMYFUNCTION("""COMPUTED_VALUE"""),"TypeScript")</f>
        <v>TypeScript</v>
      </c>
    </row>
    <row r="3922">
      <c r="B3922" s="1" t="str">
        <f>IFERROR(__xludf.DUMMYFUNCTION("""COMPUTED_VALUE"""),"HTML/CSS;JavaScript;PHP;SQL;TypeScript;WebAssembly")</f>
        <v>HTML/CSS;JavaScript;PHP;SQL;TypeScript;WebAssembly</v>
      </c>
      <c r="E3922" s="1" t="str">
        <f>IFERROR(__xludf.DUMMYFUNCTION("UNIQUE(SPLIT(B3922,"";""))"),"HTML/CSS")</f>
        <v>HTML/CSS</v>
      </c>
      <c r="F3922" s="1" t="str">
        <f>IFERROR(__xludf.DUMMYFUNCTION("""COMPUTED_VALUE"""),"JavaScript")</f>
        <v>JavaScript</v>
      </c>
      <c r="G3922" s="1" t="str">
        <f>IFERROR(__xludf.DUMMYFUNCTION("""COMPUTED_VALUE"""),"PHP")</f>
        <v>PHP</v>
      </c>
      <c r="H3922" s="1" t="str">
        <f>IFERROR(__xludf.DUMMYFUNCTION("""COMPUTED_VALUE"""),"SQL")</f>
        <v>SQL</v>
      </c>
      <c r="I3922" s="1" t="str">
        <f>IFERROR(__xludf.DUMMYFUNCTION("""COMPUTED_VALUE"""),"TypeScript")</f>
        <v>TypeScript</v>
      </c>
      <c r="J3922" s="1" t="str">
        <f>IFERROR(__xludf.DUMMYFUNCTION("""COMPUTED_VALUE"""),"WebAssembly")</f>
        <v>WebAssembly</v>
      </c>
    </row>
    <row r="3923">
      <c r="B3923" s="1" t="str">
        <f>IFERROR(__xludf.DUMMYFUNCTION("""COMPUTED_VALUE"""),"Assembly;Bash/Shell/PowerShell;C;C++;HTML/CSS;Java;JavaScript;Objective-C;PHP;Python;SQL")</f>
        <v>Assembly;Bash/Shell/PowerShell;C;C++;HTML/CSS;Java;JavaScript;Objective-C;PHP;Python;SQL</v>
      </c>
      <c r="E3923" s="1" t="str">
        <f>IFERROR(__xludf.DUMMYFUNCTION("UNIQUE(SPLIT(B3923,"";""))"),"Assembly")</f>
        <v>Assembly</v>
      </c>
      <c r="F3923" s="1" t="str">
        <f>IFERROR(__xludf.DUMMYFUNCTION("""COMPUTED_VALUE"""),"Bash/Shell/PowerShell")</f>
        <v>Bash/Shell/PowerShell</v>
      </c>
      <c r="G3923" s="1" t="str">
        <f>IFERROR(__xludf.DUMMYFUNCTION("""COMPUTED_VALUE"""),"C")</f>
        <v>C</v>
      </c>
      <c r="H3923" s="1" t="str">
        <f>IFERROR(__xludf.DUMMYFUNCTION("""COMPUTED_VALUE"""),"C++")</f>
        <v>C++</v>
      </c>
      <c r="I3923" s="1" t="str">
        <f>IFERROR(__xludf.DUMMYFUNCTION("""COMPUTED_VALUE"""),"HTML/CSS")</f>
        <v>HTML/CSS</v>
      </c>
      <c r="J3923" s="1" t="str">
        <f>IFERROR(__xludf.DUMMYFUNCTION("""COMPUTED_VALUE"""),"Java")</f>
        <v>Java</v>
      </c>
      <c r="K3923" s="1" t="str">
        <f>IFERROR(__xludf.DUMMYFUNCTION("""COMPUTED_VALUE"""),"JavaScript")</f>
        <v>JavaScript</v>
      </c>
      <c r="L3923" s="1" t="str">
        <f>IFERROR(__xludf.DUMMYFUNCTION("""COMPUTED_VALUE"""),"Objective-C")</f>
        <v>Objective-C</v>
      </c>
      <c r="M3923" s="1" t="str">
        <f>IFERROR(__xludf.DUMMYFUNCTION("""COMPUTED_VALUE"""),"PHP")</f>
        <v>PHP</v>
      </c>
      <c r="N3923" s="1" t="str">
        <f>IFERROR(__xludf.DUMMYFUNCTION("""COMPUTED_VALUE"""),"Python")</f>
        <v>Python</v>
      </c>
      <c r="O3923" s="1" t="str">
        <f>IFERROR(__xludf.DUMMYFUNCTION("""COMPUTED_VALUE"""),"SQL")</f>
        <v>SQL</v>
      </c>
    </row>
    <row r="3924">
      <c r="B3924" s="1" t="str">
        <f>IFERROR(__xludf.DUMMYFUNCTION("""COMPUTED_VALUE"""),"C;C++;C#;HTML/CSS;JavaScript;SQL;TypeScript;VBA")</f>
        <v>C;C++;C#;HTML/CSS;JavaScript;SQL;TypeScript;VBA</v>
      </c>
      <c r="E3924" s="1" t="str">
        <f>IFERROR(__xludf.DUMMYFUNCTION("UNIQUE(SPLIT(B3924,"";""))"),"C")</f>
        <v>C</v>
      </c>
      <c r="F3924" s="1" t="str">
        <f>IFERROR(__xludf.DUMMYFUNCTION("""COMPUTED_VALUE"""),"C++")</f>
        <v>C++</v>
      </c>
      <c r="G3924" s="1" t="str">
        <f>IFERROR(__xludf.DUMMYFUNCTION("""COMPUTED_VALUE"""),"C#")</f>
        <v>C#</v>
      </c>
      <c r="H3924" s="1" t="str">
        <f>IFERROR(__xludf.DUMMYFUNCTION("""COMPUTED_VALUE"""),"HTML/CSS")</f>
        <v>HTML/CSS</v>
      </c>
      <c r="I3924" s="1" t="str">
        <f>IFERROR(__xludf.DUMMYFUNCTION("""COMPUTED_VALUE"""),"JavaScript")</f>
        <v>JavaScript</v>
      </c>
      <c r="J3924" s="1" t="str">
        <f>IFERROR(__xludf.DUMMYFUNCTION("""COMPUTED_VALUE"""),"SQL")</f>
        <v>SQL</v>
      </c>
      <c r="K3924" s="1" t="str">
        <f>IFERROR(__xludf.DUMMYFUNCTION("""COMPUTED_VALUE"""),"TypeScript")</f>
        <v>TypeScript</v>
      </c>
      <c r="L3924" s="1" t="str">
        <f>IFERROR(__xludf.DUMMYFUNCTION("""COMPUTED_VALUE"""),"VBA")</f>
        <v>VBA</v>
      </c>
    </row>
    <row r="3925">
      <c r="B3925" s="1" t="str">
        <f>IFERROR(__xludf.DUMMYFUNCTION("""COMPUTED_VALUE"""),"Bash/Shell/PowerShell;C#;Dart;Elixir;Erlang;Go;HTML/CSS;JavaScript;Python;Rust;TypeScript")</f>
        <v>Bash/Shell/PowerShell;C#;Dart;Elixir;Erlang;Go;HTML/CSS;JavaScript;Python;Rust;TypeScript</v>
      </c>
      <c r="E3925" s="1" t="str">
        <f>IFERROR(__xludf.DUMMYFUNCTION("UNIQUE(SPLIT(B3925,"";""))"),"Bash/Shell/PowerShell")</f>
        <v>Bash/Shell/PowerShell</v>
      </c>
      <c r="F3925" s="1" t="str">
        <f>IFERROR(__xludf.DUMMYFUNCTION("""COMPUTED_VALUE"""),"C#")</f>
        <v>C#</v>
      </c>
      <c r="G3925" s="1" t="str">
        <f>IFERROR(__xludf.DUMMYFUNCTION("""COMPUTED_VALUE"""),"Dart")</f>
        <v>Dart</v>
      </c>
      <c r="H3925" s="1" t="str">
        <f>IFERROR(__xludf.DUMMYFUNCTION("""COMPUTED_VALUE"""),"Elixir")</f>
        <v>Elixir</v>
      </c>
      <c r="I3925" s="1" t="str">
        <f>IFERROR(__xludf.DUMMYFUNCTION("""COMPUTED_VALUE"""),"Erlang")</f>
        <v>Erlang</v>
      </c>
      <c r="J3925" s="1" t="str">
        <f>IFERROR(__xludf.DUMMYFUNCTION("""COMPUTED_VALUE"""),"Go")</f>
        <v>Go</v>
      </c>
      <c r="K3925" s="1" t="str">
        <f>IFERROR(__xludf.DUMMYFUNCTION("""COMPUTED_VALUE"""),"HTML/CSS")</f>
        <v>HTML/CSS</v>
      </c>
      <c r="L3925" s="1" t="str">
        <f>IFERROR(__xludf.DUMMYFUNCTION("""COMPUTED_VALUE"""),"JavaScript")</f>
        <v>JavaScript</v>
      </c>
      <c r="M3925" s="1" t="str">
        <f>IFERROR(__xludf.DUMMYFUNCTION("""COMPUTED_VALUE"""),"Python")</f>
        <v>Python</v>
      </c>
      <c r="N3925" s="1" t="str">
        <f>IFERROR(__xludf.DUMMYFUNCTION("""COMPUTED_VALUE"""),"Rust")</f>
        <v>Rust</v>
      </c>
      <c r="O3925" s="1" t="str">
        <f>IFERROR(__xludf.DUMMYFUNCTION("""COMPUTED_VALUE"""),"TypeScript")</f>
        <v>TypeScript</v>
      </c>
    </row>
    <row r="3926">
      <c r="B3926" s="1" t="str">
        <f>IFERROR(__xludf.DUMMYFUNCTION("""COMPUTED_VALUE"""),"HTML/CSS;JavaScript;PHP;TypeScript;Other(s):")</f>
        <v>HTML/CSS;JavaScript;PHP;TypeScript;Other(s):</v>
      </c>
      <c r="E3926" s="1" t="str">
        <f>IFERROR(__xludf.DUMMYFUNCTION("UNIQUE(SPLIT(B3926,"";""))"),"HTML/CSS")</f>
        <v>HTML/CSS</v>
      </c>
      <c r="F3926" s="1" t="str">
        <f>IFERROR(__xludf.DUMMYFUNCTION("""COMPUTED_VALUE"""),"JavaScript")</f>
        <v>JavaScript</v>
      </c>
      <c r="G3926" s="1" t="str">
        <f>IFERROR(__xludf.DUMMYFUNCTION("""COMPUTED_VALUE"""),"PHP")</f>
        <v>PHP</v>
      </c>
      <c r="H3926" s="1" t="str">
        <f>IFERROR(__xludf.DUMMYFUNCTION("""COMPUTED_VALUE"""),"TypeScript")</f>
        <v>TypeScript</v>
      </c>
      <c r="I3926" s="1" t="str">
        <f>IFERROR(__xludf.DUMMYFUNCTION("""COMPUTED_VALUE"""),"Other(s):")</f>
        <v>Other(s):</v>
      </c>
    </row>
    <row r="3927">
      <c r="B3927" s="1" t="str">
        <f>IFERROR(__xludf.DUMMYFUNCTION("""COMPUTED_VALUE"""),"HTML/CSS;Java;JavaScript;PHP;SQL")</f>
        <v>HTML/CSS;Java;JavaScript;PHP;SQL</v>
      </c>
      <c r="E3927" s="1" t="str">
        <f>IFERROR(__xludf.DUMMYFUNCTION("UNIQUE(SPLIT(B3927,"";""))"),"HTML/CSS")</f>
        <v>HTML/CSS</v>
      </c>
      <c r="F3927" s="1" t="str">
        <f>IFERROR(__xludf.DUMMYFUNCTION("""COMPUTED_VALUE"""),"Java")</f>
        <v>Java</v>
      </c>
      <c r="G3927" s="1" t="str">
        <f>IFERROR(__xludf.DUMMYFUNCTION("""COMPUTED_VALUE"""),"JavaScript")</f>
        <v>JavaScript</v>
      </c>
      <c r="H3927" s="1" t="str">
        <f>IFERROR(__xludf.DUMMYFUNCTION("""COMPUTED_VALUE"""),"PHP")</f>
        <v>PHP</v>
      </c>
      <c r="I3927" s="1" t="str">
        <f>IFERROR(__xludf.DUMMYFUNCTION("""COMPUTED_VALUE"""),"SQL")</f>
        <v>SQL</v>
      </c>
    </row>
    <row r="3928">
      <c r="B3928" s="1" t="str">
        <f>IFERROR(__xludf.DUMMYFUNCTION("""COMPUTED_VALUE"""),"C#;HTML/CSS;JavaScript;TypeScript")</f>
        <v>C#;HTML/CSS;JavaScript;TypeScript</v>
      </c>
      <c r="E3928" s="1" t="str">
        <f>IFERROR(__xludf.DUMMYFUNCTION("UNIQUE(SPLIT(B3928,"";""))"),"C#")</f>
        <v>C#</v>
      </c>
      <c r="F3928" s="1" t="str">
        <f>IFERROR(__xludf.DUMMYFUNCTION("""COMPUTED_VALUE"""),"HTML/CSS")</f>
        <v>HTML/CSS</v>
      </c>
      <c r="G3928" s="1" t="str">
        <f>IFERROR(__xludf.DUMMYFUNCTION("""COMPUTED_VALUE"""),"JavaScript")</f>
        <v>JavaScript</v>
      </c>
      <c r="H3928" s="1" t="str">
        <f>IFERROR(__xludf.DUMMYFUNCTION("""COMPUTED_VALUE"""),"TypeScript")</f>
        <v>TypeScript</v>
      </c>
    </row>
    <row r="3929">
      <c r="B3929" s="1" t="str">
        <f>IFERROR(__xludf.DUMMYFUNCTION("""COMPUTED_VALUE"""),"C;C++;HTML/CSS;Java;Objective-C;Swift")</f>
        <v>C;C++;HTML/CSS;Java;Objective-C;Swift</v>
      </c>
      <c r="E3929" s="1" t="str">
        <f>IFERROR(__xludf.DUMMYFUNCTION("UNIQUE(SPLIT(B3929,"";""))"),"C")</f>
        <v>C</v>
      </c>
      <c r="F3929" s="1" t="str">
        <f>IFERROR(__xludf.DUMMYFUNCTION("""COMPUTED_VALUE"""),"C++")</f>
        <v>C++</v>
      </c>
      <c r="G3929" s="1" t="str">
        <f>IFERROR(__xludf.DUMMYFUNCTION("""COMPUTED_VALUE"""),"HTML/CSS")</f>
        <v>HTML/CSS</v>
      </c>
      <c r="H3929" s="1" t="str">
        <f>IFERROR(__xludf.DUMMYFUNCTION("""COMPUTED_VALUE"""),"Java")</f>
        <v>Java</v>
      </c>
      <c r="I3929" s="1" t="str">
        <f>IFERROR(__xludf.DUMMYFUNCTION("""COMPUTED_VALUE"""),"Objective-C")</f>
        <v>Objective-C</v>
      </c>
      <c r="J3929" s="1" t="str">
        <f>IFERROR(__xludf.DUMMYFUNCTION("""COMPUTED_VALUE"""),"Swift")</f>
        <v>Swift</v>
      </c>
    </row>
    <row r="3930">
      <c r="B3930" s="1" t="str">
        <f>IFERROR(__xludf.DUMMYFUNCTION("""COMPUTED_VALUE"""),"C;C++;HTML/CSS")</f>
        <v>C;C++;HTML/CSS</v>
      </c>
      <c r="E3930" s="1" t="str">
        <f>IFERROR(__xludf.DUMMYFUNCTION("UNIQUE(SPLIT(B3930,"";""))"),"C")</f>
        <v>C</v>
      </c>
      <c r="F3930" s="1" t="str">
        <f>IFERROR(__xludf.DUMMYFUNCTION("""COMPUTED_VALUE"""),"C++")</f>
        <v>C++</v>
      </c>
      <c r="G3930" s="1" t="str">
        <f>IFERROR(__xludf.DUMMYFUNCTION("""COMPUTED_VALUE"""),"HTML/CSS")</f>
        <v>HTML/CSS</v>
      </c>
    </row>
    <row r="3931">
      <c r="B3931" s="1" t="str">
        <f>IFERROR(__xludf.DUMMYFUNCTION("""COMPUTED_VALUE"""),"HTML/CSS;JavaScript;PHP;SQL;TypeScript")</f>
        <v>HTML/CSS;JavaScript;PHP;SQL;TypeScript</v>
      </c>
      <c r="E3931" s="1" t="str">
        <f>IFERROR(__xludf.DUMMYFUNCTION("UNIQUE(SPLIT(B3931,"";""))"),"HTML/CSS")</f>
        <v>HTML/CSS</v>
      </c>
      <c r="F3931" s="1" t="str">
        <f>IFERROR(__xludf.DUMMYFUNCTION("""COMPUTED_VALUE"""),"JavaScript")</f>
        <v>JavaScript</v>
      </c>
      <c r="G3931" s="1" t="str">
        <f>IFERROR(__xludf.DUMMYFUNCTION("""COMPUTED_VALUE"""),"PHP")</f>
        <v>PHP</v>
      </c>
      <c r="H3931" s="1" t="str">
        <f>IFERROR(__xludf.DUMMYFUNCTION("""COMPUTED_VALUE"""),"SQL")</f>
        <v>SQL</v>
      </c>
      <c r="I3931" s="1" t="str">
        <f>IFERROR(__xludf.DUMMYFUNCTION("""COMPUTED_VALUE"""),"TypeScript")</f>
        <v>TypeScript</v>
      </c>
    </row>
    <row r="3932">
      <c r="B3932" s="1" t="str">
        <f>IFERROR(__xludf.DUMMYFUNCTION("""COMPUTED_VALUE"""),"HTML/CSS;Java;JavaScript;SQL")</f>
        <v>HTML/CSS;Java;JavaScript;SQL</v>
      </c>
      <c r="E3932" s="1" t="str">
        <f>IFERROR(__xludf.DUMMYFUNCTION("UNIQUE(SPLIT(B3932,"";""))"),"HTML/CSS")</f>
        <v>HTML/CSS</v>
      </c>
      <c r="F3932" s="1" t="str">
        <f>IFERROR(__xludf.DUMMYFUNCTION("""COMPUTED_VALUE"""),"Java")</f>
        <v>Java</v>
      </c>
      <c r="G3932" s="1" t="str">
        <f>IFERROR(__xludf.DUMMYFUNCTION("""COMPUTED_VALUE"""),"JavaScript")</f>
        <v>JavaScript</v>
      </c>
      <c r="H3932" s="1" t="str">
        <f>IFERROR(__xludf.DUMMYFUNCTION("""COMPUTED_VALUE"""),"SQL")</f>
        <v>SQL</v>
      </c>
    </row>
    <row r="3933">
      <c r="B3933" s="1" t="str">
        <f>IFERROR(__xludf.DUMMYFUNCTION("""COMPUTED_VALUE"""),"C;C++;HTML/CSS;Python")</f>
        <v>C;C++;HTML/CSS;Python</v>
      </c>
      <c r="E3933" s="1" t="str">
        <f>IFERROR(__xludf.DUMMYFUNCTION("UNIQUE(SPLIT(B3933,"";""))"),"C")</f>
        <v>C</v>
      </c>
      <c r="F3933" s="1" t="str">
        <f>IFERROR(__xludf.DUMMYFUNCTION("""COMPUTED_VALUE"""),"C++")</f>
        <v>C++</v>
      </c>
      <c r="G3933" s="1" t="str">
        <f>IFERROR(__xludf.DUMMYFUNCTION("""COMPUTED_VALUE"""),"HTML/CSS")</f>
        <v>HTML/CSS</v>
      </c>
      <c r="H3933" s="1" t="str">
        <f>IFERROR(__xludf.DUMMYFUNCTION("""COMPUTED_VALUE"""),"Python")</f>
        <v>Python</v>
      </c>
    </row>
    <row r="3934">
      <c r="B3934" s="1" t="str">
        <f>IFERROR(__xludf.DUMMYFUNCTION("""COMPUTED_VALUE"""),"HTML/CSS;Java;JavaScript;SQL;TypeScript")</f>
        <v>HTML/CSS;Java;JavaScript;SQL;TypeScript</v>
      </c>
      <c r="E3934" s="1" t="str">
        <f>IFERROR(__xludf.DUMMYFUNCTION("UNIQUE(SPLIT(B3934,"";""))"),"HTML/CSS")</f>
        <v>HTML/CSS</v>
      </c>
      <c r="F3934" s="1" t="str">
        <f>IFERROR(__xludf.DUMMYFUNCTION("""COMPUTED_VALUE"""),"Java")</f>
        <v>Java</v>
      </c>
      <c r="G3934" s="1" t="str">
        <f>IFERROR(__xludf.DUMMYFUNCTION("""COMPUTED_VALUE"""),"JavaScript")</f>
        <v>JavaScript</v>
      </c>
      <c r="H3934" s="1" t="str">
        <f>IFERROR(__xludf.DUMMYFUNCTION("""COMPUTED_VALUE"""),"SQL")</f>
        <v>SQL</v>
      </c>
      <c r="I3934" s="1" t="str">
        <f>IFERROR(__xludf.DUMMYFUNCTION("""COMPUTED_VALUE"""),"TypeScript")</f>
        <v>TypeScript</v>
      </c>
    </row>
    <row r="3935">
      <c r="B3935" s="1" t="str">
        <f>IFERROR(__xludf.DUMMYFUNCTION("""COMPUTED_VALUE"""),"Bash/Shell/PowerShell;C#;Go;HTML/CSS;JavaScript;Python;SQL;TypeScript")</f>
        <v>Bash/Shell/PowerShell;C#;Go;HTML/CSS;JavaScript;Python;SQL;TypeScript</v>
      </c>
      <c r="E3935" s="1" t="str">
        <f>IFERROR(__xludf.DUMMYFUNCTION("UNIQUE(SPLIT(B3935,"";""))"),"Bash/Shell/PowerShell")</f>
        <v>Bash/Shell/PowerShell</v>
      </c>
      <c r="F3935" s="1" t="str">
        <f>IFERROR(__xludf.DUMMYFUNCTION("""COMPUTED_VALUE"""),"C#")</f>
        <v>C#</v>
      </c>
      <c r="G3935" s="1" t="str">
        <f>IFERROR(__xludf.DUMMYFUNCTION("""COMPUTED_VALUE"""),"Go")</f>
        <v>Go</v>
      </c>
      <c r="H3935" s="1" t="str">
        <f>IFERROR(__xludf.DUMMYFUNCTION("""COMPUTED_VALUE"""),"HTML/CSS")</f>
        <v>HTML/CSS</v>
      </c>
      <c r="I3935" s="1" t="str">
        <f>IFERROR(__xludf.DUMMYFUNCTION("""COMPUTED_VALUE"""),"JavaScript")</f>
        <v>JavaScript</v>
      </c>
      <c r="J3935" s="1" t="str">
        <f>IFERROR(__xludf.DUMMYFUNCTION("""COMPUTED_VALUE"""),"Python")</f>
        <v>Python</v>
      </c>
      <c r="K3935" s="1" t="str">
        <f>IFERROR(__xludf.DUMMYFUNCTION("""COMPUTED_VALUE"""),"SQL")</f>
        <v>SQL</v>
      </c>
      <c r="L3935" s="1" t="str">
        <f>IFERROR(__xludf.DUMMYFUNCTION("""COMPUTED_VALUE"""),"TypeScript")</f>
        <v>TypeScript</v>
      </c>
    </row>
    <row r="3936">
      <c r="B3936" s="1" t="str">
        <f>IFERROR(__xludf.DUMMYFUNCTION("""COMPUTED_VALUE"""),"HTML/CSS;Java;JavaScript")</f>
        <v>HTML/CSS;Java;JavaScript</v>
      </c>
      <c r="E3936" s="1" t="str">
        <f>IFERROR(__xludf.DUMMYFUNCTION("UNIQUE(SPLIT(B3936,"";""))"),"HTML/CSS")</f>
        <v>HTML/CSS</v>
      </c>
      <c r="F3936" s="1" t="str">
        <f>IFERROR(__xludf.DUMMYFUNCTION("""COMPUTED_VALUE"""),"Java")</f>
        <v>Java</v>
      </c>
      <c r="G3936" s="1" t="str">
        <f>IFERROR(__xludf.DUMMYFUNCTION("""COMPUTED_VALUE"""),"JavaScript")</f>
        <v>JavaScript</v>
      </c>
    </row>
    <row r="3937">
      <c r="B3937" s="1" t="str">
        <f>IFERROR(__xludf.DUMMYFUNCTION("""COMPUTED_VALUE"""),"C#;HTML/CSS;JavaScript;SQL;TypeScript")</f>
        <v>C#;HTML/CSS;JavaScript;SQL;TypeScript</v>
      </c>
      <c r="E3937" s="1" t="str">
        <f>IFERROR(__xludf.DUMMYFUNCTION("UNIQUE(SPLIT(B3937,"";""))"),"C#")</f>
        <v>C#</v>
      </c>
      <c r="F3937" s="1" t="str">
        <f>IFERROR(__xludf.DUMMYFUNCTION("""COMPUTED_VALUE"""),"HTML/CSS")</f>
        <v>HTML/CSS</v>
      </c>
      <c r="G3937" s="1" t="str">
        <f>IFERROR(__xludf.DUMMYFUNCTION("""COMPUTED_VALUE"""),"JavaScript")</f>
        <v>JavaScript</v>
      </c>
      <c r="H3937" s="1" t="str">
        <f>IFERROR(__xludf.DUMMYFUNCTION("""COMPUTED_VALUE"""),"SQL")</f>
        <v>SQL</v>
      </c>
      <c r="I3937" s="1" t="str">
        <f>IFERROR(__xludf.DUMMYFUNCTION("""COMPUTED_VALUE"""),"TypeScript")</f>
        <v>TypeScript</v>
      </c>
    </row>
    <row r="3938">
      <c r="B3938" s="1" t="str">
        <f>IFERROR(__xludf.DUMMYFUNCTION("""COMPUTED_VALUE"""),"Bash/Shell/PowerShell;C;C++;JavaScript;Objective-C;R;Ruby;Swift")</f>
        <v>Bash/Shell/PowerShell;C;C++;JavaScript;Objective-C;R;Ruby;Swift</v>
      </c>
      <c r="E3938" s="1" t="str">
        <f>IFERROR(__xludf.DUMMYFUNCTION("UNIQUE(SPLIT(B3938,"";""))"),"Bash/Shell/PowerShell")</f>
        <v>Bash/Shell/PowerShell</v>
      </c>
      <c r="F3938" s="1" t="str">
        <f>IFERROR(__xludf.DUMMYFUNCTION("""COMPUTED_VALUE"""),"C")</f>
        <v>C</v>
      </c>
      <c r="G3938" s="1" t="str">
        <f>IFERROR(__xludf.DUMMYFUNCTION("""COMPUTED_VALUE"""),"C++")</f>
        <v>C++</v>
      </c>
      <c r="H3938" s="1" t="str">
        <f>IFERROR(__xludf.DUMMYFUNCTION("""COMPUTED_VALUE"""),"JavaScript")</f>
        <v>JavaScript</v>
      </c>
      <c r="I3938" s="1" t="str">
        <f>IFERROR(__xludf.DUMMYFUNCTION("""COMPUTED_VALUE"""),"Objective-C")</f>
        <v>Objective-C</v>
      </c>
      <c r="J3938" s="1" t="str">
        <f>IFERROR(__xludf.DUMMYFUNCTION("""COMPUTED_VALUE"""),"R")</f>
        <v>R</v>
      </c>
      <c r="K3938" s="1" t="str">
        <f>IFERROR(__xludf.DUMMYFUNCTION("""COMPUTED_VALUE"""),"Ruby")</f>
        <v>Ruby</v>
      </c>
      <c r="L3938" s="1" t="str">
        <f>IFERROR(__xludf.DUMMYFUNCTION("""COMPUTED_VALUE"""),"Swift")</f>
        <v>Swift</v>
      </c>
    </row>
    <row r="3939">
      <c r="B3939" s="1" t="str">
        <f>IFERROR(__xludf.DUMMYFUNCTION("""COMPUTED_VALUE"""),"Bash/Shell/PowerShell;Go;HTML/CSS;JavaScript;PHP;Python;Ruby;Rust;SQL;TypeScript")</f>
        <v>Bash/Shell/PowerShell;Go;HTML/CSS;JavaScript;PHP;Python;Ruby;Rust;SQL;TypeScript</v>
      </c>
      <c r="E3939" s="1" t="str">
        <f>IFERROR(__xludf.DUMMYFUNCTION("UNIQUE(SPLIT(B3939,"";""))"),"Bash/Shell/PowerShell")</f>
        <v>Bash/Shell/PowerShell</v>
      </c>
      <c r="F3939" s="1" t="str">
        <f>IFERROR(__xludf.DUMMYFUNCTION("""COMPUTED_VALUE"""),"Go")</f>
        <v>Go</v>
      </c>
      <c r="G3939" s="1" t="str">
        <f>IFERROR(__xludf.DUMMYFUNCTION("""COMPUTED_VALUE"""),"HTML/CSS")</f>
        <v>HTML/CSS</v>
      </c>
      <c r="H3939" s="1" t="str">
        <f>IFERROR(__xludf.DUMMYFUNCTION("""COMPUTED_VALUE"""),"JavaScript")</f>
        <v>JavaScript</v>
      </c>
      <c r="I3939" s="1" t="str">
        <f>IFERROR(__xludf.DUMMYFUNCTION("""COMPUTED_VALUE"""),"PHP")</f>
        <v>PHP</v>
      </c>
      <c r="J3939" s="1" t="str">
        <f>IFERROR(__xludf.DUMMYFUNCTION("""COMPUTED_VALUE"""),"Python")</f>
        <v>Python</v>
      </c>
      <c r="K3939" s="1" t="str">
        <f>IFERROR(__xludf.DUMMYFUNCTION("""COMPUTED_VALUE"""),"Ruby")</f>
        <v>Ruby</v>
      </c>
      <c r="L3939" s="1" t="str">
        <f>IFERROR(__xludf.DUMMYFUNCTION("""COMPUTED_VALUE"""),"Rust")</f>
        <v>Rust</v>
      </c>
      <c r="M3939" s="1" t="str">
        <f>IFERROR(__xludf.DUMMYFUNCTION("""COMPUTED_VALUE"""),"SQL")</f>
        <v>SQL</v>
      </c>
      <c r="N3939" s="1" t="str">
        <f>IFERROR(__xludf.DUMMYFUNCTION("""COMPUTED_VALUE"""),"TypeScript")</f>
        <v>TypeScript</v>
      </c>
    </row>
    <row r="3940">
      <c r="B3940" s="1" t="str">
        <f>IFERROR(__xludf.DUMMYFUNCTION("""COMPUTED_VALUE"""),"Bash/Shell/PowerShell;Python")</f>
        <v>Bash/Shell/PowerShell;Python</v>
      </c>
      <c r="E3940" s="1" t="str">
        <f>IFERROR(__xludf.DUMMYFUNCTION("UNIQUE(SPLIT(B3940,"";""))"),"Bash/Shell/PowerShell")</f>
        <v>Bash/Shell/PowerShell</v>
      </c>
      <c r="F3940" s="1" t="str">
        <f>IFERROR(__xludf.DUMMYFUNCTION("""COMPUTED_VALUE"""),"Python")</f>
        <v>Python</v>
      </c>
    </row>
    <row r="3941">
      <c r="B3941" s="1" t="str">
        <f>IFERROR(__xludf.DUMMYFUNCTION("""COMPUTED_VALUE"""),"Java;Kotlin")</f>
        <v>Java;Kotlin</v>
      </c>
      <c r="E3941" s="1" t="str">
        <f>IFERROR(__xludf.DUMMYFUNCTION("UNIQUE(SPLIT(B3941,"";""))"),"Java")</f>
        <v>Java</v>
      </c>
      <c r="F3941" s="1" t="str">
        <f>IFERROR(__xludf.DUMMYFUNCTION("""COMPUTED_VALUE"""),"Kotlin")</f>
        <v>Kotlin</v>
      </c>
    </row>
    <row r="3942">
      <c r="B3942" s="1" t="str">
        <f>IFERROR(__xludf.DUMMYFUNCTION("""COMPUTED_VALUE"""),"Assembly;Bash/Shell/PowerShell;C;C++;Elixir;Erlang;Go;HTML/CSS;JavaScript;Python;R;Rust;SQL")</f>
        <v>Assembly;Bash/Shell/PowerShell;C;C++;Elixir;Erlang;Go;HTML/CSS;JavaScript;Python;R;Rust;SQL</v>
      </c>
      <c r="E3942" s="1" t="str">
        <f>IFERROR(__xludf.DUMMYFUNCTION("UNIQUE(SPLIT(B3942,"";""))"),"Assembly")</f>
        <v>Assembly</v>
      </c>
      <c r="F3942" s="1" t="str">
        <f>IFERROR(__xludf.DUMMYFUNCTION("""COMPUTED_VALUE"""),"Bash/Shell/PowerShell")</f>
        <v>Bash/Shell/PowerShell</v>
      </c>
      <c r="G3942" s="1" t="str">
        <f>IFERROR(__xludf.DUMMYFUNCTION("""COMPUTED_VALUE"""),"C")</f>
        <v>C</v>
      </c>
      <c r="H3942" s="1" t="str">
        <f>IFERROR(__xludf.DUMMYFUNCTION("""COMPUTED_VALUE"""),"C++")</f>
        <v>C++</v>
      </c>
      <c r="I3942" s="1" t="str">
        <f>IFERROR(__xludf.DUMMYFUNCTION("""COMPUTED_VALUE"""),"Elixir")</f>
        <v>Elixir</v>
      </c>
      <c r="J3942" s="1" t="str">
        <f>IFERROR(__xludf.DUMMYFUNCTION("""COMPUTED_VALUE"""),"Erlang")</f>
        <v>Erlang</v>
      </c>
      <c r="K3942" s="1" t="str">
        <f>IFERROR(__xludf.DUMMYFUNCTION("""COMPUTED_VALUE"""),"Go")</f>
        <v>Go</v>
      </c>
      <c r="L3942" s="1" t="str">
        <f>IFERROR(__xludf.DUMMYFUNCTION("""COMPUTED_VALUE"""),"HTML/CSS")</f>
        <v>HTML/CSS</v>
      </c>
      <c r="M3942" s="1" t="str">
        <f>IFERROR(__xludf.DUMMYFUNCTION("""COMPUTED_VALUE"""),"JavaScript")</f>
        <v>JavaScript</v>
      </c>
      <c r="N3942" s="1" t="str">
        <f>IFERROR(__xludf.DUMMYFUNCTION("""COMPUTED_VALUE"""),"Python")</f>
        <v>Python</v>
      </c>
      <c r="O3942" s="1" t="str">
        <f>IFERROR(__xludf.DUMMYFUNCTION("""COMPUTED_VALUE"""),"R")</f>
        <v>R</v>
      </c>
      <c r="P3942" s="1" t="str">
        <f>IFERROR(__xludf.DUMMYFUNCTION("""COMPUTED_VALUE"""),"Rust")</f>
        <v>Rust</v>
      </c>
      <c r="Q3942" s="1" t="str">
        <f>IFERROR(__xludf.DUMMYFUNCTION("""COMPUTED_VALUE"""),"SQL")</f>
        <v>SQL</v>
      </c>
    </row>
    <row r="3943">
      <c r="B3943" s="1" t="str">
        <f>IFERROR(__xludf.DUMMYFUNCTION("""COMPUTED_VALUE"""),"Bash/Shell/PowerShell;C++;HTML/CSS;JavaScript;Python;SQL")</f>
        <v>Bash/Shell/PowerShell;C++;HTML/CSS;JavaScript;Python;SQL</v>
      </c>
      <c r="E3943" s="1" t="str">
        <f>IFERROR(__xludf.DUMMYFUNCTION("UNIQUE(SPLIT(B3943,"";""))"),"Bash/Shell/PowerShell")</f>
        <v>Bash/Shell/PowerShell</v>
      </c>
      <c r="F3943" s="1" t="str">
        <f>IFERROR(__xludf.DUMMYFUNCTION("""COMPUTED_VALUE"""),"C++")</f>
        <v>C++</v>
      </c>
      <c r="G3943" s="1" t="str">
        <f>IFERROR(__xludf.DUMMYFUNCTION("""COMPUTED_VALUE"""),"HTML/CSS")</f>
        <v>HTML/CSS</v>
      </c>
      <c r="H3943" s="1" t="str">
        <f>IFERROR(__xludf.DUMMYFUNCTION("""COMPUTED_VALUE"""),"JavaScript")</f>
        <v>JavaScript</v>
      </c>
      <c r="I3943" s="1" t="str">
        <f>IFERROR(__xludf.DUMMYFUNCTION("""COMPUTED_VALUE"""),"Python")</f>
        <v>Python</v>
      </c>
      <c r="J3943" s="1" t="str">
        <f>IFERROR(__xludf.DUMMYFUNCTION("""COMPUTED_VALUE"""),"SQL")</f>
        <v>SQL</v>
      </c>
    </row>
    <row r="3944">
      <c r="B3944" s="1" t="str">
        <f>IFERROR(__xludf.DUMMYFUNCTION("""COMPUTED_VALUE"""),"Bash/Shell/PowerShell;HTML/CSS;Java;JavaScript;Kotlin;TypeScript")</f>
        <v>Bash/Shell/PowerShell;HTML/CSS;Java;JavaScript;Kotlin;TypeScript</v>
      </c>
      <c r="E3944" s="1" t="str">
        <f>IFERROR(__xludf.DUMMYFUNCTION("UNIQUE(SPLIT(B3944,"";""))"),"Bash/Shell/PowerShell")</f>
        <v>Bash/Shell/PowerShell</v>
      </c>
      <c r="F3944" s="1" t="str">
        <f>IFERROR(__xludf.DUMMYFUNCTION("""COMPUTED_VALUE"""),"HTML/CSS")</f>
        <v>HTML/CSS</v>
      </c>
      <c r="G3944" s="1" t="str">
        <f>IFERROR(__xludf.DUMMYFUNCTION("""COMPUTED_VALUE"""),"Java")</f>
        <v>Java</v>
      </c>
      <c r="H3944" s="1" t="str">
        <f>IFERROR(__xludf.DUMMYFUNCTION("""COMPUTED_VALUE"""),"JavaScript")</f>
        <v>JavaScript</v>
      </c>
      <c r="I3944" s="1" t="str">
        <f>IFERROR(__xludf.DUMMYFUNCTION("""COMPUTED_VALUE"""),"Kotlin")</f>
        <v>Kotlin</v>
      </c>
      <c r="J3944" s="1" t="str">
        <f>IFERROR(__xludf.DUMMYFUNCTION("""COMPUTED_VALUE"""),"TypeScript")</f>
        <v>TypeScript</v>
      </c>
    </row>
    <row r="3945">
      <c r="B3945" s="1" t="str">
        <f>IFERROR(__xludf.DUMMYFUNCTION("""COMPUTED_VALUE"""),"HTML/CSS;Java;JavaScript;PHP;Python;SQL")</f>
        <v>HTML/CSS;Java;JavaScript;PHP;Python;SQL</v>
      </c>
      <c r="E3945" s="1" t="str">
        <f>IFERROR(__xludf.DUMMYFUNCTION("UNIQUE(SPLIT(B3945,"";""))"),"HTML/CSS")</f>
        <v>HTML/CSS</v>
      </c>
      <c r="F3945" s="1" t="str">
        <f>IFERROR(__xludf.DUMMYFUNCTION("""COMPUTED_VALUE"""),"Java")</f>
        <v>Java</v>
      </c>
      <c r="G3945" s="1" t="str">
        <f>IFERROR(__xludf.DUMMYFUNCTION("""COMPUTED_VALUE"""),"JavaScript")</f>
        <v>JavaScript</v>
      </c>
      <c r="H3945" s="1" t="str">
        <f>IFERROR(__xludf.DUMMYFUNCTION("""COMPUTED_VALUE"""),"PHP")</f>
        <v>PHP</v>
      </c>
      <c r="I3945" s="1" t="str">
        <f>IFERROR(__xludf.DUMMYFUNCTION("""COMPUTED_VALUE"""),"Python")</f>
        <v>Python</v>
      </c>
      <c r="J3945" s="1" t="str">
        <f>IFERROR(__xludf.DUMMYFUNCTION("""COMPUTED_VALUE"""),"SQL")</f>
        <v>SQL</v>
      </c>
    </row>
    <row r="3946">
      <c r="B3946" s="1" t="str">
        <f>IFERROR(__xludf.DUMMYFUNCTION("""COMPUTED_VALUE"""),"Bash/Shell/PowerShell;HTML/CSS;Java;JavaScript;PHP;Ruby;SQL")</f>
        <v>Bash/Shell/PowerShell;HTML/CSS;Java;JavaScript;PHP;Ruby;SQL</v>
      </c>
      <c r="E3946" s="1" t="str">
        <f>IFERROR(__xludf.DUMMYFUNCTION("UNIQUE(SPLIT(B3946,"";""))"),"Bash/Shell/PowerShell")</f>
        <v>Bash/Shell/PowerShell</v>
      </c>
      <c r="F3946" s="1" t="str">
        <f>IFERROR(__xludf.DUMMYFUNCTION("""COMPUTED_VALUE"""),"HTML/CSS")</f>
        <v>HTML/CSS</v>
      </c>
      <c r="G3946" s="1" t="str">
        <f>IFERROR(__xludf.DUMMYFUNCTION("""COMPUTED_VALUE"""),"Java")</f>
        <v>Java</v>
      </c>
      <c r="H3946" s="1" t="str">
        <f>IFERROR(__xludf.DUMMYFUNCTION("""COMPUTED_VALUE"""),"JavaScript")</f>
        <v>JavaScript</v>
      </c>
      <c r="I3946" s="1" t="str">
        <f>IFERROR(__xludf.DUMMYFUNCTION("""COMPUTED_VALUE"""),"PHP")</f>
        <v>PHP</v>
      </c>
      <c r="J3946" s="1" t="str">
        <f>IFERROR(__xludf.DUMMYFUNCTION("""COMPUTED_VALUE"""),"Ruby")</f>
        <v>Ruby</v>
      </c>
      <c r="K3946" s="1" t="str">
        <f>IFERROR(__xludf.DUMMYFUNCTION("""COMPUTED_VALUE"""),"SQL")</f>
        <v>SQL</v>
      </c>
    </row>
    <row r="3947">
      <c r="B3947" s="1" t="str">
        <f>IFERROR(__xludf.DUMMYFUNCTION("""COMPUTED_VALUE"""),"HTML/CSS;Java;SQL")</f>
        <v>HTML/CSS;Java;SQL</v>
      </c>
      <c r="E3947" s="1" t="str">
        <f>IFERROR(__xludf.DUMMYFUNCTION("UNIQUE(SPLIT(B3947,"";""))"),"HTML/CSS")</f>
        <v>HTML/CSS</v>
      </c>
      <c r="F3947" s="1" t="str">
        <f>IFERROR(__xludf.DUMMYFUNCTION("""COMPUTED_VALUE"""),"Java")</f>
        <v>Java</v>
      </c>
      <c r="G3947" s="1" t="str">
        <f>IFERROR(__xludf.DUMMYFUNCTION("""COMPUTED_VALUE"""),"SQL")</f>
        <v>SQL</v>
      </c>
    </row>
    <row r="3948">
      <c r="B3948" s="1" t="str">
        <f>IFERROR(__xludf.DUMMYFUNCTION("""COMPUTED_VALUE"""),"Bash/Shell/PowerShell;Java;Kotlin;SQL")</f>
        <v>Bash/Shell/PowerShell;Java;Kotlin;SQL</v>
      </c>
      <c r="E3948" s="1" t="str">
        <f>IFERROR(__xludf.DUMMYFUNCTION("UNIQUE(SPLIT(B3948,"";""))"),"Bash/Shell/PowerShell")</f>
        <v>Bash/Shell/PowerShell</v>
      </c>
      <c r="F3948" s="1" t="str">
        <f>IFERROR(__xludf.DUMMYFUNCTION("""COMPUTED_VALUE"""),"Java")</f>
        <v>Java</v>
      </c>
      <c r="G3948" s="1" t="str">
        <f>IFERROR(__xludf.DUMMYFUNCTION("""COMPUTED_VALUE"""),"Kotlin")</f>
        <v>Kotlin</v>
      </c>
      <c r="H3948" s="1" t="str">
        <f>IFERROR(__xludf.DUMMYFUNCTION("""COMPUTED_VALUE"""),"SQL")</f>
        <v>SQL</v>
      </c>
    </row>
    <row r="3949">
      <c r="B3949" s="1" t="str">
        <f>IFERROR(__xludf.DUMMYFUNCTION("""COMPUTED_VALUE"""),"Assembly;Bash/Shell/PowerShell;C;JavaScript;Python")</f>
        <v>Assembly;Bash/Shell/PowerShell;C;JavaScript;Python</v>
      </c>
      <c r="E3949" s="1" t="str">
        <f>IFERROR(__xludf.DUMMYFUNCTION("UNIQUE(SPLIT(B3949,"";""))"),"Assembly")</f>
        <v>Assembly</v>
      </c>
      <c r="F3949" s="1" t="str">
        <f>IFERROR(__xludf.DUMMYFUNCTION("""COMPUTED_VALUE"""),"Bash/Shell/PowerShell")</f>
        <v>Bash/Shell/PowerShell</v>
      </c>
      <c r="G3949" s="1" t="str">
        <f>IFERROR(__xludf.DUMMYFUNCTION("""COMPUTED_VALUE"""),"C")</f>
        <v>C</v>
      </c>
      <c r="H3949" s="1" t="str">
        <f>IFERROR(__xludf.DUMMYFUNCTION("""COMPUTED_VALUE"""),"JavaScript")</f>
        <v>JavaScript</v>
      </c>
      <c r="I3949" s="1" t="str">
        <f>IFERROR(__xludf.DUMMYFUNCTION("""COMPUTED_VALUE"""),"Python")</f>
        <v>Python</v>
      </c>
    </row>
    <row r="3950">
      <c r="B3950" s="1" t="str">
        <f>IFERROR(__xludf.DUMMYFUNCTION("""COMPUTED_VALUE"""),"C#;HTML/CSS;JavaScript;SQL;Other(s):")</f>
        <v>C#;HTML/CSS;JavaScript;SQL;Other(s):</v>
      </c>
      <c r="E3950" s="1" t="str">
        <f>IFERROR(__xludf.DUMMYFUNCTION("UNIQUE(SPLIT(B3950,"";""))"),"C#")</f>
        <v>C#</v>
      </c>
      <c r="F3950" s="1" t="str">
        <f>IFERROR(__xludf.DUMMYFUNCTION("""COMPUTED_VALUE"""),"HTML/CSS")</f>
        <v>HTML/CSS</v>
      </c>
      <c r="G3950" s="1" t="str">
        <f>IFERROR(__xludf.DUMMYFUNCTION("""COMPUTED_VALUE"""),"JavaScript")</f>
        <v>JavaScript</v>
      </c>
      <c r="H3950" s="1" t="str">
        <f>IFERROR(__xludf.DUMMYFUNCTION("""COMPUTED_VALUE"""),"SQL")</f>
        <v>SQL</v>
      </c>
      <c r="I3950" s="1" t="str">
        <f>IFERROR(__xludf.DUMMYFUNCTION("""COMPUTED_VALUE"""),"Other(s):")</f>
        <v>Other(s):</v>
      </c>
    </row>
    <row r="3951">
      <c r="B3951" s="1" t="str">
        <f>IFERROR(__xludf.DUMMYFUNCTION("""COMPUTED_VALUE"""),"Bash/Shell/PowerShell;C++;HTML/CSS;JavaScript;PHP;Python;SQL")</f>
        <v>Bash/Shell/PowerShell;C++;HTML/CSS;JavaScript;PHP;Python;SQL</v>
      </c>
      <c r="E3951" s="1" t="str">
        <f>IFERROR(__xludf.DUMMYFUNCTION("UNIQUE(SPLIT(B3951,"";""))"),"Bash/Shell/PowerShell")</f>
        <v>Bash/Shell/PowerShell</v>
      </c>
      <c r="F3951" s="1" t="str">
        <f>IFERROR(__xludf.DUMMYFUNCTION("""COMPUTED_VALUE"""),"C++")</f>
        <v>C++</v>
      </c>
      <c r="G3951" s="1" t="str">
        <f>IFERROR(__xludf.DUMMYFUNCTION("""COMPUTED_VALUE"""),"HTML/CSS")</f>
        <v>HTML/CSS</v>
      </c>
      <c r="H3951" s="1" t="str">
        <f>IFERROR(__xludf.DUMMYFUNCTION("""COMPUTED_VALUE"""),"JavaScript")</f>
        <v>JavaScript</v>
      </c>
      <c r="I3951" s="1" t="str">
        <f>IFERROR(__xludf.DUMMYFUNCTION("""COMPUTED_VALUE"""),"PHP")</f>
        <v>PHP</v>
      </c>
      <c r="J3951" s="1" t="str">
        <f>IFERROR(__xludf.DUMMYFUNCTION("""COMPUTED_VALUE"""),"Python")</f>
        <v>Python</v>
      </c>
      <c r="K3951" s="1" t="str">
        <f>IFERROR(__xludf.DUMMYFUNCTION("""COMPUTED_VALUE"""),"SQL")</f>
        <v>SQL</v>
      </c>
    </row>
    <row r="3952">
      <c r="B3952" s="1" t="str">
        <f>IFERROR(__xludf.DUMMYFUNCTION("""COMPUTED_VALUE"""),"Bash/Shell/PowerShell;Java;JavaScript;Python;SQL")</f>
        <v>Bash/Shell/PowerShell;Java;JavaScript;Python;SQL</v>
      </c>
      <c r="E3952" s="1" t="str">
        <f>IFERROR(__xludf.DUMMYFUNCTION("UNIQUE(SPLIT(B3952,"";""))"),"Bash/Shell/PowerShell")</f>
        <v>Bash/Shell/PowerShell</v>
      </c>
      <c r="F3952" s="1" t="str">
        <f>IFERROR(__xludf.DUMMYFUNCTION("""COMPUTED_VALUE"""),"Java")</f>
        <v>Java</v>
      </c>
      <c r="G3952" s="1" t="str">
        <f>IFERROR(__xludf.DUMMYFUNCTION("""COMPUTED_VALUE"""),"JavaScript")</f>
        <v>JavaScript</v>
      </c>
      <c r="H3952" s="1" t="str">
        <f>IFERROR(__xludf.DUMMYFUNCTION("""COMPUTED_VALUE"""),"Python")</f>
        <v>Python</v>
      </c>
      <c r="I3952" s="1" t="str">
        <f>IFERROR(__xludf.DUMMYFUNCTION("""COMPUTED_VALUE"""),"SQL")</f>
        <v>SQL</v>
      </c>
    </row>
    <row r="3953">
      <c r="B3953" s="1" t="str">
        <f>IFERROR(__xludf.DUMMYFUNCTION("""COMPUTED_VALUE"""),"Java;JavaScript;Python;SQL")</f>
        <v>Java;JavaScript;Python;SQL</v>
      </c>
      <c r="E3953" s="1" t="str">
        <f>IFERROR(__xludf.DUMMYFUNCTION("UNIQUE(SPLIT(B3953,"";""))"),"Java")</f>
        <v>Java</v>
      </c>
      <c r="F3953" s="1" t="str">
        <f>IFERROR(__xludf.DUMMYFUNCTION("""COMPUTED_VALUE"""),"JavaScript")</f>
        <v>JavaScript</v>
      </c>
      <c r="G3953" s="1" t="str">
        <f>IFERROR(__xludf.DUMMYFUNCTION("""COMPUTED_VALUE"""),"Python")</f>
        <v>Python</v>
      </c>
      <c r="H3953" s="1" t="str">
        <f>IFERROR(__xludf.DUMMYFUNCTION("""COMPUTED_VALUE"""),"SQL")</f>
        <v>SQL</v>
      </c>
    </row>
    <row r="3954">
      <c r="B3954" s="1" t="str">
        <f>IFERROR(__xludf.DUMMYFUNCTION("""COMPUTED_VALUE"""),"Bash/Shell/PowerShell;C#;HTML/CSS;JavaScript;Ruby;TypeScript")</f>
        <v>Bash/Shell/PowerShell;C#;HTML/CSS;JavaScript;Ruby;TypeScript</v>
      </c>
      <c r="E3954" s="1" t="str">
        <f>IFERROR(__xludf.DUMMYFUNCTION("UNIQUE(SPLIT(B3954,"";""))"),"Bash/Shell/PowerShell")</f>
        <v>Bash/Shell/PowerShell</v>
      </c>
      <c r="F3954" s="1" t="str">
        <f>IFERROR(__xludf.DUMMYFUNCTION("""COMPUTED_VALUE"""),"C#")</f>
        <v>C#</v>
      </c>
      <c r="G3954" s="1" t="str">
        <f>IFERROR(__xludf.DUMMYFUNCTION("""COMPUTED_VALUE"""),"HTML/CSS")</f>
        <v>HTML/CSS</v>
      </c>
      <c r="H3954" s="1" t="str">
        <f>IFERROR(__xludf.DUMMYFUNCTION("""COMPUTED_VALUE"""),"JavaScript")</f>
        <v>JavaScript</v>
      </c>
      <c r="I3954" s="1" t="str">
        <f>IFERROR(__xludf.DUMMYFUNCTION("""COMPUTED_VALUE"""),"Ruby")</f>
        <v>Ruby</v>
      </c>
      <c r="J3954" s="1" t="str">
        <f>IFERROR(__xludf.DUMMYFUNCTION("""COMPUTED_VALUE"""),"TypeScript")</f>
        <v>TypeScript</v>
      </c>
    </row>
    <row r="3955">
      <c r="B3955" s="1" t="str">
        <f>IFERROR(__xludf.DUMMYFUNCTION("""COMPUTED_VALUE"""),"Bash/Shell/PowerShell;Java;Kotlin;SQL")</f>
        <v>Bash/Shell/PowerShell;Java;Kotlin;SQL</v>
      </c>
      <c r="E3955" s="1" t="str">
        <f>IFERROR(__xludf.DUMMYFUNCTION("UNIQUE(SPLIT(B3955,"";""))"),"Bash/Shell/PowerShell")</f>
        <v>Bash/Shell/PowerShell</v>
      </c>
      <c r="F3955" s="1" t="str">
        <f>IFERROR(__xludf.DUMMYFUNCTION("""COMPUTED_VALUE"""),"Java")</f>
        <v>Java</v>
      </c>
      <c r="G3955" s="1" t="str">
        <f>IFERROR(__xludf.DUMMYFUNCTION("""COMPUTED_VALUE"""),"Kotlin")</f>
        <v>Kotlin</v>
      </c>
      <c r="H3955" s="1" t="str">
        <f>IFERROR(__xludf.DUMMYFUNCTION("""COMPUTED_VALUE"""),"SQL")</f>
        <v>SQL</v>
      </c>
    </row>
    <row r="3956">
      <c r="B3956" s="1" t="str">
        <f>IFERROR(__xludf.DUMMYFUNCTION("""COMPUTED_VALUE"""),"Java;SQL")</f>
        <v>Java;SQL</v>
      </c>
      <c r="E3956" s="1" t="str">
        <f>IFERROR(__xludf.DUMMYFUNCTION("UNIQUE(SPLIT(B3956,"";""))"),"Java")</f>
        <v>Java</v>
      </c>
      <c r="F3956" s="1" t="str">
        <f>IFERROR(__xludf.DUMMYFUNCTION("""COMPUTED_VALUE"""),"SQL")</f>
        <v>SQL</v>
      </c>
    </row>
    <row r="3957">
      <c r="B3957" s="1" t="str">
        <f>IFERROR(__xludf.DUMMYFUNCTION("""COMPUTED_VALUE"""),"Bash/Shell/PowerShell;HTML/CSS;Java;JavaScript;SQL")</f>
        <v>Bash/Shell/PowerShell;HTML/CSS;Java;JavaScript;SQL</v>
      </c>
      <c r="E3957" s="1" t="str">
        <f>IFERROR(__xludf.DUMMYFUNCTION("UNIQUE(SPLIT(B3957,"";""))"),"Bash/Shell/PowerShell")</f>
        <v>Bash/Shell/PowerShell</v>
      </c>
      <c r="F3957" s="1" t="str">
        <f>IFERROR(__xludf.DUMMYFUNCTION("""COMPUTED_VALUE"""),"HTML/CSS")</f>
        <v>HTML/CSS</v>
      </c>
      <c r="G3957" s="1" t="str">
        <f>IFERROR(__xludf.DUMMYFUNCTION("""COMPUTED_VALUE"""),"Java")</f>
        <v>Java</v>
      </c>
      <c r="H3957" s="1" t="str">
        <f>IFERROR(__xludf.DUMMYFUNCTION("""COMPUTED_VALUE"""),"JavaScript")</f>
        <v>JavaScript</v>
      </c>
      <c r="I3957" s="1" t="str">
        <f>IFERROR(__xludf.DUMMYFUNCTION("""COMPUTED_VALUE"""),"SQL")</f>
        <v>SQL</v>
      </c>
    </row>
    <row r="3958">
      <c r="B3958" s="1" t="str">
        <f>IFERROR(__xludf.DUMMYFUNCTION("""COMPUTED_VALUE"""),"HTML/CSS;JavaScript;PHP;TypeScript")</f>
        <v>HTML/CSS;JavaScript;PHP;TypeScript</v>
      </c>
      <c r="E3958" s="1" t="str">
        <f>IFERROR(__xludf.DUMMYFUNCTION("UNIQUE(SPLIT(B3958,"";""))"),"HTML/CSS")</f>
        <v>HTML/CSS</v>
      </c>
      <c r="F3958" s="1" t="str">
        <f>IFERROR(__xludf.DUMMYFUNCTION("""COMPUTED_VALUE"""),"JavaScript")</f>
        <v>JavaScript</v>
      </c>
      <c r="G3958" s="1" t="str">
        <f>IFERROR(__xludf.DUMMYFUNCTION("""COMPUTED_VALUE"""),"PHP")</f>
        <v>PHP</v>
      </c>
      <c r="H3958" s="1" t="str">
        <f>IFERROR(__xludf.DUMMYFUNCTION("""COMPUTED_VALUE"""),"TypeScript")</f>
        <v>TypeScript</v>
      </c>
    </row>
    <row r="3959">
      <c r="B3959" s="1" t="str">
        <f>IFERROR(__xludf.DUMMYFUNCTION("""COMPUTED_VALUE"""),"C;C++;C#;HTML/CSS;VBA")</f>
        <v>C;C++;C#;HTML/CSS;VBA</v>
      </c>
      <c r="E3959" s="1" t="str">
        <f>IFERROR(__xludf.DUMMYFUNCTION("UNIQUE(SPLIT(B3959,"";""))"),"C")</f>
        <v>C</v>
      </c>
      <c r="F3959" s="1" t="str">
        <f>IFERROR(__xludf.DUMMYFUNCTION("""COMPUTED_VALUE"""),"C++")</f>
        <v>C++</v>
      </c>
      <c r="G3959" s="1" t="str">
        <f>IFERROR(__xludf.DUMMYFUNCTION("""COMPUTED_VALUE"""),"C#")</f>
        <v>C#</v>
      </c>
      <c r="H3959" s="1" t="str">
        <f>IFERROR(__xludf.DUMMYFUNCTION("""COMPUTED_VALUE"""),"HTML/CSS")</f>
        <v>HTML/CSS</v>
      </c>
      <c r="I3959" s="1" t="str">
        <f>IFERROR(__xludf.DUMMYFUNCTION("""COMPUTED_VALUE"""),"VBA")</f>
        <v>VBA</v>
      </c>
    </row>
    <row r="3960">
      <c r="B3960" s="1" t="str">
        <f>IFERROR(__xludf.DUMMYFUNCTION("""COMPUTED_VALUE"""),"Bash/Shell/PowerShell;HTML/CSS;Java;JavaScript;Objective-C;Ruby;Swift")</f>
        <v>Bash/Shell/PowerShell;HTML/CSS;Java;JavaScript;Objective-C;Ruby;Swift</v>
      </c>
      <c r="E3960" s="1" t="str">
        <f>IFERROR(__xludf.DUMMYFUNCTION("UNIQUE(SPLIT(B3960,"";""))"),"Bash/Shell/PowerShell")</f>
        <v>Bash/Shell/PowerShell</v>
      </c>
      <c r="F3960" s="1" t="str">
        <f>IFERROR(__xludf.DUMMYFUNCTION("""COMPUTED_VALUE"""),"HTML/CSS")</f>
        <v>HTML/CSS</v>
      </c>
      <c r="G3960" s="1" t="str">
        <f>IFERROR(__xludf.DUMMYFUNCTION("""COMPUTED_VALUE"""),"Java")</f>
        <v>Java</v>
      </c>
      <c r="H3960" s="1" t="str">
        <f>IFERROR(__xludf.DUMMYFUNCTION("""COMPUTED_VALUE"""),"JavaScript")</f>
        <v>JavaScript</v>
      </c>
      <c r="I3960" s="1" t="str">
        <f>IFERROR(__xludf.DUMMYFUNCTION("""COMPUTED_VALUE"""),"Objective-C")</f>
        <v>Objective-C</v>
      </c>
      <c r="J3960" s="1" t="str">
        <f>IFERROR(__xludf.DUMMYFUNCTION("""COMPUTED_VALUE"""),"Ruby")</f>
        <v>Ruby</v>
      </c>
      <c r="K3960" s="1" t="str">
        <f>IFERROR(__xludf.DUMMYFUNCTION("""COMPUTED_VALUE"""),"Swift")</f>
        <v>Swift</v>
      </c>
    </row>
    <row r="3961">
      <c r="B3961" s="1" t="str">
        <f>IFERROR(__xludf.DUMMYFUNCTION("""COMPUTED_VALUE"""),"Java;Kotlin")</f>
        <v>Java;Kotlin</v>
      </c>
      <c r="E3961" s="1" t="str">
        <f>IFERROR(__xludf.DUMMYFUNCTION("UNIQUE(SPLIT(B3961,"";""))"),"Java")</f>
        <v>Java</v>
      </c>
      <c r="F3961" s="1" t="str">
        <f>IFERROR(__xludf.DUMMYFUNCTION("""COMPUTED_VALUE"""),"Kotlin")</f>
        <v>Kotlin</v>
      </c>
    </row>
    <row r="3962">
      <c r="B3962" s="1" t="str">
        <f>IFERROR(__xludf.DUMMYFUNCTION("""COMPUTED_VALUE"""),"C++;C#;HTML/CSS;Java;JavaScript;Python;SQL")</f>
        <v>C++;C#;HTML/CSS;Java;JavaScript;Python;SQL</v>
      </c>
      <c r="E3962" s="1" t="str">
        <f>IFERROR(__xludf.DUMMYFUNCTION("UNIQUE(SPLIT(B3962,"";""))"),"C++")</f>
        <v>C++</v>
      </c>
      <c r="F3962" s="1" t="str">
        <f>IFERROR(__xludf.DUMMYFUNCTION("""COMPUTED_VALUE"""),"C#")</f>
        <v>C#</v>
      </c>
      <c r="G3962" s="1" t="str">
        <f>IFERROR(__xludf.DUMMYFUNCTION("""COMPUTED_VALUE"""),"HTML/CSS")</f>
        <v>HTML/CSS</v>
      </c>
      <c r="H3962" s="1" t="str">
        <f>IFERROR(__xludf.DUMMYFUNCTION("""COMPUTED_VALUE"""),"Java")</f>
        <v>Java</v>
      </c>
      <c r="I3962" s="1" t="str">
        <f>IFERROR(__xludf.DUMMYFUNCTION("""COMPUTED_VALUE"""),"JavaScript")</f>
        <v>JavaScript</v>
      </c>
      <c r="J3962" s="1" t="str">
        <f>IFERROR(__xludf.DUMMYFUNCTION("""COMPUTED_VALUE"""),"Python")</f>
        <v>Python</v>
      </c>
      <c r="K3962" s="1" t="str">
        <f>IFERROR(__xludf.DUMMYFUNCTION("""COMPUTED_VALUE"""),"SQL")</f>
        <v>SQL</v>
      </c>
    </row>
    <row r="3963">
      <c r="B3963" s="1" t="str">
        <f>IFERROR(__xludf.DUMMYFUNCTION("""COMPUTED_VALUE"""),"Bash/Shell/PowerShell;C++;C#;HTML/CSS;Java;JavaScript;PHP;Python;R;SQL")</f>
        <v>Bash/Shell/PowerShell;C++;C#;HTML/CSS;Java;JavaScript;PHP;Python;R;SQL</v>
      </c>
      <c r="E3963" s="1" t="str">
        <f>IFERROR(__xludf.DUMMYFUNCTION("UNIQUE(SPLIT(B3963,"";""))"),"Bash/Shell/PowerShell")</f>
        <v>Bash/Shell/PowerShell</v>
      </c>
      <c r="F3963" s="1" t="str">
        <f>IFERROR(__xludf.DUMMYFUNCTION("""COMPUTED_VALUE"""),"C++")</f>
        <v>C++</v>
      </c>
      <c r="G3963" s="1" t="str">
        <f>IFERROR(__xludf.DUMMYFUNCTION("""COMPUTED_VALUE"""),"C#")</f>
        <v>C#</v>
      </c>
      <c r="H3963" s="1" t="str">
        <f>IFERROR(__xludf.DUMMYFUNCTION("""COMPUTED_VALUE"""),"HTML/CSS")</f>
        <v>HTML/CSS</v>
      </c>
      <c r="I3963" s="1" t="str">
        <f>IFERROR(__xludf.DUMMYFUNCTION("""COMPUTED_VALUE"""),"Java")</f>
        <v>Java</v>
      </c>
      <c r="J3963" s="1" t="str">
        <f>IFERROR(__xludf.DUMMYFUNCTION("""COMPUTED_VALUE"""),"JavaScript")</f>
        <v>JavaScript</v>
      </c>
      <c r="K3963" s="1" t="str">
        <f>IFERROR(__xludf.DUMMYFUNCTION("""COMPUTED_VALUE"""),"PHP")</f>
        <v>PHP</v>
      </c>
      <c r="L3963" s="1" t="str">
        <f>IFERROR(__xludf.DUMMYFUNCTION("""COMPUTED_VALUE"""),"Python")</f>
        <v>Python</v>
      </c>
      <c r="M3963" s="1" t="str">
        <f>IFERROR(__xludf.DUMMYFUNCTION("""COMPUTED_VALUE"""),"R")</f>
        <v>R</v>
      </c>
      <c r="N3963" s="1" t="str">
        <f>IFERROR(__xludf.DUMMYFUNCTION("""COMPUTED_VALUE"""),"SQL")</f>
        <v>SQL</v>
      </c>
    </row>
    <row r="3964">
      <c r="B3964" s="1" t="str">
        <f>IFERROR(__xludf.DUMMYFUNCTION("""COMPUTED_VALUE"""),"JavaScript;PHP")</f>
        <v>JavaScript;PHP</v>
      </c>
      <c r="E3964" s="1" t="str">
        <f>IFERROR(__xludf.DUMMYFUNCTION("UNIQUE(SPLIT(B3964,"";""))"),"JavaScript")</f>
        <v>JavaScript</v>
      </c>
      <c r="F3964" s="1" t="str">
        <f>IFERROR(__xludf.DUMMYFUNCTION("""COMPUTED_VALUE"""),"PHP")</f>
        <v>PHP</v>
      </c>
    </row>
    <row r="3965">
      <c r="B3965" s="1" t="str">
        <f>IFERROR(__xludf.DUMMYFUNCTION("""COMPUTED_VALUE"""),"Bash/Shell/PowerShell;C;C++;Go;HTML/CSS;JavaScript;PHP;Python;SQL;Swift")</f>
        <v>Bash/Shell/PowerShell;C;C++;Go;HTML/CSS;JavaScript;PHP;Python;SQL;Swift</v>
      </c>
      <c r="E3965" s="1" t="str">
        <f>IFERROR(__xludf.DUMMYFUNCTION("UNIQUE(SPLIT(B3965,"";""))"),"Bash/Shell/PowerShell")</f>
        <v>Bash/Shell/PowerShell</v>
      </c>
      <c r="F3965" s="1" t="str">
        <f>IFERROR(__xludf.DUMMYFUNCTION("""COMPUTED_VALUE"""),"C")</f>
        <v>C</v>
      </c>
      <c r="G3965" s="1" t="str">
        <f>IFERROR(__xludf.DUMMYFUNCTION("""COMPUTED_VALUE"""),"C++")</f>
        <v>C++</v>
      </c>
      <c r="H3965" s="1" t="str">
        <f>IFERROR(__xludf.DUMMYFUNCTION("""COMPUTED_VALUE"""),"Go")</f>
        <v>Go</v>
      </c>
      <c r="I3965" s="1" t="str">
        <f>IFERROR(__xludf.DUMMYFUNCTION("""COMPUTED_VALUE"""),"HTML/CSS")</f>
        <v>HTML/CSS</v>
      </c>
      <c r="J3965" s="1" t="str">
        <f>IFERROR(__xludf.DUMMYFUNCTION("""COMPUTED_VALUE"""),"JavaScript")</f>
        <v>JavaScript</v>
      </c>
      <c r="K3965" s="1" t="str">
        <f>IFERROR(__xludf.DUMMYFUNCTION("""COMPUTED_VALUE"""),"PHP")</f>
        <v>PHP</v>
      </c>
      <c r="L3965" s="1" t="str">
        <f>IFERROR(__xludf.DUMMYFUNCTION("""COMPUTED_VALUE"""),"Python")</f>
        <v>Python</v>
      </c>
      <c r="M3965" s="1" t="str">
        <f>IFERROR(__xludf.DUMMYFUNCTION("""COMPUTED_VALUE"""),"SQL")</f>
        <v>SQL</v>
      </c>
      <c r="N3965" s="1" t="str">
        <f>IFERROR(__xludf.DUMMYFUNCTION("""COMPUTED_VALUE"""),"Swift")</f>
        <v>Swift</v>
      </c>
    </row>
    <row r="3966">
      <c r="B3966" s="1" t="str">
        <f>IFERROR(__xludf.DUMMYFUNCTION("""COMPUTED_VALUE"""),"Bash/Shell/PowerShell;C;Elixir;Go;HTML/CSS;PHP;Python;R;Ruby;Rust;SQL;TypeScript")</f>
        <v>Bash/Shell/PowerShell;C;Elixir;Go;HTML/CSS;PHP;Python;R;Ruby;Rust;SQL;TypeScript</v>
      </c>
      <c r="E3966" s="1" t="str">
        <f>IFERROR(__xludf.DUMMYFUNCTION("UNIQUE(SPLIT(B3966,"";""))"),"Bash/Shell/PowerShell")</f>
        <v>Bash/Shell/PowerShell</v>
      </c>
      <c r="F3966" s="1" t="str">
        <f>IFERROR(__xludf.DUMMYFUNCTION("""COMPUTED_VALUE"""),"C")</f>
        <v>C</v>
      </c>
      <c r="G3966" s="1" t="str">
        <f>IFERROR(__xludf.DUMMYFUNCTION("""COMPUTED_VALUE"""),"Elixir")</f>
        <v>Elixir</v>
      </c>
      <c r="H3966" s="1" t="str">
        <f>IFERROR(__xludf.DUMMYFUNCTION("""COMPUTED_VALUE"""),"Go")</f>
        <v>Go</v>
      </c>
      <c r="I3966" s="1" t="str">
        <f>IFERROR(__xludf.DUMMYFUNCTION("""COMPUTED_VALUE"""),"HTML/CSS")</f>
        <v>HTML/CSS</v>
      </c>
      <c r="J3966" s="1" t="str">
        <f>IFERROR(__xludf.DUMMYFUNCTION("""COMPUTED_VALUE"""),"PHP")</f>
        <v>PHP</v>
      </c>
      <c r="K3966" s="1" t="str">
        <f>IFERROR(__xludf.DUMMYFUNCTION("""COMPUTED_VALUE"""),"Python")</f>
        <v>Python</v>
      </c>
      <c r="L3966" s="1" t="str">
        <f>IFERROR(__xludf.DUMMYFUNCTION("""COMPUTED_VALUE"""),"R")</f>
        <v>R</v>
      </c>
      <c r="M3966" s="1" t="str">
        <f>IFERROR(__xludf.DUMMYFUNCTION("""COMPUTED_VALUE"""),"Ruby")</f>
        <v>Ruby</v>
      </c>
      <c r="N3966" s="1" t="str">
        <f>IFERROR(__xludf.DUMMYFUNCTION("""COMPUTED_VALUE"""),"Rust")</f>
        <v>Rust</v>
      </c>
      <c r="O3966" s="1" t="str">
        <f>IFERROR(__xludf.DUMMYFUNCTION("""COMPUTED_VALUE"""),"SQL")</f>
        <v>SQL</v>
      </c>
      <c r="P3966" s="1" t="str">
        <f>IFERROR(__xludf.DUMMYFUNCTION("""COMPUTED_VALUE"""),"TypeScript")</f>
        <v>TypeScript</v>
      </c>
    </row>
    <row r="3967">
      <c r="B3967" s="1" t="str">
        <f>IFERROR(__xludf.DUMMYFUNCTION("""COMPUTED_VALUE"""),"Dart;Go;HTML/CSS;Java;JavaScript;Kotlin;Python")</f>
        <v>Dart;Go;HTML/CSS;Java;JavaScript;Kotlin;Python</v>
      </c>
      <c r="E3967" s="1" t="str">
        <f>IFERROR(__xludf.DUMMYFUNCTION("UNIQUE(SPLIT(B3967,"";""))"),"Dart")</f>
        <v>Dart</v>
      </c>
      <c r="F3967" s="1" t="str">
        <f>IFERROR(__xludf.DUMMYFUNCTION("""COMPUTED_VALUE"""),"Go")</f>
        <v>Go</v>
      </c>
      <c r="G3967" s="1" t="str">
        <f>IFERROR(__xludf.DUMMYFUNCTION("""COMPUTED_VALUE"""),"HTML/CSS")</f>
        <v>HTML/CSS</v>
      </c>
      <c r="H3967" s="1" t="str">
        <f>IFERROR(__xludf.DUMMYFUNCTION("""COMPUTED_VALUE"""),"Java")</f>
        <v>Java</v>
      </c>
      <c r="I3967" s="1" t="str">
        <f>IFERROR(__xludf.DUMMYFUNCTION("""COMPUTED_VALUE"""),"JavaScript")</f>
        <v>JavaScript</v>
      </c>
      <c r="J3967" s="1" t="str">
        <f>IFERROR(__xludf.DUMMYFUNCTION("""COMPUTED_VALUE"""),"Kotlin")</f>
        <v>Kotlin</v>
      </c>
      <c r="K3967" s="1" t="str">
        <f>IFERROR(__xludf.DUMMYFUNCTION("""COMPUTED_VALUE"""),"Python")</f>
        <v>Python</v>
      </c>
    </row>
    <row r="3968">
      <c r="B3968" s="1" t="str">
        <f>IFERROR(__xludf.DUMMYFUNCTION("""COMPUTED_VALUE"""),"Bash/Shell/PowerShell;C;C#;HTML/CSS;Java;JavaScript;Python;R;SQL;VBA")</f>
        <v>Bash/Shell/PowerShell;C;C#;HTML/CSS;Java;JavaScript;Python;R;SQL;VBA</v>
      </c>
      <c r="E3968" s="1" t="str">
        <f>IFERROR(__xludf.DUMMYFUNCTION("UNIQUE(SPLIT(B3968,"";""))"),"Bash/Shell/PowerShell")</f>
        <v>Bash/Shell/PowerShell</v>
      </c>
      <c r="F3968" s="1" t="str">
        <f>IFERROR(__xludf.DUMMYFUNCTION("""COMPUTED_VALUE"""),"C")</f>
        <v>C</v>
      </c>
      <c r="G3968" s="1" t="str">
        <f>IFERROR(__xludf.DUMMYFUNCTION("""COMPUTED_VALUE"""),"C#")</f>
        <v>C#</v>
      </c>
      <c r="H3968" s="1" t="str">
        <f>IFERROR(__xludf.DUMMYFUNCTION("""COMPUTED_VALUE"""),"HTML/CSS")</f>
        <v>HTML/CSS</v>
      </c>
      <c r="I3968" s="1" t="str">
        <f>IFERROR(__xludf.DUMMYFUNCTION("""COMPUTED_VALUE"""),"Java")</f>
        <v>Java</v>
      </c>
      <c r="J3968" s="1" t="str">
        <f>IFERROR(__xludf.DUMMYFUNCTION("""COMPUTED_VALUE"""),"JavaScript")</f>
        <v>JavaScript</v>
      </c>
      <c r="K3968" s="1" t="str">
        <f>IFERROR(__xludf.DUMMYFUNCTION("""COMPUTED_VALUE"""),"Python")</f>
        <v>Python</v>
      </c>
      <c r="L3968" s="1" t="str">
        <f>IFERROR(__xludf.DUMMYFUNCTION("""COMPUTED_VALUE"""),"R")</f>
        <v>R</v>
      </c>
      <c r="M3968" s="1" t="str">
        <f>IFERROR(__xludf.DUMMYFUNCTION("""COMPUTED_VALUE"""),"SQL")</f>
        <v>SQL</v>
      </c>
      <c r="N3968" s="1" t="str">
        <f>IFERROR(__xludf.DUMMYFUNCTION("""COMPUTED_VALUE"""),"VBA")</f>
        <v>VBA</v>
      </c>
    </row>
    <row r="3969">
      <c r="B3969" s="1" t="str">
        <f>IFERROR(__xludf.DUMMYFUNCTION("""COMPUTED_VALUE"""),"C#;HTML/CSS;JavaScript;Objective-C;SQL;Other(s):")</f>
        <v>C#;HTML/CSS;JavaScript;Objective-C;SQL;Other(s):</v>
      </c>
      <c r="E3969" s="1" t="str">
        <f>IFERROR(__xludf.DUMMYFUNCTION("UNIQUE(SPLIT(B3969,"";""))"),"C#")</f>
        <v>C#</v>
      </c>
      <c r="F3969" s="1" t="str">
        <f>IFERROR(__xludf.DUMMYFUNCTION("""COMPUTED_VALUE"""),"HTML/CSS")</f>
        <v>HTML/CSS</v>
      </c>
      <c r="G3969" s="1" t="str">
        <f>IFERROR(__xludf.DUMMYFUNCTION("""COMPUTED_VALUE"""),"JavaScript")</f>
        <v>JavaScript</v>
      </c>
      <c r="H3969" s="1" t="str">
        <f>IFERROR(__xludf.DUMMYFUNCTION("""COMPUTED_VALUE"""),"Objective-C")</f>
        <v>Objective-C</v>
      </c>
      <c r="I3969" s="1" t="str">
        <f>IFERROR(__xludf.DUMMYFUNCTION("""COMPUTED_VALUE"""),"SQL")</f>
        <v>SQL</v>
      </c>
      <c r="J3969" s="1" t="str">
        <f>IFERROR(__xludf.DUMMYFUNCTION("""COMPUTED_VALUE"""),"Other(s):")</f>
        <v>Other(s):</v>
      </c>
    </row>
    <row r="3970">
      <c r="B3970" s="1" t="str">
        <f>IFERROR(__xludf.DUMMYFUNCTION("""COMPUTED_VALUE"""),"Bash/Shell/PowerShell;HTML/CSS;JavaScript;Python;SQL")</f>
        <v>Bash/Shell/PowerShell;HTML/CSS;JavaScript;Python;SQL</v>
      </c>
      <c r="E3970" s="1" t="str">
        <f>IFERROR(__xludf.DUMMYFUNCTION("UNIQUE(SPLIT(B3970,"";""))"),"Bash/Shell/PowerShell")</f>
        <v>Bash/Shell/PowerShell</v>
      </c>
      <c r="F3970" s="1" t="str">
        <f>IFERROR(__xludf.DUMMYFUNCTION("""COMPUTED_VALUE"""),"HTML/CSS")</f>
        <v>HTML/CSS</v>
      </c>
      <c r="G3970" s="1" t="str">
        <f>IFERROR(__xludf.DUMMYFUNCTION("""COMPUTED_VALUE"""),"JavaScript")</f>
        <v>JavaScript</v>
      </c>
      <c r="H3970" s="1" t="str">
        <f>IFERROR(__xludf.DUMMYFUNCTION("""COMPUTED_VALUE"""),"Python")</f>
        <v>Python</v>
      </c>
      <c r="I3970" s="1" t="str">
        <f>IFERROR(__xludf.DUMMYFUNCTION("""COMPUTED_VALUE"""),"SQL")</f>
        <v>SQL</v>
      </c>
    </row>
    <row r="3971">
      <c r="B3971" s="1" t="str">
        <f>IFERROR(__xludf.DUMMYFUNCTION("""COMPUTED_VALUE"""),"Bash/Shell/PowerShell;HTML/CSS;JavaScript;Python;SQL")</f>
        <v>Bash/Shell/PowerShell;HTML/CSS;JavaScript;Python;SQL</v>
      </c>
      <c r="E3971" s="1" t="str">
        <f>IFERROR(__xludf.DUMMYFUNCTION("UNIQUE(SPLIT(B3971,"";""))"),"Bash/Shell/PowerShell")</f>
        <v>Bash/Shell/PowerShell</v>
      </c>
      <c r="F3971" s="1" t="str">
        <f>IFERROR(__xludf.DUMMYFUNCTION("""COMPUTED_VALUE"""),"HTML/CSS")</f>
        <v>HTML/CSS</v>
      </c>
      <c r="G3971" s="1" t="str">
        <f>IFERROR(__xludf.DUMMYFUNCTION("""COMPUTED_VALUE"""),"JavaScript")</f>
        <v>JavaScript</v>
      </c>
      <c r="H3971" s="1" t="str">
        <f>IFERROR(__xludf.DUMMYFUNCTION("""COMPUTED_VALUE"""),"Python")</f>
        <v>Python</v>
      </c>
      <c r="I3971" s="1" t="str">
        <f>IFERROR(__xludf.DUMMYFUNCTION("""COMPUTED_VALUE"""),"SQL")</f>
        <v>SQL</v>
      </c>
    </row>
    <row r="3972">
      <c r="B3972" s="1" t="str">
        <f>IFERROR(__xludf.DUMMYFUNCTION("""COMPUTED_VALUE"""),"Bash/Shell/PowerShell;HTML/CSS;Java;JavaScript;Python;SQL")</f>
        <v>Bash/Shell/PowerShell;HTML/CSS;Java;JavaScript;Python;SQL</v>
      </c>
      <c r="E3972" s="1" t="str">
        <f>IFERROR(__xludf.DUMMYFUNCTION("UNIQUE(SPLIT(B3972,"";""))"),"Bash/Shell/PowerShell")</f>
        <v>Bash/Shell/PowerShell</v>
      </c>
      <c r="F3972" s="1" t="str">
        <f>IFERROR(__xludf.DUMMYFUNCTION("""COMPUTED_VALUE"""),"HTML/CSS")</f>
        <v>HTML/CSS</v>
      </c>
      <c r="G3972" s="1" t="str">
        <f>IFERROR(__xludf.DUMMYFUNCTION("""COMPUTED_VALUE"""),"Java")</f>
        <v>Java</v>
      </c>
      <c r="H3972" s="1" t="str">
        <f>IFERROR(__xludf.DUMMYFUNCTION("""COMPUTED_VALUE"""),"JavaScript")</f>
        <v>JavaScript</v>
      </c>
      <c r="I3972" s="1" t="str">
        <f>IFERROR(__xludf.DUMMYFUNCTION("""COMPUTED_VALUE"""),"Python")</f>
        <v>Python</v>
      </c>
      <c r="J3972" s="1" t="str">
        <f>IFERROR(__xludf.DUMMYFUNCTION("""COMPUTED_VALUE"""),"SQL")</f>
        <v>SQL</v>
      </c>
    </row>
    <row r="3973">
      <c r="B3973" s="1" t="str">
        <f>IFERROR(__xludf.DUMMYFUNCTION("""COMPUTED_VALUE"""),"Bash/Shell/PowerShell;C#;HTML/CSS;JavaScript;SQL;VBA")</f>
        <v>Bash/Shell/PowerShell;C#;HTML/CSS;JavaScript;SQL;VBA</v>
      </c>
      <c r="E3973" s="1" t="str">
        <f>IFERROR(__xludf.DUMMYFUNCTION("UNIQUE(SPLIT(B3973,"";""))"),"Bash/Shell/PowerShell")</f>
        <v>Bash/Shell/PowerShell</v>
      </c>
      <c r="F3973" s="1" t="str">
        <f>IFERROR(__xludf.DUMMYFUNCTION("""COMPUTED_VALUE"""),"C#")</f>
        <v>C#</v>
      </c>
      <c r="G3973" s="1" t="str">
        <f>IFERROR(__xludf.DUMMYFUNCTION("""COMPUTED_VALUE"""),"HTML/CSS")</f>
        <v>HTML/CSS</v>
      </c>
      <c r="H3973" s="1" t="str">
        <f>IFERROR(__xludf.DUMMYFUNCTION("""COMPUTED_VALUE"""),"JavaScript")</f>
        <v>JavaScript</v>
      </c>
      <c r="I3973" s="1" t="str">
        <f>IFERROR(__xludf.DUMMYFUNCTION("""COMPUTED_VALUE"""),"SQL")</f>
        <v>SQL</v>
      </c>
      <c r="J3973" s="1" t="str">
        <f>IFERROR(__xludf.DUMMYFUNCTION("""COMPUTED_VALUE"""),"VBA")</f>
        <v>VBA</v>
      </c>
    </row>
    <row r="3974">
      <c r="B3974" s="1" t="str">
        <f>IFERROR(__xludf.DUMMYFUNCTION("""COMPUTED_VALUE"""),"C;HTML/CSS;JavaScript;Python;Ruby;SQL")</f>
        <v>C;HTML/CSS;JavaScript;Python;Ruby;SQL</v>
      </c>
      <c r="E3974" s="1" t="str">
        <f>IFERROR(__xludf.DUMMYFUNCTION("UNIQUE(SPLIT(B3974,"";""))"),"C")</f>
        <v>C</v>
      </c>
      <c r="F3974" s="1" t="str">
        <f>IFERROR(__xludf.DUMMYFUNCTION("""COMPUTED_VALUE"""),"HTML/CSS")</f>
        <v>HTML/CSS</v>
      </c>
      <c r="G3974" s="1" t="str">
        <f>IFERROR(__xludf.DUMMYFUNCTION("""COMPUTED_VALUE"""),"JavaScript")</f>
        <v>JavaScript</v>
      </c>
      <c r="H3974" s="1" t="str">
        <f>IFERROR(__xludf.DUMMYFUNCTION("""COMPUTED_VALUE"""),"Python")</f>
        <v>Python</v>
      </c>
      <c r="I3974" s="1" t="str">
        <f>IFERROR(__xludf.DUMMYFUNCTION("""COMPUTED_VALUE"""),"Ruby")</f>
        <v>Ruby</v>
      </c>
      <c r="J3974" s="1" t="str">
        <f>IFERROR(__xludf.DUMMYFUNCTION("""COMPUTED_VALUE"""),"SQL")</f>
        <v>SQL</v>
      </c>
    </row>
    <row r="3975">
      <c r="B3975" s="1" t="str">
        <f>IFERROR(__xludf.DUMMYFUNCTION("""COMPUTED_VALUE"""),"C#;Dart;Go;HTML/CSS;JavaScript;Python")</f>
        <v>C#;Dart;Go;HTML/CSS;JavaScript;Python</v>
      </c>
      <c r="E3975" s="1" t="str">
        <f>IFERROR(__xludf.DUMMYFUNCTION("UNIQUE(SPLIT(B3975,"";""))"),"C#")</f>
        <v>C#</v>
      </c>
      <c r="F3975" s="1" t="str">
        <f>IFERROR(__xludf.DUMMYFUNCTION("""COMPUTED_VALUE"""),"Dart")</f>
        <v>Dart</v>
      </c>
      <c r="G3975" s="1" t="str">
        <f>IFERROR(__xludf.DUMMYFUNCTION("""COMPUTED_VALUE"""),"Go")</f>
        <v>Go</v>
      </c>
      <c r="H3975" s="1" t="str">
        <f>IFERROR(__xludf.DUMMYFUNCTION("""COMPUTED_VALUE"""),"HTML/CSS")</f>
        <v>HTML/CSS</v>
      </c>
      <c r="I3975" s="1" t="str">
        <f>IFERROR(__xludf.DUMMYFUNCTION("""COMPUTED_VALUE"""),"JavaScript")</f>
        <v>JavaScript</v>
      </c>
      <c r="J3975" s="1" t="str">
        <f>IFERROR(__xludf.DUMMYFUNCTION("""COMPUTED_VALUE"""),"Python")</f>
        <v>Python</v>
      </c>
    </row>
    <row r="3976">
      <c r="B3976" s="1" t="str">
        <f>IFERROR(__xludf.DUMMYFUNCTION("""COMPUTED_VALUE"""),"Bash/Shell/PowerShell;C;HTML/CSS;Java;JavaScript;PHP;Python;Scala;SQL;TypeScript")</f>
        <v>Bash/Shell/PowerShell;C;HTML/CSS;Java;JavaScript;PHP;Python;Scala;SQL;TypeScript</v>
      </c>
      <c r="E3976" s="1" t="str">
        <f>IFERROR(__xludf.DUMMYFUNCTION("UNIQUE(SPLIT(B3976,"";""))"),"Bash/Shell/PowerShell")</f>
        <v>Bash/Shell/PowerShell</v>
      </c>
      <c r="F3976" s="1" t="str">
        <f>IFERROR(__xludf.DUMMYFUNCTION("""COMPUTED_VALUE"""),"C")</f>
        <v>C</v>
      </c>
      <c r="G3976" s="1" t="str">
        <f>IFERROR(__xludf.DUMMYFUNCTION("""COMPUTED_VALUE"""),"HTML/CSS")</f>
        <v>HTML/CSS</v>
      </c>
      <c r="H3976" s="1" t="str">
        <f>IFERROR(__xludf.DUMMYFUNCTION("""COMPUTED_VALUE"""),"Java")</f>
        <v>Java</v>
      </c>
      <c r="I3976" s="1" t="str">
        <f>IFERROR(__xludf.DUMMYFUNCTION("""COMPUTED_VALUE"""),"JavaScript")</f>
        <v>JavaScript</v>
      </c>
      <c r="J3976" s="1" t="str">
        <f>IFERROR(__xludf.DUMMYFUNCTION("""COMPUTED_VALUE"""),"PHP")</f>
        <v>PHP</v>
      </c>
      <c r="K3976" s="1" t="str">
        <f>IFERROR(__xludf.DUMMYFUNCTION("""COMPUTED_VALUE"""),"Python")</f>
        <v>Python</v>
      </c>
      <c r="L3976" s="1" t="str">
        <f>IFERROR(__xludf.DUMMYFUNCTION("""COMPUTED_VALUE"""),"Scala")</f>
        <v>Scala</v>
      </c>
      <c r="M3976" s="1" t="str">
        <f>IFERROR(__xludf.DUMMYFUNCTION("""COMPUTED_VALUE"""),"SQL")</f>
        <v>SQL</v>
      </c>
      <c r="N3976" s="1" t="str">
        <f>IFERROR(__xludf.DUMMYFUNCTION("""COMPUTED_VALUE"""),"TypeScript")</f>
        <v>TypeScript</v>
      </c>
    </row>
    <row r="3977">
      <c r="B3977" s="1" t="str">
        <f>IFERROR(__xludf.DUMMYFUNCTION("""COMPUTED_VALUE"""),"HTML/CSS;JavaScript;Python")</f>
        <v>HTML/CSS;JavaScript;Python</v>
      </c>
      <c r="E3977" s="1" t="str">
        <f>IFERROR(__xludf.DUMMYFUNCTION("UNIQUE(SPLIT(B3977,"";""))"),"HTML/CSS")</f>
        <v>HTML/CSS</v>
      </c>
      <c r="F3977" s="1" t="str">
        <f>IFERROR(__xludf.DUMMYFUNCTION("""COMPUTED_VALUE"""),"JavaScript")</f>
        <v>JavaScript</v>
      </c>
      <c r="G3977" s="1" t="str">
        <f>IFERROR(__xludf.DUMMYFUNCTION("""COMPUTED_VALUE"""),"Python")</f>
        <v>Python</v>
      </c>
    </row>
    <row r="3978">
      <c r="B3978" s="1" t="str">
        <f>IFERROR(__xludf.DUMMYFUNCTION("""COMPUTED_VALUE"""),"C#;HTML/CSS;Java;JavaScript;SQL;TypeScript")</f>
        <v>C#;HTML/CSS;Java;JavaScript;SQL;TypeScript</v>
      </c>
      <c r="E3978" s="1" t="str">
        <f>IFERROR(__xludf.DUMMYFUNCTION("UNIQUE(SPLIT(B3978,"";""))"),"C#")</f>
        <v>C#</v>
      </c>
      <c r="F3978" s="1" t="str">
        <f>IFERROR(__xludf.DUMMYFUNCTION("""COMPUTED_VALUE"""),"HTML/CSS")</f>
        <v>HTML/CSS</v>
      </c>
      <c r="G3978" s="1" t="str">
        <f>IFERROR(__xludf.DUMMYFUNCTION("""COMPUTED_VALUE"""),"Java")</f>
        <v>Java</v>
      </c>
      <c r="H3978" s="1" t="str">
        <f>IFERROR(__xludf.DUMMYFUNCTION("""COMPUTED_VALUE"""),"JavaScript")</f>
        <v>JavaScript</v>
      </c>
      <c r="I3978" s="1" t="str">
        <f>IFERROR(__xludf.DUMMYFUNCTION("""COMPUTED_VALUE"""),"SQL")</f>
        <v>SQL</v>
      </c>
      <c r="J3978" s="1" t="str">
        <f>IFERROR(__xludf.DUMMYFUNCTION("""COMPUTED_VALUE"""),"TypeScript")</f>
        <v>TypeScript</v>
      </c>
    </row>
    <row r="3979">
      <c r="B3979" s="1" t="str">
        <f>IFERROR(__xludf.DUMMYFUNCTION("""COMPUTED_VALUE"""),"Bash/Shell/PowerShell;C#;HTML/CSS;Java;JavaScript;PHP;Python;SQL")</f>
        <v>Bash/Shell/PowerShell;C#;HTML/CSS;Java;JavaScript;PHP;Python;SQL</v>
      </c>
      <c r="E3979" s="1" t="str">
        <f>IFERROR(__xludf.DUMMYFUNCTION("UNIQUE(SPLIT(B3979,"";""))"),"Bash/Shell/PowerShell")</f>
        <v>Bash/Shell/PowerShell</v>
      </c>
      <c r="F3979" s="1" t="str">
        <f>IFERROR(__xludf.DUMMYFUNCTION("""COMPUTED_VALUE"""),"C#")</f>
        <v>C#</v>
      </c>
      <c r="G3979" s="1" t="str">
        <f>IFERROR(__xludf.DUMMYFUNCTION("""COMPUTED_VALUE"""),"HTML/CSS")</f>
        <v>HTML/CSS</v>
      </c>
      <c r="H3979" s="1" t="str">
        <f>IFERROR(__xludf.DUMMYFUNCTION("""COMPUTED_VALUE"""),"Java")</f>
        <v>Java</v>
      </c>
      <c r="I3979" s="1" t="str">
        <f>IFERROR(__xludf.DUMMYFUNCTION("""COMPUTED_VALUE"""),"JavaScript")</f>
        <v>JavaScript</v>
      </c>
      <c r="J3979" s="1" t="str">
        <f>IFERROR(__xludf.DUMMYFUNCTION("""COMPUTED_VALUE"""),"PHP")</f>
        <v>PHP</v>
      </c>
      <c r="K3979" s="1" t="str">
        <f>IFERROR(__xludf.DUMMYFUNCTION("""COMPUTED_VALUE"""),"Python")</f>
        <v>Python</v>
      </c>
      <c r="L3979" s="1" t="str">
        <f>IFERROR(__xludf.DUMMYFUNCTION("""COMPUTED_VALUE"""),"SQL")</f>
        <v>SQL</v>
      </c>
    </row>
    <row r="3980">
      <c r="B3980" s="1" t="str">
        <f>IFERROR(__xludf.DUMMYFUNCTION("""COMPUTED_VALUE"""),"C;C++;HTML/CSS;Python;SQL")</f>
        <v>C;C++;HTML/CSS;Python;SQL</v>
      </c>
      <c r="E3980" s="1" t="str">
        <f>IFERROR(__xludf.DUMMYFUNCTION("UNIQUE(SPLIT(B3980,"";""))"),"C")</f>
        <v>C</v>
      </c>
      <c r="F3980" s="1" t="str">
        <f>IFERROR(__xludf.DUMMYFUNCTION("""COMPUTED_VALUE"""),"C++")</f>
        <v>C++</v>
      </c>
      <c r="G3980" s="1" t="str">
        <f>IFERROR(__xludf.DUMMYFUNCTION("""COMPUTED_VALUE"""),"HTML/CSS")</f>
        <v>HTML/CSS</v>
      </c>
      <c r="H3980" s="1" t="str">
        <f>IFERROR(__xludf.DUMMYFUNCTION("""COMPUTED_VALUE"""),"Python")</f>
        <v>Python</v>
      </c>
      <c r="I3980" s="1" t="str">
        <f>IFERROR(__xludf.DUMMYFUNCTION("""COMPUTED_VALUE"""),"SQL")</f>
        <v>SQL</v>
      </c>
    </row>
    <row r="3981">
      <c r="B3981" s="1" t="str">
        <f>IFERROR(__xludf.DUMMYFUNCTION("""COMPUTED_VALUE"""),"Bash/Shell/PowerShell;Go;HTML/CSS;Java;JavaScript;TypeScript")</f>
        <v>Bash/Shell/PowerShell;Go;HTML/CSS;Java;JavaScript;TypeScript</v>
      </c>
      <c r="E3981" s="1" t="str">
        <f>IFERROR(__xludf.DUMMYFUNCTION("UNIQUE(SPLIT(B3981,"";""))"),"Bash/Shell/PowerShell")</f>
        <v>Bash/Shell/PowerShell</v>
      </c>
      <c r="F3981" s="1" t="str">
        <f>IFERROR(__xludf.DUMMYFUNCTION("""COMPUTED_VALUE"""),"Go")</f>
        <v>Go</v>
      </c>
      <c r="G3981" s="1" t="str">
        <f>IFERROR(__xludf.DUMMYFUNCTION("""COMPUTED_VALUE"""),"HTML/CSS")</f>
        <v>HTML/CSS</v>
      </c>
      <c r="H3981" s="1" t="str">
        <f>IFERROR(__xludf.DUMMYFUNCTION("""COMPUTED_VALUE"""),"Java")</f>
        <v>Java</v>
      </c>
      <c r="I3981" s="1" t="str">
        <f>IFERROR(__xludf.DUMMYFUNCTION("""COMPUTED_VALUE"""),"JavaScript")</f>
        <v>JavaScript</v>
      </c>
      <c r="J3981" s="1" t="str">
        <f>IFERROR(__xludf.DUMMYFUNCTION("""COMPUTED_VALUE"""),"TypeScript")</f>
        <v>TypeScript</v>
      </c>
    </row>
    <row r="3982">
      <c r="B3982" s="1" t="str">
        <f>IFERROR(__xludf.DUMMYFUNCTION("""COMPUTED_VALUE"""),"Bash/Shell/PowerShell;HTML/CSS;Java;JavaScript;Kotlin;Objective-C;SQL;Swift")</f>
        <v>Bash/Shell/PowerShell;HTML/CSS;Java;JavaScript;Kotlin;Objective-C;SQL;Swift</v>
      </c>
      <c r="E3982" s="1" t="str">
        <f>IFERROR(__xludf.DUMMYFUNCTION("UNIQUE(SPLIT(B3982,"";""))"),"Bash/Shell/PowerShell")</f>
        <v>Bash/Shell/PowerShell</v>
      </c>
      <c r="F3982" s="1" t="str">
        <f>IFERROR(__xludf.DUMMYFUNCTION("""COMPUTED_VALUE"""),"HTML/CSS")</f>
        <v>HTML/CSS</v>
      </c>
      <c r="G3982" s="1" t="str">
        <f>IFERROR(__xludf.DUMMYFUNCTION("""COMPUTED_VALUE"""),"Java")</f>
        <v>Java</v>
      </c>
      <c r="H3982" s="1" t="str">
        <f>IFERROR(__xludf.DUMMYFUNCTION("""COMPUTED_VALUE"""),"JavaScript")</f>
        <v>JavaScript</v>
      </c>
      <c r="I3982" s="1" t="str">
        <f>IFERROR(__xludf.DUMMYFUNCTION("""COMPUTED_VALUE"""),"Kotlin")</f>
        <v>Kotlin</v>
      </c>
      <c r="J3982" s="1" t="str">
        <f>IFERROR(__xludf.DUMMYFUNCTION("""COMPUTED_VALUE"""),"Objective-C")</f>
        <v>Objective-C</v>
      </c>
      <c r="K3982" s="1" t="str">
        <f>IFERROR(__xludf.DUMMYFUNCTION("""COMPUTED_VALUE"""),"SQL")</f>
        <v>SQL</v>
      </c>
      <c r="L3982" s="1" t="str">
        <f>IFERROR(__xludf.DUMMYFUNCTION("""COMPUTED_VALUE"""),"Swift")</f>
        <v>Swift</v>
      </c>
    </row>
    <row r="3983">
      <c r="B3983" s="1" t="str">
        <f>IFERROR(__xludf.DUMMYFUNCTION("""COMPUTED_VALUE"""),"JavaScript;PHP;SQL")</f>
        <v>JavaScript;PHP;SQL</v>
      </c>
      <c r="E3983" s="1" t="str">
        <f>IFERROR(__xludf.DUMMYFUNCTION("UNIQUE(SPLIT(B3983,"";""))"),"JavaScript")</f>
        <v>JavaScript</v>
      </c>
      <c r="F3983" s="1" t="str">
        <f>IFERROR(__xludf.DUMMYFUNCTION("""COMPUTED_VALUE"""),"PHP")</f>
        <v>PHP</v>
      </c>
      <c r="G3983" s="1" t="str">
        <f>IFERROR(__xludf.DUMMYFUNCTION("""COMPUTED_VALUE"""),"SQL")</f>
        <v>SQL</v>
      </c>
    </row>
    <row r="3984">
      <c r="B3984" s="1" t="str">
        <f>IFERROR(__xludf.DUMMYFUNCTION("""COMPUTED_VALUE"""),"Assembly;Bash/Shell/PowerShell;C;C++;HTML/CSS;Java;Python;SQL;Other(s):")</f>
        <v>Assembly;Bash/Shell/PowerShell;C;C++;HTML/CSS;Java;Python;SQL;Other(s):</v>
      </c>
      <c r="E3984" s="1" t="str">
        <f>IFERROR(__xludf.DUMMYFUNCTION("UNIQUE(SPLIT(B3984,"";""))"),"Assembly")</f>
        <v>Assembly</v>
      </c>
      <c r="F3984" s="1" t="str">
        <f>IFERROR(__xludf.DUMMYFUNCTION("""COMPUTED_VALUE"""),"Bash/Shell/PowerShell")</f>
        <v>Bash/Shell/PowerShell</v>
      </c>
      <c r="G3984" s="1" t="str">
        <f>IFERROR(__xludf.DUMMYFUNCTION("""COMPUTED_VALUE"""),"C")</f>
        <v>C</v>
      </c>
      <c r="H3984" s="1" t="str">
        <f>IFERROR(__xludf.DUMMYFUNCTION("""COMPUTED_VALUE"""),"C++")</f>
        <v>C++</v>
      </c>
      <c r="I3984" s="1" t="str">
        <f>IFERROR(__xludf.DUMMYFUNCTION("""COMPUTED_VALUE"""),"HTML/CSS")</f>
        <v>HTML/CSS</v>
      </c>
      <c r="J3984" s="1" t="str">
        <f>IFERROR(__xludf.DUMMYFUNCTION("""COMPUTED_VALUE"""),"Java")</f>
        <v>Java</v>
      </c>
      <c r="K3984" s="1" t="str">
        <f>IFERROR(__xludf.DUMMYFUNCTION("""COMPUTED_VALUE"""),"Python")</f>
        <v>Python</v>
      </c>
      <c r="L3984" s="1" t="str">
        <f>IFERROR(__xludf.DUMMYFUNCTION("""COMPUTED_VALUE"""),"SQL")</f>
        <v>SQL</v>
      </c>
      <c r="M3984" s="1" t="str">
        <f>IFERROR(__xludf.DUMMYFUNCTION("""COMPUTED_VALUE"""),"Other(s):")</f>
        <v>Other(s):</v>
      </c>
    </row>
    <row r="3985">
      <c r="B3985" s="1" t="str">
        <f>IFERROR(__xludf.DUMMYFUNCTION("""COMPUTED_VALUE"""),"Bash/Shell/PowerShell;C#;HTML/CSS;JavaScript;PHP;Python;SQL;TypeScript")</f>
        <v>Bash/Shell/PowerShell;C#;HTML/CSS;JavaScript;PHP;Python;SQL;TypeScript</v>
      </c>
      <c r="E3985" s="1" t="str">
        <f>IFERROR(__xludf.DUMMYFUNCTION("UNIQUE(SPLIT(B3985,"";""))"),"Bash/Shell/PowerShell")</f>
        <v>Bash/Shell/PowerShell</v>
      </c>
      <c r="F3985" s="1" t="str">
        <f>IFERROR(__xludf.DUMMYFUNCTION("""COMPUTED_VALUE"""),"C#")</f>
        <v>C#</v>
      </c>
      <c r="G3985" s="1" t="str">
        <f>IFERROR(__xludf.DUMMYFUNCTION("""COMPUTED_VALUE"""),"HTML/CSS")</f>
        <v>HTML/CSS</v>
      </c>
      <c r="H3985" s="1" t="str">
        <f>IFERROR(__xludf.DUMMYFUNCTION("""COMPUTED_VALUE"""),"JavaScript")</f>
        <v>JavaScript</v>
      </c>
      <c r="I3985" s="1" t="str">
        <f>IFERROR(__xludf.DUMMYFUNCTION("""COMPUTED_VALUE"""),"PHP")</f>
        <v>PHP</v>
      </c>
      <c r="J3985" s="1" t="str">
        <f>IFERROR(__xludf.DUMMYFUNCTION("""COMPUTED_VALUE"""),"Python")</f>
        <v>Python</v>
      </c>
      <c r="K3985" s="1" t="str">
        <f>IFERROR(__xludf.DUMMYFUNCTION("""COMPUTED_VALUE"""),"SQL")</f>
        <v>SQL</v>
      </c>
      <c r="L3985" s="1" t="str">
        <f>IFERROR(__xludf.DUMMYFUNCTION("""COMPUTED_VALUE"""),"TypeScript")</f>
        <v>TypeScript</v>
      </c>
    </row>
    <row r="3986">
      <c r="B3986" s="1" t="str">
        <f>IFERROR(__xludf.DUMMYFUNCTION("""COMPUTED_VALUE"""),"JavaScript;PHP;Python;Scala")</f>
        <v>JavaScript;PHP;Python;Scala</v>
      </c>
      <c r="E3986" s="1" t="str">
        <f>IFERROR(__xludf.DUMMYFUNCTION("UNIQUE(SPLIT(B3986,"";""))"),"JavaScript")</f>
        <v>JavaScript</v>
      </c>
      <c r="F3986" s="1" t="str">
        <f>IFERROR(__xludf.DUMMYFUNCTION("""COMPUTED_VALUE"""),"PHP")</f>
        <v>PHP</v>
      </c>
      <c r="G3986" s="1" t="str">
        <f>IFERROR(__xludf.DUMMYFUNCTION("""COMPUTED_VALUE"""),"Python")</f>
        <v>Python</v>
      </c>
      <c r="H3986" s="1" t="str">
        <f>IFERROR(__xludf.DUMMYFUNCTION("""COMPUTED_VALUE"""),"Scala")</f>
        <v>Scala</v>
      </c>
    </row>
    <row r="3987">
      <c r="B3987" s="1" t="str">
        <f>IFERROR(__xludf.DUMMYFUNCTION("""COMPUTED_VALUE"""),"Bash/Shell/PowerShell;Clojure;HTML/CSS;Java;JavaScript;Python;Scala;SQL")</f>
        <v>Bash/Shell/PowerShell;Clojure;HTML/CSS;Java;JavaScript;Python;Scala;SQL</v>
      </c>
      <c r="E3987" s="1" t="str">
        <f>IFERROR(__xludf.DUMMYFUNCTION("UNIQUE(SPLIT(B3987,"";""))"),"Bash/Shell/PowerShell")</f>
        <v>Bash/Shell/PowerShell</v>
      </c>
      <c r="F3987" s="1" t="str">
        <f>IFERROR(__xludf.DUMMYFUNCTION("""COMPUTED_VALUE"""),"Clojure")</f>
        <v>Clojure</v>
      </c>
      <c r="G3987" s="1" t="str">
        <f>IFERROR(__xludf.DUMMYFUNCTION("""COMPUTED_VALUE"""),"HTML/CSS")</f>
        <v>HTML/CSS</v>
      </c>
      <c r="H3987" s="1" t="str">
        <f>IFERROR(__xludf.DUMMYFUNCTION("""COMPUTED_VALUE"""),"Java")</f>
        <v>Java</v>
      </c>
      <c r="I3987" s="1" t="str">
        <f>IFERROR(__xludf.DUMMYFUNCTION("""COMPUTED_VALUE"""),"JavaScript")</f>
        <v>JavaScript</v>
      </c>
      <c r="J3987" s="1" t="str">
        <f>IFERROR(__xludf.DUMMYFUNCTION("""COMPUTED_VALUE"""),"Python")</f>
        <v>Python</v>
      </c>
      <c r="K3987" s="1" t="str">
        <f>IFERROR(__xludf.DUMMYFUNCTION("""COMPUTED_VALUE"""),"Scala")</f>
        <v>Scala</v>
      </c>
      <c r="L3987" s="1" t="str">
        <f>IFERROR(__xludf.DUMMYFUNCTION("""COMPUTED_VALUE"""),"SQL")</f>
        <v>SQL</v>
      </c>
    </row>
    <row r="3988">
      <c r="B3988" s="1" t="str">
        <f>IFERROR(__xludf.DUMMYFUNCTION("""COMPUTED_VALUE"""),"C#;HTML/CSS;JavaScript;SQL")</f>
        <v>C#;HTML/CSS;JavaScript;SQL</v>
      </c>
      <c r="E3988" s="1" t="str">
        <f>IFERROR(__xludf.DUMMYFUNCTION("UNIQUE(SPLIT(B3988,"";""))"),"C#")</f>
        <v>C#</v>
      </c>
      <c r="F3988" s="1" t="str">
        <f>IFERROR(__xludf.DUMMYFUNCTION("""COMPUTED_VALUE"""),"HTML/CSS")</f>
        <v>HTML/CSS</v>
      </c>
      <c r="G3988" s="1" t="str">
        <f>IFERROR(__xludf.DUMMYFUNCTION("""COMPUTED_VALUE"""),"JavaScript")</f>
        <v>JavaScript</v>
      </c>
      <c r="H3988" s="1" t="str">
        <f>IFERROR(__xludf.DUMMYFUNCTION("""COMPUTED_VALUE"""),"SQL")</f>
        <v>SQL</v>
      </c>
    </row>
    <row r="3989">
      <c r="B3989" s="1" t="str">
        <f>IFERROR(__xludf.DUMMYFUNCTION("""COMPUTED_VALUE"""),"Bash/Shell/PowerShell;HTML/CSS;JavaScript;PHP;Ruby;Scala")</f>
        <v>Bash/Shell/PowerShell;HTML/CSS;JavaScript;PHP;Ruby;Scala</v>
      </c>
      <c r="E3989" s="1" t="str">
        <f>IFERROR(__xludf.DUMMYFUNCTION("UNIQUE(SPLIT(B3989,"";""))"),"Bash/Shell/PowerShell")</f>
        <v>Bash/Shell/PowerShell</v>
      </c>
      <c r="F3989" s="1" t="str">
        <f>IFERROR(__xludf.DUMMYFUNCTION("""COMPUTED_VALUE"""),"HTML/CSS")</f>
        <v>HTML/CSS</v>
      </c>
      <c r="G3989" s="1" t="str">
        <f>IFERROR(__xludf.DUMMYFUNCTION("""COMPUTED_VALUE"""),"JavaScript")</f>
        <v>JavaScript</v>
      </c>
      <c r="H3989" s="1" t="str">
        <f>IFERROR(__xludf.DUMMYFUNCTION("""COMPUTED_VALUE"""),"PHP")</f>
        <v>PHP</v>
      </c>
      <c r="I3989" s="1" t="str">
        <f>IFERROR(__xludf.DUMMYFUNCTION("""COMPUTED_VALUE"""),"Ruby")</f>
        <v>Ruby</v>
      </c>
      <c r="J3989" s="1" t="str">
        <f>IFERROR(__xludf.DUMMYFUNCTION("""COMPUTED_VALUE"""),"Scala")</f>
        <v>Scala</v>
      </c>
    </row>
    <row r="3990">
      <c r="B3990" s="1" t="str">
        <f>IFERROR(__xludf.DUMMYFUNCTION("""COMPUTED_VALUE"""),"Java;Python")</f>
        <v>Java;Python</v>
      </c>
      <c r="E3990" s="1" t="str">
        <f>IFERROR(__xludf.DUMMYFUNCTION("UNIQUE(SPLIT(B3990,"";""))"),"Java")</f>
        <v>Java</v>
      </c>
      <c r="F3990" s="1" t="str">
        <f>IFERROR(__xludf.DUMMYFUNCTION("""COMPUTED_VALUE"""),"Python")</f>
        <v>Python</v>
      </c>
    </row>
    <row r="3991">
      <c r="B3991" s="1" t="str">
        <f>IFERROR(__xludf.DUMMYFUNCTION("""COMPUTED_VALUE"""),"Assembly;Bash/Shell/PowerShell;C++;HTML/CSS;Java;JavaScript;PHP;SQL")</f>
        <v>Assembly;Bash/Shell/PowerShell;C++;HTML/CSS;Java;JavaScript;PHP;SQL</v>
      </c>
      <c r="E3991" s="1" t="str">
        <f>IFERROR(__xludf.DUMMYFUNCTION("UNIQUE(SPLIT(B3991,"";""))"),"Assembly")</f>
        <v>Assembly</v>
      </c>
      <c r="F3991" s="1" t="str">
        <f>IFERROR(__xludf.DUMMYFUNCTION("""COMPUTED_VALUE"""),"Bash/Shell/PowerShell")</f>
        <v>Bash/Shell/PowerShell</v>
      </c>
      <c r="G3991" s="1" t="str">
        <f>IFERROR(__xludf.DUMMYFUNCTION("""COMPUTED_VALUE"""),"C++")</f>
        <v>C++</v>
      </c>
      <c r="H3991" s="1" t="str">
        <f>IFERROR(__xludf.DUMMYFUNCTION("""COMPUTED_VALUE"""),"HTML/CSS")</f>
        <v>HTML/CSS</v>
      </c>
      <c r="I3991" s="1" t="str">
        <f>IFERROR(__xludf.DUMMYFUNCTION("""COMPUTED_VALUE"""),"Java")</f>
        <v>Java</v>
      </c>
      <c r="J3991" s="1" t="str">
        <f>IFERROR(__xludf.DUMMYFUNCTION("""COMPUTED_VALUE"""),"JavaScript")</f>
        <v>JavaScript</v>
      </c>
      <c r="K3991" s="1" t="str">
        <f>IFERROR(__xludf.DUMMYFUNCTION("""COMPUTED_VALUE"""),"PHP")</f>
        <v>PHP</v>
      </c>
      <c r="L3991" s="1" t="str">
        <f>IFERROR(__xludf.DUMMYFUNCTION("""COMPUTED_VALUE"""),"SQL")</f>
        <v>SQL</v>
      </c>
    </row>
    <row r="3992">
      <c r="B3992" s="1" t="str">
        <f>IFERROR(__xludf.DUMMYFUNCTION("""COMPUTED_VALUE"""),"C++;C#;HTML/CSS;Java;TypeScript")</f>
        <v>C++;C#;HTML/CSS;Java;TypeScript</v>
      </c>
      <c r="E3992" s="1" t="str">
        <f>IFERROR(__xludf.DUMMYFUNCTION("UNIQUE(SPLIT(B3992,"";""))"),"C++")</f>
        <v>C++</v>
      </c>
      <c r="F3992" s="1" t="str">
        <f>IFERROR(__xludf.DUMMYFUNCTION("""COMPUTED_VALUE"""),"C#")</f>
        <v>C#</v>
      </c>
      <c r="G3992" s="1" t="str">
        <f>IFERROR(__xludf.DUMMYFUNCTION("""COMPUTED_VALUE"""),"HTML/CSS")</f>
        <v>HTML/CSS</v>
      </c>
      <c r="H3992" s="1" t="str">
        <f>IFERROR(__xludf.DUMMYFUNCTION("""COMPUTED_VALUE"""),"Java")</f>
        <v>Java</v>
      </c>
      <c r="I3992" s="1" t="str">
        <f>IFERROR(__xludf.DUMMYFUNCTION("""COMPUTED_VALUE"""),"TypeScript")</f>
        <v>TypeScript</v>
      </c>
    </row>
    <row r="3993">
      <c r="B3993" s="1" t="str">
        <f>IFERROR(__xludf.DUMMYFUNCTION("""COMPUTED_VALUE"""),"Bash/Shell/PowerShell;C;HTML/CSS;JavaScript")</f>
        <v>Bash/Shell/PowerShell;C;HTML/CSS;JavaScript</v>
      </c>
      <c r="E3993" s="1" t="str">
        <f>IFERROR(__xludf.DUMMYFUNCTION("UNIQUE(SPLIT(B3993,"";""))"),"Bash/Shell/PowerShell")</f>
        <v>Bash/Shell/PowerShell</v>
      </c>
      <c r="F3993" s="1" t="str">
        <f>IFERROR(__xludf.DUMMYFUNCTION("""COMPUTED_VALUE"""),"C")</f>
        <v>C</v>
      </c>
      <c r="G3993" s="1" t="str">
        <f>IFERROR(__xludf.DUMMYFUNCTION("""COMPUTED_VALUE"""),"HTML/CSS")</f>
        <v>HTML/CSS</v>
      </c>
      <c r="H3993" s="1" t="str">
        <f>IFERROR(__xludf.DUMMYFUNCTION("""COMPUTED_VALUE"""),"JavaScript")</f>
        <v>JavaScript</v>
      </c>
    </row>
    <row r="3994">
      <c r="B3994" s="1" t="str">
        <f>IFERROR(__xludf.DUMMYFUNCTION("""COMPUTED_VALUE"""),"HTML/CSS;JavaScript;PHP;Python;SQL")</f>
        <v>HTML/CSS;JavaScript;PHP;Python;SQL</v>
      </c>
      <c r="E3994" s="1" t="str">
        <f>IFERROR(__xludf.DUMMYFUNCTION("UNIQUE(SPLIT(B3994,"";""))"),"HTML/CSS")</f>
        <v>HTML/CSS</v>
      </c>
      <c r="F3994" s="1" t="str">
        <f>IFERROR(__xludf.DUMMYFUNCTION("""COMPUTED_VALUE"""),"JavaScript")</f>
        <v>JavaScript</v>
      </c>
      <c r="G3994" s="1" t="str">
        <f>IFERROR(__xludf.DUMMYFUNCTION("""COMPUTED_VALUE"""),"PHP")</f>
        <v>PHP</v>
      </c>
      <c r="H3994" s="1" t="str">
        <f>IFERROR(__xludf.DUMMYFUNCTION("""COMPUTED_VALUE"""),"Python")</f>
        <v>Python</v>
      </c>
      <c r="I3994" s="1" t="str">
        <f>IFERROR(__xludf.DUMMYFUNCTION("""COMPUTED_VALUE"""),"SQL")</f>
        <v>SQL</v>
      </c>
    </row>
    <row r="3995">
      <c r="B3995" s="1" t="str">
        <f>IFERROR(__xludf.DUMMYFUNCTION("""COMPUTED_VALUE"""),"Bash/Shell/PowerShell;C#;Erlang;HTML/CSS;JavaScript;SQL;TypeScript")</f>
        <v>Bash/Shell/PowerShell;C#;Erlang;HTML/CSS;JavaScript;SQL;TypeScript</v>
      </c>
      <c r="E3995" s="1" t="str">
        <f>IFERROR(__xludf.DUMMYFUNCTION("UNIQUE(SPLIT(B3995,"";""))"),"Bash/Shell/PowerShell")</f>
        <v>Bash/Shell/PowerShell</v>
      </c>
      <c r="F3995" s="1" t="str">
        <f>IFERROR(__xludf.DUMMYFUNCTION("""COMPUTED_VALUE"""),"C#")</f>
        <v>C#</v>
      </c>
      <c r="G3995" s="1" t="str">
        <f>IFERROR(__xludf.DUMMYFUNCTION("""COMPUTED_VALUE"""),"Erlang")</f>
        <v>Erlang</v>
      </c>
      <c r="H3995" s="1" t="str">
        <f>IFERROR(__xludf.DUMMYFUNCTION("""COMPUTED_VALUE"""),"HTML/CSS")</f>
        <v>HTML/CSS</v>
      </c>
      <c r="I3995" s="1" t="str">
        <f>IFERROR(__xludf.DUMMYFUNCTION("""COMPUTED_VALUE"""),"JavaScript")</f>
        <v>JavaScript</v>
      </c>
      <c r="J3995" s="1" t="str">
        <f>IFERROR(__xludf.DUMMYFUNCTION("""COMPUTED_VALUE"""),"SQL")</f>
        <v>SQL</v>
      </c>
      <c r="K3995" s="1" t="str">
        <f>IFERROR(__xludf.DUMMYFUNCTION("""COMPUTED_VALUE"""),"TypeScript")</f>
        <v>TypeScript</v>
      </c>
    </row>
    <row r="3996">
      <c r="B3996" s="1" t="str">
        <f>IFERROR(__xludf.DUMMYFUNCTION("""COMPUTED_VALUE"""),"Assembly;Bash/Shell/PowerShell;C;C++;PHP;Python;SQL;Other(s):")</f>
        <v>Assembly;Bash/Shell/PowerShell;C;C++;PHP;Python;SQL;Other(s):</v>
      </c>
      <c r="E3996" s="1" t="str">
        <f>IFERROR(__xludf.DUMMYFUNCTION("UNIQUE(SPLIT(B3996,"";""))"),"Assembly")</f>
        <v>Assembly</v>
      </c>
      <c r="F3996" s="1" t="str">
        <f>IFERROR(__xludf.DUMMYFUNCTION("""COMPUTED_VALUE"""),"Bash/Shell/PowerShell")</f>
        <v>Bash/Shell/PowerShell</v>
      </c>
      <c r="G3996" s="1" t="str">
        <f>IFERROR(__xludf.DUMMYFUNCTION("""COMPUTED_VALUE"""),"C")</f>
        <v>C</v>
      </c>
      <c r="H3996" s="1" t="str">
        <f>IFERROR(__xludf.DUMMYFUNCTION("""COMPUTED_VALUE"""),"C++")</f>
        <v>C++</v>
      </c>
      <c r="I3996" s="1" t="str">
        <f>IFERROR(__xludf.DUMMYFUNCTION("""COMPUTED_VALUE"""),"PHP")</f>
        <v>PHP</v>
      </c>
      <c r="J3996" s="1" t="str">
        <f>IFERROR(__xludf.DUMMYFUNCTION("""COMPUTED_VALUE"""),"Python")</f>
        <v>Python</v>
      </c>
      <c r="K3996" s="1" t="str">
        <f>IFERROR(__xludf.DUMMYFUNCTION("""COMPUTED_VALUE"""),"SQL")</f>
        <v>SQL</v>
      </c>
      <c r="L3996" s="1" t="str">
        <f>IFERROR(__xludf.DUMMYFUNCTION("""COMPUTED_VALUE"""),"Other(s):")</f>
        <v>Other(s):</v>
      </c>
    </row>
    <row r="3997">
      <c r="B3997" s="1" t="str">
        <f>IFERROR(__xludf.DUMMYFUNCTION("""COMPUTED_VALUE"""),"Bash/Shell/PowerShell;C;HTML/CSS;Java;JavaScript;Objective-C;PHP;SQL;TypeScript")</f>
        <v>Bash/Shell/PowerShell;C;HTML/CSS;Java;JavaScript;Objective-C;PHP;SQL;TypeScript</v>
      </c>
      <c r="E3997" s="1" t="str">
        <f>IFERROR(__xludf.DUMMYFUNCTION("UNIQUE(SPLIT(B3997,"";""))"),"Bash/Shell/PowerShell")</f>
        <v>Bash/Shell/PowerShell</v>
      </c>
      <c r="F3997" s="1" t="str">
        <f>IFERROR(__xludf.DUMMYFUNCTION("""COMPUTED_VALUE"""),"C")</f>
        <v>C</v>
      </c>
      <c r="G3997" s="1" t="str">
        <f>IFERROR(__xludf.DUMMYFUNCTION("""COMPUTED_VALUE"""),"HTML/CSS")</f>
        <v>HTML/CSS</v>
      </c>
      <c r="H3997" s="1" t="str">
        <f>IFERROR(__xludf.DUMMYFUNCTION("""COMPUTED_VALUE"""),"Java")</f>
        <v>Java</v>
      </c>
      <c r="I3997" s="1" t="str">
        <f>IFERROR(__xludf.DUMMYFUNCTION("""COMPUTED_VALUE"""),"JavaScript")</f>
        <v>JavaScript</v>
      </c>
      <c r="J3997" s="1" t="str">
        <f>IFERROR(__xludf.DUMMYFUNCTION("""COMPUTED_VALUE"""),"Objective-C")</f>
        <v>Objective-C</v>
      </c>
      <c r="K3997" s="1" t="str">
        <f>IFERROR(__xludf.DUMMYFUNCTION("""COMPUTED_VALUE"""),"PHP")</f>
        <v>PHP</v>
      </c>
      <c r="L3997" s="1" t="str">
        <f>IFERROR(__xludf.DUMMYFUNCTION("""COMPUTED_VALUE"""),"SQL")</f>
        <v>SQL</v>
      </c>
      <c r="M3997" s="1" t="str">
        <f>IFERROR(__xludf.DUMMYFUNCTION("""COMPUTED_VALUE"""),"TypeScript")</f>
        <v>TypeScript</v>
      </c>
    </row>
    <row r="3998">
      <c r="B3998" s="1" t="str">
        <f>IFERROR(__xludf.DUMMYFUNCTION("""COMPUTED_VALUE"""),"HTML/CSS;JavaScript;PHP;Python;SQL;TypeScript")</f>
        <v>HTML/CSS;JavaScript;PHP;Python;SQL;TypeScript</v>
      </c>
      <c r="E3998" s="1" t="str">
        <f>IFERROR(__xludf.DUMMYFUNCTION("UNIQUE(SPLIT(B3998,"";""))"),"HTML/CSS")</f>
        <v>HTML/CSS</v>
      </c>
      <c r="F3998" s="1" t="str">
        <f>IFERROR(__xludf.DUMMYFUNCTION("""COMPUTED_VALUE"""),"JavaScript")</f>
        <v>JavaScript</v>
      </c>
      <c r="G3998" s="1" t="str">
        <f>IFERROR(__xludf.DUMMYFUNCTION("""COMPUTED_VALUE"""),"PHP")</f>
        <v>PHP</v>
      </c>
      <c r="H3998" s="1" t="str">
        <f>IFERROR(__xludf.DUMMYFUNCTION("""COMPUTED_VALUE"""),"Python")</f>
        <v>Python</v>
      </c>
      <c r="I3998" s="1" t="str">
        <f>IFERROR(__xludf.DUMMYFUNCTION("""COMPUTED_VALUE"""),"SQL")</f>
        <v>SQL</v>
      </c>
      <c r="J3998" s="1" t="str">
        <f>IFERROR(__xludf.DUMMYFUNCTION("""COMPUTED_VALUE"""),"TypeScript")</f>
        <v>TypeScript</v>
      </c>
    </row>
    <row r="3999">
      <c r="B3999" s="1" t="str">
        <f>IFERROR(__xludf.DUMMYFUNCTION("""COMPUTED_VALUE"""),"Assembly;Bash/Shell/PowerShell;C;Go;Python;Ruby;WebAssembly")</f>
        <v>Assembly;Bash/Shell/PowerShell;C;Go;Python;Ruby;WebAssembly</v>
      </c>
      <c r="E3999" s="1" t="str">
        <f>IFERROR(__xludf.DUMMYFUNCTION("UNIQUE(SPLIT(B3999,"";""))"),"Assembly")</f>
        <v>Assembly</v>
      </c>
      <c r="F3999" s="1" t="str">
        <f>IFERROR(__xludf.DUMMYFUNCTION("""COMPUTED_VALUE"""),"Bash/Shell/PowerShell")</f>
        <v>Bash/Shell/PowerShell</v>
      </c>
      <c r="G3999" s="1" t="str">
        <f>IFERROR(__xludf.DUMMYFUNCTION("""COMPUTED_VALUE"""),"C")</f>
        <v>C</v>
      </c>
      <c r="H3999" s="1" t="str">
        <f>IFERROR(__xludf.DUMMYFUNCTION("""COMPUTED_VALUE"""),"Go")</f>
        <v>Go</v>
      </c>
      <c r="I3999" s="1" t="str">
        <f>IFERROR(__xludf.DUMMYFUNCTION("""COMPUTED_VALUE"""),"Python")</f>
        <v>Python</v>
      </c>
      <c r="J3999" s="1" t="str">
        <f>IFERROR(__xludf.DUMMYFUNCTION("""COMPUTED_VALUE"""),"Ruby")</f>
        <v>Ruby</v>
      </c>
      <c r="K3999" s="1" t="str">
        <f>IFERROR(__xludf.DUMMYFUNCTION("""COMPUTED_VALUE"""),"WebAssembly")</f>
        <v>WebAssembly</v>
      </c>
    </row>
    <row r="4000">
      <c r="B4000" s="1" t="str">
        <f>IFERROR(__xludf.DUMMYFUNCTION("""COMPUTED_VALUE"""),"Bash/Shell/PowerShell;Java;Python")</f>
        <v>Bash/Shell/PowerShell;Java;Python</v>
      </c>
      <c r="E4000" s="1" t="str">
        <f>IFERROR(__xludf.DUMMYFUNCTION("UNIQUE(SPLIT(B4000,"";""))"),"Bash/Shell/PowerShell")</f>
        <v>Bash/Shell/PowerShell</v>
      </c>
      <c r="F4000" s="1" t="str">
        <f>IFERROR(__xludf.DUMMYFUNCTION("""COMPUTED_VALUE"""),"Java")</f>
        <v>Java</v>
      </c>
      <c r="G4000" s="1" t="str">
        <f>IFERROR(__xludf.DUMMYFUNCTION("""COMPUTED_VALUE"""),"Python")</f>
        <v>Python</v>
      </c>
    </row>
    <row r="4001">
      <c r="B4001" s="1" t="str">
        <f>IFERROR(__xludf.DUMMYFUNCTION("""COMPUTED_VALUE"""),"Bash/Shell/PowerShell;C#;HTML/CSS;JavaScript;SQL;TypeScript")</f>
        <v>Bash/Shell/PowerShell;C#;HTML/CSS;JavaScript;SQL;TypeScript</v>
      </c>
      <c r="E4001" s="1" t="str">
        <f>IFERROR(__xludf.DUMMYFUNCTION("UNIQUE(SPLIT(B4001,"";""))"),"Bash/Shell/PowerShell")</f>
        <v>Bash/Shell/PowerShell</v>
      </c>
      <c r="F4001" s="1" t="str">
        <f>IFERROR(__xludf.DUMMYFUNCTION("""COMPUTED_VALUE"""),"C#")</f>
        <v>C#</v>
      </c>
      <c r="G4001" s="1" t="str">
        <f>IFERROR(__xludf.DUMMYFUNCTION("""COMPUTED_VALUE"""),"HTML/CSS")</f>
        <v>HTML/CSS</v>
      </c>
      <c r="H4001" s="1" t="str">
        <f>IFERROR(__xludf.DUMMYFUNCTION("""COMPUTED_VALUE"""),"JavaScript")</f>
        <v>JavaScript</v>
      </c>
      <c r="I4001" s="1" t="str">
        <f>IFERROR(__xludf.DUMMYFUNCTION("""COMPUTED_VALUE"""),"SQL")</f>
        <v>SQL</v>
      </c>
      <c r="J4001" s="1" t="str">
        <f>IFERROR(__xludf.DUMMYFUNCTION("""COMPUTED_VALUE"""),"TypeScript")</f>
        <v>TypeScript</v>
      </c>
    </row>
    <row r="4002">
      <c r="B4002" s="1" t="str">
        <f>IFERROR(__xludf.DUMMYFUNCTION("""COMPUTED_VALUE"""),"C#;HTML/CSS;JavaScript;SQL")</f>
        <v>C#;HTML/CSS;JavaScript;SQL</v>
      </c>
      <c r="E4002" s="1" t="str">
        <f>IFERROR(__xludf.DUMMYFUNCTION("UNIQUE(SPLIT(B4002,"";""))"),"C#")</f>
        <v>C#</v>
      </c>
      <c r="F4002" s="1" t="str">
        <f>IFERROR(__xludf.DUMMYFUNCTION("""COMPUTED_VALUE"""),"HTML/CSS")</f>
        <v>HTML/CSS</v>
      </c>
      <c r="G4002" s="1" t="str">
        <f>IFERROR(__xludf.DUMMYFUNCTION("""COMPUTED_VALUE"""),"JavaScript")</f>
        <v>JavaScript</v>
      </c>
      <c r="H4002" s="1" t="str">
        <f>IFERROR(__xludf.DUMMYFUNCTION("""COMPUTED_VALUE"""),"SQL")</f>
        <v>SQL</v>
      </c>
    </row>
    <row r="4003">
      <c r="B4003" s="1" t="str">
        <f>IFERROR(__xludf.DUMMYFUNCTION("""COMPUTED_VALUE"""),"Bash/Shell/PowerShell;C++;C#;HTML/CSS;Java;JavaScript;Python;SQL")</f>
        <v>Bash/Shell/PowerShell;C++;C#;HTML/CSS;Java;JavaScript;Python;SQL</v>
      </c>
      <c r="E4003" s="1" t="str">
        <f>IFERROR(__xludf.DUMMYFUNCTION("UNIQUE(SPLIT(B4003,"";""))"),"Bash/Shell/PowerShell")</f>
        <v>Bash/Shell/PowerShell</v>
      </c>
      <c r="F4003" s="1" t="str">
        <f>IFERROR(__xludf.DUMMYFUNCTION("""COMPUTED_VALUE"""),"C++")</f>
        <v>C++</v>
      </c>
      <c r="G4003" s="1" t="str">
        <f>IFERROR(__xludf.DUMMYFUNCTION("""COMPUTED_VALUE"""),"C#")</f>
        <v>C#</v>
      </c>
      <c r="H4003" s="1" t="str">
        <f>IFERROR(__xludf.DUMMYFUNCTION("""COMPUTED_VALUE"""),"HTML/CSS")</f>
        <v>HTML/CSS</v>
      </c>
      <c r="I4003" s="1" t="str">
        <f>IFERROR(__xludf.DUMMYFUNCTION("""COMPUTED_VALUE"""),"Java")</f>
        <v>Java</v>
      </c>
      <c r="J4003" s="1" t="str">
        <f>IFERROR(__xludf.DUMMYFUNCTION("""COMPUTED_VALUE"""),"JavaScript")</f>
        <v>JavaScript</v>
      </c>
      <c r="K4003" s="1" t="str">
        <f>IFERROR(__xludf.DUMMYFUNCTION("""COMPUTED_VALUE"""),"Python")</f>
        <v>Python</v>
      </c>
      <c r="L4003" s="1" t="str">
        <f>IFERROR(__xludf.DUMMYFUNCTION("""COMPUTED_VALUE"""),"SQL")</f>
        <v>SQL</v>
      </c>
    </row>
    <row r="4004">
      <c r="B4004" s="1" t="str">
        <f>IFERROR(__xludf.DUMMYFUNCTION("""COMPUTED_VALUE"""),"C#;Python;R;SQL")</f>
        <v>C#;Python;R;SQL</v>
      </c>
      <c r="E4004" s="1" t="str">
        <f>IFERROR(__xludf.DUMMYFUNCTION("UNIQUE(SPLIT(B4004,"";""))"),"C#")</f>
        <v>C#</v>
      </c>
      <c r="F4004" s="1" t="str">
        <f>IFERROR(__xludf.DUMMYFUNCTION("""COMPUTED_VALUE"""),"Python")</f>
        <v>Python</v>
      </c>
      <c r="G4004" s="1" t="str">
        <f>IFERROR(__xludf.DUMMYFUNCTION("""COMPUTED_VALUE"""),"R")</f>
        <v>R</v>
      </c>
      <c r="H4004" s="1" t="str">
        <f>IFERROR(__xludf.DUMMYFUNCTION("""COMPUTED_VALUE"""),"SQL")</f>
        <v>SQL</v>
      </c>
    </row>
    <row r="4005">
      <c r="B4005" s="1" t="str">
        <f>IFERROR(__xludf.DUMMYFUNCTION("""COMPUTED_VALUE"""),"Bash/Shell/PowerShell;HTML/CSS;JavaScript;PHP;SQL")</f>
        <v>Bash/Shell/PowerShell;HTML/CSS;JavaScript;PHP;SQL</v>
      </c>
      <c r="E4005" s="1" t="str">
        <f>IFERROR(__xludf.DUMMYFUNCTION("UNIQUE(SPLIT(B4005,"";""))"),"Bash/Shell/PowerShell")</f>
        <v>Bash/Shell/PowerShell</v>
      </c>
      <c r="F4005" s="1" t="str">
        <f>IFERROR(__xludf.DUMMYFUNCTION("""COMPUTED_VALUE"""),"HTML/CSS")</f>
        <v>HTML/CSS</v>
      </c>
      <c r="G4005" s="1" t="str">
        <f>IFERROR(__xludf.DUMMYFUNCTION("""COMPUTED_VALUE"""),"JavaScript")</f>
        <v>JavaScript</v>
      </c>
      <c r="H4005" s="1" t="str">
        <f>IFERROR(__xludf.DUMMYFUNCTION("""COMPUTED_VALUE"""),"PHP")</f>
        <v>PHP</v>
      </c>
      <c r="I4005" s="1" t="str">
        <f>IFERROR(__xludf.DUMMYFUNCTION("""COMPUTED_VALUE"""),"SQL")</f>
        <v>SQL</v>
      </c>
    </row>
    <row r="4006">
      <c r="B4006" s="1" t="str">
        <f>IFERROR(__xludf.DUMMYFUNCTION("""COMPUTED_VALUE"""),"Bash/Shell/PowerShell;Python;Ruby")</f>
        <v>Bash/Shell/PowerShell;Python;Ruby</v>
      </c>
      <c r="E4006" s="1" t="str">
        <f>IFERROR(__xludf.DUMMYFUNCTION("UNIQUE(SPLIT(B4006,"";""))"),"Bash/Shell/PowerShell")</f>
        <v>Bash/Shell/PowerShell</v>
      </c>
      <c r="F4006" s="1" t="str">
        <f>IFERROR(__xludf.DUMMYFUNCTION("""COMPUTED_VALUE"""),"Python")</f>
        <v>Python</v>
      </c>
      <c r="G4006" s="1" t="str">
        <f>IFERROR(__xludf.DUMMYFUNCTION("""COMPUTED_VALUE"""),"Ruby")</f>
        <v>Ruby</v>
      </c>
    </row>
    <row r="4007">
      <c r="B4007" s="1" t="str">
        <f>IFERROR(__xludf.DUMMYFUNCTION("""COMPUTED_VALUE"""),"Assembly;Bash/Shell/PowerShell;JavaScript;PHP;SQL;VBA")</f>
        <v>Assembly;Bash/Shell/PowerShell;JavaScript;PHP;SQL;VBA</v>
      </c>
      <c r="E4007" s="1" t="str">
        <f>IFERROR(__xludf.DUMMYFUNCTION("UNIQUE(SPLIT(B4007,"";""))"),"Assembly")</f>
        <v>Assembly</v>
      </c>
      <c r="F4007" s="1" t="str">
        <f>IFERROR(__xludf.DUMMYFUNCTION("""COMPUTED_VALUE"""),"Bash/Shell/PowerShell")</f>
        <v>Bash/Shell/PowerShell</v>
      </c>
      <c r="G4007" s="1" t="str">
        <f>IFERROR(__xludf.DUMMYFUNCTION("""COMPUTED_VALUE"""),"JavaScript")</f>
        <v>JavaScript</v>
      </c>
      <c r="H4007" s="1" t="str">
        <f>IFERROR(__xludf.DUMMYFUNCTION("""COMPUTED_VALUE"""),"PHP")</f>
        <v>PHP</v>
      </c>
      <c r="I4007" s="1" t="str">
        <f>IFERROR(__xludf.DUMMYFUNCTION("""COMPUTED_VALUE"""),"SQL")</f>
        <v>SQL</v>
      </c>
      <c r="J4007" s="1" t="str">
        <f>IFERROR(__xludf.DUMMYFUNCTION("""COMPUTED_VALUE"""),"VBA")</f>
        <v>VBA</v>
      </c>
    </row>
    <row r="4008">
      <c r="B4008" s="1" t="str">
        <f>IFERROR(__xludf.DUMMYFUNCTION("""COMPUTED_VALUE"""),"C#;JavaScript")</f>
        <v>C#;JavaScript</v>
      </c>
      <c r="E4008" s="1" t="str">
        <f>IFERROR(__xludf.DUMMYFUNCTION("UNIQUE(SPLIT(B4008,"";""))"),"C#")</f>
        <v>C#</v>
      </c>
      <c r="F4008" s="1" t="str">
        <f>IFERROR(__xludf.DUMMYFUNCTION("""COMPUTED_VALUE"""),"JavaScript")</f>
        <v>JavaScript</v>
      </c>
    </row>
    <row r="4009">
      <c r="B4009" s="1" t="str">
        <f>IFERROR(__xludf.DUMMYFUNCTION("""COMPUTED_VALUE"""),"Bash/Shell/PowerShell;HTML/CSS;Java;JavaScript;PHP;SQL")</f>
        <v>Bash/Shell/PowerShell;HTML/CSS;Java;JavaScript;PHP;SQL</v>
      </c>
      <c r="E4009" s="1" t="str">
        <f>IFERROR(__xludf.DUMMYFUNCTION("UNIQUE(SPLIT(B4009,"";""))"),"Bash/Shell/PowerShell")</f>
        <v>Bash/Shell/PowerShell</v>
      </c>
      <c r="F4009" s="1" t="str">
        <f>IFERROR(__xludf.DUMMYFUNCTION("""COMPUTED_VALUE"""),"HTML/CSS")</f>
        <v>HTML/CSS</v>
      </c>
      <c r="G4009" s="1" t="str">
        <f>IFERROR(__xludf.DUMMYFUNCTION("""COMPUTED_VALUE"""),"Java")</f>
        <v>Java</v>
      </c>
      <c r="H4009" s="1" t="str">
        <f>IFERROR(__xludf.DUMMYFUNCTION("""COMPUTED_VALUE"""),"JavaScript")</f>
        <v>JavaScript</v>
      </c>
      <c r="I4009" s="1" t="str">
        <f>IFERROR(__xludf.DUMMYFUNCTION("""COMPUTED_VALUE"""),"PHP")</f>
        <v>PHP</v>
      </c>
      <c r="J4009" s="1" t="str">
        <f>IFERROR(__xludf.DUMMYFUNCTION("""COMPUTED_VALUE"""),"SQL")</f>
        <v>SQL</v>
      </c>
    </row>
    <row r="4010">
      <c r="B4010" s="1" t="str">
        <f>IFERROR(__xludf.DUMMYFUNCTION("""COMPUTED_VALUE"""),"Assembly;Bash/Shell/PowerShell;C;C++;HTML/CSS;Java;Python;SQL;Other(s):")</f>
        <v>Assembly;Bash/Shell/PowerShell;C;C++;HTML/CSS;Java;Python;SQL;Other(s):</v>
      </c>
      <c r="E4010" s="1" t="str">
        <f>IFERROR(__xludf.DUMMYFUNCTION("UNIQUE(SPLIT(B4010,"";""))"),"Assembly")</f>
        <v>Assembly</v>
      </c>
      <c r="F4010" s="1" t="str">
        <f>IFERROR(__xludf.DUMMYFUNCTION("""COMPUTED_VALUE"""),"Bash/Shell/PowerShell")</f>
        <v>Bash/Shell/PowerShell</v>
      </c>
      <c r="G4010" s="1" t="str">
        <f>IFERROR(__xludf.DUMMYFUNCTION("""COMPUTED_VALUE"""),"C")</f>
        <v>C</v>
      </c>
      <c r="H4010" s="1" t="str">
        <f>IFERROR(__xludf.DUMMYFUNCTION("""COMPUTED_VALUE"""),"C++")</f>
        <v>C++</v>
      </c>
      <c r="I4010" s="1" t="str">
        <f>IFERROR(__xludf.DUMMYFUNCTION("""COMPUTED_VALUE"""),"HTML/CSS")</f>
        <v>HTML/CSS</v>
      </c>
      <c r="J4010" s="1" t="str">
        <f>IFERROR(__xludf.DUMMYFUNCTION("""COMPUTED_VALUE"""),"Java")</f>
        <v>Java</v>
      </c>
      <c r="K4010" s="1" t="str">
        <f>IFERROR(__xludf.DUMMYFUNCTION("""COMPUTED_VALUE"""),"Python")</f>
        <v>Python</v>
      </c>
      <c r="L4010" s="1" t="str">
        <f>IFERROR(__xludf.DUMMYFUNCTION("""COMPUTED_VALUE"""),"SQL")</f>
        <v>SQL</v>
      </c>
      <c r="M4010" s="1" t="str">
        <f>IFERROR(__xludf.DUMMYFUNCTION("""COMPUTED_VALUE"""),"Other(s):")</f>
        <v>Other(s):</v>
      </c>
    </row>
    <row r="4011">
      <c r="B4011" s="1" t="str">
        <f>IFERROR(__xludf.DUMMYFUNCTION("""COMPUTED_VALUE"""),"HTML/CSS;Java;JavaScript;PHP;Ruby")</f>
        <v>HTML/CSS;Java;JavaScript;PHP;Ruby</v>
      </c>
      <c r="E4011" s="1" t="str">
        <f>IFERROR(__xludf.DUMMYFUNCTION("UNIQUE(SPLIT(B4011,"";""))"),"HTML/CSS")</f>
        <v>HTML/CSS</v>
      </c>
      <c r="F4011" s="1" t="str">
        <f>IFERROR(__xludf.DUMMYFUNCTION("""COMPUTED_VALUE"""),"Java")</f>
        <v>Java</v>
      </c>
      <c r="G4011" s="1" t="str">
        <f>IFERROR(__xludf.DUMMYFUNCTION("""COMPUTED_VALUE"""),"JavaScript")</f>
        <v>JavaScript</v>
      </c>
      <c r="H4011" s="1" t="str">
        <f>IFERROR(__xludf.DUMMYFUNCTION("""COMPUTED_VALUE"""),"PHP")</f>
        <v>PHP</v>
      </c>
      <c r="I4011" s="1" t="str">
        <f>IFERROR(__xludf.DUMMYFUNCTION("""COMPUTED_VALUE"""),"Ruby")</f>
        <v>Ruby</v>
      </c>
    </row>
    <row r="4012">
      <c r="B4012" s="1" t="str">
        <f>IFERROR(__xludf.DUMMYFUNCTION("""COMPUTED_VALUE"""),"Assembly;Bash/Shell/PowerShell;C;HTML/CSS;Java;JavaScript;Kotlin;PHP;Python;SQL")</f>
        <v>Assembly;Bash/Shell/PowerShell;C;HTML/CSS;Java;JavaScript;Kotlin;PHP;Python;SQL</v>
      </c>
      <c r="E4012" s="1" t="str">
        <f>IFERROR(__xludf.DUMMYFUNCTION("UNIQUE(SPLIT(B4012,"";""))"),"Assembly")</f>
        <v>Assembly</v>
      </c>
      <c r="F4012" s="1" t="str">
        <f>IFERROR(__xludf.DUMMYFUNCTION("""COMPUTED_VALUE"""),"Bash/Shell/PowerShell")</f>
        <v>Bash/Shell/PowerShell</v>
      </c>
      <c r="G4012" s="1" t="str">
        <f>IFERROR(__xludf.DUMMYFUNCTION("""COMPUTED_VALUE"""),"C")</f>
        <v>C</v>
      </c>
      <c r="H4012" s="1" t="str">
        <f>IFERROR(__xludf.DUMMYFUNCTION("""COMPUTED_VALUE"""),"HTML/CSS")</f>
        <v>HTML/CSS</v>
      </c>
      <c r="I4012" s="1" t="str">
        <f>IFERROR(__xludf.DUMMYFUNCTION("""COMPUTED_VALUE"""),"Java")</f>
        <v>Java</v>
      </c>
      <c r="J4012" s="1" t="str">
        <f>IFERROR(__xludf.DUMMYFUNCTION("""COMPUTED_VALUE"""),"JavaScript")</f>
        <v>JavaScript</v>
      </c>
      <c r="K4012" s="1" t="str">
        <f>IFERROR(__xludf.DUMMYFUNCTION("""COMPUTED_VALUE"""),"Kotlin")</f>
        <v>Kotlin</v>
      </c>
      <c r="L4012" s="1" t="str">
        <f>IFERROR(__xludf.DUMMYFUNCTION("""COMPUTED_VALUE"""),"PHP")</f>
        <v>PHP</v>
      </c>
      <c r="M4012" s="1" t="str">
        <f>IFERROR(__xludf.DUMMYFUNCTION("""COMPUTED_VALUE"""),"Python")</f>
        <v>Python</v>
      </c>
      <c r="N4012" s="1" t="str">
        <f>IFERROR(__xludf.DUMMYFUNCTION("""COMPUTED_VALUE"""),"SQL")</f>
        <v>SQL</v>
      </c>
    </row>
    <row r="4013">
      <c r="B4013" s="1" t="str">
        <f>IFERROR(__xludf.DUMMYFUNCTION("""COMPUTED_VALUE"""),"Bash/Shell/PowerShell;HTML/CSS;JavaScript;PHP;SQL;TypeScript")</f>
        <v>Bash/Shell/PowerShell;HTML/CSS;JavaScript;PHP;SQL;TypeScript</v>
      </c>
      <c r="E4013" s="1" t="str">
        <f>IFERROR(__xludf.DUMMYFUNCTION("UNIQUE(SPLIT(B4013,"";""))"),"Bash/Shell/PowerShell")</f>
        <v>Bash/Shell/PowerShell</v>
      </c>
      <c r="F4013" s="1" t="str">
        <f>IFERROR(__xludf.DUMMYFUNCTION("""COMPUTED_VALUE"""),"HTML/CSS")</f>
        <v>HTML/CSS</v>
      </c>
      <c r="G4013" s="1" t="str">
        <f>IFERROR(__xludf.DUMMYFUNCTION("""COMPUTED_VALUE"""),"JavaScript")</f>
        <v>JavaScript</v>
      </c>
      <c r="H4013" s="1" t="str">
        <f>IFERROR(__xludf.DUMMYFUNCTION("""COMPUTED_VALUE"""),"PHP")</f>
        <v>PHP</v>
      </c>
      <c r="I4013" s="1" t="str">
        <f>IFERROR(__xludf.DUMMYFUNCTION("""COMPUTED_VALUE"""),"SQL")</f>
        <v>SQL</v>
      </c>
      <c r="J4013" s="1" t="str">
        <f>IFERROR(__xludf.DUMMYFUNCTION("""COMPUTED_VALUE"""),"TypeScript")</f>
        <v>TypeScript</v>
      </c>
    </row>
    <row r="4014">
      <c r="B4014" s="1" t="str">
        <f>IFERROR(__xludf.DUMMYFUNCTION("""COMPUTED_VALUE"""),"Bash/Shell/PowerShell;HTML/CSS;JavaScript;PHP;SQL")</f>
        <v>Bash/Shell/PowerShell;HTML/CSS;JavaScript;PHP;SQL</v>
      </c>
      <c r="E4014" s="1" t="str">
        <f>IFERROR(__xludf.DUMMYFUNCTION("UNIQUE(SPLIT(B4014,"";""))"),"Bash/Shell/PowerShell")</f>
        <v>Bash/Shell/PowerShell</v>
      </c>
      <c r="F4014" s="1" t="str">
        <f>IFERROR(__xludf.DUMMYFUNCTION("""COMPUTED_VALUE"""),"HTML/CSS")</f>
        <v>HTML/CSS</v>
      </c>
      <c r="G4014" s="1" t="str">
        <f>IFERROR(__xludf.DUMMYFUNCTION("""COMPUTED_VALUE"""),"JavaScript")</f>
        <v>JavaScript</v>
      </c>
      <c r="H4014" s="1" t="str">
        <f>IFERROR(__xludf.DUMMYFUNCTION("""COMPUTED_VALUE"""),"PHP")</f>
        <v>PHP</v>
      </c>
      <c r="I4014" s="1" t="str">
        <f>IFERROR(__xludf.DUMMYFUNCTION("""COMPUTED_VALUE"""),"SQL")</f>
        <v>SQL</v>
      </c>
    </row>
    <row r="4015">
      <c r="B4015" s="1" t="str">
        <f>IFERROR(__xludf.DUMMYFUNCTION("""COMPUTED_VALUE"""),"Bash/Shell/PowerShell;Erlang;Go;Java;JavaScript;Python;Rust;SQL")</f>
        <v>Bash/Shell/PowerShell;Erlang;Go;Java;JavaScript;Python;Rust;SQL</v>
      </c>
      <c r="E4015" s="1" t="str">
        <f>IFERROR(__xludf.DUMMYFUNCTION("UNIQUE(SPLIT(B4015,"";""))"),"Bash/Shell/PowerShell")</f>
        <v>Bash/Shell/PowerShell</v>
      </c>
      <c r="F4015" s="1" t="str">
        <f>IFERROR(__xludf.DUMMYFUNCTION("""COMPUTED_VALUE"""),"Erlang")</f>
        <v>Erlang</v>
      </c>
      <c r="G4015" s="1" t="str">
        <f>IFERROR(__xludf.DUMMYFUNCTION("""COMPUTED_VALUE"""),"Go")</f>
        <v>Go</v>
      </c>
      <c r="H4015" s="1" t="str">
        <f>IFERROR(__xludf.DUMMYFUNCTION("""COMPUTED_VALUE"""),"Java")</f>
        <v>Java</v>
      </c>
      <c r="I4015" s="1" t="str">
        <f>IFERROR(__xludf.DUMMYFUNCTION("""COMPUTED_VALUE"""),"JavaScript")</f>
        <v>JavaScript</v>
      </c>
      <c r="J4015" s="1" t="str">
        <f>IFERROR(__xludf.DUMMYFUNCTION("""COMPUTED_VALUE"""),"Python")</f>
        <v>Python</v>
      </c>
      <c r="K4015" s="1" t="str">
        <f>IFERROR(__xludf.DUMMYFUNCTION("""COMPUTED_VALUE"""),"Rust")</f>
        <v>Rust</v>
      </c>
      <c r="L4015" s="1" t="str">
        <f>IFERROR(__xludf.DUMMYFUNCTION("""COMPUTED_VALUE"""),"SQL")</f>
        <v>SQL</v>
      </c>
    </row>
    <row r="4016">
      <c r="B4016" s="1" t="str">
        <f>IFERROR(__xludf.DUMMYFUNCTION("""COMPUTED_VALUE"""),"C#;Java;Python")</f>
        <v>C#;Java;Python</v>
      </c>
      <c r="E4016" s="1" t="str">
        <f>IFERROR(__xludf.DUMMYFUNCTION("UNIQUE(SPLIT(B4016,"";""))"),"C#")</f>
        <v>C#</v>
      </c>
      <c r="F4016" s="1" t="str">
        <f>IFERROR(__xludf.DUMMYFUNCTION("""COMPUTED_VALUE"""),"Java")</f>
        <v>Java</v>
      </c>
      <c r="G4016" s="1" t="str">
        <f>IFERROR(__xludf.DUMMYFUNCTION("""COMPUTED_VALUE"""),"Python")</f>
        <v>Python</v>
      </c>
    </row>
    <row r="4017">
      <c r="B4017" s="1" t="str">
        <f>IFERROR(__xludf.DUMMYFUNCTION("""COMPUTED_VALUE"""),"C#;HTML/CSS;Java;JavaScript;PHP;TypeScript")</f>
        <v>C#;HTML/CSS;Java;JavaScript;PHP;TypeScript</v>
      </c>
      <c r="E4017" s="1" t="str">
        <f>IFERROR(__xludf.DUMMYFUNCTION("UNIQUE(SPLIT(B4017,"";""))"),"C#")</f>
        <v>C#</v>
      </c>
      <c r="F4017" s="1" t="str">
        <f>IFERROR(__xludf.DUMMYFUNCTION("""COMPUTED_VALUE"""),"HTML/CSS")</f>
        <v>HTML/CSS</v>
      </c>
      <c r="G4017" s="1" t="str">
        <f>IFERROR(__xludf.DUMMYFUNCTION("""COMPUTED_VALUE"""),"Java")</f>
        <v>Java</v>
      </c>
      <c r="H4017" s="1" t="str">
        <f>IFERROR(__xludf.DUMMYFUNCTION("""COMPUTED_VALUE"""),"JavaScript")</f>
        <v>JavaScript</v>
      </c>
      <c r="I4017" s="1" t="str">
        <f>IFERROR(__xludf.DUMMYFUNCTION("""COMPUTED_VALUE"""),"PHP")</f>
        <v>PHP</v>
      </c>
      <c r="J4017" s="1" t="str">
        <f>IFERROR(__xludf.DUMMYFUNCTION("""COMPUTED_VALUE"""),"TypeScript")</f>
        <v>TypeScript</v>
      </c>
    </row>
    <row r="4018">
      <c r="B4018" s="1" t="str">
        <f>IFERROR(__xludf.DUMMYFUNCTION("""COMPUTED_VALUE"""),"Java;JavaScript;TypeScript")</f>
        <v>Java;JavaScript;TypeScript</v>
      </c>
      <c r="E4018" s="1" t="str">
        <f>IFERROR(__xludf.DUMMYFUNCTION("UNIQUE(SPLIT(B4018,"";""))"),"Java")</f>
        <v>Java</v>
      </c>
      <c r="F4018" s="1" t="str">
        <f>IFERROR(__xludf.DUMMYFUNCTION("""COMPUTED_VALUE"""),"JavaScript")</f>
        <v>JavaScript</v>
      </c>
      <c r="G4018" s="1" t="str">
        <f>IFERROR(__xludf.DUMMYFUNCTION("""COMPUTED_VALUE"""),"TypeScript")</f>
        <v>TypeScript</v>
      </c>
    </row>
    <row r="4019">
      <c r="B4019" s="1" t="str">
        <f>IFERROR(__xludf.DUMMYFUNCTION("""COMPUTED_VALUE"""),"Bash/Shell/PowerShell;C#;Go;HTML/CSS;JavaScript;SQL;TypeScript")</f>
        <v>Bash/Shell/PowerShell;C#;Go;HTML/CSS;JavaScript;SQL;TypeScript</v>
      </c>
      <c r="E4019" s="1" t="str">
        <f>IFERROR(__xludf.DUMMYFUNCTION("UNIQUE(SPLIT(B4019,"";""))"),"Bash/Shell/PowerShell")</f>
        <v>Bash/Shell/PowerShell</v>
      </c>
      <c r="F4019" s="1" t="str">
        <f>IFERROR(__xludf.DUMMYFUNCTION("""COMPUTED_VALUE"""),"C#")</f>
        <v>C#</v>
      </c>
      <c r="G4019" s="1" t="str">
        <f>IFERROR(__xludf.DUMMYFUNCTION("""COMPUTED_VALUE"""),"Go")</f>
        <v>Go</v>
      </c>
      <c r="H4019" s="1" t="str">
        <f>IFERROR(__xludf.DUMMYFUNCTION("""COMPUTED_VALUE"""),"HTML/CSS")</f>
        <v>HTML/CSS</v>
      </c>
      <c r="I4019" s="1" t="str">
        <f>IFERROR(__xludf.DUMMYFUNCTION("""COMPUTED_VALUE"""),"JavaScript")</f>
        <v>JavaScript</v>
      </c>
      <c r="J4019" s="1" t="str">
        <f>IFERROR(__xludf.DUMMYFUNCTION("""COMPUTED_VALUE"""),"SQL")</f>
        <v>SQL</v>
      </c>
      <c r="K4019" s="1" t="str">
        <f>IFERROR(__xludf.DUMMYFUNCTION("""COMPUTED_VALUE"""),"TypeScript")</f>
        <v>TypeScript</v>
      </c>
    </row>
    <row r="4020">
      <c r="B4020" s="1" t="str">
        <f>IFERROR(__xludf.DUMMYFUNCTION("""COMPUTED_VALUE"""),"HTML/CSS;Java;JavaScript;SQL")</f>
        <v>HTML/CSS;Java;JavaScript;SQL</v>
      </c>
      <c r="E4020" s="1" t="str">
        <f>IFERROR(__xludf.DUMMYFUNCTION("UNIQUE(SPLIT(B4020,"";""))"),"HTML/CSS")</f>
        <v>HTML/CSS</v>
      </c>
      <c r="F4020" s="1" t="str">
        <f>IFERROR(__xludf.DUMMYFUNCTION("""COMPUTED_VALUE"""),"Java")</f>
        <v>Java</v>
      </c>
      <c r="G4020" s="1" t="str">
        <f>IFERROR(__xludf.DUMMYFUNCTION("""COMPUTED_VALUE"""),"JavaScript")</f>
        <v>JavaScript</v>
      </c>
      <c r="H4020" s="1" t="str">
        <f>IFERROR(__xludf.DUMMYFUNCTION("""COMPUTED_VALUE"""),"SQL")</f>
        <v>SQL</v>
      </c>
    </row>
    <row r="4021">
      <c r="B4021" s="1" t="str">
        <f>IFERROR(__xludf.DUMMYFUNCTION("""COMPUTED_VALUE"""),"C#;Go;Java;JavaScript;Ruby;SQL;TypeScript")</f>
        <v>C#;Go;Java;JavaScript;Ruby;SQL;TypeScript</v>
      </c>
      <c r="E4021" s="1" t="str">
        <f>IFERROR(__xludf.DUMMYFUNCTION("UNIQUE(SPLIT(B4021,"";""))"),"C#")</f>
        <v>C#</v>
      </c>
      <c r="F4021" s="1" t="str">
        <f>IFERROR(__xludf.DUMMYFUNCTION("""COMPUTED_VALUE"""),"Go")</f>
        <v>Go</v>
      </c>
      <c r="G4021" s="1" t="str">
        <f>IFERROR(__xludf.DUMMYFUNCTION("""COMPUTED_VALUE"""),"Java")</f>
        <v>Java</v>
      </c>
      <c r="H4021" s="1" t="str">
        <f>IFERROR(__xludf.DUMMYFUNCTION("""COMPUTED_VALUE"""),"JavaScript")</f>
        <v>JavaScript</v>
      </c>
      <c r="I4021" s="1" t="str">
        <f>IFERROR(__xludf.DUMMYFUNCTION("""COMPUTED_VALUE"""),"Ruby")</f>
        <v>Ruby</v>
      </c>
      <c r="J4021" s="1" t="str">
        <f>IFERROR(__xludf.DUMMYFUNCTION("""COMPUTED_VALUE"""),"SQL")</f>
        <v>SQL</v>
      </c>
      <c r="K4021" s="1" t="str">
        <f>IFERROR(__xludf.DUMMYFUNCTION("""COMPUTED_VALUE"""),"TypeScript")</f>
        <v>TypeScript</v>
      </c>
    </row>
    <row r="4022">
      <c r="B4022" s="1" t="str">
        <f>IFERROR(__xludf.DUMMYFUNCTION("""COMPUTED_VALUE"""),"Java;JavaScript")</f>
        <v>Java;JavaScript</v>
      </c>
      <c r="E4022" s="1" t="str">
        <f>IFERROR(__xludf.DUMMYFUNCTION("UNIQUE(SPLIT(B4022,"";""))"),"Java")</f>
        <v>Java</v>
      </c>
      <c r="F4022" s="1" t="str">
        <f>IFERROR(__xludf.DUMMYFUNCTION("""COMPUTED_VALUE"""),"JavaScript")</f>
        <v>JavaScript</v>
      </c>
    </row>
    <row r="4023">
      <c r="B4023" s="1" t="str">
        <f>IFERROR(__xludf.DUMMYFUNCTION("""COMPUTED_VALUE"""),"C#;Go;Java;Python;TypeScript")</f>
        <v>C#;Go;Java;Python;TypeScript</v>
      </c>
      <c r="E4023" s="1" t="str">
        <f>IFERROR(__xludf.DUMMYFUNCTION("UNIQUE(SPLIT(B4023,"";""))"),"C#")</f>
        <v>C#</v>
      </c>
      <c r="F4023" s="1" t="str">
        <f>IFERROR(__xludf.DUMMYFUNCTION("""COMPUTED_VALUE"""),"Go")</f>
        <v>Go</v>
      </c>
      <c r="G4023" s="1" t="str">
        <f>IFERROR(__xludf.DUMMYFUNCTION("""COMPUTED_VALUE"""),"Java")</f>
        <v>Java</v>
      </c>
      <c r="H4023" s="1" t="str">
        <f>IFERROR(__xludf.DUMMYFUNCTION("""COMPUTED_VALUE"""),"Python")</f>
        <v>Python</v>
      </c>
      <c r="I4023" s="1" t="str">
        <f>IFERROR(__xludf.DUMMYFUNCTION("""COMPUTED_VALUE"""),"TypeScript")</f>
        <v>TypeScript</v>
      </c>
    </row>
    <row r="4024">
      <c r="B4024" s="1" t="str">
        <f>IFERROR(__xludf.DUMMYFUNCTION("""COMPUTED_VALUE"""),"JavaScript;Python;Ruby;SQL")</f>
        <v>JavaScript;Python;Ruby;SQL</v>
      </c>
      <c r="E4024" s="1" t="str">
        <f>IFERROR(__xludf.DUMMYFUNCTION("UNIQUE(SPLIT(B4024,"";""))"),"JavaScript")</f>
        <v>JavaScript</v>
      </c>
      <c r="F4024" s="1" t="str">
        <f>IFERROR(__xludf.DUMMYFUNCTION("""COMPUTED_VALUE"""),"Python")</f>
        <v>Python</v>
      </c>
      <c r="G4024" s="1" t="str">
        <f>IFERROR(__xludf.DUMMYFUNCTION("""COMPUTED_VALUE"""),"Ruby")</f>
        <v>Ruby</v>
      </c>
      <c r="H4024" s="1" t="str">
        <f>IFERROR(__xludf.DUMMYFUNCTION("""COMPUTED_VALUE"""),"SQL")</f>
        <v>SQL</v>
      </c>
    </row>
    <row r="4025">
      <c r="B4025" s="1" t="str">
        <f>IFERROR(__xludf.DUMMYFUNCTION("""COMPUTED_VALUE"""),"Bash/Shell/PowerShell;HTML/CSS;JavaScript;Python;SQL")</f>
        <v>Bash/Shell/PowerShell;HTML/CSS;JavaScript;Python;SQL</v>
      </c>
      <c r="E4025" s="1" t="str">
        <f>IFERROR(__xludf.DUMMYFUNCTION("UNIQUE(SPLIT(B4025,"";""))"),"Bash/Shell/PowerShell")</f>
        <v>Bash/Shell/PowerShell</v>
      </c>
      <c r="F4025" s="1" t="str">
        <f>IFERROR(__xludf.DUMMYFUNCTION("""COMPUTED_VALUE"""),"HTML/CSS")</f>
        <v>HTML/CSS</v>
      </c>
      <c r="G4025" s="1" t="str">
        <f>IFERROR(__xludf.DUMMYFUNCTION("""COMPUTED_VALUE"""),"JavaScript")</f>
        <v>JavaScript</v>
      </c>
      <c r="H4025" s="1" t="str">
        <f>IFERROR(__xludf.DUMMYFUNCTION("""COMPUTED_VALUE"""),"Python")</f>
        <v>Python</v>
      </c>
      <c r="I4025" s="1" t="str">
        <f>IFERROR(__xludf.DUMMYFUNCTION("""COMPUTED_VALUE"""),"SQL")</f>
        <v>SQL</v>
      </c>
    </row>
    <row r="4026">
      <c r="B4026" s="1" t="str">
        <f>IFERROR(__xludf.DUMMYFUNCTION("""COMPUTED_VALUE"""),"C;C++;C#;HTML/CSS;JavaScript;PHP;SQL;Other(s):")</f>
        <v>C;C++;C#;HTML/CSS;JavaScript;PHP;SQL;Other(s):</v>
      </c>
      <c r="E4026" s="1" t="str">
        <f>IFERROR(__xludf.DUMMYFUNCTION("UNIQUE(SPLIT(B4026,"";""))"),"C")</f>
        <v>C</v>
      </c>
      <c r="F4026" s="1" t="str">
        <f>IFERROR(__xludf.DUMMYFUNCTION("""COMPUTED_VALUE"""),"C++")</f>
        <v>C++</v>
      </c>
      <c r="G4026" s="1" t="str">
        <f>IFERROR(__xludf.DUMMYFUNCTION("""COMPUTED_VALUE"""),"C#")</f>
        <v>C#</v>
      </c>
      <c r="H4026" s="1" t="str">
        <f>IFERROR(__xludf.DUMMYFUNCTION("""COMPUTED_VALUE"""),"HTML/CSS")</f>
        <v>HTML/CSS</v>
      </c>
      <c r="I4026" s="1" t="str">
        <f>IFERROR(__xludf.DUMMYFUNCTION("""COMPUTED_VALUE"""),"JavaScript")</f>
        <v>JavaScript</v>
      </c>
      <c r="J4026" s="1" t="str">
        <f>IFERROR(__xludf.DUMMYFUNCTION("""COMPUTED_VALUE"""),"PHP")</f>
        <v>PHP</v>
      </c>
      <c r="K4026" s="1" t="str">
        <f>IFERROR(__xludf.DUMMYFUNCTION("""COMPUTED_VALUE"""),"SQL")</f>
        <v>SQL</v>
      </c>
      <c r="L4026" s="1" t="str">
        <f>IFERROR(__xludf.DUMMYFUNCTION("""COMPUTED_VALUE"""),"Other(s):")</f>
        <v>Other(s):</v>
      </c>
    </row>
    <row r="4027">
      <c r="B4027" s="1" t="str">
        <f>IFERROR(__xludf.DUMMYFUNCTION("""COMPUTED_VALUE"""),"Assembly;Bash/Shell/PowerShell;C;C++;HTML/CSS;Java;JavaScript;Kotlin;PHP;Python;SQL;TypeScript")</f>
        <v>Assembly;Bash/Shell/PowerShell;C;C++;HTML/CSS;Java;JavaScript;Kotlin;PHP;Python;SQL;TypeScript</v>
      </c>
      <c r="E4027" s="1" t="str">
        <f>IFERROR(__xludf.DUMMYFUNCTION("UNIQUE(SPLIT(B4027,"";""))"),"Assembly")</f>
        <v>Assembly</v>
      </c>
      <c r="F4027" s="1" t="str">
        <f>IFERROR(__xludf.DUMMYFUNCTION("""COMPUTED_VALUE"""),"Bash/Shell/PowerShell")</f>
        <v>Bash/Shell/PowerShell</v>
      </c>
      <c r="G4027" s="1" t="str">
        <f>IFERROR(__xludf.DUMMYFUNCTION("""COMPUTED_VALUE"""),"C")</f>
        <v>C</v>
      </c>
      <c r="H4027" s="1" t="str">
        <f>IFERROR(__xludf.DUMMYFUNCTION("""COMPUTED_VALUE"""),"C++")</f>
        <v>C++</v>
      </c>
      <c r="I4027" s="1" t="str">
        <f>IFERROR(__xludf.DUMMYFUNCTION("""COMPUTED_VALUE"""),"HTML/CSS")</f>
        <v>HTML/CSS</v>
      </c>
      <c r="J4027" s="1" t="str">
        <f>IFERROR(__xludf.DUMMYFUNCTION("""COMPUTED_VALUE"""),"Java")</f>
        <v>Java</v>
      </c>
      <c r="K4027" s="1" t="str">
        <f>IFERROR(__xludf.DUMMYFUNCTION("""COMPUTED_VALUE"""),"JavaScript")</f>
        <v>JavaScript</v>
      </c>
      <c r="L4027" s="1" t="str">
        <f>IFERROR(__xludf.DUMMYFUNCTION("""COMPUTED_VALUE"""),"Kotlin")</f>
        <v>Kotlin</v>
      </c>
      <c r="M4027" s="1" t="str">
        <f>IFERROR(__xludf.DUMMYFUNCTION("""COMPUTED_VALUE"""),"PHP")</f>
        <v>PHP</v>
      </c>
      <c r="N4027" s="1" t="str">
        <f>IFERROR(__xludf.DUMMYFUNCTION("""COMPUTED_VALUE"""),"Python")</f>
        <v>Python</v>
      </c>
      <c r="O4027" s="1" t="str">
        <f>IFERROR(__xludf.DUMMYFUNCTION("""COMPUTED_VALUE"""),"SQL")</f>
        <v>SQL</v>
      </c>
      <c r="P4027" s="1" t="str">
        <f>IFERROR(__xludf.DUMMYFUNCTION("""COMPUTED_VALUE"""),"TypeScript")</f>
        <v>TypeScript</v>
      </c>
    </row>
    <row r="4028">
      <c r="B4028" s="1" t="str">
        <f>IFERROR(__xludf.DUMMYFUNCTION("""COMPUTED_VALUE"""),"Java;JavaScript;R")</f>
        <v>Java;JavaScript;R</v>
      </c>
      <c r="E4028" s="1" t="str">
        <f>IFERROR(__xludf.DUMMYFUNCTION("UNIQUE(SPLIT(B4028,"";""))"),"Java")</f>
        <v>Java</v>
      </c>
      <c r="F4028" s="1" t="str">
        <f>IFERROR(__xludf.DUMMYFUNCTION("""COMPUTED_VALUE"""),"JavaScript")</f>
        <v>JavaScript</v>
      </c>
      <c r="G4028" s="1" t="str">
        <f>IFERROR(__xludf.DUMMYFUNCTION("""COMPUTED_VALUE"""),"R")</f>
        <v>R</v>
      </c>
    </row>
    <row r="4029">
      <c r="B4029" s="1" t="str">
        <f>IFERROR(__xludf.DUMMYFUNCTION("""COMPUTED_VALUE"""),"Assembly;C++;Java;JavaScript;VBA;Other(s):")</f>
        <v>Assembly;C++;Java;JavaScript;VBA;Other(s):</v>
      </c>
      <c r="E4029" s="1" t="str">
        <f>IFERROR(__xludf.DUMMYFUNCTION("UNIQUE(SPLIT(B4029,"";""))"),"Assembly")</f>
        <v>Assembly</v>
      </c>
      <c r="F4029" s="1" t="str">
        <f>IFERROR(__xludf.DUMMYFUNCTION("""COMPUTED_VALUE"""),"C++")</f>
        <v>C++</v>
      </c>
      <c r="G4029" s="1" t="str">
        <f>IFERROR(__xludf.DUMMYFUNCTION("""COMPUTED_VALUE"""),"Java")</f>
        <v>Java</v>
      </c>
      <c r="H4029" s="1" t="str">
        <f>IFERROR(__xludf.DUMMYFUNCTION("""COMPUTED_VALUE"""),"JavaScript")</f>
        <v>JavaScript</v>
      </c>
      <c r="I4029" s="1" t="str">
        <f>IFERROR(__xludf.DUMMYFUNCTION("""COMPUTED_VALUE"""),"VBA")</f>
        <v>VBA</v>
      </c>
      <c r="J4029" s="1" t="str">
        <f>IFERROR(__xludf.DUMMYFUNCTION("""COMPUTED_VALUE"""),"Other(s):")</f>
        <v>Other(s):</v>
      </c>
    </row>
    <row r="4030">
      <c r="B4030" s="1" t="str">
        <f>IFERROR(__xludf.DUMMYFUNCTION("""COMPUTED_VALUE"""),"HTML/CSS;JavaScript;PHP;Python;SQL")</f>
        <v>HTML/CSS;JavaScript;PHP;Python;SQL</v>
      </c>
      <c r="E4030" s="1" t="str">
        <f>IFERROR(__xludf.DUMMYFUNCTION("UNIQUE(SPLIT(B4030,"";""))"),"HTML/CSS")</f>
        <v>HTML/CSS</v>
      </c>
      <c r="F4030" s="1" t="str">
        <f>IFERROR(__xludf.DUMMYFUNCTION("""COMPUTED_VALUE"""),"JavaScript")</f>
        <v>JavaScript</v>
      </c>
      <c r="G4030" s="1" t="str">
        <f>IFERROR(__xludf.DUMMYFUNCTION("""COMPUTED_VALUE"""),"PHP")</f>
        <v>PHP</v>
      </c>
      <c r="H4030" s="1" t="str">
        <f>IFERROR(__xludf.DUMMYFUNCTION("""COMPUTED_VALUE"""),"Python")</f>
        <v>Python</v>
      </c>
      <c r="I4030" s="1" t="str">
        <f>IFERROR(__xludf.DUMMYFUNCTION("""COMPUTED_VALUE"""),"SQL")</f>
        <v>SQL</v>
      </c>
    </row>
    <row r="4031">
      <c r="B4031" s="1" t="str">
        <f>IFERROR(__xludf.DUMMYFUNCTION("""COMPUTED_VALUE"""),"R;SQL")</f>
        <v>R;SQL</v>
      </c>
      <c r="E4031" s="1" t="str">
        <f>IFERROR(__xludf.DUMMYFUNCTION("UNIQUE(SPLIT(B4031,"";""))"),"R")</f>
        <v>R</v>
      </c>
      <c r="F4031" s="1" t="str">
        <f>IFERROR(__xludf.DUMMYFUNCTION("""COMPUTED_VALUE"""),"SQL")</f>
        <v>SQL</v>
      </c>
    </row>
    <row r="4032">
      <c r="B4032" s="1" t="str">
        <f>IFERROR(__xludf.DUMMYFUNCTION("""COMPUTED_VALUE"""),"C#;Java;JavaScript;SQL;TypeScript")</f>
        <v>C#;Java;JavaScript;SQL;TypeScript</v>
      </c>
      <c r="E4032" s="1" t="str">
        <f>IFERROR(__xludf.DUMMYFUNCTION("UNIQUE(SPLIT(B4032,"";""))"),"C#")</f>
        <v>C#</v>
      </c>
      <c r="F4032" s="1" t="str">
        <f>IFERROR(__xludf.DUMMYFUNCTION("""COMPUTED_VALUE"""),"Java")</f>
        <v>Java</v>
      </c>
      <c r="G4032" s="1" t="str">
        <f>IFERROR(__xludf.DUMMYFUNCTION("""COMPUTED_VALUE"""),"JavaScript")</f>
        <v>JavaScript</v>
      </c>
      <c r="H4032" s="1" t="str">
        <f>IFERROR(__xludf.DUMMYFUNCTION("""COMPUTED_VALUE"""),"SQL")</f>
        <v>SQL</v>
      </c>
      <c r="I4032" s="1" t="str">
        <f>IFERROR(__xludf.DUMMYFUNCTION("""COMPUTED_VALUE"""),"TypeScript")</f>
        <v>TypeScript</v>
      </c>
    </row>
    <row r="4033">
      <c r="B4033" s="1" t="str">
        <f>IFERROR(__xludf.DUMMYFUNCTION("""COMPUTED_VALUE"""),"Bash/Shell/PowerShell;HTML/CSS;JavaScript;Python;SQL")</f>
        <v>Bash/Shell/PowerShell;HTML/CSS;JavaScript;Python;SQL</v>
      </c>
      <c r="E4033" s="1" t="str">
        <f>IFERROR(__xludf.DUMMYFUNCTION("UNIQUE(SPLIT(B4033,"";""))"),"Bash/Shell/PowerShell")</f>
        <v>Bash/Shell/PowerShell</v>
      </c>
      <c r="F4033" s="1" t="str">
        <f>IFERROR(__xludf.DUMMYFUNCTION("""COMPUTED_VALUE"""),"HTML/CSS")</f>
        <v>HTML/CSS</v>
      </c>
      <c r="G4033" s="1" t="str">
        <f>IFERROR(__xludf.DUMMYFUNCTION("""COMPUTED_VALUE"""),"JavaScript")</f>
        <v>JavaScript</v>
      </c>
      <c r="H4033" s="1" t="str">
        <f>IFERROR(__xludf.DUMMYFUNCTION("""COMPUTED_VALUE"""),"Python")</f>
        <v>Python</v>
      </c>
      <c r="I4033" s="1" t="str">
        <f>IFERROR(__xludf.DUMMYFUNCTION("""COMPUTED_VALUE"""),"SQL")</f>
        <v>SQL</v>
      </c>
    </row>
    <row r="4034">
      <c r="B4034" s="1" t="str">
        <f>IFERROR(__xludf.DUMMYFUNCTION("""COMPUTED_VALUE"""),"C#;Java;SQL")</f>
        <v>C#;Java;SQL</v>
      </c>
      <c r="E4034" s="1" t="str">
        <f>IFERROR(__xludf.DUMMYFUNCTION("UNIQUE(SPLIT(B4034,"";""))"),"C#")</f>
        <v>C#</v>
      </c>
      <c r="F4034" s="1" t="str">
        <f>IFERROR(__xludf.DUMMYFUNCTION("""COMPUTED_VALUE"""),"Java")</f>
        <v>Java</v>
      </c>
      <c r="G4034" s="1" t="str">
        <f>IFERROR(__xludf.DUMMYFUNCTION("""COMPUTED_VALUE"""),"SQL")</f>
        <v>SQL</v>
      </c>
    </row>
    <row r="4035">
      <c r="B4035" s="1" t="str">
        <f>IFERROR(__xludf.DUMMYFUNCTION("""COMPUTED_VALUE"""),"Assembly;Bash/Shell/PowerShell;C;HTML/CSS;Java;JavaScript;Kotlin;Python;Ruby;Rust")</f>
        <v>Assembly;Bash/Shell/PowerShell;C;HTML/CSS;Java;JavaScript;Kotlin;Python;Ruby;Rust</v>
      </c>
      <c r="E4035" s="1" t="str">
        <f>IFERROR(__xludf.DUMMYFUNCTION("UNIQUE(SPLIT(B4035,"";""))"),"Assembly")</f>
        <v>Assembly</v>
      </c>
      <c r="F4035" s="1" t="str">
        <f>IFERROR(__xludf.DUMMYFUNCTION("""COMPUTED_VALUE"""),"Bash/Shell/PowerShell")</f>
        <v>Bash/Shell/PowerShell</v>
      </c>
      <c r="G4035" s="1" t="str">
        <f>IFERROR(__xludf.DUMMYFUNCTION("""COMPUTED_VALUE"""),"C")</f>
        <v>C</v>
      </c>
      <c r="H4035" s="1" t="str">
        <f>IFERROR(__xludf.DUMMYFUNCTION("""COMPUTED_VALUE"""),"HTML/CSS")</f>
        <v>HTML/CSS</v>
      </c>
      <c r="I4035" s="1" t="str">
        <f>IFERROR(__xludf.DUMMYFUNCTION("""COMPUTED_VALUE"""),"Java")</f>
        <v>Java</v>
      </c>
      <c r="J4035" s="1" t="str">
        <f>IFERROR(__xludf.DUMMYFUNCTION("""COMPUTED_VALUE"""),"JavaScript")</f>
        <v>JavaScript</v>
      </c>
      <c r="K4035" s="1" t="str">
        <f>IFERROR(__xludf.DUMMYFUNCTION("""COMPUTED_VALUE"""),"Kotlin")</f>
        <v>Kotlin</v>
      </c>
      <c r="L4035" s="1" t="str">
        <f>IFERROR(__xludf.DUMMYFUNCTION("""COMPUTED_VALUE"""),"Python")</f>
        <v>Python</v>
      </c>
      <c r="M4035" s="1" t="str">
        <f>IFERROR(__xludf.DUMMYFUNCTION("""COMPUTED_VALUE"""),"Ruby")</f>
        <v>Ruby</v>
      </c>
      <c r="N4035" s="1" t="str">
        <f>IFERROR(__xludf.DUMMYFUNCTION("""COMPUTED_VALUE"""),"Rust")</f>
        <v>Rust</v>
      </c>
    </row>
    <row r="4036">
      <c r="B4036" s="1" t="str">
        <f>IFERROR(__xludf.DUMMYFUNCTION("""COMPUTED_VALUE"""),"C#;HTML/CSS;Java;JavaScript;SQL;Swift")</f>
        <v>C#;HTML/CSS;Java;JavaScript;SQL;Swift</v>
      </c>
      <c r="E4036" s="1" t="str">
        <f>IFERROR(__xludf.DUMMYFUNCTION("UNIQUE(SPLIT(B4036,"";""))"),"C#")</f>
        <v>C#</v>
      </c>
      <c r="F4036" s="1" t="str">
        <f>IFERROR(__xludf.DUMMYFUNCTION("""COMPUTED_VALUE"""),"HTML/CSS")</f>
        <v>HTML/CSS</v>
      </c>
      <c r="G4036" s="1" t="str">
        <f>IFERROR(__xludf.DUMMYFUNCTION("""COMPUTED_VALUE"""),"Java")</f>
        <v>Java</v>
      </c>
      <c r="H4036" s="1" t="str">
        <f>IFERROR(__xludf.DUMMYFUNCTION("""COMPUTED_VALUE"""),"JavaScript")</f>
        <v>JavaScript</v>
      </c>
      <c r="I4036" s="1" t="str">
        <f>IFERROR(__xludf.DUMMYFUNCTION("""COMPUTED_VALUE"""),"SQL")</f>
        <v>SQL</v>
      </c>
      <c r="J4036" s="1" t="str">
        <f>IFERROR(__xludf.DUMMYFUNCTION("""COMPUTED_VALUE"""),"Swift")</f>
        <v>Swift</v>
      </c>
    </row>
    <row r="4037">
      <c r="B4037" s="1" t="str">
        <f>IFERROR(__xludf.DUMMYFUNCTION("""COMPUTED_VALUE"""),"C++;C#;Go;HTML/CSS;JavaScript;Python;Ruby;Rust;TypeScript")</f>
        <v>C++;C#;Go;HTML/CSS;JavaScript;Python;Ruby;Rust;TypeScript</v>
      </c>
      <c r="E4037" s="1" t="str">
        <f>IFERROR(__xludf.DUMMYFUNCTION("UNIQUE(SPLIT(B4037,"";""))"),"C++")</f>
        <v>C++</v>
      </c>
      <c r="F4037" s="1" t="str">
        <f>IFERROR(__xludf.DUMMYFUNCTION("""COMPUTED_VALUE"""),"C#")</f>
        <v>C#</v>
      </c>
      <c r="G4037" s="1" t="str">
        <f>IFERROR(__xludf.DUMMYFUNCTION("""COMPUTED_VALUE"""),"Go")</f>
        <v>Go</v>
      </c>
      <c r="H4037" s="1" t="str">
        <f>IFERROR(__xludf.DUMMYFUNCTION("""COMPUTED_VALUE"""),"HTML/CSS")</f>
        <v>HTML/CSS</v>
      </c>
      <c r="I4037" s="1" t="str">
        <f>IFERROR(__xludf.DUMMYFUNCTION("""COMPUTED_VALUE"""),"JavaScript")</f>
        <v>JavaScript</v>
      </c>
      <c r="J4037" s="1" t="str">
        <f>IFERROR(__xludf.DUMMYFUNCTION("""COMPUTED_VALUE"""),"Python")</f>
        <v>Python</v>
      </c>
      <c r="K4037" s="1" t="str">
        <f>IFERROR(__xludf.DUMMYFUNCTION("""COMPUTED_VALUE"""),"Ruby")</f>
        <v>Ruby</v>
      </c>
      <c r="L4037" s="1" t="str">
        <f>IFERROR(__xludf.DUMMYFUNCTION("""COMPUTED_VALUE"""),"Rust")</f>
        <v>Rust</v>
      </c>
      <c r="M4037" s="1" t="str">
        <f>IFERROR(__xludf.DUMMYFUNCTION("""COMPUTED_VALUE"""),"TypeScript")</f>
        <v>TypeScript</v>
      </c>
    </row>
    <row r="4038">
      <c r="B4038" s="1" t="str">
        <f>IFERROR(__xludf.DUMMYFUNCTION("""COMPUTED_VALUE"""),"Java;JavaScript;Kotlin")</f>
        <v>Java;JavaScript;Kotlin</v>
      </c>
      <c r="E4038" s="1" t="str">
        <f>IFERROR(__xludf.DUMMYFUNCTION("UNIQUE(SPLIT(B4038,"";""))"),"Java")</f>
        <v>Java</v>
      </c>
      <c r="F4038" s="1" t="str">
        <f>IFERROR(__xludf.DUMMYFUNCTION("""COMPUTED_VALUE"""),"JavaScript")</f>
        <v>JavaScript</v>
      </c>
      <c r="G4038" s="1" t="str">
        <f>IFERROR(__xludf.DUMMYFUNCTION("""COMPUTED_VALUE"""),"Kotlin")</f>
        <v>Kotlin</v>
      </c>
    </row>
    <row r="4039">
      <c r="B4039" s="1" t="str">
        <f>IFERROR(__xludf.DUMMYFUNCTION("""COMPUTED_VALUE"""),"Bash/Shell/PowerShell;C;C++;C#;HTML/CSS;JavaScript;SQL;TypeScript")</f>
        <v>Bash/Shell/PowerShell;C;C++;C#;HTML/CSS;JavaScript;SQL;TypeScript</v>
      </c>
      <c r="E4039" s="1" t="str">
        <f>IFERROR(__xludf.DUMMYFUNCTION("UNIQUE(SPLIT(B4039,"";""))"),"Bash/Shell/PowerShell")</f>
        <v>Bash/Shell/PowerShell</v>
      </c>
      <c r="F4039" s="1" t="str">
        <f>IFERROR(__xludf.DUMMYFUNCTION("""COMPUTED_VALUE"""),"C")</f>
        <v>C</v>
      </c>
      <c r="G4039" s="1" t="str">
        <f>IFERROR(__xludf.DUMMYFUNCTION("""COMPUTED_VALUE"""),"C++")</f>
        <v>C++</v>
      </c>
      <c r="H4039" s="1" t="str">
        <f>IFERROR(__xludf.DUMMYFUNCTION("""COMPUTED_VALUE"""),"C#")</f>
        <v>C#</v>
      </c>
      <c r="I4039" s="1" t="str">
        <f>IFERROR(__xludf.DUMMYFUNCTION("""COMPUTED_VALUE"""),"HTML/CSS")</f>
        <v>HTML/CSS</v>
      </c>
      <c r="J4039" s="1" t="str">
        <f>IFERROR(__xludf.DUMMYFUNCTION("""COMPUTED_VALUE"""),"JavaScript")</f>
        <v>JavaScript</v>
      </c>
      <c r="K4039" s="1" t="str">
        <f>IFERROR(__xludf.DUMMYFUNCTION("""COMPUTED_VALUE"""),"SQL")</f>
        <v>SQL</v>
      </c>
      <c r="L4039" s="1" t="str">
        <f>IFERROR(__xludf.DUMMYFUNCTION("""COMPUTED_VALUE"""),"TypeScript")</f>
        <v>TypeScript</v>
      </c>
    </row>
    <row r="4040">
      <c r="B4040" s="1" t="str">
        <f>IFERROR(__xludf.DUMMYFUNCTION("""COMPUTED_VALUE"""),"C#;HTML/CSS;JavaScript;PHP;SQL;Other(s):")</f>
        <v>C#;HTML/CSS;JavaScript;PHP;SQL;Other(s):</v>
      </c>
      <c r="E4040" s="1" t="str">
        <f>IFERROR(__xludf.DUMMYFUNCTION("UNIQUE(SPLIT(B4040,"";""))"),"C#")</f>
        <v>C#</v>
      </c>
      <c r="F4040" s="1" t="str">
        <f>IFERROR(__xludf.DUMMYFUNCTION("""COMPUTED_VALUE"""),"HTML/CSS")</f>
        <v>HTML/CSS</v>
      </c>
      <c r="G4040" s="1" t="str">
        <f>IFERROR(__xludf.DUMMYFUNCTION("""COMPUTED_VALUE"""),"JavaScript")</f>
        <v>JavaScript</v>
      </c>
      <c r="H4040" s="1" t="str">
        <f>IFERROR(__xludf.DUMMYFUNCTION("""COMPUTED_VALUE"""),"PHP")</f>
        <v>PHP</v>
      </c>
      <c r="I4040" s="1" t="str">
        <f>IFERROR(__xludf.DUMMYFUNCTION("""COMPUTED_VALUE"""),"SQL")</f>
        <v>SQL</v>
      </c>
      <c r="J4040" s="1" t="str">
        <f>IFERROR(__xludf.DUMMYFUNCTION("""COMPUTED_VALUE"""),"Other(s):")</f>
        <v>Other(s):</v>
      </c>
    </row>
    <row r="4041">
      <c r="B4041" s="1" t="str">
        <f>IFERROR(__xludf.DUMMYFUNCTION("""COMPUTED_VALUE"""),"Bash/Shell/PowerShell;Elixir;Erlang;HTML/CSS;JavaScript;Python;SQL")</f>
        <v>Bash/Shell/PowerShell;Elixir;Erlang;HTML/CSS;JavaScript;Python;SQL</v>
      </c>
      <c r="E4041" s="1" t="str">
        <f>IFERROR(__xludf.DUMMYFUNCTION("UNIQUE(SPLIT(B4041,"";""))"),"Bash/Shell/PowerShell")</f>
        <v>Bash/Shell/PowerShell</v>
      </c>
      <c r="F4041" s="1" t="str">
        <f>IFERROR(__xludf.DUMMYFUNCTION("""COMPUTED_VALUE"""),"Elixir")</f>
        <v>Elixir</v>
      </c>
      <c r="G4041" s="1" t="str">
        <f>IFERROR(__xludf.DUMMYFUNCTION("""COMPUTED_VALUE"""),"Erlang")</f>
        <v>Erlang</v>
      </c>
      <c r="H4041" s="1" t="str">
        <f>IFERROR(__xludf.DUMMYFUNCTION("""COMPUTED_VALUE"""),"HTML/CSS")</f>
        <v>HTML/CSS</v>
      </c>
      <c r="I4041" s="1" t="str">
        <f>IFERROR(__xludf.DUMMYFUNCTION("""COMPUTED_VALUE"""),"JavaScript")</f>
        <v>JavaScript</v>
      </c>
      <c r="J4041" s="1" t="str">
        <f>IFERROR(__xludf.DUMMYFUNCTION("""COMPUTED_VALUE"""),"Python")</f>
        <v>Python</v>
      </c>
      <c r="K4041" s="1" t="str">
        <f>IFERROR(__xludf.DUMMYFUNCTION("""COMPUTED_VALUE"""),"SQL")</f>
        <v>SQL</v>
      </c>
    </row>
    <row r="4042">
      <c r="B4042" s="1" t="str">
        <f>IFERROR(__xludf.DUMMYFUNCTION("""COMPUTED_VALUE"""),"Bash/Shell/PowerShell;C++;JavaScript;Python;R;SQL")</f>
        <v>Bash/Shell/PowerShell;C++;JavaScript;Python;R;SQL</v>
      </c>
      <c r="E4042" s="1" t="str">
        <f>IFERROR(__xludf.DUMMYFUNCTION("UNIQUE(SPLIT(B4042,"";""))"),"Bash/Shell/PowerShell")</f>
        <v>Bash/Shell/PowerShell</v>
      </c>
      <c r="F4042" s="1" t="str">
        <f>IFERROR(__xludf.DUMMYFUNCTION("""COMPUTED_VALUE"""),"C++")</f>
        <v>C++</v>
      </c>
      <c r="G4042" s="1" t="str">
        <f>IFERROR(__xludf.DUMMYFUNCTION("""COMPUTED_VALUE"""),"JavaScript")</f>
        <v>JavaScript</v>
      </c>
      <c r="H4042" s="1" t="str">
        <f>IFERROR(__xludf.DUMMYFUNCTION("""COMPUTED_VALUE"""),"Python")</f>
        <v>Python</v>
      </c>
      <c r="I4042" s="1" t="str">
        <f>IFERROR(__xludf.DUMMYFUNCTION("""COMPUTED_VALUE"""),"R")</f>
        <v>R</v>
      </c>
      <c r="J4042" s="1" t="str">
        <f>IFERROR(__xludf.DUMMYFUNCTION("""COMPUTED_VALUE"""),"SQL")</f>
        <v>SQL</v>
      </c>
    </row>
    <row r="4043">
      <c r="B4043" s="1" t="str">
        <f>IFERROR(__xludf.DUMMYFUNCTION("""COMPUTED_VALUE"""),"Bash/Shell/PowerShell;C#;HTML/CSS;JavaScript;Swift;TypeScript")</f>
        <v>Bash/Shell/PowerShell;C#;HTML/CSS;JavaScript;Swift;TypeScript</v>
      </c>
      <c r="E4043" s="1" t="str">
        <f>IFERROR(__xludf.DUMMYFUNCTION("UNIQUE(SPLIT(B4043,"";""))"),"Bash/Shell/PowerShell")</f>
        <v>Bash/Shell/PowerShell</v>
      </c>
      <c r="F4043" s="1" t="str">
        <f>IFERROR(__xludf.DUMMYFUNCTION("""COMPUTED_VALUE"""),"C#")</f>
        <v>C#</v>
      </c>
      <c r="G4043" s="1" t="str">
        <f>IFERROR(__xludf.DUMMYFUNCTION("""COMPUTED_VALUE"""),"HTML/CSS")</f>
        <v>HTML/CSS</v>
      </c>
      <c r="H4043" s="1" t="str">
        <f>IFERROR(__xludf.DUMMYFUNCTION("""COMPUTED_VALUE"""),"JavaScript")</f>
        <v>JavaScript</v>
      </c>
      <c r="I4043" s="1" t="str">
        <f>IFERROR(__xludf.DUMMYFUNCTION("""COMPUTED_VALUE"""),"Swift")</f>
        <v>Swift</v>
      </c>
      <c r="J4043" s="1" t="str">
        <f>IFERROR(__xludf.DUMMYFUNCTION("""COMPUTED_VALUE"""),"TypeScript")</f>
        <v>TypeScript</v>
      </c>
    </row>
    <row r="4044">
      <c r="B4044" s="1" t="str">
        <f>IFERROR(__xludf.DUMMYFUNCTION("""COMPUTED_VALUE"""),"C#;HTML/CSS;JavaScript;SQL;TypeScript")</f>
        <v>C#;HTML/CSS;JavaScript;SQL;TypeScript</v>
      </c>
      <c r="E4044" s="1" t="str">
        <f>IFERROR(__xludf.DUMMYFUNCTION("UNIQUE(SPLIT(B4044,"";""))"),"C#")</f>
        <v>C#</v>
      </c>
      <c r="F4044" s="1" t="str">
        <f>IFERROR(__xludf.DUMMYFUNCTION("""COMPUTED_VALUE"""),"HTML/CSS")</f>
        <v>HTML/CSS</v>
      </c>
      <c r="G4044" s="1" t="str">
        <f>IFERROR(__xludf.DUMMYFUNCTION("""COMPUTED_VALUE"""),"JavaScript")</f>
        <v>JavaScript</v>
      </c>
      <c r="H4044" s="1" t="str">
        <f>IFERROR(__xludf.DUMMYFUNCTION("""COMPUTED_VALUE"""),"SQL")</f>
        <v>SQL</v>
      </c>
      <c r="I4044" s="1" t="str">
        <f>IFERROR(__xludf.DUMMYFUNCTION("""COMPUTED_VALUE"""),"TypeScript")</f>
        <v>TypeScript</v>
      </c>
    </row>
    <row r="4045">
      <c r="B4045" s="1" t="str">
        <f>IFERROR(__xludf.DUMMYFUNCTION("""COMPUTED_VALUE"""),"C;C++")</f>
        <v>C;C++</v>
      </c>
      <c r="E4045" s="1" t="str">
        <f>IFERROR(__xludf.DUMMYFUNCTION("UNIQUE(SPLIT(B4045,"";""))"),"C")</f>
        <v>C</v>
      </c>
      <c r="F4045" s="1" t="str">
        <f>IFERROR(__xludf.DUMMYFUNCTION("""COMPUTED_VALUE"""),"C++")</f>
        <v>C++</v>
      </c>
    </row>
    <row r="4046">
      <c r="B4046" s="1" t="str">
        <f>IFERROR(__xludf.DUMMYFUNCTION("""COMPUTED_VALUE"""),"HTML/CSS;JavaScript;Ruby;TypeScript")</f>
        <v>HTML/CSS;JavaScript;Ruby;TypeScript</v>
      </c>
      <c r="E4046" s="1" t="str">
        <f>IFERROR(__xludf.DUMMYFUNCTION("UNIQUE(SPLIT(B4046,"";""))"),"HTML/CSS")</f>
        <v>HTML/CSS</v>
      </c>
      <c r="F4046" s="1" t="str">
        <f>IFERROR(__xludf.DUMMYFUNCTION("""COMPUTED_VALUE"""),"JavaScript")</f>
        <v>JavaScript</v>
      </c>
      <c r="G4046" s="1" t="str">
        <f>IFERROR(__xludf.DUMMYFUNCTION("""COMPUTED_VALUE"""),"Ruby")</f>
        <v>Ruby</v>
      </c>
      <c r="H4046" s="1" t="str">
        <f>IFERROR(__xludf.DUMMYFUNCTION("""COMPUTED_VALUE"""),"TypeScript")</f>
        <v>TypeScript</v>
      </c>
    </row>
    <row r="4047">
      <c r="B4047" s="1" t="str">
        <f>IFERROR(__xludf.DUMMYFUNCTION("""COMPUTED_VALUE"""),"C;HTML/CSS;Java;JavaScript;Python;Swift")</f>
        <v>C;HTML/CSS;Java;JavaScript;Python;Swift</v>
      </c>
      <c r="E4047" s="1" t="str">
        <f>IFERROR(__xludf.DUMMYFUNCTION("UNIQUE(SPLIT(B4047,"";""))"),"C")</f>
        <v>C</v>
      </c>
      <c r="F4047" s="1" t="str">
        <f>IFERROR(__xludf.DUMMYFUNCTION("""COMPUTED_VALUE"""),"HTML/CSS")</f>
        <v>HTML/CSS</v>
      </c>
      <c r="G4047" s="1" t="str">
        <f>IFERROR(__xludf.DUMMYFUNCTION("""COMPUTED_VALUE"""),"Java")</f>
        <v>Java</v>
      </c>
      <c r="H4047" s="1" t="str">
        <f>IFERROR(__xludf.DUMMYFUNCTION("""COMPUTED_VALUE"""),"JavaScript")</f>
        <v>JavaScript</v>
      </c>
      <c r="I4047" s="1" t="str">
        <f>IFERROR(__xludf.DUMMYFUNCTION("""COMPUTED_VALUE"""),"Python")</f>
        <v>Python</v>
      </c>
      <c r="J4047" s="1" t="str">
        <f>IFERROR(__xludf.DUMMYFUNCTION("""COMPUTED_VALUE"""),"Swift")</f>
        <v>Swift</v>
      </c>
    </row>
    <row r="4048">
      <c r="B4048" s="1" t="str">
        <f>IFERROR(__xludf.DUMMYFUNCTION("""COMPUTED_VALUE"""),"C#;HTML/CSS;JavaScript;TypeScript")</f>
        <v>C#;HTML/CSS;JavaScript;TypeScript</v>
      </c>
      <c r="E4048" s="1" t="str">
        <f>IFERROR(__xludf.DUMMYFUNCTION("UNIQUE(SPLIT(B4048,"";""))"),"C#")</f>
        <v>C#</v>
      </c>
      <c r="F4048" s="1" t="str">
        <f>IFERROR(__xludf.DUMMYFUNCTION("""COMPUTED_VALUE"""),"HTML/CSS")</f>
        <v>HTML/CSS</v>
      </c>
      <c r="G4048" s="1" t="str">
        <f>IFERROR(__xludf.DUMMYFUNCTION("""COMPUTED_VALUE"""),"JavaScript")</f>
        <v>JavaScript</v>
      </c>
      <c r="H4048" s="1" t="str">
        <f>IFERROR(__xludf.DUMMYFUNCTION("""COMPUTED_VALUE"""),"TypeScript")</f>
        <v>TypeScript</v>
      </c>
    </row>
    <row r="4049">
      <c r="B4049" s="1" t="str">
        <f>IFERROR(__xludf.DUMMYFUNCTION("""COMPUTED_VALUE"""),"C#;HTML/CSS;JavaScript;Python;SQL;VBA")</f>
        <v>C#;HTML/CSS;JavaScript;Python;SQL;VBA</v>
      </c>
      <c r="E4049" s="1" t="str">
        <f>IFERROR(__xludf.DUMMYFUNCTION("UNIQUE(SPLIT(B4049,"";""))"),"C#")</f>
        <v>C#</v>
      </c>
      <c r="F4049" s="1" t="str">
        <f>IFERROR(__xludf.DUMMYFUNCTION("""COMPUTED_VALUE"""),"HTML/CSS")</f>
        <v>HTML/CSS</v>
      </c>
      <c r="G4049" s="1" t="str">
        <f>IFERROR(__xludf.DUMMYFUNCTION("""COMPUTED_VALUE"""),"JavaScript")</f>
        <v>JavaScript</v>
      </c>
      <c r="H4049" s="1" t="str">
        <f>IFERROR(__xludf.DUMMYFUNCTION("""COMPUTED_VALUE"""),"Python")</f>
        <v>Python</v>
      </c>
      <c r="I4049" s="1" t="str">
        <f>IFERROR(__xludf.DUMMYFUNCTION("""COMPUTED_VALUE"""),"SQL")</f>
        <v>SQL</v>
      </c>
      <c r="J4049" s="1" t="str">
        <f>IFERROR(__xludf.DUMMYFUNCTION("""COMPUTED_VALUE"""),"VBA")</f>
        <v>VBA</v>
      </c>
    </row>
    <row r="4050">
      <c r="B4050" s="1" t="str">
        <f>IFERROR(__xludf.DUMMYFUNCTION("""COMPUTED_VALUE"""),"Bash/Shell/PowerShell;C#;Java;JavaScript;SQL;TypeScript;Other(s):")</f>
        <v>Bash/Shell/PowerShell;C#;Java;JavaScript;SQL;TypeScript;Other(s):</v>
      </c>
      <c r="E4050" s="1" t="str">
        <f>IFERROR(__xludf.DUMMYFUNCTION("UNIQUE(SPLIT(B4050,"";""))"),"Bash/Shell/PowerShell")</f>
        <v>Bash/Shell/PowerShell</v>
      </c>
      <c r="F4050" s="1" t="str">
        <f>IFERROR(__xludf.DUMMYFUNCTION("""COMPUTED_VALUE"""),"C#")</f>
        <v>C#</v>
      </c>
      <c r="G4050" s="1" t="str">
        <f>IFERROR(__xludf.DUMMYFUNCTION("""COMPUTED_VALUE"""),"Java")</f>
        <v>Java</v>
      </c>
      <c r="H4050" s="1" t="str">
        <f>IFERROR(__xludf.DUMMYFUNCTION("""COMPUTED_VALUE"""),"JavaScript")</f>
        <v>JavaScript</v>
      </c>
      <c r="I4050" s="1" t="str">
        <f>IFERROR(__xludf.DUMMYFUNCTION("""COMPUTED_VALUE"""),"SQL")</f>
        <v>SQL</v>
      </c>
      <c r="J4050" s="1" t="str">
        <f>IFERROR(__xludf.DUMMYFUNCTION("""COMPUTED_VALUE"""),"TypeScript")</f>
        <v>TypeScript</v>
      </c>
      <c r="K4050" s="1" t="str">
        <f>IFERROR(__xludf.DUMMYFUNCTION("""COMPUTED_VALUE"""),"Other(s):")</f>
        <v>Other(s):</v>
      </c>
    </row>
    <row r="4051">
      <c r="B4051" s="1" t="str">
        <f>IFERROR(__xludf.DUMMYFUNCTION("""COMPUTED_VALUE"""),"HTML/CSS;JavaScript;PHP;SQL")</f>
        <v>HTML/CSS;JavaScript;PHP;SQL</v>
      </c>
      <c r="E4051" s="1" t="str">
        <f>IFERROR(__xludf.DUMMYFUNCTION("UNIQUE(SPLIT(B4051,"";""))"),"HTML/CSS")</f>
        <v>HTML/CSS</v>
      </c>
      <c r="F4051" s="1" t="str">
        <f>IFERROR(__xludf.DUMMYFUNCTION("""COMPUTED_VALUE"""),"JavaScript")</f>
        <v>JavaScript</v>
      </c>
      <c r="G4051" s="1" t="str">
        <f>IFERROR(__xludf.DUMMYFUNCTION("""COMPUTED_VALUE"""),"PHP")</f>
        <v>PHP</v>
      </c>
      <c r="H4051" s="1" t="str">
        <f>IFERROR(__xludf.DUMMYFUNCTION("""COMPUTED_VALUE"""),"SQL")</f>
        <v>SQL</v>
      </c>
    </row>
    <row r="4052">
      <c r="B4052" s="1" t="str">
        <f>IFERROR(__xludf.DUMMYFUNCTION("""COMPUTED_VALUE"""),"HTML/CSS;JavaScript;Ruby")</f>
        <v>HTML/CSS;JavaScript;Ruby</v>
      </c>
      <c r="E4052" s="1" t="str">
        <f>IFERROR(__xludf.DUMMYFUNCTION("UNIQUE(SPLIT(B4052,"";""))"),"HTML/CSS")</f>
        <v>HTML/CSS</v>
      </c>
      <c r="F4052" s="1" t="str">
        <f>IFERROR(__xludf.DUMMYFUNCTION("""COMPUTED_VALUE"""),"JavaScript")</f>
        <v>JavaScript</v>
      </c>
      <c r="G4052" s="1" t="str">
        <f>IFERROR(__xludf.DUMMYFUNCTION("""COMPUTED_VALUE"""),"Ruby")</f>
        <v>Ruby</v>
      </c>
    </row>
    <row r="4053">
      <c r="B4053" s="1" t="str">
        <f>IFERROR(__xludf.DUMMYFUNCTION("""COMPUTED_VALUE"""),"HTML/CSS;JavaScript;PHP;SQL;TypeScript;Other(s):")</f>
        <v>HTML/CSS;JavaScript;PHP;SQL;TypeScript;Other(s):</v>
      </c>
      <c r="E4053" s="1" t="str">
        <f>IFERROR(__xludf.DUMMYFUNCTION("UNIQUE(SPLIT(B4053,"";""))"),"HTML/CSS")</f>
        <v>HTML/CSS</v>
      </c>
      <c r="F4053" s="1" t="str">
        <f>IFERROR(__xludf.DUMMYFUNCTION("""COMPUTED_VALUE"""),"JavaScript")</f>
        <v>JavaScript</v>
      </c>
      <c r="G4053" s="1" t="str">
        <f>IFERROR(__xludf.DUMMYFUNCTION("""COMPUTED_VALUE"""),"PHP")</f>
        <v>PHP</v>
      </c>
      <c r="H4053" s="1" t="str">
        <f>IFERROR(__xludf.DUMMYFUNCTION("""COMPUTED_VALUE"""),"SQL")</f>
        <v>SQL</v>
      </c>
      <c r="I4053" s="1" t="str">
        <f>IFERROR(__xludf.DUMMYFUNCTION("""COMPUTED_VALUE"""),"TypeScript")</f>
        <v>TypeScript</v>
      </c>
      <c r="J4053" s="1" t="str">
        <f>IFERROR(__xludf.DUMMYFUNCTION("""COMPUTED_VALUE"""),"Other(s):")</f>
        <v>Other(s):</v>
      </c>
    </row>
    <row r="4054">
      <c r="B4054" s="1" t="str">
        <f>IFERROR(__xludf.DUMMYFUNCTION("""COMPUTED_VALUE"""),"Bash/Shell/PowerShell;C#;HTML/CSS;JavaScript;SQL;TypeScript")</f>
        <v>Bash/Shell/PowerShell;C#;HTML/CSS;JavaScript;SQL;TypeScript</v>
      </c>
      <c r="E4054" s="1" t="str">
        <f>IFERROR(__xludf.DUMMYFUNCTION("UNIQUE(SPLIT(B4054,"";""))"),"Bash/Shell/PowerShell")</f>
        <v>Bash/Shell/PowerShell</v>
      </c>
      <c r="F4054" s="1" t="str">
        <f>IFERROR(__xludf.DUMMYFUNCTION("""COMPUTED_VALUE"""),"C#")</f>
        <v>C#</v>
      </c>
      <c r="G4054" s="1" t="str">
        <f>IFERROR(__xludf.DUMMYFUNCTION("""COMPUTED_VALUE"""),"HTML/CSS")</f>
        <v>HTML/CSS</v>
      </c>
      <c r="H4054" s="1" t="str">
        <f>IFERROR(__xludf.DUMMYFUNCTION("""COMPUTED_VALUE"""),"JavaScript")</f>
        <v>JavaScript</v>
      </c>
      <c r="I4054" s="1" t="str">
        <f>IFERROR(__xludf.DUMMYFUNCTION("""COMPUTED_VALUE"""),"SQL")</f>
        <v>SQL</v>
      </c>
      <c r="J4054" s="1" t="str">
        <f>IFERROR(__xludf.DUMMYFUNCTION("""COMPUTED_VALUE"""),"TypeScript")</f>
        <v>TypeScript</v>
      </c>
    </row>
    <row r="4055">
      <c r="B4055" s="1" t="str">
        <f>IFERROR(__xludf.DUMMYFUNCTION("""COMPUTED_VALUE"""),"Python")</f>
        <v>Python</v>
      </c>
      <c r="E4055" s="1" t="str">
        <f>IFERROR(__xludf.DUMMYFUNCTION("UNIQUE(SPLIT(B4055,"";""))"),"Python")</f>
        <v>Python</v>
      </c>
    </row>
    <row r="4056">
      <c r="B4056" s="1" t="str">
        <f>IFERROR(__xludf.DUMMYFUNCTION("""COMPUTED_VALUE"""),"Bash/Shell/PowerShell;C#;Go;HTML/CSS;JavaScript;SQL;TypeScript")</f>
        <v>Bash/Shell/PowerShell;C#;Go;HTML/CSS;JavaScript;SQL;TypeScript</v>
      </c>
      <c r="E4056" s="1" t="str">
        <f>IFERROR(__xludf.DUMMYFUNCTION("UNIQUE(SPLIT(B4056,"";""))"),"Bash/Shell/PowerShell")</f>
        <v>Bash/Shell/PowerShell</v>
      </c>
      <c r="F4056" s="1" t="str">
        <f>IFERROR(__xludf.DUMMYFUNCTION("""COMPUTED_VALUE"""),"C#")</f>
        <v>C#</v>
      </c>
      <c r="G4056" s="1" t="str">
        <f>IFERROR(__xludf.DUMMYFUNCTION("""COMPUTED_VALUE"""),"Go")</f>
        <v>Go</v>
      </c>
      <c r="H4056" s="1" t="str">
        <f>IFERROR(__xludf.DUMMYFUNCTION("""COMPUTED_VALUE"""),"HTML/CSS")</f>
        <v>HTML/CSS</v>
      </c>
      <c r="I4056" s="1" t="str">
        <f>IFERROR(__xludf.DUMMYFUNCTION("""COMPUTED_VALUE"""),"JavaScript")</f>
        <v>JavaScript</v>
      </c>
      <c r="J4056" s="1" t="str">
        <f>IFERROR(__xludf.DUMMYFUNCTION("""COMPUTED_VALUE"""),"SQL")</f>
        <v>SQL</v>
      </c>
      <c r="K4056" s="1" t="str">
        <f>IFERROR(__xludf.DUMMYFUNCTION("""COMPUTED_VALUE"""),"TypeScript")</f>
        <v>TypeScript</v>
      </c>
    </row>
    <row r="4057">
      <c r="B4057" s="1" t="str">
        <f>IFERROR(__xludf.DUMMYFUNCTION("""COMPUTED_VALUE"""),"C#;Erlang;HTML/CSS;JavaScript;Ruby;SQL;TypeScript")</f>
        <v>C#;Erlang;HTML/CSS;JavaScript;Ruby;SQL;TypeScript</v>
      </c>
      <c r="E4057" s="1" t="str">
        <f>IFERROR(__xludf.DUMMYFUNCTION("UNIQUE(SPLIT(B4057,"";""))"),"C#")</f>
        <v>C#</v>
      </c>
      <c r="F4057" s="1" t="str">
        <f>IFERROR(__xludf.DUMMYFUNCTION("""COMPUTED_VALUE"""),"Erlang")</f>
        <v>Erlang</v>
      </c>
      <c r="G4057" s="1" t="str">
        <f>IFERROR(__xludf.DUMMYFUNCTION("""COMPUTED_VALUE"""),"HTML/CSS")</f>
        <v>HTML/CSS</v>
      </c>
      <c r="H4057" s="1" t="str">
        <f>IFERROR(__xludf.DUMMYFUNCTION("""COMPUTED_VALUE"""),"JavaScript")</f>
        <v>JavaScript</v>
      </c>
      <c r="I4057" s="1" t="str">
        <f>IFERROR(__xludf.DUMMYFUNCTION("""COMPUTED_VALUE"""),"Ruby")</f>
        <v>Ruby</v>
      </c>
      <c r="J4057" s="1" t="str">
        <f>IFERROR(__xludf.DUMMYFUNCTION("""COMPUTED_VALUE"""),"SQL")</f>
        <v>SQL</v>
      </c>
      <c r="K4057" s="1" t="str">
        <f>IFERROR(__xludf.DUMMYFUNCTION("""COMPUTED_VALUE"""),"TypeScript")</f>
        <v>TypeScript</v>
      </c>
    </row>
    <row r="4058">
      <c r="B4058" s="1" t="str">
        <f>IFERROR(__xludf.DUMMYFUNCTION("""COMPUTED_VALUE"""),"Assembly;Bash/Shell/PowerShell;C;C++;Go;Java;JavaScript;Objective-C;Python;SQL")</f>
        <v>Assembly;Bash/Shell/PowerShell;C;C++;Go;Java;JavaScript;Objective-C;Python;SQL</v>
      </c>
      <c r="E4058" s="1" t="str">
        <f>IFERROR(__xludf.DUMMYFUNCTION("UNIQUE(SPLIT(B4058,"";""))"),"Assembly")</f>
        <v>Assembly</v>
      </c>
      <c r="F4058" s="1" t="str">
        <f>IFERROR(__xludf.DUMMYFUNCTION("""COMPUTED_VALUE"""),"Bash/Shell/PowerShell")</f>
        <v>Bash/Shell/PowerShell</v>
      </c>
      <c r="G4058" s="1" t="str">
        <f>IFERROR(__xludf.DUMMYFUNCTION("""COMPUTED_VALUE"""),"C")</f>
        <v>C</v>
      </c>
      <c r="H4058" s="1" t="str">
        <f>IFERROR(__xludf.DUMMYFUNCTION("""COMPUTED_VALUE"""),"C++")</f>
        <v>C++</v>
      </c>
      <c r="I4058" s="1" t="str">
        <f>IFERROR(__xludf.DUMMYFUNCTION("""COMPUTED_VALUE"""),"Go")</f>
        <v>Go</v>
      </c>
      <c r="J4058" s="1" t="str">
        <f>IFERROR(__xludf.DUMMYFUNCTION("""COMPUTED_VALUE"""),"Java")</f>
        <v>Java</v>
      </c>
      <c r="K4058" s="1" t="str">
        <f>IFERROR(__xludf.DUMMYFUNCTION("""COMPUTED_VALUE"""),"JavaScript")</f>
        <v>JavaScript</v>
      </c>
      <c r="L4058" s="1" t="str">
        <f>IFERROR(__xludf.DUMMYFUNCTION("""COMPUTED_VALUE"""),"Objective-C")</f>
        <v>Objective-C</v>
      </c>
      <c r="M4058" s="1" t="str">
        <f>IFERROR(__xludf.DUMMYFUNCTION("""COMPUTED_VALUE"""),"Python")</f>
        <v>Python</v>
      </c>
      <c r="N4058" s="1" t="str">
        <f>IFERROR(__xludf.DUMMYFUNCTION("""COMPUTED_VALUE"""),"SQL")</f>
        <v>SQL</v>
      </c>
    </row>
    <row r="4059">
      <c r="B4059" s="1" t="str">
        <f>IFERROR(__xludf.DUMMYFUNCTION("""COMPUTED_VALUE"""),"Bash/Shell/PowerShell;C;C++;HTML/CSS;Java;JavaScript;Kotlin;PHP;Python;SQL")</f>
        <v>Bash/Shell/PowerShell;C;C++;HTML/CSS;Java;JavaScript;Kotlin;PHP;Python;SQL</v>
      </c>
      <c r="E4059" s="1" t="str">
        <f>IFERROR(__xludf.DUMMYFUNCTION("UNIQUE(SPLIT(B4059,"";""))"),"Bash/Shell/PowerShell")</f>
        <v>Bash/Shell/PowerShell</v>
      </c>
      <c r="F4059" s="1" t="str">
        <f>IFERROR(__xludf.DUMMYFUNCTION("""COMPUTED_VALUE"""),"C")</f>
        <v>C</v>
      </c>
      <c r="G4059" s="1" t="str">
        <f>IFERROR(__xludf.DUMMYFUNCTION("""COMPUTED_VALUE"""),"C++")</f>
        <v>C++</v>
      </c>
      <c r="H4059" s="1" t="str">
        <f>IFERROR(__xludf.DUMMYFUNCTION("""COMPUTED_VALUE"""),"HTML/CSS")</f>
        <v>HTML/CSS</v>
      </c>
      <c r="I4059" s="1" t="str">
        <f>IFERROR(__xludf.DUMMYFUNCTION("""COMPUTED_VALUE"""),"Java")</f>
        <v>Java</v>
      </c>
      <c r="J4059" s="1" t="str">
        <f>IFERROR(__xludf.DUMMYFUNCTION("""COMPUTED_VALUE"""),"JavaScript")</f>
        <v>JavaScript</v>
      </c>
      <c r="K4059" s="1" t="str">
        <f>IFERROR(__xludf.DUMMYFUNCTION("""COMPUTED_VALUE"""),"Kotlin")</f>
        <v>Kotlin</v>
      </c>
      <c r="L4059" s="1" t="str">
        <f>IFERROR(__xludf.DUMMYFUNCTION("""COMPUTED_VALUE"""),"PHP")</f>
        <v>PHP</v>
      </c>
      <c r="M4059" s="1" t="str">
        <f>IFERROR(__xludf.DUMMYFUNCTION("""COMPUTED_VALUE"""),"Python")</f>
        <v>Python</v>
      </c>
      <c r="N4059" s="1" t="str">
        <f>IFERROR(__xludf.DUMMYFUNCTION("""COMPUTED_VALUE"""),"SQL")</f>
        <v>SQL</v>
      </c>
    </row>
    <row r="4060">
      <c r="B4060" s="1" t="str">
        <f>IFERROR(__xludf.DUMMYFUNCTION("""COMPUTED_VALUE"""),"C#;HTML/CSS;Java;JavaScript;Python;SQL;TypeScript")</f>
        <v>C#;HTML/CSS;Java;JavaScript;Python;SQL;TypeScript</v>
      </c>
      <c r="E4060" s="1" t="str">
        <f>IFERROR(__xludf.DUMMYFUNCTION("UNIQUE(SPLIT(B4060,"";""))"),"C#")</f>
        <v>C#</v>
      </c>
      <c r="F4060" s="1" t="str">
        <f>IFERROR(__xludf.DUMMYFUNCTION("""COMPUTED_VALUE"""),"HTML/CSS")</f>
        <v>HTML/CSS</v>
      </c>
      <c r="G4060" s="1" t="str">
        <f>IFERROR(__xludf.DUMMYFUNCTION("""COMPUTED_VALUE"""),"Java")</f>
        <v>Java</v>
      </c>
      <c r="H4060" s="1" t="str">
        <f>IFERROR(__xludf.DUMMYFUNCTION("""COMPUTED_VALUE"""),"JavaScript")</f>
        <v>JavaScript</v>
      </c>
      <c r="I4060" s="1" t="str">
        <f>IFERROR(__xludf.DUMMYFUNCTION("""COMPUTED_VALUE"""),"Python")</f>
        <v>Python</v>
      </c>
      <c r="J4060" s="1" t="str">
        <f>IFERROR(__xludf.DUMMYFUNCTION("""COMPUTED_VALUE"""),"SQL")</f>
        <v>SQL</v>
      </c>
      <c r="K4060" s="1" t="str">
        <f>IFERROR(__xludf.DUMMYFUNCTION("""COMPUTED_VALUE"""),"TypeScript")</f>
        <v>TypeScript</v>
      </c>
    </row>
    <row r="4061">
      <c r="B4061" s="1" t="str">
        <f>IFERROR(__xludf.DUMMYFUNCTION("""COMPUTED_VALUE"""),"Java;JavaScript;Python;SQL")</f>
        <v>Java;JavaScript;Python;SQL</v>
      </c>
      <c r="E4061" s="1" t="str">
        <f>IFERROR(__xludf.DUMMYFUNCTION("UNIQUE(SPLIT(B4061,"";""))"),"Java")</f>
        <v>Java</v>
      </c>
      <c r="F4061" s="1" t="str">
        <f>IFERROR(__xludf.DUMMYFUNCTION("""COMPUTED_VALUE"""),"JavaScript")</f>
        <v>JavaScript</v>
      </c>
      <c r="G4061" s="1" t="str">
        <f>IFERROR(__xludf.DUMMYFUNCTION("""COMPUTED_VALUE"""),"Python")</f>
        <v>Python</v>
      </c>
      <c r="H4061" s="1" t="str">
        <f>IFERROR(__xludf.DUMMYFUNCTION("""COMPUTED_VALUE"""),"SQL")</f>
        <v>SQL</v>
      </c>
    </row>
    <row r="4062">
      <c r="B4062" s="1" t="str">
        <f>IFERROR(__xludf.DUMMYFUNCTION("""COMPUTED_VALUE"""),"Java;JavaScript;PHP;SQL")</f>
        <v>Java;JavaScript;PHP;SQL</v>
      </c>
      <c r="E4062" s="1" t="str">
        <f>IFERROR(__xludf.DUMMYFUNCTION("UNIQUE(SPLIT(B4062,"";""))"),"Java")</f>
        <v>Java</v>
      </c>
      <c r="F4062" s="1" t="str">
        <f>IFERROR(__xludf.DUMMYFUNCTION("""COMPUTED_VALUE"""),"JavaScript")</f>
        <v>JavaScript</v>
      </c>
      <c r="G4062" s="1" t="str">
        <f>IFERROR(__xludf.DUMMYFUNCTION("""COMPUTED_VALUE"""),"PHP")</f>
        <v>PHP</v>
      </c>
      <c r="H4062" s="1" t="str">
        <f>IFERROR(__xludf.DUMMYFUNCTION("""COMPUTED_VALUE"""),"SQL")</f>
        <v>SQL</v>
      </c>
    </row>
    <row r="4063">
      <c r="B4063" s="1" t="str">
        <f>IFERROR(__xludf.DUMMYFUNCTION("""COMPUTED_VALUE"""),"C#;HTML/CSS;Python;SQL;TypeScript")</f>
        <v>C#;HTML/CSS;Python;SQL;TypeScript</v>
      </c>
      <c r="E4063" s="1" t="str">
        <f>IFERROR(__xludf.DUMMYFUNCTION("UNIQUE(SPLIT(B4063,"";""))"),"C#")</f>
        <v>C#</v>
      </c>
      <c r="F4063" s="1" t="str">
        <f>IFERROR(__xludf.DUMMYFUNCTION("""COMPUTED_VALUE"""),"HTML/CSS")</f>
        <v>HTML/CSS</v>
      </c>
      <c r="G4063" s="1" t="str">
        <f>IFERROR(__xludf.DUMMYFUNCTION("""COMPUTED_VALUE"""),"Python")</f>
        <v>Python</v>
      </c>
      <c r="H4063" s="1" t="str">
        <f>IFERROR(__xludf.DUMMYFUNCTION("""COMPUTED_VALUE"""),"SQL")</f>
        <v>SQL</v>
      </c>
      <c r="I4063" s="1" t="str">
        <f>IFERROR(__xludf.DUMMYFUNCTION("""COMPUTED_VALUE"""),"TypeScript")</f>
        <v>TypeScript</v>
      </c>
    </row>
    <row r="4064">
      <c r="B4064" s="1" t="str">
        <f>IFERROR(__xludf.DUMMYFUNCTION("""COMPUTED_VALUE"""),"Java;JavaScript;Python;SQL")</f>
        <v>Java;JavaScript;Python;SQL</v>
      </c>
      <c r="E4064" s="1" t="str">
        <f>IFERROR(__xludf.DUMMYFUNCTION("UNIQUE(SPLIT(B4064,"";""))"),"Java")</f>
        <v>Java</v>
      </c>
      <c r="F4064" s="1" t="str">
        <f>IFERROR(__xludf.DUMMYFUNCTION("""COMPUTED_VALUE"""),"JavaScript")</f>
        <v>JavaScript</v>
      </c>
      <c r="G4064" s="1" t="str">
        <f>IFERROR(__xludf.DUMMYFUNCTION("""COMPUTED_VALUE"""),"Python")</f>
        <v>Python</v>
      </c>
      <c r="H4064" s="1" t="str">
        <f>IFERROR(__xludf.DUMMYFUNCTION("""COMPUTED_VALUE"""),"SQL")</f>
        <v>SQL</v>
      </c>
    </row>
    <row r="4065">
      <c r="B4065" s="1" t="str">
        <f>IFERROR(__xludf.DUMMYFUNCTION("""COMPUTED_VALUE"""),"Assembly;Bash/Shell/PowerShell;C;C++;Python")</f>
        <v>Assembly;Bash/Shell/PowerShell;C;C++;Python</v>
      </c>
      <c r="E4065" s="1" t="str">
        <f>IFERROR(__xludf.DUMMYFUNCTION("UNIQUE(SPLIT(B4065,"";""))"),"Assembly")</f>
        <v>Assembly</v>
      </c>
      <c r="F4065" s="1" t="str">
        <f>IFERROR(__xludf.DUMMYFUNCTION("""COMPUTED_VALUE"""),"Bash/Shell/PowerShell")</f>
        <v>Bash/Shell/PowerShell</v>
      </c>
      <c r="G4065" s="1" t="str">
        <f>IFERROR(__xludf.DUMMYFUNCTION("""COMPUTED_VALUE"""),"C")</f>
        <v>C</v>
      </c>
      <c r="H4065" s="1" t="str">
        <f>IFERROR(__xludf.DUMMYFUNCTION("""COMPUTED_VALUE"""),"C++")</f>
        <v>C++</v>
      </c>
      <c r="I4065" s="1" t="str">
        <f>IFERROR(__xludf.DUMMYFUNCTION("""COMPUTED_VALUE"""),"Python")</f>
        <v>Python</v>
      </c>
    </row>
    <row r="4066">
      <c r="B4066" s="1" t="str">
        <f>IFERROR(__xludf.DUMMYFUNCTION("""COMPUTED_VALUE"""),"C#;HTML/CSS;Java;JavaScript;PHP;Ruby;SQL;TypeScript")</f>
        <v>C#;HTML/CSS;Java;JavaScript;PHP;Ruby;SQL;TypeScript</v>
      </c>
      <c r="E4066" s="1" t="str">
        <f>IFERROR(__xludf.DUMMYFUNCTION("UNIQUE(SPLIT(B4066,"";""))"),"C#")</f>
        <v>C#</v>
      </c>
      <c r="F4066" s="1" t="str">
        <f>IFERROR(__xludf.DUMMYFUNCTION("""COMPUTED_VALUE"""),"HTML/CSS")</f>
        <v>HTML/CSS</v>
      </c>
      <c r="G4066" s="1" t="str">
        <f>IFERROR(__xludf.DUMMYFUNCTION("""COMPUTED_VALUE"""),"Java")</f>
        <v>Java</v>
      </c>
      <c r="H4066" s="1" t="str">
        <f>IFERROR(__xludf.DUMMYFUNCTION("""COMPUTED_VALUE"""),"JavaScript")</f>
        <v>JavaScript</v>
      </c>
      <c r="I4066" s="1" t="str">
        <f>IFERROR(__xludf.DUMMYFUNCTION("""COMPUTED_VALUE"""),"PHP")</f>
        <v>PHP</v>
      </c>
      <c r="J4066" s="1" t="str">
        <f>IFERROR(__xludf.DUMMYFUNCTION("""COMPUTED_VALUE"""),"Ruby")</f>
        <v>Ruby</v>
      </c>
      <c r="K4066" s="1" t="str">
        <f>IFERROR(__xludf.DUMMYFUNCTION("""COMPUTED_VALUE"""),"SQL")</f>
        <v>SQL</v>
      </c>
      <c r="L4066" s="1" t="str">
        <f>IFERROR(__xludf.DUMMYFUNCTION("""COMPUTED_VALUE"""),"TypeScript")</f>
        <v>TypeScript</v>
      </c>
    </row>
    <row r="4067">
      <c r="B4067" s="1" t="str">
        <f>IFERROR(__xludf.DUMMYFUNCTION("""COMPUTED_VALUE"""),"C++;JavaScript;SQL")</f>
        <v>C++;JavaScript;SQL</v>
      </c>
      <c r="E4067" s="1" t="str">
        <f>IFERROR(__xludf.DUMMYFUNCTION("UNIQUE(SPLIT(B4067,"";""))"),"C++")</f>
        <v>C++</v>
      </c>
      <c r="F4067" s="1" t="str">
        <f>IFERROR(__xludf.DUMMYFUNCTION("""COMPUTED_VALUE"""),"JavaScript")</f>
        <v>JavaScript</v>
      </c>
      <c r="G4067" s="1" t="str">
        <f>IFERROR(__xludf.DUMMYFUNCTION("""COMPUTED_VALUE"""),"SQL")</f>
        <v>SQL</v>
      </c>
    </row>
    <row r="4068">
      <c r="B4068" s="1" t="str">
        <f>IFERROR(__xludf.DUMMYFUNCTION("""COMPUTED_VALUE"""),"Bash/Shell/PowerShell;C#;HTML/CSS;JavaScript;Ruby;SQL")</f>
        <v>Bash/Shell/PowerShell;C#;HTML/CSS;JavaScript;Ruby;SQL</v>
      </c>
      <c r="E4068" s="1" t="str">
        <f>IFERROR(__xludf.DUMMYFUNCTION("UNIQUE(SPLIT(B4068,"";""))"),"Bash/Shell/PowerShell")</f>
        <v>Bash/Shell/PowerShell</v>
      </c>
      <c r="F4068" s="1" t="str">
        <f>IFERROR(__xludf.DUMMYFUNCTION("""COMPUTED_VALUE"""),"C#")</f>
        <v>C#</v>
      </c>
      <c r="G4068" s="1" t="str">
        <f>IFERROR(__xludf.DUMMYFUNCTION("""COMPUTED_VALUE"""),"HTML/CSS")</f>
        <v>HTML/CSS</v>
      </c>
      <c r="H4068" s="1" t="str">
        <f>IFERROR(__xludf.DUMMYFUNCTION("""COMPUTED_VALUE"""),"JavaScript")</f>
        <v>JavaScript</v>
      </c>
      <c r="I4068" s="1" t="str">
        <f>IFERROR(__xludf.DUMMYFUNCTION("""COMPUTED_VALUE"""),"Ruby")</f>
        <v>Ruby</v>
      </c>
      <c r="J4068" s="1" t="str">
        <f>IFERROR(__xludf.DUMMYFUNCTION("""COMPUTED_VALUE"""),"SQL")</f>
        <v>SQL</v>
      </c>
    </row>
    <row r="4069">
      <c r="B4069" s="1" t="str">
        <f>IFERROR(__xludf.DUMMYFUNCTION("""COMPUTED_VALUE"""),"Bash/Shell/PowerShell;Python;Other(s):")</f>
        <v>Bash/Shell/PowerShell;Python;Other(s):</v>
      </c>
      <c r="E4069" s="1" t="str">
        <f>IFERROR(__xludf.DUMMYFUNCTION("UNIQUE(SPLIT(B4069,"";""))"),"Bash/Shell/PowerShell")</f>
        <v>Bash/Shell/PowerShell</v>
      </c>
      <c r="F4069" s="1" t="str">
        <f>IFERROR(__xludf.DUMMYFUNCTION("""COMPUTED_VALUE"""),"Python")</f>
        <v>Python</v>
      </c>
      <c r="G4069" s="1" t="str">
        <f>IFERROR(__xludf.DUMMYFUNCTION("""COMPUTED_VALUE"""),"Other(s):")</f>
        <v>Other(s):</v>
      </c>
    </row>
    <row r="4070">
      <c r="B4070" s="1" t="str">
        <f>IFERROR(__xludf.DUMMYFUNCTION("""COMPUTED_VALUE"""),"C#;HTML/CSS;JavaScript;SQL;TypeScript")</f>
        <v>C#;HTML/CSS;JavaScript;SQL;TypeScript</v>
      </c>
      <c r="E4070" s="1" t="str">
        <f>IFERROR(__xludf.DUMMYFUNCTION("UNIQUE(SPLIT(B4070,"";""))"),"C#")</f>
        <v>C#</v>
      </c>
      <c r="F4070" s="1" t="str">
        <f>IFERROR(__xludf.DUMMYFUNCTION("""COMPUTED_VALUE"""),"HTML/CSS")</f>
        <v>HTML/CSS</v>
      </c>
      <c r="G4070" s="1" t="str">
        <f>IFERROR(__xludf.DUMMYFUNCTION("""COMPUTED_VALUE"""),"JavaScript")</f>
        <v>JavaScript</v>
      </c>
      <c r="H4070" s="1" t="str">
        <f>IFERROR(__xludf.DUMMYFUNCTION("""COMPUTED_VALUE"""),"SQL")</f>
        <v>SQL</v>
      </c>
      <c r="I4070" s="1" t="str">
        <f>IFERROR(__xludf.DUMMYFUNCTION("""COMPUTED_VALUE"""),"TypeScript")</f>
        <v>TypeScript</v>
      </c>
    </row>
    <row r="4071">
      <c r="B4071" s="1" t="str">
        <f>IFERROR(__xludf.DUMMYFUNCTION("""COMPUTED_VALUE"""),"Bash/Shell/PowerShell;HTML/CSS;Java;JavaScript;PHP;Ruby;Scala;TypeScript")</f>
        <v>Bash/Shell/PowerShell;HTML/CSS;Java;JavaScript;PHP;Ruby;Scala;TypeScript</v>
      </c>
      <c r="E4071" s="1" t="str">
        <f>IFERROR(__xludf.DUMMYFUNCTION("UNIQUE(SPLIT(B4071,"";""))"),"Bash/Shell/PowerShell")</f>
        <v>Bash/Shell/PowerShell</v>
      </c>
      <c r="F4071" s="1" t="str">
        <f>IFERROR(__xludf.DUMMYFUNCTION("""COMPUTED_VALUE"""),"HTML/CSS")</f>
        <v>HTML/CSS</v>
      </c>
      <c r="G4071" s="1" t="str">
        <f>IFERROR(__xludf.DUMMYFUNCTION("""COMPUTED_VALUE"""),"Java")</f>
        <v>Java</v>
      </c>
      <c r="H4071" s="1" t="str">
        <f>IFERROR(__xludf.DUMMYFUNCTION("""COMPUTED_VALUE"""),"JavaScript")</f>
        <v>JavaScript</v>
      </c>
      <c r="I4071" s="1" t="str">
        <f>IFERROR(__xludf.DUMMYFUNCTION("""COMPUTED_VALUE"""),"PHP")</f>
        <v>PHP</v>
      </c>
      <c r="J4071" s="1" t="str">
        <f>IFERROR(__xludf.DUMMYFUNCTION("""COMPUTED_VALUE"""),"Ruby")</f>
        <v>Ruby</v>
      </c>
      <c r="K4071" s="1" t="str">
        <f>IFERROR(__xludf.DUMMYFUNCTION("""COMPUTED_VALUE"""),"Scala")</f>
        <v>Scala</v>
      </c>
      <c r="L4071" s="1" t="str">
        <f>IFERROR(__xludf.DUMMYFUNCTION("""COMPUTED_VALUE"""),"TypeScript")</f>
        <v>TypeScript</v>
      </c>
    </row>
    <row r="4072">
      <c r="B4072" s="1" t="str">
        <f>IFERROR(__xludf.DUMMYFUNCTION("""COMPUTED_VALUE"""),"C++;HTML/CSS;JavaScript")</f>
        <v>C++;HTML/CSS;JavaScript</v>
      </c>
      <c r="E4072" s="1" t="str">
        <f>IFERROR(__xludf.DUMMYFUNCTION("UNIQUE(SPLIT(B4072,"";""))"),"C++")</f>
        <v>C++</v>
      </c>
      <c r="F4072" s="1" t="str">
        <f>IFERROR(__xludf.DUMMYFUNCTION("""COMPUTED_VALUE"""),"HTML/CSS")</f>
        <v>HTML/CSS</v>
      </c>
      <c r="G4072" s="1" t="str">
        <f>IFERROR(__xludf.DUMMYFUNCTION("""COMPUTED_VALUE"""),"JavaScript")</f>
        <v>JavaScript</v>
      </c>
    </row>
    <row r="4073">
      <c r="B4073" s="1" t="str">
        <f>IFERROR(__xludf.DUMMYFUNCTION("""COMPUTED_VALUE"""),"Assembly;Bash/Shell/PowerShell;C++;HTML/CSS;Java;JavaScript;Kotlin;SQL;TypeScript")</f>
        <v>Assembly;Bash/Shell/PowerShell;C++;HTML/CSS;Java;JavaScript;Kotlin;SQL;TypeScript</v>
      </c>
      <c r="E4073" s="1" t="str">
        <f>IFERROR(__xludf.DUMMYFUNCTION("UNIQUE(SPLIT(B4073,"";""))"),"Assembly")</f>
        <v>Assembly</v>
      </c>
      <c r="F4073" s="1" t="str">
        <f>IFERROR(__xludf.DUMMYFUNCTION("""COMPUTED_VALUE"""),"Bash/Shell/PowerShell")</f>
        <v>Bash/Shell/PowerShell</v>
      </c>
      <c r="G4073" s="1" t="str">
        <f>IFERROR(__xludf.DUMMYFUNCTION("""COMPUTED_VALUE"""),"C++")</f>
        <v>C++</v>
      </c>
      <c r="H4073" s="1" t="str">
        <f>IFERROR(__xludf.DUMMYFUNCTION("""COMPUTED_VALUE"""),"HTML/CSS")</f>
        <v>HTML/CSS</v>
      </c>
      <c r="I4073" s="1" t="str">
        <f>IFERROR(__xludf.DUMMYFUNCTION("""COMPUTED_VALUE"""),"Java")</f>
        <v>Java</v>
      </c>
      <c r="J4073" s="1" t="str">
        <f>IFERROR(__xludf.DUMMYFUNCTION("""COMPUTED_VALUE"""),"JavaScript")</f>
        <v>JavaScript</v>
      </c>
      <c r="K4073" s="1" t="str">
        <f>IFERROR(__xludf.DUMMYFUNCTION("""COMPUTED_VALUE"""),"Kotlin")</f>
        <v>Kotlin</v>
      </c>
      <c r="L4073" s="1" t="str">
        <f>IFERROR(__xludf.DUMMYFUNCTION("""COMPUTED_VALUE"""),"SQL")</f>
        <v>SQL</v>
      </c>
      <c r="M4073" s="1" t="str">
        <f>IFERROR(__xludf.DUMMYFUNCTION("""COMPUTED_VALUE"""),"TypeScript")</f>
        <v>TypeScript</v>
      </c>
    </row>
    <row r="4074">
      <c r="B4074" s="1" t="str">
        <f>IFERROR(__xludf.DUMMYFUNCTION("""COMPUTED_VALUE"""),"Java;TypeScript")</f>
        <v>Java;TypeScript</v>
      </c>
      <c r="E4074" s="1" t="str">
        <f>IFERROR(__xludf.DUMMYFUNCTION("UNIQUE(SPLIT(B4074,"";""))"),"Java")</f>
        <v>Java</v>
      </c>
      <c r="F4074" s="1" t="str">
        <f>IFERROR(__xludf.DUMMYFUNCTION("""COMPUTED_VALUE"""),"TypeScript")</f>
        <v>TypeScript</v>
      </c>
    </row>
    <row r="4075">
      <c r="B4075" s="1" t="str">
        <f>IFERROR(__xludf.DUMMYFUNCTION("""COMPUTED_VALUE"""),"C;C++;HTML/CSS;Java;JavaScript;Python")</f>
        <v>C;C++;HTML/CSS;Java;JavaScript;Python</v>
      </c>
      <c r="E4075" s="1" t="str">
        <f>IFERROR(__xludf.DUMMYFUNCTION("UNIQUE(SPLIT(B4075,"";""))"),"C")</f>
        <v>C</v>
      </c>
      <c r="F4075" s="1" t="str">
        <f>IFERROR(__xludf.DUMMYFUNCTION("""COMPUTED_VALUE"""),"C++")</f>
        <v>C++</v>
      </c>
      <c r="G4075" s="1" t="str">
        <f>IFERROR(__xludf.DUMMYFUNCTION("""COMPUTED_VALUE"""),"HTML/CSS")</f>
        <v>HTML/CSS</v>
      </c>
      <c r="H4075" s="1" t="str">
        <f>IFERROR(__xludf.DUMMYFUNCTION("""COMPUTED_VALUE"""),"Java")</f>
        <v>Java</v>
      </c>
      <c r="I4075" s="1" t="str">
        <f>IFERROR(__xludf.DUMMYFUNCTION("""COMPUTED_VALUE"""),"JavaScript")</f>
        <v>JavaScript</v>
      </c>
      <c r="J4075" s="1" t="str">
        <f>IFERROR(__xludf.DUMMYFUNCTION("""COMPUTED_VALUE"""),"Python")</f>
        <v>Python</v>
      </c>
    </row>
    <row r="4076">
      <c r="B4076" s="1" t="str">
        <f>IFERROR(__xludf.DUMMYFUNCTION("""COMPUTED_VALUE"""),"HTML/CSS;Java;JavaScript;SQL")</f>
        <v>HTML/CSS;Java;JavaScript;SQL</v>
      </c>
      <c r="E4076" s="1" t="str">
        <f>IFERROR(__xludf.DUMMYFUNCTION("UNIQUE(SPLIT(B4076,"";""))"),"HTML/CSS")</f>
        <v>HTML/CSS</v>
      </c>
      <c r="F4076" s="1" t="str">
        <f>IFERROR(__xludf.DUMMYFUNCTION("""COMPUTED_VALUE"""),"Java")</f>
        <v>Java</v>
      </c>
      <c r="G4076" s="1" t="str">
        <f>IFERROR(__xludf.DUMMYFUNCTION("""COMPUTED_VALUE"""),"JavaScript")</f>
        <v>JavaScript</v>
      </c>
      <c r="H4076" s="1" t="str">
        <f>IFERROR(__xludf.DUMMYFUNCTION("""COMPUTED_VALUE"""),"SQL")</f>
        <v>SQL</v>
      </c>
    </row>
    <row r="4077">
      <c r="B4077" s="1" t="str">
        <f>IFERROR(__xludf.DUMMYFUNCTION("""COMPUTED_VALUE"""),"Assembly;C;C#;F#;Objective-C")</f>
        <v>Assembly;C;C#;F#;Objective-C</v>
      </c>
      <c r="E4077" s="1" t="str">
        <f>IFERROR(__xludf.DUMMYFUNCTION("UNIQUE(SPLIT(B4077,"";""))"),"Assembly")</f>
        <v>Assembly</v>
      </c>
      <c r="F4077" s="1" t="str">
        <f>IFERROR(__xludf.DUMMYFUNCTION("""COMPUTED_VALUE"""),"C")</f>
        <v>C</v>
      </c>
      <c r="G4077" s="1" t="str">
        <f>IFERROR(__xludf.DUMMYFUNCTION("""COMPUTED_VALUE"""),"C#")</f>
        <v>C#</v>
      </c>
      <c r="H4077" s="1" t="str">
        <f>IFERROR(__xludf.DUMMYFUNCTION("""COMPUTED_VALUE"""),"F#")</f>
        <v>F#</v>
      </c>
      <c r="I4077" s="1" t="str">
        <f>IFERROR(__xludf.DUMMYFUNCTION("""COMPUTED_VALUE"""),"Objective-C")</f>
        <v>Objective-C</v>
      </c>
    </row>
    <row r="4078">
      <c r="B4078" s="1" t="str">
        <f>IFERROR(__xludf.DUMMYFUNCTION("""COMPUTED_VALUE"""),"C;C++;HTML/CSS;Java;JavaScript;PHP;Python;SQL")</f>
        <v>C;C++;HTML/CSS;Java;JavaScript;PHP;Python;SQL</v>
      </c>
      <c r="E4078" s="1" t="str">
        <f>IFERROR(__xludf.DUMMYFUNCTION("UNIQUE(SPLIT(B4078,"";""))"),"C")</f>
        <v>C</v>
      </c>
      <c r="F4078" s="1" t="str">
        <f>IFERROR(__xludf.DUMMYFUNCTION("""COMPUTED_VALUE"""),"C++")</f>
        <v>C++</v>
      </c>
      <c r="G4078" s="1" t="str">
        <f>IFERROR(__xludf.DUMMYFUNCTION("""COMPUTED_VALUE"""),"HTML/CSS")</f>
        <v>HTML/CSS</v>
      </c>
      <c r="H4078" s="1" t="str">
        <f>IFERROR(__xludf.DUMMYFUNCTION("""COMPUTED_VALUE"""),"Java")</f>
        <v>Java</v>
      </c>
      <c r="I4078" s="1" t="str">
        <f>IFERROR(__xludf.DUMMYFUNCTION("""COMPUTED_VALUE"""),"JavaScript")</f>
        <v>JavaScript</v>
      </c>
      <c r="J4078" s="1" t="str">
        <f>IFERROR(__xludf.DUMMYFUNCTION("""COMPUTED_VALUE"""),"PHP")</f>
        <v>PHP</v>
      </c>
      <c r="K4078" s="1" t="str">
        <f>IFERROR(__xludf.DUMMYFUNCTION("""COMPUTED_VALUE"""),"Python")</f>
        <v>Python</v>
      </c>
      <c r="L4078" s="1" t="str">
        <f>IFERROR(__xludf.DUMMYFUNCTION("""COMPUTED_VALUE"""),"SQL")</f>
        <v>SQL</v>
      </c>
    </row>
    <row r="4079">
      <c r="B4079" s="1" t="str">
        <f>IFERROR(__xludf.DUMMYFUNCTION("""COMPUTED_VALUE"""),"C++;Python")</f>
        <v>C++;Python</v>
      </c>
      <c r="E4079" s="1" t="str">
        <f>IFERROR(__xludf.DUMMYFUNCTION("UNIQUE(SPLIT(B4079,"";""))"),"C++")</f>
        <v>C++</v>
      </c>
      <c r="F4079" s="1" t="str">
        <f>IFERROR(__xludf.DUMMYFUNCTION("""COMPUTED_VALUE"""),"Python")</f>
        <v>Python</v>
      </c>
    </row>
    <row r="4080">
      <c r="B4080" s="1" t="str">
        <f>IFERROR(__xludf.DUMMYFUNCTION("""COMPUTED_VALUE"""),"HTML/CSS;Java;JavaScript;SQL")</f>
        <v>HTML/CSS;Java;JavaScript;SQL</v>
      </c>
      <c r="E4080" s="1" t="str">
        <f>IFERROR(__xludf.DUMMYFUNCTION("UNIQUE(SPLIT(B4080,"";""))"),"HTML/CSS")</f>
        <v>HTML/CSS</v>
      </c>
      <c r="F4080" s="1" t="str">
        <f>IFERROR(__xludf.DUMMYFUNCTION("""COMPUTED_VALUE"""),"Java")</f>
        <v>Java</v>
      </c>
      <c r="G4080" s="1" t="str">
        <f>IFERROR(__xludf.DUMMYFUNCTION("""COMPUTED_VALUE"""),"JavaScript")</f>
        <v>JavaScript</v>
      </c>
      <c r="H4080" s="1" t="str">
        <f>IFERROR(__xludf.DUMMYFUNCTION("""COMPUTED_VALUE"""),"SQL")</f>
        <v>SQL</v>
      </c>
    </row>
    <row r="4081">
      <c r="B4081" s="1" t="str">
        <f>IFERROR(__xludf.DUMMYFUNCTION("""COMPUTED_VALUE"""),"C#;HTML/CSS;JavaScript;SQL")</f>
        <v>C#;HTML/CSS;JavaScript;SQL</v>
      </c>
      <c r="E4081" s="1" t="str">
        <f>IFERROR(__xludf.DUMMYFUNCTION("UNIQUE(SPLIT(B4081,"";""))"),"C#")</f>
        <v>C#</v>
      </c>
      <c r="F4081" s="1" t="str">
        <f>IFERROR(__xludf.DUMMYFUNCTION("""COMPUTED_VALUE"""),"HTML/CSS")</f>
        <v>HTML/CSS</v>
      </c>
      <c r="G4081" s="1" t="str">
        <f>IFERROR(__xludf.DUMMYFUNCTION("""COMPUTED_VALUE"""),"JavaScript")</f>
        <v>JavaScript</v>
      </c>
      <c r="H4081" s="1" t="str">
        <f>IFERROR(__xludf.DUMMYFUNCTION("""COMPUTED_VALUE"""),"SQL")</f>
        <v>SQL</v>
      </c>
    </row>
    <row r="4082">
      <c r="B4082" s="1" t="str">
        <f>IFERROR(__xludf.DUMMYFUNCTION("""COMPUTED_VALUE"""),"Bash/Shell/PowerShell;C;C++;Java;Objective-C;PHP;Python")</f>
        <v>Bash/Shell/PowerShell;C;C++;Java;Objective-C;PHP;Python</v>
      </c>
      <c r="E4082" s="1" t="str">
        <f>IFERROR(__xludf.DUMMYFUNCTION("UNIQUE(SPLIT(B4082,"";""))"),"Bash/Shell/PowerShell")</f>
        <v>Bash/Shell/PowerShell</v>
      </c>
      <c r="F4082" s="1" t="str">
        <f>IFERROR(__xludf.DUMMYFUNCTION("""COMPUTED_VALUE"""),"C")</f>
        <v>C</v>
      </c>
      <c r="G4082" s="1" t="str">
        <f>IFERROR(__xludf.DUMMYFUNCTION("""COMPUTED_VALUE"""),"C++")</f>
        <v>C++</v>
      </c>
      <c r="H4082" s="1" t="str">
        <f>IFERROR(__xludf.DUMMYFUNCTION("""COMPUTED_VALUE"""),"Java")</f>
        <v>Java</v>
      </c>
      <c r="I4082" s="1" t="str">
        <f>IFERROR(__xludf.DUMMYFUNCTION("""COMPUTED_VALUE"""),"Objective-C")</f>
        <v>Objective-C</v>
      </c>
      <c r="J4082" s="1" t="str">
        <f>IFERROR(__xludf.DUMMYFUNCTION("""COMPUTED_VALUE"""),"PHP")</f>
        <v>PHP</v>
      </c>
      <c r="K4082" s="1" t="str">
        <f>IFERROR(__xludf.DUMMYFUNCTION("""COMPUTED_VALUE"""),"Python")</f>
        <v>Python</v>
      </c>
    </row>
    <row r="4083">
      <c r="B4083" s="1" t="str">
        <f>IFERROR(__xludf.DUMMYFUNCTION("""COMPUTED_VALUE"""),"Assembly;C;C#;Dart;Erlang;HTML/CSS;Java;Kotlin;PHP;R;Rust;SQL;TypeScript;WebAssembly")</f>
        <v>Assembly;C;C#;Dart;Erlang;HTML/CSS;Java;Kotlin;PHP;R;Rust;SQL;TypeScript;WebAssembly</v>
      </c>
      <c r="E4083" s="1" t="str">
        <f>IFERROR(__xludf.DUMMYFUNCTION("UNIQUE(SPLIT(B4083,"";""))"),"Assembly")</f>
        <v>Assembly</v>
      </c>
      <c r="F4083" s="1" t="str">
        <f>IFERROR(__xludf.DUMMYFUNCTION("""COMPUTED_VALUE"""),"C")</f>
        <v>C</v>
      </c>
      <c r="G4083" s="1" t="str">
        <f>IFERROR(__xludf.DUMMYFUNCTION("""COMPUTED_VALUE"""),"C#")</f>
        <v>C#</v>
      </c>
      <c r="H4083" s="1" t="str">
        <f>IFERROR(__xludf.DUMMYFUNCTION("""COMPUTED_VALUE"""),"Dart")</f>
        <v>Dart</v>
      </c>
      <c r="I4083" s="1" t="str">
        <f>IFERROR(__xludf.DUMMYFUNCTION("""COMPUTED_VALUE"""),"Erlang")</f>
        <v>Erlang</v>
      </c>
      <c r="J4083" s="1" t="str">
        <f>IFERROR(__xludf.DUMMYFUNCTION("""COMPUTED_VALUE"""),"HTML/CSS")</f>
        <v>HTML/CSS</v>
      </c>
      <c r="K4083" s="1" t="str">
        <f>IFERROR(__xludf.DUMMYFUNCTION("""COMPUTED_VALUE"""),"Java")</f>
        <v>Java</v>
      </c>
      <c r="L4083" s="1" t="str">
        <f>IFERROR(__xludf.DUMMYFUNCTION("""COMPUTED_VALUE"""),"Kotlin")</f>
        <v>Kotlin</v>
      </c>
      <c r="M4083" s="1" t="str">
        <f>IFERROR(__xludf.DUMMYFUNCTION("""COMPUTED_VALUE"""),"PHP")</f>
        <v>PHP</v>
      </c>
      <c r="N4083" s="1" t="str">
        <f>IFERROR(__xludf.DUMMYFUNCTION("""COMPUTED_VALUE"""),"R")</f>
        <v>R</v>
      </c>
      <c r="O4083" s="1" t="str">
        <f>IFERROR(__xludf.DUMMYFUNCTION("""COMPUTED_VALUE"""),"Rust")</f>
        <v>Rust</v>
      </c>
      <c r="P4083" s="1" t="str">
        <f>IFERROR(__xludf.DUMMYFUNCTION("""COMPUTED_VALUE"""),"SQL")</f>
        <v>SQL</v>
      </c>
      <c r="Q4083" s="1" t="str">
        <f>IFERROR(__xludf.DUMMYFUNCTION("""COMPUTED_VALUE"""),"TypeScript")</f>
        <v>TypeScript</v>
      </c>
      <c r="R4083" s="1" t="str">
        <f>IFERROR(__xludf.DUMMYFUNCTION("""COMPUTED_VALUE"""),"WebAssembly")</f>
        <v>WebAssembly</v>
      </c>
    </row>
    <row r="4084">
      <c r="B4084" s="1" t="str">
        <f>IFERROR(__xludf.DUMMYFUNCTION("""COMPUTED_VALUE"""),"Java;JavaScript")</f>
        <v>Java;JavaScript</v>
      </c>
      <c r="E4084" s="1" t="str">
        <f>IFERROR(__xludf.DUMMYFUNCTION("UNIQUE(SPLIT(B4084,"";""))"),"Java")</f>
        <v>Java</v>
      </c>
      <c r="F4084" s="1" t="str">
        <f>IFERROR(__xludf.DUMMYFUNCTION("""COMPUTED_VALUE"""),"JavaScript")</f>
        <v>JavaScript</v>
      </c>
    </row>
    <row r="4085">
      <c r="B4085" s="1" t="str">
        <f>IFERROR(__xludf.DUMMYFUNCTION("""COMPUTED_VALUE"""),"HTML/CSS;JavaScript;Python;SQL")</f>
        <v>HTML/CSS;JavaScript;Python;SQL</v>
      </c>
      <c r="E4085" s="1" t="str">
        <f>IFERROR(__xludf.DUMMYFUNCTION("UNIQUE(SPLIT(B4085,"";""))"),"HTML/CSS")</f>
        <v>HTML/CSS</v>
      </c>
      <c r="F4085" s="1" t="str">
        <f>IFERROR(__xludf.DUMMYFUNCTION("""COMPUTED_VALUE"""),"JavaScript")</f>
        <v>JavaScript</v>
      </c>
      <c r="G4085" s="1" t="str">
        <f>IFERROR(__xludf.DUMMYFUNCTION("""COMPUTED_VALUE"""),"Python")</f>
        <v>Python</v>
      </c>
      <c r="H4085" s="1" t="str">
        <f>IFERROR(__xludf.DUMMYFUNCTION("""COMPUTED_VALUE"""),"SQL")</f>
        <v>SQL</v>
      </c>
    </row>
    <row r="4086">
      <c r="B4086" s="1" t="str">
        <f>IFERROR(__xludf.DUMMYFUNCTION("""COMPUTED_VALUE"""),"Go;PHP")</f>
        <v>Go;PHP</v>
      </c>
      <c r="E4086" s="1" t="str">
        <f>IFERROR(__xludf.DUMMYFUNCTION("UNIQUE(SPLIT(B4086,"";""))"),"Go")</f>
        <v>Go</v>
      </c>
      <c r="F4086" s="1" t="str">
        <f>IFERROR(__xludf.DUMMYFUNCTION("""COMPUTED_VALUE"""),"PHP")</f>
        <v>PHP</v>
      </c>
    </row>
    <row r="4087">
      <c r="B4087" s="1" t="str">
        <f>IFERROR(__xludf.DUMMYFUNCTION("""COMPUTED_VALUE"""),"Assembly;Bash/Shell/PowerShell;C;C#;HTML/CSS;Java;Python")</f>
        <v>Assembly;Bash/Shell/PowerShell;C;C#;HTML/CSS;Java;Python</v>
      </c>
      <c r="E4087" s="1" t="str">
        <f>IFERROR(__xludf.DUMMYFUNCTION("UNIQUE(SPLIT(B4087,"";""))"),"Assembly")</f>
        <v>Assembly</v>
      </c>
      <c r="F4087" s="1" t="str">
        <f>IFERROR(__xludf.DUMMYFUNCTION("""COMPUTED_VALUE"""),"Bash/Shell/PowerShell")</f>
        <v>Bash/Shell/PowerShell</v>
      </c>
      <c r="G4087" s="1" t="str">
        <f>IFERROR(__xludf.DUMMYFUNCTION("""COMPUTED_VALUE"""),"C")</f>
        <v>C</v>
      </c>
      <c r="H4087" s="1" t="str">
        <f>IFERROR(__xludf.DUMMYFUNCTION("""COMPUTED_VALUE"""),"C#")</f>
        <v>C#</v>
      </c>
      <c r="I4087" s="1" t="str">
        <f>IFERROR(__xludf.DUMMYFUNCTION("""COMPUTED_VALUE"""),"HTML/CSS")</f>
        <v>HTML/CSS</v>
      </c>
      <c r="J4087" s="1" t="str">
        <f>IFERROR(__xludf.DUMMYFUNCTION("""COMPUTED_VALUE"""),"Java")</f>
        <v>Java</v>
      </c>
      <c r="K4087" s="1" t="str">
        <f>IFERROR(__xludf.DUMMYFUNCTION("""COMPUTED_VALUE"""),"Python")</f>
        <v>Python</v>
      </c>
    </row>
    <row r="4088">
      <c r="B4088" s="1" t="str">
        <f>IFERROR(__xludf.DUMMYFUNCTION("""COMPUTED_VALUE"""),"C#;HTML/CSS;JavaScript;TypeScript")</f>
        <v>C#;HTML/CSS;JavaScript;TypeScript</v>
      </c>
      <c r="E4088" s="1" t="str">
        <f>IFERROR(__xludf.DUMMYFUNCTION("UNIQUE(SPLIT(B4088,"";""))"),"C#")</f>
        <v>C#</v>
      </c>
      <c r="F4088" s="1" t="str">
        <f>IFERROR(__xludf.DUMMYFUNCTION("""COMPUTED_VALUE"""),"HTML/CSS")</f>
        <v>HTML/CSS</v>
      </c>
      <c r="G4088" s="1" t="str">
        <f>IFERROR(__xludf.DUMMYFUNCTION("""COMPUTED_VALUE"""),"JavaScript")</f>
        <v>JavaScript</v>
      </c>
      <c r="H4088" s="1" t="str">
        <f>IFERROR(__xludf.DUMMYFUNCTION("""COMPUTED_VALUE"""),"TypeScript")</f>
        <v>TypeScript</v>
      </c>
    </row>
    <row r="4089">
      <c r="B4089" s="1" t="str">
        <f>IFERROR(__xludf.DUMMYFUNCTION("""COMPUTED_VALUE"""),"Bash/Shell/PowerShell;HTML/CSS;Java;JavaScript;Ruby;SQL")</f>
        <v>Bash/Shell/PowerShell;HTML/CSS;Java;JavaScript;Ruby;SQL</v>
      </c>
      <c r="E4089" s="1" t="str">
        <f>IFERROR(__xludf.DUMMYFUNCTION("UNIQUE(SPLIT(B4089,"";""))"),"Bash/Shell/PowerShell")</f>
        <v>Bash/Shell/PowerShell</v>
      </c>
      <c r="F4089" s="1" t="str">
        <f>IFERROR(__xludf.DUMMYFUNCTION("""COMPUTED_VALUE"""),"HTML/CSS")</f>
        <v>HTML/CSS</v>
      </c>
      <c r="G4089" s="1" t="str">
        <f>IFERROR(__xludf.DUMMYFUNCTION("""COMPUTED_VALUE"""),"Java")</f>
        <v>Java</v>
      </c>
      <c r="H4089" s="1" t="str">
        <f>IFERROR(__xludf.DUMMYFUNCTION("""COMPUTED_VALUE"""),"JavaScript")</f>
        <v>JavaScript</v>
      </c>
      <c r="I4089" s="1" t="str">
        <f>IFERROR(__xludf.DUMMYFUNCTION("""COMPUTED_VALUE"""),"Ruby")</f>
        <v>Ruby</v>
      </c>
      <c r="J4089" s="1" t="str">
        <f>IFERROR(__xludf.DUMMYFUNCTION("""COMPUTED_VALUE"""),"SQL")</f>
        <v>SQL</v>
      </c>
    </row>
    <row r="4090">
      <c r="B4090" s="1" t="str">
        <f>IFERROR(__xludf.DUMMYFUNCTION("""COMPUTED_VALUE"""),"Java;Swift")</f>
        <v>Java;Swift</v>
      </c>
      <c r="E4090" s="1" t="str">
        <f>IFERROR(__xludf.DUMMYFUNCTION("UNIQUE(SPLIT(B4090,"";""))"),"Java")</f>
        <v>Java</v>
      </c>
      <c r="F4090" s="1" t="str">
        <f>IFERROR(__xludf.DUMMYFUNCTION("""COMPUTED_VALUE"""),"Swift")</f>
        <v>Swift</v>
      </c>
    </row>
    <row r="4091">
      <c r="B4091" s="1" t="str">
        <f>IFERROR(__xludf.DUMMYFUNCTION("""COMPUTED_VALUE"""),"C#;Python;SQL;VBA")</f>
        <v>C#;Python;SQL;VBA</v>
      </c>
      <c r="E4091" s="1" t="str">
        <f>IFERROR(__xludf.DUMMYFUNCTION("UNIQUE(SPLIT(B4091,"";""))"),"C#")</f>
        <v>C#</v>
      </c>
      <c r="F4091" s="1" t="str">
        <f>IFERROR(__xludf.DUMMYFUNCTION("""COMPUTED_VALUE"""),"Python")</f>
        <v>Python</v>
      </c>
      <c r="G4091" s="1" t="str">
        <f>IFERROR(__xludf.DUMMYFUNCTION("""COMPUTED_VALUE"""),"SQL")</f>
        <v>SQL</v>
      </c>
      <c r="H4091" s="1" t="str">
        <f>IFERROR(__xludf.DUMMYFUNCTION("""COMPUTED_VALUE"""),"VBA")</f>
        <v>VBA</v>
      </c>
    </row>
    <row r="4092">
      <c r="B4092" s="1" t="str">
        <f>IFERROR(__xludf.DUMMYFUNCTION("""COMPUTED_VALUE"""),"HTML/CSS;PHP;SQL")</f>
        <v>HTML/CSS;PHP;SQL</v>
      </c>
      <c r="E4092" s="1" t="str">
        <f>IFERROR(__xludf.DUMMYFUNCTION("UNIQUE(SPLIT(B4092,"";""))"),"HTML/CSS")</f>
        <v>HTML/CSS</v>
      </c>
      <c r="F4092" s="1" t="str">
        <f>IFERROR(__xludf.DUMMYFUNCTION("""COMPUTED_VALUE"""),"PHP")</f>
        <v>PHP</v>
      </c>
      <c r="G4092" s="1" t="str">
        <f>IFERROR(__xludf.DUMMYFUNCTION("""COMPUTED_VALUE"""),"SQL")</f>
        <v>SQL</v>
      </c>
    </row>
    <row r="4093">
      <c r="B4093" s="1" t="str">
        <f>IFERROR(__xludf.DUMMYFUNCTION("""COMPUTED_VALUE"""),"Bash/Shell/PowerShell;C;HTML/CSS;Python")</f>
        <v>Bash/Shell/PowerShell;C;HTML/CSS;Python</v>
      </c>
      <c r="E4093" s="1" t="str">
        <f>IFERROR(__xludf.DUMMYFUNCTION("UNIQUE(SPLIT(B4093,"";""))"),"Bash/Shell/PowerShell")</f>
        <v>Bash/Shell/PowerShell</v>
      </c>
      <c r="F4093" s="1" t="str">
        <f>IFERROR(__xludf.DUMMYFUNCTION("""COMPUTED_VALUE"""),"C")</f>
        <v>C</v>
      </c>
      <c r="G4093" s="1" t="str">
        <f>IFERROR(__xludf.DUMMYFUNCTION("""COMPUTED_VALUE"""),"HTML/CSS")</f>
        <v>HTML/CSS</v>
      </c>
      <c r="H4093" s="1" t="str">
        <f>IFERROR(__xludf.DUMMYFUNCTION("""COMPUTED_VALUE"""),"Python")</f>
        <v>Python</v>
      </c>
    </row>
    <row r="4094">
      <c r="B4094" s="1" t="str">
        <f>IFERROR(__xludf.DUMMYFUNCTION("""COMPUTED_VALUE"""),"Bash/Shell/PowerShell;C")</f>
        <v>Bash/Shell/PowerShell;C</v>
      </c>
      <c r="E4094" s="1" t="str">
        <f>IFERROR(__xludf.DUMMYFUNCTION("UNIQUE(SPLIT(B4094,"";""))"),"Bash/Shell/PowerShell")</f>
        <v>Bash/Shell/PowerShell</v>
      </c>
      <c r="F4094" s="1" t="str">
        <f>IFERROR(__xludf.DUMMYFUNCTION("""COMPUTED_VALUE"""),"C")</f>
        <v>C</v>
      </c>
    </row>
    <row r="4095">
      <c r="B4095" s="1" t="str">
        <f>IFERROR(__xludf.DUMMYFUNCTION("""COMPUTED_VALUE"""),"Ruby")</f>
        <v>Ruby</v>
      </c>
      <c r="E4095" s="1" t="str">
        <f>IFERROR(__xludf.DUMMYFUNCTION("UNIQUE(SPLIT(B4095,"";""))"),"Ruby")</f>
        <v>Ruby</v>
      </c>
    </row>
    <row r="4096">
      <c r="B4096" s="1" t="str">
        <f>IFERROR(__xludf.DUMMYFUNCTION("""COMPUTED_VALUE"""),"Bash/Shell/PowerShell;Go;JavaScript;Python;SQL")</f>
        <v>Bash/Shell/PowerShell;Go;JavaScript;Python;SQL</v>
      </c>
      <c r="E4096" s="1" t="str">
        <f>IFERROR(__xludf.DUMMYFUNCTION("UNIQUE(SPLIT(B4096,"";""))"),"Bash/Shell/PowerShell")</f>
        <v>Bash/Shell/PowerShell</v>
      </c>
      <c r="F4096" s="1" t="str">
        <f>IFERROR(__xludf.DUMMYFUNCTION("""COMPUTED_VALUE"""),"Go")</f>
        <v>Go</v>
      </c>
      <c r="G4096" s="1" t="str">
        <f>IFERROR(__xludf.DUMMYFUNCTION("""COMPUTED_VALUE"""),"JavaScript")</f>
        <v>JavaScript</v>
      </c>
      <c r="H4096" s="1" t="str">
        <f>IFERROR(__xludf.DUMMYFUNCTION("""COMPUTED_VALUE"""),"Python")</f>
        <v>Python</v>
      </c>
      <c r="I4096" s="1" t="str">
        <f>IFERROR(__xludf.DUMMYFUNCTION("""COMPUTED_VALUE"""),"SQL")</f>
        <v>SQL</v>
      </c>
    </row>
    <row r="4097">
      <c r="B4097" s="1" t="str">
        <f>IFERROR(__xludf.DUMMYFUNCTION("""COMPUTED_VALUE"""),"HTML/CSS;JavaScript;Python")</f>
        <v>HTML/CSS;JavaScript;Python</v>
      </c>
      <c r="E4097" s="1" t="str">
        <f>IFERROR(__xludf.DUMMYFUNCTION("UNIQUE(SPLIT(B4097,"";""))"),"HTML/CSS")</f>
        <v>HTML/CSS</v>
      </c>
      <c r="F4097" s="1" t="str">
        <f>IFERROR(__xludf.DUMMYFUNCTION("""COMPUTED_VALUE"""),"JavaScript")</f>
        <v>JavaScript</v>
      </c>
      <c r="G4097" s="1" t="str">
        <f>IFERROR(__xludf.DUMMYFUNCTION("""COMPUTED_VALUE"""),"Python")</f>
        <v>Python</v>
      </c>
    </row>
    <row r="4098">
      <c r="B4098" s="1" t="str">
        <f>IFERROR(__xludf.DUMMYFUNCTION("""COMPUTED_VALUE"""),"Bash/Shell/PowerShell;HTML/CSS;Java;JavaScript;Kotlin;SQL")</f>
        <v>Bash/Shell/PowerShell;HTML/CSS;Java;JavaScript;Kotlin;SQL</v>
      </c>
      <c r="E4098" s="1" t="str">
        <f>IFERROR(__xludf.DUMMYFUNCTION("UNIQUE(SPLIT(B4098,"";""))"),"Bash/Shell/PowerShell")</f>
        <v>Bash/Shell/PowerShell</v>
      </c>
      <c r="F4098" s="1" t="str">
        <f>IFERROR(__xludf.DUMMYFUNCTION("""COMPUTED_VALUE"""),"HTML/CSS")</f>
        <v>HTML/CSS</v>
      </c>
      <c r="G4098" s="1" t="str">
        <f>IFERROR(__xludf.DUMMYFUNCTION("""COMPUTED_VALUE"""),"Java")</f>
        <v>Java</v>
      </c>
      <c r="H4098" s="1" t="str">
        <f>IFERROR(__xludf.DUMMYFUNCTION("""COMPUTED_VALUE"""),"JavaScript")</f>
        <v>JavaScript</v>
      </c>
      <c r="I4098" s="1" t="str">
        <f>IFERROR(__xludf.DUMMYFUNCTION("""COMPUTED_VALUE"""),"Kotlin")</f>
        <v>Kotlin</v>
      </c>
      <c r="J4098" s="1" t="str">
        <f>IFERROR(__xludf.DUMMYFUNCTION("""COMPUTED_VALUE"""),"SQL")</f>
        <v>SQL</v>
      </c>
    </row>
    <row r="4099">
      <c r="B4099" s="1" t="str">
        <f>IFERROR(__xludf.DUMMYFUNCTION("""COMPUTED_VALUE"""),"C;Python")</f>
        <v>C;Python</v>
      </c>
      <c r="E4099" s="1" t="str">
        <f>IFERROR(__xludf.DUMMYFUNCTION("UNIQUE(SPLIT(B4099,"";""))"),"C")</f>
        <v>C</v>
      </c>
      <c r="F4099" s="1" t="str">
        <f>IFERROR(__xludf.DUMMYFUNCTION("""COMPUTED_VALUE"""),"Python")</f>
        <v>Python</v>
      </c>
    </row>
    <row r="4100">
      <c r="B4100" s="1" t="str">
        <f>IFERROR(__xludf.DUMMYFUNCTION("""COMPUTED_VALUE"""),"Bash/Shell/PowerShell;C;C++;C#;F#;HTML/CSS;Java;JavaScript;Python;SQL")</f>
        <v>Bash/Shell/PowerShell;C;C++;C#;F#;HTML/CSS;Java;JavaScript;Python;SQL</v>
      </c>
      <c r="E4100" s="1" t="str">
        <f>IFERROR(__xludf.DUMMYFUNCTION("UNIQUE(SPLIT(B4100,"";""))"),"Bash/Shell/PowerShell")</f>
        <v>Bash/Shell/PowerShell</v>
      </c>
      <c r="F4100" s="1" t="str">
        <f>IFERROR(__xludf.DUMMYFUNCTION("""COMPUTED_VALUE"""),"C")</f>
        <v>C</v>
      </c>
      <c r="G4100" s="1" t="str">
        <f>IFERROR(__xludf.DUMMYFUNCTION("""COMPUTED_VALUE"""),"C++")</f>
        <v>C++</v>
      </c>
      <c r="H4100" s="1" t="str">
        <f>IFERROR(__xludf.DUMMYFUNCTION("""COMPUTED_VALUE"""),"C#")</f>
        <v>C#</v>
      </c>
      <c r="I4100" s="1" t="str">
        <f>IFERROR(__xludf.DUMMYFUNCTION("""COMPUTED_VALUE"""),"F#")</f>
        <v>F#</v>
      </c>
      <c r="J4100" s="1" t="str">
        <f>IFERROR(__xludf.DUMMYFUNCTION("""COMPUTED_VALUE"""),"HTML/CSS")</f>
        <v>HTML/CSS</v>
      </c>
      <c r="K4100" s="1" t="str">
        <f>IFERROR(__xludf.DUMMYFUNCTION("""COMPUTED_VALUE"""),"Java")</f>
        <v>Java</v>
      </c>
      <c r="L4100" s="1" t="str">
        <f>IFERROR(__xludf.DUMMYFUNCTION("""COMPUTED_VALUE"""),"JavaScript")</f>
        <v>JavaScript</v>
      </c>
      <c r="M4100" s="1" t="str">
        <f>IFERROR(__xludf.DUMMYFUNCTION("""COMPUTED_VALUE"""),"Python")</f>
        <v>Python</v>
      </c>
      <c r="N4100" s="1" t="str">
        <f>IFERROR(__xludf.DUMMYFUNCTION("""COMPUTED_VALUE"""),"SQL")</f>
        <v>SQL</v>
      </c>
    </row>
    <row r="4101">
      <c r="B4101" s="1" t="str">
        <f>IFERROR(__xludf.DUMMYFUNCTION("""COMPUTED_VALUE"""),"HTML/CSS;Java;JavaScript;PHP;SQL;TypeScript")</f>
        <v>HTML/CSS;Java;JavaScript;PHP;SQL;TypeScript</v>
      </c>
      <c r="E4101" s="1" t="str">
        <f>IFERROR(__xludf.DUMMYFUNCTION("UNIQUE(SPLIT(B4101,"";""))"),"HTML/CSS")</f>
        <v>HTML/CSS</v>
      </c>
      <c r="F4101" s="1" t="str">
        <f>IFERROR(__xludf.DUMMYFUNCTION("""COMPUTED_VALUE"""),"Java")</f>
        <v>Java</v>
      </c>
      <c r="G4101" s="1" t="str">
        <f>IFERROR(__xludf.DUMMYFUNCTION("""COMPUTED_VALUE"""),"JavaScript")</f>
        <v>JavaScript</v>
      </c>
      <c r="H4101" s="1" t="str">
        <f>IFERROR(__xludf.DUMMYFUNCTION("""COMPUTED_VALUE"""),"PHP")</f>
        <v>PHP</v>
      </c>
      <c r="I4101" s="1" t="str">
        <f>IFERROR(__xludf.DUMMYFUNCTION("""COMPUTED_VALUE"""),"SQL")</f>
        <v>SQL</v>
      </c>
      <c r="J4101" s="1" t="str">
        <f>IFERROR(__xludf.DUMMYFUNCTION("""COMPUTED_VALUE"""),"TypeScript")</f>
        <v>TypeScript</v>
      </c>
    </row>
    <row r="4102">
      <c r="B4102" s="1" t="str">
        <f>IFERROR(__xludf.DUMMYFUNCTION("""COMPUTED_VALUE"""),"C#;HTML/CSS;JavaScript;SQL;TypeScript")</f>
        <v>C#;HTML/CSS;JavaScript;SQL;TypeScript</v>
      </c>
      <c r="E4102" s="1" t="str">
        <f>IFERROR(__xludf.DUMMYFUNCTION("UNIQUE(SPLIT(B4102,"";""))"),"C#")</f>
        <v>C#</v>
      </c>
      <c r="F4102" s="1" t="str">
        <f>IFERROR(__xludf.DUMMYFUNCTION("""COMPUTED_VALUE"""),"HTML/CSS")</f>
        <v>HTML/CSS</v>
      </c>
      <c r="G4102" s="1" t="str">
        <f>IFERROR(__xludf.DUMMYFUNCTION("""COMPUTED_VALUE"""),"JavaScript")</f>
        <v>JavaScript</v>
      </c>
      <c r="H4102" s="1" t="str">
        <f>IFERROR(__xludf.DUMMYFUNCTION("""COMPUTED_VALUE"""),"SQL")</f>
        <v>SQL</v>
      </c>
      <c r="I4102" s="1" t="str">
        <f>IFERROR(__xludf.DUMMYFUNCTION("""COMPUTED_VALUE"""),"TypeScript")</f>
        <v>TypeScript</v>
      </c>
    </row>
    <row r="4103">
      <c r="B4103" s="1" t="str">
        <f>IFERROR(__xludf.DUMMYFUNCTION("""COMPUTED_VALUE"""),"Bash/Shell/PowerShell;C++;HTML/CSS;JavaScript;Python")</f>
        <v>Bash/Shell/PowerShell;C++;HTML/CSS;JavaScript;Python</v>
      </c>
      <c r="E4103" s="1" t="str">
        <f>IFERROR(__xludf.DUMMYFUNCTION("UNIQUE(SPLIT(B4103,"";""))"),"Bash/Shell/PowerShell")</f>
        <v>Bash/Shell/PowerShell</v>
      </c>
      <c r="F4103" s="1" t="str">
        <f>IFERROR(__xludf.DUMMYFUNCTION("""COMPUTED_VALUE"""),"C++")</f>
        <v>C++</v>
      </c>
      <c r="G4103" s="1" t="str">
        <f>IFERROR(__xludf.DUMMYFUNCTION("""COMPUTED_VALUE"""),"HTML/CSS")</f>
        <v>HTML/CSS</v>
      </c>
      <c r="H4103" s="1" t="str">
        <f>IFERROR(__xludf.DUMMYFUNCTION("""COMPUTED_VALUE"""),"JavaScript")</f>
        <v>JavaScript</v>
      </c>
      <c r="I4103" s="1" t="str">
        <f>IFERROR(__xludf.DUMMYFUNCTION("""COMPUTED_VALUE"""),"Python")</f>
        <v>Python</v>
      </c>
    </row>
    <row r="4104">
      <c r="B4104" s="1" t="str">
        <f>IFERROR(__xludf.DUMMYFUNCTION("""COMPUTED_VALUE"""),"HTML/CSS;Java;JavaScript;Python")</f>
        <v>HTML/CSS;Java;JavaScript;Python</v>
      </c>
      <c r="E4104" s="1" t="str">
        <f>IFERROR(__xludf.DUMMYFUNCTION("UNIQUE(SPLIT(B4104,"";""))"),"HTML/CSS")</f>
        <v>HTML/CSS</v>
      </c>
      <c r="F4104" s="1" t="str">
        <f>IFERROR(__xludf.DUMMYFUNCTION("""COMPUTED_VALUE"""),"Java")</f>
        <v>Java</v>
      </c>
      <c r="G4104" s="1" t="str">
        <f>IFERROR(__xludf.DUMMYFUNCTION("""COMPUTED_VALUE"""),"JavaScript")</f>
        <v>JavaScript</v>
      </c>
      <c r="H4104" s="1" t="str">
        <f>IFERROR(__xludf.DUMMYFUNCTION("""COMPUTED_VALUE"""),"Python")</f>
        <v>Python</v>
      </c>
    </row>
    <row r="4105">
      <c r="B4105" s="1" t="str">
        <f>IFERROR(__xludf.DUMMYFUNCTION("""COMPUTED_VALUE"""),"Bash/Shell/PowerShell;C;C++;C#;Go;HTML/CSS;JavaScript;PHP;Python;SQL;Other(s):")</f>
        <v>Bash/Shell/PowerShell;C;C++;C#;Go;HTML/CSS;JavaScript;PHP;Python;SQL;Other(s):</v>
      </c>
      <c r="E4105" s="1" t="str">
        <f>IFERROR(__xludf.DUMMYFUNCTION("UNIQUE(SPLIT(B4105,"";""))"),"Bash/Shell/PowerShell")</f>
        <v>Bash/Shell/PowerShell</v>
      </c>
      <c r="F4105" s="1" t="str">
        <f>IFERROR(__xludf.DUMMYFUNCTION("""COMPUTED_VALUE"""),"C")</f>
        <v>C</v>
      </c>
      <c r="G4105" s="1" t="str">
        <f>IFERROR(__xludf.DUMMYFUNCTION("""COMPUTED_VALUE"""),"C++")</f>
        <v>C++</v>
      </c>
      <c r="H4105" s="1" t="str">
        <f>IFERROR(__xludf.DUMMYFUNCTION("""COMPUTED_VALUE"""),"C#")</f>
        <v>C#</v>
      </c>
      <c r="I4105" s="1" t="str">
        <f>IFERROR(__xludf.DUMMYFUNCTION("""COMPUTED_VALUE"""),"Go")</f>
        <v>Go</v>
      </c>
      <c r="J4105" s="1" t="str">
        <f>IFERROR(__xludf.DUMMYFUNCTION("""COMPUTED_VALUE"""),"HTML/CSS")</f>
        <v>HTML/CSS</v>
      </c>
      <c r="K4105" s="1" t="str">
        <f>IFERROR(__xludf.DUMMYFUNCTION("""COMPUTED_VALUE"""),"JavaScript")</f>
        <v>JavaScript</v>
      </c>
      <c r="L4105" s="1" t="str">
        <f>IFERROR(__xludf.DUMMYFUNCTION("""COMPUTED_VALUE"""),"PHP")</f>
        <v>PHP</v>
      </c>
      <c r="M4105" s="1" t="str">
        <f>IFERROR(__xludf.DUMMYFUNCTION("""COMPUTED_VALUE"""),"Python")</f>
        <v>Python</v>
      </c>
      <c r="N4105" s="1" t="str">
        <f>IFERROR(__xludf.DUMMYFUNCTION("""COMPUTED_VALUE"""),"SQL")</f>
        <v>SQL</v>
      </c>
      <c r="O4105" s="1" t="str">
        <f>IFERROR(__xludf.DUMMYFUNCTION("""COMPUTED_VALUE"""),"Other(s):")</f>
        <v>Other(s):</v>
      </c>
    </row>
    <row r="4106">
      <c r="B4106" s="1" t="str">
        <f>IFERROR(__xludf.DUMMYFUNCTION("""COMPUTED_VALUE"""),"Go;HTML/CSS;Java;JavaScript;PHP")</f>
        <v>Go;HTML/CSS;Java;JavaScript;PHP</v>
      </c>
      <c r="E4106" s="1" t="str">
        <f>IFERROR(__xludf.DUMMYFUNCTION("UNIQUE(SPLIT(B4106,"";""))"),"Go")</f>
        <v>Go</v>
      </c>
      <c r="F4106" s="1" t="str">
        <f>IFERROR(__xludf.DUMMYFUNCTION("""COMPUTED_VALUE"""),"HTML/CSS")</f>
        <v>HTML/CSS</v>
      </c>
      <c r="G4106" s="1" t="str">
        <f>IFERROR(__xludf.DUMMYFUNCTION("""COMPUTED_VALUE"""),"Java")</f>
        <v>Java</v>
      </c>
      <c r="H4106" s="1" t="str">
        <f>IFERROR(__xludf.DUMMYFUNCTION("""COMPUTED_VALUE"""),"JavaScript")</f>
        <v>JavaScript</v>
      </c>
      <c r="I4106" s="1" t="str">
        <f>IFERROR(__xludf.DUMMYFUNCTION("""COMPUTED_VALUE"""),"PHP")</f>
        <v>PHP</v>
      </c>
    </row>
    <row r="4107">
      <c r="B4107" s="1" t="str">
        <f>IFERROR(__xludf.DUMMYFUNCTION("""COMPUTED_VALUE"""),"Go;HTML/CSS;JavaScript;Ruby;SQL")</f>
        <v>Go;HTML/CSS;JavaScript;Ruby;SQL</v>
      </c>
      <c r="E4107" s="1" t="str">
        <f>IFERROR(__xludf.DUMMYFUNCTION("UNIQUE(SPLIT(B4107,"";""))"),"Go")</f>
        <v>Go</v>
      </c>
      <c r="F4107" s="1" t="str">
        <f>IFERROR(__xludf.DUMMYFUNCTION("""COMPUTED_VALUE"""),"HTML/CSS")</f>
        <v>HTML/CSS</v>
      </c>
      <c r="G4107" s="1" t="str">
        <f>IFERROR(__xludf.DUMMYFUNCTION("""COMPUTED_VALUE"""),"JavaScript")</f>
        <v>JavaScript</v>
      </c>
      <c r="H4107" s="1" t="str">
        <f>IFERROR(__xludf.DUMMYFUNCTION("""COMPUTED_VALUE"""),"Ruby")</f>
        <v>Ruby</v>
      </c>
      <c r="I4107" s="1" t="str">
        <f>IFERROR(__xludf.DUMMYFUNCTION("""COMPUTED_VALUE"""),"SQL")</f>
        <v>SQL</v>
      </c>
    </row>
    <row r="4108">
      <c r="B4108" s="1" t="str">
        <f>IFERROR(__xludf.DUMMYFUNCTION("""COMPUTED_VALUE"""),"Java;JavaScript;Python")</f>
        <v>Java;JavaScript;Python</v>
      </c>
      <c r="E4108" s="1" t="str">
        <f>IFERROR(__xludf.DUMMYFUNCTION("UNIQUE(SPLIT(B4108,"";""))"),"Java")</f>
        <v>Java</v>
      </c>
      <c r="F4108" s="1" t="str">
        <f>IFERROR(__xludf.DUMMYFUNCTION("""COMPUTED_VALUE"""),"JavaScript")</f>
        <v>JavaScript</v>
      </c>
      <c r="G4108" s="1" t="str">
        <f>IFERROR(__xludf.DUMMYFUNCTION("""COMPUTED_VALUE"""),"Python")</f>
        <v>Python</v>
      </c>
    </row>
    <row r="4109">
      <c r="B4109" s="1" t="str">
        <f>IFERROR(__xludf.DUMMYFUNCTION("""COMPUTED_VALUE"""),"C;HTML/CSS;Java;JavaScript;Python;SQL")</f>
        <v>C;HTML/CSS;Java;JavaScript;Python;SQL</v>
      </c>
      <c r="E4109" s="1" t="str">
        <f>IFERROR(__xludf.DUMMYFUNCTION("UNIQUE(SPLIT(B4109,"";""))"),"C")</f>
        <v>C</v>
      </c>
      <c r="F4109" s="1" t="str">
        <f>IFERROR(__xludf.DUMMYFUNCTION("""COMPUTED_VALUE"""),"HTML/CSS")</f>
        <v>HTML/CSS</v>
      </c>
      <c r="G4109" s="1" t="str">
        <f>IFERROR(__xludf.DUMMYFUNCTION("""COMPUTED_VALUE"""),"Java")</f>
        <v>Java</v>
      </c>
      <c r="H4109" s="1" t="str">
        <f>IFERROR(__xludf.DUMMYFUNCTION("""COMPUTED_VALUE"""),"JavaScript")</f>
        <v>JavaScript</v>
      </c>
      <c r="I4109" s="1" t="str">
        <f>IFERROR(__xludf.DUMMYFUNCTION("""COMPUTED_VALUE"""),"Python")</f>
        <v>Python</v>
      </c>
      <c r="J4109" s="1" t="str">
        <f>IFERROR(__xludf.DUMMYFUNCTION("""COMPUTED_VALUE"""),"SQL")</f>
        <v>SQL</v>
      </c>
    </row>
    <row r="4110">
      <c r="B4110" s="1" t="str">
        <f>IFERROR(__xludf.DUMMYFUNCTION("""COMPUTED_VALUE"""),"C#;HTML/CSS;JavaScript;Other(s):")</f>
        <v>C#;HTML/CSS;JavaScript;Other(s):</v>
      </c>
      <c r="E4110" s="1" t="str">
        <f>IFERROR(__xludf.DUMMYFUNCTION("UNIQUE(SPLIT(B4110,"";""))"),"C#")</f>
        <v>C#</v>
      </c>
      <c r="F4110" s="1" t="str">
        <f>IFERROR(__xludf.DUMMYFUNCTION("""COMPUTED_VALUE"""),"HTML/CSS")</f>
        <v>HTML/CSS</v>
      </c>
      <c r="G4110" s="1" t="str">
        <f>IFERROR(__xludf.DUMMYFUNCTION("""COMPUTED_VALUE"""),"JavaScript")</f>
        <v>JavaScript</v>
      </c>
      <c r="H4110" s="1" t="str">
        <f>IFERROR(__xludf.DUMMYFUNCTION("""COMPUTED_VALUE"""),"Other(s):")</f>
        <v>Other(s):</v>
      </c>
    </row>
    <row r="4111">
      <c r="B4111" s="1" t="str">
        <f>IFERROR(__xludf.DUMMYFUNCTION("""COMPUTED_VALUE"""),"F#;Python;R;Other(s):")</f>
        <v>F#;Python;R;Other(s):</v>
      </c>
      <c r="E4111" s="1" t="str">
        <f>IFERROR(__xludf.DUMMYFUNCTION("UNIQUE(SPLIT(B4111,"";""))"),"F#")</f>
        <v>F#</v>
      </c>
      <c r="F4111" s="1" t="str">
        <f>IFERROR(__xludf.DUMMYFUNCTION("""COMPUTED_VALUE"""),"Python")</f>
        <v>Python</v>
      </c>
      <c r="G4111" s="1" t="str">
        <f>IFERROR(__xludf.DUMMYFUNCTION("""COMPUTED_VALUE"""),"R")</f>
        <v>R</v>
      </c>
      <c r="H4111" s="1" t="str">
        <f>IFERROR(__xludf.DUMMYFUNCTION("""COMPUTED_VALUE"""),"Other(s):")</f>
        <v>Other(s):</v>
      </c>
    </row>
    <row r="4112">
      <c r="B4112" s="1" t="str">
        <f>IFERROR(__xludf.DUMMYFUNCTION("""COMPUTED_VALUE"""),"Bash/Shell/PowerShell;C;C++;HTML/CSS;JavaScript;Python")</f>
        <v>Bash/Shell/PowerShell;C;C++;HTML/CSS;JavaScript;Python</v>
      </c>
      <c r="E4112" s="1" t="str">
        <f>IFERROR(__xludf.DUMMYFUNCTION("UNIQUE(SPLIT(B4112,"";""))"),"Bash/Shell/PowerShell")</f>
        <v>Bash/Shell/PowerShell</v>
      </c>
      <c r="F4112" s="1" t="str">
        <f>IFERROR(__xludf.DUMMYFUNCTION("""COMPUTED_VALUE"""),"C")</f>
        <v>C</v>
      </c>
      <c r="G4112" s="1" t="str">
        <f>IFERROR(__xludf.DUMMYFUNCTION("""COMPUTED_VALUE"""),"C++")</f>
        <v>C++</v>
      </c>
      <c r="H4112" s="1" t="str">
        <f>IFERROR(__xludf.DUMMYFUNCTION("""COMPUTED_VALUE"""),"HTML/CSS")</f>
        <v>HTML/CSS</v>
      </c>
      <c r="I4112" s="1" t="str">
        <f>IFERROR(__xludf.DUMMYFUNCTION("""COMPUTED_VALUE"""),"JavaScript")</f>
        <v>JavaScript</v>
      </c>
      <c r="J4112" s="1" t="str">
        <f>IFERROR(__xludf.DUMMYFUNCTION("""COMPUTED_VALUE"""),"Python")</f>
        <v>Python</v>
      </c>
    </row>
    <row r="4113">
      <c r="B4113" s="1" t="str">
        <f>IFERROR(__xludf.DUMMYFUNCTION("""COMPUTED_VALUE"""),"C#;HTML/CSS;Java;JavaScript;PHP;SQL")</f>
        <v>C#;HTML/CSS;Java;JavaScript;PHP;SQL</v>
      </c>
      <c r="E4113" s="1" t="str">
        <f>IFERROR(__xludf.DUMMYFUNCTION("UNIQUE(SPLIT(B4113,"";""))"),"C#")</f>
        <v>C#</v>
      </c>
      <c r="F4113" s="1" t="str">
        <f>IFERROR(__xludf.DUMMYFUNCTION("""COMPUTED_VALUE"""),"HTML/CSS")</f>
        <v>HTML/CSS</v>
      </c>
      <c r="G4113" s="1" t="str">
        <f>IFERROR(__xludf.DUMMYFUNCTION("""COMPUTED_VALUE"""),"Java")</f>
        <v>Java</v>
      </c>
      <c r="H4113" s="1" t="str">
        <f>IFERROR(__xludf.DUMMYFUNCTION("""COMPUTED_VALUE"""),"JavaScript")</f>
        <v>JavaScript</v>
      </c>
      <c r="I4113" s="1" t="str">
        <f>IFERROR(__xludf.DUMMYFUNCTION("""COMPUTED_VALUE"""),"PHP")</f>
        <v>PHP</v>
      </c>
      <c r="J4113" s="1" t="str">
        <f>IFERROR(__xludf.DUMMYFUNCTION("""COMPUTED_VALUE"""),"SQL")</f>
        <v>SQL</v>
      </c>
    </row>
    <row r="4114">
      <c r="B4114" s="1" t="str">
        <f>IFERROR(__xludf.DUMMYFUNCTION("""COMPUTED_VALUE"""),"Bash/Shell/PowerShell;C;C++;Rust")</f>
        <v>Bash/Shell/PowerShell;C;C++;Rust</v>
      </c>
      <c r="E4114" s="1" t="str">
        <f>IFERROR(__xludf.DUMMYFUNCTION("UNIQUE(SPLIT(B4114,"";""))"),"Bash/Shell/PowerShell")</f>
        <v>Bash/Shell/PowerShell</v>
      </c>
      <c r="F4114" s="1" t="str">
        <f>IFERROR(__xludf.DUMMYFUNCTION("""COMPUTED_VALUE"""),"C")</f>
        <v>C</v>
      </c>
      <c r="G4114" s="1" t="str">
        <f>IFERROR(__xludf.DUMMYFUNCTION("""COMPUTED_VALUE"""),"C++")</f>
        <v>C++</v>
      </c>
      <c r="H4114" s="1" t="str">
        <f>IFERROR(__xludf.DUMMYFUNCTION("""COMPUTED_VALUE"""),"Rust")</f>
        <v>Rust</v>
      </c>
    </row>
    <row r="4115">
      <c r="B4115" s="1" t="str">
        <f>IFERROR(__xludf.DUMMYFUNCTION("""COMPUTED_VALUE"""),"Bash/Shell/PowerShell;C;HTML/CSS;Java;Python")</f>
        <v>Bash/Shell/PowerShell;C;HTML/CSS;Java;Python</v>
      </c>
      <c r="E4115" s="1" t="str">
        <f>IFERROR(__xludf.DUMMYFUNCTION("UNIQUE(SPLIT(B4115,"";""))"),"Bash/Shell/PowerShell")</f>
        <v>Bash/Shell/PowerShell</v>
      </c>
      <c r="F4115" s="1" t="str">
        <f>IFERROR(__xludf.DUMMYFUNCTION("""COMPUTED_VALUE"""),"C")</f>
        <v>C</v>
      </c>
      <c r="G4115" s="1" t="str">
        <f>IFERROR(__xludf.DUMMYFUNCTION("""COMPUTED_VALUE"""),"HTML/CSS")</f>
        <v>HTML/CSS</v>
      </c>
      <c r="H4115" s="1" t="str">
        <f>IFERROR(__xludf.DUMMYFUNCTION("""COMPUTED_VALUE"""),"Java")</f>
        <v>Java</v>
      </c>
      <c r="I4115" s="1" t="str">
        <f>IFERROR(__xludf.DUMMYFUNCTION("""COMPUTED_VALUE"""),"Python")</f>
        <v>Python</v>
      </c>
    </row>
    <row r="4116">
      <c r="B4116" s="1" t="str">
        <f>IFERROR(__xludf.DUMMYFUNCTION("""COMPUTED_VALUE"""),"C;Python")</f>
        <v>C;Python</v>
      </c>
      <c r="E4116" s="1" t="str">
        <f>IFERROR(__xludf.DUMMYFUNCTION("UNIQUE(SPLIT(B4116,"";""))"),"C")</f>
        <v>C</v>
      </c>
      <c r="F4116" s="1" t="str">
        <f>IFERROR(__xludf.DUMMYFUNCTION("""COMPUTED_VALUE"""),"Python")</f>
        <v>Python</v>
      </c>
    </row>
    <row r="4117">
      <c r="B4117" s="1" t="str">
        <f>IFERROR(__xludf.DUMMYFUNCTION("""COMPUTED_VALUE"""),"Bash/Shell/PowerShell;Java;JavaScript;Rust;Scala;TypeScript")</f>
        <v>Bash/Shell/PowerShell;Java;JavaScript;Rust;Scala;TypeScript</v>
      </c>
      <c r="E4117" s="1" t="str">
        <f>IFERROR(__xludf.DUMMYFUNCTION("UNIQUE(SPLIT(B4117,"";""))"),"Bash/Shell/PowerShell")</f>
        <v>Bash/Shell/PowerShell</v>
      </c>
      <c r="F4117" s="1" t="str">
        <f>IFERROR(__xludf.DUMMYFUNCTION("""COMPUTED_VALUE"""),"Java")</f>
        <v>Java</v>
      </c>
      <c r="G4117" s="1" t="str">
        <f>IFERROR(__xludf.DUMMYFUNCTION("""COMPUTED_VALUE"""),"JavaScript")</f>
        <v>JavaScript</v>
      </c>
      <c r="H4117" s="1" t="str">
        <f>IFERROR(__xludf.DUMMYFUNCTION("""COMPUTED_VALUE"""),"Rust")</f>
        <v>Rust</v>
      </c>
      <c r="I4117" s="1" t="str">
        <f>IFERROR(__xludf.DUMMYFUNCTION("""COMPUTED_VALUE"""),"Scala")</f>
        <v>Scala</v>
      </c>
      <c r="J4117" s="1" t="str">
        <f>IFERROR(__xludf.DUMMYFUNCTION("""COMPUTED_VALUE"""),"TypeScript")</f>
        <v>TypeScript</v>
      </c>
    </row>
    <row r="4118">
      <c r="B4118" s="1" t="str">
        <f>IFERROR(__xludf.DUMMYFUNCTION("""COMPUTED_VALUE"""),"C#;HTML/CSS;JavaScript;Ruby;SQL;TypeScript")</f>
        <v>C#;HTML/CSS;JavaScript;Ruby;SQL;TypeScript</v>
      </c>
      <c r="E4118" s="1" t="str">
        <f>IFERROR(__xludf.DUMMYFUNCTION("UNIQUE(SPLIT(B4118,"";""))"),"C#")</f>
        <v>C#</v>
      </c>
      <c r="F4118" s="1" t="str">
        <f>IFERROR(__xludf.DUMMYFUNCTION("""COMPUTED_VALUE"""),"HTML/CSS")</f>
        <v>HTML/CSS</v>
      </c>
      <c r="G4118" s="1" t="str">
        <f>IFERROR(__xludf.DUMMYFUNCTION("""COMPUTED_VALUE"""),"JavaScript")</f>
        <v>JavaScript</v>
      </c>
      <c r="H4118" s="1" t="str">
        <f>IFERROR(__xludf.DUMMYFUNCTION("""COMPUTED_VALUE"""),"Ruby")</f>
        <v>Ruby</v>
      </c>
      <c r="I4118" s="1" t="str">
        <f>IFERROR(__xludf.DUMMYFUNCTION("""COMPUTED_VALUE"""),"SQL")</f>
        <v>SQL</v>
      </c>
      <c r="J4118" s="1" t="str">
        <f>IFERROR(__xludf.DUMMYFUNCTION("""COMPUTED_VALUE"""),"TypeScript")</f>
        <v>TypeScript</v>
      </c>
    </row>
    <row r="4119">
      <c r="B4119" s="1" t="str">
        <f>IFERROR(__xludf.DUMMYFUNCTION("""COMPUTED_VALUE"""),"Java;JavaScript;Other(s):")</f>
        <v>Java;JavaScript;Other(s):</v>
      </c>
      <c r="E4119" s="1" t="str">
        <f>IFERROR(__xludf.DUMMYFUNCTION("UNIQUE(SPLIT(B4119,"";""))"),"Java")</f>
        <v>Java</v>
      </c>
      <c r="F4119" s="1" t="str">
        <f>IFERROR(__xludf.DUMMYFUNCTION("""COMPUTED_VALUE"""),"JavaScript")</f>
        <v>JavaScript</v>
      </c>
      <c r="G4119" s="1" t="str">
        <f>IFERROR(__xludf.DUMMYFUNCTION("""COMPUTED_VALUE"""),"Other(s):")</f>
        <v>Other(s):</v>
      </c>
    </row>
    <row r="4120">
      <c r="B4120" s="1" t="str">
        <f>IFERROR(__xludf.DUMMYFUNCTION("""COMPUTED_VALUE"""),"HTML/CSS;JavaScript;PHP;SQL")</f>
        <v>HTML/CSS;JavaScript;PHP;SQL</v>
      </c>
      <c r="E4120" s="1" t="str">
        <f>IFERROR(__xludf.DUMMYFUNCTION("UNIQUE(SPLIT(B4120,"";""))"),"HTML/CSS")</f>
        <v>HTML/CSS</v>
      </c>
      <c r="F4120" s="1" t="str">
        <f>IFERROR(__xludf.DUMMYFUNCTION("""COMPUTED_VALUE"""),"JavaScript")</f>
        <v>JavaScript</v>
      </c>
      <c r="G4120" s="1" t="str">
        <f>IFERROR(__xludf.DUMMYFUNCTION("""COMPUTED_VALUE"""),"PHP")</f>
        <v>PHP</v>
      </c>
      <c r="H4120" s="1" t="str">
        <f>IFERROR(__xludf.DUMMYFUNCTION("""COMPUTED_VALUE"""),"SQL")</f>
        <v>SQL</v>
      </c>
    </row>
    <row r="4121">
      <c r="B4121" s="1" t="str">
        <f>IFERROR(__xludf.DUMMYFUNCTION("""COMPUTED_VALUE"""),"Bash/Shell/PowerShell;Go;Python;R;SQL")</f>
        <v>Bash/Shell/PowerShell;Go;Python;R;SQL</v>
      </c>
      <c r="E4121" s="1" t="str">
        <f>IFERROR(__xludf.DUMMYFUNCTION("UNIQUE(SPLIT(B4121,"";""))"),"Bash/Shell/PowerShell")</f>
        <v>Bash/Shell/PowerShell</v>
      </c>
      <c r="F4121" s="1" t="str">
        <f>IFERROR(__xludf.DUMMYFUNCTION("""COMPUTED_VALUE"""),"Go")</f>
        <v>Go</v>
      </c>
      <c r="G4121" s="1" t="str">
        <f>IFERROR(__xludf.DUMMYFUNCTION("""COMPUTED_VALUE"""),"Python")</f>
        <v>Python</v>
      </c>
      <c r="H4121" s="1" t="str">
        <f>IFERROR(__xludf.DUMMYFUNCTION("""COMPUTED_VALUE"""),"R")</f>
        <v>R</v>
      </c>
      <c r="I4121" s="1" t="str">
        <f>IFERROR(__xludf.DUMMYFUNCTION("""COMPUTED_VALUE"""),"SQL")</f>
        <v>SQL</v>
      </c>
    </row>
    <row r="4122">
      <c r="B4122" s="1" t="str">
        <f>IFERROR(__xludf.DUMMYFUNCTION("""COMPUTED_VALUE"""),"Bash/Shell/PowerShell;C#;HTML/CSS;JavaScript;Python;SQL;VBA")</f>
        <v>Bash/Shell/PowerShell;C#;HTML/CSS;JavaScript;Python;SQL;VBA</v>
      </c>
      <c r="E4122" s="1" t="str">
        <f>IFERROR(__xludf.DUMMYFUNCTION("UNIQUE(SPLIT(B4122,"";""))"),"Bash/Shell/PowerShell")</f>
        <v>Bash/Shell/PowerShell</v>
      </c>
      <c r="F4122" s="1" t="str">
        <f>IFERROR(__xludf.DUMMYFUNCTION("""COMPUTED_VALUE"""),"C#")</f>
        <v>C#</v>
      </c>
      <c r="G4122" s="1" t="str">
        <f>IFERROR(__xludf.DUMMYFUNCTION("""COMPUTED_VALUE"""),"HTML/CSS")</f>
        <v>HTML/CSS</v>
      </c>
      <c r="H4122" s="1" t="str">
        <f>IFERROR(__xludf.DUMMYFUNCTION("""COMPUTED_VALUE"""),"JavaScript")</f>
        <v>JavaScript</v>
      </c>
      <c r="I4122" s="1" t="str">
        <f>IFERROR(__xludf.DUMMYFUNCTION("""COMPUTED_VALUE"""),"Python")</f>
        <v>Python</v>
      </c>
      <c r="J4122" s="1" t="str">
        <f>IFERROR(__xludf.DUMMYFUNCTION("""COMPUTED_VALUE"""),"SQL")</f>
        <v>SQL</v>
      </c>
      <c r="K4122" s="1" t="str">
        <f>IFERROR(__xludf.DUMMYFUNCTION("""COMPUTED_VALUE"""),"VBA")</f>
        <v>VBA</v>
      </c>
    </row>
    <row r="4123">
      <c r="B4123" s="1" t="str">
        <f>IFERROR(__xludf.DUMMYFUNCTION("""COMPUTED_VALUE"""),"HTML/CSS;Java;JavaScript;TypeScript")</f>
        <v>HTML/CSS;Java;JavaScript;TypeScript</v>
      </c>
      <c r="E4123" s="1" t="str">
        <f>IFERROR(__xludf.DUMMYFUNCTION("UNIQUE(SPLIT(B4123,"";""))"),"HTML/CSS")</f>
        <v>HTML/CSS</v>
      </c>
      <c r="F4123" s="1" t="str">
        <f>IFERROR(__xludf.DUMMYFUNCTION("""COMPUTED_VALUE"""),"Java")</f>
        <v>Java</v>
      </c>
      <c r="G4123" s="1" t="str">
        <f>IFERROR(__xludf.DUMMYFUNCTION("""COMPUTED_VALUE"""),"JavaScript")</f>
        <v>JavaScript</v>
      </c>
      <c r="H4123" s="1" t="str">
        <f>IFERROR(__xludf.DUMMYFUNCTION("""COMPUTED_VALUE"""),"TypeScript")</f>
        <v>TypeScript</v>
      </c>
    </row>
    <row r="4124">
      <c r="B4124" s="1" t="str">
        <f>IFERROR(__xludf.DUMMYFUNCTION("""COMPUTED_VALUE"""),"C;HTML/CSS;JavaScript;PHP;Python;SQL")</f>
        <v>C;HTML/CSS;JavaScript;PHP;Python;SQL</v>
      </c>
      <c r="E4124" s="1" t="str">
        <f>IFERROR(__xludf.DUMMYFUNCTION("UNIQUE(SPLIT(B4124,"";""))"),"C")</f>
        <v>C</v>
      </c>
      <c r="F4124" s="1" t="str">
        <f>IFERROR(__xludf.DUMMYFUNCTION("""COMPUTED_VALUE"""),"HTML/CSS")</f>
        <v>HTML/CSS</v>
      </c>
      <c r="G4124" s="1" t="str">
        <f>IFERROR(__xludf.DUMMYFUNCTION("""COMPUTED_VALUE"""),"JavaScript")</f>
        <v>JavaScript</v>
      </c>
      <c r="H4124" s="1" t="str">
        <f>IFERROR(__xludf.DUMMYFUNCTION("""COMPUTED_VALUE"""),"PHP")</f>
        <v>PHP</v>
      </c>
      <c r="I4124" s="1" t="str">
        <f>IFERROR(__xludf.DUMMYFUNCTION("""COMPUTED_VALUE"""),"Python")</f>
        <v>Python</v>
      </c>
      <c r="J4124" s="1" t="str">
        <f>IFERROR(__xludf.DUMMYFUNCTION("""COMPUTED_VALUE"""),"SQL")</f>
        <v>SQL</v>
      </c>
    </row>
    <row r="4125">
      <c r="B4125" s="1" t="str">
        <f>IFERROR(__xludf.DUMMYFUNCTION("""COMPUTED_VALUE"""),"Python")</f>
        <v>Python</v>
      </c>
      <c r="E4125" s="1" t="str">
        <f>IFERROR(__xludf.DUMMYFUNCTION("UNIQUE(SPLIT(B4125,"";""))"),"Python")</f>
        <v>Python</v>
      </c>
    </row>
    <row r="4126">
      <c r="B4126" s="1" t="str">
        <f>IFERROR(__xludf.DUMMYFUNCTION("""COMPUTED_VALUE"""),"C;HTML/CSS;JavaScript;PHP")</f>
        <v>C;HTML/CSS;JavaScript;PHP</v>
      </c>
      <c r="E4126" s="1" t="str">
        <f>IFERROR(__xludf.DUMMYFUNCTION("UNIQUE(SPLIT(B4126,"";""))"),"C")</f>
        <v>C</v>
      </c>
      <c r="F4126" s="1" t="str">
        <f>IFERROR(__xludf.DUMMYFUNCTION("""COMPUTED_VALUE"""),"HTML/CSS")</f>
        <v>HTML/CSS</v>
      </c>
      <c r="G4126" s="1" t="str">
        <f>IFERROR(__xludf.DUMMYFUNCTION("""COMPUTED_VALUE"""),"JavaScript")</f>
        <v>JavaScript</v>
      </c>
      <c r="H4126" s="1" t="str">
        <f>IFERROR(__xludf.DUMMYFUNCTION("""COMPUTED_VALUE"""),"PHP")</f>
        <v>PHP</v>
      </c>
    </row>
    <row r="4127">
      <c r="B4127" s="1" t="str">
        <f>IFERROR(__xludf.DUMMYFUNCTION("""COMPUTED_VALUE"""),"Bash/Shell/PowerShell;C#;Go;HTML/CSS;Java;JavaScript;Kotlin;PHP;SQL;TypeScript;Other(s):")</f>
        <v>Bash/Shell/PowerShell;C#;Go;HTML/CSS;Java;JavaScript;Kotlin;PHP;SQL;TypeScript;Other(s):</v>
      </c>
      <c r="E4127" s="1" t="str">
        <f>IFERROR(__xludf.DUMMYFUNCTION("UNIQUE(SPLIT(B4127,"";""))"),"Bash/Shell/PowerShell")</f>
        <v>Bash/Shell/PowerShell</v>
      </c>
      <c r="F4127" s="1" t="str">
        <f>IFERROR(__xludf.DUMMYFUNCTION("""COMPUTED_VALUE"""),"C#")</f>
        <v>C#</v>
      </c>
      <c r="G4127" s="1" t="str">
        <f>IFERROR(__xludf.DUMMYFUNCTION("""COMPUTED_VALUE"""),"Go")</f>
        <v>Go</v>
      </c>
      <c r="H4127" s="1" t="str">
        <f>IFERROR(__xludf.DUMMYFUNCTION("""COMPUTED_VALUE"""),"HTML/CSS")</f>
        <v>HTML/CSS</v>
      </c>
      <c r="I4127" s="1" t="str">
        <f>IFERROR(__xludf.DUMMYFUNCTION("""COMPUTED_VALUE"""),"Java")</f>
        <v>Java</v>
      </c>
      <c r="J4127" s="1" t="str">
        <f>IFERROR(__xludf.DUMMYFUNCTION("""COMPUTED_VALUE"""),"JavaScript")</f>
        <v>JavaScript</v>
      </c>
      <c r="K4127" s="1" t="str">
        <f>IFERROR(__xludf.DUMMYFUNCTION("""COMPUTED_VALUE"""),"Kotlin")</f>
        <v>Kotlin</v>
      </c>
      <c r="L4127" s="1" t="str">
        <f>IFERROR(__xludf.DUMMYFUNCTION("""COMPUTED_VALUE"""),"PHP")</f>
        <v>PHP</v>
      </c>
      <c r="M4127" s="1" t="str">
        <f>IFERROR(__xludf.DUMMYFUNCTION("""COMPUTED_VALUE"""),"SQL")</f>
        <v>SQL</v>
      </c>
      <c r="N4127" s="1" t="str">
        <f>IFERROR(__xludf.DUMMYFUNCTION("""COMPUTED_VALUE"""),"TypeScript")</f>
        <v>TypeScript</v>
      </c>
      <c r="O4127" s="1" t="str">
        <f>IFERROR(__xludf.DUMMYFUNCTION("""COMPUTED_VALUE"""),"Other(s):")</f>
        <v>Other(s):</v>
      </c>
    </row>
    <row r="4128">
      <c r="B4128" s="1" t="str">
        <f>IFERROR(__xludf.DUMMYFUNCTION("""COMPUTED_VALUE"""),"Bash/Shell/PowerShell;Dart;F#;HTML/CSS;Java;JavaScript;Kotlin;Python;Ruby;Scala;SQL;Other(s):")</f>
        <v>Bash/Shell/PowerShell;Dart;F#;HTML/CSS;Java;JavaScript;Kotlin;Python;Ruby;Scala;SQL;Other(s):</v>
      </c>
      <c r="E4128" s="1" t="str">
        <f>IFERROR(__xludf.DUMMYFUNCTION("UNIQUE(SPLIT(B4128,"";""))"),"Bash/Shell/PowerShell")</f>
        <v>Bash/Shell/PowerShell</v>
      </c>
      <c r="F4128" s="1" t="str">
        <f>IFERROR(__xludf.DUMMYFUNCTION("""COMPUTED_VALUE"""),"Dart")</f>
        <v>Dart</v>
      </c>
      <c r="G4128" s="1" t="str">
        <f>IFERROR(__xludf.DUMMYFUNCTION("""COMPUTED_VALUE"""),"F#")</f>
        <v>F#</v>
      </c>
      <c r="H4128" s="1" t="str">
        <f>IFERROR(__xludf.DUMMYFUNCTION("""COMPUTED_VALUE"""),"HTML/CSS")</f>
        <v>HTML/CSS</v>
      </c>
      <c r="I4128" s="1" t="str">
        <f>IFERROR(__xludf.DUMMYFUNCTION("""COMPUTED_VALUE"""),"Java")</f>
        <v>Java</v>
      </c>
      <c r="J4128" s="1" t="str">
        <f>IFERROR(__xludf.DUMMYFUNCTION("""COMPUTED_VALUE"""),"JavaScript")</f>
        <v>JavaScript</v>
      </c>
      <c r="K4128" s="1" t="str">
        <f>IFERROR(__xludf.DUMMYFUNCTION("""COMPUTED_VALUE"""),"Kotlin")</f>
        <v>Kotlin</v>
      </c>
      <c r="L4128" s="1" t="str">
        <f>IFERROR(__xludf.DUMMYFUNCTION("""COMPUTED_VALUE"""),"Python")</f>
        <v>Python</v>
      </c>
      <c r="M4128" s="1" t="str">
        <f>IFERROR(__xludf.DUMMYFUNCTION("""COMPUTED_VALUE"""),"Ruby")</f>
        <v>Ruby</v>
      </c>
      <c r="N4128" s="1" t="str">
        <f>IFERROR(__xludf.DUMMYFUNCTION("""COMPUTED_VALUE"""),"Scala")</f>
        <v>Scala</v>
      </c>
      <c r="O4128" s="1" t="str">
        <f>IFERROR(__xludf.DUMMYFUNCTION("""COMPUTED_VALUE"""),"SQL")</f>
        <v>SQL</v>
      </c>
      <c r="P4128" s="1" t="str">
        <f>IFERROR(__xludf.DUMMYFUNCTION("""COMPUTED_VALUE"""),"Other(s):")</f>
        <v>Other(s):</v>
      </c>
    </row>
    <row r="4129">
      <c r="B4129" s="1" t="str">
        <f>IFERROR(__xludf.DUMMYFUNCTION("""COMPUTED_VALUE"""),"Bash/Shell/PowerShell;HTML/CSS;Java;JavaScript;Kotlin;Python;TypeScript")</f>
        <v>Bash/Shell/PowerShell;HTML/CSS;Java;JavaScript;Kotlin;Python;TypeScript</v>
      </c>
      <c r="E4129" s="1" t="str">
        <f>IFERROR(__xludf.DUMMYFUNCTION("UNIQUE(SPLIT(B4129,"";""))"),"Bash/Shell/PowerShell")</f>
        <v>Bash/Shell/PowerShell</v>
      </c>
      <c r="F4129" s="1" t="str">
        <f>IFERROR(__xludf.DUMMYFUNCTION("""COMPUTED_VALUE"""),"HTML/CSS")</f>
        <v>HTML/CSS</v>
      </c>
      <c r="G4129" s="1" t="str">
        <f>IFERROR(__xludf.DUMMYFUNCTION("""COMPUTED_VALUE"""),"Java")</f>
        <v>Java</v>
      </c>
      <c r="H4129" s="1" t="str">
        <f>IFERROR(__xludf.DUMMYFUNCTION("""COMPUTED_VALUE"""),"JavaScript")</f>
        <v>JavaScript</v>
      </c>
      <c r="I4129" s="1" t="str">
        <f>IFERROR(__xludf.DUMMYFUNCTION("""COMPUTED_VALUE"""),"Kotlin")</f>
        <v>Kotlin</v>
      </c>
      <c r="J4129" s="1" t="str">
        <f>IFERROR(__xludf.DUMMYFUNCTION("""COMPUTED_VALUE"""),"Python")</f>
        <v>Python</v>
      </c>
      <c r="K4129" s="1" t="str">
        <f>IFERROR(__xludf.DUMMYFUNCTION("""COMPUTED_VALUE"""),"TypeScript")</f>
        <v>TypeScript</v>
      </c>
    </row>
    <row r="4130">
      <c r="B4130" s="1" t="str">
        <f>IFERROR(__xludf.DUMMYFUNCTION("""COMPUTED_VALUE"""),"Assembly;Bash/Shell/PowerShell;C;C++;Python;Other(s):")</f>
        <v>Assembly;Bash/Shell/PowerShell;C;C++;Python;Other(s):</v>
      </c>
      <c r="E4130" s="1" t="str">
        <f>IFERROR(__xludf.DUMMYFUNCTION("UNIQUE(SPLIT(B4130,"";""))"),"Assembly")</f>
        <v>Assembly</v>
      </c>
      <c r="F4130" s="1" t="str">
        <f>IFERROR(__xludf.DUMMYFUNCTION("""COMPUTED_VALUE"""),"Bash/Shell/PowerShell")</f>
        <v>Bash/Shell/PowerShell</v>
      </c>
      <c r="G4130" s="1" t="str">
        <f>IFERROR(__xludf.DUMMYFUNCTION("""COMPUTED_VALUE"""),"C")</f>
        <v>C</v>
      </c>
      <c r="H4130" s="1" t="str">
        <f>IFERROR(__xludf.DUMMYFUNCTION("""COMPUTED_VALUE"""),"C++")</f>
        <v>C++</v>
      </c>
      <c r="I4130" s="1" t="str">
        <f>IFERROR(__xludf.DUMMYFUNCTION("""COMPUTED_VALUE"""),"Python")</f>
        <v>Python</v>
      </c>
      <c r="J4130" s="1" t="str">
        <f>IFERROR(__xludf.DUMMYFUNCTION("""COMPUTED_VALUE"""),"Other(s):")</f>
        <v>Other(s):</v>
      </c>
    </row>
    <row r="4131">
      <c r="B4131" s="1" t="str">
        <f>IFERROR(__xludf.DUMMYFUNCTION("""COMPUTED_VALUE"""),"Java")</f>
        <v>Java</v>
      </c>
      <c r="E4131" s="1" t="str">
        <f>IFERROR(__xludf.DUMMYFUNCTION("UNIQUE(SPLIT(B4131,"";""))"),"Java")</f>
        <v>Java</v>
      </c>
    </row>
    <row r="4132">
      <c r="B4132" s="1" t="str">
        <f>IFERROR(__xludf.DUMMYFUNCTION("""COMPUTED_VALUE"""),"HTML/CSS;JavaScript;PHP;TypeScript")</f>
        <v>HTML/CSS;JavaScript;PHP;TypeScript</v>
      </c>
      <c r="E4132" s="1" t="str">
        <f>IFERROR(__xludf.DUMMYFUNCTION("UNIQUE(SPLIT(B4132,"";""))"),"HTML/CSS")</f>
        <v>HTML/CSS</v>
      </c>
      <c r="F4132" s="1" t="str">
        <f>IFERROR(__xludf.DUMMYFUNCTION("""COMPUTED_VALUE"""),"JavaScript")</f>
        <v>JavaScript</v>
      </c>
      <c r="G4132" s="1" t="str">
        <f>IFERROR(__xludf.DUMMYFUNCTION("""COMPUTED_VALUE"""),"PHP")</f>
        <v>PHP</v>
      </c>
      <c r="H4132" s="1" t="str">
        <f>IFERROR(__xludf.DUMMYFUNCTION("""COMPUTED_VALUE"""),"TypeScript")</f>
        <v>TypeScript</v>
      </c>
    </row>
    <row r="4133">
      <c r="B4133" s="1" t="str">
        <f>IFERROR(__xludf.DUMMYFUNCTION("""COMPUTED_VALUE"""),"Python")</f>
        <v>Python</v>
      </c>
      <c r="E4133" s="1" t="str">
        <f>IFERROR(__xludf.DUMMYFUNCTION("UNIQUE(SPLIT(B4133,"";""))"),"Python")</f>
        <v>Python</v>
      </c>
    </row>
    <row r="4134">
      <c r="B4134" s="1" t="str">
        <f>IFERROR(__xludf.DUMMYFUNCTION("""COMPUTED_VALUE"""),"Bash/Shell/PowerShell;C;HTML/CSS;Java;JavaScript;Python")</f>
        <v>Bash/Shell/PowerShell;C;HTML/CSS;Java;JavaScript;Python</v>
      </c>
      <c r="E4134" s="1" t="str">
        <f>IFERROR(__xludf.DUMMYFUNCTION("UNIQUE(SPLIT(B4134,"";""))"),"Bash/Shell/PowerShell")</f>
        <v>Bash/Shell/PowerShell</v>
      </c>
      <c r="F4134" s="1" t="str">
        <f>IFERROR(__xludf.DUMMYFUNCTION("""COMPUTED_VALUE"""),"C")</f>
        <v>C</v>
      </c>
      <c r="G4134" s="1" t="str">
        <f>IFERROR(__xludf.DUMMYFUNCTION("""COMPUTED_VALUE"""),"HTML/CSS")</f>
        <v>HTML/CSS</v>
      </c>
      <c r="H4134" s="1" t="str">
        <f>IFERROR(__xludf.DUMMYFUNCTION("""COMPUTED_VALUE"""),"Java")</f>
        <v>Java</v>
      </c>
      <c r="I4134" s="1" t="str">
        <f>IFERROR(__xludf.DUMMYFUNCTION("""COMPUTED_VALUE"""),"JavaScript")</f>
        <v>JavaScript</v>
      </c>
      <c r="J4134" s="1" t="str">
        <f>IFERROR(__xludf.DUMMYFUNCTION("""COMPUTED_VALUE"""),"Python")</f>
        <v>Python</v>
      </c>
    </row>
    <row r="4135">
      <c r="B4135" s="1" t="str">
        <f>IFERROR(__xludf.DUMMYFUNCTION("""COMPUTED_VALUE"""),"Bash/Shell/PowerShell;HTML/CSS;Java;JavaScript;PHP;SQL")</f>
        <v>Bash/Shell/PowerShell;HTML/CSS;Java;JavaScript;PHP;SQL</v>
      </c>
      <c r="E4135" s="1" t="str">
        <f>IFERROR(__xludf.DUMMYFUNCTION("UNIQUE(SPLIT(B4135,"";""))"),"Bash/Shell/PowerShell")</f>
        <v>Bash/Shell/PowerShell</v>
      </c>
      <c r="F4135" s="1" t="str">
        <f>IFERROR(__xludf.DUMMYFUNCTION("""COMPUTED_VALUE"""),"HTML/CSS")</f>
        <v>HTML/CSS</v>
      </c>
      <c r="G4135" s="1" t="str">
        <f>IFERROR(__xludf.DUMMYFUNCTION("""COMPUTED_VALUE"""),"Java")</f>
        <v>Java</v>
      </c>
      <c r="H4135" s="1" t="str">
        <f>IFERROR(__xludf.DUMMYFUNCTION("""COMPUTED_VALUE"""),"JavaScript")</f>
        <v>JavaScript</v>
      </c>
      <c r="I4135" s="1" t="str">
        <f>IFERROR(__xludf.DUMMYFUNCTION("""COMPUTED_VALUE"""),"PHP")</f>
        <v>PHP</v>
      </c>
      <c r="J4135" s="1" t="str">
        <f>IFERROR(__xludf.DUMMYFUNCTION("""COMPUTED_VALUE"""),"SQL")</f>
        <v>SQL</v>
      </c>
    </row>
    <row r="4136">
      <c r="B4136" s="1" t="str">
        <f>IFERROR(__xludf.DUMMYFUNCTION("""COMPUTED_VALUE"""),"Java;JavaScript;Python;SQL")</f>
        <v>Java;JavaScript;Python;SQL</v>
      </c>
      <c r="E4136" s="1" t="str">
        <f>IFERROR(__xludf.DUMMYFUNCTION("UNIQUE(SPLIT(B4136,"";""))"),"Java")</f>
        <v>Java</v>
      </c>
      <c r="F4136" s="1" t="str">
        <f>IFERROR(__xludf.DUMMYFUNCTION("""COMPUTED_VALUE"""),"JavaScript")</f>
        <v>JavaScript</v>
      </c>
      <c r="G4136" s="1" t="str">
        <f>IFERROR(__xludf.DUMMYFUNCTION("""COMPUTED_VALUE"""),"Python")</f>
        <v>Python</v>
      </c>
      <c r="H4136" s="1" t="str">
        <f>IFERROR(__xludf.DUMMYFUNCTION("""COMPUTED_VALUE"""),"SQL")</f>
        <v>SQL</v>
      </c>
    </row>
    <row r="4137">
      <c r="B4137" s="1" t="str">
        <f>IFERROR(__xludf.DUMMYFUNCTION("""COMPUTED_VALUE"""),"C;C++;C#;HTML/CSS;Java;JavaScript;TypeScript")</f>
        <v>C;C++;C#;HTML/CSS;Java;JavaScript;TypeScript</v>
      </c>
      <c r="E4137" s="1" t="str">
        <f>IFERROR(__xludf.DUMMYFUNCTION("UNIQUE(SPLIT(B4137,"";""))"),"C")</f>
        <v>C</v>
      </c>
      <c r="F4137" s="1" t="str">
        <f>IFERROR(__xludf.DUMMYFUNCTION("""COMPUTED_VALUE"""),"C++")</f>
        <v>C++</v>
      </c>
      <c r="G4137" s="1" t="str">
        <f>IFERROR(__xludf.DUMMYFUNCTION("""COMPUTED_VALUE"""),"C#")</f>
        <v>C#</v>
      </c>
      <c r="H4137" s="1" t="str">
        <f>IFERROR(__xludf.DUMMYFUNCTION("""COMPUTED_VALUE"""),"HTML/CSS")</f>
        <v>HTML/CSS</v>
      </c>
      <c r="I4137" s="1" t="str">
        <f>IFERROR(__xludf.DUMMYFUNCTION("""COMPUTED_VALUE"""),"Java")</f>
        <v>Java</v>
      </c>
      <c r="J4137" s="1" t="str">
        <f>IFERROR(__xludf.DUMMYFUNCTION("""COMPUTED_VALUE"""),"JavaScript")</f>
        <v>JavaScript</v>
      </c>
      <c r="K4137" s="1" t="str">
        <f>IFERROR(__xludf.DUMMYFUNCTION("""COMPUTED_VALUE"""),"TypeScript")</f>
        <v>TypeScript</v>
      </c>
    </row>
    <row r="4138">
      <c r="B4138" s="1" t="str">
        <f>IFERROR(__xludf.DUMMYFUNCTION("""COMPUTED_VALUE"""),"Bash/Shell/PowerShell;C++;C#;VBA")</f>
        <v>Bash/Shell/PowerShell;C++;C#;VBA</v>
      </c>
      <c r="E4138" s="1" t="str">
        <f>IFERROR(__xludf.DUMMYFUNCTION("UNIQUE(SPLIT(B4138,"";""))"),"Bash/Shell/PowerShell")</f>
        <v>Bash/Shell/PowerShell</v>
      </c>
      <c r="F4138" s="1" t="str">
        <f>IFERROR(__xludf.DUMMYFUNCTION("""COMPUTED_VALUE"""),"C++")</f>
        <v>C++</v>
      </c>
      <c r="G4138" s="1" t="str">
        <f>IFERROR(__xludf.DUMMYFUNCTION("""COMPUTED_VALUE"""),"C#")</f>
        <v>C#</v>
      </c>
      <c r="H4138" s="1" t="str">
        <f>IFERROR(__xludf.DUMMYFUNCTION("""COMPUTED_VALUE"""),"VBA")</f>
        <v>VBA</v>
      </c>
    </row>
    <row r="4139">
      <c r="B4139" s="1" t="str">
        <f>IFERROR(__xludf.DUMMYFUNCTION("""COMPUTED_VALUE"""),"HTML/CSS;JavaScript;PHP;SQL")</f>
        <v>HTML/CSS;JavaScript;PHP;SQL</v>
      </c>
      <c r="E4139" s="1" t="str">
        <f>IFERROR(__xludf.DUMMYFUNCTION("UNIQUE(SPLIT(B4139,"";""))"),"HTML/CSS")</f>
        <v>HTML/CSS</v>
      </c>
      <c r="F4139" s="1" t="str">
        <f>IFERROR(__xludf.DUMMYFUNCTION("""COMPUTED_VALUE"""),"JavaScript")</f>
        <v>JavaScript</v>
      </c>
      <c r="G4139" s="1" t="str">
        <f>IFERROR(__xludf.DUMMYFUNCTION("""COMPUTED_VALUE"""),"PHP")</f>
        <v>PHP</v>
      </c>
      <c r="H4139" s="1" t="str">
        <f>IFERROR(__xludf.DUMMYFUNCTION("""COMPUTED_VALUE"""),"SQL")</f>
        <v>SQL</v>
      </c>
    </row>
    <row r="4140">
      <c r="B4140" s="1" t="str">
        <f>IFERROR(__xludf.DUMMYFUNCTION("""COMPUTED_VALUE"""),"Go;HTML/CSS;JavaScript;Kotlin;Rust")</f>
        <v>Go;HTML/CSS;JavaScript;Kotlin;Rust</v>
      </c>
      <c r="E4140" s="1" t="str">
        <f>IFERROR(__xludf.DUMMYFUNCTION("UNIQUE(SPLIT(B4140,"";""))"),"Go")</f>
        <v>Go</v>
      </c>
      <c r="F4140" s="1" t="str">
        <f>IFERROR(__xludf.DUMMYFUNCTION("""COMPUTED_VALUE"""),"HTML/CSS")</f>
        <v>HTML/CSS</v>
      </c>
      <c r="G4140" s="1" t="str">
        <f>IFERROR(__xludf.DUMMYFUNCTION("""COMPUTED_VALUE"""),"JavaScript")</f>
        <v>JavaScript</v>
      </c>
      <c r="H4140" s="1" t="str">
        <f>IFERROR(__xludf.DUMMYFUNCTION("""COMPUTED_VALUE"""),"Kotlin")</f>
        <v>Kotlin</v>
      </c>
      <c r="I4140" s="1" t="str">
        <f>IFERROR(__xludf.DUMMYFUNCTION("""COMPUTED_VALUE"""),"Rust")</f>
        <v>Rust</v>
      </c>
    </row>
    <row r="4141">
      <c r="B4141" s="1" t="str">
        <f>IFERROR(__xludf.DUMMYFUNCTION("""COMPUTED_VALUE"""),"C++;Java;Kotlin")</f>
        <v>C++;Java;Kotlin</v>
      </c>
      <c r="E4141" s="1" t="str">
        <f>IFERROR(__xludf.DUMMYFUNCTION("UNIQUE(SPLIT(B4141,"";""))"),"C++")</f>
        <v>C++</v>
      </c>
      <c r="F4141" s="1" t="str">
        <f>IFERROR(__xludf.DUMMYFUNCTION("""COMPUTED_VALUE"""),"Java")</f>
        <v>Java</v>
      </c>
      <c r="G4141" s="1" t="str">
        <f>IFERROR(__xludf.DUMMYFUNCTION("""COMPUTED_VALUE"""),"Kotlin")</f>
        <v>Kotlin</v>
      </c>
    </row>
    <row r="4142">
      <c r="B4142" s="1" t="str">
        <f>IFERROR(__xludf.DUMMYFUNCTION("""COMPUTED_VALUE"""),"Bash/Shell/PowerShell;C;C++;JavaScript;PHP;Python")</f>
        <v>Bash/Shell/PowerShell;C;C++;JavaScript;PHP;Python</v>
      </c>
      <c r="E4142" s="1" t="str">
        <f>IFERROR(__xludf.DUMMYFUNCTION("UNIQUE(SPLIT(B4142,"";""))"),"Bash/Shell/PowerShell")</f>
        <v>Bash/Shell/PowerShell</v>
      </c>
      <c r="F4142" s="1" t="str">
        <f>IFERROR(__xludf.DUMMYFUNCTION("""COMPUTED_VALUE"""),"C")</f>
        <v>C</v>
      </c>
      <c r="G4142" s="1" t="str">
        <f>IFERROR(__xludf.DUMMYFUNCTION("""COMPUTED_VALUE"""),"C++")</f>
        <v>C++</v>
      </c>
      <c r="H4142" s="1" t="str">
        <f>IFERROR(__xludf.DUMMYFUNCTION("""COMPUTED_VALUE"""),"JavaScript")</f>
        <v>JavaScript</v>
      </c>
      <c r="I4142" s="1" t="str">
        <f>IFERROR(__xludf.DUMMYFUNCTION("""COMPUTED_VALUE"""),"PHP")</f>
        <v>PHP</v>
      </c>
      <c r="J4142" s="1" t="str">
        <f>IFERROR(__xludf.DUMMYFUNCTION("""COMPUTED_VALUE"""),"Python")</f>
        <v>Python</v>
      </c>
    </row>
    <row r="4143">
      <c r="B4143" s="1" t="str">
        <f>IFERROR(__xludf.DUMMYFUNCTION("""COMPUTED_VALUE"""),"HTML/CSS;Java;JavaScript;Python")</f>
        <v>HTML/CSS;Java;JavaScript;Python</v>
      </c>
      <c r="E4143" s="1" t="str">
        <f>IFERROR(__xludf.DUMMYFUNCTION("UNIQUE(SPLIT(B4143,"";""))"),"HTML/CSS")</f>
        <v>HTML/CSS</v>
      </c>
      <c r="F4143" s="1" t="str">
        <f>IFERROR(__xludf.DUMMYFUNCTION("""COMPUTED_VALUE"""),"Java")</f>
        <v>Java</v>
      </c>
      <c r="G4143" s="1" t="str">
        <f>IFERROR(__xludf.DUMMYFUNCTION("""COMPUTED_VALUE"""),"JavaScript")</f>
        <v>JavaScript</v>
      </c>
      <c r="H4143" s="1" t="str">
        <f>IFERROR(__xludf.DUMMYFUNCTION("""COMPUTED_VALUE"""),"Python")</f>
        <v>Python</v>
      </c>
    </row>
    <row r="4144">
      <c r="B4144" s="1" t="str">
        <f>IFERROR(__xludf.DUMMYFUNCTION("""COMPUTED_VALUE"""),"Assembly;Bash/Shell/PowerShell;C;C++;C#;HTML/CSS;JavaScript;PHP;SQL")</f>
        <v>Assembly;Bash/Shell/PowerShell;C;C++;C#;HTML/CSS;JavaScript;PHP;SQL</v>
      </c>
      <c r="E4144" s="1" t="str">
        <f>IFERROR(__xludf.DUMMYFUNCTION("UNIQUE(SPLIT(B4144,"";""))"),"Assembly")</f>
        <v>Assembly</v>
      </c>
      <c r="F4144" s="1" t="str">
        <f>IFERROR(__xludf.DUMMYFUNCTION("""COMPUTED_VALUE"""),"Bash/Shell/PowerShell")</f>
        <v>Bash/Shell/PowerShell</v>
      </c>
      <c r="G4144" s="1" t="str">
        <f>IFERROR(__xludf.DUMMYFUNCTION("""COMPUTED_VALUE"""),"C")</f>
        <v>C</v>
      </c>
      <c r="H4144" s="1" t="str">
        <f>IFERROR(__xludf.DUMMYFUNCTION("""COMPUTED_VALUE"""),"C++")</f>
        <v>C++</v>
      </c>
      <c r="I4144" s="1" t="str">
        <f>IFERROR(__xludf.DUMMYFUNCTION("""COMPUTED_VALUE"""),"C#")</f>
        <v>C#</v>
      </c>
      <c r="J4144" s="1" t="str">
        <f>IFERROR(__xludf.DUMMYFUNCTION("""COMPUTED_VALUE"""),"HTML/CSS")</f>
        <v>HTML/CSS</v>
      </c>
      <c r="K4144" s="1" t="str">
        <f>IFERROR(__xludf.DUMMYFUNCTION("""COMPUTED_VALUE"""),"JavaScript")</f>
        <v>JavaScript</v>
      </c>
      <c r="L4144" s="1" t="str">
        <f>IFERROR(__xludf.DUMMYFUNCTION("""COMPUTED_VALUE"""),"PHP")</f>
        <v>PHP</v>
      </c>
      <c r="M4144" s="1" t="str">
        <f>IFERROR(__xludf.DUMMYFUNCTION("""COMPUTED_VALUE"""),"SQL")</f>
        <v>SQL</v>
      </c>
    </row>
    <row r="4145">
      <c r="B4145" s="1" t="str">
        <f>IFERROR(__xludf.DUMMYFUNCTION("""COMPUTED_VALUE"""),"HTML/CSS;JavaScript;SQL")</f>
        <v>HTML/CSS;JavaScript;SQL</v>
      </c>
      <c r="E4145" s="1" t="str">
        <f>IFERROR(__xludf.DUMMYFUNCTION("UNIQUE(SPLIT(B4145,"";""))"),"HTML/CSS")</f>
        <v>HTML/CSS</v>
      </c>
      <c r="F4145" s="1" t="str">
        <f>IFERROR(__xludf.DUMMYFUNCTION("""COMPUTED_VALUE"""),"JavaScript")</f>
        <v>JavaScript</v>
      </c>
      <c r="G4145" s="1" t="str">
        <f>IFERROR(__xludf.DUMMYFUNCTION("""COMPUTED_VALUE"""),"SQL")</f>
        <v>SQL</v>
      </c>
    </row>
    <row r="4146">
      <c r="B4146" s="1" t="str">
        <f>IFERROR(__xludf.DUMMYFUNCTION("""COMPUTED_VALUE"""),"Bash/Shell/PowerShell;HTML/CSS;JavaScript;Python")</f>
        <v>Bash/Shell/PowerShell;HTML/CSS;JavaScript;Python</v>
      </c>
      <c r="E4146" s="1" t="str">
        <f>IFERROR(__xludf.DUMMYFUNCTION("UNIQUE(SPLIT(B4146,"";""))"),"Bash/Shell/PowerShell")</f>
        <v>Bash/Shell/PowerShell</v>
      </c>
      <c r="F4146" s="1" t="str">
        <f>IFERROR(__xludf.DUMMYFUNCTION("""COMPUTED_VALUE"""),"HTML/CSS")</f>
        <v>HTML/CSS</v>
      </c>
      <c r="G4146" s="1" t="str">
        <f>IFERROR(__xludf.DUMMYFUNCTION("""COMPUTED_VALUE"""),"JavaScript")</f>
        <v>JavaScript</v>
      </c>
      <c r="H4146" s="1" t="str">
        <f>IFERROR(__xludf.DUMMYFUNCTION("""COMPUTED_VALUE"""),"Python")</f>
        <v>Python</v>
      </c>
    </row>
    <row r="4147">
      <c r="B4147" s="1" t="str">
        <f>IFERROR(__xludf.DUMMYFUNCTION("""COMPUTED_VALUE"""),"Python;R")</f>
        <v>Python;R</v>
      </c>
      <c r="E4147" s="1" t="str">
        <f>IFERROR(__xludf.DUMMYFUNCTION("UNIQUE(SPLIT(B4147,"";""))"),"Python")</f>
        <v>Python</v>
      </c>
      <c r="F4147" s="1" t="str">
        <f>IFERROR(__xludf.DUMMYFUNCTION("""COMPUTED_VALUE"""),"R")</f>
        <v>R</v>
      </c>
    </row>
    <row r="4148">
      <c r="B4148" s="1" t="str">
        <f>IFERROR(__xludf.DUMMYFUNCTION("""COMPUTED_VALUE"""),"C#;HTML/CSS;JavaScript;PHP")</f>
        <v>C#;HTML/CSS;JavaScript;PHP</v>
      </c>
      <c r="E4148" s="1" t="str">
        <f>IFERROR(__xludf.DUMMYFUNCTION("UNIQUE(SPLIT(B4148,"";""))"),"C#")</f>
        <v>C#</v>
      </c>
      <c r="F4148" s="1" t="str">
        <f>IFERROR(__xludf.DUMMYFUNCTION("""COMPUTED_VALUE"""),"HTML/CSS")</f>
        <v>HTML/CSS</v>
      </c>
      <c r="G4148" s="1" t="str">
        <f>IFERROR(__xludf.DUMMYFUNCTION("""COMPUTED_VALUE"""),"JavaScript")</f>
        <v>JavaScript</v>
      </c>
      <c r="H4148" s="1" t="str">
        <f>IFERROR(__xludf.DUMMYFUNCTION("""COMPUTED_VALUE"""),"PHP")</f>
        <v>PHP</v>
      </c>
    </row>
    <row r="4149">
      <c r="B4149" s="1" t="str">
        <f>IFERROR(__xludf.DUMMYFUNCTION("""COMPUTED_VALUE"""),"Bash/Shell/PowerShell;C;C++;C#;HTML/CSS;Java;JavaScript;Kotlin;Objective-C;Python;Swift;TypeScript;WebAssembly;Other(s):")</f>
        <v>Bash/Shell/PowerShell;C;C++;C#;HTML/CSS;Java;JavaScript;Kotlin;Objective-C;Python;Swift;TypeScript;WebAssembly;Other(s):</v>
      </c>
      <c r="E4149" s="1" t="str">
        <f>IFERROR(__xludf.DUMMYFUNCTION("UNIQUE(SPLIT(B4149,"";""))"),"Bash/Shell/PowerShell")</f>
        <v>Bash/Shell/PowerShell</v>
      </c>
      <c r="F4149" s="1" t="str">
        <f>IFERROR(__xludf.DUMMYFUNCTION("""COMPUTED_VALUE"""),"C")</f>
        <v>C</v>
      </c>
      <c r="G4149" s="1" t="str">
        <f>IFERROR(__xludf.DUMMYFUNCTION("""COMPUTED_VALUE"""),"C++")</f>
        <v>C++</v>
      </c>
      <c r="H4149" s="1" t="str">
        <f>IFERROR(__xludf.DUMMYFUNCTION("""COMPUTED_VALUE"""),"C#")</f>
        <v>C#</v>
      </c>
      <c r="I4149" s="1" t="str">
        <f>IFERROR(__xludf.DUMMYFUNCTION("""COMPUTED_VALUE"""),"HTML/CSS")</f>
        <v>HTML/CSS</v>
      </c>
      <c r="J4149" s="1" t="str">
        <f>IFERROR(__xludf.DUMMYFUNCTION("""COMPUTED_VALUE"""),"Java")</f>
        <v>Java</v>
      </c>
      <c r="K4149" s="1" t="str">
        <f>IFERROR(__xludf.DUMMYFUNCTION("""COMPUTED_VALUE"""),"JavaScript")</f>
        <v>JavaScript</v>
      </c>
      <c r="L4149" s="1" t="str">
        <f>IFERROR(__xludf.DUMMYFUNCTION("""COMPUTED_VALUE"""),"Kotlin")</f>
        <v>Kotlin</v>
      </c>
      <c r="M4149" s="1" t="str">
        <f>IFERROR(__xludf.DUMMYFUNCTION("""COMPUTED_VALUE"""),"Objective-C")</f>
        <v>Objective-C</v>
      </c>
      <c r="N4149" s="1" t="str">
        <f>IFERROR(__xludf.DUMMYFUNCTION("""COMPUTED_VALUE"""),"Python")</f>
        <v>Python</v>
      </c>
      <c r="O4149" s="1" t="str">
        <f>IFERROR(__xludf.DUMMYFUNCTION("""COMPUTED_VALUE"""),"Swift")</f>
        <v>Swift</v>
      </c>
      <c r="P4149" s="1" t="str">
        <f>IFERROR(__xludf.DUMMYFUNCTION("""COMPUTED_VALUE"""),"TypeScript")</f>
        <v>TypeScript</v>
      </c>
      <c r="Q4149" s="1" t="str">
        <f>IFERROR(__xludf.DUMMYFUNCTION("""COMPUTED_VALUE"""),"WebAssembly")</f>
        <v>WebAssembly</v>
      </c>
      <c r="R4149" s="1" t="str">
        <f>IFERROR(__xludf.DUMMYFUNCTION("""COMPUTED_VALUE"""),"Other(s):")</f>
        <v>Other(s):</v>
      </c>
    </row>
    <row r="4150">
      <c r="B4150" s="1" t="str">
        <f>IFERROR(__xludf.DUMMYFUNCTION("""COMPUTED_VALUE"""),"C#;HTML/CSS;JavaScript;SQL;TypeScript")</f>
        <v>C#;HTML/CSS;JavaScript;SQL;TypeScript</v>
      </c>
      <c r="E4150" s="1" t="str">
        <f>IFERROR(__xludf.DUMMYFUNCTION("UNIQUE(SPLIT(B4150,"";""))"),"C#")</f>
        <v>C#</v>
      </c>
      <c r="F4150" s="1" t="str">
        <f>IFERROR(__xludf.DUMMYFUNCTION("""COMPUTED_VALUE"""),"HTML/CSS")</f>
        <v>HTML/CSS</v>
      </c>
      <c r="G4150" s="1" t="str">
        <f>IFERROR(__xludf.DUMMYFUNCTION("""COMPUTED_VALUE"""),"JavaScript")</f>
        <v>JavaScript</v>
      </c>
      <c r="H4150" s="1" t="str">
        <f>IFERROR(__xludf.DUMMYFUNCTION("""COMPUTED_VALUE"""),"SQL")</f>
        <v>SQL</v>
      </c>
      <c r="I4150" s="1" t="str">
        <f>IFERROR(__xludf.DUMMYFUNCTION("""COMPUTED_VALUE"""),"TypeScript")</f>
        <v>TypeScript</v>
      </c>
    </row>
    <row r="4151">
      <c r="B4151" s="1" t="str">
        <f>IFERROR(__xludf.DUMMYFUNCTION("""COMPUTED_VALUE"""),"C#;JavaScript;Python;SQL;TypeScript")</f>
        <v>C#;JavaScript;Python;SQL;TypeScript</v>
      </c>
      <c r="E4151" s="1" t="str">
        <f>IFERROR(__xludf.DUMMYFUNCTION("UNIQUE(SPLIT(B4151,"";""))"),"C#")</f>
        <v>C#</v>
      </c>
      <c r="F4151" s="1" t="str">
        <f>IFERROR(__xludf.DUMMYFUNCTION("""COMPUTED_VALUE"""),"JavaScript")</f>
        <v>JavaScript</v>
      </c>
      <c r="G4151" s="1" t="str">
        <f>IFERROR(__xludf.DUMMYFUNCTION("""COMPUTED_VALUE"""),"Python")</f>
        <v>Python</v>
      </c>
      <c r="H4151" s="1" t="str">
        <f>IFERROR(__xludf.DUMMYFUNCTION("""COMPUTED_VALUE"""),"SQL")</f>
        <v>SQL</v>
      </c>
      <c r="I4151" s="1" t="str">
        <f>IFERROR(__xludf.DUMMYFUNCTION("""COMPUTED_VALUE"""),"TypeScript")</f>
        <v>TypeScript</v>
      </c>
    </row>
    <row r="4152">
      <c r="B4152" s="1" t="str">
        <f>IFERROR(__xludf.DUMMYFUNCTION("""COMPUTED_VALUE"""),"Bash/Shell/PowerShell;C;C#;F#;Go;JavaScript;SQL")</f>
        <v>Bash/Shell/PowerShell;C;C#;F#;Go;JavaScript;SQL</v>
      </c>
      <c r="E4152" s="1" t="str">
        <f>IFERROR(__xludf.DUMMYFUNCTION("UNIQUE(SPLIT(B4152,"";""))"),"Bash/Shell/PowerShell")</f>
        <v>Bash/Shell/PowerShell</v>
      </c>
      <c r="F4152" s="1" t="str">
        <f>IFERROR(__xludf.DUMMYFUNCTION("""COMPUTED_VALUE"""),"C")</f>
        <v>C</v>
      </c>
      <c r="G4152" s="1" t="str">
        <f>IFERROR(__xludf.DUMMYFUNCTION("""COMPUTED_VALUE"""),"C#")</f>
        <v>C#</v>
      </c>
      <c r="H4152" s="1" t="str">
        <f>IFERROR(__xludf.DUMMYFUNCTION("""COMPUTED_VALUE"""),"F#")</f>
        <v>F#</v>
      </c>
      <c r="I4152" s="1" t="str">
        <f>IFERROR(__xludf.DUMMYFUNCTION("""COMPUTED_VALUE"""),"Go")</f>
        <v>Go</v>
      </c>
      <c r="J4152" s="1" t="str">
        <f>IFERROR(__xludf.DUMMYFUNCTION("""COMPUTED_VALUE"""),"JavaScript")</f>
        <v>JavaScript</v>
      </c>
      <c r="K4152" s="1" t="str">
        <f>IFERROR(__xludf.DUMMYFUNCTION("""COMPUTED_VALUE"""),"SQL")</f>
        <v>SQL</v>
      </c>
    </row>
    <row r="4153">
      <c r="B4153" s="1" t="str">
        <f>IFERROR(__xludf.DUMMYFUNCTION("""COMPUTED_VALUE"""),"Bash/Shell/PowerShell;C#;JavaScript;PHP;SQL;Other(s):")</f>
        <v>Bash/Shell/PowerShell;C#;JavaScript;PHP;SQL;Other(s):</v>
      </c>
      <c r="E4153" s="1" t="str">
        <f>IFERROR(__xludf.DUMMYFUNCTION("UNIQUE(SPLIT(B4153,"";""))"),"Bash/Shell/PowerShell")</f>
        <v>Bash/Shell/PowerShell</v>
      </c>
      <c r="F4153" s="1" t="str">
        <f>IFERROR(__xludf.DUMMYFUNCTION("""COMPUTED_VALUE"""),"C#")</f>
        <v>C#</v>
      </c>
      <c r="G4153" s="1" t="str">
        <f>IFERROR(__xludf.DUMMYFUNCTION("""COMPUTED_VALUE"""),"JavaScript")</f>
        <v>JavaScript</v>
      </c>
      <c r="H4153" s="1" t="str">
        <f>IFERROR(__xludf.DUMMYFUNCTION("""COMPUTED_VALUE"""),"PHP")</f>
        <v>PHP</v>
      </c>
      <c r="I4153" s="1" t="str">
        <f>IFERROR(__xludf.DUMMYFUNCTION("""COMPUTED_VALUE"""),"SQL")</f>
        <v>SQL</v>
      </c>
      <c r="J4153" s="1" t="str">
        <f>IFERROR(__xludf.DUMMYFUNCTION("""COMPUTED_VALUE"""),"Other(s):")</f>
        <v>Other(s):</v>
      </c>
    </row>
    <row r="4154">
      <c r="B4154" s="1" t="str">
        <f>IFERROR(__xludf.DUMMYFUNCTION("""COMPUTED_VALUE"""),"Java;JavaScript;SQL;VBA;Other(s):")</f>
        <v>Java;JavaScript;SQL;VBA;Other(s):</v>
      </c>
      <c r="E4154" s="1" t="str">
        <f>IFERROR(__xludf.DUMMYFUNCTION("UNIQUE(SPLIT(B4154,"";""))"),"Java")</f>
        <v>Java</v>
      </c>
      <c r="F4154" s="1" t="str">
        <f>IFERROR(__xludf.DUMMYFUNCTION("""COMPUTED_VALUE"""),"JavaScript")</f>
        <v>JavaScript</v>
      </c>
      <c r="G4154" s="1" t="str">
        <f>IFERROR(__xludf.DUMMYFUNCTION("""COMPUTED_VALUE"""),"SQL")</f>
        <v>SQL</v>
      </c>
      <c r="H4154" s="1" t="str">
        <f>IFERROR(__xludf.DUMMYFUNCTION("""COMPUTED_VALUE"""),"VBA")</f>
        <v>VBA</v>
      </c>
      <c r="I4154" s="1" t="str">
        <f>IFERROR(__xludf.DUMMYFUNCTION("""COMPUTED_VALUE"""),"Other(s):")</f>
        <v>Other(s):</v>
      </c>
    </row>
    <row r="4155">
      <c r="B4155" s="1" t="str">
        <f>IFERROR(__xludf.DUMMYFUNCTION("""COMPUTED_VALUE"""),"C++")</f>
        <v>C++</v>
      </c>
      <c r="E4155" s="1" t="str">
        <f>IFERROR(__xludf.DUMMYFUNCTION("UNIQUE(SPLIT(B4155,"";""))"),"C++")</f>
        <v>C++</v>
      </c>
    </row>
    <row r="4156">
      <c r="B4156" s="1" t="str">
        <f>IFERROR(__xludf.DUMMYFUNCTION("""COMPUTED_VALUE"""),"HTML/CSS;JavaScript;Ruby;SQL")</f>
        <v>HTML/CSS;JavaScript;Ruby;SQL</v>
      </c>
      <c r="E4156" s="1" t="str">
        <f>IFERROR(__xludf.DUMMYFUNCTION("UNIQUE(SPLIT(B4156,"";""))"),"HTML/CSS")</f>
        <v>HTML/CSS</v>
      </c>
      <c r="F4156" s="1" t="str">
        <f>IFERROR(__xludf.DUMMYFUNCTION("""COMPUTED_VALUE"""),"JavaScript")</f>
        <v>JavaScript</v>
      </c>
      <c r="G4156" s="1" t="str">
        <f>IFERROR(__xludf.DUMMYFUNCTION("""COMPUTED_VALUE"""),"Ruby")</f>
        <v>Ruby</v>
      </c>
      <c r="H4156" s="1" t="str">
        <f>IFERROR(__xludf.DUMMYFUNCTION("""COMPUTED_VALUE"""),"SQL")</f>
        <v>SQL</v>
      </c>
    </row>
    <row r="4157">
      <c r="B4157" s="1" t="str">
        <f>IFERROR(__xludf.DUMMYFUNCTION("""COMPUTED_VALUE"""),"Bash/Shell/PowerShell;Java;Python;SQL")</f>
        <v>Bash/Shell/PowerShell;Java;Python;SQL</v>
      </c>
      <c r="E4157" s="1" t="str">
        <f>IFERROR(__xludf.DUMMYFUNCTION("UNIQUE(SPLIT(B4157,"";""))"),"Bash/Shell/PowerShell")</f>
        <v>Bash/Shell/PowerShell</v>
      </c>
      <c r="F4157" s="1" t="str">
        <f>IFERROR(__xludf.DUMMYFUNCTION("""COMPUTED_VALUE"""),"Java")</f>
        <v>Java</v>
      </c>
      <c r="G4157" s="1" t="str">
        <f>IFERROR(__xludf.DUMMYFUNCTION("""COMPUTED_VALUE"""),"Python")</f>
        <v>Python</v>
      </c>
      <c r="H4157" s="1" t="str">
        <f>IFERROR(__xludf.DUMMYFUNCTION("""COMPUTED_VALUE"""),"SQL")</f>
        <v>SQL</v>
      </c>
    </row>
    <row r="4158">
      <c r="B4158" s="1" t="str">
        <f>IFERROR(__xludf.DUMMYFUNCTION("""COMPUTED_VALUE"""),"HTML/CSS;JavaScript;PHP")</f>
        <v>HTML/CSS;JavaScript;PHP</v>
      </c>
      <c r="E4158" s="1" t="str">
        <f>IFERROR(__xludf.DUMMYFUNCTION("UNIQUE(SPLIT(B4158,"";""))"),"HTML/CSS")</f>
        <v>HTML/CSS</v>
      </c>
      <c r="F4158" s="1" t="str">
        <f>IFERROR(__xludf.DUMMYFUNCTION("""COMPUTED_VALUE"""),"JavaScript")</f>
        <v>JavaScript</v>
      </c>
      <c r="G4158" s="1" t="str">
        <f>IFERROR(__xludf.DUMMYFUNCTION("""COMPUTED_VALUE"""),"PHP")</f>
        <v>PHP</v>
      </c>
    </row>
    <row r="4159">
      <c r="B4159" s="1" t="str">
        <f>IFERROR(__xludf.DUMMYFUNCTION("""COMPUTED_VALUE"""),"R;SQL")</f>
        <v>R;SQL</v>
      </c>
      <c r="E4159" s="1" t="str">
        <f>IFERROR(__xludf.DUMMYFUNCTION("UNIQUE(SPLIT(B4159,"";""))"),"R")</f>
        <v>R</v>
      </c>
      <c r="F4159" s="1" t="str">
        <f>IFERROR(__xludf.DUMMYFUNCTION("""COMPUTED_VALUE"""),"SQL")</f>
        <v>SQL</v>
      </c>
    </row>
    <row r="4160">
      <c r="B4160" s="1" t="str">
        <f>IFERROR(__xludf.DUMMYFUNCTION("""COMPUTED_VALUE"""),"Assembly;Bash/Shell/PowerShell;C;HTML/CSS;Java;JavaScript;SQL")</f>
        <v>Assembly;Bash/Shell/PowerShell;C;HTML/CSS;Java;JavaScript;SQL</v>
      </c>
      <c r="E4160" s="1" t="str">
        <f>IFERROR(__xludf.DUMMYFUNCTION("UNIQUE(SPLIT(B4160,"";""))"),"Assembly")</f>
        <v>Assembly</v>
      </c>
      <c r="F4160" s="1" t="str">
        <f>IFERROR(__xludf.DUMMYFUNCTION("""COMPUTED_VALUE"""),"Bash/Shell/PowerShell")</f>
        <v>Bash/Shell/PowerShell</v>
      </c>
      <c r="G4160" s="1" t="str">
        <f>IFERROR(__xludf.DUMMYFUNCTION("""COMPUTED_VALUE"""),"C")</f>
        <v>C</v>
      </c>
      <c r="H4160" s="1" t="str">
        <f>IFERROR(__xludf.DUMMYFUNCTION("""COMPUTED_VALUE"""),"HTML/CSS")</f>
        <v>HTML/CSS</v>
      </c>
      <c r="I4160" s="1" t="str">
        <f>IFERROR(__xludf.DUMMYFUNCTION("""COMPUTED_VALUE"""),"Java")</f>
        <v>Java</v>
      </c>
      <c r="J4160" s="1" t="str">
        <f>IFERROR(__xludf.DUMMYFUNCTION("""COMPUTED_VALUE"""),"JavaScript")</f>
        <v>JavaScript</v>
      </c>
      <c r="K4160" s="1" t="str">
        <f>IFERROR(__xludf.DUMMYFUNCTION("""COMPUTED_VALUE"""),"SQL")</f>
        <v>SQL</v>
      </c>
    </row>
    <row r="4161">
      <c r="B4161" s="1" t="str">
        <f>IFERROR(__xludf.DUMMYFUNCTION("""COMPUTED_VALUE"""),"C++;C#;HTML/CSS;JavaScript;PHP;Python;SQL;Other(s):")</f>
        <v>C++;C#;HTML/CSS;JavaScript;PHP;Python;SQL;Other(s):</v>
      </c>
      <c r="E4161" s="1" t="str">
        <f>IFERROR(__xludf.DUMMYFUNCTION("UNIQUE(SPLIT(B4161,"";""))"),"C++")</f>
        <v>C++</v>
      </c>
      <c r="F4161" s="1" t="str">
        <f>IFERROR(__xludf.DUMMYFUNCTION("""COMPUTED_VALUE"""),"C#")</f>
        <v>C#</v>
      </c>
      <c r="G4161" s="1" t="str">
        <f>IFERROR(__xludf.DUMMYFUNCTION("""COMPUTED_VALUE"""),"HTML/CSS")</f>
        <v>HTML/CSS</v>
      </c>
      <c r="H4161" s="1" t="str">
        <f>IFERROR(__xludf.DUMMYFUNCTION("""COMPUTED_VALUE"""),"JavaScript")</f>
        <v>JavaScript</v>
      </c>
      <c r="I4161" s="1" t="str">
        <f>IFERROR(__xludf.DUMMYFUNCTION("""COMPUTED_VALUE"""),"PHP")</f>
        <v>PHP</v>
      </c>
      <c r="J4161" s="1" t="str">
        <f>IFERROR(__xludf.DUMMYFUNCTION("""COMPUTED_VALUE"""),"Python")</f>
        <v>Python</v>
      </c>
      <c r="K4161" s="1" t="str">
        <f>IFERROR(__xludf.DUMMYFUNCTION("""COMPUTED_VALUE"""),"SQL")</f>
        <v>SQL</v>
      </c>
      <c r="L4161" s="1" t="str">
        <f>IFERROR(__xludf.DUMMYFUNCTION("""COMPUTED_VALUE"""),"Other(s):")</f>
        <v>Other(s):</v>
      </c>
    </row>
    <row r="4162">
      <c r="B4162" s="1" t="str">
        <f>IFERROR(__xludf.DUMMYFUNCTION("""COMPUTED_VALUE"""),"Bash/Shell/PowerShell;C;C++;C#;Dart;Elixir;HTML/CSS;JavaScript;Kotlin;Python;Rust;SQL;Swift;TypeScript")</f>
        <v>Bash/Shell/PowerShell;C;C++;C#;Dart;Elixir;HTML/CSS;JavaScript;Kotlin;Python;Rust;SQL;Swift;TypeScript</v>
      </c>
      <c r="E4162" s="1" t="str">
        <f>IFERROR(__xludf.DUMMYFUNCTION("UNIQUE(SPLIT(B4162,"";""))"),"Bash/Shell/PowerShell")</f>
        <v>Bash/Shell/PowerShell</v>
      </c>
      <c r="F4162" s="1" t="str">
        <f>IFERROR(__xludf.DUMMYFUNCTION("""COMPUTED_VALUE"""),"C")</f>
        <v>C</v>
      </c>
      <c r="G4162" s="1" t="str">
        <f>IFERROR(__xludf.DUMMYFUNCTION("""COMPUTED_VALUE"""),"C++")</f>
        <v>C++</v>
      </c>
      <c r="H4162" s="1" t="str">
        <f>IFERROR(__xludf.DUMMYFUNCTION("""COMPUTED_VALUE"""),"C#")</f>
        <v>C#</v>
      </c>
      <c r="I4162" s="1" t="str">
        <f>IFERROR(__xludf.DUMMYFUNCTION("""COMPUTED_VALUE"""),"Dart")</f>
        <v>Dart</v>
      </c>
      <c r="J4162" s="1" t="str">
        <f>IFERROR(__xludf.DUMMYFUNCTION("""COMPUTED_VALUE"""),"Elixir")</f>
        <v>Elixir</v>
      </c>
      <c r="K4162" s="1" t="str">
        <f>IFERROR(__xludf.DUMMYFUNCTION("""COMPUTED_VALUE"""),"HTML/CSS")</f>
        <v>HTML/CSS</v>
      </c>
      <c r="L4162" s="1" t="str">
        <f>IFERROR(__xludf.DUMMYFUNCTION("""COMPUTED_VALUE"""),"JavaScript")</f>
        <v>JavaScript</v>
      </c>
      <c r="M4162" s="1" t="str">
        <f>IFERROR(__xludf.DUMMYFUNCTION("""COMPUTED_VALUE"""),"Kotlin")</f>
        <v>Kotlin</v>
      </c>
      <c r="N4162" s="1" t="str">
        <f>IFERROR(__xludf.DUMMYFUNCTION("""COMPUTED_VALUE"""),"Python")</f>
        <v>Python</v>
      </c>
      <c r="O4162" s="1" t="str">
        <f>IFERROR(__xludf.DUMMYFUNCTION("""COMPUTED_VALUE"""),"Rust")</f>
        <v>Rust</v>
      </c>
      <c r="P4162" s="1" t="str">
        <f>IFERROR(__xludf.DUMMYFUNCTION("""COMPUTED_VALUE"""),"SQL")</f>
        <v>SQL</v>
      </c>
      <c r="Q4162" s="1" t="str">
        <f>IFERROR(__xludf.DUMMYFUNCTION("""COMPUTED_VALUE"""),"Swift")</f>
        <v>Swift</v>
      </c>
      <c r="R4162" s="1" t="str">
        <f>IFERROR(__xludf.DUMMYFUNCTION("""COMPUTED_VALUE"""),"TypeScript")</f>
        <v>TypeScript</v>
      </c>
    </row>
    <row r="4163">
      <c r="B4163" s="1" t="str">
        <f>IFERROR(__xludf.DUMMYFUNCTION("""COMPUTED_VALUE"""),"C#;HTML/CSS;JavaScript;PHP;SQL;VBA")</f>
        <v>C#;HTML/CSS;JavaScript;PHP;SQL;VBA</v>
      </c>
      <c r="E4163" s="1" t="str">
        <f>IFERROR(__xludf.DUMMYFUNCTION("UNIQUE(SPLIT(B4163,"";""))"),"C#")</f>
        <v>C#</v>
      </c>
      <c r="F4163" s="1" t="str">
        <f>IFERROR(__xludf.DUMMYFUNCTION("""COMPUTED_VALUE"""),"HTML/CSS")</f>
        <v>HTML/CSS</v>
      </c>
      <c r="G4163" s="1" t="str">
        <f>IFERROR(__xludf.DUMMYFUNCTION("""COMPUTED_VALUE"""),"JavaScript")</f>
        <v>JavaScript</v>
      </c>
      <c r="H4163" s="1" t="str">
        <f>IFERROR(__xludf.DUMMYFUNCTION("""COMPUTED_VALUE"""),"PHP")</f>
        <v>PHP</v>
      </c>
      <c r="I4163" s="1" t="str">
        <f>IFERROR(__xludf.DUMMYFUNCTION("""COMPUTED_VALUE"""),"SQL")</f>
        <v>SQL</v>
      </c>
      <c r="J4163" s="1" t="str">
        <f>IFERROR(__xludf.DUMMYFUNCTION("""COMPUTED_VALUE"""),"VBA")</f>
        <v>VBA</v>
      </c>
    </row>
    <row r="4164">
      <c r="B4164" s="1" t="str">
        <f>IFERROR(__xludf.DUMMYFUNCTION("""COMPUTED_VALUE"""),"HTML/CSS;JavaScript;SQL")</f>
        <v>HTML/CSS;JavaScript;SQL</v>
      </c>
      <c r="E4164" s="1" t="str">
        <f>IFERROR(__xludf.DUMMYFUNCTION("UNIQUE(SPLIT(B4164,"";""))"),"HTML/CSS")</f>
        <v>HTML/CSS</v>
      </c>
      <c r="F4164" s="1" t="str">
        <f>IFERROR(__xludf.DUMMYFUNCTION("""COMPUTED_VALUE"""),"JavaScript")</f>
        <v>JavaScript</v>
      </c>
      <c r="G4164" s="1" t="str">
        <f>IFERROR(__xludf.DUMMYFUNCTION("""COMPUTED_VALUE"""),"SQL")</f>
        <v>SQL</v>
      </c>
    </row>
    <row r="4165">
      <c r="B4165" s="1" t="str">
        <f>IFERROR(__xludf.DUMMYFUNCTION("""COMPUTED_VALUE"""),"Bash/Shell/PowerShell;HTML/CSS;JavaScript;Python")</f>
        <v>Bash/Shell/PowerShell;HTML/CSS;JavaScript;Python</v>
      </c>
      <c r="E4165" s="1" t="str">
        <f>IFERROR(__xludf.DUMMYFUNCTION("UNIQUE(SPLIT(B4165,"";""))"),"Bash/Shell/PowerShell")</f>
        <v>Bash/Shell/PowerShell</v>
      </c>
      <c r="F4165" s="1" t="str">
        <f>IFERROR(__xludf.DUMMYFUNCTION("""COMPUTED_VALUE"""),"HTML/CSS")</f>
        <v>HTML/CSS</v>
      </c>
      <c r="G4165" s="1" t="str">
        <f>IFERROR(__xludf.DUMMYFUNCTION("""COMPUTED_VALUE"""),"JavaScript")</f>
        <v>JavaScript</v>
      </c>
      <c r="H4165" s="1" t="str">
        <f>IFERROR(__xludf.DUMMYFUNCTION("""COMPUTED_VALUE"""),"Python")</f>
        <v>Python</v>
      </c>
    </row>
    <row r="4166">
      <c r="B4166" s="1" t="str">
        <f>IFERROR(__xludf.DUMMYFUNCTION("""COMPUTED_VALUE"""),"HTML/CSS;Java;JavaScript;PHP")</f>
        <v>HTML/CSS;Java;JavaScript;PHP</v>
      </c>
      <c r="E4166" s="1" t="str">
        <f>IFERROR(__xludf.DUMMYFUNCTION("UNIQUE(SPLIT(B4166,"";""))"),"HTML/CSS")</f>
        <v>HTML/CSS</v>
      </c>
      <c r="F4166" s="1" t="str">
        <f>IFERROR(__xludf.DUMMYFUNCTION("""COMPUTED_VALUE"""),"Java")</f>
        <v>Java</v>
      </c>
      <c r="G4166" s="1" t="str">
        <f>IFERROR(__xludf.DUMMYFUNCTION("""COMPUTED_VALUE"""),"JavaScript")</f>
        <v>JavaScript</v>
      </c>
      <c r="H4166" s="1" t="str">
        <f>IFERROR(__xludf.DUMMYFUNCTION("""COMPUTED_VALUE"""),"PHP")</f>
        <v>PHP</v>
      </c>
    </row>
    <row r="4167">
      <c r="B4167" s="1" t="str">
        <f>IFERROR(__xludf.DUMMYFUNCTION("""COMPUTED_VALUE"""),"Java")</f>
        <v>Java</v>
      </c>
      <c r="E4167" s="1" t="str">
        <f>IFERROR(__xludf.DUMMYFUNCTION("UNIQUE(SPLIT(B4167,"";""))"),"Java")</f>
        <v>Java</v>
      </c>
    </row>
    <row r="4168">
      <c r="B4168" s="1" t="str">
        <f>IFERROR(__xludf.DUMMYFUNCTION("""COMPUTED_VALUE"""),"C;C++;HTML/CSS;Java;JavaScript;PHP;Python;SQL;TypeScript")</f>
        <v>C;C++;HTML/CSS;Java;JavaScript;PHP;Python;SQL;TypeScript</v>
      </c>
      <c r="E4168" s="1" t="str">
        <f>IFERROR(__xludf.DUMMYFUNCTION("UNIQUE(SPLIT(B4168,"";""))"),"C")</f>
        <v>C</v>
      </c>
      <c r="F4168" s="1" t="str">
        <f>IFERROR(__xludf.DUMMYFUNCTION("""COMPUTED_VALUE"""),"C++")</f>
        <v>C++</v>
      </c>
      <c r="G4168" s="1" t="str">
        <f>IFERROR(__xludf.DUMMYFUNCTION("""COMPUTED_VALUE"""),"HTML/CSS")</f>
        <v>HTML/CSS</v>
      </c>
      <c r="H4168" s="1" t="str">
        <f>IFERROR(__xludf.DUMMYFUNCTION("""COMPUTED_VALUE"""),"Java")</f>
        <v>Java</v>
      </c>
      <c r="I4168" s="1" t="str">
        <f>IFERROR(__xludf.DUMMYFUNCTION("""COMPUTED_VALUE"""),"JavaScript")</f>
        <v>JavaScript</v>
      </c>
      <c r="J4168" s="1" t="str">
        <f>IFERROR(__xludf.DUMMYFUNCTION("""COMPUTED_VALUE"""),"PHP")</f>
        <v>PHP</v>
      </c>
      <c r="K4168" s="1" t="str">
        <f>IFERROR(__xludf.DUMMYFUNCTION("""COMPUTED_VALUE"""),"Python")</f>
        <v>Python</v>
      </c>
      <c r="L4168" s="1" t="str">
        <f>IFERROR(__xludf.DUMMYFUNCTION("""COMPUTED_VALUE"""),"SQL")</f>
        <v>SQL</v>
      </c>
      <c r="M4168" s="1" t="str">
        <f>IFERROR(__xludf.DUMMYFUNCTION("""COMPUTED_VALUE"""),"TypeScript")</f>
        <v>TypeScript</v>
      </c>
    </row>
    <row r="4169">
      <c r="B4169" s="1" t="str">
        <f>IFERROR(__xludf.DUMMYFUNCTION("""COMPUTED_VALUE"""),"HTML/CSS;PHP;SQL")</f>
        <v>HTML/CSS;PHP;SQL</v>
      </c>
      <c r="E4169" s="1" t="str">
        <f>IFERROR(__xludf.DUMMYFUNCTION("UNIQUE(SPLIT(B4169,"";""))"),"HTML/CSS")</f>
        <v>HTML/CSS</v>
      </c>
      <c r="F4169" s="1" t="str">
        <f>IFERROR(__xludf.DUMMYFUNCTION("""COMPUTED_VALUE"""),"PHP")</f>
        <v>PHP</v>
      </c>
      <c r="G4169" s="1" t="str">
        <f>IFERROR(__xludf.DUMMYFUNCTION("""COMPUTED_VALUE"""),"SQL")</f>
        <v>SQL</v>
      </c>
    </row>
    <row r="4170">
      <c r="B4170" s="1" t="str">
        <f>IFERROR(__xludf.DUMMYFUNCTION("""COMPUTED_VALUE"""),"Bash/Shell/PowerShell;HTML/CSS;JavaScript;PHP;SQL")</f>
        <v>Bash/Shell/PowerShell;HTML/CSS;JavaScript;PHP;SQL</v>
      </c>
      <c r="E4170" s="1" t="str">
        <f>IFERROR(__xludf.DUMMYFUNCTION("UNIQUE(SPLIT(B4170,"";""))"),"Bash/Shell/PowerShell")</f>
        <v>Bash/Shell/PowerShell</v>
      </c>
      <c r="F4170" s="1" t="str">
        <f>IFERROR(__xludf.DUMMYFUNCTION("""COMPUTED_VALUE"""),"HTML/CSS")</f>
        <v>HTML/CSS</v>
      </c>
      <c r="G4170" s="1" t="str">
        <f>IFERROR(__xludf.DUMMYFUNCTION("""COMPUTED_VALUE"""),"JavaScript")</f>
        <v>JavaScript</v>
      </c>
      <c r="H4170" s="1" t="str">
        <f>IFERROR(__xludf.DUMMYFUNCTION("""COMPUTED_VALUE"""),"PHP")</f>
        <v>PHP</v>
      </c>
      <c r="I4170" s="1" t="str">
        <f>IFERROR(__xludf.DUMMYFUNCTION("""COMPUTED_VALUE"""),"SQL")</f>
        <v>SQL</v>
      </c>
    </row>
    <row r="4171">
      <c r="B4171" s="1" t="str">
        <f>IFERROR(__xludf.DUMMYFUNCTION("""COMPUTED_VALUE"""),"Bash/Shell/PowerShell;HTML/CSS;JavaScript;Python;SQL")</f>
        <v>Bash/Shell/PowerShell;HTML/CSS;JavaScript;Python;SQL</v>
      </c>
      <c r="E4171" s="1" t="str">
        <f>IFERROR(__xludf.DUMMYFUNCTION("UNIQUE(SPLIT(B4171,"";""))"),"Bash/Shell/PowerShell")</f>
        <v>Bash/Shell/PowerShell</v>
      </c>
      <c r="F4171" s="1" t="str">
        <f>IFERROR(__xludf.DUMMYFUNCTION("""COMPUTED_VALUE"""),"HTML/CSS")</f>
        <v>HTML/CSS</v>
      </c>
      <c r="G4171" s="1" t="str">
        <f>IFERROR(__xludf.DUMMYFUNCTION("""COMPUTED_VALUE"""),"JavaScript")</f>
        <v>JavaScript</v>
      </c>
      <c r="H4171" s="1" t="str">
        <f>IFERROR(__xludf.DUMMYFUNCTION("""COMPUTED_VALUE"""),"Python")</f>
        <v>Python</v>
      </c>
      <c r="I4171" s="1" t="str">
        <f>IFERROR(__xludf.DUMMYFUNCTION("""COMPUTED_VALUE"""),"SQL")</f>
        <v>SQL</v>
      </c>
    </row>
    <row r="4172">
      <c r="B4172" s="1" t="str">
        <f>IFERROR(__xludf.DUMMYFUNCTION("""COMPUTED_VALUE"""),"C++;C#;HTML/CSS;Java;Kotlin;PHP;Swift")</f>
        <v>C++;C#;HTML/CSS;Java;Kotlin;PHP;Swift</v>
      </c>
      <c r="E4172" s="1" t="str">
        <f>IFERROR(__xludf.DUMMYFUNCTION("UNIQUE(SPLIT(B4172,"";""))"),"C++")</f>
        <v>C++</v>
      </c>
      <c r="F4172" s="1" t="str">
        <f>IFERROR(__xludf.DUMMYFUNCTION("""COMPUTED_VALUE"""),"C#")</f>
        <v>C#</v>
      </c>
      <c r="G4172" s="1" t="str">
        <f>IFERROR(__xludf.DUMMYFUNCTION("""COMPUTED_VALUE"""),"HTML/CSS")</f>
        <v>HTML/CSS</v>
      </c>
      <c r="H4172" s="1" t="str">
        <f>IFERROR(__xludf.DUMMYFUNCTION("""COMPUTED_VALUE"""),"Java")</f>
        <v>Java</v>
      </c>
      <c r="I4172" s="1" t="str">
        <f>IFERROR(__xludf.DUMMYFUNCTION("""COMPUTED_VALUE"""),"Kotlin")</f>
        <v>Kotlin</v>
      </c>
      <c r="J4172" s="1" t="str">
        <f>IFERROR(__xludf.DUMMYFUNCTION("""COMPUTED_VALUE"""),"PHP")</f>
        <v>PHP</v>
      </c>
      <c r="K4172" s="1" t="str">
        <f>IFERROR(__xludf.DUMMYFUNCTION("""COMPUTED_VALUE"""),"Swift")</f>
        <v>Swift</v>
      </c>
    </row>
    <row r="4173">
      <c r="B4173" s="1" t="str">
        <f>IFERROR(__xludf.DUMMYFUNCTION("""COMPUTED_VALUE"""),"HTML/CSS;JavaScript;TypeScript")</f>
        <v>HTML/CSS;JavaScript;TypeScript</v>
      </c>
      <c r="E4173" s="1" t="str">
        <f>IFERROR(__xludf.DUMMYFUNCTION("UNIQUE(SPLIT(B4173,"";""))"),"HTML/CSS")</f>
        <v>HTML/CSS</v>
      </c>
      <c r="F4173" s="1" t="str">
        <f>IFERROR(__xludf.DUMMYFUNCTION("""COMPUTED_VALUE"""),"JavaScript")</f>
        <v>JavaScript</v>
      </c>
      <c r="G4173" s="1" t="str">
        <f>IFERROR(__xludf.DUMMYFUNCTION("""COMPUTED_VALUE"""),"TypeScript")</f>
        <v>TypeScript</v>
      </c>
    </row>
    <row r="4174">
      <c r="B4174" s="1" t="str">
        <f>IFERROR(__xludf.DUMMYFUNCTION("""COMPUTED_VALUE"""),"Go;HTML/CSS;JavaScript;Kotlin;Python;Ruby")</f>
        <v>Go;HTML/CSS;JavaScript;Kotlin;Python;Ruby</v>
      </c>
      <c r="E4174" s="1" t="str">
        <f>IFERROR(__xludf.DUMMYFUNCTION("UNIQUE(SPLIT(B4174,"";""))"),"Go")</f>
        <v>Go</v>
      </c>
      <c r="F4174" s="1" t="str">
        <f>IFERROR(__xludf.DUMMYFUNCTION("""COMPUTED_VALUE"""),"HTML/CSS")</f>
        <v>HTML/CSS</v>
      </c>
      <c r="G4174" s="1" t="str">
        <f>IFERROR(__xludf.DUMMYFUNCTION("""COMPUTED_VALUE"""),"JavaScript")</f>
        <v>JavaScript</v>
      </c>
      <c r="H4174" s="1" t="str">
        <f>IFERROR(__xludf.DUMMYFUNCTION("""COMPUTED_VALUE"""),"Kotlin")</f>
        <v>Kotlin</v>
      </c>
      <c r="I4174" s="1" t="str">
        <f>IFERROR(__xludf.DUMMYFUNCTION("""COMPUTED_VALUE"""),"Python")</f>
        <v>Python</v>
      </c>
      <c r="J4174" s="1" t="str">
        <f>IFERROR(__xludf.DUMMYFUNCTION("""COMPUTED_VALUE"""),"Ruby")</f>
        <v>Ruby</v>
      </c>
    </row>
    <row r="4175">
      <c r="B4175" s="1" t="str">
        <f>IFERROR(__xludf.DUMMYFUNCTION("""COMPUTED_VALUE"""),"C#")</f>
        <v>C#</v>
      </c>
      <c r="E4175" s="1" t="str">
        <f>IFERROR(__xludf.DUMMYFUNCTION("UNIQUE(SPLIT(B4175,"";""))"),"C#")</f>
        <v>C#</v>
      </c>
    </row>
    <row r="4176">
      <c r="B4176" s="1" t="str">
        <f>IFERROR(__xludf.DUMMYFUNCTION("""COMPUTED_VALUE"""),"HTML/CSS;Java;JavaScript;SQL;TypeScript;Other(s):")</f>
        <v>HTML/CSS;Java;JavaScript;SQL;TypeScript;Other(s):</v>
      </c>
      <c r="E4176" s="1" t="str">
        <f>IFERROR(__xludf.DUMMYFUNCTION("UNIQUE(SPLIT(B4176,"";""))"),"HTML/CSS")</f>
        <v>HTML/CSS</v>
      </c>
      <c r="F4176" s="1" t="str">
        <f>IFERROR(__xludf.DUMMYFUNCTION("""COMPUTED_VALUE"""),"Java")</f>
        <v>Java</v>
      </c>
      <c r="G4176" s="1" t="str">
        <f>IFERROR(__xludf.DUMMYFUNCTION("""COMPUTED_VALUE"""),"JavaScript")</f>
        <v>JavaScript</v>
      </c>
      <c r="H4176" s="1" t="str">
        <f>IFERROR(__xludf.DUMMYFUNCTION("""COMPUTED_VALUE"""),"SQL")</f>
        <v>SQL</v>
      </c>
      <c r="I4176" s="1" t="str">
        <f>IFERROR(__xludf.DUMMYFUNCTION("""COMPUTED_VALUE"""),"TypeScript")</f>
        <v>TypeScript</v>
      </c>
      <c r="J4176" s="1" t="str">
        <f>IFERROR(__xludf.DUMMYFUNCTION("""COMPUTED_VALUE"""),"Other(s):")</f>
        <v>Other(s):</v>
      </c>
    </row>
    <row r="4177">
      <c r="B4177" s="1" t="str">
        <f>IFERROR(__xludf.DUMMYFUNCTION("""COMPUTED_VALUE"""),"Bash/Shell/PowerShell;C;C++;HTML/CSS;Java;JavaScript;PHP;Python;SQL;VBA")</f>
        <v>Bash/Shell/PowerShell;C;C++;HTML/CSS;Java;JavaScript;PHP;Python;SQL;VBA</v>
      </c>
      <c r="E4177" s="1" t="str">
        <f>IFERROR(__xludf.DUMMYFUNCTION("UNIQUE(SPLIT(B4177,"";""))"),"Bash/Shell/PowerShell")</f>
        <v>Bash/Shell/PowerShell</v>
      </c>
      <c r="F4177" s="1" t="str">
        <f>IFERROR(__xludf.DUMMYFUNCTION("""COMPUTED_VALUE"""),"C")</f>
        <v>C</v>
      </c>
      <c r="G4177" s="1" t="str">
        <f>IFERROR(__xludf.DUMMYFUNCTION("""COMPUTED_VALUE"""),"C++")</f>
        <v>C++</v>
      </c>
      <c r="H4177" s="1" t="str">
        <f>IFERROR(__xludf.DUMMYFUNCTION("""COMPUTED_VALUE"""),"HTML/CSS")</f>
        <v>HTML/CSS</v>
      </c>
      <c r="I4177" s="1" t="str">
        <f>IFERROR(__xludf.DUMMYFUNCTION("""COMPUTED_VALUE"""),"Java")</f>
        <v>Java</v>
      </c>
      <c r="J4177" s="1" t="str">
        <f>IFERROR(__xludf.DUMMYFUNCTION("""COMPUTED_VALUE"""),"JavaScript")</f>
        <v>JavaScript</v>
      </c>
      <c r="K4177" s="1" t="str">
        <f>IFERROR(__xludf.DUMMYFUNCTION("""COMPUTED_VALUE"""),"PHP")</f>
        <v>PHP</v>
      </c>
      <c r="L4177" s="1" t="str">
        <f>IFERROR(__xludf.DUMMYFUNCTION("""COMPUTED_VALUE"""),"Python")</f>
        <v>Python</v>
      </c>
      <c r="M4177" s="1" t="str">
        <f>IFERROR(__xludf.DUMMYFUNCTION("""COMPUTED_VALUE"""),"SQL")</f>
        <v>SQL</v>
      </c>
      <c r="N4177" s="1" t="str">
        <f>IFERROR(__xludf.DUMMYFUNCTION("""COMPUTED_VALUE"""),"VBA")</f>
        <v>VBA</v>
      </c>
    </row>
    <row r="4178">
      <c r="B4178" s="1" t="str">
        <f>IFERROR(__xludf.DUMMYFUNCTION("""COMPUTED_VALUE"""),"HTML/CSS;JavaScript;TypeScript")</f>
        <v>HTML/CSS;JavaScript;TypeScript</v>
      </c>
      <c r="E4178" s="1" t="str">
        <f>IFERROR(__xludf.DUMMYFUNCTION("UNIQUE(SPLIT(B4178,"";""))"),"HTML/CSS")</f>
        <v>HTML/CSS</v>
      </c>
      <c r="F4178" s="1" t="str">
        <f>IFERROR(__xludf.DUMMYFUNCTION("""COMPUTED_VALUE"""),"JavaScript")</f>
        <v>JavaScript</v>
      </c>
      <c r="G4178" s="1" t="str">
        <f>IFERROR(__xludf.DUMMYFUNCTION("""COMPUTED_VALUE"""),"TypeScript")</f>
        <v>TypeScript</v>
      </c>
    </row>
    <row r="4179">
      <c r="B4179" s="1" t="str">
        <f>IFERROR(__xludf.DUMMYFUNCTION("""COMPUTED_VALUE"""),"C++;Java;Python;SQL")</f>
        <v>C++;Java;Python;SQL</v>
      </c>
      <c r="E4179" s="1" t="str">
        <f>IFERROR(__xludf.DUMMYFUNCTION("UNIQUE(SPLIT(B4179,"";""))"),"C++")</f>
        <v>C++</v>
      </c>
      <c r="F4179" s="1" t="str">
        <f>IFERROR(__xludf.DUMMYFUNCTION("""COMPUTED_VALUE"""),"Java")</f>
        <v>Java</v>
      </c>
      <c r="G4179" s="1" t="str">
        <f>IFERROR(__xludf.DUMMYFUNCTION("""COMPUTED_VALUE"""),"Python")</f>
        <v>Python</v>
      </c>
      <c r="H4179" s="1" t="str">
        <f>IFERROR(__xludf.DUMMYFUNCTION("""COMPUTED_VALUE"""),"SQL")</f>
        <v>SQL</v>
      </c>
    </row>
    <row r="4180">
      <c r="B4180" s="1" t="str">
        <f>IFERROR(__xludf.DUMMYFUNCTION("""COMPUTED_VALUE"""),"Dart")</f>
        <v>Dart</v>
      </c>
      <c r="E4180" s="1" t="str">
        <f>IFERROR(__xludf.DUMMYFUNCTION("UNIQUE(SPLIT(B4180,"";""))"),"Dart")</f>
        <v>Dart</v>
      </c>
    </row>
    <row r="4181">
      <c r="B4181" s="1" t="str">
        <f>IFERROR(__xludf.DUMMYFUNCTION("""COMPUTED_VALUE"""),"HTML/CSS;Python")</f>
        <v>HTML/CSS;Python</v>
      </c>
      <c r="E4181" s="1" t="str">
        <f>IFERROR(__xludf.DUMMYFUNCTION("UNIQUE(SPLIT(B4181,"";""))"),"HTML/CSS")</f>
        <v>HTML/CSS</v>
      </c>
      <c r="F4181" s="1" t="str">
        <f>IFERROR(__xludf.DUMMYFUNCTION("""COMPUTED_VALUE"""),"Python")</f>
        <v>Python</v>
      </c>
    </row>
    <row r="4182">
      <c r="B4182" s="1" t="str">
        <f>IFERROR(__xludf.DUMMYFUNCTION("""COMPUTED_VALUE"""),"Bash/Shell/PowerShell;C#;HTML/CSS;JavaScript;PHP;Other(s):")</f>
        <v>Bash/Shell/PowerShell;C#;HTML/CSS;JavaScript;PHP;Other(s):</v>
      </c>
      <c r="E4182" s="1" t="str">
        <f>IFERROR(__xludf.DUMMYFUNCTION("UNIQUE(SPLIT(B4182,"";""))"),"Bash/Shell/PowerShell")</f>
        <v>Bash/Shell/PowerShell</v>
      </c>
      <c r="F4182" s="1" t="str">
        <f>IFERROR(__xludf.DUMMYFUNCTION("""COMPUTED_VALUE"""),"C#")</f>
        <v>C#</v>
      </c>
      <c r="G4182" s="1" t="str">
        <f>IFERROR(__xludf.DUMMYFUNCTION("""COMPUTED_VALUE"""),"HTML/CSS")</f>
        <v>HTML/CSS</v>
      </c>
      <c r="H4182" s="1" t="str">
        <f>IFERROR(__xludf.DUMMYFUNCTION("""COMPUTED_VALUE"""),"JavaScript")</f>
        <v>JavaScript</v>
      </c>
      <c r="I4182" s="1" t="str">
        <f>IFERROR(__xludf.DUMMYFUNCTION("""COMPUTED_VALUE"""),"PHP")</f>
        <v>PHP</v>
      </c>
      <c r="J4182" s="1" t="str">
        <f>IFERROR(__xludf.DUMMYFUNCTION("""COMPUTED_VALUE"""),"Other(s):")</f>
        <v>Other(s):</v>
      </c>
    </row>
    <row r="4183">
      <c r="B4183" s="1" t="str">
        <f>IFERROR(__xludf.DUMMYFUNCTION("""COMPUTED_VALUE"""),"Erlang;Go;Python")</f>
        <v>Erlang;Go;Python</v>
      </c>
      <c r="E4183" s="1" t="str">
        <f>IFERROR(__xludf.DUMMYFUNCTION("UNIQUE(SPLIT(B4183,"";""))"),"Erlang")</f>
        <v>Erlang</v>
      </c>
      <c r="F4183" s="1" t="str">
        <f>IFERROR(__xludf.DUMMYFUNCTION("""COMPUTED_VALUE"""),"Go")</f>
        <v>Go</v>
      </c>
      <c r="G4183" s="1" t="str">
        <f>IFERROR(__xludf.DUMMYFUNCTION("""COMPUTED_VALUE"""),"Python")</f>
        <v>Python</v>
      </c>
    </row>
    <row r="4184">
      <c r="B4184" s="1" t="str">
        <f>IFERROR(__xludf.DUMMYFUNCTION("""COMPUTED_VALUE"""),"Assembly;Bash/Shell/PowerShell;Erlang;HTML/CSS;Java;JavaScript;SQL;TypeScript")</f>
        <v>Assembly;Bash/Shell/PowerShell;Erlang;HTML/CSS;Java;JavaScript;SQL;TypeScript</v>
      </c>
      <c r="E4184" s="1" t="str">
        <f>IFERROR(__xludf.DUMMYFUNCTION("UNIQUE(SPLIT(B4184,"";""))"),"Assembly")</f>
        <v>Assembly</v>
      </c>
      <c r="F4184" s="1" t="str">
        <f>IFERROR(__xludf.DUMMYFUNCTION("""COMPUTED_VALUE"""),"Bash/Shell/PowerShell")</f>
        <v>Bash/Shell/PowerShell</v>
      </c>
      <c r="G4184" s="1" t="str">
        <f>IFERROR(__xludf.DUMMYFUNCTION("""COMPUTED_VALUE"""),"Erlang")</f>
        <v>Erlang</v>
      </c>
      <c r="H4184" s="1" t="str">
        <f>IFERROR(__xludf.DUMMYFUNCTION("""COMPUTED_VALUE"""),"HTML/CSS")</f>
        <v>HTML/CSS</v>
      </c>
      <c r="I4184" s="1" t="str">
        <f>IFERROR(__xludf.DUMMYFUNCTION("""COMPUTED_VALUE"""),"Java")</f>
        <v>Java</v>
      </c>
      <c r="J4184" s="1" t="str">
        <f>IFERROR(__xludf.DUMMYFUNCTION("""COMPUTED_VALUE"""),"JavaScript")</f>
        <v>JavaScript</v>
      </c>
      <c r="K4184" s="1" t="str">
        <f>IFERROR(__xludf.DUMMYFUNCTION("""COMPUTED_VALUE"""),"SQL")</f>
        <v>SQL</v>
      </c>
      <c r="L4184" s="1" t="str">
        <f>IFERROR(__xludf.DUMMYFUNCTION("""COMPUTED_VALUE"""),"TypeScript")</f>
        <v>TypeScript</v>
      </c>
    </row>
    <row r="4185">
      <c r="B4185" s="1" t="str">
        <f>IFERROR(__xludf.DUMMYFUNCTION("""COMPUTED_VALUE"""),"C#;PHP;SQL")</f>
        <v>C#;PHP;SQL</v>
      </c>
      <c r="E4185" s="1" t="str">
        <f>IFERROR(__xludf.DUMMYFUNCTION("UNIQUE(SPLIT(B4185,"";""))"),"C#")</f>
        <v>C#</v>
      </c>
      <c r="F4185" s="1" t="str">
        <f>IFERROR(__xludf.DUMMYFUNCTION("""COMPUTED_VALUE"""),"PHP")</f>
        <v>PHP</v>
      </c>
      <c r="G4185" s="1" t="str">
        <f>IFERROR(__xludf.DUMMYFUNCTION("""COMPUTED_VALUE"""),"SQL")</f>
        <v>SQL</v>
      </c>
    </row>
    <row r="4186">
      <c r="B4186" s="1" t="str">
        <f>IFERROR(__xludf.DUMMYFUNCTION("""COMPUTED_VALUE"""),"Bash/Shell/PowerShell;C++;HTML/CSS;Java")</f>
        <v>Bash/Shell/PowerShell;C++;HTML/CSS;Java</v>
      </c>
      <c r="E4186" s="1" t="str">
        <f>IFERROR(__xludf.DUMMYFUNCTION("UNIQUE(SPLIT(B4186,"";""))"),"Bash/Shell/PowerShell")</f>
        <v>Bash/Shell/PowerShell</v>
      </c>
      <c r="F4186" s="1" t="str">
        <f>IFERROR(__xludf.DUMMYFUNCTION("""COMPUTED_VALUE"""),"C++")</f>
        <v>C++</v>
      </c>
      <c r="G4186" s="1" t="str">
        <f>IFERROR(__xludf.DUMMYFUNCTION("""COMPUTED_VALUE"""),"HTML/CSS")</f>
        <v>HTML/CSS</v>
      </c>
      <c r="H4186" s="1" t="str">
        <f>IFERROR(__xludf.DUMMYFUNCTION("""COMPUTED_VALUE"""),"Java")</f>
        <v>Java</v>
      </c>
    </row>
    <row r="4187">
      <c r="B4187" s="1" t="str">
        <f>IFERROR(__xludf.DUMMYFUNCTION("""COMPUTED_VALUE"""),"C;C++;HTML/CSS;JavaScript;PHP;TypeScript")</f>
        <v>C;C++;HTML/CSS;JavaScript;PHP;TypeScript</v>
      </c>
      <c r="E4187" s="1" t="str">
        <f>IFERROR(__xludf.DUMMYFUNCTION("UNIQUE(SPLIT(B4187,"";""))"),"C")</f>
        <v>C</v>
      </c>
      <c r="F4187" s="1" t="str">
        <f>IFERROR(__xludf.DUMMYFUNCTION("""COMPUTED_VALUE"""),"C++")</f>
        <v>C++</v>
      </c>
      <c r="G4187" s="1" t="str">
        <f>IFERROR(__xludf.DUMMYFUNCTION("""COMPUTED_VALUE"""),"HTML/CSS")</f>
        <v>HTML/CSS</v>
      </c>
      <c r="H4187" s="1" t="str">
        <f>IFERROR(__xludf.DUMMYFUNCTION("""COMPUTED_VALUE"""),"JavaScript")</f>
        <v>JavaScript</v>
      </c>
      <c r="I4187" s="1" t="str">
        <f>IFERROR(__xludf.DUMMYFUNCTION("""COMPUTED_VALUE"""),"PHP")</f>
        <v>PHP</v>
      </c>
      <c r="J4187" s="1" t="str">
        <f>IFERROR(__xludf.DUMMYFUNCTION("""COMPUTED_VALUE"""),"TypeScript")</f>
        <v>TypeScript</v>
      </c>
    </row>
    <row r="4188">
      <c r="B4188" s="1" t="str">
        <f>IFERROR(__xludf.DUMMYFUNCTION("""COMPUTED_VALUE"""),"C#;HTML/CSS;JavaScript;Kotlin;SQL;TypeScript;VBA")</f>
        <v>C#;HTML/CSS;JavaScript;Kotlin;SQL;TypeScript;VBA</v>
      </c>
      <c r="E4188" s="1" t="str">
        <f>IFERROR(__xludf.DUMMYFUNCTION("UNIQUE(SPLIT(B4188,"";""))"),"C#")</f>
        <v>C#</v>
      </c>
      <c r="F4188" s="1" t="str">
        <f>IFERROR(__xludf.DUMMYFUNCTION("""COMPUTED_VALUE"""),"HTML/CSS")</f>
        <v>HTML/CSS</v>
      </c>
      <c r="G4188" s="1" t="str">
        <f>IFERROR(__xludf.DUMMYFUNCTION("""COMPUTED_VALUE"""),"JavaScript")</f>
        <v>JavaScript</v>
      </c>
      <c r="H4188" s="1" t="str">
        <f>IFERROR(__xludf.DUMMYFUNCTION("""COMPUTED_VALUE"""),"Kotlin")</f>
        <v>Kotlin</v>
      </c>
      <c r="I4188" s="1" t="str">
        <f>IFERROR(__xludf.DUMMYFUNCTION("""COMPUTED_VALUE"""),"SQL")</f>
        <v>SQL</v>
      </c>
      <c r="J4188" s="1" t="str">
        <f>IFERROR(__xludf.DUMMYFUNCTION("""COMPUTED_VALUE"""),"TypeScript")</f>
        <v>TypeScript</v>
      </c>
      <c r="K4188" s="1" t="str">
        <f>IFERROR(__xludf.DUMMYFUNCTION("""COMPUTED_VALUE"""),"VBA")</f>
        <v>VBA</v>
      </c>
    </row>
    <row r="4189">
      <c r="B4189" s="1" t="str">
        <f>IFERROR(__xludf.DUMMYFUNCTION("""COMPUTED_VALUE"""),"Bash/Shell/PowerShell;Java;JavaScript;SQL")</f>
        <v>Bash/Shell/PowerShell;Java;JavaScript;SQL</v>
      </c>
      <c r="E4189" s="1" t="str">
        <f>IFERROR(__xludf.DUMMYFUNCTION("UNIQUE(SPLIT(B4189,"";""))"),"Bash/Shell/PowerShell")</f>
        <v>Bash/Shell/PowerShell</v>
      </c>
      <c r="F4189" s="1" t="str">
        <f>IFERROR(__xludf.DUMMYFUNCTION("""COMPUTED_VALUE"""),"Java")</f>
        <v>Java</v>
      </c>
      <c r="G4189" s="1" t="str">
        <f>IFERROR(__xludf.DUMMYFUNCTION("""COMPUTED_VALUE"""),"JavaScript")</f>
        <v>JavaScript</v>
      </c>
      <c r="H4189" s="1" t="str">
        <f>IFERROR(__xludf.DUMMYFUNCTION("""COMPUTED_VALUE"""),"SQL")</f>
        <v>SQL</v>
      </c>
    </row>
    <row r="4190">
      <c r="B4190" s="1" t="str">
        <f>IFERROR(__xludf.DUMMYFUNCTION("""COMPUTED_VALUE"""),"HTML/CSS;JavaScript;Python")</f>
        <v>HTML/CSS;JavaScript;Python</v>
      </c>
      <c r="E4190" s="1" t="str">
        <f>IFERROR(__xludf.DUMMYFUNCTION("UNIQUE(SPLIT(B4190,"";""))"),"HTML/CSS")</f>
        <v>HTML/CSS</v>
      </c>
      <c r="F4190" s="1" t="str">
        <f>IFERROR(__xludf.DUMMYFUNCTION("""COMPUTED_VALUE"""),"JavaScript")</f>
        <v>JavaScript</v>
      </c>
      <c r="G4190" s="1" t="str">
        <f>IFERROR(__xludf.DUMMYFUNCTION("""COMPUTED_VALUE"""),"Python")</f>
        <v>Python</v>
      </c>
    </row>
    <row r="4191">
      <c r="B4191" s="1" t="str">
        <f>IFERROR(__xludf.DUMMYFUNCTION("""COMPUTED_VALUE"""),"C#;HTML/CSS;SQL;VBA")</f>
        <v>C#;HTML/CSS;SQL;VBA</v>
      </c>
      <c r="E4191" s="1" t="str">
        <f>IFERROR(__xludf.DUMMYFUNCTION("UNIQUE(SPLIT(B4191,"";""))"),"C#")</f>
        <v>C#</v>
      </c>
      <c r="F4191" s="1" t="str">
        <f>IFERROR(__xludf.DUMMYFUNCTION("""COMPUTED_VALUE"""),"HTML/CSS")</f>
        <v>HTML/CSS</v>
      </c>
      <c r="G4191" s="1" t="str">
        <f>IFERROR(__xludf.DUMMYFUNCTION("""COMPUTED_VALUE"""),"SQL")</f>
        <v>SQL</v>
      </c>
      <c r="H4191" s="1" t="str">
        <f>IFERROR(__xludf.DUMMYFUNCTION("""COMPUTED_VALUE"""),"VBA")</f>
        <v>VBA</v>
      </c>
    </row>
    <row r="4192">
      <c r="B4192" s="1" t="str">
        <f>IFERROR(__xludf.DUMMYFUNCTION("""COMPUTED_VALUE"""),"Assembly;Bash/Shell/PowerShell;C++;Java;Kotlin;Python")</f>
        <v>Assembly;Bash/Shell/PowerShell;C++;Java;Kotlin;Python</v>
      </c>
      <c r="E4192" s="1" t="str">
        <f>IFERROR(__xludf.DUMMYFUNCTION("UNIQUE(SPLIT(B4192,"";""))"),"Assembly")</f>
        <v>Assembly</v>
      </c>
      <c r="F4192" s="1" t="str">
        <f>IFERROR(__xludf.DUMMYFUNCTION("""COMPUTED_VALUE"""),"Bash/Shell/PowerShell")</f>
        <v>Bash/Shell/PowerShell</v>
      </c>
      <c r="G4192" s="1" t="str">
        <f>IFERROR(__xludf.DUMMYFUNCTION("""COMPUTED_VALUE"""),"C++")</f>
        <v>C++</v>
      </c>
      <c r="H4192" s="1" t="str">
        <f>IFERROR(__xludf.DUMMYFUNCTION("""COMPUTED_VALUE"""),"Java")</f>
        <v>Java</v>
      </c>
      <c r="I4192" s="1" t="str">
        <f>IFERROR(__xludf.DUMMYFUNCTION("""COMPUTED_VALUE"""),"Kotlin")</f>
        <v>Kotlin</v>
      </c>
      <c r="J4192" s="1" t="str">
        <f>IFERROR(__xludf.DUMMYFUNCTION("""COMPUTED_VALUE"""),"Python")</f>
        <v>Python</v>
      </c>
    </row>
    <row r="4193">
      <c r="B4193" s="1" t="str">
        <f>IFERROR(__xludf.DUMMYFUNCTION("""COMPUTED_VALUE"""),"Bash/Shell/PowerShell;HTML/CSS;JavaScript;PHP;SQL")</f>
        <v>Bash/Shell/PowerShell;HTML/CSS;JavaScript;PHP;SQL</v>
      </c>
      <c r="E4193" s="1" t="str">
        <f>IFERROR(__xludf.DUMMYFUNCTION("UNIQUE(SPLIT(B4193,"";""))"),"Bash/Shell/PowerShell")</f>
        <v>Bash/Shell/PowerShell</v>
      </c>
      <c r="F4193" s="1" t="str">
        <f>IFERROR(__xludf.DUMMYFUNCTION("""COMPUTED_VALUE"""),"HTML/CSS")</f>
        <v>HTML/CSS</v>
      </c>
      <c r="G4193" s="1" t="str">
        <f>IFERROR(__xludf.DUMMYFUNCTION("""COMPUTED_VALUE"""),"JavaScript")</f>
        <v>JavaScript</v>
      </c>
      <c r="H4193" s="1" t="str">
        <f>IFERROR(__xludf.DUMMYFUNCTION("""COMPUTED_VALUE"""),"PHP")</f>
        <v>PHP</v>
      </c>
      <c r="I4193" s="1" t="str">
        <f>IFERROR(__xludf.DUMMYFUNCTION("""COMPUTED_VALUE"""),"SQL")</f>
        <v>SQL</v>
      </c>
    </row>
    <row r="4194">
      <c r="B4194" s="1" t="str">
        <f>IFERROR(__xludf.DUMMYFUNCTION("""COMPUTED_VALUE"""),"C++;HTML/CSS;JavaScript;Python;R;Ruby;SQL")</f>
        <v>C++;HTML/CSS;JavaScript;Python;R;Ruby;SQL</v>
      </c>
      <c r="E4194" s="1" t="str">
        <f>IFERROR(__xludf.DUMMYFUNCTION("UNIQUE(SPLIT(B4194,"";""))"),"C++")</f>
        <v>C++</v>
      </c>
      <c r="F4194" s="1" t="str">
        <f>IFERROR(__xludf.DUMMYFUNCTION("""COMPUTED_VALUE"""),"HTML/CSS")</f>
        <v>HTML/CSS</v>
      </c>
      <c r="G4194" s="1" t="str">
        <f>IFERROR(__xludf.DUMMYFUNCTION("""COMPUTED_VALUE"""),"JavaScript")</f>
        <v>JavaScript</v>
      </c>
      <c r="H4194" s="1" t="str">
        <f>IFERROR(__xludf.DUMMYFUNCTION("""COMPUTED_VALUE"""),"Python")</f>
        <v>Python</v>
      </c>
      <c r="I4194" s="1" t="str">
        <f>IFERROR(__xludf.DUMMYFUNCTION("""COMPUTED_VALUE"""),"R")</f>
        <v>R</v>
      </c>
      <c r="J4194" s="1" t="str">
        <f>IFERROR(__xludf.DUMMYFUNCTION("""COMPUTED_VALUE"""),"Ruby")</f>
        <v>Ruby</v>
      </c>
      <c r="K4194" s="1" t="str">
        <f>IFERROR(__xludf.DUMMYFUNCTION("""COMPUTED_VALUE"""),"SQL")</f>
        <v>SQL</v>
      </c>
    </row>
    <row r="4195">
      <c r="B4195" s="1" t="str">
        <f>IFERROR(__xludf.DUMMYFUNCTION("""COMPUTED_VALUE"""),"Bash/Shell/PowerShell;Go;HTML/CSS;Java;JavaScript;PHP;SQL;TypeScript")</f>
        <v>Bash/Shell/PowerShell;Go;HTML/CSS;Java;JavaScript;PHP;SQL;TypeScript</v>
      </c>
      <c r="E4195" s="1" t="str">
        <f>IFERROR(__xludf.DUMMYFUNCTION("UNIQUE(SPLIT(B4195,"";""))"),"Bash/Shell/PowerShell")</f>
        <v>Bash/Shell/PowerShell</v>
      </c>
      <c r="F4195" s="1" t="str">
        <f>IFERROR(__xludf.DUMMYFUNCTION("""COMPUTED_VALUE"""),"Go")</f>
        <v>Go</v>
      </c>
      <c r="G4195" s="1" t="str">
        <f>IFERROR(__xludf.DUMMYFUNCTION("""COMPUTED_VALUE"""),"HTML/CSS")</f>
        <v>HTML/CSS</v>
      </c>
      <c r="H4195" s="1" t="str">
        <f>IFERROR(__xludf.DUMMYFUNCTION("""COMPUTED_VALUE"""),"Java")</f>
        <v>Java</v>
      </c>
      <c r="I4195" s="1" t="str">
        <f>IFERROR(__xludf.DUMMYFUNCTION("""COMPUTED_VALUE"""),"JavaScript")</f>
        <v>JavaScript</v>
      </c>
      <c r="J4195" s="1" t="str">
        <f>IFERROR(__xludf.DUMMYFUNCTION("""COMPUTED_VALUE"""),"PHP")</f>
        <v>PHP</v>
      </c>
      <c r="K4195" s="1" t="str">
        <f>IFERROR(__xludf.DUMMYFUNCTION("""COMPUTED_VALUE"""),"SQL")</f>
        <v>SQL</v>
      </c>
      <c r="L4195" s="1" t="str">
        <f>IFERROR(__xludf.DUMMYFUNCTION("""COMPUTED_VALUE"""),"TypeScript")</f>
        <v>TypeScript</v>
      </c>
    </row>
    <row r="4196">
      <c r="B4196" s="1" t="str">
        <f>IFERROR(__xludf.DUMMYFUNCTION("""COMPUTED_VALUE"""),"HTML/CSS;Java;Python;SQL")</f>
        <v>HTML/CSS;Java;Python;SQL</v>
      </c>
      <c r="E4196" s="1" t="str">
        <f>IFERROR(__xludf.DUMMYFUNCTION("UNIQUE(SPLIT(B4196,"";""))"),"HTML/CSS")</f>
        <v>HTML/CSS</v>
      </c>
      <c r="F4196" s="1" t="str">
        <f>IFERROR(__xludf.DUMMYFUNCTION("""COMPUTED_VALUE"""),"Java")</f>
        <v>Java</v>
      </c>
      <c r="G4196" s="1" t="str">
        <f>IFERROR(__xludf.DUMMYFUNCTION("""COMPUTED_VALUE"""),"Python")</f>
        <v>Python</v>
      </c>
      <c r="H4196" s="1" t="str">
        <f>IFERROR(__xludf.DUMMYFUNCTION("""COMPUTED_VALUE"""),"SQL")</f>
        <v>SQL</v>
      </c>
    </row>
    <row r="4197">
      <c r="B4197" s="1" t="str">
        <f>IFERROR(__xludf.DUMMYFUNCTION("""COMPUTED_VALUE"""),"Assembly;Bash/Shell/PowerShell;C;Go;HTML/CSS;Java;JavaScript;Objective-C;Python;R;SQL")</f>
        <v>Assembly;Bash/Shell/PowerShell;C;Go;HTML/CSS;Java;JavaScript;Objective-C;Python;R;SQL</v>
      </c>
      <c r="E4197" s="1" t="str">
        <f>IFERROR(__xludf.DUMMYFUNCTION("UNIQUE(SPLIT(B4197,"";""))"),"Assembly")</f>
        <v>Assembly</v>
      </c>
      <c r="F4197" s="1" t="str">
        <f>IFERROR(__xludf.DUMMYFUNCTION("""COMPUTED_VALUE"""),"Bash/Shell/PowerShell")</f>
        <v>Bash/Shell/PowerShell</v>
      </c>
      <c r="G4197" s="1" t="str">
        <f>IFERROR(__xludf.DUMMYFUNCTION("""COMPUTED_VALUE"""),"C")</f>
        <v>C</v>
      </c>
      <c r="H4197" s="1" t="str">
        <f>IFERROR(__xludf.DUMMYFUNCTION("""COMPUTED_VALUE"""),"Go")</f>
        <v>Go</v>
      </c>
      <c r="I4197" s="1" t="str">
        <f>IFERROR(__xludf.DUMMYFUNCTION("""COMPUTED_VALUE"""),"HTML/CSS")</f>
        <v>HTML/CSS</v>
      </c>
      <c r="J4197" s="1" t="str">
        <f>IFERROR(__xludf.DUMMYFUNCTION("""COMPUTED_VALUE"""),"Java")</f>
        <v>Java</v>
      </c>
      <c r="K4197" s="1" t="str">
        <f>IFERROR(__xludf.DUMMYFUNCTION("""COMPUTED_VALUE"""),"JavaScript")</f>
        <v>JavaScript</v>
      </c>
      <c r="L4197" s="1" t="str">
        <f>IFERROR(__xludf.DUMMYFUNCTION("""COMPUTED_VALUE"""),"Objective-C")</f>
        <v>Objective-C</v>
      </c>
      <c r="M4197" s="1" t="str">
        <f>IFERROR(__xludf.DUMMYFUNCTION("""COMPUTED_VALUE"""),"Python")</f>
        <v>Python</v>
      </c>
      <c r="N4197" s="1" t="str">
        <f>IFERROR(__xludf.DUMMYFUNCTION("""COMPUTED_VALUE"""),"R")</f>
        <v>R</v>
      </c>
      <c r="O4197" s="1" t="str">
        <f>IFERROR(__xludf.DUMMYFUNCTION("""COMPUTED_VALUE"""),"SQL")</f>
        <v>SQL</v>
      </c>
    </row>
    <row r="4198">
      <c r="B4198" s="1" t="str">
        <f>IFERROR(__xludf.DUMMYFUNCTION("""COMPUTED_VALUE"""),"Dart;Go;Java;JavaScript")</f>
        <v>Dart;Go;Java;JavaScript</v>
      </c>
      <c r="E4198" s="1" t="str">
        <f>IFERROR(__xludf.DUMMYFUNCTION("UNIQUE(SPLIT(B4198,"";""))"),"Dart")</f>
        <v>Dart</v>
      </c>
      <c r="F4198" s="1" t="str">
        <f>IFERROR(__xludf.DUMMYFUNCTION("""COMPUTED_VALUE"""),"Go")</f>
        <v>Go</v>
      </c>
      <c r="G4198" s="1" t="str">
        <f>IFERROR(__xludf.DUMMYFUNCTION("""COMPUTED_VALUE"""),"Java")</f>
        <v>Java</v>
      </c>
      <c r="H4198" s="1" t="str">
        <f>IFERROR(__xludf.DUMMYFUNCTION("""COMPUTED_VALUE"""),"JavaScript")</f>
        <v>JavaScript</v>
      </c>
    </row>
    <row r="4199">
      <c r="B4199" s="1" t="str">
        <f>IFERROR(__xludf.DUMMYFUNCTION("""COMPUTED_VALUE"""),"HTML/CSS;JavaScript;PHP;SQL")</f>
        <v>HTML/CSS;JavaScript;PHP;SQL</v>
      </c>
      <c r="E4199" s="1" t="str">
        <f>IFERROR(__xludf.DUMMYFUNCTION("UNIQUE(SPLIT(B4199,"";""))"),"HTML/CSS")</f>
        <v>HTML/CSS</v>
      </c>
      <c r="F4199" s="1" t="str">
        <f>IFERROR(__xludf.DUMMYFUNCTION("""COMPUTED_VALUE"""),"JavaScript")</f>
        <v>JavaScript</v>
      </c>
      <c r="G4199" s="1" t="str">
        <f>IFERROR(__xludf.DUMMYFUNCTION("""COMPUTED_VALUE"""),"PHP")</f>
        <v>PHP</v>
      </c>
      <c r="H4199" s="1" t="str">
        <f>IFERROR(__xludf.DUMMYFUNCTION("""COMPUTED_VALUE"""),"SQL")</f>
        <v>SQL</v>
      </c>
    </row>
    <row r="4200">
      <c r="B4200" s="1" t="str">
        <f>IFERROR(__xludf.DUMMYFUNCTION("""COMPUTED_VALUE"""),"Bash/Shell/PowerShell;C#;HTML/CSS;Java;JavaScript;Python;R;Ruby;Scala;SQL")</f>
        <v>Bash/Shell/PowerShell;C#;HTML/CSS;Java;JavaScript;Python;R;Ruby;Scala;SQL</v>
      </c>
      <c r="E4200" s="1" t="str">
        <f>IFERROR(__xludf.DUMMYFUNCTION("UNIQUE(SPLIT(B4200,"";""))"),"Bash/Shell/PowerShell")</f>
        <v>Bash/Shell/PowerShell</v>
      </c>
      <c r="F4200" s="1" t="str">
        <f>IFERROR(__xludf.DUMMYFUNCTION("""COMPUTED_VALUE"""),"C#")</f>
        <v>C#</v>
      </c>
      <c r="G4200" s="1" t="str">
        <f>IFERROR(__xludf.DUMMYFUNCTION("""COMPUTED_VALUE"""),"HTML/CSS")</f>
        <v>HTML/CSS</v>
      </c>
      <c r="H4200" s="1" t="str">
        <f>IFERROR(__xludf.DUMMYFUNCTION("""COMPUTED_VALUE"""),"Java")</f>
        <v>Java</v>
      </c>
      <c r="I4200" s="1" t="str">
        <f>IFERROR(__xludf.DUMMYFUNCTION("""COMPUTED_VALUE"""),"JavaScript")</f>
        <v>JavaScript</v>
      </c>
      <c r="J4200" s="1" t="str">
        <f>IFERROR(__xludf.DUMMYFUNCTION("""COMPUTED_VALUE"""),"Python")</f>
        <v>Python</v>
      </c>
      <c r="K4200" s="1" t="str">
        <f>IFERROR(__xludf.DUMMYFUNCTION("""COMPUTED_VALUE"""),"R")</f>
        <v>R</v>
      </c>
      <c r="L4200" s="1" t="str">
        <f>IFERROR(__xludf.DUMMYFUNCTION("""COMPUTED_VALUE"""),"Ruby")</f>
        <v>Ruby</v>
      </c>
      <c r="M4200" s="1" t="str">
        <f>IFERROR(__xludf.DUMMYFUNCTION("""COMPUTED_VALUE"""),"Scala")</f>
        <v>Scala</v>
      </c>
      <c r="N4200" s="1" t="str">
        <f>IFERROR(__xludf.DUMMYFUNCTION("""COMPUTED_VALUE"""),"SQL")</f>
        <v>SQL</v>
      </c>
    </row>
    <row r="4201">
      <c r="B4201" s="1" t="str">
        <f>IFERROR(__xludf.DUMMYFUNCTION("""COMPUTED_VALUE"""),"Assembly;Bash/Shell/PowerShell;C;HTML/CSS;Java;JavaScript;PHP;Python")</f>
        <v>Assembly;Bash/Shell/PowerShell;C;HTML/CSS;Java;JavaScript;PHP;Python</v>
      </c>
      <c r="E4201" s="1" t="str">
        <f>IFERROR(__xludf.DUMMYFUNCTION("UNIQUE(SPLIT(B4201,"";""))"),"Assembly")</f>
        <v>Assembly</v>
      </c>
      <c r="F4201" s="1" t="str">
        <f>IFERROR(__xludf.DUMMYFUNCTION("""COMPUTED_VALUE"""),"Bash/Shell/PowerShell")</f>
        <v>Bash/Shell/PowerShell</v>
      </c>
      <c r="G4201" s="1" t="str">
        <f>IFERROR(__xludf.DUMMYFUNCTION("""COMPUTED_VALUE"""),"C")</f>
        <v>C</v>
      </c>
      <c r="H4201" s="1" t="str">
        <f>IFERROR(__xludf.DUMMYFUNCTION("""COMPUTED_VALUE"""),"HTML/CSS")</f>
        <v>HTML/CSS</v>
      </c>
      <c r="I4201" s="1" t="str">
        <f>IFERROR(__xludf.DUMMYFUNCTION("""COMPUTED_VALUE"""),"Java")</f>
        <v>Java</v>
      </c>
      <c r="J4201" s="1" t="str">
        <f>IFERROR(__xludf.DUMMYFUNCTION("""COMPUTED_VALUE"""),"JavaScript")</f>
        <v>JavaScript</v>
      </c>
      <c r="K4201" s="1" t="str">
        <f>IFERROR(__xludf.DUMMYFUNCTION("""COMPUTED_VALUE"""),"PHP")</f>
        <v>PHP</v>
      </c>
      <c r="L4201" s="1" t="str">
        <f>IFERROR(__xludf.DUMMYFUNCTION("""COMPUTED_VALUE"""),"Python")</f>
        <v>Python</v>
      </c>
    </row>
    <row r="4202">
      <c r="B4202" s="1" t="str">
        <f>IFERROR(__xludf.DUMMYFUNCTION("""COMPUTED_VALUE"""),"Java")</f>
        <v>Java</v>
      </c>
      <c r="E4202" s="1" t="str">
        <f>IFERROR(__xludf.DUMMYFUNCTION("UNIQUE(SPLIT(B4202,"";""))"),"Java")</f>
        <v>Java</v>
      </c>
    </row>
    <row r="4203">
      <c r="B4203" s="1" t="str">
        <f>IFERROR(__xludf.DUMMYFUNCTION("""COMPUTED_VALUE"""),"C#;TypeScript")</f>
        <v>C#;TypeScript</v>
      </c>
      <c r="E4203" s="1" t="str">
        <f>IFERROR(__xludf.DUMMYFUNCTION("UNIQUE(SPLIT(B4203,"";""))"),"C#")</f>
        <v>C#</v>
      </c>
      <c r="F4203" s="1" t="str">
        <f>IFERROR(__xludf.DUMMYFUNCTION("""COMPUTED_VALUE"""),"TypeScript")</f>
        <v>TypeScript</v>
      </c>
    </row>
    <row r="4204">
      <c r="B4204" s="1" t="str">
        <f>IFERROR(__xludf.DUMMYFUNCTION("""COMPUTED_VALUE"""),"Bash/Shell/PowerShell;C;HTML/CSS;Java;Python")</f>
        <v>Bash/Shell/PowerShell;C;HTML/CSS;Java;Python</v>
      </c>
      <c r="E4204" s="1" t="str">
        <f>IFERROR(__xludf.DUMMYFUNCTION("UNIQUE(SPLIT(B4204,"";""))"),"Bash/Shell/PowerShell")</f>
        <v>Bash/Shell/PowerShell</v>
      </c>
      <c r="F4204" s="1" t="str">
        <f>IFERROR(__xludf.DUMMYFUNCTION("""COMPUTED_VALUE"""),"C")</f>
        <v>C</v>
      </c>
      <c r="G4204" s="1" t="str">
        <f>IFERROR(__xludf.DUMMYFUNCTION("""COMPUTED_VALUE"""),"HTML/CSS")</f>
        <v>HTML/CSS</v>
      </c>
      <c r="H4204" s="1" t="str">
        <f>IFERROR(__xludf.DUMMYFUNCTION("""COMPUTED_VALUE"""),"Java")</f>
        <v>Java</v>
      </c>
      <c r="I4204" s="1" t="str">
        <f>IFERROR(__xludf.DUMMYFUNCTION("""COMPUTED_VALUE"""),"Python")</f>
        <v>Python</v>
      </c>
    </row>
    <row r="4205">
      <c r="B4205" s="1" t="str">
        <f>IFERROR(__xludf.DUMMYFUNCTION("""COMPUTED_VALUE"""),"Bash/Shell/PowerShell;HTML/CSS;JavaScript;PHP;Python;SQL")</f>
        <v>Bash/Shell/PowerShell;HTML/CSS;JavaScript;PHP;Python;SQL</v>
      </c>
      <c r="E4205" s="1" t="str">
        <f>IFERROR(__xludf.DUMMYFUNCTION("UNIQUE(SPLIT(B4205,"";""))"),"Bash/Shell/PowerShell")</f>
        <v>Bash/Shell/PowerShell</v>
      </c>
      <c r="F4205" s="1" t="str">
        <f>IFERROR(__xludf.DUMMYFUNCTION("""COMPUTED_VALUE"""),"HTML/CSS")</f>
        <v>HTML/CSS</v>
      </c>
      <c r="G4205" s="1" t="str">
        <f>IFERROR(__xludf.DUMMYFUNCTION("""COMPUTED_VALUE"""),"JavaScript")</f>
        <v>JavaScript</v>
      </c>
      <c r="H4205" s="1" t="str">
        <f>IFERROR(__xludf.DUMMYFUNCTION("""COMPUTED_VALUE"""),"PHP")</f>
        <v>PHP</v>
      </c>
      <c r="I4205" s="1" t="str">
        <f>IFERROR(__xludf.DUMMYFUNCTION("""COMPUTED_VALUE"""),"Python")</f>
        <v>Python</v>
      </c>
      <c r="J4205" s="1" t="str">
        <f>IFERROR(__xludf.DUMMYFUNCTION("""COMPUTED_VALUE"""),"SQL")</f>
        <v>SQL</v>
      </c>
    </row>
    <row r="4206">
      <c r="B4206" s="1" t="str">
        <f>IFERROR(__xludf.DUMMYFUNCTION("""COMPUTED_VALUE"""),"Bash/Shell/PowerShell;Go;JavaScript;Ruby;SQL")</f>
        <v>Bash/Shell/PowerShell;Go;JavaScript;Ruby;SQL</v>
      </c>
      <c r="E4206" s="1" t="str">
        <f>IFERROR(__xludf.DUMMYFUNCTION("UNIQUE(SPLIT(B4206,"";""))"),"Bash/Shell/PowerShell")</f>
        <v>Bash/Shell/PowerShell</v>
      </c>
      <c r="F4206" s="1" t="str">
        <f>IFERROR(__xludf.DUMMYFUNCTION("""COMPUTED_VALUE"""),"Go")</f>
        <v>Go</v>
      </c>
      <c r="G4206" s="1" t="str">
        <f>IFERROR(__xludf.DUMMYFUNCTION("""COMPUTED_VALUE"""),"JavaScript")</f>
        <v>JavaScript</v>
      </c>
      <c r="H4206" s="1" t="str">
        <f>IFERROR(__xludf.DUMMYFUNCTION("""COMPUTED_VALUE"""),"Ruby")</f>
        <v>Ruby</v>
      </c>
      <c r="I4206" s="1" t="str">
        <f>IFERROR(__xludf.DUMMYFUNCTION("""COMPUTED_VALUE"""),"SQL")</f>
        <v>SQL</v>
      </c>
    </row>
    <row r="4207">
      <c r="B4207" s="1" t="str">
        <f>IFERROR(__xludf.DUMMYFUNCTION("""COMPUTED_VALUE"""),"HTML/CSS;Java;JavaScript;SQL;TypeScript")</f>
        <v>HTML/CSS;Java;JavaScript;SQL;TypeScript</v>
      </c>
      <c r="E4207" s="1" t="str">
        <f>IFERROR(__xludf.DUMMYFUNCTION("UNIQUE(SPLIT(B4207,"";""))"),"HTML/CSS")</f>
        <v>HTML/CSS</v>
      </c>
      <c r="F4207" s="1" t="str">
        <f>IFERROR(__xludf.DUMMYFUNCTION("""COMPUTED_VALUE"""),"Java")</f>
        <v>Java</v>
      </c>
      <c r="G4207" s="1" t="str">
        <f>IFERROR(__xludf.DUMMYFUNCTION("""COMPUTED_VALUE"""),"JavaScript")</f>
        <v>JavaScript</v>
      </c>
      <c r="H4207" s="1" t="str">
        <f>IFERROR(__xludf.DUMMYFUNCTION("""COMPUTED_VALUE"""),"SQL")</f>
        <v>SQL</v>
      </c>
      <c r="I4207" s="1" t="str">
        <f>IFERROR(__xludf.DUMMYFUNCTION("""COMPUTED_VALUE"""),"TypeScript")</f>
        <v>TypeScript</v>
      </c>
    </row>
    <row r="4208">
      <c r="B4208" s="1" t="str">
        <f>IFERROR(__xludf.DUMMYFUNCTION("""COMPUTED_VALUE"""),"Bash/Shell/PowerShell;C;C++;C#;HTML/CSS;JavaScript;PHP;SQL")</f>
        <v>Bash/Shell/PowerShell;C;C++;C#;HTML/CSS;JavaScript;PHP;SQL</v>
      </c>
      <c r="E4208" s="1" t="str">
        <f>IFERROR(__xludf.DUMMYFUNCTION("UNIQUE(SPLIT(B4208,"";""))"),"Bash/Shell/PowerShell")</f>
        <v>Bash/Shell/PowerShell</v>
      </c>
      <c r="F4208" s="1" t="str">
        <f>IFERROR(__xludf.DUMMYFUNCTION("""COMPUTED_VALUE"""),"C")</f>
        <v>C</v>
      </c>
      <c r="G4208" s="1" t="str">
        <f>IFERROR(__xludf.DUMMYFUNCTION("""COMPUTED_VALUE"""),"C++")</f>
        <v>C++</v>
      </c>
      <c r="H4208" s="1" t="str">
        <f>IFERROR(__xludf.DUMMYFUNCTION("""COMPUTED_VALUE"""),"C#")</f>
        <v>C#</v>
      </c>
      <c r="I4208" s="1" t="str">
        <f>IFERROR(__xludf.DUMMYFUNCTION("""COMPUTED_VALUE"""),"HTML/CSS")</f>
        <v>HTML/CSS</v>
      </c>
      <c r="J4208" s="1" t="str">
        <f>IFERROR(__xludf.DUMMYFUNCTION("""COMPUTED_VALUE"""),"JavaScript")</f>
        <v>JavaScript</v>
      </c>
      <c r="K4208" s="1" t="str">
        <f>IFERROR(__xludf.DUMMYFUNCTION("""COMPUTED_VALUE"""),"PHP")</f>
        <v>PHP</v>
      </c>
      <c r="L4208" s="1" t="str">
        <f>IFERROR(__xludf.DUMMYFUNCTION("""COMPUTED_VALUE"""),"SQL")</f>
        <v>SQL</v>
      </c>
    </row>
    <row r="4209">
      <c r="B4209" s="1" t="str">
        <f>IFERROR(__xludf.DUMMYFUNCTION("""COMPUTED_VALUE"""),"HTML/CSS;Java;JavaScript;Python;Swift")</f>
        <v>HTML/CSS;Java;JavaScript;Python;Swift</v>
      </c>
      <c r="E4209" s="1" t="str">
        <f>IFERROR(__xludf.DUMMYFUNCTION("UNIQUE(SPLIT(B4209,"";""))"),"HTML/CSS")</f>
        <v>HTML/CSS</v>
      </c>
      <c r="F4209" s="1" t="str">
        <f>IFERROR(__xludf.DUMMYFUNCTION("""COMPUTED_VALUE"""),"Java")</f>
        <v>Java</v>
      </c>
      <c r="G4209" s="1" t="str">
        <f>IFERROR(__xludf.DUMMYFUNCTION("""COMPUTED_VALUE"""),"JavaScript")</f>
        <v>JavaScript</v>
      </c>
      <c r="H4209" s="1" t="str">
        <f>IFERROR(__xludf.DUMMYFUNCTION("""COMPUTED_VALUE"""),"Python")</f>
        <v>Python</v>
      </c>
      <c r="I4209" s="1" t="str">
        <f>IFERROR(__xludf.DUMMYFUNCTION("""COMPUTED_VALUE"""),"Swift")</f>
        <v>Swift</v>
      </c>
    </row>
    <row r="4210">
      <c r="B4210" s="1" t="str">
        <f>IFERROR(__xludf.DUMMYFUNCTION("""COMPUTED_VALUE"""),"Swift")</f>
        <v>Swift</v>
      </c>
      <c r="E4210" s="1" t="str">
        <f>IFERROR(__xludf.DUMMYFUNCTION("UNIQUE(SPLIT(B4210,"";""))"),"Swift")</f>
        <v>Swift</v>
      </c>
    </row>
    <row r="4211">
      <c r="B4211" s="1" t="str">
        <f>IFERROR(__xludf.DUMMYFUNCTION("""COMPUTED_VALUE"""),"HTML/CSS;Java;JavaScript;SQL")</f>
        <v>HTML/CSS;Java;JavaScript;SQL</v>
      </c>
      <c r="E4211" s="1" t="str">
        <f>IFERROR(__xludf.DUMMYFUNCTION("UNIQUE(SPLIT(B4211,"";""))"),"HTML/CSS")</f>
        <v>HTML/CSS</v>
      </c>
      <c r="F4211" s="1" t="str">
        <f>IFERROR(__xludf.DUMMYFUNCTION("""COMPUTED_VALUE"""),"Java")</f>
        <v>Java</v>
      </c>
      <c r="G4211" s="1" t="str">
        <f>IFERROR(__xludf.DUMMYFUNCTION("""COMPUTED_VALUE"""),"JavaScript")</f>
        <v>JavaScript</v>
      </c>
      <c r="H4211" s="1" t="str">
        <f>IFERROR(__xludf.DUMMYFUNCTION("""COMPUTED_VALUE"""),"SQL")</f>
        <v>SQL</v>
      </c>
    </row>
    <row r="4212">
      <c r="B4212" s="1" t="str">
        <f>IFERROR(__xludf.DUMMYFUNCTION("""COMPUTED_VALUE"""),"Go;Java;JavaScript;TypeScript")</f>
        <v>Go;Java;JavaScript;TypeScript</v>
      </c>
      <c r="E4212" s="1" t="str">
        <f>IFERROR(__xludf.DUMMYFUNCTION("UNIQUE(SPLIT(B4212,"";""))"),"Go")</f>
        <v>Go</v>
      </c>
      <c r="F4212" s="1" t="str">
        <f>IFERROR(__xludf.DUMMYFUNCTION("""COMPUTED_VALUE"""),"Java")</f>
        <v>Java</v>
      </c>
      <c r="G4212" s="1" t="str">
        <f>IFERROR(__xludf.DUMMYFUNCTION("""COMPUTED_VALUE"""),"JavaScript")</f>
        <v>JavaScript</v>
      </c>
      <c r="H4212" s="1" t="str">
        <f>IFERROR(__xludf.DUMMYFUNCTION("""COMPUTED_VALUE"""),"TypeScript")</f>
        <v>TypeScript</v>
      </c>
    </row>
    <row r="4213">
      <c r="B4213" s="1" t="str">
        <f>IFERROR(__xludf.DUMMYFUNCTION("""COMPUTED_VALUE"""),"C++;C#")</f>
        <v>C++;C#</v>
      </c>
      <c r="E4213" s="1" t="str">
        <f>IFERROR(__xludf.DUMMYFUNCTION("UNIQUE(SPLIT(B4213,"";""))"),"C++")</f>
        <v>C++</v>
      </c>
      <c r="F4213" s="1" t="str">
        <f>IFERROR(__xludf.DUMMYFUNCTION("""COMPUTED_VALUE"""),"C#")</f>
        <v>C#</v>
      </c>
    </row>
    <row r="4214">
      <c r="B4214" s="1" t="str">
        <f>IFERROR(__xludf.DUMMYFUNCTION("""COMPUTED_VALUE"""),"HTML/CSS;Java;JavaScript;PHP;SQL")</f>
        <v>HTML/CSS;Java;JavaScript;PHP;SQL</v>
      </c>
      <c r="E4214" s="1" t="str">
        <f>IFERROR(__xludf.DUMMYFUNCTION("UNIQUE(SPLIT(B4214,"";""))"),"HTML/CSS")</f>
        <v>HTML/CSS</v>
      </c>
      <c r="F4214" s="1" t="str">
        <f>IFERROR(__xludf.DUMMYFUNCTION("""COMPUTED_VALUE"""),"Java")</f>
        <v>Java</v>
      </c>
      <c r="G4214" s="1" t="str">
        <f>IFERROR(__xludf.DUMMYFUNCTION("""COMPUTED_VALUE"""),"JavaScript")</f>
        <v>JavaScript</v>
      </c>
      <c r="H4214" s="1" t="str">
        <f>IFERROR(__xludf.DUMMYFUNCTION("""COMPUTED_VALUE"""),"PHP")</f>
        <v>PHP</v>
      </c>
      <c r="I4214" s="1" t="str">
        <f>IFERROR(__xludf.DUMMYFUNCTION("""COMPUTED_VALUE"""),"SQL")</f>
        <v>SQL</v>
      </c>
    </row>
    <row r="4215">
      <c r="B4215" s="1" t="str">
        <f>IFERROR(__xludf.DUMMYFUNCTION("""COMPUTED_VALUE"""),"HTML/CSS;Java;JavaScript;Python;SQL")</f>
        <v>HTML/CSS;Java;JavaScript;Python;SQL</v>
      </c>
      <c r="E4215" s="1" t="str">
        <f>IFERROR(__xludf.DUMMYFUNCTION("UNIQUE(SPLIT(B4215,"";""))"),"HTML/CSS")</f>
        <v>HTML/CSS</v>
      </c>
      <c r="F4215" s="1" t="str">
        <f>IFERROR(__xludf.DUMMYFUNCTION("""COMPUTED_VALUE"""),"Java")</f>
        <v>Java</v>
      </c>
      <c r="G4215" s="1" t="str">
        <f>IFERROR(__xludf.DUMMYFUNCTION("""COMPUTED_VALUE"""),"JavaScript")</f>
        <v>JavaScript</v>
      </c>
      <c r="H4215" s="1" t="str">
        <f>IFERROR(__xludf.DUMMYFUNCTION("""COMPUTED_VALUE"""),"Python")</f>
        <v>Python</v>
      </c>
      <c r="I4215" s="1" t="str">
        <f>IFERROR(__xludf.DUMMYFUNCTION("""COMPUTED_VALUE"""),"SQL")</f>
        <v>SQL</v>
      </c>
    </row>
    <row r="4216">
      <c r="B4216" s="1" t="str">
        <f>IFERROR(__xludf.DUMMYFUNCTION("""COMPUTED_VALUE"""),"Assembly;Bash/Shell/PowerShell;C;C++;Python")</f>
        <v>Assembly;Bash/Shell/PowerShell;C;C++;Python</v>
      </c>
      <c r="E4216" s="1" t="str">
        <f>IFERROR(__xludf.DUMMYFUNCTION("UNIQUE(SPLIT(B4216,"";""))"),"Assembly")</f>
        <v>Assembly</v>
      </c>
      <c r="F4216" s="1" t="str">
        <f>IFERROR(__xludf.DUMMYFUNCTION("""COMPUTED_VALUE"""),"Bash/Shell/PowerShell")</f>
        <v>Bash/Shell/PowerShell</v>
      </c>
      <c r="G4216" s="1" t="str">
        <f>IFERROR(__xludf.DUMMYFUNCTION("""COMPUTED_VALUE"""),"C")</f>
        <v>C</v>
      </c>
      <c r="H4216" s="1" t="str">
        <f>IFERROR(__xludf.DUMMYFUNCTION("""COMPUTED_VALUE"""),"C++")</f>
        <v>C++</v>
      </c>
      <c r="I4216" s="1" t="str">
        <f>IFERROR(__xludf.DUMMYFUNCTION("""COMPUTED_VALUE"""),"Python")</f>
        <v>Python</v>
      </c>
    </row>
    <row r="4217">
      <c r="B4217" s="1" t="str">
        <f>IFERROR(__xludf.DUMMYFUNCTION("""COMPUTED_VALUE"""),"C#;HTML/CSS;JavaScript;PHP;SQL;TypeScript")</f>
        <v>C#;HTML/CSS;JavaScript;PHP;SQL;TypeScript</v>
      </c>
      <c r="E4217" s="1" t="str">
        <f>IFERROR(__xludf.DUMMYFUNCTION("UNIQUE(SPLIT(B4217,"";""))"),"C#")</f>
        <v>C#</v>
      </c>
      <c r="F4217" s="1" t="str">
        <f>IFERROR(__xludf.DUMMYFUNCTION("""COMPUTED_VALUE"""),"HTML/CSS")</f>
        <v>HTML/CSS</v>
      </c>
      <c r="G4217" s="1" t="str">
        <f>IFERROR(__xludf.DUMMYFUNCTION("""COMPUTED_VALUE"""),"JavaScript")</f>
        <v>JavaScript</v>
      </c>
      <c r="H4217" s="1" t="str">
        <f>IFERROR(__xludf.DUMMYFUNCTION("""COMPUTED_VALUE"""),"PHP")</f>
        <v>PHP</v>
      </c>
      <c r="I4217" s="1" t="str">
        <f>IFERROR(__xludf.DUMMYFUNCTION("""COMPUTED_VALUE"""),"SQL")</f>
        <v>SQL</v>
      </c>
      <c r="J4217" s="1" t="str">
        <f>IFERROR(__xludf.DUMMYFUNCTION("""COMPUTED_VALUE"""),"TypeScript")</f>
        <v>TypeScript</v>
      </c>
    </row>
    <row r="4218">
      <c r="B4218" s="1" t="str">
        <f>IFERROR(__xludf.DUMMYFUNCTION("""COMPUTED_VALUE"""),"C#;HTML/CSS;JavaScript;SQL;TypeScript")</f>
        <v>C#;HTML/CSS;JavaScript;SQL;TypeScript</v>
      </c>
      <c r="E4218" s="1" t="str">
        <f>IFERROR(__xludf.DUMMYFUNCTION("UNIQUE(SPLIT(B4218,"";""))"),"C#")</f>
        <v>C#</v>
      </c>
      <c r="F4218" s="1" t="str">
        <f>IFERROR(__xludf.DUMMYFUNCTION("""COMPUTED_VALUE"""),"HTML/CSS")</f>
        <v>HTML/CSS</v>
      </c>
      <c r="G4218" s="1" t="str">
        <f>IFERROR(__xludf.DUMMYFUNCTION("""COMPUTED_VALUE"""),"JavaScript")</f>
        <v>JavaScript</v>
      </c>
      <c r="H4218" s="1" t="str">
        <f>IFERROR(__xludf.DUMMYFUNCTION("""COMPUTED_VALUE"""),"SQL")</f>
        <v>SQL</v>
      </c>
      <c r="I4218" s="1" t="str">
        <f>IFERROR(__xludf.DUMMYFUNCTION("""COMPUTED_VALUE"""),"TypeScript")</f>
        <v>TypeScript</v>
      </c>
    </row>
    <row r="4219">
      <c r="B4219" s="1" t="str">
        <f>IFERROR(__xludf.DUMMYFUNCTION("""COMPUTED_VALUE"""),"Dart;JavaScript;Swift")</f>
        <v>Dart;JavaScript;Swift</v>
      </c>
      <c r="E4219" s="1" t="str">
        <f>IFERROR(__xludf.DUMMYFUNCTION("UNIQUE(SPLIT(B4219,"";""))"),"Dart")</f>
        <v>Dart</v>
      </c>
      <c r="F4219" s="1" t="str">
        <f>IFERROR(__xludf.DUMMYFUNCTION("""COMPUTED_VALUE"""),"JavaScript")</f>
        <v>JavaScript</v>
      </c>
      <c r="G4219" s="1" t="str">
        <f>IFERROR(__xludf.DUMMYFUNCTION("""COMPUTED_VALUE"""),"Swift")</f>
        <v>Swift</v>
      </c>
    </row>
    <row r="4220">
      <c r="B4220" s="1" t="str">
        <f>IFERROR(__xludf.DUMMYFUNCTION("""COMPUTED_VALUE"""),"Java;JavaScript;Kotlin")</f>
        <v>Java;JavaScript;Kotlin</v>
      </c>
      <c r="E4220" s="1" t="str">
        <f>IFERROR(__xludf.DUMMYFUNCTION("UNIQUE(SPLIT(B4220,"";""))"),"Java")</f>
        <v>Java</v>
      </c>
      <c r="F4220" s="1" t="str">
        <f>IFERROR(__xludf.DUMMYFUNCTION("""COMPUTED_VALUE"""),"JavaScript")</f>
        <v>JavaScript</v>
      </c>
      <c r="G4220" s="1" t="str">
        <f>IFERROR(__xludf.DUMMYFUNCTION("""COMPUTED_VALUE"""),"Kotlin")</f>
        <v>Kotlin</v>
      </c>
    </row>
    <row r="4221">
      <c r="B4221" s="1" t="str">
        <f>IFERROR(__xludf.DUMMYFUNCTION("""COMPUTED_VALUE"""),"Bash/Shell/PowerShell;C;HTML/CSS;Java;JavaScript;PHP;SQL")</f>
        <v>Bash/Shell/PowerShell;C;HTML/CSS;Java;JavaScript;PHP;SQL</v>
      </c>
      <c r="E4221" s="1" t="str">
        <f>IFERROR(__xludf.DUMMYFUNCTION("UNIQUE(SPLIT(B4221,"";""))"),"Bash/Shell/PowerShell")</f>
        <v>Bash/Shell/PowerShell</v>
      </c>
      <c r="F4221" s="1" t="str">
        <f>IFERROR(__xludf.DUMMYFUNCTION("""COMPUTED_VALUE"""),"C")</f>
        <v>C</v>
      </c>
      <c r="G4221" s="1" t="str">
        <f>IFERROR(__xludf.DUMMYFUNCTION("""COMPUTED_VALUE"""),"HTML/CSS")</f>
        <v>HTML/CSS</v>
      </c>
      <c r="H4221" s="1" t="str">
        <f>IFERROR(__xludf.DUMMYFUNCTION("""COMPUTED_VALUE"""),"Java")</f>
        <v>Java</v>
      </c>
      <c r="I4221" s="1" t="str">
        <f>IFERROR(__xludf.DUMMYFUNCTION("""COMPUTED_VALUE"""),"JavaScript")</f>
        <v>JavaScript</v>
      </c>
      <c r="J4221" s="1" t="str">
        <f>IFERROR(__xludf.DUMMYFUNCTION("""COMPUTED_VALUE"""),"PHP")</f>
        <v>PHP</v>
      </c>
      <c r="K4221" s="1" t="str">
        <f>IFERROR(__xludf.DUMMYFUNCTION("""COMPUTED_VALUE"""),"SQL")</f>
        <v>SQL</v>
      </c>
    </row>
    <row r="4222">
      <c r="B4222" s="1" t="str">
        <f>IFERROR(__xludf.DUMMYFUNCTION("""COMPUTED_VALUE"""),"Dart;Java")</f>
        <v>Dart;Java</v>
      </c>
      <c r="E4222" s="1" t="str">
        <f>IFERROR(__xludf.DUMMYFUNCTION("UNIQUE(SPLIT(B4222,"";""))"),"Dart")</f>
        <v>Dart</v>
      </c>
      <c r="F4222" s="1" t="str">
        <f>IFERROR(__xludf.DUMMYFUNCTION("""COMPUTED_VALUE"""),"Java")</f>
        <v>Java</v>
      </c>
    </row>
    <row r="4223">
      <c r="B4223" s="1" t="str">
        <f>IFERROR(__xludf.DUMMYFUNCTION("""COMPUTED_VALUE"""),"HTML/CSS;Java;JavaScript;PHP;SQL")</f>
        <v>HTML/CSS;Java;JavaScript;PHP;SQL</v>
      </c>
      <c r="E4223" s="1" t="str">
        <f>IFERROR(__xludf.DUMMYFUNCTION("UNIQUE(SPLIT(B4223,"";""))"),"HTML/CSS")</f>
        <v>HTML/CSS</v>
      </c>
      <c r="F4223" s="1" t="str">
        <f>IFERROR(__xludf.DUMMYFUNCTION("""COMPUTED_VALUE"""),"Java")</f>
        <v>Java</v>
      </c>
      <c r="G4223" s="1" t="str">
        <f>IFERROR(__xludf.DUMMYFUNCTION("""COMPUTED_VALUE"""),"JavaScript")</f>
        <v>JavaScript</v>
      </c>
      <c r="H4223" s="1" t="str">
        <f>IFERROR(__xludf.DUMMYFUNCTION("""COMPUTED_VALUE"""),"PHP")</f>
        <v>PHP</v>
      </c>
      <c r="I4223" s="1" t="str">
        <f>IFERROR(__xludf.DUMMYFUNCTION("""COMPUTED_VALUE"""),"SQL")</f>
        <v>SQL</v>
      </c>
    </row>
    <row r="4224">
      <c r="B4224" s="1" t="str">
        <f>IFERROR(__xludf.DUMMYFUNCTION("""COMPUTED_VALUE"""),"C#;HTML/CSS;JavaScript;SQL;TypeScript")</f>
        <v>C#;HTML/CSS;JavaScript;SQL;TypeScript</v>
      </c>
      <c r="E4224" s="1" t="str">
        <f>IFERROR(__xludf.DUMMYFUNCTION("UNIQUE(SPLIT(B4224,"";""))"),"C#")</f>
        <v>C#</v>
      </c>
      <c r="F4224" s="1" t="str">
        <f>IFERROR(__xludf.DUMMYFUNCTION("""COMPUTED_VALUE"""),"HTML/CSS")</f>
        <v>HTML/CSS</v>
      </c>
      <c r="G4224" s="1" t="str">
        <f>IFERROR(__xludf.DUMMYFUNCTION("""COMPUTED_VALUE"""),"JavaScript")</f>
        <v>JavaScript</v>
      </c>
      <c r="H4224" s="1" t="str">
        <f>IFERROR(__xludf.DUMMYFUNCTION("""COMPUTED_VALUE"""),"SQL")</f>
        <v>SQL</v>
      </c>
      <c r="I4224" s="1" t="str">
        <f>IFERROR(__xludf.DUMMYFUNCTION("""COMPUTED_VALUE"""),"TypeScript")</f>
        <v>TypeScript</v>
      </c>
    </row>
    <row r="4225">
      <c r="B4225" s="1" t="str">
        <f>IFERROR(__xludf.DUMMYFUNCTION("""COMPUTED_VALUE"""),"C;C++;C#;HTML/CSS;Java;Python;SQL")</f>
        <v>C;C++;C#;HTML/CSS;Java;Python;SQL</v>
      </c>
      <c r="E4225" s="1" t="str">
        <f>IFERROR(__xludf.DUMMYFUNCTION("UNIQUE(SPLIT(B4225,"";""))"),"C")</f>
        <v>C</v>
      </c>
      <c r="F4225" s="1" t="str">
        <f>IFERROR(__xludf.DUMMYFUNCTION("""COMPUTED_VALUE"""),"C++")</f>
        <v>C++</v>
      </c>
      <c r="G4225" s="1" t="str">
        <f>IFERROR(__xludf.DUMMYFUNCTION("""COMPUTED_VALUE"""),"C#")</f>
        <v>C#</v>
      </c>
      <c r="H4225" s="1" t="str">
        <f>IFERROR(__xludf.DUMMYFUNCTION("""COMPUTED_VALUE"""),"HTML/CSS")</f>
        <v>HTML/CSS</v>
      </c>
      <c r="I4225" s="1" t="str">
        <f>IFERROR(__xludf.DUMMYFUNCTION("""COMPUTED_VALUE"""),"Java")</f>
        <v>Java</v>
      </c>
      <c r="J4225" s="1" t="str">
        <f>IFERROR(__xludf.DUMMYFUNCTION("""COMPUTED_VALUE"""),"Python")</f>
        <v>Python</v>
      </c>
      <c r="K4225" s="1" t="str">
        <f>IFERROR(__xludf.DUMMYFUNCTION("""COMPUTED_VALUE"""),"SQL")</f>
        <v>SQL</v>
      </c>
    </row>
    <row r="4226">
      <c r="B4226" s="1" t="str">
        <f>IFERROR(__xludf.DUMMYFUNCTION("""COMPUTED_VALUE"""),"Bash/Shell/PowerShell;C;Python")</f>
        <v>Bash/Shell/PowerShell;C;Python</v>
      </c>
      <c r="E4226" s="1" t="str">
        <f>IFERROR(__xludf.DUMMYFUNCTION("UNIQUE(SPLIT(B4226,"";""))"),"Bash/Shell/PowerShell")</f>
        <v>Bash/Shell/PowerShell</v>
      </c>
      <c r="F4226" s="1" t="str">
        <f>IFERROR(__xludf.DUMMYFUNCTION("""COMPUTED_VALUE"""),"C")</f>
        <v>C</v>
      </c>
      <c r="G4226" s="1" t="str">
        <f>IFERROR(__xludf.DUMMYFUNCTION("""COMPUTED_VALUE"""),"Python")</f>
        <v>Python</v>
      </c>
    </row>
    <row r="4227">
      <c r="B4227" s="1" t="str">
        <f>IFERROR(__xludf.DUMMYFUNCTION("""COMPUTED_VALUE"""),"C;C++;HTML/CSS;Java")</f>
        <v>C;C++;HTML/CSS;Java</v>
      </c>
      <c r="E4227" s="1" t="str">
        <f>IFERROR(__xludf.DUMMYFUNCTION("UNIQUE(SPLIT(B4227,"";""))"),"C")</f>
        <v>C</v>
      </c>
      <c r="F4227" s="1" t="str">
        <f>IFERROR(__xludf.DUMMYFUNCTION("""COMPUTED_VALUE"""),"C++")</f>
        <v>C++</v>
      </c>
      <c r="G4227" s="1" t="str">
        <f>IFERROR(__xludf.DUMMYFUNCTION("""COMPUTED_VALUE"""),"HTML/CSS")</f>
        <v>HTML/CSS</v>
      </c>
      <c r="H4227" s="1" t="str">
        <f>IFERROR(__xludf.DUMMYFUNCTION("""COMPUTED_VALUE"""),"Java")</f>
        <v>Java</v>
      </c>
    </row>
    <row r="4228">
      <c r="B4228" s="1" t="str">
        <f>IFERROR(__xludf.DUMMYFUNCTION("""COMPUTED_VALUE"""),"C;JavaScript;Python;Other(s):")</f>
        <v>C;JavaScript;Python;Other(s):</v>
      </c>
      <c r="E4228" s="1" t="str">
        <f>IFERROR(__xludf.DUMMYFUNCTION("UNIQUE(SPLIT(B4228,"";""))"),"C")</f>
        <v>C</v>
      </c>
      <c r="F4228" s="1" t="str">
        <f>IFERROR(__xludf.DUMMYFUNCTION("""COMPUTED_VALUE"""),"JavaScript")</f>
        <v>JavaScript</v>
      </c>
      <c r="G4228" s="1" t="str">
        <f>IFERROR(__xludf.DUMMYFUNCTION("""COMPUTED_VALUE"""),"Python")</f>
        <v>Python</v>
      </c>
      <c r="H4228" s="1" t="str">
        <f>IFERROR(__xludf.DUMMYFUNCTION("""COMPUTED_VALUE"""),"Other(s):")</f>
        <v>Other(s):</v>
      </c>
    </row>
    <row r="4229">
      <c r="B4229" s="1" t="str">
        <f>IFERROR(__xludf.DUMMYFUNCTION("""COMPUTED_VALUE"""),"Go;HTML/CSS;Java;JavaScript;PHP;SQL;TypeScript")</f>
        <v>Go;HTML/CSS;Java;JavaScript;PHP;SQL;TypeScript</v>
      </c>
      <c r="E4229" s="1" t="str">
        <f>IFERROR(__xludf.DUMMYFUNCTION("UNIQUE(SPLIT(B4229,"";""))"),"Go")</f>
        <v>Go</v>
      </c>
      <c r="F4229" s="1" t="str">
        <f>IFERROR(__xludf.DUMMYFUNCTION("""COMPUTED_VALUE"""),"HTML/CSS")</f>
        <v>HTML/CSS</v>
      </c>
      <c r="G4229" s="1" t="str">
        <f>IFERROR(__xludf.DUMMYFUNCTION("""COMPUTED_VALUE"""),"Java")</f>
        <v>Java</v>
      </c>
      <c r="H4229" s="1" t="str">
        <f>IFERROR(__xludf.DUMMYFUNCTION("""COMPUTED_VALUE"""),"JavaScript")</f>
        <v>JavaScript</v>
      </c>
      <c r="I4229" s="1" t="str">
        <f>IFERROR(__xludf.DUMMYFUNCTION("""COMPUTED_VALUE"""),"PHP")</f>
        <v>PHP</v>
      </c>
      <c r="J4229" s="1" t="str">
        <f>IFERROR(__xludf.DUMMYFUNCTION("""COMPUTED_VALUE"""),"SQL")</f>
        <v>SQL</v>
      </c>
      <c r="K4229" s="1" t="str">
        <f>IFERROR(__xludf.DUMMYFUNCTION("""COMPUTED_VALUE"""),"TypeScript")</f>
        <v>TypeScript</v>
      </c>
    </row>
    <row r="4230">
      <c r="B4230" s="1" t="str">
        <f>IFERROR(__xludf.DUMMYFUNCTION("""COMPUTED_VALUE"""),"Bash/Shell/PowerShell;C++;C#;HTML/CSS;Java;JavaScript;PHP;Python;SQL")</f>
        <v>Bash/Shell/PowerShell;C++;C#;HTML/CSS;Java;JavaScript;PHP;Python;SQL</v>
      </c>
      <c r="E4230" s="1" t="str">
        <f>IFERROR(__xludf.DUMMYFUNCTION("UNIQUE(SPLIT(B4230,"";""))"),"Bash/Shell/PowerShell")</f>
        <v>Bash/Shell/PowerShell</v>
      </c>
      <c r="F4230" s="1" t="str">
        <f>IFERROR(__xludf.DUMMYFUNCTION("""COMPUTED_VALUE"""),"C++")</f>
        <v>C++</v>
      </c>
      <c r="G4230" s="1" t="str">
        <f>IFERROR(__xludf.DUMMYFUNCTION("""COMPUTED_VALUE"""),"C#")</f>
        <v>C#</v>
      </c>
      <c r="H4230" s="1" t="str">
        <f>IFERROR(__xludf.DUMMYFUNCTION("""COMPUTED_VALUE"""),"HTML/CSS")</f>
        <v>HTML/CSS</v>
      </c>
      <c r="I4230" s="1" t="str">
        <f>IFERROR(__xludf.DUMMYFUNCTION("""COMPUTED_VALUE"""),"Java")</f>
        <v>Java</v>
      </c>
      <c r="J4230" s="1" t="str">
        <f>IFERROR(__xludf.DUMMYFUNCTION("""COMPUTED_VALUE"""),"JavaScript")</f>
        <v>JavaScript</v>
      </c>
      <c r="K4230" s="1" t="str">
        <f>IFERROR(__xludf.DUMMYFUNCTION("""COMPUTED_VALUE"""),"PHP")</f>
        <v>PHP</v>
      </c>
      <c r="L4230" s="1" t="str">
        <f>IFERROR(__xludf.DUMMYFUNCTION("""COMPUTED_VALUE"""),"Python")</f>
        <v>Python</v>
      </c>
      <c r="M4230" s="1" t="str">
        <f>IFERROR(__xludf.DUMMYFUNCTION("""COMPUTED_VALUE"""),"SQL")</f>
        <v>SQL</v>
      </c>
    </row>
    <row r="4231">
      <c r="B4231" s="1" t="str">
        <f>IFERROR(__xludf.DUMMYFUNCTION("""COMPUTED_VALUE"""),"Assembly;C++;HTML/CSS;Java;JavaScript;Swift")</f>
        <v>Assembly;C++;HTML/CSS;Java;JavaScript;Swift</v>
      </c>
      <c r="E4231" s="1" t="str">
        <f>IFERROR(__xludf.DUMMYFUNCTION("UNIQUE(SPLIT(B4231,"";""))"),"Assembly")</f>
        <v>Assembly</v>
      </c>
      <c r="F4231" s="1" t="str">
        <f>IFERROR(__xludf.DUMMYFUNCTION("""COMPUTED_VALUE"""),"C++")</f>
        <v>C++</v>
      </c>
      <c r="G4231" s="1" t="str">
        <f>IFERROR(__xludf.DUMMYFUNCTION("""COMPUTED_VALUE"""),"HTML/CSS")</f>
        <v>HTML/CSS</v>
      </c>
      <c r="H4231" s="1" t="str">
        <f>IFERROR(__xludf.DUMMYFUNCTION("""COMPUTED_VALUE"""),"Java")</f>
        <v>Java</v>
      </c>
      <c r="I4231" s="1" t="str">
        <f>IFERROR(__xludf.DUMMYFUNCTION("""COMPUTED_VALUE"""),"JavaScript")</f>
        <v>JavaScript</v>
      </c>
      <c r="J4231" s="1" t="str">
        <f>IFERROR(__xludf.DUMMYFUNCTION("""COMPUTED_VALUE"""),"Swift")</f>
        <v>Swift</v>
      </c>
    </row>
    <row r="4232">
      <c r="B4232" s="1" t="str">
        <f>IFERROR(__xludf.DUMMYFUNCTION("""COMPUTED_VALUE"""),"Bash/Shell/PowerShell;Go;HTML/CSS;JavaScript;Python;Ruby;SQL")</f>
        <v>Bash/Shell/PowerShell;Go;HTML/CSS;JavaScript;Python;Ruby;SQL</v>
      </c>
      <c r="E4232" s="1" t="str">
        <f>IFERROR(__xludf.DUMMYFUNCTION("UNIQUE(SPLIT(B4232,"";""))"),"Bash/Shell/PowerShell")</f>
        <v>Bash/Shell/PowerShell</v>
      </c>
      <c r="F4232" s="1" t="str">
        <f>IFERROR(__xludf.DUMMYFUNCTION("""COMPUTED_VALUE"""),"Go")</f>
        <v>Go</v>
      </c>
      <c r="G4232" s="1" t="str">
        <f>IFERROR(__xludf.DUMMYFUNCTION("""COMPUTED_VALUE"""),"HTML/CSS")</f>
        <v>HTML/CSS</v>
      </c>
      <c r="H4232" s="1" t="str">
        <f>IFERROR(__xludf.DUMMYFUNCTION("""COMPUTED_VALUE"""),"JavaScript")</f>
        <v>JavaScript</v>
      </c>
      <c r="I4232" s="1" t="str">
        <f>IFERROR(__xludf.DUMMYFUNCTION("""COMPUTED_VALUE"""),"Python")</f>
        <v>Python</v>
      </c>
      <c r="J4232" s="1" t="str">
        <f>IFERROR(__xludf.DUMMYFUNCTION("""COMPUTED_VALUE"""),"Ruby")</f>
        <v>Ruby</v>
      </c>
      <c r="K4232" s="1" t="str">
        <f>IFERROR(__xludf.DUMMYFUNCTION("""COMPUTED_VALUE"""),"SQL")</f>
        <v>SQL</v>
      </c>
    </row>
    <row r="4233">
      <c r="B4233" s="1" t="str">
        <f>IFERROR(__xludf.DUMMYFUNCTION("""COMPUTED_VALUE"""),"C#")</f>
        <v>C#</v>
      </c>
      <c r="E4233" s="1" t="str">
        <f>IFERROR(__xludf.DUMMYFUNCTION("UNIQUE(SPLIT(B4233,"";""))"),"C#")</f>
        <v>C#</v>
      </c>
    </row>
    <row r="4234">
      <c r="B4234" s="1" t="str">
        <f>IFERROR(__xludf.DUMMYFUNCTION("""COMPUTED_VALUE"""),"Assembly;Bash/Shell/PowerShell;C;C++;HTML/CSS;Java;PHP;Python;SQL;Swift;VBA")</f>
        <v>Assembly;Bash/Shell/PowerShell;C;C++;HTML/CSS;Java;PHP;Python;SQL;Swift;VBA</v>
      </c>
      <c r="E4234" s="1" t="str">
        <f>IFERROR(__xludf.DUMMYFUNCTION("UNIQUE(SPLIT(B4234,"";""))"),"Assembly")</f>
        <v>Assembly</v>
      </c>
      <c r="F4234" s="1" t="str">
        <f>IFERROR(__xludf.DUMMYFUNCTION("""COMPUTED_VALUE"""),"Bash/Shell/PowerShell")</f>
        <v>Bash/Shell/PowerShell</v>
      </c>
      <c r="G4234" s="1" t="str">
        <f>IFERROR(__xludf.DUMMYFUNCTION("""COMPUTED_VALUE"""),"C")</f>
        <v>C</v>
      </c>
      <c r="H4234" s="1" t="str">
        <f>IFERROR(__xludf.DUMMYFUNCTION("""COMPUTED_VALUE"""),"C++")</f>
        <v>C++</v>
      </c>
      <c r="I4234" s="1" t="str">
        <f>IFERROR(__xludf.DUMMYFUNCTION("""COMPUTED_VALUE"""),"HTML/CSS")</f>
        <v>HTML/CSS</v>
      </c>
      <c r="J4234" s="1" t="str">
        <f>IFERROR(__xludf.DUMMYFUNCTION("""COMPUTED_VALUE"""),"Java")</f>
        <v>Java</v>
      </c>
      <c r="K4234" s="1" t="str">
        <f>IFERROR(__xludf.DUMMYFUNCTION("""COMPUTED_VALUE"""),"PHP")</f>
        <v>PHP</v>
      </c>
      <c r="L4234" s="1" t="str">
        <f>IFERROR(__xludf.DUMMYFUNCTION("""COMPUTED_VALUE"""),"Python")</f>
        <v>Python</v>
      </c>
      <c r="M4234" s="1" t="str">
        <f>IFERROR(__xludf.DUMMYFUNCTION("""COMPUTED_VALUE"""),"SQL")</f>
        <v>SQL</v>
      </c>
      <c r="N4234" s="1" t="str">
        <f>IFERROR(__xludf.DUMMYFUNCTION("""COMPUTED_VALUE"""),"Swift")</f>
        <v>Swift</v>
      </c>
      <c r="O4234" s="1" t="str">
        <f>IFERROR(__xludf.DUMMYFUNCTION("""COMPUTED_VALUE"""),"VBA")</f>
        <v>VBA</v>
      </c>
    </row>
    <row r="4235">
      <c r="B4235" s="1" t="str">
        <f>IFERROR(__xludf.DUMMYFUNCTION("""COMPUTED_VALUE"""),"JavaScript;TypeScript")</f>
        <v>JavaScript;TypeScript</v>
      </c>
      <c r="E4235" s="1" t="str">
        <f>IFERROR(__xludf.DUMMYFUNCTION("UNIQUE(SPLIT(B4235,"";""))"),"JavaScript")</f>
        <v>JavaScript</v>
      </c>
      <c r="F4235" s="1" t="str">
        <f>IFERROR(__xludf.DUMMYFUNCTION("""COMPUTED_VALUE"""),"TypeScript")</f>
        <v>TypeScript</v>
      </c>
    </row>
    <row r="4236">
      <c r="B4236" s="1" t="str">
        <f>IFERROR(__xludf.DUMMYFUNCTION("""COMPUTED_VALUE"""),"Bash/Shell/PowerShell;Java;JavaScript;Objective-C;Ruby;SQL;Swift;TypeScript")</f>
        <v>Bash/Shell/PowerShell;Java;JavaScript;Objective-C;Ruby;SQL;Swift;TypeScript</v>
      </c>
      <c r="E4236" s="1" t="str">
        <f>IFERROR(__xludf.DUMMYFUNCTION("UNIQUE(SPLIT(B4236,"";""))"),"Bash/Shell/PowerShell")</f>
        <v>Bash/Shell/PowerShell</v>
      </c>
      <c r="F4236" s="1" t="str">
        <f>IFERROR(__xludf.DUMMYFUNCTION("""COMPUTED_VALUE"""),"Java")</f>
        <v>Java</v>
      </c>
      <c r="G4236" s="1" t="str">
        <f>IFERROR(__xludf.DUMMYFUNCTION("""COMPUTED_VALUE"""),"JavaScript")</f>
        <v>JavaScript</v>
      </c>
      <c r="H4236" s="1" t="str">
        <f>IFERROR(__xludf.DUMMYFUNCTION("""COMPUTED_VALUE"""),"Objective-C")</f>
        <v>Objective-C</v>
      </c>
      <c r="I4236" s="1" t="str">
        <f>IFERROR(__xludf.DUMMYFUNCTION("""COMPUTED_VALUE"""),"Ruby")</f>
        <v>Ruby</v>
      </c>
      <c r="J4236" s="1" t="str">
        <f>IFERROR(__xludf.DUMMYFUNCTION("""COMPUTED_VALUE"""),"SQL")</f>
        <v>SQL</v>
      </c>
      <c r="K4236" s="1" t="str">
        <f>IFERROR(__xludf.DUMMYFUNCTION("""COMPUTED_VALUE"""),"Swift")</f>
        <v>Swift</v>
      </c>
      <c r="L4236" s="1" t="str">
        <f>IFERROR(__xludf.DUMMYFUNCTION("""COMPUTED_VALUE"""),"TypeScript")</f>
        <v>TypeScript</v>
      </c>
    </row>
    <row r="4237">
      <c r="B4237" s="1" t="str">
        <f>IFERROR(__xludf.DUMMYFUNCTION("""COMPUTED_VALUE"""),"Java;JavaScript;Scala;SQL")</f>
        <v>Java;JavaScript;Scala;SQL</v>
      </c>
      <c r="E4237" s="1" t="str">
        <f>IFERROR(__xludf.DUMMYFUNCTION("UNIQUE(SPLIT(B4237,"";""))"),"Java")</f>
        <v>Java</v>
      </c>
      <c r="F4237" s="1" t="str">
        <f>IFERROR(__xludf.DUMMYFUNCTION("""COMPUTED_VALUE"""),"JavaScript")</f>
        <v>JavaScript</v>
      </c>
      <c r="G4237" s="1" t="str">
        <f>IFERROR(__xludf.DUMMYFUNCTION("""COMPUTED_VALUE"""),"Scala")</f>
        <v>Scala</v>
      </c>
      <c r="H4237" s="1" t="str">
        <f>IFERROR(__xludf.DUMMYFUNCTION("""COMPUTED_VALUE"""),"SQL")</f>
        <v>SQL</v>
      </c>
    </row>
    <row r="4238">
      <c r="B4238" s="1" t="str">
        <f>IFERROR(__xludf.DUMMYFUNCTION("""COMPUTED_VALUE"""),"Bash/Shell/PowerShell;C;C++;C#;HTML/CSS;SQL;WebAssembly")</f>
        <v>Bash/Shell/PowerShell;C;C++;C#;HTML/CSS;SQL;WebAssembly</v>
      </c>
      <c r="E4238" s="1" t="str">
        <f>IFERROR(__xludf.DUMMYFUNCTION("UNIQUE(SPLIT(B4238,"";""))"),"Bash/Shell/PowerShell")</f>
        <v>Bash/Shell/PowerShell</v>
      </c>
      <c r="F4238" s="1" t="str">
        <f>IFERROR(__xludf.DUMMYFUNCTION("""COMPUTED_VALUE"""),"C")</f>
        <v>C</v>
      </c>
      <c r="G4238" s="1" t="str">
        <f>IFERROR(__xludf.DUMMYFUNCTION("""COMPUTED_VALUE"""),"C++")</f>
        <v>C++</v>
      </c>
      <c r="H4238" s="1" t="str">
        <f>IFERROR(__xludf.DUMMYFUNCTION("""COMPUTED_VALUE"""),"C#")</f>
        <v>C#</v>
      </c>
      <c r="I4238" s="1" t="str">
        <f>IFERROR(__xludf.DUMMYFUNCTION("""COMPUTED_VALUE"""),"HTML/CSS")</f>
        <v>HTML/CSS</v>
      </c>
      <c r="J4238" s="1" t="str">
        <f>IFERROR(__xludf.DUMMYFUNCTION("""COMPUTED_VALUE"""),"SQL")</f>
        <v>SQL</v>
      </c>
      <c r="K4238" s="1" t="str">
        <f>IFERROR(__xludf.DUMMYFUNCTION("""COMPUTED_VALUE"""),"WebAssembly")</f>
        <v>WebAssembly</v>
      </c>
    </row>
    <row r="4239">
      <c r="B4239" s="1" t="str">
        <f>IFERROR(__xludf.DUMMYFUNCTION("""COMPUTED_VALUE"""),"HTML/CSS;JavaScript;PHP;SQL")</f>
        <v>HTML/CSS;JavaScript;PHP;SQL</v>
      </c>
      <c r="E4239" s="1" t="str">
        <f>IFERROR(__xludf.DUMMYFUNCTION("UNIQUE(SPLIT(B4239,"";""))"),"HTML/CSS")</f>
        <v>HTML/CSS</v>
      </c>
      <c r="F4239" s="1" t="str">
        <f>IFERROR(__xludf.DUMMYFUNCTION("""COMPUTED_VALUE"""),"JavaScript")</f>
        <v>JavaScript</v>
      </c>
      <c r="G4239" s="1" t="str">
        <f>IFERROR(__xludf.DUMMYFUNCTION("""COMPUTED_VALUE"""),"PHP")</f>
        <v>PHP</v>
      </c>
      <c r="H4239" s="1" t="str">
        <f>IFERROR(__xludf.DUMMYFUNCTION("""COMPUTED_VALUE"""),"SQL")</f>
        <v>SQL</v>
      </c>
    </row>
    <row r="4240">
      <c r="B4240" s="1" t="str">
        <f>IFERROR(__xludf.DUMMYFUNCTION("""COMPUTED_VALUE"""),"Python")</f>
        <v>Python</v>
      </c>
      <c r="E4240" s="1" t="str">
        <f>IFERROR(__xludf.DUMMYFUNCTION("UNIQUE(SPLIT(B4240,"";""))"),"Python")</f>
        <v>Python</v>
      </c>
    </row>
    <row r="4241">
      <c r="B4241" s="1" t="str">
        <f>IFERROR(__xludf.DUMMYFUNCTION("""COMPUTED_VALUE"""),"Bash/Shell/PowerShell;C;C++;C#;HTML/CSS;JavaScript;PHP;Python;Rust;SQL")</f>
        <v>Bash/Shell/PowerShell;C;C++;C#;HTML/CSS;JavaScript;PHP;Python;Rust;SQL</v>
      </c>
      <c r="E4241" s="1" t="str">
        <f>IFERROR(__xludf.DUMMYFUNCTION("UNIQUE(SPLIT(B4241,"";""))"),"Bash/Shell/PowerShell")</f>
        <v>Bash/Shell/PowerShell</v>
      </c>
      <c r="F4241" s="1" t="str">
        <f>IFERROR(__xludf.DUMMYFUNCTION("""COMPUTED_VALUE"""),"C")</f>
        <v>C</v>
      </c>
      <c r="G4241" s="1" t="str">
        <f>IFERROR(__xludf.DUMMYFUNCTION("""COMPUTED_VALUE"""),"C++")</f>
        <v>C++</v>
      </c>
      <c r="H4241" s="1" t="str">
        <f>IFERROR(__xludf.DUMMYFUNCTION("""COMPUTED_VALUE"""),"C#")</f>
        <v>C#</v>
      </c>
      <c r="I4241" s="1" t="str">
        <f>IFERROR(__xludf.DUMMYFUNCTION("""COMPUTED_VALUE"""),"HTML/CSS")</f>
        <v>HTML/CSS</v>
      </c>
      <c r="J4241" s="1" t="str">
        <f>IFERROR(__xludf.DUMMYFUNCTION("""COMPUTED_VALUE"""),"JavaScript")</f>
        <v>JavaScript</v>
      </c>
      <c r="K4241" s="1" t="str">
        <f>IFERROR(__xludf.DUMMYFUNCTION("""COMPUTED_VALUE"""),"PHP")</f>
        <v>PHP</v>
      </c>
      <c r="L4241" s="1" t="str">
        <f>IFERROR(__xludf.DUMMYFUNCTION("""COMPUTED_VALUE"""),"Python")</f>
        <v>Python</v>
      </c>
      <c r="M4241" s="1" t="str">
        <f>IFERROR(__xludf.DUMMYFUNCTION("""COMPUTED_VALUE"""),"Rust")</f>
        <v>Rust</v>
      </c>
      <c r="N4241" s="1" t="str">
        <f>IFERROR(__xludf.DUMMYFUNCTION("""COMPUTED_VALUE"""),"SQL")</f>
        <v>SQL</v>
      </c>
    </row>
    <row r="4242">
      <c r="B4242" s="1" t="str">
        <f>IFERROR(__xludf.DUMMYFUNCTION("""COMPUTED_VALUE"""),"Bash/Shell/PowerShell;C++;HTML/CSS;JavaScript;PHP;SQL")</f>
        <v>Bash/Shell/PowerShell;C++;HTML/CSS;JavaScript;PHP;SQL</v>
      </c>
      <c r="E4242" s="1" t="str">
        <f>IFERROR(__xludf.DUMMYFUNCTION("UNIQUE(SPLIT(B4242,"";""))"),"Bash/Shell/PowerShell")</f>
        <v>Bash/Shell/PowerShell</v>
      </c>
      <c r="F4242" s="1" t="str">
        <f>IFERROR(__xludf.DUMMYFUNCTION("""COMPUTED_VALUE"""),"C++")</f>
        <v>C++</v>
      </c>
      <c r="G4242" s="1" t="str">
        <f>IFERROR(__xludf.DUMMYFUNCTION("""COMPUTED_VALUE"""),"HTML/CSS")</f>
        <v>HTML/CSS</v>
      </c>
      <c r="H4242" s="1" t="str">
        <f>IFERROR(__xludf.DUMMYFUNCTION("""COMPUTED_VALUE"""),"JavaScript")</f>
        <v>JavaScript</v>
      </c>
      <c r="I4242" s="1" t="str">
        <f>IFERROR(__xludf.DUMMYFUNCTION("""COMPUTED_VALUE"""),"PHP")</f>
        <v>PHP</v>
      </c>
      <c r="J4242" s="1" t="str">
        <f>IFERROR(__xludf.DUMMYFUNCTION("""COMPUTED_VALUE"""),"SQL")</f>
        <v>SQL</v>
      </c>
    </row>
    <row r="4243">
      <c r="B4243" s="1" t="str">
        <f>IFERROR(__xludf.DUMMYFUNCTION("""COMPUTED_VALUE"""),"HTML/CSS;Java;R;SQL")</f>
        <v>HTML/CSS;Java;R;SQL</v>
      </c>
      <c r="E4243" s="1" t="str">
        <f>IFERROR(__xludf.DUMMYFUNCTION("UNIQUE(SPLIT(B4243,"";""))"),"HTML/CSS")</f>
        <v>HTML/CSS</v>
      </c>
      <c r="F4243" s="1" t="str">
        <f>IFERROR(__xludf.DUMMYFUNCTION("""COMPUTED_VALUE"""),"Java")</f>
        <v>Java</v>
      </c>
      <c r="G4243" s="1" t="str">
        <f>IFERROR(__xludf.DUMMYFUNCTION("""COMPUTED_VALUE"""),"R")</f>
        <v>R</v>
      </c>
      <c r="H4243" s="1" t="str">
        <f>IFERROR(__xludf.DUMMYFUNCTION("""COMPUTED_VALUE"""),"SQL")</f>
        <v>SQL</v>
      </c>
    </row>
    <row r="4244">
      <c r="B4244" s="1" t="str">
        <f>IFERROR(__xludf.DUMMYFUNCTION("""COMPUTED_VALUE"""),"C#;HTML/CSS;JavaScript;SQL;TypeScript")</f>
        <v>C#;HTML/CSS;JavaScript;SQL;TypeScript</v>
      </c>
      <c r="E4244" s="1" t="str">
        <f>IFERROR(__xludf.DUMMYFUNCTION("UNIQUE(SPLIT(B4244,"";""))"),"C#")</f>
        <v>C#</v>
      </c>
      <c r="F4244" s="1" t="str">
        <f>IFERROR(__xludf.DUMMYFUNCTION("""COMPUTED_VALUE"""),"HTML/CSS")</f>
        <v>HTML/CSS</v>
      </c>
      <c r="G4244" s="1" t="str">
        <f>IFERROR(__xludf.DUMMYFUNCTION("""COMPUTED_VALUE"""),"JavaScript")</f>
        <v>JavaScript</v>
      </c>
      <c r="H4244" s="1" t="str">
        <f>IFERROR(__xludf.DUMMYFUNCTION("""COMPUTED_VALUE"""),"SQL")</f>
        <v>SQL</v>
      </c>
      <c r="I4244" s="1" t="str">
        <f>IFERROR(__xludf.DUMMYFUNCTION("""COMPUTED_VALUE"""),"TypeScript")</f>
        <v>TypeScript</v>
      </c>
    </row>
    <row r="4245">
      <c r="B4245" s="1" t="str">
        <f>IFERROR(__xludf.DUMMYFUNCTION("""COMPUTED_VALUE"""),"Bash/Shell/PowerShell;JavaScript;Python;SQL;TypeScript")</f>
        <v>Bash/Shell/PowerShell;JavaScript;Python;SQL;TypeScript</v>
      </c>
      <c r="E4245" s="1" t="str">
        <f>IFERROR(__xludf.DUMMYFUNCTION("UNIQUE(SPLIT(B4245,"";""))"),"Bash/Shell/PowerShell")</f>
        <v>Bash/Shell/PowerShell</v>
      </c>
      <c r="F4245" s="1" t="str">
        <f>IFERROR(__xludf.DUMMYFUNCTION("""COMPUTED_VALUE"""),"JavaScript")</f>
        <v>JavaScript</v>
      </c>
      <c r="G4245" s="1" t="str">
        <f>IFERROR(__xludf.DUMMYFUNCTION("""COMPUTED_VALUE"""),"Python")</f>
        <v>Python</v>
      </c>
      <c r="H4245" s="1" t="str">
        <f>IFERROR(__xludf.DUMMYFUNCTION("""COMPUTED_VALUE"""),"SQL")</f>
        <v>SQL</v>
      </c>
      <c r="I4245" s="1" t="str">
        <f>IFERROR(__xludf.DUMMYFUNCTION("""COMPUTED_VALUE"""),"TypeScript")</f>
        <v>TypeScript</v>
      </c>
    </row>
    <row r="4246">
      <c r="B4246" s="1" t="str">
        <f>IFERROR(__xludf.DUMMYFUNCTION("""COMPUTED_VALUE"""),"C++;HTML/CSS;Java;JavaScript;PHP;Python;SQL")</f>
        <v>C++;HTML/CSS;Java;JavaScript;PHP;Python;SQL</v>
      </c>
      <c r="E4246" s="1" t="str">
        <f>IFERROR(__xludf.DUMMYFUNCTION("UNIQUE(SPLIT(B4246,"";""))"),"C++")</f>
        <v>C++</v>
      </c>
      <c r="F4246" s="1" t="str">
        <f>IFERROR(__xludf.DUMMYFUNCTION("""COMPUTED_VALUE"""),"HTML/CSS")</f>
        <v>HTML/CSS</v>
      </c>
      <c r="G4246" s="1" t="str">
        <f>IFERROR(__xludf.DUMMYFUNCTION("""COMPUTED_VALUE"""),"Java")</f>
        <v>Java</v>
      </c>
      <c r="H4246" s="1" t="str">
        <f>IFERROR(__xludf.DUMMYFUNCTION("""COMPUTED_VALUE"""),"JavaScript")</f>
        <v>JavaScript</v>
      </c>
      <c r="I4246" s="1" t="str">
        <f>IFERROR(__xludf.DUMMYFUNCTION("""COMPUTED_VALUE"""),"PHP")</f>
        <v>PHP</v>
      </c>
      <c r="J4246" s="1" t="str">
        <f>IFERROR(__xludf.DUMMYFUNCTION("""COMPUTED_VALUE"""),"Python")</f>
        <v>Python</v>
      </c>
      <c r="K4246" s="1" t="str">
        <f>IFERROR(__xludf.DUMMYFUNCTION("""COMPUTED_VALUE"""),"SQL")</f>
        <v>SQL</v>
      </c>
    </row>
    <row r="4247">
      <c r="B4247" s="1" t="str">
        <f>IFERROR(__xludf.DUMMYFUNCTION("""COMPUTED_VALUE"""),"HTML/CSS;JavaScript")</f>
        <v>HTML/CSS;JavaScript</v>
      </c>
      <c r="E4247" s="1" t="str">
        <f>IFERROR(__xludf.DUMMYFUNCTION("UNIQUE(SPLIT(B4247,"";""))"),"HTML/CSS")</f>
        <v>HTML/CSS</v>
      </c>
      <c r="F4247" s="1" t="str">
        <f>IFERROR(__xludf.DUMMYFUNCTION("""COMPUTED_VALUE"""),"JavaScript")</f>
        <v>JavaScript</v>
      </c>
    </row>
    <row r="4248">
      <c r="B4248" s="1" t="str">
        <f>IFERROR(__xludf.DUMMYFUNCTION("""COMPUTED_VALUE"""),"HTML/CSS;Objective-C;Swift")</f>
        <v>HTML/CSS;Objective-C;Swift</v>
      </c>
      <c r="E4248" s="1" t="str">
        <f>IFERROR(__xludf.DUMMYFUNCTION("UNIQUE(SPLIT(B4248,"";""))"),"HTML/CSS")</f>
        <v>HTML/CSS</v>
      </c>
      <c r="F4248" s="1" t="str">
        <f>IFERROR(__xludf.DUMMYFUNCTION("""COMPUTED_VALUE"""),"Objective-C")</f>
        <v>Objective-C</v>
      </c>
      <c r="G4248" s="1" t="str">
        <f>IFERROR(__xludf.DUMMYFUNCTION("""COMPUTED_VALUE"""),"Swift")</f>
        <v>Swift</v>
      </c>
    </row>
    <row r="4249">
      <c r="B4249" s="1" t="str">
        <f>IFERROR(__xludf.DUMMYFUNCTION("""COMPUTED_VALUE"""),"Java;VBA")</f>
        <v>Java;VBA</v>
      </c>
      <c r="E4249" s="1" t="str">
        <f>IFERROR(__xludf.DUMMYFUNCTION("UNIQUE(SPLIT(B4249,"";""))"),"Java")</f>
        <v>Java</v>
      </c>
      <c r="F4249" s="1" t="str">
        <f>IFERROR(__xludf.DUMMYFUNCTION("""COMPUTED_VALUE"""),"VBA")</f>
        <v>VBA</v>
      </c>
    </row>
    <row r="4250">
      <c r="B4250" s="1" t="str">
        <f>IFERROR(__xludf.DUMMYFUNCTION("""COMPUTED_VALUE"""),"Bash/Shell/PowerShell;C;C++;C#;HTML/CSS;Java;JavaScript;Objective-C;PHP;SQL;Other(s):")</f>
        <v>Bash/Shell/PowerShell;C;C++;C#;HTML/CSS;Java;JavaScript;Objective-C;PHP;SQL;Other(s):</v>
      </c>
      <c r="E4250" s="1" t="str">
        <f>IFERROR(__xludf.DUMMYFUNCTION("UNIQUE(SPLIT(B4250,"";""))"),"Bash/Shell/PowerShell")</f>
        <v>Bash/Shell/PowerShell</v>
      </c>
      <c r="F4250" s="1" t="str">
        <f>IFERROR(__xludf.DUMMYFUNCTION("""COMPUTED_VALUE"""),"C")</f>
        <v>C</v>
      </c>
      <c r="G4250" s="1" t="str">
        <f>IFERROR(__xludf.DUMMYFUNCTION("""COMPUTED_VALUE"""),"C++")</f>
        <v>C++</v>
      </c>
      <c r="H4250" s="1" t="str">
        <f>IFERROR(__xludf.DUMMYFUNCTION("""COMPUTED_VALUE"""),"C#")</f>
        <v>C#</v>
      </c>
      <c r="I4250" s="1" t="str">
        <f>IFERROR(__xludf.DUMMYFUNCTION("""COMPUTED_VALUE"""),"HTML/CSS")</f>
        <v>HTML/CSS</v>
      </c>
      <c r="J4250" s="1" t="str">
        <f>IFERROR(__xludf.DUMMYFUNCTION("""COMPUTED_VALUE"""),"Java")</f>
        <v>Java</v>
      </c>
      <c r="K4250" s="1" t="str">
        <f>IFERROR(__xludf.DUMMYFUNCTION("""COMPUTED_VALUE"""),"JavaScript")</f>
        <v>JavaScript</v>
      </c>
      <c r="L4250" s="1" t="str">
        <f>IFERROR(__xludf.DUMMYFUNCTION("""COMPUTED_VALUE"""),"Objective-C")</f>
        <v>Objective-C</v>
      </c>
      <c r="M4250" s="1" t="str">
        <f>IFERROR(__xludf.DUMMYFUNCTION("""COMPUTED_VALUE"""),"PHP")</f>
        <v>PHP</v>
      </c>
      <c r="N4250" s="1" t="str">
        <f>IFERROR(__xludf.DUMMYFUNCTION("""COMPUTED_VALUE"""),"SQL")</f>
        <v>SQL</v>
      </c>
      <c r="O4250" s="1" t="str">
        <f>IFERROR(__xludf.DUMMYFUNCTION("""COMPUTED_VALUE"""),"Other(s):")</f>
        <v>Other(s):</v>
      </c>
    </row>
    <row r="4251">
      <c r="B4251" s="1" t="str">
        <f>IFERROR(__xludf.DUMMYFUNCTION("""COMPUTED_VALUE"""),"Bash/Shell/PowerShell;C++;Java;Python;SQL")</f>
        <v>Bash/Shell/PowerShell;C++;Java;Python;SQL</v>
      </c>
      <c r="E4251" s="1" t="str">
        <f>IFERROR(__xludf.DUMMYFUNCTION("UNIQUE(SPLIT(B4251,"";""))"),"Bash/Shell/PowerShell")</f>
        <v>Bash/Shell/PowerShell</v>
      </c>
      <c r="F4251" s="1" t="str">
        <f>IFERROR(__xludf.DUMMYFUNCTION("""COMPUTED_VALUE"""),"C++")</f>
        <v>C++</v>
      </c>
      <c r="G4251" s="1" t="str">
        <f>IFERROR(__xludf.DUMMYFUNCTION("""COMPUTED_VALUE"""),"Java")</f>
        <v>Java</v>
      </c>
      <c r="H4251" s="1" t="str">
        <f>IFERROR(__xludf.DUMMYFUNCTION("""COMPUTED_VALUE"""),"Python")</f>
        <v>Python</v>
      </c>
      <c r="I4251" s="1" t="str">
        <f>IFERROR(__xludf.DUMMYFUNCTION("""COMPUTED_VALUE"""),"SQL")</f>
        <v>SQL</v>
      </c>
    </row>
    <row r="4252">
      <c r="B4252" s="1" t="str">
        <f>IFERROR(__xludf.DUMMYFUNCTION("""COMPUTED_VALUE"""),"Java;JavaScript;SQL;TypeScript")</f>
        <v>Java;JavaScript;SQL;TypeScript</v>
      </c>
      <c r="E4252" s="1" t="str">
        <f>IFERROR(__xludf.DUMMYFUNCTION("UNIQUE(SPLIT(B4252,"";""))"),"Java")</f>
        <v>Java</v>
      </c>
      <c r="F4252" s="1" t="str">
        <f>IFERROR(__xludf.DUMMYFUNCTION("""COMPUTED_VALUE"""),"JavaScript")</f>
        <v>JavaScript</v>
      </c>
      <c r="G4252" s="1" t="str">
        <f>IFERROR(__xludf.DUMMYFUNCTION("""COMPUTED_VALUE"""),"SQL")</f>
        <v>SQL</v>
      </c>
      <c r="H4252" s="1" t="str">
        <f>IFERROR(__xludf.DUMMYFUNCTION("""COMPUTED_VALUE"""),"TypeScript")</f>
        <v>TypeScript</v>
      </c>
    </row>
    <row r="4253">
      <c r="B4253" s="1" t="str">
        <f>IFERROR(__xludf.DUMMYFUNCTION("""COMPUTED_VALUE"""),"Bash/Shell/PowerShell;C++;JavaScript;Kotlin")</f>
        <v>Bash/Shell/PowerShell;C++;JavaScript;Kotlin</v>
      </c>
      <c r="E4253" s="1" t="str">
        <f>IFERROR(__xludf.DUMMYFUNCTION("UNIQUE(SPLIT(B4253,"";""))"),"Bash/Shell/PowerShell")</f>
        <v>Bash/Shell/PowerShell</v>
      </c>
      <c r="F4253" s="1" t="str">
        <f>IFERROR(__xludf.DUMMYFUNCTION("""COMPUTED_VALUE"""),"C++")</f>
        <v>C++</v>
      </c>
      <c r="G4253" s="1" t="str">
        <f>IFERROR(__xludf.DUMMYFUNCTION("""COMPUTED_VALUE"""),"JavaScript")</f>
        <v>JavaScript</v>
      </c>
      <c r="H4253" s="1" t="str">
        <f>IFERROR(__xludf.DUMMYFUNCTION("""COMPUTED_VALUE"""),"Kotlin")</f>
        <v>Kotlin</v>
      </c>
    </row>
    <row r="4254">
      <c r="B4254" s="1" t="str">
        <f>IFERROR(__xludf.DUMMYFUNCTION("""COMPUTED_VALUE"""),"Bash/Shell/PowerShell;HTML/CSS;Java;JavaScript;Kotlin;PHP;Python;SQL;WebAssembly")</f>
        <v>Bash/Shell/PowerShell;HTML/CSS;Java;JavaScript;Kotlin;PHP;Python;SQL;WebAssembly</v>
      </c>
      <c r="E4254" s="1" t="str">
        <f>IFERROR(__xludf.DUMMYFUNCTION("UNIQUE(SPLIT(B4254,"";""))"),"Bash/Shell/PowerShell")</f>
        <v>Bash/Shell/PowerShell</v>
      </c>
      <c r="F4254" s="1" t="str">
        <f>IFERROR(__xludf.DUMMYFUNCTION("""COMPUTED_VALUE"""),"HTML/CSS")</f>
        <v>HTML/CSS</v>
      </c>
      <c r="G4254" s="1" t="str">
        <f>IFERROR(__xludf.DUMMYFUNCTION("""COMPUTED_VALUE"""),"Java")</f>
        <v>Java</v>
      </c>
      <c r="H4254" s="1" t="str">
        <f>IFERROR(__xludf.DUMMYFUNCTION("""COMPUTED_VALUE"""),"JavaScript")</f>
        <v>JavaScript</v>
      </c>
      <c r="I4254" s="1" t="str">
        <f>IFERROR(__xludf.DUMMYFUNCTION("""COMPUTED_VALUE"""),"Kotlin")</f>
        <v>Kotlin</v>
      </c>
      <c r="J4254" s="1" t="str">
        <f>IFERROR(__xludf.DUMMYFUNCTION("""COMPUTED_VALUE"""),"PHP")</f>
        <v>PHP</v>
      </c>
      <c r="K4254" s="1" t="str">
        <f>IFERROR(__xludf.DUMMYFUNCTION("""COMPUTED_VALUE"""),"Python")</f>
        <v>Python</v>
      </c>
      <c r="L4254" s="1" t="str">
        <f>IFERROR(__xludf.DUMMYFUNCTION("""COMPUTED_VALUE"""),"SQL")</f>
        <v>SQL</v>
      </c>
      <c r="M4254" s="1" t="str">
        <f>IFERROR(__xludf.DUMMYFUNCTION("""COMPUTED_VALUE"""),"WebAssembly")</f>
        <v>WebAssembly</v>
      </c>
    </row>
    <row r="4255">
      <c r="B4255" s="1" t="str">
        <f>IFERROR(__xludf.DUMMYFUNCTION("""COMPUTED_VALUE"""),"Bash/Shell/PowerShell;HTML/CSS;Java;JavaScript;SQL;Other(s):")</f>
        <v>Bash/Shell/PowerShell;HTML/CSS;Java;JavaScript;SQL;Other(s):</v>
      </c>
      <c r="E4255" s="1" t="str">
        <f>IFERROR(__xludf.DUMMYFUNCTION("UNIQUE(SPLIT(B4255,"";""))"),"Bash/Shell/PowerShell")</f>
        <v>Bash/Shell/PowerShell</v>
      </c>
      <c r="F4255" s="1" t="str">
        <f>IFERROR(__xludf.DUMMYFUNCTION("""COMPUTED_VALUE"""),"HTML/CSS")</f>
        <v>HTML/CSS</v>
      </c>
      <c r="G4255" s="1" t="str">
        <f>IFERROR(__xludf.DUMMYFUNCTION("""COMPUTED_VALUE"""),"Java")</f>
        <v>Java</v>
      </c>
      <c r="H4255" s="1" t="str">
        <f>IFERROR(__xludf.DUMMYFUNCTION("""COMPUTED_VALUE"""),"JavaScript")</f>
        <v>JavaScript</v>
      </c>
      <c r="I4255" s="1" t="str">
        <f>IFERROR(__xludf.DUMMYFUNCTION("""COMPUTED_VALUE"""),"SQL")</f>
        <v>SQL</v>
      </c>
      <c r="J4255" s="1" t="str">
        <f>IFERROR(__xludf.DUMMYFUNCTION("""COMPUTED_VALUE"""),"Other(s):")</f>
        <v>Other(s):</v>
      </c>
    </row>
    <row r="4256">
      <c r="B4256" s="1" t="str">
        <f>IFERROR(__xludf.DUMMYFUNCTION("""COMPUTED_VALUE"""),"C;C++;HTML/CSS;JavaScript;Python;WebAssembly")</f>
        <v>C;C++;HTML/CSS;JavaScript;Python;WebAssembly</v>
      </c>
      <c r="E4256" s="1" t="str">
        <f>IFERROR(__xludf.DUMMYFUNCTION("UNIQUE(SPLIT(B4256,"";""))"),"C")</f>
        <v>C</v>
      </c>
      <c r="F4256" s="1" t="str">
        <f>IFERROR(__xludf.DUMMYFUNCTION("""COMPUTED_VALUE"""),"C++")</f>
        <v>C++</v>
      </c>
      <c r="G4256" s="1" t="str">
        <f>IFERROR(__xludf.DUMMYFUNCTION("""COMPUTED_VALUE"""),"HTML/CSS")</f>
        <v>HTML/CSS</v>
      </c>
      <c r="H4256" s="1" t="str">
        <f>IFERROR(__xludf.DUMMYFUNCTION("""COMPUTED_VALUE"""),"JavaScript")</f>
        <v>JavaScript</v>
      </c>
      <c r="I4256" s="1" t="str">
        <f>IFERROR(__xludf.DUMMYFUNCTION("""COMPUTED_VALUE"""),"Python")</f>
        <v>Python</v>
      </c>
      <c r="J4256" s="1" t="str">
        <f>IFERROR(__xludf.DUMMYFUNCTION("""COMPUTED_VALUE"""),"WebAssembly")</f>
        <v>WebAssembly</v>
      </c>
    </row>
    <row r="4257">
      <c r="B4257" s="1" t="str">
        <f>IFERROR(__xludf.DUMMYFUNCTION("""COMPUTED_VALUE"""),"HTML/CSS;JavaScript;PHP;SQL;VBA")</f>
        <v>HTML/CSS;JavaScript;PHP;SQL;VBA</v>
      </c>
      <c r="E4257" s="1" t="str">
        <f>IFERROR(__xludf.DUMMYFUNCTION("UNIQUE(SPLIT(B4257,"";""))"),"HTML/CSS")</f>
        <v>HTML/CSS</v>
      </c>
      <c r="F4257" s="1" t="str">
        <f>IFERROR(__xludf.DUMMYFUNCTION("""COMPUTED_VALUE"""),"JavaScript")</f>
        <v>JavaScript</v>
      </c>
      <c r="G4257" s="1" t="str">
        <f>IFERROR(__xludf.DUMMYFUNCTION("""COMPUTED_VALUE"""),"PHP")</f>
        <v>PHP</v>
      </c>
      <c r="H4257" s="1" t="str">
        <f>IFERROR(__xludf.DUMMYFUNCTION("""COMPUTED_VALUE"""),"SQL")</f>
        <v>SQL</v>
      </c>
      <c r="I4257" s="1" t="str">
        <f>IFERROR(__xludf.DUMMYFUNCTION("""COMPUTED_VALUE"""),"VBA")</f>
        <v>VBA</v>
      </c>
    </row>
    <row r="4258">
      <c r="B4258" s="1" t="str">
        <f>IFERROR(__xludf.DUMMYFUNCTION("""COMPUTED_VALUE"""),"C++;C#;HTML/CSS;JavaScript;TypeScript")</f>
        <v>C++;C#;HTML/CSS;JavaScript;TypeScript</v>
      </c>
      <c r="E4258" s="1" t="str">
        <f>IFERROR(__xludf.DUMMYFUNCTION("UNIQUE(SPLIT(B4258,"";""))"),"C++")</f>
        <v>C++</v>
      </c>
      <c r="F4258" s="1" t="str">
        <f>IFERROR(__xludf.DUMMYFUNCTION("""COMPUTED_VALUE"""),"C#")</f>
        <v>C#</v>
      </c>
      <c r="G4258" s="1" t="str">
        <f>IFERROR(__xludf.DUMMYFUNCTION("""COMPUTED_VALUE"""),"HTML/CSS")</f>
        <v>HTML/CSS</v>
      </c>
      <c r="H4258" s="1" t="str">
        <f>IFERROR(__xludf.DUMMYFUNCTION("""COMPUTED_VALUE"""),"JavaScript")</f>
        <v>JavaScript</v>
      </c>
      <c r="I4258" s="1" t="str">
        <f>IFERROR(__xludf.DUMMYFUNCTION("""COMPUTED_VALUE"""),"TypeScript")</f>
        <v>TypeScript</v>
      </c>
    </row>
    <row r="4259">
      <c r="B4259" s="1" t="str">
        <f>IFERROR(__xludf.DUMMYFUNCTION("""COMPUTED_VALUE"""),"Assembly;C;C++;C#;Dart;HTML/CSS;Java;JavaScript;Objective-C;PHP;Python;R;SQL;TypeScript")</f>
        <v>Assembly;C;C++;C#;Dart;HTML/CSS;Java;JavaScript;Objective-C;PHP;Python;R;SQL;TypeScript</v>
      </c>
      <c r="E4259" s="1" t="str">
        <f>IFERROR(__xludf.DUMMYFUNCTION("UNIQUE(SPLIT(B4259,"";""))"),"Assembly")</f>
        <v>Assembly</v>
      </c>
      <c r="F4259" s="1" t="str">
        <f>IFERROR(__xludf.DUMMYFUNCTION("""COMPUTED_VALUE"""),"C")</f>
        <v>C</v>
      </c>
      <c r="G4259" s="1" t="str">
        <f>IFERROR(__xludf.DUMMYFUNCTION("""COMPUTED_VALUE"""),"C++")</f>
        <v>C++</v>
      </c>
      <c r="H4259" s="1" t="str">
        <f>IFERROR(__xludf.DUMMYFUNCTION("""COMPUTED_VALUE"""),"C#")</f>
        <v>C#</v>
      </c>
      <c r="I4259" s="1" t="str">
        <f>IFERROR(__xludf.DUMMYFUNCTION("""COMPUTED_VALUE"""),"Dart")</f>
        <v>Dart</v>
      </c>
      <c r="J4259" s="1" t="str">
        <f>IFERROR(__xludf.DUMMYFUNCTION("""COMPUTED_VALUE"""),"HTML/CSS")</f>
        <v>HTML/CSS</v>
      </c>
      <c r="K4259" s="1" t="str">
        <f>IFERROR(__xludf.DUMMYFUNCTION("""COMPUTED_VALUE"""),"Java")</f>
        <v>Java</v>
      </c>
      <c r="L4259" s="1" t="str">
        <f>IFERROR(__xludf.DUMMYFUNCTION("""COMPUTED_VALUE"""),"JavaScript")</f>
        <v>JavaScript</v>
      </c>
      <c r="M4259" s="1" t="str">
        <f>IFERROR(__xludf.DUMMYFUNCTION("""COMPUTED_VALUE"""),"Objective-C")</f>
        <v>Objective-C</v>
      </c>
      <c r="N4259" s="1" t="str">
        <f>IFERROR(__xludf.DUMMYFUNCTION("""COMPUTED_VALUE"""),"PHP")</f>
        <v>PHP</v>
      </c>
      <c r="O4259" s="1" t="str">
        <f>IFERROR(__xludf.DUMMYFUNCTION("""COMPUTED_VALUE"""),"Python")</f>
        <v>Python</v>
      </c>
      <c r="P4259" s="1" t="str">
        <f>IFERROR(__xludf.DUMMYFUNCTION("""COMPUTED_VALUE"""),"R")</f>
        <v>R</v>
      </c>
      <c r="Q4259" s="1" t="str">
        <f>IFERROR(__xludf.DUMMYFUNCTION("""COMPUTED_VALUE"""),"SQL")</f>
        <v>SQL</v>
      </c>
      <c r="R4259" s="1" t="str">
        <f>IFERROR(__xludf.DUMMYFUNCTION("""COMPUTED_VALUE"""),"TypeScript")</f>
        <v>TypeScript</v>
      </c>
    </row>
    <row r="4260">
      <c r="B4260" s="1" t="str">
        <f>IFERROR(__xludf.DUMMYFUNCTION("""COMPUTED_VALUE"""),"Bash/Shell/PowerShell;C++;Go;HTML/CSS;Java;JavaScript;Objective-C;Python;SQL")</f>
        <v>Bash/Shell/PowerShell;C++;Go;HTML/CSS;Java;JavaScript;Objective-C;Python;SQL</v>
      </c>
      <c r="E4260" s="1" t="str">
        <f>IFERROR(__xludf.DUMMYFUNCTION("UNIQUE(SPLIT(B4260,"";""))"),"Bash/Shell/PowerShell")</f>
        <v>Bash/Shell/PowerShell</v>
      </c>
      <c r="F4260" s="1" t="str">
        <f>IFERROR(__xludf.DUMMYFUNCTION("""COMPUTED_VALUE"""),"C++")</f>
        <v>C++</v>
      </c>
      <c r="G4260" s="1" t="str">
        <f>IFERROR(__xludf.DUMMYFUNCTION("""COMPUTED_VALUE"""),"Go")</f>
        <v>Go</v>
      </c>
      <c r="H4260" s="1" t="str">
        <f>IFERROR(__xludf.DUMMYFUNCTION("""COMPUTED_VALUE"""),"HTML/CSS")</f>
        <v>HTML/CSS</v>
      </c>
      <c r="I4260" s="1" t="str">
        <f>IFERROR(__xludf.DUMMYFUNCTION("""COMPUTED_VALUE"""),"Java")</f>
        <v>Java</v>
      </c>
      <c r="J4260" s="1" t="str">
        <f>IFERROR(__xludf.DUMMYFUNCTION("""COMPUTED_VALUE"""),"JavaScript")</f>
        <v>JavaScript</v>
      </c>
      <c r="K4260" s="1" t="str">
        <f>IFERROR(__xludf.DUMMYFUNCTION("""COMPUTED_VALUE"""),"Objective-C")</f>
        <v>Objective-C</v>
      </c>
      <c r="L4260" s="1" t="str">
        <f>IFERROR(__xludf.DUMMYFUNCTION("""COMPUTED_VALUE"""),"Python")</f>
        <v>Python</v>
      </c>
      <c r="M4260" s="1" t="str">
        <f>IFERROR(__xludf.DUMMYFUNCTION("""COMPUTED_VALUE"""),"SQL")</f>
        <v>SQL</v>
      </c>
    </row>
    <row r="4261">
      <c r="B4261" s="1" t="str">
        <f>IFERROR(__xludf.DUMMYFUNCTION("""COMPUTED_VALUE"""),"Java;JavaScript;PHP")</f>
        <v>Java;JavaScript;PHP</v>
      </c>
      <c r="E4261" s="1" t="str">
        <f>IFERROR(__xludf.DUMMYFUNCTION("UNIQUE(SPLIT(B4261,"";""))"),"Java")</f>
        <v>Java</v>
      </c>
      <c r="F4261" s="1" t="str">
        <f>IFERROR(__xludf.DUMMYFUNCTION("""COMPUTED_VALUE"""),"JavaScript")</f>
        <v>JavaScript</v>
      </c>
      <c r="G4261" s="1" t="str">
        <f>IFERROR(__xludf.DUMMYFUNCTION("""COMPUTED_VALUE"""),"PHP")</f>
        <v>PHP</v>
      </c>
    </row>
    <row r="4262">
      <c r="B4262" s="1" t="str">
        <f>IFERROR(__xludf.DUMMYFUNCTION("""COMPUTED_VALUE"""),"Bash/Shell/PowerShell;JavaScript;Ruby;SQL;TypeScript;VBA")</f>
        <v>Bash/Shell/PowerShell;JavaScript;Ruby;SQL;TypeScript;VBA</v>
      </c>
      <c r="E4262" s="1" t="str">
        <f>IFERROR(__xludf.DUMMYFUNCTION("UNIQUE(SPLIT(B4262,"";""))"),"Bash/Shell/PowerShell")</f>
        <v>Bash/Shell/PowerShell</v>
      </c>
      <c r="F4262" s="1" t="str">
        <f>IFERROR(__xludf.DUMMYFUNCTION("""COMPUTED_VALUE"""),"JavaScript")</f>
        <v>JavaScript</v>
      </c>
      <c r="G4262" s="1" t="str">
        <f>IFERROR(__xludf.DUMMYFUNCTION("""COMPUTED_VALUE"""),"Ruby")</f>
        <v>Ruby</v>
      </c>
      <c r="H4262" s="1" t="str">
        <f>IFERROR(__xludf.DUMMYFUNCTION("""COMPUTED_VALUE"""),"SQL")</f>
        <v>SQL</v>
      </c>
      <c r="I4262" s="1" t="str">
        <f>IFERROR(__xludf.DUMMYFUNCTION("""COMPUTED_VALUE"""),"TypeScript")</f>
        <v>TypeScript</v>
      </c>
      <c r="J4262" s="1" t="str">
        <f>IFERROR(__xludf.DUMMYFUNCTION("""COMPUTED_VALUE"""),"VBA")</f>
        <v>VBA</v>
      </c>
    </row>
    <row r="4263">
      <c r="B4263" s="1" t="str">
        <f>IFERROR(__xludf.DUMMYFUNCTION("""COMPUTED_VALUE"""),"Bash/Shell/PowerShell;C#;HTML/CSS;JavaScript;SQL;TypeScript")</f>
        <v>Bash/Shell/PowerShell;C#;HTML/CSS;JavaScript;SQL;TypeScript</v>
      </c>
      <c r="E4263" s="1" t="str">
        <f>IFERROR(__xludf.DUMMYFUNCTION("UNIQUE(SPLIT(B4263,"";""))"),"Bash/Shell/PowerShell")</f>
        <v>Bash/Shell/PowerShell</v>
      </c>
      <c r="F4263" s="1" t="str">
        <f>IFERROR(__xludf.DUMMYFUNCTION("""COMPUTED_VALUE"""),"C#")</f>
        <v>C#</v>
      </c>
      <c r="G4263" s="1" t="str">
        <f>IFERROR(__xludf.DUMMYFUNCTION("""COMPUTED_VALUE"""),"HTML/CSS")</f>
        <v>HTML/CSS</v>
      </c>
      <c r="H4263" s="1" t="str">
        <f>IFERROR(__xludf.DUMMYFUNCTION("""COMPUTED_VALUE"""),"JavaScript")</f>
        <v>JavaScript</v>
      </c>
      <c r="I4263" s="1" t="str">
        <f>IFERROR(__xludf.DUMMYFUNCTION("""COMPUTED_VALUE"""),"SQL")</f>
        <v>SQL</v>
      </c>
      <c r="J4263" s="1" t="str">
        <f>IFERROR(__xludf.DUMMYFUNCTION("""COMPUTED_VALUE"""),"TypeScript")</f>
        <v>TypeScript</v>
      </c>
    </row>
    <row r="4264">
      <c r="B4264" s="1" t="str">
        <f>IFERROR(__xludf.DUMMYFUNCTION("""COMPUTED_VALUE"""),"Bash/Shell/PowerShell;C++;C#;HTML/CSS;JavaScript;Objective-C;PHP;Python;Ruby;SQL;TypeScript")</f>
        <v>Bash/Shell/PowerShell;C++;C#;HTML/CSS;JavaScript;Objective-C;PHP;Python;Ruby;SQL;TypeScript</v>
      </c>
      <c r="E4264" s="1" t="str">
        <f>IFERROR(__xludf.DUMMYFUNCTION("UNIQUE(SPLIT(B4264,"";""))"),"Bash/Shell/PowerShell")</f>
        <v>Bash/Shell/PowerShell</v>
      </c>
      <c r="F4264" s="1" t="str">
        <f>IFERROR(__xludf.DUMMYFUNCTION("""COMPUTED_VALUE"""),"C++")</f>
        <v>C++</v>
      </c>
      <c r="G4264" s="1" t="str">
        <f>IFERROR(__xludf.DUMMYFUNCTION("""COMPUTED_VALUE"""),"C#")</f>
        <v>C#</v>
      </c>
      <c r="H4264" s="1" t="str">
        <f>IFERROR(__xludf.DUMMYFUNCTION("""COMPUTED_VALUE"""),"HTML/CSS")</f>
        <v>HTML/CSS</v>
      </c>
      <c r="I4264" s="1" t="str">
        <f>IFERROR(__xludf.DUMMYFUNCTION("""COMPUTED_VALUE"""),"JavaScript")</f>
        <v>JavaScript</v>
      </c>
      <c r="J4264" s="1" t="str">
        <f>IFERROR(__xludf.DUMMYFUNCTION("""COMPUTED_VALUE"""),"Objective-C")</f>
        <v>Objective-C</v>
      </c>
      <c r="K4264" s="1" t="str">
        <f>IFERROR(__xludf.DUMMYFUNCTION("""COMPUTED_VALUE"""),"PHP")</f>
        <v>PHP</v>
      </c>
      <c r="L4264" s="1" t="str">
        <f>IFERROR(__xludf.DUMMYFUNCTION("""COMPUTED_VALUE"""),"Python")</f>
        <v>Python</v>
      </c>
      <c r="M4264" s="1" t="str">
        <f>IFERROR(__xludf.DUMMYFUNCTION("""COMPUTED_VALUE"""),"Ruby")</f>
        <v>Ruby</v>
      </c>
      <c r="N4264" s="1" t="str">
        <f>IFERROR(__xludf.DUMMYFUNCTION("""COMPUTED_VALUE"""),"SQL")</f>
        <v>SQL</v>
      </c>
      <c r="O4264" s="1" t="str">
        <f>IFERROR(__xludf.DUMMYFUNCTION("""COMPUTED_VALUE"""),"TypeScript")</f>
        <v>TypeScript</v>
      </c>
    </row>
    <row r="4265">
      <c r="B4265" s="1" t="str">
        <f>IFERROR(__xludf.DUMMYFUNCTION("""COMPUTED_VALUE"""),"Bash/Shell/PowerShell;Java;JavaScript;SQL;Swift")</f>
        <v>Bash/Shell/PowerShell;Java;JavaScript;SQL;Swift</v>
      </c>
      <c r="E4265" s="1" t="str">
        <f>IFERROR(__xludf.DUMMYFUNCTION("UNIQUE(SPLIT(B4265,"";""))"),"Bash/Shell/PowerShell")</f>
        <v>Bash/Shell/PowerShell</v>
      </c>
      <c r="F4265" s="1" t="str">
        <f>IFERROR(__xludf.DUMMYFUNCTION("""COMPUTED_VALUE"""),"Java")</f>
        <v>Java</v>
      </c>
      <c r="G4265" s="1" t="str">
        <f>IFERROR(__xludf.DUMMYFUNCTION("""COMPUTED_VALUE"""),"JavaScript")</f>
        <v>JavaScript</v>
      </c>
      <c r="H4265" s="1" t="str">
        <f>IFERROR(__xludf.DUMMYFUNCTION("""COMPUTED_VALUE"""),"SQL")</f>
        <v>SQL</v>
      </c>
      <c r="I4265" s="1" t="str">
        <f>IFERROR(__xludf.DUMMYFUNCTION("""COMPUTED_VALUE"""),"Swift")</f>
        <v>Swift</v>
      </c>
    </row>
    <row r="4266">
      <c r="B4266" s="1" t="str">
        <f>IFERROR(__xludf.DUMMYFUNCTION("""COMPUTED_VALUE"""),"Go;HTML/CSS;JavaScript;Python;SQL")</f>
        <v>Go;HTML/CSS;JavaScript;Python;SQL</v>
      </c>
      <c r="E4266" s="1" t="str">
        <f>IFERROR(__xludf.DUMMYFUNCTION("UNIQUE(SPLIT(B4266,"";""))"),"Go")</f>
        <v>Go</v>
      </c>
      <c r="F4266" s="1" t="str">
        <f>IFERROR(__xludf.DUMMYFUNCTION("""COMPUTED_VALUE"""),"HTML/CSS")</f>
        <v>HTML/CSS</v>
      </c>
      <c r="G4266" s="1" t="str">
        <f>IFERROR(__xludf.DUMMYFUNCTION("""COMPUTED_VALUE"""),"JavaScript")</f>
        <v>JavaScript</v>
      </c>
      <c r="H4266" s="1" t="str">
        <f>IFERROR(__xludf.DUMMYFUNCTION("""COMPUTED_VALUE"""),"Python")</f>
        <v>Python</v>
      </c>
      <c r="I4266" s="1" t="str">
        <f>IFERROR(__xludf.DUMMYFUNCTION("""COMPUTED_VALUE"""),"SQL")</f>
        <v>SQL</v>
      </c>
    </row>
    <row r="4267">
      <c r="B4267" s="1" t="str">
        <f>IFERROR(__xludf.DUMMYFUNCTION("""COMPUTED_VALUE"""),"Bash/Shell/PowerShell;HTML/CSS;Java;JavaScript")</f>
        <v>Bash/Shell/PowerShell;HTML/CSS;Java;JavaScript</v>
      </c>
      <c r="E4267" s="1" t="str">
        <f>IFERROR(__xludf.DUMMYFUNCTION("UNIQUE(SPLIT(B4267,"";""))"),"Bash/Shell/PowerShell")</f>
        <v>Bash/Shell/PowerShell</v>
      </c>
      <c r="F4267" s="1" t="str">
        <f>IFERROR(__xludf.DUMMYFUNCTION("""COMPUTED_VALUE"""),"HTML/CSS")</f>
        <v>HTML/CSS</v>
      </c>
      <c r="G4267" s="1" t="str">
        <f>IFERROR(__xludf.DUMMYFUNCTION("""COMPUTED_VALUE"""),"Java")</f>
        <v>Java</v>
      </c>
      <c r="H4267" s="1" t="str">
        <f>IFERROR(__xludf.DUMMYFUNCTION("""COMPUTED_VALUE"""),"JavaScript")</f>
        <v>JavaScript</v>
      </c>
    </row>
    <row r="4268">
      <c r="B4268" s="1" t="str">
        <f>IFERROR(__xludf.DUMMYFUNCTION("""COMPUTED_VALUE"""),"Assembly;Bash/Shell/PowerShell;C;C++;C#;Java;Python;Other(s):")</f>
        <v>Assembly;Bash/Shell/PowerShell;C;C++;C#;Java;Python;Other(s):</v>
      </c>
      <c r="E4268" s="1" t="str">
        <f>IFERROR(__xludf.DUMMYFUNCTION("UNIQUE(SPLIT(B4268,"";""))"),"Assembly")</f>
        <v>Assembly</v>
      </c>
      <c r="F4268" s="1" t="str">
        <f>IFERROR(__xludf.DUMMYFUNCTION("""COMPUTED_VALUE"""),"Bash/Shell/PowerShell")</f>
        <v>Bash/Shell/PowerShell</v>
      </c>
      <c r="G4268" s="1" t="str">
        <f>IFERROR(__xludf.DUMMYFUNCTION("""COMPUTED_VALUE"""),"C")</f>
        <v>C</v>
      </c>
      <c r="H4268" s="1" t="str">
        <f>IFERROR(__xludf.DUMMYFUNCTION("""COMPUTED_VALUE"""),"C++")</f>
        <v>C++</v>
      </c>
      <c r="I4268" s="1" t="str">
        <f>IFERROR(__xludf.DUMMYFUNCTION("""COMPUTED_VALUE"""),"C#")</f>
        <v>C#</v>
      </c>
      <c r="J4268" s="1" t="str">
        <f>IFERROR(__xludf.DUMMYFUNCTION("""COMPUTED_VALUE"""),"Java")</f>
        <v>Java</v>
      </c>
      <c r="K4268" s="1" t="str">
        <f>IFERROR(__xludf.DUMMYFUNCTION("""COMPUTED_VALUE"""),"Python")</f>
        <v>Python</v>
      </c>
      <c r="L4268" s="1" t="str">
        <f>IFERROR(__xludf.DUMMYFUNCTION("""COMPUTED_VALUE"""),"Other(s):")</f>
        <v>Other(s):</v>
      </c>
    </row>
    <row r="4269">
      <c r="B4269" s="1" t="str">
        <f>IFERROR(__xludf.DUMMYFUNCTION("""COMPUTED_VALUE"""),"C++;C#;HTML/CSS;Java;JavaScript;PHP;SQL")</f>
        <v>C++;C#;HTML/CSS;Java;JavaScript;PHP;SQL</v>
      </c>
      <c r="E4269" s="1" t="str">
        <f>IFERROR(__xludf.DUMMYFUNCTION("UNIQUE(SPLIT(B4269,"";""))"),"C++")</f>
        <v>C++</v>
      </c>
      <c r="F4269" s="1" t="str">
        <f>IFERROR(__xludf.DUMMYFUNCTION("""COMPUTED_VALUE"""),"C#")</f>
        <v>C#</v>
      </c>
      <c r="G4269" s="1" t="str">
        <f>IFERROR(__xludf.DUMMYFUNCTION("""COMPUTED_VALUE"""),"HTML/CSS")</f>
        <v>HTML/CSS</v>
      </c>
      <c r="H4269" s="1" t="str">
        <f>IFERROR(__xludf.DUMMYFUNCTION("""COMPUTED_VALUE"""),"Java")</f>
        <v>Java</v>
      </c>
      <c r="I4269" s="1" t="str">
        <f>IFERROR(__xludf.DUMMYFUNCTION("""COMPUTED_VALUE"""),"JavaScript")</f>
        <v>JavaScript</v>
      </c>
      <c r="J4269" s="1" t="str">
        <f>IFERROR(__xludf.DUMMYFUNCTION("""COMPUTED_VALUE"""),"PHP")</f>
        <v>PHP</v>
      </c>
      <c r="K4269" s="1" t="str">
        <f>IFERROR(__xludf.DUMMYFUNCTION("""COMPUTED_VALUE"""),"SQL")</f>
        <v>SQL</v>
      </c>
    </row>
    <row r="4270">
      <c r="B4270" s="1" t="str">
        <f>IFERROR(__xludf.DUMMYFUNCTION("""COMPUTED_VALUE"""),"Bash/Shell/PowerShell;C#;F#;HTML/CSS;JavaScript;SQL;TypeScript")</f>
        <v>Bash/Shell/PowerShell;C#;F#;HTML/CSS;JavaScript;SQL;TypeScript</v>
      </c>
      <c r="E4270" s="1" t="str">
        <f>IFERROR(__xludf.DUMMYFUNCTION("UNIQUE(SPLIT(B4270,"";""))"),"Bash/Shell/PowerShell")</f>
        <v>Bash/Shell/PowerShell</v>
      </c>
      <c r="F4270" s="1" t="str">
        <f>IFERROR(__xludf.DUMMYFUNCTION("""COMPUTED_VALUE"""),"C#")</f>
        <v>C#</v>
      </c>
      <c r="G4270" s="1" t="str">
        <f>IFERROR(__xludf.DUMMYFUNCTION("""COMPUTED_VALUE"""),"F#")</f>
        <v>F#</v>
      </c>
      <c r="H4270" s="1" t="str">
        <f>IFERROR(__xludf.DUMMYFUNCTION("""COMPUTED_VALUE"""),"HTML/CSS")</f>
        <v>HTML/CSS</v>
      </c>
      <c r="I4270" s="1" t="str">
        <f>IFERROR(__xludf.DUMMYFUNCTION("""COMPUTED_VALUE"""),"JavaScript")</f>
        <v>JavaScript</v>
      </c>
      <c r="J4270" s="1" t="str">
        <f>IFERROR(__xludf.DUMMYFUNCTION("""COMPUTED_VALUE"""),"SQL")</f>
        <v>SQL</v>
      </c>
      <c r="K4270" s="1" t="str">
        <f>IFERROR(__xludf.DUMMYFUNCTION("""COMPUTED_VALUE"""),"TypeScript")</f>
        <v>TypeScript</v>
      </c>
    </row>
    <row r="4271">
      <c r="B4271" s="1" t="str">
        <f>IFERROR(__xludf.DUMMYFUNCTION("""COMPUTED_VALUE"""),"JavaScript;Ruby")</f>
        <v>JavaScript;Ruby</v>
      </c>
      <c r="E4271" s="1" t="str">
        <f>IFERROR(__xludf.DUMMYFUNCTION("UNIQUE(SPLIT(B4271,"";""))"),"JavaScript")</f>
        <v>JavaScript</v>
      </c>
      <c r="F4271" s="1" t="str">
        <f>IFERROR(__xludf.DUMMYFUNCTION("""COMPUTED_VALUE"""),"Ruby")</f>
        <v>Ruby</v>
      </c>
    </row>
    <row r="4272">
      <c r="B4272" s="1" t="str">
        <f>IFERROR(__xludf.DUMMYFUNCTION("""COMPUTED_VALUE"""),"HTML/CSS;Java;JavaScript;Python;SQL;TypeScript")</f>
        <v>HTML/CSS;Java;JavaScript;Python;SQL;TypeScript</v>
      </c>
      <c r="E4272" s="1" t="str">
        <f>IFERROR(__xludf.DUMMYFUNCTION("UNIQUE(SPLIT(B4272,"";""))"),"HTML/CSS")</f>
        <v>HTML/CSS</v>
      </c>
      <c r="F4272" s="1" t="str">
        <f>IFERROR(__xludf.DUMMYFUNCTION("""COMPUTED_VALUE"""),"Java")</f>
        <v>Java</v>
      </c>
      <c r="G4272" s="1" t="str">
        <f>IFERROR(__xludf.DUMMYFUNCTION("""COMPUTED_VALUE"""),"JavaScript")</f>
        <v>JavaScript</v>
      </c>
      <c r="H4272" s="1" t="str">
        <f>IFERROR(__xludf.DUMMYFUNCTION("""COMPUTED_VALUE"""),"Python")</f>
        <v>Python</v>
      </c>
      <c r="I4272" s="1" t="str">
        <f>IFERROR(__xludf.DUMMYFUNCTION("""COMPUTED_VALUE"""),"SQL")</f>
        <v>SQL</v>
      </c>
      <c r="J4272" s="1" t="str">
        <f>IFERROR(__xludf.DUMMYFUNCTION("""COMPUTED_VALUE"""),"TypeScript")</f>
        <v>TypeScript</v>
      </c>
    </row>
    <row r="4273">
      <c r="B4273" s="1" t="str">
        <f>IFERROR(__xludf.DUMMYFUNCTION("""COMPUTED_VALUE"""),"HTML/CSS;Java;JavaScript;SQL")</f>
        <v>HTML/CSS;Java;JavaScript;SQL</v>
      </c>
      <c r="E4273" s="1" t="str">
        <f>IFERROR(__xludf.DUMMYFUNCTION("UNIQUE(SPLIT(B4273,"";""))"),"HTML/CSS")</f>
        <v>HTML/CSS</v>
      </c>
      <c r="F4273" s="1" t="str">
        <f>IFERROR(__xludf.DUMMYFUNCTION("""COMPUTED_VALUE"""),"Java")</f>
        <v>Java</v>
      </c>
      <c r="G4273" s="1" t="str">
        <f>IFERROR(__xludf.DUMMYFUNCTION("""COMPUTED_VALUE"""),"JavaScript")</f>
        <v>JavaScript</v>
      </c>
      <c r="H4273" s="1" t="str">
        <f>IFERROR(__xludf.DUMMYFUNCTION("""COMPUTED_VALUE"""),"SQL")</f>
        <v>SQL</v>
      </c>
    </row>
    <row r="4274">
      <c r="B4274" s="1" t="str">
        <f>IFERROR(__xludf.DUMMYFUNCTION("""COMPUTED_VALUE"""),"C++;HTML/CSS;Java")</f>
        <v>C++;HTML/CSS;Java</v>
      </c>
      <c r="E4274" s="1" t="str">
        <f>IFERROR(__xludf.DUMMYFUNCTION("UNIQUE(SPLIT(B4274,"";""))"),"C++")</f>
        <v>C++</v>
      </c>
      <c r="F4274" s="1" t="str">
        <f>IFERROR(__xludf.DUMMYFUNCTION("""COMPUTED_VALUE"""),"HTML/CSS")</f>
        <v>HTML/CSS</v>
      </c>
      <c r="G4274" s="1" t="str">
        <f>IFERROR(__xludf.DUMMYFUNCTION("""COMPUTED_VALUE"""),"Java")</f>
        <v>Java</v>
      </c>
    </row>
    <row r="4275">
      <c r="B4275" s="1" t="str">
        <f>IFERROR(__xludf.DUMMYFUNCTION("""COMPUTED_VALUE"""),"C#;HTML/CSS;PHP;Python")</f>
        <v>C#;HTML/CSS;PHP;Python</v>
      </c>
      <c r="E4275" s="1" t="str">
        <f>IFERROR(__xludf.DUMMYFUNCTION("UNIQUE(SPLIT(B4275,"";""))"),"C#")</f>
        <v>C#</v>
      </c>
      <c r="F4275" s="1" t="str">
        <f>IFERROR(__xludf.DUMMYFUNCTION("""COMPUTED_VALUE"""),"HTML/CSS")</f>
        <v>HTML/CSS</v>
      </c>
      <c r="G4275" s="1" t="str">
        <f>IFERROR(__xludf.DUMMYFUNCTION("""COMPUTED_VALUE"""),"PHP")</f>
        <v>PHP</v>
      </c>
      <c r="H4275" s="1" t="str">
        <f>IFERROR(__xludf.DUMMYFUNCTION("""COMPUTED_VALUE"""),"Python")</f>
        <v>Python</v>
      </c>
    </row>
    <row r="4276">
      <c r="B4276" s="1" t="str">
        <f>IFERROR(__xludf.DUMMYFUNCTION("""COMPUTED_VALUE"""),"Bash/Shell/PowerShell;Clojure;Go;HTML/CSS;Java;JavaScript;Kotlin;Python;SQL")</f>
        <v>Bash/Shell/PowerShell;Clojure;Go;HTML/CSS;Java;JavaScript;Kotlin;Python;SQL</v>
      </c>
      <c r="E4276" s="1" t="str">
        <f>IFERROR(__xludf.DUMMYFUNCTION("UNIQUE(SPLIT(B4276,"";""))"),"Bash/Shell/PowerShell")</f>
        <v>Bash/Shell/PowerShell</v>
      </c>
      <c r="F4276" s="1" t="str">
        <f>IFERROR(__xludf.DUMMYFUNCTION("""COMPUTED_VALUE"""),"Clojure")</f>
        <v>Clojure</v>
      </c>
      <c r="G4276" s="1" t="str">
        <f>IFERROR(__xludf.DUMMYFUNCTION("""COMPUTED_VALUE"""),"Go")</f>
        <v>Go</v>
      </c>
      <c r="H4276" s="1" t="str">
        <f>IFERROR(__xludf.DUMMYFUNCTION("""COMPUTED_VALUE"""),"HTML/CSS")</f>
        <v>HTML/CSS</v>
      </c>
      <c r="I4276" s="1" t="str">
        <f>IFERROR(__xludf.DUMMYFUNCTION("""COMPUTED_VALUE"""),"Java")</f>
        <v>Java</v>
      </c>
      <c r="J4276" s="1" t="str">
        <f>IFERROR(__xludf.DUMMYFUNCTION("""COMPUTED_VALUE"""),"JavaScript")</f>
        <v>JavaScript</v>
      </c>
      <c r="K4276" s="1" t="str">
        <f>IFERROR(__xludf.DUMMYFUNCTION("""COMPUTED_VALUE"""),"Kotlin")</f>
        <v>Kotlin</v>
      </c>
      <c r="L4276" s="1" t="str">
        <f>IFERROR(__xludf.DUMMYFUNCTION("""COMPUTED_VALUE"""),"Python")</f>
        <v>Python</v>
      </c>
      <c r="M4276" s="1" t="str">
        <f>IFERROR(__xludf.DUMMYFUNCTION("""COMPUTED_VALUE"""),"SQL")</f>
        <v>SQL</v>
      </c>
    </row>
    <row r="4277">
      <c r="B4277" s="1" t="str">
        <f>IFERROR(__xludf.DUMMYFUNCTION("""COMPUTED_VALUE"""),"C#;HTML/CSS;Java;JavaScript;SQL")</f>
        <v>C#;HTML/CSS;Java;JavaScript;SQL</v>
      </c>
      <c r="E4277" s="1" t="str">
        <f>IFERROR(__xludf.DUMMYFUNCTION("UNIQUE(SPLIT(B4277,"";""))"),"C#")</f>
        <v>C#</v>
      </c>
      <c r="F4277" s="1" t="str">
        <f>IFERROR(__xludf.DUMMYFUNCTION("""COMPUTED_VALUE"""),"HTML/CSS")</f>
        <v>HTML/CSS</v>
      </c>
      <c r="G4277" s="1" t="str">
        <f>IFERROR(__xludf.DUMMYFUNCTION("""COMPUTED_VALUE"""),"Java")</f>
        <v>Java</v>
      </c>
      <c r="H4277" s="1" t="str">
        <f>IFERROR(__xludf.DUMMYFUNCTION("""COMPUTED_VALUE"""),"JavaScript")</f>
        <v>JavaScript</v>
      </c>
      <c r="I4277" s="1" t="str">
        <f>IFERROR(__xludf.DUMMYFUNCTION("""COMPUTED_VALUE"""),"SQL")</f>
        <v>SQL</v>
      </c>
    </row>
    <row r="4278">
      <c r="B4278" s="1" t="str">
        <f>IFERROR(__xludf.DUMMYFUNCTION("""COMPUTED_VALUE"""),"Bash/Shell/PowerShell;HTML/CSS;Java;JavaScript;PHP;SQL;TypeScript")</f>
        <v>Bash/Shell/PowerShell;HTML/CSS;Java;JavaScript;PHP;SQL;TypeScript</v>
      </c>
      <c r="E4278" s="1" t="str">
        <f>IFERROR(__xludf.DUMMYFUNCTION("UNIQUE(SPLIT(B4278,"";""))"),"Bash/Shell/PowerShell")</f>
        <v>Bash/Shell/PowerShell</v>
      </c>
      <c r="F4278" s="1" t="str">
        <f>IFERROR(__xludf.DUMMYFUNCTION("""COMPUTED_VALUE"""),"HTML/CSS")</f>
        <v>HTML/CSS</v>
      </c>
      <c r="G4278" s="1" t="str">
        <f>IFERROR(__xludf.DUMMYFUNCTION("""COMPUTED_VALUE"""),"Java")</f>
        <v>Java</v>
      </c>
      <c r="H4278" s="1" t="str">
        <f>IFERROR(__xludf.DUMMYFUNCTION("""COMPUTED_VALUE"""),"JavaScript")</f>
        <v>JavaScript</v>
      </c>
      <c r="I4278" s="1" t="str">
        <f>IFERROR(__xludf.DUMMYFUNCTION("""COMPUTED_VALUE"""),"PHP")</f>
        <v>PHP</v>
      </c>
      <c r="J4278" s="1" t="str">
        <f>IFERROR(__xludf.DUMMYFUNCTION("""COMPUTED_VALUE"""),"SQL")</f>
        <v>SQL</v>
      </c>
      <c r="K4278" s="1" t="str">
        <f>IFERROR(__xludf.DUMMYFUNCTION("""COMPUTED_VALUE"""),"TypeScript")</f>
        <v>TypeScript</v>
      </c>
    </row>
    <row r="4279">
      <c r="B4279" s="1" t="str">
        <f>IFERROR(__xludf.DUMMYFUNCTION("""COMPUTED_VALUE"""),"Elixir;HTML/CSS;JavaScript;PHP;SQL")</f>
        <v>Elixir;HTML/CSS;JavaScript;PHP;SQL</v>
      </c>
      <c r="E4279" s="1" t="str">
        <f>IFERROR(__xludf.DUMMYFUNCTION("UNIQUE(SPLIT(B4279,"";""))"),"Elixir")</f>
        <v>Elixir</v>
      </c>
      <c r="F4279" s="1" t="str">
        <f>IFERROR(__xludf.DUMMYFUNCTION("""COMPUTED_VALUE"""),"HTML/CSS")</f>
        <v>HTML/CSS</v>
      </c>
      <c r="G4279" s="1" t="str">
        <f>IFERROR(__xludf.DUMMYFUNCTION("""COMPUTED_VALUE"""),"JavaScript")</f>
        <v>JavaScript</v>
      </c>
      <c r="H4279" s="1" t="str">
        <f>IFERROR(__xludf.DUMMYFUNCTION("""COMPUTED_VALUE"""),"PHP")</f>
        <v>PHP</v>
      </c>
      <c r="I4279" s="1" t="str">
        <f>IFERROR(__xludf.DUMMYFUNCTION("""COMPUTED_VALUE"""),"SQL")</f>
        <v>SQL</v>
      </c>
    </row>
    <row r="4280">
      <c r="B4280" s="1" t="str">
        <f>IFERROR(__xludf.DUMMYFUNCTION("""COMPUTED_VALUE"""),"C++;C#;Python")</f>
        <v>C++;C#;Python</v>
      </c>
      <c r="E4280" s="1" t="str">
        <f>IFERROR(__xludf.DUMMYFUNCTION("UNIQUE(SPLIT(B4280,"";""))"),"C++")</f>
        <v>C++</v>
      </c>
      <c r="F4280" s="1" t="str">
        <f>IFERROR(__xludf.DUMMYFUNCTION("""COMPUTED_VALUE"""),"C#")</f>
        <v>C#</v>
      </c>
      <c r="G4280" s="1" t="str">
        <f>IFERROR(__xludf.DUMMYFUNCTION("""COMPUTED_VALUE"""),"Python")</f>
        <v>Python</v>
      </c>
    </row>
    <row r="4281">
      <c r="B4281" s="1" t="str">
        <f>IFERROR(__xludf.DUMMYFUNCTION("""COMPUTED_VALUE"""),"Assembly;Python")</f>
        <v>Assembly;Python</v>
      </c>
      <c r="E4281" s="1" t="str">
        <f>IFERROR(__xludf.DUMMYFUNCTION("UNIQUE(SPLIT(B4281,"";""))"),"Assembly")</f>
        <v>Assembly</v>
      </c>
      <c r="F4281" s="1" t="str">
        <f>IFERROR(__xludf.DUMMYFUNCTION("""COMPUTED_VALUE"""),"Python")</f>
        <v>Python</v>
      </c>
    </row>
    <row r="4282">
      <c r="B4282" s="1" t="str">
        <f>IFERROR(__xludf.DUMMYFUNCTION("""COMPUTED_VALUE"""),"C;C++;Java;Python;R;VBA;Other(s):")</f>
        <v>C;C++;Java;Python;R;VBA;Other(s):</v>
      </c>
      <c r="E4282" s="1" t="str">
        <f>IFERROR(__xludf.DUMMYFUNCTION("UNIQUE(SPLIT(B4282,"";""))"),"C")</f>
        <v>C</v>
      </c>
      <c r="F4282" s="1" t="str">
        <f>IFERROR(__xludf.DUMMYFUNCTION("""COMPUTED_VALUE"""),"C++")</f>
        <v>C++</v>
      </c>
      <c r="G4282" s="1" t="str">
        <f>IFERROR(__xludf.DUMMYFUNCTION("""COMPUTED_VALUE"""),"Java")</f>
        <v>Java</v>
      </c>
      <c r="H4282" s="1" t="str">
        <f>IFERROR(__xludf.DUMMYFUNCTION("""COMPUTED_VALUE"""),"Python")</f>
        <v>Python</v>
      </c>
      <c r="I4282" s="1" t="str">
        <f>IFERROR(__xludf.DUMMYFUNCTION("""COMPUTED_VALUE"""),"R")</f>
        <v>R</v>
      </c>
      <c r="J4282" s="1" t="str">
        <f>IFERROR(__xludf.DUMMYFUNCTION("""COMPUTED_VALUE"""),"VBA")</f>
        <v>VBA</v>
      </c>
      <c r="K4282" s="1" t="str">
        <f>IFERROR(__xludf.DUMMYFUNCTION("""COMPUTED_VALUE"""),"Other(s):")</f>
        <v>Other(s):</v>
      </c>
    </row>
    <row r="4283">
      <c r="B4283" s="1" t="str">
        <f>IFERROR(__xludf.DUMMYFUNCTION("""COMPUTED_VALUE"""),"Java;SQL")</f>
        <v>Java;SQL</v>
      </c>
      <c r="E4283" s="1" t="str">
        <f>IFERROR(__xludf.DUMMYFUNCTION("UNIQUE(SPLIT(B4283,"";""))"),"Java")</f>
        <v>Java</v>
      </c>
      <c r="F4283" s="1" t="str">
        <f>IFERROR(__xludf.DUMMYFUNCTION("""COMPUTED_VALUE"""),"SQL")</f>
        <v>SQL</v>
      </c>
    </row>
    <row r="4284">
      <c r="B4284" s="1" t="str">
        <f>IFERROR(__xludf.DUMMYFUNCTION("""COMPUTED_VALUE"""),"HTML/CSS;JavaScript;Ruby;SQL")</f>
        <v>HTML/CSS;JavaScript;Ruby;SQL</v>
      </c>
      <c r="E4284" s="1" t="str">
        <f>IFERROR(__xludf.DUMMYFUNCTION("UNIQUE(SPLIT(B4284,"";""))"),"HTML/CSS")</f>
        <v>HTML/CSS</v>
      </c>
      <c r="F4284" s="1" t="str">
        <f>IFERROR(__xludf.DUMMYFUNCTION("""COMPUTED_VALUE"""),"JavaScript")</f>
        <v>JavaScript</v>
      </c>
      <c r="G4284" s="1" t="str">
        <f>IFERROR(__xludf.DUMMYFUNCTION("""COMPUTED_VALUE"""),"Ruby")</f>
        <v>Ruby</v>
      </c>
      <c r="H4284" s="1" t="str">
        <f>IFERROR(__xludf.DUMMYFUNCTION("""COMPUTED_VALUE"""),"SQL")</f>
        <v>SQL</v>
      </c>
    </row>
    <row r="4285">
      <c r="B4285" s="1" t="str">
        <f>IFERROR(__xludf.DUMMYFUNCTION("""COMPUTED_VALUE"""),"C#;HTML/CSS;Java;JavaScript;Kotlin;Scala;SQL")</f>
        <v>C#;HTML/CSS;Java;JavaScript;Kotlin;Scala;SQL</v>
      </c>
      <c r="E4285" s="1" t="str">
        <f>IFERROR(__xludf.DUMMYFUNCTION("UNIQUE(SPLIT(B4285,"";""))"),"C#")</f>
        <v>C#</v>
      </c>
      <c r="F4285" s="1" t="str">
        <f>IFERROR(__xludf.DUMMYFUNCTION("""COMPUTED_VALUE"""),"HTML/CSS")</f>
        <v>HTML/CSS</v>
      </c>
      <c r="G4285" s="1" t="str">
        <f>IFERROR(__xludf.DUMMYFUNCTION("""COMPUTED_VALUE"""),"Java")</f>
        <v>Java</v>
      </c>
      <c r="H4285" s="1" t="str">
        <f>IFERROR(__xludf.DUMMYFUNCTION("""COMPUTED_VALUE"""),"JavaScript")</f>
        <v>JavaScript</v>
      </c>
      <c r="I4285" s="1" t="str">
        <f>IFERROR(__xludf.DUMMYFUNCTION("""COMPUTED_VALUE"""),"Kotlin")</f>
        <v>Kotlin</v>
      </c>
      <c r="J4285" s="1" t="str">
        <f>IFERROR(__xludf.DUMMYFUNCTION("""COMPUTED_VALUE"""),"Scala")</f>
        <v>Scala</v>
      </c>
      <c r="K4285" s="1" t="str">
        <f>IFERROR(__xludf.DUMMYFUNCTION("""COMPUTED_VALUE"""),"SQL")</f>
        <v>SQL</v>
      </c>
    </row>
    <row r="4286">
      <c r="B4286" s="1" t="str">
        <f>IFERROR(__xludf.DUMMYFUNCTION("""COMPUTED_VALUE"""),"C#;Java")</f>
        <v>C#;Java</v>
      </c>
      <c r="E4286" s="1" t="str">
        <f>IFERROR(__xludf.DUMMYFUNCTION("UNIQUE(SPLIT(B4286,"";""))"),"C#")</f>
        <v>C#</v>
      </c>
      <c r="F4286" s="1" t="str">
        <f>IFERROR(__xludf.DUMMYFUNCTION("""COMPUTED_VALUE"""),"Java")</f>
        <v>Java</v>
      </c>
    </row>
    <row r="4287">
      <c r="B4287" s="1" t="str">
        <f>IFERROR(__xludf.DUMMYFUNCTION("""COMPUTED_VALUE"""),"Bash/Shell/PowerShell;C++;HTML/CSS;JavaScript;PHP;Python;SQL")</f>
        <v>Bash/Shell/PowerShell;C++;HTML/CSS;JavaScript;PHP;Python;SQL</v>
      </c>
      <c r="E4287" s="1" t="str">
        <f>IFERROR(__xludf.DUMMYFUNCTION("UNIQUE(SPLIT(B4287,"";""))"),"Bash/Shell/PowerShell")</f>
        <v>Bash/Shell/PowerShell</v>
      </c>
      <c r="F4287" s="1" t="str">
        <f>IFERROR(__xludf.DUMMYFUNCTION("""COMPUTED_VALUE"""),"C++")</f>
        <v>C++</v>
      </c>
      <c r="G4287" s="1" t="str">
        <f>IFERROR(__xludf.DUMMYFUNCTION("""COMPUTED_VALUE"""),"HTML/CSS")</f>
        <v>HTML/CSS</v>
      </c>
      <c r="H4287" s="1" t="str">
        <f>IFERROR(__xludf.DUMMYFUNCTION("""COMPUTED_VALUE"""),"JavaScript")</f>
        <v>JavaScript</v>
      </c>
      <c r="I4287" s="1" t="str">
        <f>IFERROR(__xludf.DUMMYFUNCTION("""COMPUTED_VALUE"""),"PHP")</f>
        <v>PHP</v>
      </c>
      <c r="J4287" s="1" t="str">
        <f>IFERROR(__xludf.DUMMYFUNCTION("""COMPUTED_VALUE"""),"Python")</f>
        <v>Python</v>
      </c>
      <c r="K4287" s="1" t="str">
        <f>IFERROR(__xludf.DUMMYFUNCTION("""COMPUTED_VALUE"""),"SQL")</f>
        <v>SQL</v>
      </c>
    </row>
    <row r="4288">
      <c r="B4288" s="1" t="str">
        <f>IFERROR(__xludf.DUMMYFUNCTION("""COMPUTED_VALUE"""),"Bash/Shell/PowerShell;C;C++;HTML/CSS;Java;JavaScript;Kotlin;Python;SQL")</f>
        <v>Bash/Shell/PowerShell;C;C++;HTML/CSS;Java;JavaScript;Kotlin;Python;SQL</v>
      </c>
      <c r="E4288" s="1" t="str">
        <f>IFERROR(__xludf.DUMMYFUNCTION("UNIQUE(SPLIT(B4288,"";""))"),"Bash/Shell/PowerShell")</f>
        <v>Bash/Shell/PowerShell</v>
      </c>
      <c r="F4288" s="1" t="str">
        <f>IFERROR(__xludf.DUMMYFUNCTION("""COMPUTED_VALUE"""),"C")</f>
        <v>C</v>
      </c>
      <c r="G4288" s="1" t="str">
        <f>IFERROR(__xludf.DUMMYFUNCTION("""COMPUTED_VALUE"""),"C++")</f>
        <v>C++</v>
      </c>
      <c r="H4288" s="1" t="str">
        <f>IFERROR(__xludf.DUMMYFUNCTION("""COMPUTED_VALUE"""),"HTML/CSS")</f>
        <v>HTML/CSS</v>
      </c>
      <c r="I4288" s="1" t="str">
        <f>IFERROR(__xludf.DUMMYFUNCTION("""COMPUTED_VALUE"""),"Java")</f>
        <v>Java</v>
      </c>
      <c r="J4288" s="1" t="str">
        <f>IFERROR(__xludf.DUMMYFUNCTION("""COMPUTED_VALUE"""),"JavaScript")</f>
        <v>JavaScript</v>
      </c>
      <c r="K4288" s="1" t="str">
        <f>IFERROR(__xludf.DUMMYFUNCTION("""COMPUTED_VALUE"""),"Kotlin")</f>
        <v>Kotlin</v>
      </c>
      <c r="L4288" s="1" t="str">
        <f>IFERROR(__xludf.DUMMYFUNCTION("""COMPUTED_VALUE"""),"Python")</f>
        <v>Python</v>
      </c>
      <c r="M4288" s="1" t="str">
        <f>IFERROR(__xludf.DUMMYFUNCTION("""COMPUTED_VALUE"""),"SQL")</f>
        <v>SQL</v>
      </c>
    </row>
    <row r="4289">
      <c r="B4289" s="1" t="str">
        <f>IFERROR(__xludf.DUMMYFUNCTION("""COMPUTED_VALUE"""),"C;C++;C#;Java;Other(s):")</f>
        <v>C;C++;C#;Java;Other(s):</v>
      </c>
      <c r="E4289" s="1" t="str">
        <f>IFERROR(__xludf.DUMMYFUNCTION("UNIQUE(SPLIT(B4289,"";""))"),"C")</f>
        <v>C</v>
      </c>
      <c r="F4289" s="1" t="str">
        <f>IFERROR(__xludf.DUMMYFUNCTION("""COMPUTED_VALUE"""),"C++")</f>
        <v>C++</v>
      </c>
      <c r="G4289" s="1" t="str">
        <f>IFERROR(__xludf.DUMMYFUNCTION("""COMPUTED_VALUE"""),"C#")</f>
        <v>C#</v>
      </c>
      <c r="H4289" s="1" t="str">
        <f>IFERROR(__xludf.DUMMYFUNCTION("""COMPUTED_VALUE"""),"Java")</f>
        <v>Java</v>
      </c>
      <c r="I4289" s="1" t="str">
        <f>IFERROR(__xludf.DUMMYFUNCTION("""COMPUTED_VALUE"""),"Other(s):")</f>
        <v>Other(s):</v>
      </c>
    </row>
    <row r="4290">
      <c r="B4290" s="1" t="str">
        <f>IFERROR(__xludf.DUMMYFUNCTION("""COMPUTED_VALUE"""),"HTML/CSS;JavaScript;Ruby;SQL")</f>
        <v>HTML/CSS;JavaScript;Ruby;SQL</v>
      </c>
      <c r="E4290" s="1" t="str">
        <f>IFERROR(__xludf.DUMMYFUNCTION("UNIQUE(SPLIT(B4290,"";""))"),"HTML/CSS")</f>
        <v>HTML/CSS</v>
      </c>
      <c r="F4290" s="1" t="str">
        <f>IFERROR(__xludf.DUMMYFUNCTION("""COMPUTED_VALUE"""),"JavaScript")</f>
        <v>JavaScript</v>
      </c>
      <c r="G4290" s="1" t="str">
        <f>IFERROR(__xludf.DUMMYFUNCTION("""COMPUTED_VALUE"""),"Ruby")</f>
        <v>Ruby</v>
      </c>
      <c r="H4290" s="1" t="str">
        <f>IFERROR(__xludf.DUMMYFUNCTION("""COMPUTED_VALUE"""),"SQL")</f>
        <v>SQL</v>
      </c>
    </row>
    <row r="4291">
      <c r="B4291" s="1" t="str">
        <f>IFERROR(__xludf.DUMMYFUNCTION("""COMPUTED_VALUE"""),"Bash/Shell/PowerShell;C;C#;Go;JavaScript;Python;SQL")</f>
        <v>Bash/Shell/PowerShell;C;C#;Go;JavaScript;Python;SQL</v>
      </c>
      <c r="E4291" s="1" t="str">
        <f>IFERROR(__xludf.DUMMYFUNCTION("UNIQUE(SPLIT(B4291,"";""))"),"Bash/Shell/PowerShell")</f>
        <v>Bash/Shell/PowerShell</v>
      </c>
      <c r="F4291" s="1" t="str">
        <f>IFERROR(__xludf.DUMMYFUNCTION("""COMPUTED_VALUE"""),"C")</f>
        <v>C</v>
      </c>
      <c r="G4291" s="1" t="str">
        <f>IFERROR(__xludf.DUMMYFUNCTION("""COMPUTED_VALUE"""),"C#")</f>
        <v>C#</v>
      </c>
      <c r="H4291" s="1" t="str">
        <f>IFERROR(__xludf.DUMMYFUNCTION("""COMPUTED_VALUE"""),"Go")</f>
        <v>Go</v>
      </c>
      <c r="I4291" s="1" t="str">
        <f>IFERROR(__xludf.DUMMYFUNCTION("""COMPUTED_VALUE"""),"JavaScript")</f>
        <v>JavaScript</v>
      </c>
      <c r="J4291" s="1" t="str">
        <f>IFERROR(__xludf.DUMMYFUNCTION("""COMPUTED_VALUE"""),"Python")</f>
        <v>Python</v>
      </c>
      <c r="K4291" s="1" t="str">
        <f>IFERROR(__xludf.DUMMYFUNCTION("""COMPUTED_VALUE"""),"SQL")</f>
        <v>SQL</v>
      </c>
    </row>
    <row r="4292">
      <c r="B4292" s="1" t="str">
        <f>IFERROR(__xludf.DUMMYFUNCTION("""COMPUTED_VALUE"""),"Dart;HTML/CSS;Java;JavaScript;PHP;Python;SQL;VBA")</f>
        <v>Dart;HTML/CSS;Java;JavaScript;PHP;Python;SQL;VBA</v>
      </c>
      <c r="E4292" s="1" t="str">
        <f>IFERROR(__xludf.DUMMYFUNCTION("UNIQUE(SPLIT(B4292,"";""))"),"Dart")</f>
        <v>Dart</v>
      </c>
      <c r="F4292" s="1" t="str">
        <f>IFERROR(__xludf.DUMMYFUNCTION("""COMPUTED_VALUE"""),"HTML/CSS")</f>
        <v>HTML/CSS</v>
      </c>
      <c r="G4292" s="1" t="str">
        <f>IFERROR(__xludf.DUMMYFUNCTION("""COMPUTED_VALUE"""),"Java")</f>
        <v>Java</v>
      </c>
      <c r="H4292" s="1" t="str">
        <f>IFERROR(__xludf.DUMMYFUNCTION("""COMPUTED_VALUE"""),"JavaScript")</f>
        <v>JavaScript</v>
      </c>
      <c r="I4292" s="1" t="str">
        <f>IFERROR(__xludf.DUMMYFUNCTION("""COMPUTED_VALUE"""),"PHP")</f>
        <v>PHP</v>
      </c>
      <c r="J4292" s="1" t="str">
        <f>IFERROR(__xludf.DUMMYFUNCTION("""COMPUTED_VALUE"""),"Python")</f>
        <v>Python</v>
      </c>
      <c r="K4292" s="1" t="str">
        <f>IFERROR(__xludf.DUMMYFUNCTION("""COMPUTED_VALUE"""),"SQL")</f>
        <v>SQL</v>
      </c>
      <c r="L4292" s="1" t="str">
        <f>IFERROR(__xludf.DUMMYFUNCTION("""COMPUTED_VALUE"""),"VBA")</f>
        <v>VBA</v>
      </c>
    </row>
    <row r="4293">
      <c r="B4293" s="1" t="str">
        <f>IFERROR(__xludf.DUMMYFUNCTION("""COMPUTED_VALUE"""),"C;C++;HTML/CSS;Java;JavaScript;PHP")</f>
        <v>C;C++;HTML/CSS;Java;JavaScript;PHP</v>
      </c>
      <c r="E4293" s="1" t="str">
        <f>IFERROR(__xludf.DUMMYFUNCTION("UNIQUE(SPLIT(B4293,"";""))"),"C")</f>
        <v>C</v>
      </c>
      <c r="F4293" s="1" t="str">
        <f>IFERROR(__xludf.DUMMYFUNCTION("""COMPUTED_VALUE"""),"C++")</f>
        <v>C++</v>
      </c>
      <c r="G4293" s="1" t="str">
        <f>IFERROR(__xludf.DUMMYFUNCTION("""COMPUTED_VALUE"""),"HTML/CSS")</f>
        <v>HTML/CSS</v>
      </c>
      <c r="H4293" s="1" t="str">
        <f>IFERROR(__xludf.DUMMYFUNCTION("""COMPUTED_VALUE"""),"Java")</f>
        <v>Java</v>
      </c>
      <c r="I4293" s="1" t="str">
        <f>IFERROR(__xludf.DUMMYFUNCTION("""COMPUTED_VALUE"""),"JavaScript")</f>
        <v>JavaScript</v>
      </c>
      <c r="J4293" s="1" t="str">
        <f>IFERROR(__xludf.DUMMYFUNCTION("""COMPUTED_VALUE"""),"PHP")</f>
        <v>PHP</v>
      </c>
    </row>
    <row r="4294">
      <c r="B4294" s="1" t="str">
        <f>IFERROR(__xludf.DUMMYFUNCTION("""COMPUTED_VALUE"""),"Python;Swift")</f>
        <v>Python;Swift</v>
      </c>
      <c r="E4294" s="1" t="str">
        <f>IFERROR(__xludf.DUMMYFUNCTION("UNIQUE(SPLIT(B4294,"";""))"),"Python")</f>
        <v>Python</v>
      </c>
      <c r="F4294" s="1" t="str">
        <f>IFERROR(__xludf.DUMMYFUNCTION("""COMPUTED_VALUE"""),"Swift")</f>
        <v>Swift</v>
      </c>
    </row>
    <row r="4295">
      <c r="B4295" s="1" t="str">
        <f>IFERROR(__xludf.DUMMYFUNCTION("""COMPUTED_VALUE"""),"Bash/Shell/PowerShell;HTML/CSS;JavaScript;SQL;TypeScript")</f>
        <v>Bash/Shell/PowerShell;HTML/CSS;JavaScript;SQL;TypeScript</v>
      </c>
      <c r="E4295" s="1" t="str">
        <f>IFERROR(__xludf.DUMMYFUNCTION("UNIQUE(SPLIT(B4295,"";""))"),"Bash/Shell/PowerShell")</f>
        <v>Bash/Shell/PowerShell</v>
      </c>
      <c r="F4295" s="1" t="str">
        <f>IFERROR(__xludf.DUMMYFUNCTION("""COMPUTED_VALUE"""),"HTML/CSS")</f>
        <v>HTML/CSS</v>
      </c>
      <c r="G4295" s="1" t="str">
        <f>IFERROR(__xludf.DUMMYFUNCTION("""COMPUTED_VALUE"""),"JavaScript")</f>
        <v>JavaScript</v>
      </c>
      <c r="H4295" s="1" t="str">
        <f>IFERROR(__xludf.DUMMYFUNCTION("""COMPUTED_VALUE"""),"SQL")</f>
        <v>SQL</v>
      </c>
      <c r="I4295" s="1" t="str">
        <f>IFERROR(__xludf.DUMMYFUNCTION("""COMPUTED_VALUE"""),"TypeScript")</f>
        <v>TypeScript</v>
      </c>
    </row>
    <row r="4296">
      <c r="B4296" s="1" t="str">
        <f>IFERROR(__xludf.DUMMYFUNCTION("""COMPUTED_VALUE"""),"Bash/Shell/PowerShell;C")</f>
        <v>Bash/Shell/PowerShell;C</v>
      </c>
      <c r="E4296" s="1" t="str">
        <f>IFERROR(__xludf.DUMMYFUNCTION("UNIQUE(SPLIT(B4296,"";""))"),"Bash/Shell/PowerShell")</f>
        <v>Bash/Shell/PowerShell</v>
      </c>
      <c r="F4296" s="1" t="str">
        <f>IFERROR(__xludf.DUMMYFUNCTION("""COMPUTED_VALUE"""),"C")</f>
        <v>C</v>
      </c>
    </row>
    <row r="4297">
      <c r="B4297" s="1" t="str">
        <f>IFERROR(__xludf.DUMMYFUNCTION("""COMPUTED_VALUE"""),"C;C++;Python")</f>
        <v>C;C++;Python</v>
      </c>
      <c r="E4297" s="1" t="str">
        <f>IFERROR(__xludf.DUMMYFUNCTION("UNIQUE(SPLIT(B4297,"";""))"),"C")</f>
        <v>C</v>
      </c>
      <c r="F4297" s="1" t="str">
        <f>IFERROR(__xludf.DUMMYFUNCTION("""COMPUTED_VALUE"""),"C++")</f>
        <v>C++</v>
      </c>
      <c r="G4297" s="1" t="str">
        <f>IFERROR(__xludf.DUMMYFUNCTION("""COMPUTED_VALUE"""),"Python")</f>
        <v>Python</v>
      </c>
    </row>
    <row r="4298">
      <c r="B4298" s="1" t="str">
        <f>IFERROR(__xludf.DUMMYFUNCTION("""COMPUTED_VALUE"""),"HTML/CSS;JavaScript;Python")</f>
        <v>HTML/CSS;JavaScript;Python</v>
      </c>
      <c r="E4298" s="1" t="str">
        <f>IFERROR(__xludf.DUMMYFUNCTION("UNIQUE(SPLIT(B4298,"";""))"),"HTML/CSS")</f>
        <v>HTML/CSS</v>
      </c>
      <c r="F4298" s="1" t="str">
        <f>IFERROR(__xludf.DUMMYFUNCTION("""COMPUTED_VALUE"""),"JavaScript")</f>
        <v>JavaScript</v>
      </c>
      <c r="G4298" s="1" t="str">
        <f>IFERROR(__xludf.DUMMYFUNCTION("""COMPUTED_VALUE"""),"Python")</f>
        <v>Python</v>
      </c>
    </row>
    <row r="4299">
      <c r="B4299" s="1" t="str">
        <f>IFERROR(__xludf.DUMMYFUNCTION("""COMPUTED_VALUE"""),"HTML/CSS;JavaScript;PHP;SQL")</f>
        <v>HTML/CSS;JavaScript;PHP;SQL</v>
      </c>
      <c r="E4299" s="1" t="str">
        <f>IFERROR(__xludf.DUMMYFUNCTION("UNIQUE(SPLIT(B4299,"";""))"),"HTML/CSS")</f>
        <v>HTML/CSS</v>
      </c>
      <c r="F4299" s="1" t="str">
        <f>IFERROR(__xludf.DUMMYFUNCTION("""COMPUTED_VALUE"""),"JavaScript")</f>
        <v>JavaScript</v>
      </c>
      <c r="G4299" s="1" t="str">
        <f>IFERROR(__xludf.DUMMYFUNCTION("""COMPUTED_VALUE"""),"PHP")</f>
        <v>PHP</v>
      </c>
      <c r="H4299" s="1" t="str">
        <f>IFERROR(__xludf.DUMMYFUNCTION("""COMPUTED_VALUE"""),"SQL")</f>
        <v>SQL</v>
      </c>
    </row>
    <row r="4300">
      <c r="B4300" s="1" t="str">
        <f>IFERROR(__xludf.DUMMYFUNCTION("""COMPUTED_VALUE"""),"Bash/Shell/PowerShell;HTML/CSS;Java;JavaScript;SQL")</f>
        <v>Bash/Shell/PowerShell;HTML/CSS;Java;JavaScript;SQL</v>
      </c>
      <c r="E4300" s="1" t="str">
        <f>IFERROR(__xludf.DUMMYFUNCTION("UNIQUE(SPLIT(B4300,"";""))"),"Bash/Shell/PowerShell")</f>
        <v>Bash/Shell/PowerShell</v>
      </c>
      <c r="F4300" s="1" t="str">
        <f>IFERROR(__xludf.DUMMYFUNCTION("""COMPUTED_VALUE"""),"HTML/CSS")</f>
        <v>HTML/CSS</v>
      </c>
      <c r="G4300" s="1" t="str">
        <f>IFERROR(__xludf.DUMMYFUNCTION("""COMPUTED_VALUE"""),"Java")</f>
        <v>Java</v>
      </c>
      <c r="H4300" s="1" t="str">
        <f>IFERROR(__xludf.DUMMYFUNCTION("""COMPUTED_VALUE"""),"JavaScript")</f>
        <v>JavaScript</v>
      </c>
      <c r="I4300" s="1" t="str">
        <f>IFERROR(__xludf.DUMMYFUNCTION("""COMPUTED_VALUE"""),"SQL")</f>
        <v>SQL</v>
      </c>
    </row>
    <row r="4301">
      <c r="B4301" s="1" t="str">
        <f>IFERROR(__xludf.DUMMYFUNCTION("""COMPUTED_VALUE"""),"Bash/Shell/PowerShell;C++;Java;JavaScript;Objective-C;Swift")</f>
        <v>Bash/Shell/PowerShell;C++;Java;JavaScript;Objective-C;Swift</v>
      </c>
      <c r="E4301" s="1" t="str">
        <f>IFERROR(__xludf.DUMMYFUNCTION("UNIQUE(SPLIT(B4301,"";""))"),"Bash/Shell/PowerShell")</f>
        <v>Bash/Shell/PowerShell</v>
      </c>
      <c r="F4301" s="1" t="str">
        <f>IFERROR(__xludf.DUMMYFUNCTION("""COMPUTED_VALUE"""),"C++")</f>
        <v>C++</v>
      </c>
      <c r="G4301" s="1" t="str">
        <f>IFERROR(__xludf.DUMMYFUNCTION("""COMPUTED_VALUE"""),"Java")</f>
        <v>Java</v>
      </c>
      <c r="H4301" s="1" t="str">
        <f>IFERROR(__xludf.DUMMYFUNCTION("""COMPUTED_VALUE"""),"JavaScript")</f>
        <v>JavaScript</v>
      </c>
      <c r="I4301" s="1" t="str">
        <f>IFERROR(__xludf.DUMMYFUNCTION("""COMPUTED_VALUE"""),"Objective-C")</f>
        <v>Objective-C</v>
      </c>
      <c r="J4301" s="1" t="str">
        <f>IFERROR(__xludf.DUMMYFUNCTION("""COMPUTED_VALUE"""),"Swift")</f>
        <v>Swift</v>
      </c>
    </row>
    <row r="4302">
      <c r="B4302" s="1" t="str">
        <f>IFERROR(__xludf.DUMMYFUNCTION("""COMPUTED_VALUE"""),"Go;Python;SQL;Other(s):")</f>
        <v>Go;Python;SQL;Other(s):</v>
      </c>
      <c r="E4302" s="1" t="str">
        <f>IFERROR(__xludf.DUMMYFUNCTION("UNIQUE(SPLIT(B4302,"";""))"),"Go")</f>
        <v>Go</v>
      </c>
      <c r="F4302" s="1" t="str">
        <f>IFERROR(__xludf.DUMMYFUNCTION("""COMPUTED_VALUE"""),"Python")</f>
        <v>Python</v>
      </c>
      <c r="G4302" s="1" t="str">
        <f>IFERROR(__xludf.DUMMYFUNCTION("""COMPUTED_VALUE"""),"SQL")</f>
        <v>SQL</v>
      </c>
      <c r="H4302" s="1" t="str">
        <f>IFERROR(__xludf.DUMMYFUNCTION("""COMPUTED_VALUE"""),"Other(s):")</f>
        <v>Other(s):</v>
      </c>
    </row>
    <row r="4303">
      <c r="B4303" s="1" t="str">
        <f>IFERROR(__xludf.DUMMYFUNCTION("""COMPUTED_VALUE"""),"Bash/Shell/PowerShell;Java;Python")</f>
        <v>Bash/Shell/PowerShell;Java;Python</v>
      </c>
      <c r="E4303" s="1" t="str">
        <f>IFERROR(__xludf.DUMMYFUNCTION("UNIQUE(SPLIT(B4303,"";""))"),"Bash/Shell/PowerShell")</f>
        <v>Bash/Shell/PowerShell</v>
      </c>
      <c r="F4303" s="1" t="str">
        <f>IFERROR(__xludf.DUMMYFUNCTION("""COMPUTED_VALUE"""),"Java")</f>
        <v>Java</v>
      </c>
      <c r="G4303" s="1" t="str">
        <f>IFERROR(__xludf.DUMMYFUNCTION("""COMPUTED_VALUE"""),"Python")</f>
        <v>Python</v>
      </c>
    </row>
    <row r="4304">
      <c r="B4304" s="1" t="str">
        <f>IFERROR(__xludf.DUMMYFUNCTION("""COMPUTED_VALUE"""),"C;C++")</f>
        <v>C;C++</v>
      </c>
      <c r="E4304" s="1" t="str">
        <f>IFERROR(__xludf.DUMMYFUNCTION("UNIQUE(SPLIT(B4304,"";""))"),"C")</f>
        <v>C</v>
      </c>
      <c r="F4304" s="1" t="str">
        <f>IFERROR(__xludf.DUMMYFUNCTION("""COMPUTED_VALUE"""),"C++")</f>
        <v>C++</v>
      </c>
    </row>
    <row r="4305">
      <c r="B4305" s="1" t="str">
        <f>IFERROR(__xludf.DUMMYFUNCTION("""COMPUTED_VALUE"""),"Bash/Shell/PowerShell;HTML/CSS;JavaScript;Ruby;SQL")</f>
        <v>Bash/Shell/PowerShell;HTML/CSS;JavaScript;Ruby;SQL</v>
      </c>
      <c r="E4305" s="1" t="str">
        <f>IFERROR(__xludf.DUMMYFUNCTION("UNIQUE(SPLIT(B4305,"";""))"),"Bash/Shell/PowerShell")</f>
        <v>Bash/Shell/PowerShell</v>
      </c>
      <c r="F4305" s="1" t="str">
        <f>IFERROR(__xludf.DUMMYFUNCTION("""COMPUTED_VALUE"""),"HTML/CSS")</f>
        <v>HTML/CSS</v>
      </c>
      <c r="G4305" s="1" t="str">
        <f>IFERROR(__xludf.DUMMYFUNCTION("""COMPUTED_VALUE"""),"JavaScript")</f>
        <v>JavaScript</v>
      </c>
      <c r="H4305" s="1" t="str">
        <f>IFERROR(__xludf.DUMMYFUNCTION("""COMPUTED_VALUE"""),"Ruby")</f>
        <v>Ruby</v>
      </c>
      <c r="I4305" s="1" t="str">
        <f>IFERROR(__xludf.DUMMYFUNCTION("""COMPUTED_VALUE"""),"SQL")</f>
        <v>SQL</v>
      </c>
    </row>
    <row r="4306">
      <c r="B4306" s="1" t="str">
        <f>IFERROR(__xludf.DUMMYFUNCTION("""COMPUTED_VALUE"""),"C#;HTML/CSS;Java;JavaScript;Objective-C;SQL;TypeScript;VBA")</f>
        <v>C#;HTML/CSS;Java;JavaScript;Objective-C;SQL;TypeScript;VBA</v>
      </c>
      <c r="E4306" s="1" t="str">
        <f>IFERROR(__xludf.DUMMYFUNCTION("UNIQUE(SPLIT(B4306,"";""))"),"C#")</f>
        <v>C#</v>
      </c>
      <c r="F4306" s="1" t="str">
        <f>IFERROR(__xludf.DUMMYFUNCTION("""COMPUTED_VALUE"""),"HTML/CSS")</f>
        <v>HTML/CSS</v>
      </c>
      <c r="G4306" s="1" t="str">
        <f>IFERROR(__xludf.DUMMYFUNCTION("""COMPUTED_VALUE"""),"Java")</f>
        <v>Java</v>
      </c>
      <c r="H4306" s="1" t="str">
        <f>IFERROR(__xludf.DUMMYFUNCTION("""COMPUTED_VALUE"""),"JavaScript")</f>
        <v>JavaScript</v>
      </c>
      <c r="I4306" s="1" t="str">
        <f>IFERROR(__xludf.DUMMYFUNCTION("""COMPUTED_VALUE"""),"Objective-C")</f>
        <v>Objective-C</v>
      </c>
      <c r="J4306" s="1" t="str">
        <f>IFERROR(__xludf.DUMMYFUNCTION("""COMPUTED_VALUE"""),"SQL")</f>
        <v>SQL</v>
      </c>
      <c r="K4306" s="1" t="str">
        <f>IFERROR(__xludf.DUMMYFUNCTION("""COMPUTED_VALUE"""),"TypeScript")</f>
        <v>TypeScript</v>
      </c>
      <c r="L4306" s="1" t="str">
        <f>IFERROR(__xludf.DUMMYFUNCTION("""COMPUTED_VALUE"""),"VBA")</f>
        <v>VBA</v>
      </c>
    </row>
    <row r="4307">
      <c r="B4307" s="1" t="str">
        <f>IFERROR(__xludf.DUMMYFUNCTION("""COMPUTED_VALUE"""),"HTML/CSS;JavaScript;Python;SQL")</f>
        <v>HTML/CSS;JavaScript;Python;SQL</v>
      </c>
      <c r="E4307" s="1" t="str">
        <f>IFERROR(__xludf.DUMMYFUNCTION("UNIQUE(SPLIT(B4307,"";""))"),"HTML/CSS")</f>
        <v>HTML/CSS</v>
      </c>
      <c r="F4307" s="1" t="str">
        <f>IFERROR(__xludf.DUMMYFUNCTION("""COMPUTED_VALUE"""),"JavaScript")</f>
        <v>JavaScript</v>
      </c>
      <c r="G4307" s="1" t="str">
        <f>IFERROR(__xludf.DUMMYFUNCTION("""COMPUTED_VALUE"""),"Python")</f>
        <v>Python</v>
      </c>
      <c r="H4307" s="1" t="str">
        <f>IFERROR(__xludf.DUMMYFUNCTION("""COMPUTED_VALUE"""),"SQL")</f>
        <v>SQL</v>
      </c>
    </row>
    <row r="4308">
      <c r="B4308" s="1" t="str">
        <f>IFERROR(__xludf.DUMMYFUNCTION("""COMPUTED_VALUE"""),"HTML/CSS;JavaScript;PHP;SQL;TypeScript;Other(s):")</f>
        <v>HTML/CSS;JavaScript;PHP;SQL;TypeScript;Other(s):</v>
      </c>
      <c r="E4308" s="1" t="str">
        <f>IFERROR(__xludf.DUMMYFUNCTION("UNIQUE(SPLIT(B4308,"";""))"),"HTML/CSS")</f>
        <v>HTML/CSS</v>
      </c>
      <c r="F4308" s="1" t="str">
        <f>IFERROR(__xludf.DUMMYFUNCTION("""COMPUTED_VALUE"""),"JavaScript")</f>
        <v>JavaScript</v>
      </c>
      <c r="G4308" s="1" t="str">
        <f>IFERROR(__xludf.DUMMYFUNCTION("""COMPUTED_VALUE"""),"PHP")</f>
        <v>PHP</v>
      </c>
      <c r="H4308" s="1" t="str">
        <f>IFERROR(__xludf.DUMMYFUNCTION("""COMPUTED_VALUE"""),"SQL")</f>
        <v>SQL</v>
      </c>
      <c r="I4308" s="1" t="str">
        <f>IFERROR(__xludf.DUMMYFUNCTION("""COMPUTED_VALUE"""),"TypeScript")</f>
        <v>TypeScript</v>
      </c>
      <c r="J4308" s="1" t="str">
        <f>IFERROR(__xludf.DUMMYFUNCTION("""COMPUTED_VALUE"""),"Other(s):")</f>
        <v>Other(s):</v>
      </c>
    </row>
    <row r="4309">
      <c r="B4309" s="1" t="str">
        <f>IFERROR(__xludf.DUMMYFUNCTION("""COMPUTED_VALUE"""),"Java")</f>
        <v>Java</v>
      </c>
      <c r="E4309" s="1" t="str">
        <f>IFERROR(__xludf.DUMMYFUNCTION("UNIQUE(SPLIT(B4309,"";""))"),"Java")</f>
        <v>Java</v>
      </c>
    </row>
    <row r="4310">
      <c r="B4310" s="1" t="str">
        <f>IFERROR(__xludf.DUMMYFUNCTION("""COMPUTED_VALUE"""),"Bash/Shell/PowerShell;HTML/CSS;JavaScript;Python;SQL")</f>
        <v>Bash/Shell/PowerShell;HTML/CSS;JavaScript;Python;SQL</v>
      </c>
      <c r="E4310" s="1" t="str">
        <f>IFERROR(__xludf.DUMMYFUNCTION("UNIQUE(SPLIT(B4310,"";""))"),"Bash/Shell/PowerShell")</f>
        <v>Bash/Shell/PowerShell</v>
      </c>
      <c r="F4310" s="1" t="str">
        <f>IFERROR(__xludf.DUMMYFUNCTION("""COMPUTED_VALUE"""),"HTML/CSS")</f>
        <v>HTML/CSS</v>
      </c>
      <c r="G4310" s="1" t="str">
        <f>IFERROR(__xludf.DUMMYFUNCTION("""COMPUTED_VALUE"""),"JavaScript")</f>
        <v>JavaScript</v>
      </c>
      <c r="H4310" s="1" t="str">
        <f>IFERROR(__xludf.DUMMYFUNCTION("""COMPUTED_VALUE"""),"Python")</f>
        <v>Python</v>
      </c>
      <c r="I4310" s="1" t="str">
        <f>IFERROR(__xludf.DUMMYFUNCTION("""COMPUTED_VALUE"""),"SQL")</f>
        <v>SQL</v>
      </c>
    </row>
    <row r="4311">
      <c r="B4311" s="1" t="str">
        <f>IFERROR(__xludf.DUMMYFUNCTION("""COMPUTED_VALUE"""),"Bash/Shell/PowerShell;Go;JavaScript;PHP;Scala;SQL")</f>
        <v>Bash/Shell/PowerShell;Go;JavaScript;PHP;Scala;SQL</v>
      </c>
      <c r="E4311" s="1" t="str">
        <f>IFERROR(__xludf.DUMMYFUNCTION("UNIQUE(SPLIT(B4311,"";""))"),"Bash/Shell/PowerShell")</f>
        <v>Bash/Shell/PowerShell</v>
      </c>
      <c r="F4311" s="1" t="str">
        <f>IFERROR(__xludf.DUMMYFUNCTION("""COMPUTED_VALUE"""),"Go")</f>
        <v>Go</v>
      </c>
      <c r="G4311" s="1" t="str">
        <f>IFERROR(__xludf.DUMMYFUNCTION("""COMPUTED_VALUE"""),"JavaScript")</f>
        <v>JavaScript</v>
      </c>
      <c r="H4311" s="1" t="str">
        <f>IFERROR(__xludf.DUMMYFUNCTION("""COMPUTED_VALUE"""),"PHP")</f>
        <v>PHP</v>
      </c>
      <c r="I4311" s="1" t="str">
        <f>IFERROR(__xludf.DUMMYFUNCTION("""COMPUTED_VALUE"""),"Scala")</f>
        <v>Scala</v>
      </c>
      <c r="J4311" s="1" t="str">
        <f>IFERROR(__xludf.DUMMYFUNCTION("""COMPUTED_VALUE"""),"SQL")</f>
        <v>SQL</v>
      </c>
    </row>
    <row r="4312">
      <c r="B4312" s="1" t="str">
        <f>IFERROR(__xludf.DUMMYFUNCTION("""COMPUTED_VALUE"""),"HTML/CSS;JavaScript;PHP")</f>
        <v>HTML/CSS;JavaScript;PHP</v>
      </c>
      <c r="E4312" s="1" t="str">
        <f>IFERROR(__xludf.DUMMYFUNCTION("UNIQUE(SPLIT(B4312,"";""))"),"HTML/CSS")</f>
        <v>HTML/CSS</v>
      </c>
      <c r="F4312" s="1" t="str">
        <f>IFERROR(__xludf.DUMMYFUNCTION("""COMPUTED_VALUE"""),"JavaScript")</f>
        <v>JavaScript</v>
      </c>
      <c r="G4312" s="1" t="str">
        <f>IFERROR(__xludf.DUMMYFUNCTION("""COMPUTED_VALUE"""),"PHP")</f>
        <v>PHP</v>
      </c>
    </row>
    <row r="4313">
      <c r="B4313" s="1" t="str">
        <f>IFERROR(__xludf.DUMMYFUNCTION("""COMPUTED_VALUE"""),"HTML/CSS;JavaScript;Python;R;SQL")</f>
        <v>HTML/CSS;JavaScript;Python;R;SQL</v>
      </c>
      <c r="E4313" s="1" t="str">
        <f>IFERROR(__xludf.DUMMYFUNCTION("UNIQUE(SPLIT(B4313,"";""))"),"HTML/CSS")</f>
        <v>HTML/CSS</v>
      </c>
      <c r="F4313" s="1" t="str">
        <f>IFERROR(__xludf.DUMMYFUNCTION("""COMPUTED_VALUE"""),"JavaScript")</f>
        <v>JavaScript</v>
      </c>
      <c r="G4313" s="1" t="str">
        <f>IFERROR(__xludf.DUMMYFUNCTION("""COMPUTED_VALUE"""),"Python")</f>
        <v>Python</v>
      </c>
      <c r="H4313" s="1" t="str">
        <f>IFERROR(__xludf.DUMMYFUNCTION("""COMPUTED_VALUE"""),"R")</f>
        <v>R</v>
      </c>
      <c r="I4313" s="1" t="str">
        <f>IFERROR(__xludf.DUMMYFUNCTION("""COMPUTED_VALUE"""),"SQL")</f>
        <v>SQL</v>
      </c>
    </row>
    <row r="4314">
      <c r="B4314" s="1" t="str">
        <f>IFERROR(__xludf.DUMMYFUNCTION("""COMPUTED_VALUE"""),"HTML/CSS;Java;JavaScript;PHP")</f>
        <v>HTML/CSS;Java;JavaScript;PHP</v>
      </c>
      <c r="E4314" s="1" t="str">
        <f>IFERROR(__xludf.DUMMYFUNCTION("UNIQUE(SPLIT(B4314,"";""))"),"HTML/CSS")</f>
        <v>HTML/CSS</v>
      </c>
      <c r="F4314" s="1" t="str">
        <f>IFERROR(__xludf.DUMMYFUNCTION("""COMPUTED_VALUE"""),"Java")</f>
        <v>Java</v>
      </c>
      <c r="G4314" s="1" t="str">
        <f>IFERROR(__xludf.DUMMYFUNCTION("""COMPUTED_VALUE"""),"JavaScript")</f>
        <v>JavaScript</v>
      </c>
      <c r="H4314" s="1" t="str">
        <f>IFERROR(__xludf.DUMMYFUNCTION("""COMPUTED_VALUE"""),"PHP")</f>
        <v>PHP</v>
      </c>
    </row>
    <row r="4315">
      <c r="B4315" s="1" t="str">
        <f>IFERROR(__xludf.DUMMYFUNCTION("""COMPUTED_VALUE"""),"Assembly;Bash/Shell/PowerShell;C;C++;C#;HTML/CSS;JavaScript;PHP")</f>
        <v>Assembly;Bash/Shell/PowerShell;C;C++;C#;HTML/CSS;JavaScript;PHP</v>
      </c>
      <c r="E4315" s="1" t="str">
        <f>IFERROR(__xludf.DUMMYFUNCTION("UNIQUE(SPLIT(B4315,"";""))"),"Assembly")</f>
        <v>Assembly</v>
      </c>
      <c r="F4315" s="1" t="str">
        <f>IFERROR(__xludf.DUMMYFUNCTION("""COMPUTED_VALUE"""),"Bash/Shell/PowerShell")</f>
        <v>Bash/Shell/PowerShell</v>
      </c>
      <c r="G4315" s="1" t="str">
        <f>IFERROR(__xludf.DUMMYFUNCTION("""COMPUTED_VALUE"""),"C")</f>
        <v>C</v>
      </c>
      <c r="H4315" s="1" t="str">
        <f>IFERROR(__xludf.DUMMYFUNCTION("""COMPUTED_VALUE"""),"C++")</f>
        <v>C++</v>
      </c>
      <c r="I4315" s="1" t="str">
        <f>IFERROR(__xludf.DUMMYFUNCTION("""COMPUTED_VALUE"""),"C#")</f>
        <v>C#</v>
      </c>
      <c r="J4315" s="1" t="str">
        <f>IFERROR(__xludf.DUMMYFUNCTION("""COMPUTED_VALUE"""),"HTML/CSS")</f>
        <v>HTML/CSS</v>
      </c>
      <c r="K4315" s="1" t="str">
        <f>IFERROR(__xludf.DUMMYFUNCTION("""COMPUTED_VALUE"""),"JavaScript")</f>
        <v>JavaScript</v>
      </c>
      <c r="L4315" s="1" t="str">
        <f>IFERROR(__xludf.DUMMYFUNCTION("""COMPUTED_VALUE"""),"PHP")</f>
        <v>PHP</v>
      </c>
    </row>
    <row r="4316">
      <c r="B4316" s="1" t="str">
        <f>IFERROR(__xludf.DUMMYFUNCTION("""COMPUTED_VALUE"""),"C;C#;HTML/CSS;Java;JavaScript;Python")</f>
        <v>C;C#;HTML/CSS;Java;JavaScript;Python</v>
      </c>
      <c r="E4316" s="1" t="str">
        <f>IFERROR(__xludf.DUMMYFUNCTION("UNIQUE(SPLIT(B4316,"";""))"),"C")</f>
        <v>C</v>
      </c>
      <c r="F4316" s="1" t="str">
        <f>IFERROR(__xludf.DUMMYFUNCTION("""COMPUTED_VALUE"""),"C#")</f>
        <v>C#</v>
      </c>
      <c r="G4316" s="1" t="str">
        <f>IFERROR(__xludf.DUMMYFUNCTION("""COMPUTED_VALUE"""),"HTML/CSS")</f>
        <v>HTML/CSS</v>
      </c>
      <c r="H4316" s="1" t="str">
        <f>IFERROR(__xludf.DUMMYFUNCTION("""COMPUTED_VALUE"""),"Java")</f>
        <v>Java</v>
      </c>
      <c r="I4316" s="1" t="str">
        <f>IFERROR(__xludf.DUMMYFUNCTION("""COMPUTED_VALUE"""),"JavaScript")</f>
        <v>JavaScript</v>
      </c>
      <c r="J4316" s="1" t="str">
        <f>IFERROR(__xludf.DUMMYFUNCTION("""COMPUTED_VALUE"""),"Python")</f>
        <v>Python</v>
      </c>
    </row>
    <row r="4317">
      <c r="B4317" s="1" t="str">
        <f>IFERROR(__xludf.DUMMYFUNCTION("""COMPUTED_VALUE"""),"C#;HTML/CSS;Java;JavaScript;PHP;SQL")</f>
        <v>C#;HTML/CSS;Java;JavaScript;PHP;SQL</v>
      </c>
      <c r="E4317" s="1" t="str">
        <f>IFERROR(__xludf.DUMMYFUNCTION("UNIQUE(SPLIT(B4317,"";""))"),"C#")</f>
        <v>C#</v>
      </c>
      <c r="F4317" s="1" t="str">
        <f>IFERROR(__xludf.DUMMYFUNCTION("""COMPUTED_VALUE"""),"HTML/CSS")</f>
        <v>HTML/CSS</v>
      </c>
      <c r="G4317" s="1" t="str">
        <f>IFERROR(__xludf.DUMMYFUNCTION("""COMPUTED_VALUE"""),"Java")</f>
        <v>Java</v>
      </c>
      <c r="H4317" s="1" t="str">
        <f>IFERROR(__xludf.DUMMYFUNCTION("""COMPUTED_VALUE"""),"JavaScript")</f>
        <v>JavaScript</v>
      </c>
      <c r="I4317" s="1" t="str">
        <f>IFERROR(__xludf.DUMMYFUNCTION("""COMPUTED_VALUE"""),"PHP")</f>
        <v>PHP</v>
      </c>
      <c r="J4317" s="1" t="str">
        <f>IFERROR(__xludf.DUMMYFUNCTION("""COMPUTED_VALUE"""),"SQL")</f>
        <v>SQL</v>
      </c>
    </row>
    <row r="4318">
      <c r="B4318" s="1" t="str">
        <f>IFERROR(__xludf.DUMMYFUNCTION("""COMPUTED_VALUE"""),"HTML/CSS;PHP;TypeScript")</f>
        <v>HTML/CSS;PHP;TypeScript</v>
      </c>
      <c r="E4318" s="1" t="str">
        <f>IFERROR(__xludf.DUMMYFUNCTION("UNIQUE(SPLIT(B4318,"";""))"),"HTML/CSS")</f>
        <v>HTML/CSS</v>
      </c>
      <c r="F4318" s="1" t="str">
        <f>IFERROR(__xludf.DUMMYFUNCTION("""COMPUTED_VALUE"""),"PHP")</f>
        <v>PHP</v>
      </c>
      <c r="G4318" s="1" t="str">
        <f>IFERROR(__xludf.DUMMYFUNCTION("""COMPUTED_VALUE"""),"TypeScript")</f>
        <v>TypeScript</v>
      </c>
    </row>
    <row r="4319">
      <c r="B4319" s="1" t="str">
        <f>IFERROR(__xludf.DUMMYFUNCTION("""COMPUTED_VALUE"""),"C#;JavaScript;SQL")</f>
        <v>C#;JavaScript;SQL</v>
      </c>
      <c r="E4319" s="1" t="str">
        <f>IFERROR(__xludf.DUMMYFUNCTION("UNIQUE(SPLIT(B4319,"";""))"),"C#")</f>
        <v>C#</v>
      </c>
      <c r="F4319" s="1" t="str">
        <f>IFERROR(__xludf.DUMMYFUNCTION("""COMPUTED_VALUE"""),"JavaScript")</f>
        <v>JavaScript</v>
      </c>
      <c r="G4319" s="1" t="str">
        <f>IFERROR(__xludf.DUMMYFUNCTION("""COMPUTED_VALUE"""),"SQL")</f>
        <v>SQL</v>
      </c>
    </row>
    <row r="4320">
      <c r="B4320" s="1" t="str">
        <f>IFERROR(__xludf.DUMMYFUNCTION("""COMPUTED_VALUE"""),"Bash/Shell/PowerShell;HTML/CSS;JavaScript;Python")</f>
        <v>Bash/Shell/PowerShell;HTML/CSS;JavaScript;Python</v>
      </c>
      <c r="E4320" s="1" t="str">
        <f>IFERROR(__xludf.DUMMYFUNCTION("UNIQUE(SPLIT(B4320,"";""))"),"Bash/Shell/PowerShell")</f>
        <v>Bash/Shell/PowerShell</v>
      </c>
      <c r="F4320" s="1" t="str">
        <f>IFERROR(__xludf.DUMMYFUNCTION("""COMPUTED_VALUE"""),"HTML/CSS")</f>
        <v>HTML/CSS</v>
      </c>
      <c r="G4320" s="1" t="str">
        <f>IFERROR(__xludf.DUMMYFUNCTION("""COMPUTED_VALUE"""),"JavaScript")</f>
        <v>JavaScript</v>
      </c>
      <c r="H4320" s="1" t="str">
        <f>IFERROR(__xludf.DUMMYFUNCTION("""COMPUTED_VALUE"""),"Python")</f>
        <v>Python</v>
      </c>
    </row>
    <row r="4321">
      <c r="B4321" s="1" t="str">
        <f>IFERROR(__xludf.DUMMYFUNCTION("""COMPUTED_VALUE"""),"Bash/Shell/PowerShell;C#;HTML/CSS;JavaScript;SQL")</f>
        <v>Bash/Shell/PowerShell;C#;HTML/CSS;JavaScript;SQL</v>
      </c>
      <c r="E4321" s="1" t="str">
        <f>IFERROR(__xludf.DUMMYFUNCTION("UNIQUE(SPLIT(B4321,"";""))"),"Bash/Shell/PowerShell")</f>
        <v>Bash/Shell/PowerShell</v>
      </c>
      <c r="F4321" s="1" t="str">
        <f>IFERROR(__xludf.DUMMYFUNCTION("""COMPUTED_VALUE"""),"C#")</f>
        <v>C#</v>
      </c>
      <c r="G4321" s="1" t="str">
        <f>IFERROR(__xludf.DUMMYFUNCTION("""COMPUTED_VALUE"""),"HTML/CSS")</f>
        <v>HTML/CSS</v>
      </c>
      <c r="H4321" s="1" t="str">
        <f>IFERROR(__xludf.DUMMYFUNCTION("""COMPUTED_VALUE"""),"JavaScript")</f>
        <v>JavaScript</v>
      </c>
      <c r="I4321" s="1" t="str">
        <f>IFERROR(__xludf.DUMMYFUNCTION("""COMPUTED_VALUE"""),"SQL")</f>
        <v>SQL</v>
      </c>
    </row>
    <row r="4322">
      <c r="B4322" s="1" t="str">
        <f>IFERROR(__xludf.DUMMYFUNCTION("""COMPUTED_VALUE"""),"C#;HTML/CSS;JavaScript;Python")</f>
        <v>C#;HTML/CSS;JavaScript;Python</v>
      </c>
      <c r="E4322" s="1" t="str">
        <f>IFERROR(__xludf.DUMMYFUNCTION("UNIQUE(SPLIT(B4322,"";""))"),"C#")</f>
        <v>C#</v>
      </c>
      <c r="F4322" s="1" t="str">
        <f>IFERROR(__xludf.DUMMYFUNCTION("""COMPUTED_VALUE"""),"HTML/CSS")</f>
        <v>HTML/CSS</v>
      </c>
      <c r="G4322" s="1" t="str">
        <f>IFERROR(__xludf.DUMMYFUNCTION("""COMPUTED_VALUE"""),"JavaScript")</f>
        <v>JavaScript</v>
      </c>
      <c r="H4322" s="1" t="str">
        <f>IFERROR(__xludf.DUMMYFUNCTION("""COMPUTED_VALUE"""),"Python")</f>
        <v>Python</v>
      </c>
    </row>
    <row r="4323">
      <c r="B4323" s="1" t="str">
        <f>IFERROR(__xludf.DUMMYFUNCTION("""COMPUTED_VALUE"""),"C;C++;Java")</f>
        <v>C;C++;Java</v>
      </c>
      <c r="E4323" s="1" t="str">
        <f>IFERROR(__xludf.DUMMYFUNCTION("UNIQUE(SPLIT(B4323,"";""))"),"C")</f>
        <v>C</v>
      </c>
      <c r="F4323" s="1" t="str">
        <f>IFERROR(__xludf.DUMMYFUNCTION("""COMPUTED_VALUE"""),"C++")</f>
        <v>C++</v>
      </c>
      <c r="G4323" s="1" t="str">
        <f>IFERROR(__xludf.DUMMYFUNCTION("""COMPUTED_VALUE"""),"Java")</f>
        <v>Java</v>
      </c>
    </row>
    <row r="4324">
      <c r="B4324" s="1" t="str">
        <f>IFERROR(__xludf.DUMMYFUNCTION("""COMPUTED_VALUE"""),"C#;SQL;TypeScript")</f>
        <v>C#;SQL;TypeScript</v>
      </c>
      <c r="E4324" s="1" t="str">
        <f>IFERROR(__xludf.DUMMYFUNCTION("UNIQUE(SPLIT(B4324,"";""))"),"C#")</f>
        <v>C#</v>
      </c>
      <c r="F4324" s="1" t="str">
        <f>IFERROR(__xludf.DUMMYFUNCTION("""COMPUTED_VALUE"""),"SQL")</f>
        <v>SQL</v>
      </c>
      <c r="G4324" s="1" t="str">
        <f>IFERROR(__xludf.DUMMYFUNCTION("""COMPUTED_VALUE"""),"TypeScript")</f>
        <v>TypeScript</v>
      </c>
    </row>
    <row r="4325">
      <c r="B4325" s="1" t="str">
        <f>IFERROR(__xludf.DUMMYFUNCTION("""COMPUTED_VALUE"""),"Bash/Shell/PowerShell;C#;HTML/CSS;JavaScript;SQL")</f>
        <v>Bash/Shell/PowerShell;C#;HTML/CSS;JavaScript;SQL</v>
      </c>
      <c r="E4325" s="1" t="str">
        <f>IFERROR(__xludf.DUMMYFUNCTION("UNIQUE(SPLIT(B4325,"";""))"),"Bash/Shell/PowerShell")</f>
        <v>Bash/Shell/PowerShell</v>
      </c>
      <c r="F4325" s="1" t="str">
        <f>IFERROR(__xludf.DUMMYFUNCTION("""COMPUTED_VALUE"""),"C#")</f>
        <v>C#</v>
      </c>
      <c r="G4325" s="1" t="str">
        <f>IFERROR(__xludf.DUMMYFUNCTION("""COMPUTED_VALUE"""),"HTML/CSS")</f>
        <v>HTML/CSS</v>
      </c>
      <c r="H4325" s="1" t="str">
        <f>IFERROR(__xludf.DUMMYFUNCTION("""COMPUTED_VALUE"""),"JavaScript")</f>
        <v>JavaScript</v>
      </c>
      <c r="I4325" s="1" t="str">
        <f>IFERROR(__xludf.DUMMYFUNCTION("""COMPUTED_VALUE"""),"SQL")</f>
        <v>SQL</v>
      </c>
    </row>
    <row r="4326">
      <c r="B4326" s="1" t="str">
        <f>IFERROR(__xludf.DUMMYFUNCTION("""COMPUTED_VALUE"""),"HTML/CSS;Java;JavaScript;Python;TypeScript")</f>
        <v>HTML/CSS;Java;JavaScript;Python;TypeScript</v>
      </c>
      <c r="E4326" s="1" t="str">
        <f>IFERROR(__xludf.DUMMYFUNCTION("UNIQUE(SPLIT(B4326,"";""))"),"HTML/CSS")</f>
        <v>HTML/CSS</v>
      </c>
      <c r="F4326" s="1" t="str">
        <f>IFERROR(__xludf.DUMMYFUNCTION("""COMPUTED_VALUE"""),"Java")</f>
        <v>Java</v>
      </c>
      <c r="G4326" s="1" t="str">
        <f>IFERROR(__xludf.DUMMYFUNCTION("""COMPUTED_VALUE"""),"JavaScript")</f>
        <v>JavaScript</v>
      </c>
      <c r="H4326" s="1" t="str">
        <f>IFERROR(__xludf.DUMMYFUNCTION("""COMPUTED_VALUE"""),"Python")</f>
        <v>Python</v>
      </c>
      <c r="I4326" s="1" t="str">
        <f>IFERROR(__xludf.DUMMYFUNCTION("""COMPUTED_VALUE"""),"TypeScript")</f>
        <v>TypeScript</v>
      </c>
    </row>
    <row r="4327">
      <c r="B4327" s="1" t="str">
        <f>IFERROR(__xludf.DUMMYFUNCTION("""COMPUTED_VALUE"""),"Bash/Shell/PowerShell;HTML/CSS;Java;JavaScript;PHP")</f>
        <v>Bash/Shell/PowerShell;HTML/CSS;Java;JavaScript;PHP</v>
      </c>
      <c r="E4327" s="1" t="str">
        <f>IFERROR(__xludf.DUMMYFUNCTION("UNIQUE(SPLIT(B4327,"";""))"),"Bash/Shell/PowerShell")</f>
        <v>Bash/Shell/PowerShell</v>
      </c>
      <c r="F4327" s="1" t="str">
        <f>IFERROR(__xludf.DUMMYFUNCTION("""COMPUTED_VALUE"""),"HTML/CSS")</f>
        <v>HTML/CSS</v>
      </c>
      <c r="G4327" s="1" t="str">
        <f>IFERROR(__xludf.DUMMYFUNCTION("""COMPUTED_VALUE"""),"Java")</f>
        <v>Java</v>
      </c>
      <c r="H4327" s="1" t="str">
        <f>IFERROR(__xludf.DUMMYFUNCTION("""COMPUTED_VALUE"""),"JavaScript")</f>
        <v>JavaScript</v>
      </c>
      <c r="I4327" s="1" t="str">
        <f>IFERROR(__xludf.DUMMYFUNCTION("""COMPUTED_VALUE"""),"PHP")</f>
        <v>PHP</v>
      </c>
    </row>
    <row r="4328">
      <c r="B4328" s="1" t="str">
        <f>IFERROR(__xludf.DUMMYFUNCTION("""COMPUTED_VALUE"""),"Java;JavaScript;PHP;SQL;TypeScript")</f>
        <v>Java;JavaScript;PHP;SQL;TypeScript</v>
      </c>
      <c r="E4328" s="1" t="str">
        <f>IFERROR(__xludf.DUMMYFUNCTION("UNIQUE(SPLIT(B4328,"";""))"),"Java")</f>
        <v>Java</v>
      </c>
      <c r="F4328" s="1" t="str">
        <f>IFERROR(__xludf.DUMMYFUNCTION("""COMPUTED_VALUE"""),"JavaScript")</f>
        <v>JavaScript</v>
      </c>
      <c r="G4328" s="1" t="str">
        <f>IFERROR(__xludf.DUMMYFUNCTION("""COMPUTED_VALUE"""),"PHP")</f>
        <v>PHP</v>
      </c>
      <c r="H4328" s="1" t="str">
        <f>IFERROR(__xludf.DUMMYFUNCTION("""COMPUTED_VALUE"""),"SQL")</f>
        <v>SQL</v>
      </c>
      <c r="I4328" s="1" t="str">
        <f>IFERROR(__xludf.DUMMYFUNCTION("""COMPUTED_VALUE"""),"TypeScript")</f>
        <v>TypeScript</v>
      </c>
    </row>
    <row r="4329">
      <c r="B4329" s="1" t="str">
        <f>IFERROR(__xludf.DUMMYFUNCTION("""COMPUTED_VALUE"""),"Java;JavaScript;SQL")</f>
        <v>Java;JavaScript;SQL</v>
      </c>
      <c r="E4329" s="1" t="str">
        <f>IFERROR(__xludf.DUMMYFUNCTION("UNIQUE(SPLIT(B4329,"";""))"),"Java")</f>
        <v>Java</v>
      </c>
      <c r="F4329" s="1" t="str">
        <f>IFERROR(__xludf.DUMMYFUNCTION("""COMPUTED_VALUE"""),"JavaScript")</f>
        <v>JavaScript</v>
      </c>
      <c r="G4329" s="1" t="str">
        <f>IFERROR(__xludf.DUMMYFUNCTION("""COMPUTED_VALUE"""),"SQL")</f>
        <v>SQL</v>
      </c>
    </row>
    <row r="4330">
      <c r="B4330" s="1" t="str">
        <f>IFERROR(__xludf.DUMMYFUNCTION("""COMPUTED_VALUE"""),"Bash/Shell/PowerShell;Go;HTML/CSS;Java;JavaScript;Rust;Scala;SQL")</f>
        <v>Bash/Shell/PowerShell;Go;HTML/CSS;Java;JavaScript;Rust;Scala;SQL</v>
      </c>
      <c r="E4330" s="1" t="str">
        <f>IFERROR(__xludf.DUMMYFUNCTION("UNIQUE(SPLIT(B4330,"";""))"),"Bash/Shell/PowerShell")</f>
        <v>Bash/Shell/PowerShell</v>
      </c>
      <c r="F4330" s="1" t="str">
        <f>IFERROR(__xludf.DUMMYFUNCTION("""COMPUTED_VALUE"""),"Go")</f>
        <v>Go</v>
      </c>
      <c r="G4330" s="1" t="str">
        <f>IFERROR(__xludf.DUMMYFUNCTION("""COMPUTED_VALUE"""),"HTML/CSS")</f>
        <v>HTML/CSS</v>
      </c>
      <c r="H4330" s="1" t="str">
        <f>IFERROR(__xludf.DUMMYFUNCTION("""COMPUTED_VALUE"""),"Java")</f>
        <v>Java</v>
      </c>
      <c r="I4330" s="1" t="str">
        <f>IFERROR(__xludf.DUMMYFUNCTION("""COMPUTED_VALUE"""),"JavaScript")</f>
        <v>JavaScript</v>
      </c>
      <c r="J4330" s="1" t="str">
        <f>IFERROR(__xludf.DUMMYFUNCTION("""COMPUTED_VALUE"""),"Rust")</f>
        <v>Rust</v>
      </c>
      <c r="K4330" s="1" t="str">
        <f>IFERROR(__xludf.DUMMYFUNCTION("""COMPUTED_VALUE"""),"Scala")</f>
        <v>Scala</v>
      </c>
      <c r="L4330" s="1" t="str">
        <f>IFERROR(__xludf.DUMMYFUNCTION("""COMPUTED_VALUE"""),"SQL")</f>
        <v>SQL</v>
      </c>
    </row>
    <row r="4331">
      <c r="B4331" s="1" t="str">
        <f>IFERROR(__xludf.DUMMYFUNCTION("""COMPUTED_VALUE"""),"Bash/Shell/PowerShell;C++;C#;HTML/CSS;JavaScript;PHP;SQL")</f>
        <v>Bash/Shell/PowerShell;C++;C#;HTML/CSS;JavaScript;PHP;SQL</v>
      </c>
      <c r="E4331" s="1" t="str">
        <f>IFERROR(__xludf.DUMMYFUNCTION("UNIQUE(SPLIT(B4331,"";""))"),"Bash/Shell/PowerShell")</f>
        <v>Bash/Shell/PowerShell</v>
      </c>
      <c r="F4331" s="1" t="str">
        <f>IFERROR(__xludf.DUMMYFUNCTION("""COMPUTED_VALUE"""),"C++")</f>
        <v>C++</v>
      </c>
      <c r="G4331" s="1" t="str">
        <f>IFERROR(__xludf.DUMMYFUNCTION("""COMPUTED_VALUE"""),"C#")</f>
        <v>C#</v>
      </c>
      <c r="H4331" s="1" t="str">
        <f>IFERROR(__xludf.DUMMYFUNCTION("""COMPUTED_VALUE"""),"HTML/CSS")</f>
        <v>HTML/CSS</v>
      </c>
      <c r="I4331" s="1" t="str">
        <f>IFERROR(__xludf.DUMMYFUNCTION("""COMPUTED_VALUE"""),"JavaScript")</f>
        <v>JavaScript</v>
      </c>
      <c r="J4331" s="1" t="str">
        <f>IFERROR(__xludf.DUMMYFUNCTION("""COMPUTED_VALUE"""),"PHP")</f>
        <v>PHP</v>
      </c>
      <c r="K4331" s="1" t="str">
        <f>IFERROR(__xludf.DUMMYFUNCTION("""COMPUTED_VALUE"""),"SQL")</f>
        <v>SQL</v>
      </c>
    </row>
    <row r="4332">
      <c r="B4332" s="1" t="str">
        <f>IFERROR(__xludf.DUMMYFUNCTION("""COMPUTED_VALUE"""),"C;C++;C#;HTML/CSS;Java;JavaScript;Objective-C;PHP;Python;R;Ruby;SQL;Swift;VBA;Other(s):")</f>
        <v>C;C++;C#;HTML/CSS;Java;JavaScript;Objective-C;PHP;Python;R;Ruby;SQL;Swift;VBA;Other(s):</v>
      </c>
      <c r="E4332" s="1" t="str">
        <f>IFERROR(__xludf.DUMMYFUNCTION("UNIQUE(SPLIT(B4332,"";""))"),"C")</f>
        <v>C</v>
      </c>
      <c r="F4332" s="1" t="str">
        <f>IFERROR(__xludf.DUMMYFUNCTION("""COMPUTED_VALUE"""),"C++")</f>
        <v>C++</v>
      </c>
      <c r="G4332" s="1" t="str">
        <f>IFERROR(__xludf.DUMMYFUNCTION("""COMPUTED_VALUE"""),"C#")</f>
        <v>C#</v>
      </c>
      <c r="H4332" s="1" t="str">
        <f>IFERROR(__xludf.DUMMYFUNCTION("""COMPUTED_VALUE"""),"HTML/CSS")</f>
        <v>HTML/CSS</v>
      </c>
      <c r="I4332" s="1" t="str">
        <f>IFERROR(__xludf.DUMMYFUNCTION("""COMPUTED_VALUE"""),"Java")</f>
        <v>Java</v>
      </c>
      <c r="J4332" s="1" t="str">
        <f>IFERROR(__xludf.DUMMYFUNCTION("""COMPUTED_VALUE"""),"JavaScript")</f>
        <v>JavaScript</v>
      </c>
      <c r="K4332" s="1" t="str">
        <f>IFERROR(__xludf.DUMMYFUNCTION("""COMPUTED_VALUE"""),"Objective-C")</f>
        <v>Objective-C</v>
      </c>
      <c r="L4332" s="1" t="str">
        <f>IFERROR(__xludf.DUMMYFUNCTION("""COMPUTED_VALUE"""),"PHP")</f>
        <v>PHP</v>
      </c>
      <c r="M4332" s="1" t="str">
        <f>IFERROR(__xludf.DUMMYFUNCTION("""COMPUTED_VALUE"""),"Python")</f>
        <v>Python</v>
      </c>
      <c r="N4332" s="1" t="str">
        <f>IFERROR(__xludf.DUMMYFUNCTION("""COMPUTED_VALUE"""),"R")</f>
        <v>R</v>
      </c>
      <c r="O4332" s="1" t="str">
        <f>IFERROR(__xludf.DUMMYFUNCTION("""COMPUTED_VALUE"""),"Ruby")</f>
        <v>Ruby</v>
      </c>
      <c r="P4332" s="1" t="str">
        <f>IFERROR(__xludf.DUMMYFUNCTION("""COMPUTED_VALUE"""),"SQL")</f>
        <v>SQL</v>
      </c>
      <c r="Q4332" s="1" t="str">
        <f>IFERROR(__xludf.DUMMYFUNCTION("""COMPUTED_VALUE"""),"Swift")</f>
        <v>Swift</v>
      </c>
      <c r="R4332" s="1" t="str">
        <f>IFERROR(__xludf.DUMMYFUNCTION("""COMPUTED_VALUE"""),"VBA")</f>
        <v>VBA</v>
      </c>
      <c r="S4332" s="1" t="str">
        <f>IFERROR(__xludf.DUMMYFUNCTION("""COMPUTED_VALUE"""),"Other(s):")</f>
        <v>Other(s):</v>
      </c>
    </row>
    <row r="4333">
      <c r="B4333" s="1" t="str">
        <f>IFERROR(__xludf.DUMMYFUNCTION("""COMPUTED_VALUE"""),"JavaScript;Objective-C;TypeScript")</f>
        <v>JavaScript;Objective-C;TypeScript</v>
      </c>
      <c r="E4333" s="1" t="str">
        <f>IFERROR(__xludf.DUMMYFUNCTION("UNIQUE(SPLIT(B4333,"";""))"),"JavaScript")</f>
        <v>JavaScript</v>
      </c>
      <c r="F4333" s="1" t="str">
        <f>IFERROR(__xludf.DUMMYFUNCTION("""COMPUTED_VALUE"""),"Objective-C")</f>
        <v>Objective-C</v>
      </c>
      <c r="G4333" s="1" t="str">
        <f>IFERROR(__xludf.DUMMYFUNCTION("""COMPUTED_VALUE"""),"TypeScript")</f>
        <v>TypeScript</v>
      </c>
    </row>
    <row r="4334">
      <c r="B4334" s="1" t="str">
        <f>IFERROR(__xludf.DUMMYFUNCTION("""COMPUTED_VALUE"""),"HTML/CSS;Python;Ruby;SQL")</f>
        <v>HTML/CSS;Python;Ruby;SQL</v>
      </c>
      <c r="E4334" s="1" t="str">
        <f>IFERROR(__xludf.DUMMYFUNCTION("UNIQUE(SPLIT(B4334,"";""))"),"HTML/CSS")</f>
        <v>HTML/CSS</v>
      </c>
      <c r="F4334" s="1" t="str">
        <f>IFERROR(__xludf.DUMMYFUNCTION("""COMPUTED_VALUE"""),"Python")</f>
        <v>Python</v>
      </c>
      <c r="G4334" s="1" t="str">
        <f>IFERROR(__xludf.DUMMYFUNCTION("""COMPUTED_VALUE"""),"Ruby")</f>
        <v>Ruby</v>
      </c>
      <c r="H4334" s="1" t="str">
        <f>IFERROR(__xludf.DUMMYFUNCTION("""COMPUTED_VALUE"""),"SQL")</f>
        <v>SQL</v>
      </c>
    </row>
    <row r="4335">
      <c r="B4335" s="1" t="str">
        <f>IFERROR(__xludf.DUMMYFUNCTION("""COMPUTED_VALUE"""),"C#;HTML/CSS;JavaScript;PHP;Python;SQL;TypeScript;WebAssembly")</f>
        <v>C#;HTML/CSS;JavaScript;PHP;Python;SQL;TypeScript;WebAssembly</v>
      </c>
      <c r="E4335" s="1" t="str">
        <f>IFERROR(__xludf.DUMMYFUNCTION("UNIQUE(SPLIT(B4335,"";""))"),"C#")</f>
        <v>C#</v>
      </c>
      <c r="F4335" s="1" t="str">
        <f>IFERROR(__xludf.DUMMYFUNCTION("""COMPUTED_VALUE"""),"HTML/CSS")</f>
        <v>HTML/CSS</v>
      </c>
      <c r="G4335" s="1" t="str">
        <f>IFERROR(__xludf.DUMMYFUNCTION("""COMPUTED_VALUE"""),"JavaScript")</f>
        <v>JavaScript</v>
      </c>
      <c r="H4335" s="1" t="str">
        <f>IFERROR(__xludf.DUMMYFUNCTION("""COMPUTED_VALUE"""),"PHP")</f>
        <v>PHP</v>
      </c>
      <c r="I4335" s="1" t="str">
        <f>IFERROR(__xludf.DUMMYFUNCTION("""COMPUTED_VALUE"""),"Python")</f>
        <v>Python</v>
      </c>
      <c r="J4335" s="1" t="str">
        <f>IFERROR(__xludf.DUMMYFUNCTION("""COMPUTED_VALUE"""),"SQL")</f>
        <v>SQL</v>
      </c>
      <c r="K4335" s="1" t="str">
        <f>IFERROR(__xludf.DUMMYFUNCTION("""COMPUTED_VALUE"""),"TypeScript")</f>
        <v>TypeScript</v>
      </c>
      <c r="L4335" s="1" t="str">
        <f>IFERROR(__xludf.DUMMYFUNCTION("""COMPUTED_VALUE"""),"WebAssembly")</f>
        <v>WebAssembly</v>
      </c>
    </row>
    <row r="4336">
      <c r="B4336" s="1" t="str">
        <f>IFERROR(__xludf.DUMMYFUNCTION("""COMPUTED_VALUE"""),"Clojure;HTML/CSS;Java;JavaScript;SQL")</f>
        <v>Clojure;HTML/CSS;Java;JavaScript;SQL</v>
      </c>
      <c r="E4336" s="1" t="str">
        <f>IFERROR(__xludf.DUMMYFUNCTION("UNIQUE(SPLIT(B4336,"";""))"),"Clojure")</f>
        <v>Clojure</v>
      </c>
      <c r="F4336" s="1" t="str">
        <f>IFERROR(__xludf.DUMMYFUNCTION("""COMPUTED_VALUE"""),"HTML/CSS")</f>
        <v>HTML/CSS</v>
      </c>
      <c r="G4336" s="1" t="str">
        <f>IFERROR(__xludf.DUMMYFUNCTION("""COMPUTED_VALUE"""),"Java")</f>
        <v>Java</v>
      </c>
      <c r="H4336" s="1" t="str">
        <f>IFERROR(__xludf.DUMMYFUNCTION("""COMPUTED_VALUE"""),"JavaScript")</f>
        <v>JavaScript</v>
      </c>
      <c r="I4336" s="1" t="str">
        <f>IFERROR(__xludf.DUMMYFUNCTION("""COMPUTED_VALUE"""),"SQL")</f>
        <v>SQL</v>
      </c>
    </row>
    <row r="4337">
      <c r="B4337" s="1" t="str">
        <f>IFERROR(__xludf.DUMMYFUNCTION("""COMPUTED_VALUE"""),"Other(s):")</f>
        <v>Other(s):</v>
      </c>
      <c r="E4337" s="1" t="str">
        <f>IFERROR(__xludf.DUMMYFUNCTION("UNIQUE(SPLIT(B4337,"";""))"),"Other(s):")</f>
        <v>Other(s):</v>
      </c>
    </row>
    <row r="4338">
      <c r="B4338" s="1" t="str">
        <f>IFERROR(__xludf.DUMMYFUNCTION("""COMPUTED_VALUE"""),"Bash/Shell/PowerShell;HTML/CSS;Java;JavaScript;PHP;Python;SQL")</f>
        <v>Bash/Shell/PowerShell;HTML/CSS;Java;JavaScript;PHP;Python;SQL</v>
      </c>
      <c r="E4338" s="1" t="str">
        <f>IFERROR(__xludf.DUMMYFUNCTION("UNIQUE(SPLIT(B4338,"";""))"),"Bash/Shell/PowerShell")</f>
        <v>Bash/Shell/PowerShell</v>
      </c>
      <c r="F4338" s="1" t="str">
        <f>IFERROR(__xludf.DUMMYFUNCTION("""COMPUTED_VALUE"""),"HTML/CSS")</f>
        <v>HTML/CSS</v>
      </c>
      <c r="G4338" s="1" t="str">
        <f>IFERROR(__xludf.DUMMYFUNCTION("""COMPUTED_VALUE"""),"Java")</f>
        <v>Java</v>
      </c>
      <c r="H4338" s="1" t="str">
        <f>IFERROR(__xludf.DUMMYFUNCTION("""COMPUTED_VALUE"""),"JavaScript")</f>
        <v>JavaScript</v>
      </c>
      <c r="I4338" s="1" t="str">
        <f>IFERROR(__xludf.DUMMYFUNCTION("""COMPUTED_VALUE"""),"PHP")</f>
        <v>PHP</v>
      </c>
      <c r="J4338" s="1" t="str">
        <f>IFERROR(__xludf.DUMMYFUNCTION("""COMPUTED_VALUE"""),"Python")</f>
        <v>Python</v>
      </c>
      <c r="K4338" s="1" t="str">
        <f>IFERROR(__xludf.DUMMYFUNCTION("""COMPUTED_VALUE"""),"SQL")</f>
        <v>SQL</v>
      </c>
    </row>
    <row r="4339">
      <c r="B4339" s="1" t="str">
        <f>IFERROR(__xludf.DUMMYFUNCTION("""COMPUTED_VALUE"""),"Bash/Shell/PowerShell;C#;HTML/CSS;Java;JavaScript;Python;SQL;WebAssembly")</f>
        <v>Bash/Shell/PowerShell;C#;HTML/CSS;Java;JavaScript;Python;SQL;WebAssembly</v>
      </c>
      <c r="E4339" s="1" t="str">
        <f>IFERROR(__xludf.DUMMYFUNCTION("UNIQUE(SPLIT(B4339,"";""))"),"Bash/Shell/PowerShell")</f>
        <v>Bash/Shell/PowerShell</v>
      </c>
      <c r="F4339" s="1" t="str">
        <f>IFERROR(__xludf.DUMMYFUNCTION("""COMPUTED_VALUE"""),"C#")</f>
        <v>C#</v>
      </c>
      <c r="G4339" s="1" t="str">
        <f>IFERROR(__xludf.DUMMYFUNCTION("""COMPUTED_VALUE"""),"HTML/CSS")</f>
        <v>HTML/CSS</v>
      </c>
      <c r="H4339" s="1" t="str">
        <f>IFERROR(__xludf.DUMMYFUNCTION("""COMPUTED_VALUE"""),"Java")</f>
        <v>Java</v>
      </c>
      <c r="I4339" s="1" t="str">
        <f>IFERROR(__xludf.DUMMYFUNCTION("""COMPUTED_VALUE"""),"JavaScript")</f>
        <v>JavaScript</v>
      </c>
      <c r="J4339" s="1" t="str">
        <f>IFERROR(__xludf.DUMMYFUNCTION("""COMPUTED_VALUE"""),"Python")</f>
        <v>Python</v>
      </c>
      <c r="K4339" s="1" t="str">
        <f>IFERROR(__xludf.DUMMYFUNCTION("""COMPUTED_VALUE"""),"SQL")</f>
        <v>SQL</v>
      </c>
      <c r="L4339" s="1" t="str">
        <f>IFERROR(__xludf.DUMMYFUNCTION("""COMPUTED_VALUE"""),"WebAssembly")</f>
        <v>WebAssembly</v>
      </c>
    </row>
    <row r="4340">
      <c r="B4340" s="1" t="str">
        <f>IFERROR(__xludf.DUMMYFUNCTION("""COMPUTED_VALUE"""),"HTML/CSS;Java;JavaScript;PHP;Python;SQL")</f>
        <v>HTML/CSS;Java;JavaScript;PHP;Python;SQL</v>
      </c>
      <c r="E4340" s="1" t="str">
        <f>IFERROR(__xludf.DUMMYFUNCTION("UNIQUE(SPLIT(B4340,"";""))"),"HTML/CSS")</f>
        <v>HTML/CSS</v>
      </c>
      <c r="F4340" s="1" t="str">
        <f>IFERROR(__xludf.DUMMYFUNCTION("""COMPUTED_VALUE"""),"Java")</f>
        <v>Java</v>
      </c>
      <c r="G4340" s="1" t="str">
        <f>IFERROR(__xludf.DUMMYFUNCTION("""COMPUTED_VALUE"""),"JavaScript")</f>
        <v>JavaScript</v>
      </c>
      <c r="H4340" s="1" t="str">
        <f>IFERROR(__xludf.DUMMYFUNCTION("""COMPUTED_VALUE"""),"PHP")</f>
        <v>PHP</v>
      </c>
      <c r="I4340" s="1" t="str">
        <f>IFERROR(__xludf.DUMMYFUNCTION("""COMPUTED_VALUE"""),"Python")</f>
        <v>Python</v>
      </c>
      <c r="J4340" s="1" t="str">
        <f>IFERROR(__xludf.DUMMYFUNCTION("""COMPUTED_VALUE"""),"SQL")</f>
        <v>SQL</v>
      </c>
    </row>
    <row r="4341">
      <c r="B4341" s="1" t="str">
        <f>IFERROR(__xludf.DUMMYFUNCTION("""COMPUTED_VALUE"""),"Bash/Shell/PowerShell;C;Java;Objective-C;Python;Swift")</f>
        <v>Bash/Shell/PowerShell;C;Java;Objective-C;Python;Swift</v>
      </c>
      <c r="E4341" s="1" t="str">
        <f>IFERROR(__xludf.DUMMYFUNCTION("UNIQUE(SPLIT(B4341,"";""))"),"Bash/Shell/PowerShell")</f>
        <v>Bash/Shell/PowerShell</v>
      </c>
      <c r="F4341" s="1" t="str">
        <f>IFERROR(__xludf.DUMMYFUNCTION("""COMPUTED_VALUE"""),"C")</f>
        <v>C</v>
      </c>
      <c r="G4341" s="1" t="str">
        <f>IFERROR(__xludf.DUMMYFUNCTION("""COMPUTED_VALUE"""),"Java")</f>
        <v>Java</v>
      </c>
      <c r="H4341" s="1" t="str">
        <f>IFERROR(__xludf.DUMMYFUNCTION("""COMPUTED_VALUE"""),"Objective-C")</f>
        <v>Objective-C</v>
      </c>
      <c r="I4341" s="1" t="str">
        <f>IFERROR(__xludf.DUMMYFUNCTION("""COMPUTED_VALUE"""),"Python")</f>
        <v>Python</v>
      </c>
      <c r="J4341" s="1" t="str">
        <f>IFERROR(__xludf.DUMMYFUNCTION("""COMPUTED_VALUE"""),"Swift")</f>
        <v>Swift</v>
      </c>
    </row>
    <row r="4342">
      <c r="B4342" s="1" t="str">
        <f>IFERROR(__xludf.DUMMYFUNCTION("""COMPUTED_VALUE"""),"Assembly;C#;HTML/CSS;Java;JavaScript;Objective-C;SQL;Swift;VBA;Other(s):")</f>
        <v>Assembly;C#;HTML/CSS;Java;JavaScript;Objective-C;SQL;Swift;VBA;Other(s):</v>
      </c>
      <c r="E4342" s="1" t="str">
        <f>IFERROR(__xludf.DUMMYFUNCTION("UNIQUE(SPLIT(B4342,"";""))"),"Assembly")</f>
        <v>Assembly</v>
      </c>
      <c r="F4342" s="1" t="str">
        <f>IFERROR(__xludf.DUMMYFUNCTION("""COMPUTED_VALUE"""),"C#")</f>
        <v>C#</v>
      </c>
      <c r="G4342" s="1" t="str">
        <f>IFERROR(__xludf.DUMMYFUNCTION("""COMPUTED_VALUE"""),"HTML/CSS")</f>
        <v>HTML/CSS</v>
      </c>
      <c r="H4342" s="1" t="str">
        <f>IFERROR(__xludf.DUMMYFUNCTION("""COMPUTED_VALUE"""),"Java")</f>
        <v>Java</v>
      </c>
      <c r="I4342" s="1" t="str">
        <f>IFERROR(__xludf.DUMMYFUNCTION("""COMPUTED_VALUE"""),"JavaScript")</f>
        <v>JavaScript</v>
      </c>
      <c r="J4342" s="1" t="str">
        <f>IFERROR(__xludf.DUMMYFUNCTION("""COMPUTED_VALUE"""),"Objective-C")</f>
        <v>Objective-C</v>
      </c>
      <c r="K4342" s="1" t="str">
        <f>IFERROR(__xludf.DUMMYFUNCTION("""COMPUTED_VALUE"""),"SQL")</f>
        <v>SQL</v>
      </c>
      <c r="L4342" s="1" t="str">
        <f>IFERROR(__xludf.DUMMYFUNCTION("""COMPUTED_VALUE"""),"Swift")</f>
        <v>Swift</v>
      </c>
      <c r="M4342" s="1" t="str">
        <f>IFERROR(__xludf.DUMMYFUNCTION("""COMPUTED_VALUE"""),"VBA")</f>
        <v>VBA</v>
      </c>
      <c r="N4342" s="1" t="str">
        <f>IFERROR(__xludf.DUMMYFUNCTION("""COMPUTED_VALUE"""),"Other(s):")</f>
        <v>Other(s):</v>
      </c>
    </row>
    <row r="4343">
      <c r="B4343" s="1" t="str">
        <f>IFERROR(__xludf.DUMMYFUNCTION("""COMPUTED_VALUE"""),"Bash/Shell/PowerShell;C;HTML/CSS;JavaScript;Python;Ruby")</f>
        <v>Bash/Shell/PowerShell;C;HTML/CSS;JavaScript;Python;Ruby</v>
      </c>
      <c r="E4343" s="1" t="str">
        <f>IFERROR(__xludf.DUMMYFUNCTION("UNIQUE(SPLIT(B4343,"";""))"),"Bash/Shell/PowerShell")</f>
        <v>Bash/Shell/PowerShell</v>
      </c>
      <c r="F4343" s="1" t="str">
        <f>IFERROR(__xludf.DUMMYFUNCTION("""COMPUTED_VALUE"""),"C")</f>
        <v>C</v>
      </c>
      <c r="G4343" s="1" t="str">
        <f>IFERROR(__xludf.DUMMYFUNCTION("""COMPUTED_VALUE"""),"HTML/CSS")</f>
        <v>HTML/CSS</v>
      </c>
      <c r="H4343" s="1" t="str">
        <f>IFERROR(__xludf.DUMMYFUNCTION("""COMPUTED_VALUE"""),"JavaScript")</f>
        <v>JavaScript</v>
      </c>
      <c r="I4343" s="1" t="str">
        <f>IFERROR(__xludf.DUMMYFUNCTION("""COMPUTED_VALUE"""),"Python")</f>
        <v>Python</v>
      </c>
      <c r="J4343" s="1" t="str">
        <f>IFERROR(__xludf.DUMMYFUNCTION("""COMPUTED_VALUE"""),"Ruby")</f>
        <v>Ruby</v>
      </c>
    </row>
    <row r="4344">
      <c r="B4344" s="1" t="str">
        <f>IFERROR(__xludf.DUMMYFUNCTION("""COMPUTED_VALUE"""),"Bash/Shell/PowerShell;HTML/CSS;SQL")</f>
        <v>Bash/Shell/PowerShell;HTML/CSS;SQL</v>
      </c>
      <c r="E4344" s="1" t="str">
        <f>IFERROR(__xludf.DUMMYFUNCTION("UNIQUE(SPLIT(B4344,"";""))"),"Bash/Shell/PowerShell")</f>
        <v>Bash/Shell/PowerShell</v>
      </c>
      <c r="F4344" s="1" t="str">
        <f>IFERROR(__xludf.DUMMYFUNCTION("""COMPUTED_VALUE"""),"HTML/CSS")</f>
        <v>HTML/CSS</v>
      </c>
      <c r="G4344" s="1" t="str">
        <f>IFERROR(__xludf.DUMMYFUNCTION("""COMPUTED_VALUE"""),"SQL")</f>
        <v>SQL</v>
      </c>
    </row>
    <row r="4345">
      <c r="B4345" s="1" t="str">
        <f>IFERROR(__xludf.DUMMYFUNCTION("""COMPUTED_VALUE"""),"Bash/Shell/PowerShell;HTML/CSS;JavaScript;Scala;SQL")</f>
        <v>Bash/Shell/PowerShell;HTML/CSS;JavaScript;Scala;SQL</v>
      </c>
      <c r="E4345" s="1" t="str">
        <f>IFERROR(__xludf.DUMMYFUNCTION("UNIQUE(SPLIT(B4345,"";""))"),"Bash/Shell/PowerShell")</f>
        <v>Bash/Shell/PowerShell</v>
      </c>
      <c r="F4345" s="1" t="str">
        <f>IFERROR(__xludf.DUMMYFUNCTION("""COMPUTED_VALUE"""),"HTML/CSS")</f>
        <v>HTML/CSS</v>
      </c>
      <c r="G4345" s="1" t="str">
        <f>IFERROR(__xludf.DUMMYFUNCTION("""COMPUTED_VALUE"""),"JavaScript")</f>
        <v>JavaScript</v>
      </c>
      <c r="H4345" s="1" t="str">
        <f>IFERROR(__xludf.DUMMYFUNCTION("""COMPUTED_VALUE"""),"Scala")</f>
        <v>Scala</v>
      </c>
      <c r="I4345" s="1" t="str">
        <f>IFERROR(__xludf.DUMMYFUNCTION("""COMPUTED_VALUE"""),"SQL")</f>
        <v>SQL</v>
      </c>
    </row>
    <row r="4346">
      <c r="B4346" s="1" t="str">
        <f>IFERROR(__xludf.DUMMYFUNCTION("""COMPUTED_VALUE"""),"Bash/Shell/PowerShell;Go;HTML/CSS;Python;SQL;VBA")</f>
        <v>Bash/Shell/PowerShell;Go;HTML/CSS;Python;SQL;VBA</v>
      </c>
      <c r="E4346" s="1" t="str">
        <f>IFERROR(__xludf.DUMMYFUNCTION("UNIQUE(SPLIT(B4346,"";""))"),"Bash/Shell/PowerShell")</f>
        <v>Bash/Shell/PowerShell</v>
      </c>
      <c r="F4346" s="1" t="str">
        <f>IFERROR(__xludf.DUMMYFUNCTION("""COMPUTED_VALUE"""),"Go")</f>
        <v>Go</v>
      </c>
      <c r="G4346" s="1" t="str">
        <f>IFERROR(__xludf.DUMMYFUNCTION("""COMPUTED_VALUE"""),"HTML/CSS")</f>
        <v>HTML/CSS</v>
      </c>
      <c r="H4346" s="1" t="str">
        <f>IFERROR(__xludf.DUMMYFUNCTION("""COMPUTED_VALUE"""),"Python")</f>
        <v>Python</v>
      </c>
      <c r="I4346" s="1" t="str">
        <f>IFERROR(__xludf.DUMMYFUNCTION("""COMPUTED_VALUE"""),"SQL")</f>
        <v>SQL</v>
      </c>
      <c r="J4346" s="1" t="str">
        <f>IFERROR(__xludf.DUMMYFUNCTION("""COMPUTED_VALUE"""),"VBA")</f>
        <v>VBA</v>
      </c>
    </row>
    <row r="4347">
      <c r="B4347" s="1" t="str">
        <f>IFERROR(__xludf.DUMMYFUNCTION("""COMPUTED_VALUE"""),"C#;Elixir;Erlang;F#;JavaScript;TypeScript")</f>
        <v>C#;Elixir;Erlang;F#;JavaScript;TypeScript</v>
      </c>
      <c r="E4347" s="1" t="str">
        <f>IFERROR(__xludf.DUMMYFUNCTION("UNIQUE(SPLIT(B4347,"";""))"),"C#")</f>
        <v>C#</v>
      </c>
      <c r="F4347" s="1" t="str">
        <f>IFERROR(__xludf.DUMMYFUNCTION("""COMPUTED_VALUE"""),"Elixir")</f>
        <v>Elixir</v>
      </c>
      <c r="G4347" s="1" t="str">
        <f>IFERROR(__xludf.DUMMYFUNCTION("""COMPUTED_VALUE"""),"Erlang")</f>
        <v>Erlang</v>
      </c>
      <c r="H4347" s="1" t="str">
        <f>IFERROR(__xludf.DUMMYFUNCTION("""COMPUTED_VALUE"""),"F#")</f>
        <v>F#</v>
      </c>
      <c r="I4347" s="1" t="str">
        <f>IFERROR(__xludf.DUMMYFUNCTION("""COMPUTED_VALUE"""),"JavaScript")</f>
        <v>JavaScript</v>
      </c>
      <c r="J4347" s="1" t="str">
        <f>IFERROR(__xludf.DUMMYFUNCTION("""COMPUTED_VALUE"""),"TypeScript")</f>
        <v>TypeScript</v>
      </c>
    </row>
    <row r="4348">
      <c r="B4348" s="1" t="str">
        <f>IFERROR(__xludf.DUMMYFUNCTION("""COMPUTED_VALUE"""),"Bash/Shell/PowerShell;HTML/CSS;Java;JavaScript;Python;SQL;Other(s):")</f>
        <v>Bash/Shell/PowerShell;HTML/CSS;Java;JavaScript;Python;SQL;Other(s):</v>
      </c>
      <c r="E4348" s="1" t="str">
        <f>IFERROR(__xludf.DUMMYFUNCTION("UNIQUE(SPLIT(B4348,"";""))"),"Bash/Shell/PowerShell")</f>
        <v>Bash/Shell/PowerShell</v>
      </c>
      <c r="F4348" s="1" t="str">
        <f>IFERROR(__xludf.DUMMYFUNCTION("""COMPUTED_VALUE"""),"HTML/CSS")</f>
        <v>HTML/CSS</v>
      </c>
      <c r="G4348" s="1" t="str">
        <f>IFERROR(__xludf.DUMMYFUNCTION("""COMPUTED_VALUE"""),"Java")</f>
        <v>Java</v>
      </c>
      <c r="H4348" s="1" t="str">
        <f>IFERROR(__xludf.DUMMYFUNCTION("""COMPUTED_VALUE"""),"JavaScript")</f>
        <v>JavaScript</v>
      </c>
      <c r="I4348" s="1" t="str">
        <f>IFERROR(__xludf.DUMMYFUNCTION("""COMPUTED_VALUE"""),"Python")</f>
        <v>Python</v>
      </c>
      <c r="J4348" s="1" t="str">
        <f>IFERROR(__xludf.DUMMYFUNCTION("""COMPUTED_VALUE"""),"SQL")</f>
        <v>SQL</v>
      </c>
      <c r="K4348" s="1" t="str">
        <f>IFERROR(__xludf.DUMMYFUNCTION("""COMPUTED_VALUE"""),"Other(s):")</f>
        <v>Other(s):</v>
      </c>
    </row>
    <row r="4349">
      <c r="B4349" s="1" t="str">
        <f>IFERROR(__xludf.DUMMYFUNCTION("""COMPUTED_VALUE"""),"Bash/Shell/PowerShell;HTML/CSS;JavaScript;TypeScript")</f>
        <v>Bash/Shell/PowerShell;HTML/CSS;JavaScript;TypeScript</v>
      </c>
      <c r="E4349" s="1" t="str">
        <f>IFERROR(__xludf.DUMMYFUNCTION("UNIQUE(SPLIT(B4349,"";""))"),"Bash/Shell/PowerShell")</f>
        <v>Bash/Shell/PowerShell</v>
      </c>
      <c r="F4349" s="1" t="str">
        <f>IFERROR(__xludf.DUMMYFUNCTION("""COMPUTED_VALUE"""),"HTML/CSS")</f>
        <v>HTML/CSS</v>
      </c>
      <c r="G4349" s="1" t="str">
        <f>IFERROR(__xludf.DUMMYFUNCTION("""COMPUTED_VALUE"""),"JavaScript")</f>
        <v>JavaScript</v>
      </c>
      <c r="H4349" s="1" t="str">
        <f>IFERROR(__xludf.DUMMYFUNCTION("""COMPUTED_VALUE"""),"TypeScript")</f>
        <v>TypeScript</v>
      </c>
    </row>
    <row r="4350">
      <c r="B4350" s="1" t="str">
        <f>IFERROR(__xludf.DUMMYFUNCTION("""COMPUTED_VALUE"""),"Bash/Shell/PowerShell;Java;Kotlin;Python;Scala;SQL")</f>
        <v>Bash/Shell/PowerShell;Java;Kotlin;Python;Scala;SQL</v>
      </c>
      <c r="E4350" s="1" t="str">
        <f>IFERROR(__xludf.DUMMYFUNCTION("UNIQUE(SPLIT(B4350,"";""))"),"Bash/Shell/PowerShell")</f>
        <v>Bash/Shell/PowerShell</v>
      </c>
      <c r="F4350" s="1" t="str">
        <f>IFERROR(__xludf.DUMMYFUNCTION("""COMPUTED_VALUE"""),"Java")</f>
        <v>Java</v>
      </c>
      <c r="G4350" s="1" t="str">
        <f>IFERROR(__xludf.DUMMYFUNCTION("""COMPUTED_VALUE"""),"Kotlin")</f>
        <v>Kotlin</v>
      </c>
      <c r="H4350" s="1" t="str">
        <f>IFERROR(__xludf.DUMMYFUNCTION("""COMPUTED_VALUE"""),"Python")</f>
        <v>Python</v>
      </c>
      <c r="I4350" s="1" t="str">
        <f>IFERROR(__xludf.DUMMYFUNCTION("""COMPUTED_VALUE"""),"Scala")</f>
        <v>Scala</v>
      </c>
      <c r="J4350" s="1" t="str">
        <f>IFERROR(__xludf.DUMMYFUNCTION("""COMPUTED_VALUE"""),"SQL")</f>
        <v>SQL</v>
      </c>
    </row>
    <row r="4351">
      <c r="B4351" s="1" t="str">
        <f>IFERROR(__xludf.DUMMYFUNCTION("""COMPUTED_VALUE"""),"HTML/CSS;Python;SQL")</f>
        <v>HTML/CSS;Python;SQL</v>
      </c>
      <c r="E4351" s="1" t="str">
        <f>IFERROR(__xludf.DUMMYFUNCTION("UNIQUE(SPLIT(B4351,"";""))"),"HTML/CSS")</f>
        <v>HTML/CSS</v>
      </c>
      <c r="F4351" s="1" t="str">
        <f>IFERROR(__xludf.DUMMYFUNCTION("""COMPUTED_VALUE"""),"Python")</f>
        <v>Python</v>
      </c>
      <c r="G4351" s="1" t="str">
        <f>IFERROR(__xludf.DUMMYFUNCTION("""COMPUTED_VALUE"""),"SQL")</f>
        <v>SQL</v>
      </c>
    </row>
    <row r="4352">
      <c r="B4352" s="1" t="str">
        <f>IFERROR(__xludf.DUMMYFUNCTION("""COMPUTED_VALUE"""),"Bash/Shell/PowerShell;Go;HTML/CSS;Java;JavaScript;Python;Ruby;Scala;SQL")</f>
        <v>Bash/Shell/PowerShell;Go;HTML/CSS;Java;JavaScript;Python;Ruby;Scala;SQL</v>
      </c>
      <c r="E4352" s="1" t="str">
        <f>IFERROR(__xludf.DUMMYFUNCTION("UNIQUE(SPLIT(B4352,"";""))"),"Bash/Shell/PowerShell")</f>
        <v>Bash/Shell/PowerShell</v>
      </c>
      <c r="F4352" s="1" t="str">
        <f>IFERROR(__xludf.DUMMYFUNCTION("""COMPUTED_VALUE"""),"Go")</f>
        <v>Go</v>
      </c>
      <c r="G4352" s="1" t="str">
        <f>IFERROR(__xludf.DUMMYFUNCTION("""COMPUTED_VALUE"""),"HTML/CSS")</f>
        <v>HTML/CSS</v>
      </c>
      <c r="H4352" s="1" t="str">
        <f>IFERROR(__xludf.DUMMYFUNCTION("""COMPUTED_VALUE"""),"Java")</f>
        <v>Java</v>
      </c>
      <c r="I4352" s="1" t="str">
        <f>IFERROR(__xludf.DUMMYFUNCTION("""COMPUTED_VALUE"""),"JavaScript")</f>
        <v>JavaScript</v>
      </c>
      <c r="J4352" s="1" t="str">
        <f>IFERROR(__xludf.DUMMYFUNCTION("""COMPUTED_VALUE"""),"Python")</f>
        <v>Python</v>
      </c>
      <c r="K4352" s="1" t="str">
        <f>IFERROR(__xludf.DUMMYFUNCTION("""COMPUTED_VALUE"""),"Ruby")</f>
        <v>Ruby</v>
      </c>
      <c r="L4352" s="1" t="str">
        <f>IFERROR(__xludf.DUMMYFUNCTION("""COMPUTED_VALUE"""),"Scala")</f>
        <v>Scala</v>
      </c>
      <c r="M4352" s="1" t="str">
        <f>IFERROR(__xludf.DUMMYFUNCTION("""COMPUTED_VALUE"""),"SQL")</f>
        <v>SQL</v>
      </c>
    </row>
    <row r="4353">
      <c r="B4353" s="1" t="str">
        <f>IFERROR(__xludf.DUMMYFUNCTION("""COMPUTED_VALUE"""),"C++;C#;HTML/CSS;JavaScript;SQL;TypeScript")</f>
        <v>C++;C#;HTML/CSS;JavaScript;SQL;TypeScript</v>
      </c>
      <c r="E4353" s="1" t="str">
        <f>IFERROR(__xludf.DUMMYFUNCTION("UNIQUE(SPLIT(B4353,"";""))"),"C++")</f>
        <v>C++</v>
      </c>
      <c r="F4353" s="1" t="str">
        <f>IFERROR(__xludf.DUMMYFUNCTION("""COMPUTED_VALUE"""),"C#")</f>
        <v>C#</v>
      </c>
      <c r="G4353" s="1" t="str">
        <f>IFERROR(__xludf.DUMMYFUNCTION("""COMPUTED_VALUE"""),"HTML/CSS")</f>
        <v>HTML/CSS</v>
      </c>
      <c r="H4353" s="1" t="str">
        <f>IFERROR(__xludf.DUMMYFUNCTION("""COMPUTED_VALUE"""),"JavaScript")</f>
        <v>JavaScript</v>
      </c>
      <c r="I4353" s="1" t="str">
        <f>IFERROR(__xludf.DUMMYFUNCTION("""COMPUTED_VALUE"""),"SQL")</f>
        <v>SQL</v>
      </c>
      <c r="J4353" s="1" t="str">
        <f>IFERROR(__xludf.DUMMYFUNCTION("""COMPUTED_VALUE"""),"TypeScript")</f>
        <v>TypeScript</v>
      </c>
    </row>
    <row r="4354">
      <c r="B4354" s="1" t="str">
        <f>IFERROR(__xludf.DUMMYFUNCTION("""COMPUTED_VALUE"""),"HTML/CSS;JavaScript;PHP;TypeScript")</f>
        <v>HTML/CSS;JavaScript;PHP;TypeScript</v>
      </c>
      <c r="E4354" s="1" t="str">
        <f>IFERROR(__xludf.DUMMYFUNCTION("UNIQUE(SPLIT(B4354,"";""))"),"HTML/CSS")</f>
        <v>HTML/CSS</v>
      </c>
      <c r="F4354" s="1" t="str">
        <f>IFERROR(__xludf.DUMMYFUNCTION("""COMPUTED_VALUE"""),"JavaScript")</f>
        <v>JavaScript</v>
      </c>
      <c r="G4354" s="1" t="str">
        <f>IFERROR(__xludf.DUMMYFUNCTION("""COMPUTED_VALUE"""),"PHP")</f>
        <v>PHP</v>
      </c>
      <c r="H4354" s="1" t="str">
        <f>IFERROR(__xludf.DUMMYFUNCTION("""COMPUTED_VALUE"""),"TypeScript")</f>
        <v>TypeScript</v>
      </c>
    </row>
    <row r="4355">
      <c r="B4355" s="1" t="str">
        <f>IFERROR(__xludf.DUMMYFUNCTION("""COMPUTED_VALUE"""),"Bash/Shell/PowerShell;C#;HTML/CSS;JavaScript;SQL;TypeScript")</f>
        <v>Bash/Shell/PowerShell;C#;HTML/CSS;JavaScript;SQL;TypeScript</v>
      </c>
      <c r="E4355" s="1" t="str">
        <f>IFERROR(__xludf.DUMMYFUNCTION("UNIQUE(SPLIT(B4355,"";""))"),"Bash/Shell/PowerShell")</f>
        <v>Bash/Shell/PowerShell</v>
      </c>
      <c r="F4355" s="1" t="str">
        <f>IFERROR(__xludf.DUMMYFUNCTION("""COMPUTED_VALUE"""),"C#")</f>
        <v>C#</v>
      </c>
      <c r="G4355" s="1" t="str">
        <f>IFERROR(__xludf.DUMMYFUNCTION("""COMPUTED_VALUE"""),"HTML/CSS")</f>
        <v>HTML/CSS</v>
      </c>
      <c r="H4355" s="1" t="str">
        <f>IFERROR(__xludf.DUMMYFUNCTION("""COMPUTED_VALUE"""),"JavaScript")</f>
        <v>JavaScript</v>
      </c>
      <c r="I4355" s="1" t="str">
        <f>IFERROR(__xludf.DUMMYFUNCTION("""COMPUTED_VALUE"""),"SQL")</f>
        <v>SQL</v>
      </c>
      <c r="J4355" s="1" t="str">
        <f>IFERROR(__xludf.DUMMYFUNCTION("""COMPUTED_VALUE"""),"TypeScript")</f>
        <v>TypeScript</v>
      </c>
    </row>
    <row r="4356">
      <c r="B4356" s="1" t="str">
        <f>IFERROR(__xludf.DUMMYFUNCTION("""COMPUTED_VALUE"""),"Python")</f>
        <v>Python</v>
      </c>
      <c r="E4356" s="1" t="str">
        <f>IFERROR(__xludf.DUMMYFUNCTION("UNIQUE(SPLIT(B4356,"";""))"),"Python")</f>
        <v>Python</v>
      </c>
    </row>
    <row r="4357">
      <c r="B4357" s="1" t="str">
        <f>IFERROR(__xludf.DUMMYFUNCTION("""COMPUTED_VALUE"""),"C#;HTML/CSS;JavaScript;Python;SQL")</f>
        <v>C#;HTML/CSS;JavaScript;Python;SQL</v>
      </c>
      <c r="E4357" s="1" t="str">
        <f>IFERROR(__xludf.DUMMYFUNCTION("UNIQUE(SPLIT(B4357,"";""))"),"C#")</f>
        <v>C#</v>
      </c>
      <c r="F4357" s="1" t="str">
        <f>IFERROR(__xludf.DUMMYFUNCTION("""COMPUTED_VALUE"""),"HTML/CSS")</f>
        <v>HTML/CSS</v>
      </c>
      <c r="G4357" s="1" t="str">
        <f>IFERROR(__xludf.DUMMYFUNCTION("""COMPUTED_VALUE"""),"JavaScript")</f>
        <v>JavaScript</v>
      </c>
      <c r="H4357" s="1" t="str">
        <f>IFERROR(__xludf.DUMMYFUNCTION("""COMPUTED_VALUE"""),"Python")</f>
        <v>Python</v>
      </c>
      <c r="I4357" s="1" t="str">
        <f>IFERROR(__xludf.DUMMYFUNCTION("""COMPUTED_VALUE"""),"SQL")</f>
        <v>SQL</v>
      </c>
    </row>
    <row r="4358">
      <c r="B4358" s="1" t="str">
        <f>IFERROR(__xludf.DUMMYFUNCTION("""COMPUTED_VALUE"""),"Bash/Shell/PowerShell;C#;HTML/CSS;JavaScript;Python;SQL")</f>
        <v>Bash/Shell/PowerShell;C#;HTML/CSS;JavaScript;Python;SQL</v>
      </c>
      <c r="E4358" s="1" t="str">
        <f>IFERROR(__xludf.DUMMYFUNCTION("UNIQUE(SPLIT(B4358,"";""))"),"Bash/Shell/PowerShell")</f>
        <v>Bash/Shell/PowerShell</v>
      </c>
      <c r="F4358" s="1" t="str">
        <f>IFERROR(__xludf.DUMMYFUNCTION("""COMPUTED_VALUE"""),"C#")</f>
        <v>C#</v>
      </c>
      <c r="G4358" s="1" t="str">
        <f>IFERROR(__xludf.DUMMYFUNCTION("""COMPUTED_VALUE"""),"HTML/CSS")</f>
        <v>HTML/CSS</v>
      </c>
      <c r="H4358" s="1" t="str">
        <f>IFERROR(__xludf.DUMMYFUNCTION("""COMPUTED_VALUE"""),"JavaScript")</f>
        <v>JavaScript</v>
      </c>
      <c r="I4358" s="1" t="str">
        <f>IFERROR(__xludf.DUMMYFUNCTION("""COMPUTED_VALUE"""),"Python")</f>
        <v>Python</v>
      </c>
      <c r="J4358" s="1" t="str">
        <f>IFERROR(__xludf.DUMMYFUNCTION("""COMPUTED_VALUE"""),"SQL")</f>
        <v>SQL</v>
      </c>
    </row>
    <row r="4359">
      <c r="B4359" s="1" t="str">
        <f>IFERROR(__xludf.DUMMYFUNCTION("""COMPUTED_VALUE"""),"HTML/CSS;Java;JavaScript;PHP;SQL;TypeScript")</f>
        <v>HTML/CSS;Java;JavaScript;PHP;SQL;TypeScript</v>
      </c>
      <c r="E4359" s="1" t="str">
        <f>IFERROR(__xludf.DUMMYFUNCTION("UNIQUE(SPLIT(B4359,"";""))"),"HTML/CSS")</f>
        <v>HTML/CSS</v>
      </c>
      <c r="F4359" s="1" t="str">
        <f>IFERROR(__xludf.DUMMYFUNCTION("""COMPUTED_VALUE"""),"Java")</f>
        <v>Java</v>
      </c>
      <c r="G4359" s="1" t="str">
        <f>IFERROR(__xludf.DUMMYFUNCTION("""COMPUTED_VALUE"""),"JavaScript")</f>
        <v>JavaScript</v>
      </c>
      <c r="H4359" s="1" t="str">
        <f>IFERROR(__xludf.DUMMYFUNCTION("""COMPUTED_VALUE"""),"PHP")</f>
        <v>PHP</v>
      </c>
      <c r="I4359" s="1" t="str">
        <f>IFERROR(__xludf.DUMMYFUNCTION("""COMPUTED_VALUE"""),"SQL")</f>
        <v>SQL</v>
      </c>
      <c r="J4359" s="1" t="str">
        <f>IFERROR(__xludf.DUMMYFUNCTION("""COMPUTED_VALUE"""),"TypeScript")</f>
        <v>TypeScript</v>
      </c>
    </row>
    <row r="4360">
      <c r="B4360" s="1" t="str">
        <f>IFERROR(__xludf.DUMMYFUNCTION("""COMPUTED_VALUE"""),"HTML/CSS;JavaScript;PHP;TypeScript")</f>
        <v>HTML/CSS;JavaScript;PHP;TypeScript</v>
      </c>
      <c r="E4360" s="1" t="str">
        <f>IFERROR(__xludf.DUMMYFUNCTION("UNIQUE(SPLIT(B4360,"";""))"),"HTML/CSS")</f>
        <v>HTML/CSS</v>
      </c>
      <c r="F4360" s="1" t="str">
        <f>IFERROR(__xludf.DUMMYFUNCTION("""COMPUTED_VALUE"""),"JavaScript")</f>
        <v>JavaScript</v>
      </c>
      <c r="G4360" s="1" t="str">
        <f>IFERROR(__xludf.DUMMYFUNCTION("""COMPUTED_VALUE"""),"PHP")</f>
        <v>PHP</v>
      </c>
      <c r="H4360" s="1" t="str">
        <f>IFERROR(__xludf.DUMMYFUNCTION("""COMPUTED_VALUE"""),"TypeScript")</f>
        <v>TypeScript</v>
      </c>
    </row>
    <row r="4361">
      <c r="B4361" s="1" t="str">
        <f>IFERROR(__xludf.DUMMYFUNCTION("""COMPUTED_VALUE"""),"Python")</f>
        <v>Python</v>
      </c>
      <c r="E4361" s="1" t="str">
        <f>IFERROR(__xludf.DUMMYFUNCTION("UNIQUE(SPLIT(B4361,"";""))"),"Python")</f>
        <v>Python</v>
      </c>
    </row>
    <row r="4362">
      <c r="B4362" s="1" t="str">
        <f>IFERROR(__xludf.DUMMYFUNCTION("""COMPUTED_VALUE"""),"Bash/Shell/PowerShell;HTML/CSS;Objective-C;PHP;SQL;Swift")</f>
        <v>Bash/Shell/PowerShell;HTML/CSS;Objective-C;PHP;SQL;Swift</v>
      </c>
      <c r="E4362" s="1" t="str">
        <f>IFERROR(__xludf.DUMMYFUNCTION("UNIQUE(SPLIT(B4362,"";""))"),"Bash/Shell/PowerShell")</f>
        <v>Bash/Shell/PowerShell</v>
      </c>
      <c r="F4362" s="1" t="str">
        <f>IFERROR(__xludf.DUMMYFUNCTION("""COMPUTED_VALUE"""),"HTML/CSS")</f>
        <v>HTML/CSS</v>
      </c>
      <c r="G4362" s="1" t="str">
        <f>IFERROR(__xludf.DUMMYFUNCTION("""COMPUTED_VALUE"""),"Objective-C")</f>
        <v>Objective-C</v>
      </c>
      <c r="H4362" s="1" t="str">
        <f>IFERROR(__xludf.DUMMYFUNCTION("""COMPUTED_VALUE"""),"PHP")</f>
        <v>PHP</v>
      </c>
      <c r="I4362" s="1" t="str">
        <f>IFERROR(__xludf.DUMMYFUNCTION("""COMPUTED_VALUE"""),"SQL")</f>
        <v>SQL</v>
      </c>
      <c r="J4362" s="1" t="str">
        <f>IFERROR(__xludf.DUMMYFUNCTION("""COMPUTED_VALUE"""),"Swift")</f>
        <v>Swift</v>
      </c>
    </row>
    <row r="4363">
      <c r="B4363" s="1" t="str">
        <f>IFERROR(__xludf.DUMMYFUNCTION("""COMPUTED_VALUE"""),"C;Java;Python")</f>
        <v>C;Java;Python</v>
      </c>
      <c r="E4363" s="1" t="str">
        <f>IFERROR(__xludf.DUMMYFUNCTION("UNIQUE(SPLIT(B4363,"";""))"),"C")</f>
        <v>C</v>
      </c>
      <c r="F4363" s="1" t="str">
        <f>IFERROR(__xludf.DUMMYFUNCTION("""COMPUTED_VALUE"""),"Java")</f>
        <v>Java</v>
      </c>
      <c r="G4363" s="1" t="str">
        <f>IFERROR(__xludf.DUMMYFUNCTION("""COMPUTED_VALUE"""),"Python")</f>
        <v>Python</v>
      </c>
    </row>
    <row r="4364">
      <c r="B4364" s="1" t="str">
        <f>IFERROR(__xludf.DUMMYFUNCTION("""COMPUTED_VALUE"""),"Bash/Shell/PowerShell;HTML/CSS;Java;JavaScript;PHP;Python")</f>
        <v>Bash/Shell/PowerShell;HTML/CSS;Java;JavaScript;PHP;Python</v>
      </c>
      <c r="E4364" s="1" t="str">
        <f>IFERROR(__xludf.DUMMYFUNCTION("UNIQUE(SPLIT(B4364,"";""))"),"Bash/Shell/PowerShell")</f>
        <v>Bash/Shell/PowerShell</v>
      </c>
      <c r="F4364" s="1" t="str">
        <f>IFERROR(__xludf.DUMMYFUNCTION("""COMPUTED_VALUE"""),"HTML/CSS")</f>
        <v>HTML/CSS</v>
      </c>
      <c r="G4364" s="1" t="str">
        <f>IFERROR(__xludf.DUMMYFUNCTION("""COMPUTED_VALUE"""),"Java")</f>
        <v>Java</v>
      </c>
      <c r="H4364" s="1" t="str">
        <f>IFERROR(__xludf.DUMMYFUNCTION("""COMPUTED_VALUE"""),"JavaScript")</f>
        <v>JavaScript</v>
      </c>
      <c r="I4364" s="1" t="str">
        <f>IFERROR(__xludf.DUMMYFUNCTION("""COMPUTED_VALUE"""),"PHP")</f>
        <v>PHP</v>
      </c>
      <c r="J4364" s="1" t="str">
        <f>IFERROR(__xludf.DUMMYFUNCTION("""COMPUTED_VALUE"""),"Python")</f>
        <v>Python</v>
      </c>
    </row>
    <row r="4365">
      <c r="B4365" s="1" t="str">
        <f>IFERROR(__xludf.DUMMYFUNCTION("""COMPUTED_VALUE"""),"Bash/Shell/PowerShell;C;C++;C#;Clojure;Java;JavaScript;Kotlin;Python;TypeScript")</f>
        <v>Bash/Shell/PowerShell;C;C++;C#;Clojure;Java;JavaScript;Kotlin;Python;TypeScript</v>
      </c>
      <c r="E4365" s="1" t="str">
        <f>IFERROR(__xludf.DUMMYFUNCTION("UNIQUE(SPLIT(B4365,"";""))"),"Bash/Shell/PowerShell")</f>
        <v>Bash/Shell/PowerShell</v>
      </c>
      <c r="F4365" s="1" t="str">
        <f>IFERROR(__xludf.DUMMYFUNCTION("""COMPUTED_VALUE"""),"C")</f>
        <v>C</v>
      </c>
      <c r="G4365" s="1" t="str">
        <f>IFERROR(__xludf.DUMMYFUNCTION("""COMPUTED_VALUE"""),"C++")</f>
        <v>C++</v>
      </c>
      <c r="H4365" s="1" t="str">
        <f>IFERROR(__xludf.DUMMYFUNCTION("""COMPUTED_VALUE"""),"C#")</f>
        <v>C#</v>
      </c>
      <c r="I4365" s="1" t="str">
        <f>IFERROR(__xludf.DUMMYFUNCTION("""COMPUTED_VALUE"""),"Clojure")</f>
        <v>Clojure</v>
      </c>
      <c r="J4365" s="1" t="str">
        <f>IFERROR(__xludf.DUMMYFUNCTION("""COMPUTED_VALUE"""),"Java")</f>
        <v>Java</v>
      </c>
      <c r="K4365" s="1" t="str">
        <f>IFERROR(__xludf.DUMMYFUNCTION("""COMPUTED_VALUE"""),"JavaScript")</f>
        <v>JavaScript</v>
      </c>
      <c r="L4365" s="1" t="str">
        <f>IFERROR(__xludf.DUMMYFUNCTION("""COMPUTED_VALUE"""),"Kotlin")</f>
        <v>Kotlin</v>
      </c>
      <c r="M4365" s="1" t="str">
        <f>IFERROR(__xludf.DUMMYFUNCTION("""COMPUTED_VALUE"""),"Python")</f>
        <v>Python</v>
      </c>
      <c r="N4365" s="1" t="str">
        <f>IFERROR(__xludf.DUMMYFUNCTION("""COMPUTED_VALUE"""),"TypeScript")</f>
        <v>TypeScript</v>
      </c>
    </row>
    <row r="4366">
      <c r="B4366" s="1" t="str">
        <f>IFERROR(__xludf.DUMMYFUNCTION("""COMPUTED_VALUE"""),"Bash/Shell/PowerShell;C;C++;C#;HTML/CSS;Java;JavaScript;PHP;Python;SQL;VBA;Other(s):")</f>
        <v>Bash/Shell/PowerShell;C;C++;C#;HTML/CSS;Java;JavaScript;PHP;Python;SQL;VBA;Other(s):</v>
      </c>
      <c r="E4366" s="1" t="str">
        <f>IFERROR(__xludf.DUMMYFUNCTION("UNIQUE(SPLIT(B4366,"";""))"),"Bash/Shell/PowerShell")</f>
        <v>Bash/Shell/PowerShell</v>
      </c>
      <c r="F4366" s="1" t="str">
        <f>IFERROR(__xludf.DUMMYFUNCTION("""COMPUTED_VALUE"""),"C")</f>
        <v>C</v>
      </c>
      <c r="G4366" s="1" t="str">
        <f>IFERROR(__xludf.DUMMYFUNCTION("""COMPUTED_VALUE"""),"C++")</f>
        <v>C++</v>
      </c>
      <c r="H4366" s="1" t="str">
        <f>IFERROR(__xludf.DUMMYFUNCTION("""COMPUTED_VALUE"""),"C#")</f>
        <v>C#</v>
      </c>
      <c r="I4366" s="1" t="str">
        <f>IFERROR(__xludf.DUMMYFUNCTION("""COMPUTED_VALUE"""),"HTML/CSS")</f>
        <v>HTML/CSS</v>
      </c>
      <c r="J4366" s="1" t="str">
        <f>IFERROR(__xludf.DUMMYFUNCTION("""COMPUTED_VALUE"""),"Java")</f>
        <v>Java</v>
      </c>
      <c r="K4366" s="1" t="str">
        <f>IFERROR(__xludf.DUMMYFUNCTION("""COMPUTED_VALUE"""),"JavaScript")</f>
        <v>JavaScript</v>
      </c>
      <c r="L4366" s="1" t="str">
        <f>IFERROR(__xludf.DUMMYFUNCTION("""COMPUTED_VALUE"""),"PHP")</f>
        <v>PHP</v>
      </c>
      <c r="M4366" s="1" t="str">
        <f>IFERROR(__xludf.DUMMYFUNCTION("""COMPUTED_VALUE"""),"Python")</f>
        <v>Python</v>
      </c>
      <c r="N4366" s="1" t="str">
        <f>IFERROR(__xludf.DUMMYFUNCTION("""COMPUTED_VALUE"""),"SQL")</f>
        <v>SQL</v>
      </c>
      <c r="O4366" s="1" t="str">
        <f>IFERROR(__xludf.DUMMYFUNCTION("""COMPUTED_VALUE"""),"VBA")</f>
        <v>VBA</v>
      </c>
      <c r="P4366" s="1" t="str">
        <f>IFERROR(__xludf.DUMMYFUNCTION("""COMPUTED_VALUE"""),"Other(s):")</f>
        <v>Other(s):</v>
      </c>
    </row>
    <row r="4367">
      <c r="B4367" s="1" t="str">
        <f>IFERROR(__xludf.DUMMYFUNCTION("""COMPUTED_VALUE"""),"Bash/Shell/PowerShell;HTML/CSS;JavaScript;Python")</f>
        <v>Bash/Shell/PowerShell;HTML/CSS;JavaScript;Python</v>
      </c>
      <c r="E4367" s="1" t="str">
        <f>IFERROR(__xludf.DUMMYFUNCTION("UNIQUE(SPLIT(B4367,"";""))"),"Bash/Shell/PowerShell")</f>
        <v>Bash/Shell/PowerShell</v>
      </c>
      <c r="F4367" s="1" t="str">
        <f>IFERROR(__xludf.DUMMYFUNCTION("""COMPUTED_VALUE"""),"HTML/CSS")</f>
        <v>HTML/CSS</v>
      </c>
      <c r="G4367" s="1" t="str">
        <f>IFERROR(__xludf.DUMMYFUNCTION("""COMPUTED_VALUE"""),"JavaScript")</f>
        <v>JavaScript</v>
      </c>
      <c r="H4367" s="1" t="str">
        <f>IFERROR(__xludf.DUMMYFUNCTION("""COMPUTED_VALUE"""),"Python")</f>
        <v>Python</v>
      </c>
    </row>
    <row r="4368">
      <c r="B4368" s="1" t="str">
        <f>IFERROR(__xludf.DUMMYFUNCTION("""COMPUTED_VALUE"""),"Bash/Shell/PowerShell;C#;HTML/CSS;Java;JavaScript;SQL")</f>
        <v>Bash/Shell/PowerShell;C#;HTML/CSS;Java;JavaScript;SQL</v>
      </c>
      <c r="E4368" s="1" t="str">
        <f>IFERROR(__xludf.DUMMYFUNCTION("UNIQUE(SPLIT(B4368,"";""))"),"Bash/Shell/PowerShell")</f>
        <v>Bash/Shell/PowerShell</v>
      </c>
      <c r="F4368" s="1" t="str">
        <f>IFERROR(__xludf.DUMMYFUNCTION("""COMPUTED_VALUE"""),"C#")</f>
        <v>C#</v>
      </c>
      <c r="G4368" s="1" t="str">
        <f>IFERROR(__xludf.DUMMYFUNCTION("""COMPUTED_VALUE"""),"HTML/CSS")</f>
        <v>HTML/CSS</v>
      </c>
      <c r="H4368" s="1" t="str">
        <f>IFERROR(__xludf.DUMMYFUNCTION("""COMPUTED_VALUE"""),"Java")</f>
        <v>Java</v>
      </c>
      <c r="I4368" s="1" t="str">
        <f>IFERROR(__xludf.DUMMYFUNCTION("""COMPUTED_VALUE"""),"JavaScript")</f>
        <v>JavaScript</v>
      </c>
      <c r="J4368" s="1" t="str">
        <f>IFERROR(__xludf.DUMMYFUNCTION("""COMPUTED_VALUE"""),"SQL")</f>
        <v>SQL</v>
      </c>
    </row>
    <row r="4369">
      <c r="B4369" s="1" t="str">
        <f>IFERROR(__xludf.DUMMYFUNCTION("""COMPUTED_VALUE"""),"C;C++;C#;HTML/CSS;Java;JavaScript;Python;Ruby;TypeScript")</f>
        <v>C;C++;C#;HTML/CSS;Java;JavaScript;Python;Ruby;TypeScript</v>
      </c>
      <c r="E4369" s="1" t="str">
        <f>IFERROR(__xludf.DUMMYFUNCTION("UNIQUE(SPLIT(B4369,"";""))"),"C")</f>
        <v>C</v>
      </c>
      <c r="F4369" s="1" t="str">
        <f>IFERROR(__xludf.DUMMYFUNCTION("""COMPUTED_VALUE"""),"C++")</f>
        <v>C++</v>
      </c>
      <c r="G4369" s="1" t="str">
        <f>IFERROR(__xludf.DUMMYFUNCTION("""COMPUTED_VALUE"""),"C#")</f>
        <v>C#</v>
      </c>
      <c r="H4369" s="1" t="str">
        <f>IFERROR(__xludf.DUMMYFUNCTION("""COMPUTED_VALUE"""),"HTML/CSS")</f>
        <v>HTML/CSS</v>
      </c>
      <c r="I4369" s="1" t="str">
        <f>IFERROR(__xludf.DUMMYFUNCTION("""COMPUTED_VALUE"""),"Java")</f>
        <v>Java</v>
      </c>
      <c r="J4369" s="1" t="str">
        <f>IFERROR(__xludf.DUMMYFUNCTION("""COMPUTED_VALUE"""),"JavaScript")</f>
        <v>JavaScript</v>
      </c>
      <c r="K4369" s="1" t="str">
        <f>IFERROR(__xludf.DUMMYFUNCTION("""COMPUTED_VALUE"""),"Python")</f>
        <v>Python</v>
      </c>
      <c r="L4369" s="1" t="str">
        <f>IFERROR(__xludf.DUMMYFUNCTION("""COMPUTED_VALUE"""),"Ruby")</f>
        <v>Ruby</v>
      </c>
      <c r="M4369" s="1" t="str">
        <f>IFERROR(__xludf.DUMMYFUNCTION("""COMPUTED_VALUE"""),"TypeScript")</f>
        <v>TypeScript</v>
      </c>
    </row>
    <row r="4370">
      <c r="B4370" s="1" t="str">
        <f>IFERROR(__xludf.DUMMYFUNCTION("""COMPUTED_VALUE"""),"Bash/Shell/PowerShell;C;C++;HTML/CSS;JavaScript;Python;SQL;TypeScript;Other(s):")</f>
        <v>Bash/Shell/PowerShell;C;C++;HTML/CSS;JavaScript;Python;SQL;TypeScript;Other(s):</v>
      </c>
      <c r="E4370" s="1" t="str">
        <f>IFERROR(__xludf.DUMMYFUNCTION("UNIQUE(SPLIT(B4370,"";""))"),"Bash/Shell/PowerShell")</f>
        <v>Bash/Shell/PowerShell</v>
      </c>
      <c r="F4370" s="1" t="str">
        <f>IFERROR(__xludf.DUMMYFUNCTION("""COMPUTED_VALUE"""),"C")</f>
        <v>C</v>
      </c>
      <c r="G4370" s="1" t="str">
        <f>IFERROR(__xludf.DUMMYFUNCTION("""COMPUTED_VALUE"""),"C++")</f>
        <v>C++</v>
      </c>
      <c r="H4370" s="1" t="str">
        <f>IFERROR(__xludf.DUMMYFUNCTION("""COMPUTED_VALUE"""),"HTML/CSS")</f>
        <v>HTML/CSS</v>
      </c>
      <c r="I4370" s="1" t="str">
        <f>IFERROR(__xludf.DUMMYFUNCTION("""COMPUTED_VALUE"""),"JavaScript")</f>
        <v>JavaScript</v>
      </c>
      <c r="J4370" s="1" t="str">
        <f>IFERROR(__xludf.DUMMYFUNCTION("""COMPUTED_VALUE"""),"Python")</f>
        <v>Python</v>
      </c>
      <c r="K4370" s="1" t="str">
        <f>IFERROR(__xludf.DUMMYFUNCTION("""COMPUTED_VALUE"""),"SQL")</f>
        <v>SQL</v>
      </c>
      <c r="L4370" s="1" t="str">
        <f>IFERROR(__xludf.DUMMYFUNCTION("""COMPUTED_VALUE"""),"TypeScript")</f>
        <v>TypeScript</v>
      </c>
      <c r="M4370" s="1" t="str">
        <f>IFERROR(__xludf.DUMMYFUNCTION("""COMPUTED_VALUE"""),"Other(s):")</f>
        <v>Other(s):</v>
      </c>
    </row>
    <row r="4371">
      <c r="B4371" s="1" t="str">
        <f>IFERROR(__xludf.DUMMYFUNCTION("""COMPUTED_VALUE"""),"Bash/Shell/PowerShell;C;C++;C#;Java")</f>
        <v>Bash/Shell/PowerShell;C;C++;C#;Java</v>
      </c>
      <c r="E4371" s="1" t="str">
        <f>IFERROR(__xludf.DUMMYFUNCTION("UNIQUE(SPLIT(B4371,"";""))"),"Bash/Shell/PowerShell")</f>
        <v>Bash/Shell/PowerShell</v>
      </c>
      <c r="F4371" s="1" t="str">
        <f>IFERROR(__xludf.DUMMYFUNCTION("""COMPUTED_VALUE"""),"C")</f>
        <v>C</v>
      </c>
      <c r="G4371" s="1" t="str">
        <f>IFERROR(__xludf.DUMMYFUNCTION("""COMPUTED_VALUE"""),"C++")</f>
        <v>C++</v>
      </c>
      <c r="H4371" s="1" t="str">
        <f>IFERROR(__xludf.DUMMYFUNCTION("""COMPUTED_VALUE"""),"C#")</f>
        <v>C#</v>
      </c>
      <c r="I4371" s="1" t="str">
        <f>IFERROR(__xludf.DUMMYFUNCTION("""COMPUTED_VALUE"""),"Java")</f>
        <v>Java</v>
      </c>
    </row>
    <row r="4372">
      <c r="B4372" s="1" t="str">
        <f>IFERROR(__xludf.DUMMYFUNCTION("""COMPUTED_VALUE"""),"HTML/CSS;JavaScript;PHP;SQL")</f>
        <v>HTML/CSS;JavaScript;PHP;SQL</v>
      </c>
      <c r="E4372" s="1" t="str">
        <f>IFERROR(__xludf.DUMMYFUNCTION("UNIQUE(SPLIT(B4372,"";""))"),"HTML/CSS")</f>
        <v>HTML/CSS</v>
      </c>
      <c r="F4372" s="1" t="str">
        <f>IFERROR(__xludf.DUMMYFUNCTION("""COMPUTED_VALUE"""),"JavaScript")</f>
        <v>JavaScript</v>
      </c>
      <c r="G4372" s="1" t="str">
        <f>IFERROR(__xludf.DUMMYFUNCTION("""COMPUTED_VALUE"""),"PHP")</f>
        <v>PHP</v>
      </c>
      <c r="H4372" s="1" t="str">
        <f>IFERROR(__xludf.DUMMYFUNCTION("""COMPUTED_VALUE"""),"SQL")</f>
        <v>SQL</v>
      </c>
    </row>
    <row r="4373">
      <c r="B4373" s="1" t="str">
        <f>IFERROR(__xludf.DUMMYFUNCTION("""COMPUTED_VALUE"""),"Bash/Shell/PowerShell;C#;HTML/CSS;JavaScript;SQL;TypeScript")</f>
        <v>Bash/Shell/PowerShell;C#;HTML/CSS;JavaScript;SQL;TypeScript</v>
      </c>
      <c r="E4373" s="1" t="str">
        <f>IFERROR(__xludf.DUMMYFUNCTION("UNIQUE(SPLIT(B4373,"";""))"),"Bash/Shell/PowerShell")</f>
        <v>Bash/Shell/PowerShell</v>
      </c>
      <c r="F4373" s="1" t="str">
        <f>IFERROR(__xludf.DUMMYFUNCTION("""COMPUTED_VALUE"""),"C#")</f>
        <v>C#</v>
      </c>
      <c r="G4373" s="1" t="str">
        <f>IFERROR(__xludf.DUMMYFUNCTION("""COMPUTED_VALUE"""),"HTML/CSS")</f>
        <v>HTML/CSS</v>
      </c>
      <c r="H4373" s="1" t="str">
        <f>IFERROR(__xludf.DUMMYFUNCTION("""COMPUTED_VALUE"""),"JavaScript")</f>
        <v>JavaScript</v>
      </c>
      <c r="I4373" s="1" t="str">
        <f>IFERROR(__xludf.DUMMYFUNCTION("""COMPUTED_VALUE"""),"SQL")</f>
        <v>SQL</v>
      </c>
      <c r="J4373" s="1" t="str">
        <f>IFERROR(__xludf.DUMMYFUNCTION("""COMPUTED_VALUE"""),"TypeScript")</f>
        <v>TypeScript</v>
      </c>
    </row>
    <row r="4374">
      <c r="B4374" s="1" t="str">
        <f>IFERROR(__xludf.DUMMYFUNCTION("""COMPUTED_VALUE"""),"Java;Kotlin")</f>
        <v>Java;Kotlin</v>
      </c>
      <c r="E4374" s="1" t="str">
        <f>IFERROR(__xludf.DUMMYFUNCTION("UNIQUE(SPLIT(B4374,"";""))"),"Java")</f>
        <v>Java</v>
      </c>
      <c r="F4374" s="1" t="str">
        <f>IFERROR(__xludf.DUMMYFUNCTION("""COMPUTED_VALUE"""),"Kotlin")</f>
        <v>Kotlin</v>
      </c>
    </row>
    <row r="4375">
      <c r="B4375" s="1" t="str">
        <f>IFERROR(__xludf.DUMMYFUNCTION("""COMPUTED_VALUE"""),"Java;JavaScript;SQL;VBA")</f>
        <v>Java;JavaScript;SQL;VBA</v>
      </c>
      <c r="E4375" s="1" t="str">
        <f>IFERROR(__xludf.DUMMYFUNCTION("UNIQUE(SPLIT(B4375,"";""))"),"Java")</f>
        <v>Java</v>
      </c>
      <c r="F4375" s="1" t="str">
        <f>IFERROR(__xludf.DUMMYFUNCTION("""COMPUTED_VALUE"""),"JavaScript")</f>
        <v>JavaScript</v>
      </c>
      <c r="G4375" s="1" t="str">
        <f>IFERROR(__xludf.DUMMYFUNCTION("""COMPUTED_VALUE"""),"SQL")</f>
        <v>SQL</v>
      </c>
      <c r="H4375" s="1" t="str">
        <f>IFERROR(__xludf.DUMMYFUNCTION("""COMPUTED_VALUE"""),"VBA")</f>
        <v>VBA</v>
      </c>
    </row>
    <row r="4376">
      <c r="B4376" s="1" t="str">
        <f>IFERROR(__xludf.DUMMYFUNCTION("""COMPUTED_VALUE"""),"Assembly;C;C++;HTML/CSS;Objective-C;PHP;Python;SQL;Swift")</f>
        <v>Assembly;C;C++;HTML/CSS;Objective-C;PHP;Python;SQL;Swift</v>
      </c>
      <c r="E4376" s="1" t="str">
        <f>IFERROR(__xludf.DUMMYFUNCTION("UNIQUE(SPLIT(B4376,"";""))"),"Assembly")</f>
        <v>Assembly</v>
      </c>
      <c r="F4376" s="1" t="str">
        <f>IFERROR(__xludf.DUMMYFUNCTION("""COMPUTED_VALUE"""),"C")</f>
        <v>C</v>
      </c>
      <c r="G4376" s="1" t="str">
        <f>IFERROR(__xludf.DUMMYFUNCTION("""COMPUTED_VALUE"""),"C++")</f>
        <v>C++</v>
      </c>
      <c r="H4376" s="1" t="str">
        <f>IFERROR(__xludf.DUMMYFUNCTION("""COMPUTED_VALUE"""),"HTML/CSS")</f>
        <v>HTML/CSS</v>
      </c>
      <c r="I4376" s="1" t="str">
        <f>IFERROR(__xludf.DUMMYFUNCTION("""COMPUTED_VALUE"""),"Objective-C")</f>
        <v>Objective-C</v>
      </c>
      <c r="J4376" s="1" t="str">
        <f>IFERROR(__xludf.DUMMYFUNCTION("""COMPUTED_VALUE"""),"PHP")</f>
        <v>PHP</v>
      </c>
      <c r="K4376" s="1" t="str">
        <f>IFERROR(__xludf.DUMMYFUNCTION("""COMPUTED_VALUE"""),"Python")</f>
        <v>Python</v>
      </c>
      <c r="L4376" s="1" t="str">
        <f>IFERROR(__xludf.DUMMYFUNCTION("""COMPUTED_VALUE"""),"SQL")</f>
        <v>SQL</v>
      </c>
      <c r="M4376" s="1" t="str">
        <f>IFERROR(__xludf.DUMMYFUNCTION("""COMPUTED_VALUE"""),"Swift")</f>
        <v>Swift</v>
      </c>
    </row>
    <row r="4377">
      <c r="B4377" s="1" t="str">
        <f>IFERROR(__xludf.DUMMYFUNCTION("""COMPUTED_VALUE"""),"Bash/Shell/PowerShell;C;HTML/CSS;Java;JavaScript;Python;SQL;Swift")</f>
        <v>Bash/Shell/PowerShell;C;HTML/CSS;Java;JavaScript;Python;SQL;Swift</v>
      </c>
      <c r="E4377" s="1" t="str">
        <f>IFERROR(__xludf.DUMMYFUNCTION("UNIQUE(SPLIT(B4377,"";""))"),"Bash/Shell/PowerShell")</f>
        <v>Bash/Shell/PowerShell</v>
      </c>
      <c r="F4377" s="1" t="str">
        <f>IFERROR(__xludf.DUMMYFUNCTION("""COMPUTED_VALUE"""),"C")</f>
        <v>C</v>
      </c>
      <c r="G4377" s="1" t="str">
        <f>IFERROR(__xludf.DUMMYFUNCTION("""COMPUTED_VALUE"""),"HTML/CSS")</f>
        <v>HTML/CSS</v>
      </c>
      <c r="H4377" s="1" t="str">
        <f>IFERROR(__xludf.DUMMYFUNCTION("""COMPUTED_VALUE"""),"Java")</f>
        <v>Java</v>
      </c>
      <c r="I4377" s="1" t="str">
        <f>IFERROR(__xludf.DUMMYFUNCTION("""COMPUTED_VALUE"""),"JavaScript")</f>
        <v>JavaScript</v>
      </c>
      <c r="J4377" s="1" t="str">
        <f>IFERROR(__xludf.DUMMYFUNCTION("""COMPUTED_VALUE"""),"Python")</f>
        <v>Python</v>
      </c>
      <c r="K4377" s="1" t="str">
        <f>IFERROR(__xludf.DUMMYFUNCTION("""COMPUTED_VALUE"""),"SQL")</f>
        <v>SQL</v>
      </c>
      <c r="L4377" s="1" t="str">
        <f>IFERROR(__xludf.DUMMYFUNCTION("""COMPUTED_VALUE"""),"Swift")</f>
        <v>Swift</v>
      </c>
    </row>
    <row r="4378">
      <c r="B4378" s="1" t="str">
        <f>IFERROR(__xludf.DUMMYFUNCTION("""COMPUTED_VALUE"""),"Bash/Shell/PowerShell;C++;HTML/CSS;JavaScript;PHP;Python;R;Ruby;SQL;VBA")</f>
        <v>Bash/Shell/PowerShell;C++;HTML/CSS;JavaScript;PHP;Python;R;Ruby;SQL;VBA</v>
      </c>
      <c r="E4378" s="1" t="str">
        <f>IFERROR(__xludf.DUMMYFUNCTION("UNIQUE(SPLIT(B4378,"";""))"),"Bash/Shell/PowerShell")</f>
        <v>Bash/Shell/PowerShell</v>
      </c>
      <c r="F4378" s="1" t="str">
        <f>IFERROR(__xludf.DUMMYFUNCTION("""COMPUTED_VALUE"""),"C++")</f>
        <v>C++</v>
      </c>
      <c r="G4378" s="1" t="str">
        <f>IFERROR(__xludf.DUMMYFUNCTION("""COMPUTED_VALUE"""),"HTML/CSS")</f>
        <v>HTML/CSS</v>
      </c>
      <c r="H4378" s="1" t="str">
        <f>IFERROR(__xludf.DUMMYFUNCTION("""COMPUTED_VALUE"""),"JavaScript")</f>
        <v>JavaScript</v>
      </c>
      <c r="I4378" s="1" t="str">
        <f>IFERROR(__xludf.DUMMYFUNCTION("""COMPUTED_VALUE"""),"PHP")</f>
        <v>PHP</v>
      </c>
      <c r="J4378" s="1" t="str">
        <f>IFERROR(__xludf.DUMMYFUNCTION("""COMPUTED_VALUE"""),"Python")</f>
        <v>Python</v>
      </c>
      <c r="K4378" s="1" t="str">
        <f>IFERROR(__xludf.DUMMYFUNCTION("""COMPUTED_VALUE"""),"R")</f>
        <v>R</v>
      </c>
      <c r="L4378" s="1" t="str">
        <f>IFERROR(__xludf.DUMMYFUNCTION("""COMPUTED_VALUE"""),"Ruby")</f>
        <v>Ruby</v>
      </c>
      <c r="M4378" s="1" t="str">
        <f>IFERROR(__xludf.DUMMYFUNCTION("""COMPUTED_VALUE"""),"SQL")</f>
        <v>SQL</v>
      </c>
      <c r="N4378" s="1" t="str">
        <f>IFERROR(__xludf.DUMMYFUNCTION("""COMPUTED_VALUE"""),"VBA")</f>
        <v>VBA</v>
      </c>
    </row>
    <row r="4379">
      <c r="B4379" s="1" t="str">
        <f>IFERROR(__xludf.DUMMYFUNCTION("""COMPUTED_VALUE"""),"Bash/Shell/PowerShell;C++;Java;Python;Other(s):")</f>
        <v>Bash/Shell/PowerShell;C++;Java;Python;Other(s):</v>
      </c>
      <c r="E4379" s="1" t="str">
        <f>IFERROR(__xludf.DUMMYFUNCTION("UNIQUE(SPLIT(B4379,"";""))"),"Bash/Shell/PowerShell")</f>
        <v>Bash/Shell/PowerShell</v>
      </c>
      <c r="F4379" s="1" t="str">
        <f>IFERROR(__xludf.DUMMYFUNCTION("""COMPUTED_VALUE"""),"C++")</f>
        <v>C++</v>
      </c>
      <c r="G4379" s="1" t="str">
        <f>IFERROR(__xludf.DUMMYFUNCTION("""COMPUTED_VALUE"""),"Java")</f>
        <v>Java</v>
      </c>
      <c r="H4379" s="1" t="str">
        <f>IFERROR(__xludf.DUMMYFUNCTION("""COMPUTED_VALUE"""),"Python")</f>
        <v>Python</v>
      </c>
      <c r="I4379" s="1" t="str">
        <f>IFERROR(__xludf.DUMMYFUNCTION("""COMPUTED_VALUE"""),"Other(s):")</f>
        <v>Other(s):</v>
      </c>
    </row>
    <row r="4380">
      <c r="B4380" s="1" t="str">
        <f>IFERROR(__xludf.DUMMYFUNCTION("""COMPUTED_VALUE"""),"C++;C#;HTML/CSS;Java;JavaScript;Python;SQL;VBA")</f>
        <v>C++;C#;HTML/CSS;Java;JavaScript;Python;SQL;VBA</v>
      </c>
      <c r="E4380" s="1" t="str">
        <f>IFERROR(__xludf.DUMMYFUNCTION("UNIQUE(SPLIT(B4380,"";""))"),"C++")</f>
        <v>C++</v>
      </c>
      <c r="F4380" s="1" t="str">
        <f>IFERROR(__xludf.DUMMYFUNCTION("""COMPUTED_VALUE"""),"C#")</f>
        <v>C#</v>
      </c>
      <c r="G4380" s="1" t="str">
        <f>IFERROR(__xludf.DUMMYFUNCTION("""COMPUTED_VALUE"""),"HTML/CSS")</f>
        <v>HTML/CSS</v>
      </c>
      <c r="H4380" s="1" t="str">
        <f>IFERROR(__xludf.DUMMYFUNCTION("""COMPUTED_VALUE"""),"Java")</f>
        <v>Java</v>
      </c>
      <c r="I4380" s="1" t="str">
        <f>IFERROR(__xludf.DUMMYFUNCTION("""COMPUTED_VALUE"""),"JavaScript")</f>
        <v>JavaScript</v>
      </c>
      <c r="J4380" s="1" t="str">
        <f>IFERROR(__xludf.DUMMYFUNCTION("""COMPUTED_VALUE"""),"Python")</f>
        <v>Python</v>
      </c>
      <c r="K4380" s="1" t="str">
        <f>IFERROR(__xludf.DUMMYFUNCTION("""COMPUTED_VALUE"""),"SQL")</f>
        <v>SQL</v>
      </c>
      <c r="L4380" s="1" t="str">
        <f>IFERROR(__xludf.DUMMYFUNCTION("""COMPUTED_VALUE"""),"VBA")</f>
        <v>VBA</v>
      </c>
    </row>
    <row r="4381">
      <c r="B4381" s="1" t="str">
        <f>IFERROR(__xludf.DUMMYFUNCTION("""COMPUTED_VALUE"""),"Bash/Shell/PowerShell;HTML/CSS;JavaScript;PHP;Python;SQL")</f>
        <v>Bash/Shell/PowerShell;HTML/CSS;JavaScript;PHP;Python;SQL</v>
      </c>
      <c r="E4381" s="1" t="str">
        <f>IFERROR(__xludf.DUMMYFUNCTION("UNIQUE(SPLIT(B4381,"";""))"),"Bash/Shell/PowerShell")</f>
        <v>Bash/Shell/PowerShell</v>
      </c>
      <c r="F4381" s="1" t="str">
        <f>IFERROR(__xludf.DUMMYFUNCTION("""COMPUTED_VALUE"""),"HTML/CSS")</f>
        <v>HTML/CSS</v>
      </c>
      <c r="G4381" s="1" t="str">
        <f>IFERROR(__xludf.DUMMYFUNCTION("""COMPUTED_VALUE"""),"JavaScript")</f>
        <v>JavaScript</v>
      </c>
      <c r="H4381" s="1" t="str">
        <f>IFERROR(__xludf.DUMMYFUNCTION("""COMPUTED_VALUE"""),"PHP")</f>
        <v>PHP</v>
      </c>
      <c r="I4381" s="1" t="str">
        <f>IFERROR(__xludf.DUMMYFUNCTION("""COMPUTED_VALUE"""),"Python")</f>
        <v>Python</v>
      </c>
      <c r="J4381" s="1" t="str">
        <f>IFERROR(__xludf.DUMMYFUNCTION("""COMPUTED_VALUE"""),"SQL")</f>
        <v>SQL</v>
      </c>
    </row>
    <row r="4382">
      <c r="B4382" s="1" t="str">
        <f>IFERROR(__xludf.DUMMYFUNCTION("""COMPUTED_VALUE"""),"HTML/CSS;Java;JavaScript;PHP;SQL")</f>
        <v>HTML/CSS;Java;JavaScript;PHP;SQL</v>
      </c>
      <c r="E4382" s="1" t="str">
        <f>IFERROR(__xludf.DUMMYFUNCTION("UNIQUE(SPLIT(B4382,"";""))"),"HTML/CSS")</f>
        <v>HTML/CSS</v>
      </c>
      <c r="F4382" s="1" t="str">
        <f>IFERROR(__xludf.DUMMYFUNCTION("""COMPUTED_VALUE"""),"Java")</f>
        <v>Java</v>
      </c>
      <c r="G4382" s="1" t="str">
        <f>IFERROR(__xludf.DUMMYFUNCTION("""COMPUTED_VALUE"""),"JavaScript")</f>
        <v>JavaScript</v>
      </c>
      <c r="H4382" s="1" t="str">
        <f>IFERROR(__xludf.DUMMYFUNCTION("""COMPUTED_VALUE"""),"PHP")</f>
        <v>PHP</v>
      </c>
      <c r="I4382" s="1" t="str">
        <f>IFERROR(__xludf.DUMMYFUNCTION("""COMPUTED_VALUE"""),"SQL")</f>
        <v>SQL</v>
      </c>
    </row>
    <row r="4383">
      <c r="B4383" s="1" t="str">
        <f>IFERROR(__xludf.DUMMYFUNCTION("""COMPUTED_VALUE"""),"Java;PHP;Python;R;SQL")</f>
        <v>Java;PHP;Python;R;SQL</v>
      </c>
      <c r="E4383" s="1" t="str">
        <f>IFERROR(__xludf.DUMMYFUNCTION("UNIQUE(SPLIT(B4383,"";""))"),"Java")</f>
        <v>Java</v>
      </c>
      <c r="F4383" s="1" t="str">
        <f>IFERROR(__xludf.DUMMYFUNCTION("""COMPUTED_VALUE"""),"PHP")</f>
        <v>PHP</v>
      </c>
      <c r="G4383" s="1" t="str">
        <f>IFERROR(__xludf.DUMMYFUNCTION("""COMPUTED_VALUE"""),"Python")</f>
        <v>Python</v>
      </c>
      <c r="H4383" s="1" t="str">
        <f>IFERROR(__xludf.DUMMYFUNCTION("""COMPUTED_VALUE"""),"R")</f>
        <v>R</v>
      </c>
      <c r="I4383" s="1" t="str">
        <f>IFERROR(__xludf.DUMMYFUNCTION("""COMPUTED_VALUE"""),"SQL")</f>
        <v>SQL</v>
      </c>
    </row>
    <row r="4384">
      <c r="B4384" s="1" t="str">
        <f>IFERROR(__xludf.DUMMYFUNCTION("""COMPUTED_VALUE"""),"Python")</f>
        <v>Python</v>
      </c>
      <c r="E4384" s="1" t="str">
        <f>IFERROR(__xludf.DUMMYFUNCTION("UNIQUE(SPLIT(B4384,"";""))"),"Python")</f>
        <v>Python</v>
      </c>
    </row>
    <row r="4385">
      <c r="B4385" s="1" t="str">
        <f>IFERROR(__xludf.DUMMYFUNCTION("""COMPUTED_VALUE"""),"Bash/Shell/PowerShell;C++;HTML/CSS;Java;JavaScript;PHP;Python;Ruby;SQL;TypeScript")</f>
        <v>Bash/Shell/PowerShell;C++;HTML/CSS;Java;JavaScript;PHP;Python;Ruby;SQL;TypeScript</v>
      </c>
      <c r="E4385" s="1" t="str">
        <f>IFERROR(__xludf.DUMMYFUNCTION("UNIQUE(SPLIT(B4385,"";""))"),"Bash/Shell/PowerShell")</f>
        <v>Bash/Shell/PowerShell</v>
      </c>
      <c r="F4385" s="1" t="str">
        <f>IFERROR(__xludf.DUMMYFUNCTION("""COMPUTED_VALUE"""),"C++")</f>
        <v>C++</v>
      </c>
      <c r="G4385" s="1" t="str">
        <f>IFERROR(__xludf.DUMMYFUNCTION("""COMPUTED_VALUE"""),"HTML/CSS")</f>
        <v>HTML/CSS</v>
      </c>
      <c r="H4385" s="1" t="str">
        <f>IFERROR(__xludf.DUMMYFUNCTION("""COMPUTED_VALUE"""),"Java")</f>
        <v>Java</v>
      </c>
      <c r="I4385" s="1" t="str">
        <f>IFERROR(__xludf.DUMMYFUNCTION("""COMPUTED_VALUE"""),"JavaScript")</f>
        <v>JavaScript</v>
      </c>
      <c r="J4385" s="1" t="str">
        <f>IFERROR(__xludf.DUMMYFUNCTION("""COMPUTED_VALUE"""),"PHP")</f>
        <v>PHP</v>
      </c>
      <c r="K4385" s="1" t="str">
        <f>IFERROR(__xludf.DUMMYFUNCTION("""COMPUTED_VALUE"""),"Python")</f>
        <v>Python</v>
      </c>
      <c r="L4385" s="1" t="str">
        <f>IFERROR(__xludf.DUMMYFUNCTION("""COMPUTED_VALUE"""),"Ruby")</f>
        <v>Ruby</v>
      </c>
      <c r="M4385" s="1" t="str">
        <f>IFERROR(__xludf.DUMMYFUNCTION("""COMPUTED_VALUE"""),"SQL")</f>
        <v>SQL</v>
      </c>
      <c r="N4385" s="1" t="str">
        <f>IFERROR(__xludf.DUMMYFUNCTION("""COMPUTED_VALUE"""),"TypeScript")</f>
        <v>TypeScript</v>
      </c>
    </row>
    <row r="4386">
      <c r="B4386" s="1" t="str">
        <f>IFERROR(__xludf.DUMMYFUNCTION("""COMPUTED_VALUE"""),"C++;Dart;HTML/CSS;Java;JavaScript;Kotlin;SQL;TypeScript")</f>
        <v>C++;Dart;HTML/CSS;Java;JavaScript;Kotlin;SQL;TypeScript</v>
      </c>
      <c r="E4386" s="1" t="str">
        <f>IFERROR(__xludf.DUMMYFUNCTION("UNIQUE(SPLIT(B4386,"";""))"),"C++")</f>
        <v>C++</v>
      </c>
      <c r="F4386" s="1" t="str">
        <f>IFERROR(__xludf.DUMMYFUNCTION("""COMPUTED_VALUE"""),"Dart")</f>
        <v>Dart</v>
      </c>
      <c r="G4386" s="1" t="str">
        <f>IFERROR(__xludf.DUMMYFUNCTION("""COMPUTED_VALUE"""),"HTML/CSS")</f>
        <v>HTML/CSS</v>
      </c>
      <c r="H4386" s="1" t="str">
        <f>IFERROR(__xludf.DUMMYFUNCTION("""COMPUTED_VALUE"""),"Java")</f>
        <v>Java</v>
      </c>
      <c r="I4386" s="1" t="str">
        <f>IFERROR(__xludf.DUMMYFUNCTION("""COMPUTED_VALUE"""),"JavaScript")</f>
        <v>JavaScript</v>
      </c>
      <c r="J4386" s="1" t="str">
        <f>IFERROR(__xludf.DUMMYFUNCTION("""COMPUTED_VALUE"""),"Kotlin")</f>
        <v>Kotlin</v>
      </c>
      <c r="K4386" s="1" t="str">
        <f>IFERROR(__xludf.DUMMYFUNCTION("""COMPUTED_VALUE"""),"SQL")</f>
        <v>SQL</v>
      </c>
      <c r="L4386" s="1" t="str">
        <f>IFERROR(__xludf.DUMMYFUNCTION("""COMPUTED_VALUE"""),"TypeScript")</f>
        <v>TypeScript</v>
      </c>
    </row>
    <row r="4387">
      <c r="B4387" s="1" t="str">
        <f>IFERROR(__xludf.DUMMYFUNCTION("""COMPUTED_VALUE"""),"Bash/Shell/PowerShell;HTML/CSS;Python")</f>
        <v>Bash/Shell/PowerShell;HTML/CSS;Python</v>
      </c>
      <c r="E4387" s="1" t="str">
        <f>IFERROR(__xludf.DUMMYFUNCTION("UNIQUE(SPLIT(B4387,"";""))"),"Bash/Shell/PowerShell")</f>
        <v>Bash/Shell/PowerShell</v>
      </c>
      <c r="F4387" s="1" t="str">
        <f>IFERROR(__xludf.DUMMYFUNCTION("""COMPUTED_VALUE"""),"HTML/CSS")</f>
        <v>HTML/CSS</v>
      </c>
      <c r="G4387" s="1" t="str">
        <f>IFERROR(__xludf.DUMMYFUNCTION("""COMPUTED_VALUE"""),"Python")</f>
        <v>Python</v>
      </c>
    </row>
    <row r="4388">
      <c r="B4388" s="1" t="str">
        <f>IFERROR(__xludf.DUMMYFUNCTION("""COMPUTED_VALUE"""),"C;C#;HTML/CSS;Java;JavaScript;PHP")</f>
        <v>C;C#;HTML/CSS;Java;JavaScript;PHP</v>
      </c>
      <c r="E4388" s="1" t="str">
        <f>IFERROR(__xludf.DUMMYFUNCTION("UNIQUE(SPLIT(B4388,"";""))"),"C")</f>
        <v>C</v>
      </c>
      <c r="F4388" s="1" t="str">
        <f>IFERROR(__xludf.DUMMYFUNCTION("""COMPUTED_VALUE"""),"C#")</f>
        <v>C#</v>
      </c>
      <c r="G4388" s="1" t="str">
        <f>IFERROR(__xludf.DUMMYFUNCTION("""COMPUTED_VALUE"""),"HTML/CSS")</f>
        <v>HTML/CSS</v>
      </c>
      <c r="H4388" s="1" t="str">
        <f>IFERROR(__xludf.DUMMYFUNCTION("""COMPUTED_VALUE"""),"Java")</f>
        <v>Java</v>
      </c>
      <c r="I4388" s="1" t="str">
        <f>IFERROR(__xludf.DUMMYFUNCTION("""COMPUTED_VALUE"""),"JavaScript")</f>
        <v>JavaScript</v>
      </c>
      <c r="J4388" s="1" t="str">
        <f>IFERROR(__xludf.DUMMYFUNCTION("""COMPUTED_VALUE"""),"PHP")</f>
        <v>PHP</v>
      </c>
    </row>
    <row r="4389">
      <c r="B4389" s="1" t="str">
        <f>IFERROR(__xludf.DUMMYFUNCTION("""COMPUTED_VALUE"""),"HTML/CSS;JavaScript;PHP;Python;R")</f>
        <v>HTML/CSS;JavaScript;PHP;Python;R</v>
      </c>
      <c r="E4389" s="1" t="str">
        <f>IFERROR(__xludf.DUMMYFUNCTION("UNIQUE(SPLIT(B4389,"";""))"),"HTML/CSS")</f>
        <v>HTML/CSS</v>
      </c>
      <c r="F4389" s="1" t="str">
        <f>IFERROR(__xludf.DUMMYFUNCTION("""COMPUTED_VALUE"""),"JavaScript")</f>
        <v>JavaScript</v>
      </c>
      <c r="G4389" s="1" t="str">
        <f>IFERROR(__xludf.DUMMYFUNCTION("""COMPUTED_VALUE"""),"PHP")</f>
        <v>PHP</v>
      </c>
      <c r="H4389" s="1" t="str">
        <f>IFERROR(__xludf.DUMMYFUNCTION("""COMPUTED_VALUE"""),"Python")</f>
        <v>Python</v>
      </c>
      <c r="I4389" s="1" t="str">
        <f>IFERROR(__xludf.DUMMYFUNCTION("""COMPUTED_VALUE"""),"R")</f>
        <v>R</v>
      </c>
    </row>
    <row r="4390">
      <c r="B4390" s="1" t="str">
        <f>IFERROR(__xludf.DUMMYFUNCTION("""COMPUTED_VALUE"""),"Bash/Shell/PowerShell;C++;Go;Java;Kotlin;Python;Scala;TypeScript")</f>
        <v>Bash/Shell/PowerShell;C++;Go;Java;Kotlin;Python;Scala;TypeScript</v>
      </c>
      <c r="E4390" s="1" t="str">
        <f>IFERROR(__xludf.DUMMYFUNCTION("UNIQUE(SPLIT(B4390,"";""))"),"Bash/Shell/PowerShell")</f>
        <v>Bash/Shell/PowerShell</v>
      </c>
      <c r="F4390" s="1" t="str">
        <f>IFERROR(__xludf.DUMMYFUNCTION("""COMPUTED_VALUE"""),"C++")</f>
        <v>C++</v>
      </c>
      <c r="G4390" s="1" t="str">
        <f>IFERROR(__xludf.DUMMYFUNCTION("""COMPUTED_VALUE"""),"Go")</f>
        <v>Go</v>
      </c>
      <c r="H4390" s="1" t="str">
        <f>IFERROR(__xludf.DUMMYFUNCTION("""COMPUTED_VALUE"""),"Java")</f>
        <v>Java</v>
      </c>
      <c r="I4390" s="1" t="str">
        <f>IFERROR(__xludf.DUMMYFUNCTION("""COMPUTED_VALUE"""),"Kotlin")</f>
        <v>Kotlin</v>
      </c>
      <c r="J4390" s="1" t="str">
        <f>IFERROR(__xludf.DUMMYFUNCTION("""COMPUTED_VALUE"""),"Python")</f>
        <v>Python</v>
      </c>
      <c r="K4390" s="1" t="str">
        <f>IFERROR(__xludf.DUMMYFUNCTION("""COMPUTED_VALUE"""),"Scala")</f>
        <v>Scala</v>
      </c>
      <c r="L4390" s="1" t="str">
        <f>IFERROR(__xludf.DUMMYFUNCTION("""COMPUTED_VALUE"""),"TypeScript")</f>
        <v>TypeScript</v>
      </c>
    </row>
    <row r="4391">
      <c r="B4391" s="1" t="str">
        <f>IFERROR(__xludf.DUMMYFUNCTION("""COMPUTED_VALUE"""),"Bash/Shell/PowerShell;C;C++;Go;HTML/CSS;JavaScript")</f>
        <v>Bash/Shell/PowerShell;C;C++;Go;HTML/CSS;JavaScript</v>
      </c>
      <c r="E4391" s="1" t="str">
        <f>IFERROR(__xludf.DUMMYFUNCTION("UNIQUE(SPLIT(B4391,"";""))"),"Bash/Shell/PowerShell")</f>
        <v>Bash/Shell/PowerShell</v>
      </c>
      <c r="F4391" s="1" t="str">
        <f>IFERROR(__xludf.DUMMYFUNCTION("""COMPUTED_VALUE"""),"C")</f>
        <v>C</v>
      </c>
      <c r="G4391" s="1" t="str">
        <f>IFERROR(__xludf.DUMMYFUNCTION("""COMPUTED_VALUE"""),"C++")</f>
        <v>C++</v>
      </c>
      <c r="H4391" s="1" t="str">
        <f>IFERROR(__xludf.DUMMYFUNCTION("""COMPUTED_VALUE"""),"Go")</f>
        <v>Go</v>
      </c>
      <c r="I4391" s="1" t="str">
        <f>IFERROR(__xludf.DUMMYFUNCTION("""COMPUTED_VALUE"""),"HTML/CSS")</f>
        <v>HTML/CSS</v>
      </c>
      <c r="J4391" s="1" t="str">
        <f>IFERROR(__xludf.DUMMYFUNCTION("""COMPUTED_VALUE"""),"JavaScript")</f>
        <v>JavaScript</v>
      </c>
    </row>
    <row r="4392">
      <c r="B4392" s="1" t="str">
        <f>IFERROR(__xludf.DUMMYFUNCTION("""COMPUTED_VALUE"""),"Bash/Shell/PowerShell;HTML/CSS;JavaScript")</f>
        <v>Bash/Shell/PowerShell;HTML/CSS;JavaScript</v>
      </c>
      <c r="E4392" s="1" t="str">
        <f>IFERROR(__xludf.DUMMYFUNCTION("UNIQUE(SPLIT(B4392,"";""))"),"Bash/Shell/PowerShell")</f>
        <v>Bash/Shell/PowerShell</v>
      </c>
      <c r="F4392" s="1" t="str">
        <f>IFERROR(__xludf.DUMMYFUNCTION("""COMPUTED_VALUE"""),"HTML/CSS")</f>
        <v>HTML/CSS</v>
      </c>
      <c r="G4392" s="1" t="str">
        <f>IFERROR(__xludf.DUMMYFUNCTION("""COMPUTED_VALUE"""),"JavaScript")</f>
        <v>JavaScript</v>
      </c>
    </row>
    <row r="4393">
      <c r="B4393" s="1" t="str">
        <f>IFERROR(__xludf.DUMMYFUNCTION("""COMPUTED_VALUE"""),"C#")</f>
        <v>C#</v>
      </c>
      <c r="E4393" s="1" t="str">
        <f>IFERROR(__xludf.DUMMYFUNCTION("UNIQUE(SPLIT(B4393,"";""))"),"C#")</f>
        <v>C#</v>
      </c>
    </row>
    <row r="4394">
      <c r="B4394" s="1" t="str">
        <f>IFERROR(__xludf.DUMMYFUNCTION("""COMPUTED_VALUE"""),"Java;JavaScript")</f>
        <v>Java;JavaScript</v>
      </c>
      <c r="E4394" s="1" t="str">
        <f>IFERROR(__xludf.DUMMYFUNCTION("UNIQUE(SPLIT(B4394,"";""))"),"Java")</f>
        <v>Java</v>
      </c>
      <c r="F4394" s="1" t="str">
        <f>IFERROR(__xludf.DUMMYFUNCTION("""COMPUTED_VALUE"""),"JavaScript")</f>
        <v>JavaScript</v>
      </c>
    </row>
    <row r="4395">
      <c r="B4395" s="1" t="str">
        <f>IFERROR(__xludf.DUMMYFUNCTION("""COMPUTED_VALUE"""),"C++;C#;HTML/CSS;TypeScript")</f>
        <v>C++;C#;HTML/CSS;TypeScript</v>
      </c>
      <c r="E4395" s="1" t="str">
        <f>IFERROR(__xludf.DUMMYFUNCTION("UNIQUE(SPLIT(B4395,"";""))"),"C++")</f>
        <v>C++</v>
      </c>
      <c r="F4395" s="1" t="str">
        <f>IFERROR(__xludf.DUMMYFUNCTION("""COMPUTED_VALUE"""),"C#")</f>
        <v>C#</v>
      </c>
      <c r="G4395" s="1" t="str">
        <f>IFERROR(__xludf.DUMMYFUNCTION("""COMPUTED_VALUE"""),"HTML/CSS")</f>
        <v>HTML/CSS</v>
      </c>
      <c r="H4395" s="1" t="str">
        <f>IFERROR(__xludf.DUMMYFUNCTION("""COMPUTED_VALUE"""),"TypeScript")</f>
        <v>TypeScript</v>
      </c>
    </row>
    <row r="4396">
      <c r="B4396" s="1" t="str">
        <f>IFERROR(__xludf.DUMMYFUNCTION("""COMPUTED_VALUE"""),"Bash/Shell/PowerShell;JavaScript;Python;Scala;SQL")</f>
        <v>Bash/Shell/PowerShell;JavaScript;Python;Scala;SQL</v>
      </c>
      <c r="E4396" s="1" t="str">
        <f>IFERROR(__xludf.DUMMYFUNCTION("UNIQUE(SPLIT(B4396,"";""))"),"Bash/Shell/PowerShell")</f>
        <v>Bash/Shell/PowerShell</v>
      </c>
      <c r="F4396" s="1" t="str">
        <f>IFERROR(__xludf.DUMMYFUNCTION("""COMPUTED_VALUE"""),"JavaScript")</f>
        <v>JavaScript</v>
      </c>
      <c r="G4396" s="1" t="str">
        <f>IFERROR(__xludf.DUMMYFUNCTION("""COMPUTED_VALUE"""),"Python")</f>
        <v>Python</v>
      </c>
      <c r="H4396" s="1" t="str">
        <f>IFERROR(__xludf.DUMMYFUNCTION("""COMPUTED_VALUE"""),"Scala")</f>
        <v>Scala</v>
      </c>
      <c r="I4396" s="1" t="str">
        <f>IFERROR(__xludf.DUMMYFUNCTION("""COMPUTED_VALUE"""),"SQL")</f>
        <v>SQL</v>
      </c>
    </row>
    <row r="4397">
      <c r="B4397" s="1" t="str">
        <f>IFERROR(__xludf.DUMMYFUNCTION("""COMPUTED_VALUE"""),"SQL")</f>
        <v>SQL</v>
      </c>
      <c r="E4397" s="1" t="str">
        <f>IFERROR(__xludf.DUMMYFUNCTION("UNIQUE(SPLIT(B4397,"";""))"),"SQL")</f>
        <v>SQL</v>
      </c>
    </row>
    <row r="4398">
      <c r="B4398" s="1" t="str">
        <f>IFERROR(__xludf.DUMMYFUNCTION("""COMPUTED_VALUE"""),"Assembly;C++;C#;HTML/CSS;Java;JavaScript;Kotlin;PHP;Python;SQL")</f>
        <v>Assembly;C++;C#;HTML/CSS;Java;JavaScript;Kotlin;PHP;Python;SQL</v>
      </c>
      <c r="E4398" s="1" t="str">
        <f>IFERROR(__xludf.DUMMYFUNCTION("UNIQUE(SPLIT(B4398,"";""))"),"Assembly")</f>
        <v>Assembly</v>
      </c>
      <c r="F4398" s="1" t="str">
        <f>IFERROR(__xludf.DUMMYFUNCTION("""COMPUTED_VALUE"""),"C++")</f>
        <v>C++</v>
      </c>
      <c r="G4398" s="1" t="str">
        <f>IFERROR(__xludf.DUMMYFUNCTION("""COMPUTED_VALUE"""),"C#")</f>
        <v>C#</v>
      </c>
      <c r="H4398" s="1" t="str">
        <f>IFERROR(__xludf.DUMMYFUNCTION("""COMPUTED_VALUE"""),"HTML/CSS")</f>
        <v>HTML/CSS</v>
      </c>
      <c r="I4398" s="1" t="str">
        <f>IFERROR(__xludf.DUMMYFUNCTION("""COMPUTED_VALUE"""),"Java")</f>
        <v>Java</v>
      </c>
      <c r="J4398" s="1" t="str">
        <f>IFERROR(__xludf.DUMMYFUNCTION("""COMPUTED_VALUE"""),"JavaScript")</f>
        <v>JavaScript</v>
      </c>
      <c r="K4398" s="1" t="str">
        <f>IFERROR(__xludf.DUMMYFUNCTION("""COMPUTED_VALUE"""),"Kotlin")</f>
        <v>Kotlin</v>
      </c>
      <c r="L4398" s="1" t="str">
        <f>IFERROR(__xludf.DUMMYFUNCTION("""COMPUTED_VALUE"""),"PHP")</f>
        <v>PHP</v>
      </c>
      <c r="M4398" s="1" t="str">
        <f>IFERROR(__xludf.DUMMYFUNCTION("""COMPUTED_VALUE"""),"Python")</f>
        <v>Python</v>
      </c>
      <c r="N4398" s="1" t="str">
        <f>IFERROR(__xludf.DUMMYFUNCTION("""COMPUTED_VALUE"""),"SQL")</f>
        <v>SQL</v>
      </c>
    </row>
    <row r="4399">
      <c r="B4399" s="1" t="str">
        <f>IFERROR(__xludf.DUMMYFUNCTION("""COMPUTED_VALUE"""),"C;C++;Go;HTML/CSS;JavaScript;SQL;Other(s):")</f>
        <v>C;C++;Go;HTML/CSS;JavaScript;SQL;Other(s):</v>
      </c>
      <c r="E4399" s="1" t="str">
        <f>IFERROR(__xludf.DUMMYFUNCTION("UNIQUE(SPLIT(B4399,"";""))"),"C")</f>
        <v>C</v>
      </c>
      <c r="F4399" s="1" t="str">
        <f>IFERROR(__xludf.DUMMYFUNCTION("""COMPUTED_VALUE"""),"C++")</f>
        <v>C++</v>
      </c>
      <c r="G4399" s="1" t="str">
        <f>IFERROR(__xludf.DUMMYFUNCTION("""COMPUTED_VALUE"""),"Go")</f>
        <v>Go</v>
      </c>
      <c r="H4399" s="1" t="str">
        <f>IFERROR(__xludf.DUMMYFUNCTION("""COMPUTED_VALUE"""),"HTML/CSS")</f>
        <v>HTML/CSS</v>
      </c>
      <c r="I4399" s="1" t="str">
        <f>IFERROR(__xludf.DUMMYFUNCTION("""COMPUTED_VALUE"""),"JavaScript")</f>
        <v>JavaScript</v>
      </c>
      <c r="J4399" s="1" t="str">
        <f>IFERROR(__xludf.DUMMYFUNCTION("""COMPUTED_VALUE"""),"SQL")</f>
        <v>SQL</v>
      </c>
      <c r="K4399" s="1" t="str">
        <f>IFERROR(__xludf.DUMMYFUNCTION("""COMPUTED_VALUE"""),"Other(s):")</f>
        <v>Other(s):</v>
      </c>
    </row>
    <row r="4400">
      <c r="B4400" s="1" t="str">
        <f>IFERROR(__xludf.DUMMYFUNCTION("""COMPUTED_VALUE"""),"C;Java;Python")</f>
        <v>C;Java;Python</v>
      </c>
      <c r="E4400" s="1" t="str">
        <f>IFERROR(__xludf.DUMMYFUNCTION("UNIQUE(SPLIT(B4400,"";""))"),"C")</f>
        <v>C</v>
      </c>
      <c r="F4400" s="1" t="str">
        <f>IFERROR(__xludf.DUMMYFUNCTION("""COMPUTED_VALUE"""),"Java")</f>
        <v>Java</v>
      </c>
      <c r="G4400" s="1" t="str">
        <f>IFERROR(__xludf.DUMMYFUNCTION("""COMPUTED_VALUE"""),"Python")</f>
        <v>Python</v>
      </c>
    </row>
    <row r="4401">
      <c r="B4401" s="1" t="str">
        <f>IFERROR(__xludf.DUMMYFUNCTION("""COMPUTED_VALUE"""),"Assembly;C++;HTML/CSS;Java;SQL")</f>
        <v>Assembly;C++;HTML/CSS;Java;SQL</v>
      </c>
      <c r="E4401" s="1" t="str">
        <f>IFERROR(__xludf.DUMMYFUNCTION("UNIQUE(SPLIT(B4401,"";""))"),"Assembly")</f>
        <v>Assembly</v>
      </c>
      <c r="F4401" s="1" t="str">
        <f>IFERROR(__xludf.DUMMYFUNCTION("""COMPUTED_VALUE"""),"C++")</f>
        <v>C++</v>
      </c>
      <c r="G4401" s="1" t="str">
        <f>IFERROR(__xludf.DUMMYFUNCTION("""COMPUTED_VALUE"""),"HTML/CSS")</f>
        <v>HTML/CSS</v>
      </c>
      <c r="H4401" s="1" t="str">
        <f>IFERROR(__xludf.DUMMYFUNCTION("""COMPUTED_VALUE"""),"Java")</f>
        <v>Java</v>
      </c>
      <c r="I4401" s="1" t="str">
        <f>IFERROR(__xludf.DUMMYFUNCTION("""COMPUTED_VALUE"""),"SQL")</f>
        <v>SQL</v>
      </c>
    </row>
    <row r="4402">
      <c r="B4402" s="1" t="str">
        <f>IFERROR(__xludf.DUMMYFUNCTION("""COMPUTED_VALUE"""),"HTML/CSS;JavaScript")</f>
        <v>HTML/CSS;JavaScript</v>
      </c>
      <c r="E4402" s="1" t="str">
        <f>IFERROR(__xludf.DUMMYFUNCTION("UNIQUE(SPLIT(B4402,"";""))"),"HTML/CSS")</f>
        <v>HTML/CSS</v>
      </c>
      <c r="F4402" s="1" t="str">
        <f>IFERROR(__xludf.DUMMYFUNCTION("""COMPUTED_VALUE"""),"JavaScript")</f>
        <v>JavaScript</v>
      </c>
    </row>
    <row r="4403">
      <c r="B4403" s="1" t="str">
        <f>IFERROR(__xludf.DUMMYFUNCTION("""COMPUTED_VALUE"""),"Bash/Shell/PowerShell;C#;HTML/CSS;Java;JavaScript;PHP;Ruby;SQL;VBA")</f>
        <v>Bash/Shell/PowerShell;C#;HTML/CSS;Java;JavaScript;PHP;Ruby;SQL;VBA</v>
      </c>
      <c r="E4403" s="1" t="str">
        <f>IFERROR(__xludf.DUMMYFUNCTION("UNIQUE(SPLIT(B4403,"";""))"),"Bash/Shell/PowerShell")</f>
        <v>Bash/Shell/PowerShell</v>
      </c>
      <c r="F4403" s="1" t="str">
        <f>IFERROR(__xludf.DUMMYFUNCTION("""COMPUTED_VALUE"""),"C#")</f>
        <v>C#</v>
      </c>
      <c r="G4403" s="1" t="str">
        <f>IFERROR(__xludf.DUMMYFUNCTION("""COMPUTED_VALUE"""),"HTML/CSS")</f>
        <v>HTML/CSS</v>
      </c>
      <c r="H4403" s="1" t="str">
        <f>IFERROR(__xludf.DUMMYFUNCTION("""COMPUTED_VALUE"""),"Java")</f>
        <v>Java</v>
      </c>
      <c r="I4403" s="1" t="str">
        <f>IFERROR(__xludf.DUMMYFUNCTION("""COMPUTED_VALUE"""),"JavaScript")</f>
        <v>JavaScript</v>
      </c>
      <c r="J4403" s="1" t="str">
        <f>IFERROR(__xludf.DUMMYFUNCTION("""COMPUTED_VALUE"""),"PHP")</f>
        <v>PHP</v>
      </c>
      <c r="K4403" s="1" t="str">
        <f>IFERROR(__xludf.DUMMYFUNCTION("""COMPUTED_VALUE"""),"Ruby")</f>
        <v>Ruby</v>
      </c>
      <c r="L4403" s="1" t="str">
        <f>IFERROR(__xludf.DUMMYFUNCTION("""COMPUTED_VALUE"""),"SQL")</f>
        <v>SQL</v>
      </c>
      <c r="M4403" s="1" t="str">
        <f>IFERROR(__xludf.DUMMYFUNCTION("""COMPUTED_VALUE"""),"VBA")</f>
        <v>VBA</v>
      </c>
    </row>
    <row r="4404">
      <c r="B4404" s="1" t="str">
        <f>IFERROR(__xludf.DUMMYFUNCTION("""COMPUTED_VALUE"""),"Bash/Shell/PowerShell;Go;Python;Ruby;SQL")</f>
        <v>Bash/Shell/PowerShell;Go;Python;Ruby;SQL</v>
      </c>
      <c r="E4404" s="1" t="str">
        <f>IFERROR(__xludf.DUMMYFUNCTION("UNIQUE(SPLIT(B4404,"";""))"),"Bash/Shell/PowerShell")</f>
        <v>Bash/Shell/PowerShell</v>
      </c>
      <c r="F4404" s="1" t="str">
        <f>IFERROR(__xludf.DUMMYFUNCTION("""COMPUTED_VALUE"""),"Go")</f>
        <v>Go</v>
      </c>
      <c r="G4404" s="1" t="str">
        <f>IFERROR(__xludf.DUMMYFUNCTION("""COMPUTED_VALUE"""),"Python")</f>
        <v>Python</v>
      </c>
      <c r="H4404" s="1" t="str">
        <f>IFERROR(__xludf.DUMMYFUNCTION("""COMPUTED_VALUE"""),"Ruby")</f>
        <v>Ruby</v>
      </c>
      <c r="I4404" s="1" t="str">
        <f>IFERROR(__xludf.DUMMYFUNCTION("""COMPUTED_VALUE"""),"SQL")</f>
        <v>SQL</v>
      </c>
    </row>
    <row r="4405">
      <c r="B4405" s="1" t="str">
        <f>IFERROR(__xludf.DUMMYFUNCTION("""COMPUTED_VALUE"""),"C++;Python;SQL")</f>
        <v>C++;Python;SQL</v>
      </c>
      <c r="E4405" s="1" t="str">
        <f>IFERROR(__xludf.DUMMYFUNCTION("UNIQUE(SPLIT(B4405,"";""))"),"C++")</f>
        <v>C++</v>
      </c>
      <c r="F4405" s="1" t="str">
        <f>IFERROR(__xludf.DUMMYFUNCTION("""COMPUTED_VALUE"""),"Python")</f>
        <v>Python</v>
      </c>
      <c r="G4405" s="1" t="str">
        <f>IFERROR(__xludf.DUMMYFUNCTION("""COMPUTED_VALUE"""),"SQL")</f>
        <v>SQL</v>
      </c>
    </row>
    <row r="4406">
      <c r="B4406" s="1" t="str">
        <f>IFERROR(__xludf.DUMMYFUNCTION("""COMPUTED_VALUE"""),"Bash/Shell/PowerShell;C#;HTML/CSS;JavaScript;TypeScript")</f>
        <v>Bash/Shell/PowerShell;C#;HTML/CSS;JavaScript;TypeScript</v>
      </c>
      <c r="E4406" s="1" t="str">
        <f>IFERROR(__xludf.DUMMYFUNCTION("UNIQUE(SPLIT(B4406,"";""))"),"Bash/Shell/PowerShell")</f>
        <v>Bash/Shell/PowerShell</v>
      </c>
      <c r="F4406" s="1" t="str">
        <f>IFERROR(__xludf.DUMMYFUNCTION("""COMPUTED_VALUE"""),"C#")</f>
        <v>C#</v>
      </c>
      <c r="G4406" s="1" t="str">
        <f>IFERROR(__xludf.DUMMYFUNCTION("""COMPUTED_VALUE"""),"HTML/CSS")</f>
        <v>HTML/CSS</v>
      </c>
      <c r="H4406" s="1" t="str">
        <f>IFERROR(__xludf.DUMMYFUNCTION("""COMPUTED_VALUE"""),"JavaScript")</f>
        <v>JavaScript</v>
      </c>
      <c r="I4406" s="1" t="str">
        <f>IFERROR(__xludf.DUMMYFUNCTION("""COMPUTED_VALUE"""),"TypeScript")</f>
        <v>TypeScript</v>
      </c>
    </row>
    <row r="4407">
      <c r="B4407" s="1" t="str">
        <f>IFERROR(__xludf.DUMMYFUNCTION("""COMPUTED_VALUE"""),"Bash/Shell/PowerShell;C;C++;Go;HTML/CSS;Java;JavaScript;PHP;Python;SQL")</f>
        <v>Bash/Shell/PowerShell;C;C++;Go;HTML/CSS;Java;JavaScript;PHP;Python;SQL</v>
      </c>
      <c r="E4407" s="1" t="str">
        <f>IFERROR(__xludf.DUMMYFUNCTION("UNIQUE(SPLIT(B4407,"";""))"),"Bash/Shell/PowerShell")</f>
        <v>Bash/Shell/PowerShell</v>
      </c>
      <c r="F4407" s="1" t="str">
        <f>IFERROR(__xludf.DUMMYFUNCTION("""COMPUTED_VALUE"""),"C")</f>
        <v>C</v>
      </c>
      <c r="G4407" s="1" t="str">
        <f>IFERROR(__xludf.DUMMYFUNCTION("""COMPUTED_VALUE"""),"C++")</f>
        <v>C++</v>
      </c>
      <c r="H4407" s="1" t="str">
        <f>IFERROR(__xludf.DUMMYFUNCTION("""COMPUTED_VALUE"""),"Go")</f>
        <v>Go</v>
      </c>
      <c r="I4407" s="1" t="str">
        <f>IFERROR(__xludf.DUMMYFUNCTION("""COMPUTED_VALUE"""),"HTML/CSS")</f>
        <v>HTML/CSS</v>
      </c>
      <c r="J4407" s="1" t="str">
        <f>IFERROR(__xludf.DUMMYFUNCTION("""COMPUTED_VALUE"""),"Java")</f>
        <v>Java</v>
      </c>
      <c r="K4407" s="1" t="str">
        <f>IFERROR(__xludf.DUMMYFUNCTION("""COMPUTED_VALUE"""),"JavaScript")</f>
        <v>JavaScript</v>
      </c>
      <c r="L4407" s="1" t="str">
        <f>IFERROR(__xludf.DUMMYFUNCTION("""COMPUTED_VALUE"""),"PHP")</f>
        <v>PHP</v>
      </c>
      <c r="M4407" s="1" t="str">
        <f>IFERROR(__xludf.DUMMYFUNCTION("""COMPUTED_VALUE"""),"Python")</f>
        <v>Python</v>
      </c>
      <c r="N4407" s="1" t="str">
        <f>IFERROR(__xludf.DUMMYFUNCTION("""COMPUTED_VALUE"""),"SQL")</f>
        <v>SQL</v>
      </c>
    </row>
    <row r="4408">
      <c r="B4408" s="1" t="str">
        <f>IFERROR(__xludf.DUMMYFUNCTION("""COMPUTED_VALUE"""),"Bash/Shell/PowerShell;C++;C#;HTML/CSS;Java;Python;SQL")</f>
        <v>Bash/Shell/PowerShell;C++;C#;HTML/CSS;Java;Python;SQL</v>
      </c>
      <c r="E4408" s="1" t="str">
        <f>IFERROR(__xludf.DUMMYFUNCTION("UNIQUE(SPLIT(B4408,"";""))"),"Bash/Shell/PowerShell")</f>
        <v>Bash/Shell/PowerShell</v>
      </c>
      <c r="F4408" s="1" t="str">
        <f>IFERROR(__xludf.DUMMYFUNCTION("""COMPUTED_VALUE"""),"C++")</f>
        <v>C++</v>
      </c>
      <c r="G4408" s="1" t="str">
        <f>IFERROR(__xludf.DUMMYFUNCTION("""COMPUTED_VALUE"""),"C#")</f>
        <v>C#</v>
      </c>
      <c r="H4408" s="1" t="str">
        <f>IFERROR(__xludf.DUMMYFUNCTION("""COMPUTED_VALUE"""),"HTML/CSS")</f>
        <v>HTML/CSS</v>
      </c>
      <c r="I4408" s="1" t="str">
        <f>IFERROR(__xludf.DUMMYFUNCTION("""COMPUTED_VALUE"""),"Java")</f>
        <v>Java</v>
      </c>
      <c r="J4408" s="1" t="str">
        <f>IFERROR(__xludf.DUMMYFUNCTION("""COMPUTED_VALUE"""),"Python")</f>
        <v>Python</v>
      </c>
      <c r="K4408" s="1" t="str">
        <f>IFERROR(__xludf.DUMMYFUNCTION("""COMPUTED_VALUE"""),"SQL")</f>
        <v>SQL</v>
      </c>
    </row>
    <row r="4409">
      <c r="B4409" s="1" t="str">
        <f>IFERROR(__xludf.DUMMYFUNCTION("""COMPUTED_VALUE"""),"HTML/CSS;JavaScript;Python;SQL")</f>
        <v>HTML/CSS;JavaScript;Python;SQL</v>
      </c>
      <c r="E4409" s="1" t="str">
        <f>IFERROR(__xludf.DUMMYFUNCTION("UNIQUE(SPLIT(B4409,"";""))"),"HTML/CSS")</f>
        <v>HTML/CSS</v>
      </c>
      <c r="F4409" s="1" t="str">
        <f>IFERROR(__xludf.DUMMYFUNCTION("""COMPUTED_VALUE"""),"JavaScript")</f>
        <v>JavaScript</v>
      </c>
      <c r="G4409" s="1" t="str">
        <f>IFERROR(__xludf.DUMMYFUNCTION("""COMPUTED_VALUE"""),"Python")</f>
        <v>Python</v>
      </c>
      <c r="H4409" s="1" t="str">
        <f>IFERROR(__xludf.DUMMYFUNCTION("""COMPUTED_VALUE"""),"SQL")</f>
        <v>SQL</v>
      </c>
    </row>
    <row r="4410">
      <c r="B4410" s="1" t="str">
        <f>IFERROR(__xludf.DUMMYFUNCTION("""COMPUTED_VALUE"""),"Clojure;Go;HTML/CSS;JavaScript;Python;SQL")</f>
        <v>Clojure;Go;HTML/CSS;JavaScript;Python;SQL</v>
      </c>
      <c r="E4410" s="1" t="str">
        <f>IFERROR(__xludf.DUMMYFUNCTION("UNIQUE(SPLIT(B4410,"";""))"),"Clojure")</f>
        <v>Clojure</v>
      </c>
      <c r="F4410" s="1" t="str">
        <f>IFERROR(__xludf.DUMMYFUNCTION("""COMPUTED_VALUE"""),"Go")</f>
        <v>Go</v>
      </c>
      <c r="G4410" s="1" t="str">
        <f>IFERROR(__xludf.DUMMYFUNCTION("""COMPUTED_VALUE"""),"HTML/CSS")</f>
        <v>HTML/CSS</v>
      </c>
      <c r="H4410" s="1" t="str">
        <f>IFERROR(__xludf.DUMMYFUNCTION("""COMPUTED_VALUE"""),"JavaScript")</f>
        <v>JavaScript</v>
      </c>
      <c r="I4410" s="1" t="str">
        <f>IFERROR(__xludf.DUMMYFUNCTION("""COMPUTED_VALUE"""),"Python")</f>
        <v>Python</v>
      </c>
      <c r="J4410" s="1" t="str">
        <f>IFERROR(__xludf.DUMMYFUNCTION("""COMPUTED_VALUE"""),"SQL")</f>
        <v>SQL</v>
      </c>
    </row>
    <row r="4411">
      <c r="B4411" s="1" t="str">
        <f>IFERROR(__xludf.DUMMYFUNCTION("""COMPUTED_VALUE"""),"HTML/CSS;Java;JavaScript;Kotlin;Objective-C;Swift")</f>
        <v>HTML/CSS;Java;JavaScript;Kotlin;Objective-C;Swift</v>
      </c>
      <c r="E4411" s="1" t="str">
        <f>IFERROR(__xludf.DUMMYFUNCTION("UNIQUE(SPLIT(B4411,"";""))"),"HTML/CSS")</f>
        <v>HTML/CSS</v>
      </c>
      <c r="F4411" s="1" t="str">
        <f>IFERROR(__xludf.DUMMYFUNCTION("""COMPUTED_VALUE"""),"Java")</f>
        <v>Java</v>
      </c>
      <c r="G4411" s="1" t="str">
        <f>IFERROR(__xludf.DUMMYFUNCTION("""COMPUTED_VALUE"""),"JavaScript")</f>
        <v>JavaScript</v>
      </c>
      <c r="H4411" s="1" t="str">
        <f>IFERROR(__xludf.DUMMYFUNCTION("""COMPUTED_VALUE"""),"Kotlin")</f>
        <v>Kotlin</v>
      </c>
      <c r="I4411" s="1" t="str">
        <f>IFERROR(__xludf.DUMMYFUNCTION("""COMPUTED_VALUE"""),"Objective-C")</f>
        <v>Objective-C</v>
      </c>
      <c r="J4411" s="1" t="str">
        <f>IFERROR(__xludf.DUMMYFUNCTION("""COMPUTED_VALUE"""),"Swift")</f>
        <v>Swift</v>
      </c>
    </row>
    <row r="4412">
      <c r="B4412" s="1" t="str">
        <f>IFERROR(__xludf.DUMMYFUNCTION("""COMPUTED_VALUE"""),"C#;JavaScript")</f>
        <v>C#;JavaScript</v>
      </c>
      <c r="E4412" s="1" t="str">
        <f>IFERROR(__xludf.DUMMYFUNCTION("UNIQUE(SPLIT(B4412,"";""))"),"C#")</f>
        <v>C#</v>
      </c>
      <c r="F4412" s="1" t="str">
        <f>IFERROR(__xludf.DUMMYFUNCTION("""COMPUTED_VALUE"""),"JavaScript")</f>
        <v>JavaScript</v>
      </c>
    </row>
    <row r="4413">
      <c r="B4413" s="1" t="str">
        <f>IFERROR(__xludf.DUMMYFUNCTION("""COMPUTED_VALUE"""),"C++;JavaScript")</f>
        <v>C++;JavaScript</v>
      </c>
      <c r="E4413" s="1" t="str">
        <f>IFERROR(__xludf.DUMMYFUNCTION("UNIQUE(SPLIT(B4413,"";""))"),"C++")</f>
        <v>C++</v>
      </c>
      <c r="F4413" s="1" t="str">
        <f>IFERROR(__xludf.DUMMYFUNCTION("""COMPUTED_VALUE"""),"JavaScript")</f>
        <v>JavaScript</v>
      </c>
    </row>
    <row r="4414">
      <c r="B4414" s="1" t="str">
        <f>IFERROR(__xludf.DUMMYFUNCTION("""COMPUTED_VALUE"""),"R")</f>
        <v>R</v>
      </c>
      <c r="E4414" s="1" t="str">
        <f>IFERROR(__xludf.DUMMYFUNCTION("UNIQUE(SPLIT(B4414,"";""))"),"R")</f>
        <v>R</v>
      </c>
    </row>
    <row r="4415">
      <c r="B4415" s="1" t="str">
        <f>IFERROR(__xludf.DUMMYFUNCTION("""COMPUTED_VALUE"""),"HTML/CSS;Java;JavaScript;Swift;TypeScript")</f>
        <v>HTML/CSS;Java;JavaScript;Swift;TypeScript</v>
      </c>
      <c r="E4415" s="1" t="str">
        <f>IFERROR(__xludf.DUMMYFUNCTION("UNIQUE(SPLIT(B4415,"";""))"),"HTML/CSS")</f>
        <v>HTML/CSS</v>
      </c>
      <c r="F4415" s="1" t="str">
        <f>IFERROR(__xludf.DUMMYFUNCTION("""COMPUTED_VALUE"""),"Java")</f>
        <v>Java</v>
      </c>
      <c r="G4415" s="1" t="str">
        <f>IFERROR(__xludf.DUMMYFUNCTION("""COMPUTED_VALUE"""),"JavaScript")</f>
        <v>JavaScript</v>
      </c>
      <c r="H4415" s="1" t="str">
        <f>IFERROR(__xludf.DUMMYFUNCTION("""COMPUTED_VALUE"""),"Swift")</f>
        <v>Swift</v>
      </c>
      <c r="I4415" s="1" t="str">
        <f>IFERROR(__xludf.DUMMYFUNCTION("""COMPUTED_VALUE"""),"TypeScript")</f>
        <v>TypeScript</v>
      </c>
    </row>
    <row r="4416">
      <c r="B4416" s="1" t="str">
        <f>IFERROR(__xludf.DUMMYFUNCTION("""COMPUTED_VALUE"""),"C#;HTML/CSS;JavaScript;Kotlin;Python;SQL")</f>
        <v>C#;HTML/CSS;JavaScript;Kotlin;Python;SQL</v>
      </c>
      <c r="E4416" s="1" t="str">
        <f>IFERROR(__xludf.DUMMYFUNCTION("UNIQUE(SPLIT(B4416,"";""))"),"C#")</f>
        <v>C#</v>
      </c>
      <c r="F4416" s="1" t="str">
        <f>IFERROR(__xludf.DUMMYFUNCTION("""COMPUTED_VALUE"""),"HTML/CSS")</f>
        <v>HTML/CSS</v>
      </c>
      <c r="G4416" s="1" t="str">
        <f>IFERROR(__xludf.DUMMYFUNCTION("""COMPUTED_VALUE"""),"JavaScript")</f>
        <v>JavaScript</v>
      </c>
      <c r="H4416" s="1" t="str">
        <f>IFERROR(__xludf.DUMMYFUNCTION("""COMPUTED_VALUE"""),"Kotlin")</f>
        <v>Kotlin</v>
      </c>
      <c r="I4416" s="1" t="str">
        <f>IFERROR(__xludf.DUMMYFUNCTION("""COMPUTED_VALUE"""),"Python")</f>
        <v>Python</v>
      </c>
      <c r="J4416" s="1" t="str">
        <f>IFERROR(__xludf.DUMMYFUNCTION("""COMPUTED_VALUE"""),"SQL")</f>
        <v>SQL</v>
      </c>
    </row>
    <row r="4417">
      <c r="B4417" s="1" t="str">
        <f>IFERROR(__xludf.DUMMYFUNCTION("""COMPUTED_VALUE"""),"C#;HTML/CSS;JavaScript;PHP;SQL")</f>
        <v>C#;HTML/CSS;JavaScript;PHP;SQL</v>
      </c>
      <c r="E4417" s="1" t="str">
        <f>IFERROR(__xludf.DUMMYFUNCTION("UNIQUE(SPLIT(B4417,"";""))"),"C#")</f>
        <v>C#</v>
      </c>
      <c r="F4417" s="1" t="str">
        <f>IFERROR(__xludf.DUMMYFUNCTION("""COMPUTED_VALUE"""),"HTML/CSS")</f>
        <v>HTML/CSS</v>
      </c>
      <c r="G4417" s="1" t="str">
        <f>IFERROR(__xludf.DUMMYFUNCTION("""COMPUTED_VALUE"""),"JavaScript")</f>
        <v>JavaScript</v>
      </c>
      <c r="H4417" s="1" t="str">
        <f>IFERROR(__xludf.DUMMYFUNCTION("""COMPUTED_VALUE"""),"PHP")</f>
        <v>PHP</v>
      </c>
      <c r="I4417" s="1" t="str">
        <f>IFERROR(__xludf.DUMMYFUNCTION("""COMPUTED_VALUE"""),"SQL")</f>
        <v>SQL</v>
      </c>
    </row>
    <row r="4418">
      <c r="B4418" s="1" t="str">
        <f>IFERROR(__xludf.DUMMYFUNCTION("""COMPUTED_VALUE"""),"HTML/CSS;PHP;SQL")</f>
        <v>HTML/CSS;PHP;SQL</v>
      </c>
      <c r="E4418" s="1" t="str">
        <f>IFERROR(__xludf.DUMMYFUNCTION("UNIQUE(SPLIT(B4418,"";""))"),"HTML/CSS")</f>
        <v>HTML/CSS</v>
      </c>
      <c r="F4418" s="1" t="str">
        <f>IFERROR(__xludf.DUMMYFUNCTION("""COMPUTED_VALUE"""),"PHP")</f>
        <v>PHP</v>
      </c>
      <c r="G4418" s="1" t="str">
        <f>IFERROR(__xludf.DUMMYFUNCTION("""COMPUTED_VALUE"""),"SQL")</f>
        <v>SQL</v>
      </c>
    </row>
    <row r="4419">
      <c r="B4419" s="1" t="str">
        <f>IFERROR(__xludf.DUMMYFUNCTION("""COMPUTED_VALUE"""),"Bash/Shell/PowerShell;R")</f>
        <v>Bash/Shell/PowerShell;R</v>
      </c>
      <c r="E4419" s="1" t="str">
        <f>IFERROR(__xludf.DUMMYFUNCTION("UNIQUE(SPLIT(B4419,"";""))"),"Bash/Shell/PowerShell")</f>
        <v>Bash/Shell/PowerShell</v>
      </c>
      <c r="F4419" s="1" t="str">
        <f>IFERROR(__xludf.DUMMYFUNCTION("""COMPUTED_VALUE"""),"R")</f>
        <v>R</v>
      </c>
    </row>
    <row r="4420">
      <c r="B4420" s="1" t="str">
        <f>IFERROR(__xludf.DUMMYFUNCTION("""COMPUTED_VALUE"""),"Bash/Shell/PowerShell;C#;HTML/CSS;JavaScript;SQL")</f>
        <v>Bash/Shell/PowerShell;C#;HTML/CSS;JavaScript;SQL</v>
      </c>
      <c r="E4420" s="1" t="str">
        <f>IFERROR(__xludf.DUMMYFUNCTION("UNIQUE(SPLIT(B4420,"";""))"),"Bash/Shell/PowerShell")</f>
        <v>Bash/Shell/PowerShell</v>
      </c>
      <c r="F4420" s="1" t="str">
        <f>IFERROR(__xludf.DUMMYFUNCTION("""COMPUTED_VALUE"""),"C#")</f>
        <v>C#</v>
      </c>
      <c r="G4420" s="1" t="str">
        <f>IFERROR(__xludf.DUMMYFUNCTION("""COMPUTED_VALUE"""),"HTML/CSS")</f>
        <v>HTML/CSS</v>
      </c>
      <c r="H4420" s="1" t="str">
        <f>IFERROR(__xludf.DUMMYFUNCTION("""COMPUTED_VALUE"""),"JavaScript")</f>
        <v>JavaScript</v>
      </c>
      <c r="I4420" s="1" t="str">
        <f>IFERROR(__xludf.DUMMYFUNCTION("""COMPUTED_VALUE"""),"SQL")</f>
        <v>SQL</v>
      </c>
    </row>
    <row r="4421">
      <c r="B4421" s="1" t="str">
        <f>IFERROR(__xludf.DUMMYFUNCTION("""COMPUTED_VALUE"""),"Assembly;Bash/Shell/PowerShell;C;C++;C#;HTML/CSS;Objective-C;PHP;SQL")</f>
        <v>Assembly;Bash/Shell/PowerShell;C;C++;C#;HTML/CSS;Objective-C;PHP;SQL</v>
      </c>
      <c r="E4421" s="1" t="str">
        <f>IFERROR(__xludf.DUMMYFUNCTION("UNIQUE(SPLIT(B4421,"";""))"),"Assembly")</f>
        <v>Assembly</v>
      </c>
      <c r="F4421" s="1" t="str">
        <f>IFERROR(__xludf.DUMMYFUNCTION("""COMPUTED_VALUE"""),"Bash/Shell/PowerShell")</f>
        <v>Bash/Shell/PowerShell</v>
      </c>
      <c r="G4421" s="1" t="str">
        <f>IFERROR(__xludf.DUMMYFUNCTION("""COMPUTED_VALUE"""),"C")</f>
        <v>C</v>
      </c>
      <c r="H4421" s="1" t="str">
        <f>IFERROR(__xludf.DUMMYFUNCTION("""COMPUTED_VALUE"""),"C++")</f>
        <v>C++</v>
      </c>
      <c r="I4421" s="1" t="str">
        <f>IFERROR(__xludf.DUMMYFUNCTION("""COMPUTED_VALUE"""),"C#")</f>
        <v>C#</v>
      </c>
      <c r="J4421" s="1" t="str">
        <f>IFERROR(__xludf.DUMMYFUNCTION("""COMPUTED_VALUE"""),"HTML/CSS")</f>
        <v>HTML/CSS</v>
      </c>
      <c r="K4421" s="1" t="str">
        <f>IFERROR(__xludf.DUMMYFUNCTION("""COMPUTED_VALUE"""),"Objective-C")</f>
        <v>Objective-C</v>
      </c>
      <c r="L4421" s="1" t="str">
        <f>IFERROR(__xludf.DUMMYFUNCTION("""COMPUTED_VALUE"""),"PHP")</f>
        <v>PHP</v>
      </c>
      <c r="M4421" s="1" t="str">
        <f>IFERROR(__xludf.DUMMYFUNCTION("""COMPUTED_VALUE"""),"SQL")</f>
        <v>SQL</v>
      </c>
    </row>
    <row r="4422">
      <c r="B4422" s="1" t="str">
        <f>IFERROR(__xludf.DUMMYFUNCTION("""COMPUTED_VALUE"""),"C#;SQL")</f>
        <v>C#;SQL</v>
      </c>
      <c r="E4422" s="1" t="str">
        <f>IFERROR(__xludf.DUMMYFUNCTION("UNIQUE(SPLIT(B4422,"";""))"),"C#")</f>
        <v>C#</v>
      </c>
      <c r="F4422" s="1" t="str">
        <f>IFERROR(__xludf.DUMMYFUNCTION("""COMPUTED_VALUE"""),"SQL")</f>
        <v>SQL</v>
      </c>
    </row>
    <row r="4423">
      <c r="B4423" s="1" t="str">
        <f>IFERROR(__xludf.DUMMYFUNCTION("""COMPUTED_VALUE"""),"C;Dart;HTML/CSS;Java;JavaScript;Kotlin;PHP;Python;SQL")</f>
        <v>C;Dart;HTML/CSS;Java;JavaScript;Kotlin;PHP;Python;SQL</v>
      </c>
      <c r="E4423" s="1" t="str">
        <f>IFERROR(__xludf.DUMMYFUNCTION("UNIQUE(SPLIT(B4423,"";""))"),"C")</f>
        <v>C</v>
      </c>
      <c r="F4423" s="1" t="str">
        <f>IFERROR(__xludf.DUMMYFUNCTION("""COMPUTED_VALUE"""),"Dart")</f>
        <v>Dart</v>
      </c>
      <c r="G4423" s="1" t="str">
        <f>IFERROR(__xludf.DUMMYFUNCTION("""COMPUTED_VALUE"""),"HTML/CSS")</f>
        <v>HTML/CSS</v>
      </c>
      <c r="H4423" s="1" t="str">
        <f>IFERROR(__xludf.DUMMYFUNCTION("""COMPUTED_VALUE"""),"Java")</f>
        <v>Java</v>
      </c>
      <c r="I4423" s="1" t="str">
        <f>IFERROR(__xludf.DUMMYFUNCTION("""COMPUTED_VALUE"""),"JavaScript")</f>
        <v>JavaScript</v>
      </c>
      <c r="J4423" s="1" t="str">
        <f>IFERROR(__xludf.DUMMYFUNCTION("""COMPUTED_VALUE"""),"Kotlin")</f>
        <v>Kotlin</v>
      </c>
      <c r="K4423" s="1" t="str">
        <f>IFERROR(__xludf.DUMMYFUNCTION("""COMPUTED_VALUE"""),"PHP")</f>
        <v>PHP</v>
      </c>
      <c r="L4423" s="1" t="str">
        <f>IFERROR(__xludf.DUMMYFUNCTION("""COMPUTED_VALUE"""),"Python")</f>
        <v>Python</v>
      </c>
      <c r="M4423" s="1" t="str">
        <f>IFERROR(__xludf.DUMMYFUNCTION("""COMPUTED_VALUE"""),"SQL")</f>
        <v>SQL</v>
      </c>
    </row>
    <row r="4424">
      <c r="B4424" s="1" t="str">
        <f>IFERROR(__xludf.DUMMYFUNCTION("""COMPUTED_VALUE"""),"Java")</f>
        <v>Java</v>
      </c>
      <c r="E4424" s="1" t="str">
        <f>IFERROR(__xludf.DUMMYFUNCTION("UNIQUE(SPLIT(B4424,"";""))"),"Java")</f>
        <v>Java</v>
      </c>
    </row>
    <row r="4425">
      <c r="B4425" s="1" t="str">
        <f>IFERROR(__xludf.DUMMYFUNCTION("""COMPUTED_VALUE"""),"Bash/Shell/PowerShell;C++;C#;F#;HTML/CSS;JavaScript;Objective-C;PHP;Python;SQL;VBA")</f>
        <v>Bash/Shell/PowerShell;C++;C#;F#;HTML/CSS;JavaScript;Objective-C;PHP;Python;SQL;VBA</v>
      </c>
      <c r="E4425" s="1" t="str">
        <f>IFERROR(__xludf.DUMMYFUNCTION("UNIQUE(SPLIT(B4425,"";""))"),"Bash/Shell/PowerShell")</f>
        <v>Bash/Shell/PowerShell</v>
      </c>
      <c r="F4425" s="1" t="str">
        <f>IFERROR(__xludf.DUMMYFUNCTION("""COMPUTED_VALUE"""),"C++")</f>
        <v>C++</v>
      </c>
      <c r="G4425" s="1" t="str">
        <f>IFERROR(__xludf.DUMMYFUNCTION("""COMPUTED_VALUE"""),"C#")</f>
        <v>C#</v>
      </c>
      <c r="H4425" s="1" t="str">
        <f>IFERROR(__xludf.DUMMYFUNCTION("""COMPUTED_VALUE"""),"F#")</f>
        <v>F#</v>
      </c>
      <c r="I4425" s="1" t="str">
        <f>IFERROR(__xludf.DUMMYFUNCTION("""COMPUTED_VALUE"""),"HTML/CSS")</f>
        <v>HTML/CSS</v>
      </c>
      <c r="J4425" s="1" t="str">
        <f>IFERROR(__xludf.DUMMYFUNCTION("""COMPUTED_VALUE"""),"JavaScript")</f>
        <v>JavaScript</v>
      </c>
      <c r="K4425" s="1" t="str">
        <f>IFERROR(__xludf.DUMMYFUNCTION("""COMPUTED_VALUE"""),"Objective-C")</f>
        <v>Objective-C</v>
      </c>
      <c r="L4425" s="1" t="str">
        <f>IFERROR(__xludf.DUMMYFUNCTION("""COMPUTED_VALUE"""),"PHP")</f>
        <v>PHP</v>
      </c>
      <c r="M4425" s="1" t="str">
        <f>IFERROR(__xludf.DUMMYFUNCTION("""COMPUTED_VALUE"""),"Python")</f>
        <v>Python</v>
      </c>
      <c r="N4425" s="1" t="str">
        <f>IFERROR(__xludf.DUMMYFUNCTION("""COMPUTED_VALUE"""),"SQL")</f>
        <v>SQL</v>
      </c>
      <c r="O4425" s="1" t="str">
        <f>IFERROR(__xludf.DUMMYFUNCTION("""COMPUTED_VALUE"""),"VBA")</f>
        <v>VBA</v>
      </c>
    </row>
    <row r="4426">
      <c r="B4426" s="1" t="str">
        <f>IFERROR(__xludf.DUMMYFUNCTION("""COMPUTED_VALUE"""),"C;HTML/CSS;JavaScript;PHP;SQL")</f>
        <v>C;HTML/CSS;JavaScript;PHP;SQL</v>
      </c>
      <c r="E4426" s="1" t="str">
        <f>IFERROR(__xludf.DUMMYFUNCTION("UNIQUE(SPLIT(B4426,"";""))"),"C")</f>
        <v>C</v>
      </c>
      <c r="F4426" s="1" t="str">
        <f>IFERROR(__xludf.DUMMYFUNCTION("""COMPUTED_VALUE"""),"HTML/CSS")</f>
        <v>HTML/CSS</v>
      </c>
      <c r="G4426" s="1" t="str">
        <f>IFERROR(__xludf.DUMMYFUNCTION("""COMPUTED_VALUE"""),"JavaScript")</f>
        <v>JavaScript</v>
      </c>
      <c r="H4426" s="1" t="str">
        <f>IFERROR(__xludf.DUMMYFUNCTION("""COMPUTED_VALUE"""),"PHP")</f>
        <v>PHP</v>
      </c>
      <c r="I4426" s="1" t="str">
        <f>IFERROR(__xludf.DUMMYFUNCTION("""COMPUTED_VALUE"""),"SQL")</f>
        <v>SQL</v>
      </c>
    </row>
    <row r="4427">
      <c r="B4427" s="1" t="str">
        <f>IFERROR(__xludf.DUMMYFUNCTION("""COMPUTED_VALUE"""),"C;Dart;F#;HTML/CSS;Java;PHP;Python;R;Scala;SQL;Swift")</f>
        <v>C;Dart;F#;HTML/CSS;Java;PHP;Python;R;Scala;SQL;Swift</v>
      </c>
      <c r="E4427" s="1" t="str">
        <f>IFERROR(__xludf.DUMMYFUNCTION("UNIQUE(SPLIT(B4427,"";""))"),"C")</f>
        <v>C</v>
      </c>
      <c r="F4427" s="1" t="str">
        <f>IFERROR(__xludf.DUMMYFUNCTION("""COMPUTED_VALUE"""),"Dart")</f>
        <v>Dart</v>
      </c>
      <c r="G4427" s="1" t="str">
        <f>IFERROR(__xludf.DUMMYFUNCTION("""COMPUTED_VALUE"""),"F#")</f>
        <v>F#</v>
      </c>
      <c r="H4427" s="1" t="str">
        <f>IFERROR(__xludf.DUMMYFUNCTION("""COMPUTED_VALUE"""),"HTML/CSS")</f>
        <v>HTML/CSS</v>
      </c>
      <c r="I4427" s="1" t="str">
        <f>IFERROR(__xludf.DUMMYFUNCTION("""COMPUTED_VALUE"""),"Java")</f>
        <v>Java</v>
      </c>
      <c r="J4427" s="1" t="str">
        <f>IFERROR(__xludf.DUMMYFUNCTION("""COMPUTED_VALUE"""),"PHP")</f>
        <v>PHP</v>
      </c>
      <c r="K4427" s="1" t="str">
        <f>IFERROR(__xludf.DUMMYFUNCTION("""COMPUTED_VALUE"""),"Python")</f>
        <v>Python</v>
      </c>
      <c r="L4427" s="1" t="str">
        <f>IFERROR(__xludf.DUMMYFUNCTION("""COMPUTED_VALUE"""),"R")</f>
        <v>R</v>
      </c>
      <c r="M4427" s="1" t="str">
        <f>IFERROR(__xludf.DUMMYFUNCTION("""COMPUTED_VALUE"""),"Scala")</f>
        <v>Scala</v>
      </c>
      <c r="N4427" s="1" t="str">
        <f>IFERROR(__xludf.DUMMYFUNCTION("""COMPUTED_VALUE"""),"SQL")</f>
        <v>SQL</v>
      </c>
      <c r="O4427" s="1" t="str">
        <f>IFERROR(__xludf.DUMMYFUNCTION("""COMPUTED_VALUE"""),"Swift")</f>
        <v>Swift</v>
      </c>
    </row>
    <row r="4428">
      <c r="B4428" s="1" t="str">
        <f>IFERROR(__xludf.DUMMYFUNCTION("""COMPUTED_VALUE"""),"Bash/Shell/PowerShell;C;C++;Elixir;HTML/CSS;JavaScript;Rust;TypeScript;WebAssembly")</f>
        <v>Bash/Shell/PowerShell;C;C++;Elixir;HTML/CSS;JavaScript;Rust;TypeScript;WebAssembly</v>
      </c>
      <c r="E4428" s="1" t="str">
        <f>IFERROR(__xludf.DUMMYFUNCTION("UNIQUE(SPLIT(B4428,"";""))"),"Bash/Shell/PowerShell")</f>
        <v>Bash/Shell/PowerShell</v>
      </c>
      <c r="F4428" s="1" t="str">
        <f>IFERROR(__xludf.DUMMYFUNCTION("""COMPUTED_VALUE"""),"C")</f>
        <v>C</v>
      </c>
      <c r="G4428" s="1" t="str">
        <f>IFERROR(__xludf.DUMMYFUNCTION("""COMPUTED_VALUE"""),"C++")</f>
        <v>C++</v>
      </c>
      <c r="H4428" s="1" t="str">
        <f>IFERROR(__xludf.DUMMYFUNCTION("""COMPUTED_VALUE"""),"Elixir")</f>
        <v>Elixir</v>
      </c>
      <c r="I4428" s="1" t="str">
        <f>IFERROR(__xludf.DUMMYFUNCTION("""COMPUTED_VALUE"""),"HTML/CSS")</f>
        <v>HTML/CSS</v>
      </c>
      <c r="J4428" s="1" t="str">
        <f>IFERROR(__xludf.DUMMYFUNCTION("""COMPUTED_VALUE"""),"JavaScript")</f>
        <v>JavaScript</v>
      </c>
      <c r="K4428" s="1" t="str">
        <f>IFERROR(__xludf.DUMMYFUNCTION("""COMPUTED_VALUE"""),"Rust")</f>
        <v>Rust</v>
      </c>
      <c r="L4428" s="1" t="str">
        <f>IFERROR(__xludf.DUMMYFUNCTION("""COMPUTED_VALUE"""),"TypeScript")</f>
        <v>TypeScript</v>
      </c>
      <c r="M4428" s="1" t="str">
        <f>IFERROR(__xludf.DUMMYFUNCTION("""COMPUTED_VALUE"""),"WebAssembly")</f>
        <v>WebAssembly</v>
      </c>
    </row>
    <row r="4429">
      <c r="B4429" s="1" t="str">
        <f>IFERROR(__xludf.DUMMYFUNCTION("""COMPUTED_VALUE"""),"HTML/CSS;JavaScript;SQL")</f>
        <v>HTML/CSS;JavaScript;SQL</v>
      </c>
      <c r="E4429" s="1" t="str">
        <f>IFERROR(__xludf.DUMMYFUNCTION("UNIQUE(SPLIT(B4429,"";""))"),"HTML/CSS")</f>
        <v>HTML/CSS</v>
      </c>
      <c r="F4429" s="1" t="str">
        <f>IFERROR(__xludf.DUMMYFUNCTION("""COMPUTED_VALUE"""),"JavaScript")</f>
        <v>JavaScript</v>
      </c>
      <c r="G4429" s="1" t="str">
        <f>IFERROR(__xludf.DUMMYFUNCTION("""COMPUTED_VALUE"""),"SQL")</f>
        <v>SQL</v>
      </c>
    </row>
    <row r="4430">
      <c r="B4430" s="1" t="str">
        <f>IFERROR(__xludf.DUMMYFUNCTION("""COMPUTED_VALUE"""),"HTML/CSS;JavaScript")</f>
        <v>HTML/CSS;JavaScript</v>
      </c>
      <c r="E4430" s="1" t="str">
        <f>IFERROR(__xludf.DUMMYFUNCTION("UNIQUE(SPLIT(B4430,"";""))"),"HTML/CSS")</f>
        <v>HTML/CSS</v>
      </c>
      <c r="F4430" s="1" t="str">
        <f>IFERROR(__xludf.DUMMYFUNCTION("""COMPUTED_VALUE"""),"JavaScript")</f>
        <v>JavaScript</v>
      </c>
    </row>
    <row r="4431">
      <c r="B4431" s="1" t="str">
        <f>IFERROR(__xludf.DUMMYFUNCTION("""COMPUTED_VALUE"""),"Bash/Shell/PowerShell;C++;C#;JavaScript;Python;Swift")</f>
        <v>Bash/Shell/PowerShell;C++;C#;JavaScript;Python;Swift</v>
      </c>
      <c r="E4431" s="1" t="str">
        <f>IFERROR(__xludf.DUMMYFUNCTION("UNIQUE(SPLIT(B4431,"";""))"),"Bash/Shell/PowerShell")</f>
        <v>Bash/Shell/PowerShell</v>
      </c>
      <c r="F4431" s="1" t="str">
        <f>IFERROR(__xludf.DUMMYFUNCTION("""COMPUTED_VALUE"""),"C++")</f>
        <v>C++</v>
      </c>
      <c r="G4431" s="1" t="str">
        <f>IFERROR(__xludf.DUMMYFUNCTION("""COMPUTED_VALUE"""),"C#")</f>
        <v>C#</v>
      </c>
      <c r="H4431" s="1" t="str">
        <f>IFERROR(__xludf.DUMMYFUNCTION("""COMPUTED_VALUE"""),"JavaScript")</f>
        <v>JavaScript</v>
      </c>
      <c r="I4431" s="1" t="str">
        <f>IFERROR(__xludf.DUMMYFUNCTION("""COMPUTED_VALUE"""),"Python")</f>
        <v>Python</v>
      </c>
      <c r="J4431" s="1" t="str">
        <f>IFERROR(__xludf.DUMMYFUNCTION("""COMPUTED_VALUE"""),"Swift")</f>
        <v>Swift</v>
      </c>
    </row>
    <row r="4432">
      <c r="B4432" s="1" t="str">
        <f>IFERROR(__xludf.DUMMYFUNCTION("""COMPUTED_VALUE"""),"HTML/CSS;JavaScript;TypeScript;WebAssembly")</f>
        <v>HTML/CSS;JavaScript;TypeScript;WebAssembly</v>
      </c>
      <c r="E4432" s="1" t="str">
        <f>IFERROR(__xludf.DUMMYFUNCTION("UNIQUE(SPLIT(B4432,"";""))"),"HTML/CSS")</f>
        <v>HTML/CSS</v>
      </c>
      <c r="F4432" s="1" t="str">
        <f>IFERROR(__xludf.DUMMYFUNCTION("""COMPUTED_VALUE"""),"JavaScript")</f>
        <v>JavaScript</v>
      </c>
      <c r="G4432" s="1" t="str">
        <f>IFERROR(__xludf.DUMMYFUNCTION("""COMPUTED_VALUE"""),"TypeScript")</f>
        <v>TypeScript</v>
      </c>
      <c r="H4432" s="1" t="str">
        <f>IFERROR(__xludf.DUMMYFUNCTION("""COMPUTED_VALUE"""),"WebAssembly")</f>
        <v>WebAssembly</v>
      </c>
    </row>
    <row r="4433">
      <c r="B4433" s="1" t="str">
        <f>IFERROR(__xludf.DUMMYFUNCTION("""COMPUTED_VALUE"""),"Assembly;C++;Dart;HTML/CSS;JavaScript;PHP;Python;SQL;TypeScript")</f>
        <v>Assembly;C++;Dart;HTML/CSS;JavaScript;PHP;Python;SQL;TypeScript</v>
      </c>
      <c r="E4433" s="1" t="str">
        <f>IFERROR(__xludf.DUMMYFUNCTION("UNIQUE(SPLIT(B4433,"";""))"),"Assembly")</f>
        <v>Assembly</v>
      </c>
      <c r="F4433" s="1" t="str">
        <f>IFERROR(__xludf.DUMMYFUNCTION("""COMPUTED_VALUE"""),"C++")</f>
        <v>C++</v>
      </c>
      <c r="G4433" s="1" t="str">
        <f>IFERROR(__xludf.DUMMYFUNCTION("""COMPUTED_VALUE"""),"Dart")</f>
        <v>Dart</v>
      </c>
      <c r="H4433" s="1" t="str">
        <f>IFERROR(__xludf.DUMMYFUNCTION("""COMPUTED_VALUE"""),"HTML/CSS")</f>
        <v>HTML/CSS</v>
      </c>
      <c r="I4433" s="1" t="str">
        <f>IFERROR(__xludf.DUMMYFUNCTION("""COMPUTED_VALUE"""),"JavaScript")</f>
        <v>JavaScript</v>
      </c>
      <c r="J4433" s="1" t="str">
        <f>IFERROR(__xludf.DUMMYFUNCTION("""COMPUTED_VALUE"""),"PHP")</f>
        <v>PHP</v>
      </c>
      <c r="K4433" s="1" t="str">
        <f>IFERROR(__xludf.DUMMYFUNCTION("""COMPUTED_VALUE"""),"Python")</f>
        <v>Python</v>
      </c>
      <c r="L4433" s="1" t="str">
        <f>IFERROR(__xludf.DUMMYFUNCTION("""COMPUTED_VALUE"""),"SQL")</f>
        <v>SQL</v>
      </c>
      <c r="M4433" s="1" t="str">
        <f>IFERROR(__xludf.DUMMYFUNCTION("""COMPUTED_VALUE"""),"TypeScript")</f>
        <v>TypeScript</v>
      </c>
    </row>
    <row r="4434">
      <c r="B4434" s="1" t="str">
        <f>IFERROR(__xludf.DUMMYFUNCTION("""COMPUTED_VALUE"""),"Elixir;Swift")</f>
        <v>Elixir;Swift</v>
      </c>
      <c r="E4434" s="1" t="str">
        <f>IFERROR(__xludf.DUMMYFUNCTION("UNIQUE(SPLIT(B4434,"";""))"),"Elixir")</f>
        <v>Elixir</v>
      </c>
      <c r="F4434" s="1" t="str">
        <f>IFERROR(__xludf.DUMMYFUNCTION("""COMPUTED_VALUE"""),"Swift")</f>
        <v>Swift</v>
      </c>
    </row>
    <row r="4435">
      <c r="B4435" s="1" t="str">
        <f>IFERROR(__xludf.DUMMYFUNCTION("""COMPUTED_VALUE"""),"C#;HTML/CSS;Java;JavaScript;SQL;TypeScript;Other(s):")</f>
        <v>C#;HTML/CSS;Java;JavaScript;SQL;TypeScript;Other(s):</v>
      </c>
      <c r="E4435" s="1" t="str">
        <f>IFERROR(__xludf.DUMMYFUNCTION("UNIQUE(SPLIT(B4435,"";""))"),"C#")</f>
        <v>C#</v>
      </c>
      <c r="F4435" s="1" t="str">
        <f>IFERROR(__xludf.DUMMYFUNCTION("""COMPUTED_VALUE"""),"HTML/CSS")</f>
        <v>HTML/CSS</v>
      </c>
      <c r="G4435" s="1" t="str">
        <f>IFERROR(__xludf.DUMMYFUNCTION("""COMPUTED_VALUE"""),"Java")</f>
        <v>Java</v>
      </c>
      <c r="H4435" s="1" t="str">
        <f>IFERROR(__xludf.DUMMYFUNCTION("""COMPUTED_VALUE"""),"JavaScript")</f>
        <v>JavaScript</v>
      </c>
      <c r="I4435" s="1" t="str">
        <f>IFERROR(__xludf.DUMMYFUNCTION("""COMPUTED_VALUE"""),"SQL")</f>
        <v>SQL</v>
      </c>
      <c r="J4435" s="1" t="str">
        <f>IFERROR(__xludf.DUMMYFUNCTION("""COMPUTED_VALUE"""),"TypeScript")</f>
        <v>TypeScript</v>
      </c>
      <c r="K4435" s="1" t="str">
        <f>IFERROR(__xludf.DUMMYFUNCTION("""COMPUTED_VALUE"""),"Other(s):")</f>
        <v>Other(s):</v>
      </c>
    </row>
    <row r="4436">
      <c r="B4436" s="1" t="str">
        <f>IFERROR(__xludf.DUMMYFUNCTION("""COMPUTED_VALUE"""),"Java;SQL")</f>
        <v>Java;SQL</v>
      </c>
      <c r="E4436" s="1" t="str">
        <f>IFERROR(__xludf.DUMMYFUNCTION("UNIQUE(SPLIT(B4436,"";""))"),"Java")</f>
        <v>Java</v>
      </c>
      <c r="F4436" s="1" t="str">
        <f>IFERROR(__xludf.DUMMYFUNCTION("""COMPUTED_VALUE"""),"SQL")</f>
        <v>SQL</v>
      </c>
    </row>
    <row r="4437">
      <c r="B4437" s="1" t="str">
        <f>IFERROR(__xludf.DUMMYFUNCTION("""COMPUTED_VALUE"""),"HTML/CSS;JavaScript;PHP;SQL")</f>
        <v>HTML/CSS;JavaScript;PHP;SQL</v>
      </c>
      <c r="E4437" s="1" t="str">
        <f>IFERROR(__xludf.DUMMYFUNCTION("UNIQUE(SPLIT(B4437,"";""))"),"HTML/CSS")</f>
        <v>HTML/CSS</v>
      </c>
      <c r="F4437" s="1" t="str">
        <f>IFERROR(__xludf.DUMMYFUNCTION("""COMPUTED_VALUE"""),"JavaScript")</f>
        <v>JavaScript</v>
      </c>
      <c r="G4437" s="1" t="str">
        <f>IFERROR(__xludf.DUMMYFUNCTION("""COMPUTED_VALUE"""),"PHP")</f>
        <v>PHP</v>
      </c>
      <c r="H4437" s="1" t="str">
        <f>IFERROR(__xludf.DUMMYFUNCTION("""COMPUTED_VALUE"""),"SQL")</f>
        <v>SQL</v>
      </c>
    </row>
    <row r="4438">
      <c r="B4438" s="1" t="str">
        <f>IFERROR(__xludf.DUMMYFUNCTION("""COMPUTED_VALUE"""),"Bash/Shell/PowerShell;C;C++;Clojure;HTML/CSS;Java;JavaScript")</f>
        <v>Bash/Shell/PowerShell;C;C++;Clojure;HTML/CSS;Java;JavaScript</v>
      </c>
      <c r="E4438" s="1" t="str">
        <f>IFERROR(__xludf.DUMMYFUNCTION("UNIQUE(SPLIT(B4438,"";""))"),"Bash/Shell/PowerShell")</f>
        <v>Bash/Shell/PowerShell</v>
      </c>
      <c r="F4438" s="1" t="str">
        <f>IFERROR(__xludf.DUMMYFUNCTION("""COMPUTED_VALUE"""),"C")</f>
        <v>C</v>
      </c>
      <c r="G4438" s="1" t="str">
        <f>IFERROR(__xludf.DUMMYFUNCTION("""COMPUTED_VALUE"""),"C++")</f>
        <v>C++</v>
      </c>
      <c r="H4438" s="1" t="str">
        <f>IFERROR(__xludf.DUMMYFUNCTION("""COMPUTED_VALUE"""),"Clojure")</f>
        <v>Clojure</v>
      </c>
      <c r="I4438" s="1" t="str">
        <f>IFERROR(__xludf.DUMMYFUNCTION("""COMPUTED_VALUE"""),"HTML/CSS")</f>
        <v>HTML/CSS</v>
      </c>
      <c r="J4438" s="1" t="str">
        <f>IFERROR(__xludf.DUMMYFUNCTION("""COMPUTED_VALUE"""),"Java")</f>
        <v>Java</v>
      </c>
      <c r="K4438" s="1" t="str">
        <f>IFERROR(__xludf.DUMMYFUNCTION("""COMPUTED_VALUE"""),"JavaScript")</f>
        <v>JavaScript</v>
      </c>
    </row>
    <row r="4439">
      <c r="B4439" s="1" t="str">
        <f>IFERROR(__xludf.DUMMYFUNCTION("""COMPUTED_VALUE"""),"Bash/Shell/PowerShell;C#;HTML/CSS;TypeScript")</f>
        <v>Bash/Shell/PowerShell;C#;HTML/CSS;TypeScript</v>
      </c>
      <c r="E4439" s="1" t="str">
        <f>IFERROR(__xludf.DUMMYFUNCTION("UNIQUE(SPLIT(B4439,"";""))"),"Bash/Shell/PowerShell")</f>
        <v>Bash/Shell/PowerShell</v>
      </c>
      <c r="F4439" s="1" t="str">
        <f>IFERROR(__xludf.DUMMYFUNCTION("""COMPUTED_VALUE"""),"C#")</f>
        <v>C#</v>
      </c>
      <c r="G4439" s="1" t="str">
        <f>IFERROR(__xludf.DUMMYFUNCTION("""COMPUTED_VALUE"""),"HTML/CSS")</f>
        <v>HTML/CSS</v>
      </c>
      <c r="H4439" s="1" t="str">
        <f>IFERROR(__xludf.DUMMYFUNCTION("""COMPUTED_VALUE"""),"TypeScript")</f>
        <v>TypeScript</v>
      </c>
    </row>
    <row r="4440">
      <c r="B4440" s="1" t="str">
        <f>IFERROR(__xludf.DUMMYFUNCTION("""COMPUTED_VALUE"""),"Bash/Shell/PowerShell;C++;HTML/CSS;Java;JavaScript;Python")</f>
        <v>Bash/Shell/PowerShell;C++;HTML/CSS;Java;JavaScript;Python</v>
      </c>
      <c r="E4440" s="1" t="str">
        <f>IFERROR(__xludf.DUMMYFUNCTION("UNIQUE(SPLIT(B4440,"";""))"),"Bash/Shell/PowerShell")</f>
        <v>Bash/Shell/PowerShell</v>
      </c>
      <c r="F4440" s="1" t="str">
        <f>IFERROR(__xludf.DUMMYFUNCTION("""COMPUTED_VALUE"""),"C++")</f>
        <v>C++</v>
      </c>
      <c r="G4440" s="1" t="str">
        <f>IFERROR(__xludf.DUMMYFUNCTION("""COMPUTED_VALUE"""),"HTML/CSS")</f>
        <v>HTML/CSS</v>
      </c>
      <c r="H4440" s="1" t="str">
        <f>IFERROR(__xludf.DUMMYFUNCTION("""COMPUTED_VALUE"""),"Java")</f>
        <v>Java</v>
      </c>
      <c r="I4440" s="1" t="str">
        <f>IFERROR(__xludf.DUMMYFUNCTION("""COMPUTED_VALUE"""),"JavaScript")</f>
        <v>JavaScript</v>
      </c>
      <c r="J4440" s="1" t="str">
        <f>IFERROR(__xludf.DUMMYFUNCTION("""COMPUTED_VALUE"""),"Python")</f>
        <v>Python</v>
      </c>
    </row>
    <row r="4441">
      <c r="B4441" s="1" t="str">
        <f>IFERROR(__xludf.DUMMYFUNCTION("""COMPUTED_VALUE"""),"C;C++;HTML/CSS;Java;JavaScript;PHP;Python")</f>
        <v>C;C++;HTML/CSS;Java;JavaScript;PHP;Python</v>
      </c>
      <c r="E4441" s="1" t="str">
        <f>IFERROR(__xludf.DUMMYFUNCTION("UNIQUE(SPLIT(B4441,"";""))"),"C")</f>
        <v>C</v>
      </c>
      <c r="F4441" s="1" t="str">
        <f>IFERROR(__xludf.DUMMYFUNCTION("""COMPUTED_VALUE"""),"C++")</f>
        <v>C++</v>
      </c>
      <c r="G4441" s="1" t="str">
        <f>IFERROR(__xludf.DUMMYFUNCTION("""COMPUTED_VALUE"""),"HTML/CSS")</f>
        <v>HTML/CSS</v>
      </c>
      <c r="H4441" s="1" t="str">
        <f>IFERROR(__xludf.DUMMYFUNCTION("""COMPUTED_VALUE"""),"Java")</f>
        <v>Java</v>
      </c>
      <c r="I4441" s="1" t="str">
        <f>IFERROR(__xludf.DUMMYFUNCTION("""COMPUTED_VALUE"""),"JavaScript")</f>
        <v>JavaScript</v>
      </c>
      <c r="J4441" s="1" t="str">
        <f>IFERROR(__xludf.DUMMYFUNCTION("""COMPUTED_VALUE"""),"PHP")</f>
        <v>PHP</v>
      </c>
      <c r="K4441" s="1" t="str">
        <f>IFERROR(__xludf.DUMMYFUNCTION("""COMPUTED_VALUE"""),"Python")</f>
        <v>Python</v>
      </c>
    </row>
    <row r="4442">
      <c r="B4442" s="1" t="str">
        <f>IFERROR(__xludf.DUMMYFUNCTION("""COMPUTED_VALUE"""),"HTML/CSS;Java;JavaScript;PHP;Python;R;SQL")</f>
        <v>HTML/CSS;Java;JavaScript;PHP;Python;R;SQL</v>
      </c>
      <c r="E4442" s="1" t="str">
        <f>IFERROR(__xludf.DUMMYFUNCTION("UNIQUE(SPLIT(B4442,"";""))"),"HTML/CSS")</f>
        <v>HTML/CSS</v>
      </c>
      <c r="F4442" s="1" t="str">
        <f>IFERROR(__xludf.DUMMYFUNCTION("""COMPUTED_VALUE"""),"Java")</f>
        <v>Java</v>
      </c>
      <c r="G4442" s="1" t="str">
        <f>IFERROR(__xludf.DUMMYFUNCTION("""COMPUTED_VALUE"""),"JavaScript")</f>
        <v>JavaScript</v>
      </c>
      <c r="H4442" s="1" t="str">
        <f>IFERROR(__xludf.DUMMYFUNCTION("""COMPUTED_VALUE"""),"PHP")</f>
        <v>PHP</v>
      </c>
      <c r="I4442" s="1" t="str">
        <f>IFERROR(__xludf.DUMMYFUNCTION("""COMPUTED_VALUE"""),"Python")</f>
        <v>Python</v>
      </c>
      <c r="J4442" s="1" t="str">
        <f>IFERROR(__xludf.DUMMYFUNCTION("""COMPUTED_VALUE"""),"R")</f>
        <v>R</v>
      </c>
      <c r="K4442" s="1" t="str">
        <f>IFERROR(__xludf.DUMMYFUNCTION("""COMPUTED_VALUE"""),"SQL")</f>
        <v>SQL</v>
      </c>
    </row>
    <row r="4443">
      <c r="B4443" s="1" t="str">
        <f>IFERROR(__xludf.DUMMYFUNCTION("""COMPUTED_VALUE"""),"Bash/Shell/PowerShell;C#;HTML/CSS;JavaScript;SQL;TypeScript")</f>
        <v>Bash/Shell/PowerShell;C#;HTML/CSS;JavaScript;SQL;TypeScript</v>
      </c>
      <c r="E4443" s="1" t="str">
        <f>IFERROR(__xludf.DUMMYFUNCTION("UNIQUE(SPLIT(B4443,"";""))"),"Bash/Shell/PowerShell")</f>
        <v>Bash/Shell/PowerShell</v>
      </c>
      <c r="F4443" s="1" t="str">
        <f>IFERROR(__xludf.DUMMYFUNCTION("""COMPUTED_VALUE"""),"C#")</f>
        <v>C#</v>
      </c>
      <c r="G4443" s="1" t="str">
        <f>IFERROR(__xludf.DUMMYFUNCTION("""COMPUTED_VALUE"""),"HTML/CSS")</f>
        <v>HTML/CSS</v>
      </c>
      <c r="H4443" s="1" t="str">
        <f>IFERROR(__xludf.DUMMYFUNCTION("""COMPUTED_VALUE"""),"JavaScript")</f>
        <v>JavaScript</v>
      </c>
      <c r="I4443" s="1" t="str">
        <f>IFERROR(__xludf.DUMMYFUNCTION("""COMPUTED_VALUE"""),"SQL")</f>
        <v>SQL</v>
      </c>
      <c r="J4443" s="1" t="str">
        <f>IFERROR(__xludf.DUMMYFUNCTION("""COMPUTED_VALUE"""),"TypeScript")</f>
        <v>TypeScript</v>
      </c>
    </row>
    <row r="4444">
      <c r="B4444" s="1" t="str">
        <f>IFERROR(__xludf.DUMMYFUNCTION("""COMPUTED_VALUE"""),"HTML/CSS;Java;JavaScript;Python;Ruby;Swift")</f>
        <v>HTML/CSS;Java;JavaScript;Python;Ruby;Swift</v>
      </c>
      <c r="E4444" s="1" t="str">
        <f>IFERROR(__xludf.DUMMYFUNCTION("UNIQUE(SPLIT(B4444,"";""))"),"HTML/CSS")</f>
        <v>HTML/CSS</v>
      </c>
      <c r="F4444" s="1" t="str">
        <f>IFERROR(__xludf.DUMMYFUNCTION("""COMPUTED_VALUE"""),"Java")</f>
        <v>Java</v>
      </c>
      <c r="G4444" s="1" t="str">
        <f>IFERROR(__xludf.DUMMYFUNCTION("""COMPUTED_VALUE"""),"JavaScript")</f>
        <v>JavaScript</v>
      </c>
      <c r="H4444" s="1" t="str">
        <f>IFERROR(__xludf.DUMMYFUNCTION("""COMPUTED_VALUE"""),"Python")</f>
        <v>Python</v>
      </c>
      <c r="I4444" s="1" t="str">
        <f>IFERROR(__xludf.DUMMYFUNCTION("""COMPUTED_VALUE"""),"Ruby")</f>
        <v>Ruby</v>
      </c>
      <c r="J4444" s="1" t="str">
        <f>IFERROR(__xludf.DUMMYFUNCTION("""COMPUTED_VALUE"""),"Swift")</f>
        <v>Swift</v>
      </c>
    </row>
    <row r="4445">
      <c r="B4445" s="1" t="str">
        <f>IFERROR(__xludf.DUMMYFUNCTION("""COMPUTED_VALUE"""),"HTML/CSS;Java;JavaScript;PHP;SQL;Other(s):")</f>
        <v>HTML/CSS;Java;JavaScript;PHP;SQL;Other(s):</v>
      </c>
      <c r="E4445" s="1" t="str">
        <f>IFERROR(__xludf.DUMMYFUNCTION("UNIQUE(SPLIT(B4445,"";""))"),"HTML/CSS")</f>
        <v>HTML/CSS</v>
      </c>
      <c r="F4445" s="1" t="str">
        <f>IFERROR(__xludf.DUMMYFUNCTION("""COMPUTED_VALUE"""),"Java")</f>
        <v>Java</v>
      </c>
      <c r="G4445" s="1" t="str">
        <f>IFERROR(__xludf.DUMMYFUNCTION("""COMPUTED_VALUE"""),"JavaScript")</f>
        <v>JavaScript</v>
      </c>
      <c r="H4445" s="1" t="str">
        <f>IFERROR(__xludf.DUMMYFUNCTION("""COMPUTED_VALUE"""),"PHP")</f>
        <v>PHP</v>
      </c>
      <c r="I4445" s="1" t="str">
        <f>IFERROR(__xludf.DUMMYFUNCTION("""COMPUTED_VALUE"""),"SQL")</f>
        <v>SQL</v>
      </c>
      <c r="J4445" s="1" t="str">
        <f>IFERROR(__xludf.DUMMYFUNCTION("""COMPUTED_VALUE"""),"Other(s):")</f>
        <v>Other(s):</v>
      </c>
    </row>
    <row r="4446">
      <c r="B4446" s="1" t="str">
        <f>IFERROR(__xludf.DUMMYFUNCTION("""COMPUTED_VALUE"""),"HTML/CSS;JavaScript;Ruby;Rust;SQL")</f>
        <v>HTML/CSS;JavaScript;Ruby;Rust;SQL</v>
      </c>
      <c r="E4446" s="1" t="str">
        <f>IFERROR(__xludf.DUMMYFUNCTION("UNIQUE(SPLIT(B4446,"";""))"),"HTML/CSS")</f>
        <v>HTML/CSS</v>
      </c>
      <c r="F4446" s="1" t="str">
        <f>IFERROR(__xludf.DUMMYFUNCTION("""COMPUTED_VALUE"""),"JavaScript")</f>
        <v>JavaScript</v>
      </c>
      <c r="G4446" s="1" t="str">
        <f>IFERROR(__xludf.DUMMYFUNCTION("""COMPUTED_VALUE"""),"Ruby")</f>
        <v>Ruby</v>
      </c>
      <c r="H4446" s="1" t="str">
        <f>IFERROR(__xludf.DUMMYFUNCTION("""COMPUTED_VALUE"""),"Rust")</f>
        <v>Rust</v>
      </c>
      <c r="I4446" s="1" t="str">
        <f>IFERROR(__xludf.DUMMYFUNCTION("""COMPUTED_VALUE"""),"SQL")</f>
        <v>SQL</v>
      </c>
    </row>
    <row r="4447">
      <c r="B4447" s="1" t="str">
        <f>IFERROR(__xludf.DUMMYFUNCTION("""COMPUTED_VALUE"""),"HTML/CSS;JavaScript;PHP;Ruby;SQL;TypeScript")</f>
        <v>HTML/CSS;JavaScript;PHP;Ruby;SQL;TypeScript</v>
      </c>
      <c r="E4447" s="1" t="str">
        <f>IFERROR(__xludf.DUMMYFUNCTION("UNIQUE(SPLIT(B4447,"";""))"),"HTML/CSS")</f>
        <v>HTML/CSS</v>
      </c>
      <c r="F4447" s="1" t="str">
        <f>IFERROR(__xludf.DUMMYFUNCTION("""COMPUTED_VALUE"""),"JavaScript")</f>
        <v>JavaScript</v>
      </c>
      <c r="G4447" s="1" t="str">
        <f>IFERROR(__xludf.DUMMYFUNCTION("""COMPUTED_VALUE"""),"PHP")</f>
        <v>PHP</v>
      </c>
      <c r="H4447" s="1" t="str">
        <f>IFERROR(__xludf.DUMMYFUNCTION("""COMPUTED_VALUE"""),"Ruby")</f>
        <v>Ruby</v>
      </c>
      <c r="I4447" s="1" t="str">
        <f>IFERROR(__xludf.DUMMYFUNCTION("""COMPUTED_VALUE"""),"SQL")</f>
        <v>SQL</v>
      </c>
      <c r="J4447" s="1" t="str">
        <f>IFERROR(__xludf.DUMMYFUNCTION("""COMPUTED_VALUE"""),"TypeScript")</f>
        <v>TypeScript</v>
      </c>
    </row>
    <row r="4448">
      <c r="B4448" s="1" t="str">
        <f>IFERROR(__xludf.DUMMYFUNCTION("""COMPUTED_VALUE"""),"HTML/CSS;JavaScript;PHP")</f>
        <v>HTML/CSS;JavaScript;PHP</v>
      </c>
      <c r="E4448" s="1" t="str">
        <f>IFERROR(__xludf.DUMMYFUNCTION("UNIQUE(SPLIT(B4448,"";""))"),"HTML/CSS")</f>
        <v>HTML/CSS</v>
      </c>
      <c r="F4448" s="1" t="str">
        <f>IFERROR(__xludf.DUMMYFUNCTION("""COMPUTED_VALUE"""),"JavaScript")</f>
        <v>JavaScript</v>
      </c>
      <c r="G4448" s="1" t="str">
        <f>IFERROR(__xludf.DUMMYFUNCTION("""COMPUTED_VALUE"""),"PHP")</f>
        <v>PHP</v>
      </c>
    </row>
    <row r="4449">
      <c r="B4449" s="1" t="str">
        <f>IFERROR(__xludf.DUMMYFUNCTION("""COMPUTED_VALUE"""),"Bash/Shell/PowerShell;HTML/CSS;Java")</f>
        <v>Bash/Shell/PowerShell;HTML/CSS;Java</v>
      </c>
      <c r="E4449" s="1" t="str">
        <f>IFERROR(__xludf.DUMMYFUNCTION("UNIQUE(SPLIT(B4449,"";""))"),"Bash/Shell/PowerShell")</f>
        <v>Bash/Shell/PowerShell</v>
      </c>
      <c r="F4449" s="1" t="str">
        <f>IFERROR(__xludf.DUMMYFUNCTION("""COMPUTED_VALUE"""),"HTML/CSS")</f>
        <v>HTML/CSS</v>
      </c>
      <c r="G4449" s="1" t="str">
        <f>IFERROR(__xludf.DUMMYFUNCTION("""COMPUTED_VALUE"""),"Java")</f>
        <v>Java</v>
      </c>
    </row>
    <row r="4450">
      <c r="B4450" s="1" t="str">
        <f>IFERROR(__xludf.DUMMYFUNCTION("""COMPUTED_VALUE"""),"HTML/CSS;JavaScript;PHP")</f>
        <v>HTML/CSS;JavaScript;PHP</v>
      </c>
      <c r="E4450" s="1" t="str">
        <f>IFERROR(__xludf.DUMMYFUNCTION("UNIQUE(SPLIT(B4450,"";""))"),"HTML/CSS")</f>
        <v>HTML/CSS</v>
      </c>
      <c r="F4450" s="1" t="str">
        <f>IFERROR(__xludf.DUMMYFUNCTION("""COMPUTED_VALUE"""),"JavaScript")</f>
        <v>JavaScript</v>
      </c>
      <c r="G4450" s="1" t="str">
        <f>IFERROR(__xludf.DUMMYFUNCTION("""COMPUTED_VALUE"""),"PHP")</f>
        <v>PHP</v>
      </c>
    </row>
    <row r="4451">
      <c r="B4451" s="1" t="str">
        <f>IFERROR(__xludf.DUMMYFUNCTION("""COMPUTED_VALUE"""),"C;C++;C#;Clojure;Elixir;HTML/CSS;JavaScript;TypeScript;WebAssembly")</f>
        <v>C;C++;C#;Clojure;Elixir;HTML/CSS;JavaScript;TypeScript;WebAssembly</v>
      </c>
      <c r="E4451" s="1" t="str">
        <f>IFERROR(__xludf.DUMMYFUNCTION("UNIQUE(SPLIT(B4451,"";""))"),"C")</f>
        <v>C</v>
      </c>
      <c r="F4451" s="1" t="str">
        <f>IFERROR(__xludf.DUMMYFUNCTION("""COMPUTED_VALUE"""),"C++")</f>
        <v>C++</v>
      </c>
      <c r="G4451" s="1" t="str">
        <f>IFERROR(__xludf.DUMMYFUNCTION("""COMPUTED_VALUE"""),"C#")</f>
        <v>C#</v>
      </c>
      <c r="H4451" s="1" t="str">
        <f>IFERROR(__xludf.DUMMYFUNCTION("""COMPUTED_VALUE"""),"Clojure")</f>
        <v>Clojure</v>
      </c>
      <c r="I4451" s="1" t="str">
        <f>IFERROR(__xludf.DUMMYFUNCTION("""COMPUTED_VALUE"""),"Elixir")</f>
        <v>Elixir</v>
      </c>
      <c r="J4451" s="1" t="str">
        <f>IFERROR(__xludf.DUMMYFUNCTION("""COMPUTED_VALUE"""),"HTML/CSS")</f>
        <v>HTML/CSS</v>
      </c>
      <c r="K4451" s="1" t="str">
        <f>IFERROR(__xludf.DUMMYFUNCTION("""COMPUTED_VALUE"""),"JavaScript")</f>
        <v>JavaScript</v>
      </c>
      <c r="L4451" s="1" t="str">
        <f>IFERROR(__xludf.DUMMYFUNCTION("""COMPUTED_VALUE"""),"TypeScript")</f>
        <v>TypeScript</v>
      </c>
      <c r="M4451" s="1" t="str">
        <f>IFERROR(__xludf.DUMMYFUNCTION("""COMPUTED_VALUE"""),"WebAssembly")</f>
        <v>WebAssembly</v>
      </c>
    </row>
    <row r="4452">
      <c r="B4452" s="1" t="str">
        <f>IFERROR(__xludf.DUMMYFUNCTION("""COMPUTED_VALUE"""),"Bash/Shell/PowerShell;Java;PHP")</f>
        <v>Bash/Shell/PowerShell;Java;PHP</v>
      </c>
      <c r="E4452" s="1" t="str">
        <f>IFERROR(__xludf.DUMMYFUNCTION("UNIQUE(SPLIT(B4452,"";""))"),"Bash/Shell/PowerShell")</f>
        <v>Bash/Shell/PowerShell</v>
      </c>
      <c r="F4452" s="1" t="str">
        <f>IFERROR(__xludf.DUMMYFUNCTION("""COMPUTED_VALUE"""),"Java")</f>
        <v>Java</v>
      </c>
      <c r="G4452" s="1" t="str">
        <f>IFERROR(__xludf.DUMMYFUNCTION("""COMPUTED_VALUE"""),"PHP")</f>
        <v>PHP</v>
      </c>
    </row>
    <row r="4453">
      <c r="B4453" s="1" t="str">
        <f>IFERROR(__xludf.DUMMYFUNCTION("""COMPUTED_VALUE"""),"HTML/CSS;Python")</f>
        <v>HTML/CSS;Python</v>
      </c>
      <c r="E4453" s="1" t="str">
        <f>IFERROR(__xludf.DUMMYFUNCTION("UNIQUE(SPLIT(B4453,"";""))"),"HTML/CSS")</f>
        <v>HTML/CSS</v>
      </c>
      <c r="F4453" s="1" t="str">
        <f>IFERROR(__xludf.DUMMYFUNCTION("""COMPUTED_VALUE"""),"Python")</f>
        <v>Python</v>
      </c>
    </row>
    <row r="4454">
      <c r="B4454" s="1" t="str">
        <f>IFERROR(__xludf.DUMMYFUNCTION("""COMPUTED_VALUE"""),"Bash/Shell/PowerShell;Go;HTML/CSS;JavaScript;Python;SQL;Other(s):")</f>
        <v>Bash/Shell/PowerShell;Go;HTML/CSS;JavaScript;Python;SQL;Other(s):</v>
      </c>
      <c r="E4454" s="1" t="str">
        <f>IFERROR(__xludf.DUMMYFUNCTION("UNIQUE(SPLIT(B4454,"";""))"),"Bash/Shell/PowerShell")</f>
        <v>Bash/Shell/PowerShell</v>
      </c>
      <c r="F4454" s="1" t="str">
        <f>IFERROR(__xludf.DUMMYFUNCTION("""COMPUTED_VALUE"""),"Go")</f>
        <v>Go</v>
      </c>
      <c r="G4454" s="1" t="str">
        <f>IFERROR(__xludf.DUMMYFUNCTION("""COMPUTED_VALUE"""),"HTML/CSS")</f>
        <v>HTML/CSS</v>
      </c>
      <c r="H4454" s="1" t="str">
        <f>IFERROR(__xludf.DUMMYFUNCTION("""COMPUTED_VALUE"""),"JavaScript")</f>
        <v>JavaScript</v>
      </c>
      <c r="I4454" s="1" t="str">
        <f>IFERROR(__xludf.DUMMYFUNCTION("""COMPUTED_VALUE"""),"Python")</f>
        <v>Python</v>
      </c>
      <c r="J4454" s="1" t="str">
        <f>IFERROR(__xludf.DUMMYFUNCTION("""COMPUTED_VALUE"""),"SQL")</f>
        <v>SQL</v>
      </c>
      <c r="K4454" s="1" t="str">
        <f>IFERROR(__xludf.DUMMYFUNCTION("""COMPUTED_VALUE"""),"Other(s):")</f>
        <v>Other(s):</v>
      </c>
    </row>
    <row r="4455">
      <c r="B4455" s="1" t="str">
        <f>IFERROR(__xludf.DUMMYFUNCTION("""COMPUTED_VALUE"""),"HTML/CSS;JavaScript;PHP;SQL;Other(s):")</f>
        <v>HTML/CSS;JavaScript;PHP;SQL;Other(s):</v>
      </c>
      <c r="E4455" s="1" t="str">
        <f>IFERROR(__xludf.DUMMYFUNCTION("UNIQUE(SPLIT(B4455,"";""))"),"HTML/CSS")</f>
        <v>HTML/CSS</v>
      </c>
      <c r="F4455" s="1" t="str">
        <f>IFERROR(__xludf.DUMMYFUNCTION("""COMPUTED_VALUE"""),"JavaScript")</f>
        <v>JavaScript</v>
      </c>
      <c r="G4455" s="1" t="str">
        <f>IFERROR(__xludf.DUMMYFUNCTION("""COMPUTED_VALUE"""),"PHP")</f>
        <v>PHP</v>
      </c>
      <c r="H4455" s="1" t="str">
        <f>IFERROR(__xludf.DUMMYFUNCTION("""COMPUTED_VALUE"""),"SQL")</f>
        <v>SQL</v>
      </c>
      <c r="I4455" s="1" t="str">
        <f>IFERROR(__xludf.DUMMYFUNCTION("""COMPUTED_VALUE"""),"Other(s):")</f>
        <v>Other(s):</v>
      </c>
    </row>
    <row r="4456">
      <c r="B4456" s="1" t="str">
        <f>IFERROR(__xludf.DUMMYFUNCTION("""COMPUTED_VALUE"""),"C#;HTML/CSS;JavaScript;SQL;TypeScript")</f>
        <v>C#;HTML/CSS;JavaScript;SQL;TypeScript</v>
      </c>
      <c r="E4456" s="1" t="str">
        <f>IFERROR(__xludf.DUMMYFUNCTION("UNIQUE(SPLIT(B4456,"";""))"),"C#")</f>
        <v>C#</v>
      </c>
      <c r="F4456" s="1" t="str">
        <f>IFERROR(__xludf.DUMMYFUNCTION("""COMPUTED_VALUE"""),"HTML/CSS")</f>
        <v>HTML/CSS</v>
      </c>
      <c r="G4456" s="1" t="str">
        <f>IFERROR(__xludf.DUMMYFUNCTION("""COMPUTED_VALUE"""),"JavaScript")</f>
        <v>JavaScript</v>
      </c>
      <c r="H4456" s="1" t="str">
        <f>IFERROR(__xludf.DUMMYFUNCTION("""COMPUTED_VALUE"""),"SQL")</f>
        <v>SQL</v>
      </c>
      <c r="I4456" s="1" t="str">
        <f>IFERROR(__xludf.DUMMYFUNCTION("""COMPUTED_VALUE"""),"TypeScript")</f>
        <v>TypeScript</v>
      </c>
    </row>
    <row r="4457">
      <c r="B4457" s="1" t="str">
        <f>IFERROR(__xludf.DUMMYFUNCTION("""COMPUTED_VALUE"""),"Bash/Shell/PowerShell;C#;JavaScript;Python;SQL;WebAssembly")</f>
        <v>Bash/Shell/PowerShell;C#;JavaScript;Python;SQL;WebAssembly</v>
      </c>
      <c r="E4457" s="1" t="str">
        <f>IFERROR(__xludf.DUMMYFUNCTION("UNIQUE(SPLIT(B4457,"";""))"),"Bash/Shell/PowerShell")</f>
        <v>Bash/Shell/PowerShell</v>
      </c>
      <c r="F4457" s="1" t="str">
        <f>IFERROR(__xludf.DUMMYFUNCTION("""COMPUTED_VALUE"""),"C#")</f>
        <v>C#</v>
      </c>
      <c r="G4457" s="1" t="str">
        <f>IFERROR(__xludf.DUMMYFUNCTION("""COMPUTED_VALUE"""),"JavaScript")</f>
        <v>JavaScript</v>
      </c>
      <c r="H4457" s="1" t="str">
        <f>IFERROR(__xludf.DUMMYFUNCTION("""COMPUTED_VALUE"""),"Python")</f>
        <v>Python</v>
      </c>
      <c r="I4457" s="1" t="str">
        <f>IFERROR(__xludf.DUMMYFUNCTION("""COMPUTED_VALUE"""),"SQL")</f>
        <v>SQL</v>
      </c>
      <c r="J4457" s="1" t="str">
        <f>IFERROR(__xludf.DUMMYFUNCTION("""COMPUTED_VALUE"""),"WebAssembly")</f>
        <v>WebAssembly</v>
      </c>
    </row>
    <row r="4458">
      <c r="B4458" s="1" t="str">
        <f>IFERROR(__xludf.DUMMYFUNCTION("""COMPUTED_VALUE"""),"Bash/Shell/PowerShell;C++;HTML/CSS;JavaScript;Python;TypeScript")</f>
        <v>Bash/Shell/PowerShell;C++;HTML/CSS;JavaScript;Python;TypeScript</v>
      </c>
      <c r="E4458" s="1" t="str">
        <f>IFERROR(__xludf.DUMMYFUNCTION("UNIQUE(SPLIT(B4458,"";""))"),"Bash/Shell/PowerShell")</f>
        <v>Bash/Shell/PowerShell</v>
      </c>
      <c r="F4458" s="1" t="str">
        <f>IFERROR(__xludf.DUMMYFUNCTION("""COMPUTED_VALUE"""),"C++")</f>
        <v>C++</v>
      </c>
      <c r="G4458" s="1" t="str">
        <f>IFERROR(__xludf.DUMMYFUNCTION("""COMPUTED_VALUE"""),"HTML/CSS")</f>
        <v>HTML/CSS</v>
      </c>
      <c r="H4458" s="1" t="str">
        <f>IFERROR(__xludf.DUMMYFUNCTION("""COMPUTED_VALUE"""),"JavaScript")</f>
        <v>JavaScript</v>
      </c>
      <c r="I4458" s="1" t="str">
        <f>IFERROR(__xludf.DUMMYFUNCTION("""COMPUTED_VALUE"""),"Python")</f>
        <v>Python</v>
      </c>
      <c r="J4458" s="1" t="str">
        <f>IFERROR(__xludf.DUMMYFUNCTION("""COMPUTED_VALUE"""),"TypeScript")</f>
        <v>TypeScript</v>
      </c>
    </row>
    <row r="4459">
      <c r="B4459" s="1" t="str">
        <f>IFERROR(__xludf.DUMMYFUNCTION("""COMPUTED_VALUE"""),"Bash/Shell/PowerShell;C++;Python")</f>
        <v>Bash/Shell/PowerShell;C++;Python</v>
      </c>
      <c r="E4459" s="1" t="str">
        <f>IFERROR(__xludf.DUMMYFUNCTION("UNIQUE(SPLIT(B4459,"";""))"),"Bash/Shell/PowerShell")</f>
        <v>Bash/Shell/PowerShell</v>
      </c>
      <c r="F4459" s="1" t="str">
        <f>IFERROR(__xludf.DUMMYFUNCTION("""COMPUTED_VALUE"""),"C++")</f>
        <v>C++</v>
      </c>
      <c r="G4459" s="1" t="str">
        <f>IFERROR(__xludf.DUMMYFUNCTION("""COMPUTED_VALUE"""),"Python")</f>
        <v>Python</v>
      </c>
    </row>
    <row r="4460">
      <c r="B4460" s="1" t="str">
        <f>IFERROR(__xludf.DUMMYFUNCTION("""COMPUTED_VALUE"""),"C;C++;Erlang")</f>
        <v>C;C++;Erlang</v>
      </c>
      <c r="E4460" s="1" t="str">
        <f>IFERROR(__xludf.DUMMYFUNCTION("UNIQUE(SPLIT(B4460,"";""))"),"C")</f>
        <v>C</v>
      </c>
      <c r="F4460" s="1" t="str">
        <f>IFERROR(__xludf.DUMMYFUNCTION("""COMPUTED_VALUE"""),"C++")</f>
        <v>C++</v>
      </c>
      <c r="G4460" s="1" t="str">
        <f>IFERROR(__xludf.DUMMYFUNCTION("""COMPUTED_VALUE"""),"Erlang")</f>
        <v>Erlang</v>
      </c>
    </row>
    <row r="4461">
      <c r="B4461" s="1" t="str">
        <f>IFERROR(__xludf.DUMMYFUNCTION("""COMPUTED_VALUE"""),"Bash/Shell/PowerShell;C#;HTML/CSS;JavaScript;Rust;SQL;TypeScript;VBA")</f>
        <v>Bash/Shell/PowerShell;C#;HTML/CSS;JavaScript;Rust;SQL;TypeScript;VBA</v>
      </c>
      <c r="E4461" s="1" t="str">
        <f>IFERROR(__xludf.DUMMYFUNCTION("UNIQUE(SPLIT(B4461,"";""))"),"Bash/Shell/PowerShell")</f>
        <v>Bash/Shell/PowerShell</v>
      </c>
      <c r="F4461" s="1" t="str">
        <f>IFERROR(__xludf.DUMMYFUNCTION("""COMPUTED_VALUE"""),"C#")</f>
        <v>C#</v>
      </c>
      <c r="G4461" s="1" t="str">
        <f>IFERROR(__xludf.DUMMYFUNCTION("""COMPUTED_VALUE"""),"HTML/CSS")</f>
        <v>HTML/CSS</v>
      </c>
      <c r="H4461" s="1" t="str">
        <f>IFERROR(__xludf.DUMMYFUNCTION("""COMPUTED_VALUE"""),"JavaScript")</f>
        <v>JavaScript</v>
      </c>
      <c r="I4461" s="1" t="str">
        <f>IFERROR(__xludf.DUMMYFUNCTION("""COMPUTED_VALUE"""),"Rust")</f>
        <v>Rust</v>
      </c>
      <c r="J4461" s="1" t="str">
        <f>IFERROR(__xludf.DUMMYFUNCTION("""COMPUTED_VALUE"""),"SQL")</f>
        <v>SQL</v>
      </c>
      <c r="K4461" s="1" t="str">
        <f>IFERROR(__xludf.DUMMYFUNCTION("""COMPUTED_VALUE"""),"TypeScript")</f>
        <v>TypeScript</v>
      </c>
      <c r="L4461" s="1" t="str">
        <f>IFERROR(__xludf.DUMMYFUNCTION("""COMPUTED_VALUE"""),"VBA")</f>
        <v>VBA</v>
      </c>
    </row>
    <row r="4462">
      <c r="B4462" s="1" t="str">
        <f>IFERROR(__xludf.DUMMYFUNCTION("""COMPUTED_VALUE"""),"C#;HTML/CSS;JavaScript;PHP;Python;SQL")</f>
        <v>C#;HTML/CSS;JavaScript;PHP;Python;SQL</v>
      </c>
      <c r="E4462" s="1" t="str">
        <f>IFERROR(__xludf.DUMMYFUNCTION("UNIQUE(SPLIT(B4462,"";""))"),"C#")</f>
        <v>C#</v>
      </c>
      <c r="F4462" s="1" t="str">
        <f>IFERROR(__xludf.DUMMYFUNCTION("""COMPUTED_VALUE"""),"HTML/CSS")</f>
        <v>HTML/CSS</v>
      </c>
      <c r="G4462" s="1" t="str">
        <f>IFERROR(__xludf.DUMMYFUNCTION("""COMPUTED_VALUE"""),"JavaScript")</f>
        <v>JavaScript</v>
      </c>
      <c r="H4462" s="1" t="str">
        <f>IFERROR(__xludf.DUMMYFUNCTION("""COMPUTED_VALUE"""),"PHP")</f>
        <v>PHP</v>
      </c>
      <c r="I4462" s="1" t="str">
        <f>IFERROR(__xludf.DUMMYFUNCTION("""COMPUTED_VALUE"""),"Python")</f>
        <v>Python</v>
      </c>
      <c r="J4462" s="1" t="str">
        <f>IFERROR(__xludf.DUMMYFUNCTION("""COMPUTED_VALUE"""),"SQL")</f>
        <v>SQL</v>
      </c>
    </row>
    <row r="4463">
      <c r="B4463" s="1" t="str">
        <f>IFERROR(__xludf.DUMMYFUNCTION("""COMPUTED_VALUE"""),"Bash/Shell/PowerShell;HTML/CSS;JavaScript;PHP;Ruby;SQL")</f>
        <v>Bash/Shell/PowerShell;HTML/CSS;JavaScript;PHP;Ruby;SQL</v>
      </c>
      <c r="E4463" s="1" t="str">
        <f>IFERROR(__xludf.DUMMYFUNCTION("UNIQUE(SPLIT(B4463,"";""))"),"Bash/Shell/PowerShell")</f>
        <v>Bash/Shell/PowerShell</v>
      </c>
      <c r="F4463" s="1" t="str">
        <f>IFERROR(__xludf.DUMMYFUNCTION("""COMPUTED_VALUE"""),"HTML/CSS")</f>
        <v>HTML/CSS</v>
      </c>
      <c r="G4463" s="1" t="str">
        <f>IFERROR(__xludf.DUMMYFUNCTION("""COMPUTED_VALUE"""),"JavaScript")</f>
        <v>JavaScript</v>
      </c>
      <c r="H4463" s="1" t="str">
        <f>IFERROR(__xludf.DUMMYFUNCTION("""COMPUTED_VALUE"""),"PHP")</f>
        <v>PHP</v>
      </c>
      <c r="I4463" s="1" t="str">
        <f>IFERROR(__xludf.DUMMYFUNCTION("""COMPUTED_VALUE"""),"Ruby")</f>
        <v>Ruby</v>
      </c>
      <c r="J4463" s="1" t="str">
        <f>IFERROR(__xludf.DUMMYFUNCTION("""COMPUTED_VALUE"""),"SQL")</f>
        <v>SQL</v>
      </c>
    </row>
    <row r="4464">
      <c r="B4464" s="1" t="str">
        <f>IFERROR(__xludf.DUMMYFUNCTION("""COMPUTED_VALUE"""),"HTML/CSS;Java;SQL")</f>
        <v>HTML/CSS;Java;SQL</v>
      </c>
      <c r="E4464" s="1" t="str">
        <f>IFERROR(__xludf.DUMMYFUNCTION("UNIQUE(SPLIT(B4464,"";""))"),"HTML/CSS")</f>
        <v>HTML/CSS</v>
      </c>
      <c r="F4464" s="1" t="str">
        <f>IFERROR(__xludf.DUMMYFUNCTION("""COMPUTED_VALUE"""),"Java")</f>
        <v>Java</v>
      </c>
      <c r="G4464" s="1" t="str">
        <f>IFERROR(__xludf.DUMMYFUNCTION("""COMPUTED_VALUE"""),"SQL")</f>
        <v>SQL</v>
      </c>
    </row>
    <row r="4465">
      <c r="B4465" s="1" t="str">
        <f>IFERROR(__xludf.DUMMYFUNCTION("""COMPUTED_VALUE"""),"C;C#;Java;JavaScript;Kotlin;Python;Rust;Other(s):")</f>
        <v>C;C#;Java;JavaScript;Kotlin;Python;Rust;Other(s):</v>
      </c>
      <c r="E4465" s="1" t="str">
        <f>IFERROR(__xludf.DUMMYFUNCTION("UNIQUE(SPLIT(B4465,"";""))"),"C")</f>
        <v>C</v>
      </c>
      <c r="F4465" s="1" t="str">
        <f>IFERROR(__xludf.DUMMYFUNCTION("""COMPUTED_VALUE"""),"C#")</f>
        <v>C#</v>
      </c>
      <c r="G4465" s="1" t="str">
        <f>IFERROR(__xludf.DUMMYFUNCTION("""COMPUTED_VALUE"""),"Java")</f>
        <v>Java</v>
      </c>
      <c r="H4465" s="1" t="str">
        <f>IFERROR(__xludf.DUMMYFUNCTION("""COMPUTED_VALUE"""),"JavaScript")</f>
        <v>JavaScript</v>
      </c>
      <c r="I4465" s="1" t="str">
        <f>IFERROR(__xludf.DUMMYFUNCTION("""COMPUTED_VALUE"""),"Kotlin")</f>
        <v>Kotlin</v>
      </c>
      <c r="J4465" s="1" t="str">
        <f>IFERROR(__xludf.DUMMYFUNCTION("""COMPUTED_VALUE"""),"Python")</f>
        <v>Python</v>
      </c>
      <c r="K4465" s="1" t="str">
        <f>IFERROR(__xludf.DUMMYFUNCTION("""COMPUTED_VALUE"""),"Rust")</f>
        <v>Rust</v>
      </c>
      <c r="L4465" s="1" t="str">
        <f>IFERROR(__xludf.DUMMYFUNCTION("""COMPUTED_VALUE"""),"Other(s):")</f>
        <v>Other(s):</v>
      </c>
    </row>
    <row r="4466">
      <c r="B4466" s="1" t="str">
        <f>IFERROR(__xludf.DUMMYFUNCTION("""COMPUTED_VALUE"""),"Bash/Shell/PowerShell;C++;C#;Python")</f>
        <v>Bash/Shell/PowerShell;C++;C#;Python</v>
      </c>
      <c r="E4466" s="1" t="str">
        <f>IFERROR(__xludf.DUMMYFUNCTION("UNIQUE(SPLIT(B4466,"";""))"),"Bash/Shell/PowerShell")</f>
        <v>Bash/Shell/PowerShell</v>
      </c>
      <c r="F4466" s="1" t="str">
        <f>IFERROR(__xludf.DUMMYFUNCTION("""COMPUTED_VALUE"""),"C++")</f>
        <v>C++</v>
      </c>
      <c r="G4466" s="1" t="str">
        <f>IFERROR(__xludf.DUMMYFUNCTION("""COMPUTED_VALUE"""),"C#")</f>
        <v>C#</v>
      </c>
      <c r="H4466" s="1" t="str">
        <f>IFERROR(__xludf.DUMMYFUNCTION("""COMPUTED_VALUE"""),"Python")</f>
        <v>Python</v>
      </c>
    </row>
    <row r="4467">
      <c r="B4467" s="1" t="str">
        <f>IFERROR(__xludf.DUMMYFUNCTION("""COMPUTED_VALUE"""),"Bash/Shell/PowerShell;Java;Python")</f>
        <v>Bash/Shell/PowerShell;Java;Python</v>
      </c>
      <c r="E4467" s="1" t="str">
        <f>IFERROR(__xludf.DUMMYFUNCTION("UNIQUE(SPLIT(B4467,"";""))"),"Bash/Shell/PowerShell")</f>
        <v>Bash/Shell/PowerShell</v>
      </c>
      <c r="F4467" s="1" t="str">
        <f>IFERROR(__xludf.DUMMYFUNCTION("""COMPUTED_VALUE"""),"Java")</f>
        <v>Java</v>
      </c>
      <c r="G4467" s="1" t="str">
        <f>IFERROR(__xludf.DUMMYFUNCTION("""COMPUTED_VALUE"""),"Python")</f>
        <v>Python</v>
      </c>
    </row>
    <row r="4468">
      <c r="B4468" s="1" t="str">
        <f>IFERROR(__xludf.DUMMYFUNCTION("""COMPUTED_VALUE"""),"HTML/CSS;JavaScript;Ruby;SQL")</f>
        <v>HTML/CSS;JavaScript;Ruby;SQL</v>
      </c>
      <c r="E4468" s="1" t="str">
        <f>IFERROR(__xludf.DUMMYFUNCTION("UNIQUE(SPLIT(B4468,"";""))"),"HTML/CSS")</f>
        <v>HTML/CSS</v>
      </c>
      <c r="F4468" s="1" t="str">
        <f>IFERROR(__xludf.DUMMYFUNCTION("""COMPUTED_VALUE"""),"JavaScript")</f>
        <v>JavaScript</v>
      </c>
      <c r="G4468" s="1" t="str">
        <f>IFERROR(__xludf.DUMMYFUNCTION("""COMPUTED_VALUE"""),"Ruby")</f>
        <v>Ruby</v>
      </c>
      <c r="H4468" s="1" t="str">
        <f>IFERROR(__xludf.DUMMYFUNCTION("""COMPUTED_VALUE"""),"SQL")</f>
        <v>SQL</v>
      </c>
    </row>
    <row r="4469">
      <c r="B4469" s="1" t="str">
        <f>IFERROR(__xludf.DUMMYFUNCTION("""COMPUTED_VALUE"""),"HTML/CSS;JavaScript;PHP;SQL")</f>
        <v>HTML/CSS;JavaScript;PHP;SQL</v>
      </c>
      <c r="E4469" s="1" t="str">
        <f>IFERROR(__xludf.DUMMYFUNCTION("UNIQUE(SPLIT(B4469,"";""))"),"HTML/CSS")</f>
        <v>HTML/CSS</v>
      </c>
      <c r="F4469" s="1" t="str">
        <f>IFERROR(__xludf.DUMMYFUNCTION("""COMPUTED_VALUE"""),"JavaScript")</f>
        <v>JavaScript</v>
      </c>
      <c r="G4469" s="1" t="str">
        <f>IFERROR(__xludf.DUMMYFUNCTION("""COMPUTED_VALUE"""),"PHP")</f>
        <v>PHP</v>
      </c>
      <c r="H4469" s="1" t="str">
        <f>IFERROR(__xludf.DUMMYFUNCTION("""COMPUTED_VALUE"""),"SQL")</f>
        <v>SQL</v>
      </c>
    </row>
    <row r="4470">
      <c r="B4470" s="1" t="str">
        <f>IFERROR(__xludf.DUMMYFUNCTION("""COMPUTED_VALUE"""),"Bash/Shell/PowerShell;HTML/CSS;JavaScript;Python;SQL")</f>
        <v>Bash/Shell/PowerShell;HTML/CSS;JavaScript;Python;SQL</v>
      </c>
      <c r="E4470" s="1" t="str">
        <f>IFERROR(__xludf.DUMMYFUNCTION("UNIQUE(SPLIT(B4470,"";""))"),"Bash/Shell/PowerShell")</f>
        <v>Bash/Shell/PowerShell</v>
      </c>
      <c r="F4470" s="1" t="str">
        <f>IFERROR(__xludf.DUMMYFUNCTION("""COMPUTED_VALUE"""),"HTML/CSS")</f>
        <v>HTML/CSS</v>
      </c>
      <c r="G4470" s="1" t="str">
        <f>IFERROR(__xludf.DUMMYFUNCTION("""COMPUTED_VALUE"""),"JavaScript")</f>
        <v>JavaScript</v>
      </c>
      <c r="H4470" s="1" t="str">
        <f>IFERROR(__xludf.DUMMYFUNCTION("""COMPUTED_VALUE"""),"Python")</f>
        <v>Python</v>
      </c>
      <c r="I4470" s="1" t="str">
        <f>IFERROR(__xludf.DUMMYFUNCTION("""COMPUTED_VALUE"""),"SQL")</f>
        <v>SQL</v>
      </c>
    </row>
    <row r="4471">
      <c r="B4471" s="1" t="str">
        <f>IFERROR(__xludf.DUMMYFUNCTION("""COMPUTED_VALUE"""),"HTML/CSS;JavaScript")</f>
        <v>HTML/CSS;JavaScript</v>
      </c>
      <c r="E4471" s="1" t="str">
        <f>IFERROR(__xludf.DUMMYFUNCTION("UNIQUE(SPLIT(B4471,"";""))"),"HTML/CSS")</f>
        <v>HTML/CSS</v>
      </c>
      <c r="F4471" s="1" t="str">
        <f>IFERROR(__xludf.DUMMYFUNCTION("""COMPUTED_VALUE"""),"JavaScript")</f>
        <v>JavaScript</v>
      </c>
    </row>
    <row r="4472">
      <c r="B4472" s="1" t="str">
        <f>IFERROR(__xludf.DUMMYFUNCTION("""COMPUTED_VALUE"""),"Bash/Shell/PowerShell;C++;Python;R;VBA")</f>
        <v>Bash/Shell/PowerShell;C++;Python;R;VBA</v>
      </c>
      <c r="E4472" s="1" t="str">
        <f>IFERROR(__xludf.DUMMYFUNCTION("UNIQUE(SPLIT(B4472,"";""))"),"Bash/Shell/PowerShell")</f>
        <v>Bash/Shell/PowerShell</v>
      </c>
      <c r="F4472" s="1" t="str">
        <f>IFERROR(__xludf.DUMMYFUNCTION("""COMPUTED_VALUE"""),"C++")</f>
        <v>C++</v>
      </c>
      <c r="G4472" s="1" t="str">
        <f>IFERROR(__xludf.DUMMYFUNCTION("""COMPUTED_VALUE"""),"Python")</f>
        <v>Python</v>
      </c>
      <c r="H4472" s="1" t="str">
        <f>IFERROR(__xludf.DUMMYFUNCTION("""COMPUTED_VALUE"""),"R")</f>
        <v>R</v>
      </c>
      <c r="I4472" s="1" t="str">
        <f>IFERROR(__xludf.DUMMYFUNCTION("""COMPUTED_VALUE"""),"VBA")</f>
        <v>VBA</v>
      </c>
    </row>
    <row r="4473">
      <c r="B4473" s="1" t="str">
        <f>IFERROR(__xludf.DUMMYFUNCTION("""COMPUTED_VALUE"""),"Bash/Shell/PowerShell;Java;Kotlin;Python;Ruby")</f>
        <v>Bash/Shell/PowerShell;Java;Kotlin;Python;Ruby</v>
      </c>
      <c r="E4473" s="1" t="str">
        <f>IFERROR(__xludf.DUMMYFUNCTION("UNIQUE(SPLIT(B4473,"";""))"),"Bash/Shell/PowerShell")</f>
        <v>Bash/Shell/PowerShell</v>
      </c>
      <c r="F4473" s="1" t="str">
        <f>IFERROR(__xludf.DUMMYFUNCTION("""COMPUTED_VALUE"""),"Java")</f>
        <v>Java</v>
      </c>
      <c r="G4473" s="1" t="str">
        <f>IFERROR(__xludf.DUMMYFUNCTION("""COMPUTED_VALUE"""),"Kotlin")</f>
        <v>Kotlin</v>
      </c>
      <c r="H4473" s="1" t="str">
        <f>IFERROR(__xludf.DUMMYFUNCTION("""COMPUTED_VALUE"""),"Python")</f>
        <v>Python</v>
      </c>
      <c r="I4473" s="1" t="str">
        <f>IFERROR(__xludf.DUMMYFUNCTION("""COMPUTED_VALUE"""),"Ruby")</f>
        <v>Ruby</v>
      </c>
    </row>
    <row r="4474">
      <c r="B4474" s="1" t="str">
        <f>IFERROR(__xludf.DUMMYFUNCTION("""COMPUTED_VALUE"""),"Bash/Shell/PowerShell;C;C++;JavaScript;Python")</f>
        <v>Bash/Shell/PowerShell;C;C++;JavaScript;Python</v>
      </c>
      <c r="E4474" s="1" t="str">
        <f>IFERROR(__xludf.DUMMYFUNCTION("UNIQUE(SPLIT(B4474,"";""))"),"Bash/Shell/PowerShell")</f>
        <v>Bash/Shell/PowerShell</v>
      </c>
      <c r="F4474" s="1" t="str">
        <f>IFERROR(__xludf.DUMMYFUNCTION("""COMPUTED_VALUE"""),"C")</f>
        <v>C</v>
      </c>
      <c r="G4474" s="1" t="str">
        <f>IFERROR(__xludf.DUMMYFUNCTION("""COMPUTED_VALUE"""),"C++")</f>
        <v>C++</v>
      </c>
      <c r="H4474" s="1" t="str">
        <f>IFERROR(__xludf.DUMMYFUNCTION("""COMPUTED_VALUE"""),"JavaScript")</f>
        <v>JavaScript</v>
      </c>
      <c r="I4474" s="1" t="str">
        <f>IFERROR(__xludf.DUMMYFUNCTION("""COMPUTED_VALUE"""),"Python")</f>
        <v>Python</v>
      </c>
    </row>
    <row r="4475">
      <c r="B4475" s="1" t="str">
        <f>IFERROR(__xludf.DUMMYFUNCTION("""COMPUTED_VALUE"""),"Bash/Shell/PowerShell;C#;HTML/CSS;JavaScript;Objective-C;PHP;Python;SQL;TypeScript")</f>
        <v>Bash/Shell/PowerShell;C#;HTML/CSS;JavaScript;Objective-C;PHP;Python;SQL;TypeScript</v>
      </c>
      <c r="E4475" s="1" t="str">
        <f>IFERROR(__xludf.DUMMYFUNCTION("UNIQUE(SPLIT(B4475,"";""))"),"Bash/Shell/PowerShell")</f>
        <v>Bash/Shell/PowerShell</v>
      </c>
      <c r="F4475" s="1" t="str">
        <f>IFERROR(__xludf.DUMMYFUNCTION("""COMPUTED_VALUE"""),"C#")</f>
        <v>C#</v>
      </c>
      <c r="G4475" s="1" t="str">
        <f>IFERROR(__xludf.DUMMYFUNCTION("""COMPUTED_VALUE"""),"HTML/CSS")</f>
        <v>HTML/CSS</v>
      </c>
      <c r="H4475" s="1" t="str">
        <f>IFERROR(__xludf.DUMMYFUNCTION("""COMPUTED_VALUE"""),"JavaScript")</f>
        <v>JavaScript</v>
      </c>
      <c r="I4475" s="1" t="str">
        <f>IFERROR(__xludf.DUMMYFUNCTION("""COMPUTED_VALUE"""),"Objective-C")</f>
        <v>Objective-C</v>
      </c>
      <c r="J4475" s="1" t="str">
        <f>IFERROR(__xludf.DUMMYFUNCTION("""COMPUTED_VALUE"""),"PHP")</f>
        <v>PHP</v>
      </c>
      <c r="K4475" s="1" t="str">
        <f>IFERROR(__xludf.DUMMYFUNCTION("""COMPUTED_VALUE"""),"Python")</f>
        <v>Python</v>
      </c>
      <c r="L4475" s="1" t="str">
        <f>IFERROR(__xludf.DUMMYFUNCTION("""COMPUTED_VALUE"""),"SQL")</f>
        <v>SQL</v>
      </c>
      <c r="M4475" s="1" t="str">
        <f>IFERROR(__xludf.DUMMYFUNCTION("""COMPUTED_VALUE"""),"TypeScript")</f>
        <v>TypeScript</v>
      </c>
    </row>
    <row r="4476">
      <c r="B4476" s="1" t="str">
        <f>IFERROR(__xludf.DUMMYFUNCTION("""COMPUTED_VALUE"""),"Assembly;Bash/Shell/PowerShell;C;C++;HTML/CSS;Java;JavaScript;Python;SQL;WebAssembly")</f>
        <v>Assembly;Bash/Shell/PowerShell;C;C++;HTML/CSS;Java;JavaScript;Python;SQL;WebAssembly</v>
      </c>
      <c r="E4476" s="1" t="str">
        <f>IFERROR(__xludf.DUMMYFUNCTION("UNIQUE(SPLIT(B4476,"";""))"),"Assembly")</f>
        <v>Assembly</v>
      </c>
      <c r="F4476" s="1" t="str">
        <f>IFERROR(__xludf.DUMMYFUNCTION("""COMPUTED_VALUE"""),"Bash/Shell/PowerShell")</f>
        <v>Bash/Shell/PowerShell</v>
      </c>
      <c r="G4476" s="1" t="str">
        <f>IFERROR(__xludf.DUMMYFUNCTION("""COMPUTED_VALUE"""),"C")</f>
        <v>C</v>
      </c>
      <c r="H4476" s="1" t="str">
        <f>IFERROR(__xludf.DUMMYFUNCTION("""COMPUTED_VALUE"""),"C++")</f>
        <v>C++</v>
      </c>
      <c r="I4476" s="1" t="str">
        <f>IFERROR(__xludf.DUMMYFUNCTION("""COMPUTED_VALUE"""),"HTML/CSS")</f>
        <v>HTML/CSS</v>
      </c>
      <c r="J4476" s="1" t="str">
        <f>IFERROR(__xludf.DUMMYFUNCTION("""COMPUTED_VALUE"""),"Java")</f>
        <v>Java</v>
      </c>
      <c r="K4476" s="1" t="str">
        <f>IFERROR(__xludf.DUMMYFUNCTION("""COMPUTED_VALUE"""),"JavaScript")</f>
        <v>JavaScript</v>
      </c>
      <c r="L4476" s="1" t="str">
        <f>IFERROR(__xludf.DUMMYFUNCTION("""COMPUTED_VALUE"""),"Python")</f>
        <v>Python</v>
      </c>
      <c r="M4476" s="1" t="str">
        <f>IFERROR(__xludf.DUMMYFUNCTION("""COMPUTED_VALUE"""),"SQL")</f>
        <v>SQL</v>
      </c>
      <c r="N4476" s="1" t="str">
        <f>IFERROR(__xludf.DUMMYFUNCTION("""COMPUTED_VALUE"""),"WebAssembly")</f>
        <v>WebAssembly</v>
      </c>
    </row>
    <row r="4477">
      <c r="B4477" s="1" t="str">
        <f>IFERROR(__xludf.DUMMYFUNCTION("""COMPUTED_VALUE"""),"HTML/CSS;Java;JavaScript;Objective-C;PHP;Python;SQL;Swift")</f>
        <v>HTML/CSS;Java;JavaScript;Objective-C;PHP;Python;SQL;Swift</v>
      </c>
      <c r="E4477" s="1" t="str">
        <f>IFERROR(__xludf.DUMMYFUNCTION("UNIQUE(SPLIT(B4477,"";""))"),"HTML/CSS")</f>
        <v>HTML/CSS</v>
      </c>
      <c r="F4477" s="1" t="str">
        <f>IFERROR(__xludf.DUMMYFUNCTION("""COMPUTED_VALUE"""),"Java")</f>
        <v>Java</v>
      </c>
      <c r="G4477" s="1" t="str">
        <f>IFERROR(__xludf.DUMMYFUNCTION("""COMPUTED_VALUE"""),"JavaScript")</f>
        <v>JavaScript</v>
      </c>
      <c r="H4477" s="1" t="str">
        <f>IFERROR(__xludf.DUMMYFUNCTION("""COMPUTED_VALUE"""),"Objective-C")</f>
        <v>Objective-C</v>
      </c>
      <c r="I4477" s="1" t="str">
        <f>IFERROR(__xludf.DUMMYFUNCTION("""COMPUTED_VALUE"""),"PHP")</f>
        <v>PHP</v>
      </c>
      <c r="J4477" s="1" t="str">
        <f>IFERROR(__xludf.DUMMYFUNCTION("""COMPUTED_VALUE"""),"Python")</f>
        <v>Python</v>
      </c>
      <c r="K4477" s="1" t="str">
        <f>IFERROR(__xludf.DUMMYFUNCTION("""COMPUTED_VALUE"""),"SQL")</f>
        <v>SQL</v>
      </c>
      <c r="L4477" s="1" t="str">
        <f>IFERROR(__xludf.DUMMYFUNCTION("""COMPUTED_VALUE"""),"Swift")</f>
        <v>Swift</v>
      </c>
    </row>
    <row r="4478">
      <c r="B4478" s="1" t="str">
        <f>IFERROR(__xludf.DUMMYFUNCTION("""COMPUTED_VALUE"""),"JavaScript")</f>
        <v>JavaScript</v>
      </c>
      <c r="E4478" s="1" t="str">
        <f>IFERROR(__xludf.DUMMYFUNCTION("UNIQUE(SPLIT(B4478,"";""))"),"JavaScript")</f>
        <v>JavaScript</v>
      </c>
    </row>
    <row r="4479">
      <c r="B4479" s="1" t="str">
        <f>IFERROR(__xludf.DUMMYFUNCTION("""COMPUTED_VALUE"""),"HTML/CSS;JavaScript;PHP;Python;SQL;TypeScript")</f>
        <v>HTML/CSS;JavaScript;PHP;Python;SQL;TypeScript</v>
      </c>
      <c r="E4479" s="1" t="str">
        <f>IFERROR(__xludf.DUMMYFUNCTION("UNIQUE(SPLIT(B4479,"";""))"),"HTML/CSS")</f>
        <v>HTML/CSS</v>
      </c>
      <c r="F4479" s="1" t="str">
        <f>IFERROR(__xludf.DUMMYFUNCTION("""COMPUTED_VALUE"""),"JavaScript")</f>
        <v>JavaScript</v>
      </c>
      <c r="G4479" s="1" t="str">
        <f>IFERROR(__xludf.DUMMYFUNCTION("""COMPUTED_VALUE"""),"PHP")</f>
        <v>PHP</v>
      </c>
      <c r="H4479" s="1" t="str">
        <f>IFERROR(__xludf.DUMMYFUNCTION("""COMPUTED_VALUE"""),"Python")</f>
        <v>Python</v>
      </c>
      <c r="I4479" s="1" t="str">
        <f>IFERROR(__xludf.DUMMYFUNCTION("""COMPUTED_VALUE"""),"SQL")</f>
        <v>SQL</v>
      </c>
      <c r="J4479" s="1" t="str">
        <f>IFERROR(__xludf.DUMMYFUNCTION("""COMPUTED_VALUE"""),"TypeScript")</f>
        <v>TypeScript</v>
      </c>
    </row>
    <row r="4480">
      <c r="B4480" s="1" t="str">
        <f>IFERROR(__xludf.DUMMYFUNCTION("""COMPUTED_VALUE"""),"C#;HTML/CSS;JavaScript;SQL")</f>
        <v>C#;HTML/CSS;JavaScript;SQL</v>
      </c>
      <c r="E4480" s="1" t="str">
        <f>IFERROR(__xludf.DUMMYFUNCTION("UNIQUE(SPLIT(B4480,"";""))"),"C#")</f>
        <v>C#</v>
      </c>
      <c r="F4480" s="1" t="str">
        <f>IFERROR(__xludf.DUMMYFUNCTION("""COMPUTED_VALUE"""),"HTML/CSS")</f>
        <v>HTML/CSS</v>
      </c>
      <c r="G4480" s="1" t="str">
        <f>IFERROR(__xludf.DUMMYFUNCTION("""COMPUTED_VALUE"""),"JavaScript")</f>
        <v>JavaScript</v>
      </c>
      <c r="H4480" s="1" t="str">
        <f>IFERROR(__xludf.DUMMYFUNCTION("""COMPUTED_VALUE"""),"SQL")</f>
        <v>SQL</v>
      </c>
    </row>
    <row r="4481">
      <c r="B4481" s="1" t="str">
        <f>IFERROR(__xludf.DUMMYFUNCTION("""COMPUTED_VALUE"""),"Bash/Shell/PowerShell;HTML/CSS;JavaScript;PHP")</f>
        <v>Bash/Shell/PowerShell;HTML/CSS;JavaScript;PHP</v>
      </c>
      <c r="E4481" s="1" t="str">
        <f>IFERROR(__xludf.DUMMYFUNCTION("UNIQUE(SPLIT(B4481,"";""))"),"Bash/Shell/PowerShell")</f>
        <v>Bash/Shell/PowerShell</v>
      </c>
      <c r="F4481" s="1" t="str">
        <f>IFERROR(__xludf.DUMMYFUNCTION("""COMPUTED_VALUE"""),"HTML/CSS")</f>
        <v>HTML/CSS</v>
      </c>
      <c r="G4481" s="1" t="str">
        <f>IFERROR(__xludf.DUMMYFUNCTION("""COMPUTED_VALUE"""),"JavaScript")</f>
        <v>JavaScript</v>
      </c>
      <c r="H4481" s="1" t="str">
        <f>IFERROR(__xludf.DUMMYFUNCTION("""COMPUTED_VALUE"""),"PHP")</f>
        <v>PHP</v>
      </c>
    </row>
    <row r="4482">
      <c r="B4482" s="1" t="str">
        <f>IFERROR(__xludf.DUMMYFUNCTION("""COMPUTED_VALUE"""),"HTML/CSS;JavaScript;Python")</f>
        <v>HTML/CSS;JavaScript;Python</v>
      </c>
      <c r="E4482" s="1" t="str">
        <f>IFERROR(__xludf.DUMMYFUNCTION("UNIQUE(SPLIT(B4482,"";""))"),"HTML/CSS")</f>
        <v>HTML/CSS</v>
      </c>
      <c r="F4482" s="1" t="str">
        <f>IFERROR(__xludf.DUMMYFUNCTION("""COMPUTED_VALUE"""),"JavaScript")</f>
        <v>JavaScript</v>
      </c>
      <c r="G4482" s="1" t="str">
        <f>IFERROR(__xludf.DUMMYFUNCTION("""COMPUTED_VALUE"""),"Python")</f>
        <v>Python</v>
      </c>
    </row>
    <row r="4483">
      <c r="B4483" s="1" t="str">
        <f>IFERROR(__xludf.DUMMYFUNCTION("""COMPUTED_VALUE"""),"Assembly;Bash/Shell/PowerShell;C;C++;C#;Go;HTML/CSS;Java;JavaScript;PHP;Python;SQL")</f>
        <v>Assembly;Bash/Shell/PowerShell;C;C++;C#;Go;HTML/CSS;Java;JavaScript;PHP;Python;SQL</v>
      </c>
      <c r="E4483" s="1" t="str">
        <f>IFERROR(__xludf.DUMMYFUNCTION("UNIQUE(SPLIT(B4483,"";""))"),"Assembly")</f>
        <v>Assembly</v>
      </c>
      <c r="F4483" s="1" t="str">
        <f>IFERROR(__xludf.DUMMYFUNCTION("""COMPUTED_VALUE"""),"Bash/Shell/PowerShell")</f>
        <v>Bash/Shell/PowerShell</v>
      </c>
      <c r="G4483" s="1" t="str">
        <f>IFERROR(__xludf.DUMMYFUNCTION("""COMPUTED_VALUE"""),"C")</f>
        <v>C</v>
      </c>
      <c r="H4483" s="1" t="str">
        <f>IFERROR(__xludf.DUMMYFUNCTION("""COMPUTED_VALUE"""),"C++")</f>
        <v>C++</v>
      </c>
      <c r="I4483" s="1" t="str">
        <f>IFERROR(__xludf.DUMMYFUNCTION("""COMPUTED_VALUE"""),"C#")</f>
        <v>C#</v>
      </c>
      <c r="J4483" s="1" t="str">
        <f>IFERROR(__xludf.DUMMYFUNCTION("""COMPUTED_VALUE"""),"Go")</f>
        <v>Go</v>
      </c>
      <c r="K4483" s="1" t="str">
        <f>IFERROR(__xludf.DUMMYFUNCTION("""COMPUTED_VALUE"""),"HTML/CSS")</f>
        <v>HTML/CSS</v>
      </c>
      <c r="L4483" s="1" t="str">
        <f>IFERROR(__xludf.DUMMYFUNCTION("""COMPUTED_VALUE"""),"Java")</f>
        <v>Java</v>
      </c>
      <c r="M4483" s="1" t="str">
        <f>IFERROR(__xludf.DUMMYFUNCTION("""COMPUTED_VALUE"""),"JavaScript")</f>
        <v>JavaScript</v>
      </c>
      <c r="N4483" s="1" t="str">
        <f>IFERROR(__xludf.DUMMYFUNCTION("""COMPUTED_VALUE"""),"PHP")</f>
        <v>PHP</v>
      </c>
      <c r="O4483" s="1" t="str">
        <f>IFERROR(__xludf.DUMMYFUNCTION("""COMPUTED_VALUE"""),"Python")</f>
        <v>Python</v>
      </c>
      <c r="P4483" s="1" t="str">
        <f>IFERROR(__xludf.DUMMYFUNCTION("""COMPUTED_VALUE"""),"SQL")</f>
        <v>SQL</v>
      </c>
    </row>
    <row r="4484">
      <c r="B4484" s="1" t="str">
        <f>IFERROR(__xludf.DUMMYFUNCTION("""COMPUTED_VALUE"""),"Bash/Shell/PowerShell;C#;SQL")</f>
        <v>Bash/Shell/PowerShell;C#;SQL</v>
      </c>
      <c r="E4484" s="1" t="str">
        <f>IFERROR(__xludf.DUMMYFUNCTION("UNIQUE(SPLIT(B4484,"";""))"),"Bash/Shell/PowerShell")</f>
        <v>Bash/Shell/PowerShell</v>
      </c>
      <c r="F4484" s="1" t="str">
        <f>IFERROR(__xludf.DUMMYFUNCTION("""COMPUTED_VALUE"""),"C#")</f>
        <v>C#</v>
      </c>
      <c r="G4484" s="1" t="str">
        <f>IFERROR(__xludf.DUMMYFUNCTION("""COMPUTED_VALUE"""),"SQL")</f>
        <v>SQL</v>
      </c>
    </row>
    <row r="4485">
      <c r="B4485" s="1" t="str">
        <f>IFERROR(__xludf.DUMMYFUNCTION("""COMPUTED_VALUE"""),"C#;HTML/CSS")</f>
        <v>C#;HTML/CSS</v>
      </c>
      <c r="E4485" s="1" t="str">
        <f>IFERROR(__xludf.DUMMYFUNCTION("UNIQUE(SPLIT(B4485,"";""))"),"C#")</f>
        <v>C#</v>
      </c>
      <c r="F4485" s="1" t="str">
        <f>IFERROR(__xludf.DUMMYFUNCTION("""COMPUTED_VALUE"""),"HTML/CSS")</f>
        <v>HTML/CSS</v>
      </c>
    </row>
    <row r="4486">
      <c r="B4486" s="1" t="str">
        <f>IFERROR(__xludf.DUMMYFUNCTION("""COMPUTED_VALUE"""),"Assembly;Bash/Shell/PowerShell;C;C++;C#;Dart;HTML/CSS;Java;JavaScript;PHP;Python;Ruby;Scala;SQL;TypeScript")</f>
        <v>Assembly;Bash/Shell/PowerShell;C;C++;C#;Dart;HTML/CSS;Java;JavaScript;PHP;Python;Ruby;Scala;SQL;TypeScript</v>
      </c>
      <c r="E4486" s="1" t="str">
        <f>IFERROR(__xludf.DUMMYFUNCTION("UNIQUE(SPLIT(B4486,"";""))"),"Assembly")</f>
        <v>Assembly</v>
      </c>
      <c r="F4486" s="1" t="str">
        <f>IFERROR(__xludf.DUMMYFUNCTION("""COMPUTED_VALUE"""),"Bash/Shell/PowerShell")</f>
        <v>Bash/Shell/PowerShell</v>
      </c>
      <c r="G4486" s="1" t="str">
        <f>IFERROR(__xludf.DUMMYFUNCTION("""COMPUTED_VALUE"""),"C")</f>
        <v>C</v>
      </c>
      <c r="H4486" s="1" t="str">
        <f>IFERROR(__xludf.DUMMYFUNCTION("""COMPUTED_VALUE"""),"C++")</f>
        <v>C++</v>
      </c>
      <c r="I4486" s="1" t="str">
        <f>IFERROR(__xludf.DUMMYFUNCTION("""COMPUTED_VALUE"""),"C#")</f>
        <v>C#</v>
      </c>
      <c r="J4486" s="1" t="str">
        <f>IFERROR(__xludf.DUMMYFUNCTION("""COMPUTED_VALUE"""),"Dart")</f>
        <v>Dart</v>
      </c>
      <c r="K4486" s="1" t="str">
        <f>IFERROR(__xludf.DUMMYFUNCTION("""COMPUTED_VALUE"""),"HTML/CSS")</f>
        <v>HTML/CSS</v>
      </c>
      <c r="L4486" s="1" t="str">
        <f>IFERROR(__xludf.DUMMYFUNCTION("""COMPUTED_VALUE"""),"Java")</f>
        <v>Java</v>
      </c>
      <c r="M4486" s="1" t="str">
        <f>IFERROR(__xludf.DUMMYFUNCTION("""COMPUTED_VALUE"""),"JavaScript")</f>
        <v>JavaScript</v>
      </c>
      <c r="N4486" s="1" t="str">
        <f>IFERROR(__xludf.DUMMYFUNCTION("""COMPUTED_VALUE"""),"PHP")</f>
        <v>PHP</v>
      </c>
      <c r="O4486" s="1" t="str">
        <f>IFERROR(__xludf.DUMMYFUNCTION("""COMPUTED_VALUE"""),"Python")</f>
        <v>Python</v>
      </c>
      <c r="P4486" s="1" t="str">
        <f>IFERROR(__xludf.DUMMYFUNCTION("""COMPUTED_VALUE"""),"Ruby")</f>
        <v>Ruby</v>
      </c>
      <c r="Q4486" s="1" t="str">
        <f>IFERROR(__xludf.DUMMYFUNCTION("""COMPUTED_VALUE"""),"Scala")</f>
        <v>Scala</v>
      </c>
      <c r="R4486" s="1" t="str">
        <f>IFERROR(__xludf.DUMMYFUNCTION("""COMPUTED_VALUE"""),"SQL")</f>
        <v>SQL</v>
      </c>
      <c r="S4486" s="1" t="str">
        <f>IFERROR(__xludf.DUMMYFUNCTION("""COMPUTED_VALUE"""),"TypeScript")</f>
        <v>TypeScript</v>
      </c>
    </row>
    <row r="4487">
      <c r="B4487" s="1" t="str">
        <f>IFERROR(__xludf.DUMMYFUNCTION("""COMPUTED_VALUE"""),"Bash/Shell/PowerShell;C;Go;HTML/CSS;Java;JavaScript;PHP;Ruby;SQL;TypeScript")</f>
        <v>Bash/Shell/PowerShell;C;Go;HTML/CSS;Java;JavaScript;PHP;Ruby;SQL;TypeScript</v>
      </c>
      <c r="E4487" s="1" t="str">
        <f>IFERROR(__xludf.DUMMYFUNCTION("UNIQUE(SPLIT(B4487,"";""))"),"Bash/Shell/PowerShell")</f>
        <v>Bash/Shell/PowerShell</v>
      </c>
      <c r="F4487" s="1" t="str">
        <f>IFERROR(__xludf.DUMMYFUNCTION("""COMPUTED_VALUE"""),"C")</f>
        <v>C</v>
      </c>
      <c r="G4487" s="1" t="str">
        <f>IFERROR(__xludf.DUMMYFUNCTION("""COMPUTED_VALUE"""),"Go")</f>
        <v>Go</v>
      </c>
      <c r="H4487" s="1" t="str">
        <f>IFERROR(__xludf.DUMMYFUNCTION("""COMPUTED_VALUE"""),"HTML/CSS")</f>
        <v>HTML/CSS</v>
      </c>
      <c r="I4487" s="1" t="str">
        <f>IFERROR(__xludf.DUMMYFUNCTION("""COMPUTED_VALUE"""),"Java")</f>
        <v>Java</v>
      </c>
      <c r="J4487" s="1" t="str">
        <f>IFERROR(__xludf.DUMMYFUNCTION("""COMPUTED_VALUE"""),"JavaScript")</f>
        <v>JavaScript</v>
      </c>
      <c r="K4487" s="1" t="str">
        <f>IFERROR(__xludf.DUMMYFUNCTION("""COMPUTED_VALUE"""),"PHP")</f>
        <v>PHP</v>
      </c>
      <c r="L4487" s="1" t="str">
        <f>IFERROR(__xludf.DUMMYFUNCTION("""COMPUTED_VALUE"""),"Ruby")</f>
        <v>Ruby</v>
      </c>
      <c r="M4487" s="1" t="str">
        <f>IFERROR(__xludf.DUMMYFUNCTION("""COMPUTED_VALUE"""),"SQL")</f>
        <v>SQL</v>
      </c>
      <c r="N4487" s="1" t="str">
        <f>IFERROR(__xludf.DUMMYFUNCTION("""COMPUTED_VALUE"""),"TypeScript")</f>
        <v>TypeScript</v>
      </c>
    </row>
    <row r="4488">
      <c r="B4488" s="1" t="str">
        <f>IFERROR(__xludf.DUMMYFUNCTION("""COMPUTED_VALUE"""),"Bash/Shell/PowerShell;C++;C#;Clojure;F#;Go;HTML/CSS;Java;JavaScript;Kotlin;Python;Ruby;Rust;Scala;SQL")</f>
        <v>Bash/Shell/PowerShell;C++;C#;Clojure;F#;Go;HTML/CSS;Java;JavaScript;Kotlin;Python;Ruby;Rust;Scala;SQL</v>
      </c>
      <c r="E4488" s="1" t="str">
        <f>IFERROR(__xludf.DUMMYFUNCTION("UNIQUE(SPLIT(B4488,"";""))"),"Bash/Shell/PowerShell")</f>
        <v>Bash/Shell/PowerShell</v>
      </c>
      <c r="F4488" s="1" t="str">
        <f>IFERROR(__xludf.DUMMYFUNCTION("""COMPUTED_VALUE"""),"C++")</f>
        <v>C++</v>
      </c>
      <c r="G4488" s="1" t="str">
        <f>IFERROR(__xludf.DUMMYFUNCTION("""COMPUTED_VALUE"""),"C#")</f>
        <v>C#</v>
      </c>
      <c r="H4488" s="1" t="str">
        <f>IFERROR(__xludf.DUMMYFUNCTION("""COMPUTED_VALUE"""),"Clojure")</f>
        <v>Clojure</v>
      </c>
      <c r="I4488" s="1" t="str">
        <f>IFERROR(__xludf.DUMMYFUNCTION("""COMPUTED_VALUE"""),"F#")</f>
        <v>F#</v>
      </c>
      <c r="J4488" s="1" t="str">
        <f>IFERROR(__xludf.DUMMYFUNCTION("""COMPUTED_VALUE"""),"Go")</f>
        <v>Go</v>
      </c>
      <c r="K4488" s="1" t="str">
        <f>IFERROR(__xludf.DUMMYFUNCTION("""COMPUTED_VALUE"""),"HTML/CSS")</f>
        <v>HTML/CSS</v>
      </c>
      <c r="L4488" s="1" t="str">
        <f>IFERROR(__xludf.DUMMYFUNCTION("""COMPUTED_VALUE"""),"Java")</f>
        <v>Java</v>
      </c>
      <c r="M4488" s="1" t="str">
        <f>IFERROR(__xludf.DUMMYFUNCTION("""COMPUTED_VALUE"""),"JavaScript")</f>
        <v>JavaScript</v>
      </c>
      <c r="N4488" s="1" t="str">
        <f>IFERROR(__xludf.DUMMYFUNCTION("""COMPUTED_VALUE"""),"Kotlin")</f>
        <v>Kotlin</v>
      </c>
      <c r="O4488" s="1" t="str">
        <f>IFERROR(__xludf.DUMMYFUNCTION("""COMPUTED_VALUE"""),"Python")</f>
        <v>Python</v>
      </c>
      <c r="P4488" s="1" t="str">
        <f>IFERROR(__xludf.DUMMYFUNCTION("""COMPUTED_VALUE"""),"Ruby")</f>
        <v>Ruby</v>
      </c>
      <c r="Q4488" s="1" t="str">
        <f>IFERROR(__xludf.DUMMYFUNCTION("""COMPUTED_VALUE"""),"Rust")</f>
        <v>Rust</v>
      </c>
      <c r="R4488" s="1" t="str">
        <f>IFERROR(__xludf.DUMMYFUNCTION("""COMPUTED_VALUE"""),"Scala")</f>
        <v>Scala</v>
      </c>
      <c r="S4488" s="1" t="str">
        <f>IFERROR(__xludf.DUMMYFUNCTION("""COMPUTED_VALUE"""),"SQL")</f>
        <v>SQL</v>
      </c>
    </row>
    <row r="4489">
      <c r="B4489" s="1" t="str">
        <f>IFERROR(__xludf.DUMMYFUNCTION("""COMPUTED_VALUE"""),"HTML/CSS;Java;JavaScript;PHP;SQL;Swift")</f>
        <v>HTML/CSS;Java;JavaScript;PHP;SQL;Swift</v>
      </c>
      <c r="E4489" s="1" t="str">
        <f>IFERROR(__xludf.DUMMYFUNCTION("UNIQUE(SPLIT(B4489,"";""))"),"HTML/CSS")</f>
        <v>HTML/CSS</v>
      </c>
      <c r="F4489" s="1" t="str">
        <f>IFERROR(__xludf.DUMMYFUNCTION("""COMPUTED_VALUE"""),"Java")</f>
        <v>Java</v>
      </c>
      <c r="G4489" s="1" t="str">
        <f>IFERROR(__xludf.DUMMYFUNCTION("""COMPUTED_VALUE"""),"JavaScript")</f>
        <v>JavaScript</v>
      </c>
      <c r="H4489" s="1" t="str">
        <f>IFERROR(__xludf.DUMMYFUNCTION("""COMPUTED_VALUE"""),"PHP")</f>
        <v>PHP</v>
      </c>
      <c r="I4489" s="1" t="str">
        <f>IFERROR(__xludf.DUMMYFUNCTION("""COMPUTED_VALUE"""),"SQL")</f>
        <v>SQL</v>
      </c>
      <c r="J4489" s="1" t="str">
        <f>IFERROR(__xludf.DUMMYFUNCTION("""COMPUTED_VALUE"""),"Swift")</f>
        <v>Swift</v>
      </c>
    </row>
    <row r="4490">
      <c r="B4490" s="1" t="str">
        <f>IFERROR(__xludf.DUMMYFUNCTION("""COMPUTED_VALUE"""),"C#;HTML/CSS;Java;SQL")</f>
        <v>C#;HTML/CSS;Java;SQL</v>
      </c>
      <c r="E4490" s="1" t="str">
        <f>IFERROR(__xludf.DUMMYFUNCTION("UNIQUE(SPLIT(B4490,"";""))"),"C#")</f>
        <v>C#</v>
      </c>
      <c r="F4490" s="1" t="str">
        <f>IFERROR(__xludf.DUMMYFUNCTION("""COMPUTED_VALUE"""),"HTML/CSS")</f>
        <v>HTML/CSS</v>
      </c>
      <c r="G4490" s="1" t="str">
        <f>IFERROR(__xludf.DUMMYFUNCTION("""COMPUTED_VALUE"""),"Java")</f>
        <v>Java</v>
      </c>
      <c r="H4490" s="1" t="str">
        <f>IFERROR(__xludf.DUMMYFUNCTION("""COMPUTED_VALUE"""),"SQL")</f>
        <v>SQL</v>
      </c>
    </row>
    <row r="4491">
      <c r="B4491" s="1" t="str">
        <f>IFERROR(__xludf.DUMMYFUNCTION("""COMPUTED_VALUE"""),"HTML/CSS;Python;SQL")</f>
        <v>HTML/CSS;Python;SQL</v>
      </c>
      <c r="E4491" s="1" t="str">
        <f>IFERROR(__xludf.DUMMYFUNCTION("UNIQUE(SPLIT(B4491,"";""))"),"HTML/CSS")</f>
        <v>HTML/CSS</v>
      </c>
      <c r="F4491" s="1" t="str">
        <f>IFERROR(__xludf.DUMMYFUNCTION("""COMPUTED_VALUE"""),"Python")</f>
        <v>Python</v>
      </c>
      <c r="G4491" s="1" t="str">
        <f>IFERROR(__xludf.DUMMYFUNCTION("""COMPUTED_VALUE"""),"SQL")</f>
        <v>SQL</v>
      </c>
    </row>
    <row r="4492">
      <c r="B4492" s="1" t="str">
        <f>IFERROR(__xludf.DUMMYFUNCTION("""COMPUTED_VALUE"""),"HTML/CSS;JavaScript;PHP;SQL")</f>
        <v>HTML/CSS;JavaScript;PHP;SQL</v>
      </c>
      <c r="E4492" s="1" t="str">
        <f>IFERROR(__xludf.DUMMYFUNCTION("UNIQUE(SPLIT(B4492,"";""))"),"HTML/CSS")</f>
        <v>HTML/CSS</v>
      </c>
      <c r="F4492" s="1" t="str">
        <f>IFERROR(__xludf.DUMMYFUNCTION("""COMPUTED_VALUE"""),"JavaScript")</f>
        <v>JavaScript</v>
      </c>
      <c r="G4492" s="1" t="str">
        <f>IFERROR(__xludf.DUMMYFUNCTION("""COMPUTED_VALUE"""),"PHP")</f>
        <v>PHP</v>
      </c>
      <c r="H4492" s="1" t="str">
        <f>IFERROR(__xludf.DUMMYFUNCTION("""COMPUTED_VALUE"""),"SQL")</f>
        <v>SQL</v>
      </c>
    </row>
    <row r="4493">
      <c r="B4493" s="1" t="str">
        <f>IFERROR(__xludf.DUMMYFUNCTION("""COMPUTED_VALUE"""),"C;C++;C#;HTML/CSS;JavaScript")</f>
        <v>C;C++;C#;HTML/CSS;JavaScript</v>
      </c>
      <c r="E4493" s="1" t="str">
        <f>IFERROR(__xludf.DUMMYFUNCTION("UNIQUE(SPLIT(B4493,"";""))"),"C")</f>
        <v>C</v>
      </c>
      <c r="F4493" s="1" t="str">
        <f>IFERROR(__xludf.DUMMYFUNCTION("""COMPUTED_VALUE"""),"C++")</f>
        <v>C++</v>
      </c>
      <c r="G4493" s="1" t="str">
        <f>IFERROR(__xludf.DUMMYFUNCTION("""COMPUTED_VALUE"""),"C#")</f>
        <v>C#</v>
      </c>
      <c r="H4493" s="1" t="str">
        <f>IFERROR(__xludf.DUMMYFUNCTION("""COMPUTED_VALUE"""),"HTML/CSS")</f>
        <v>HTML/CSS</v>
      </c>
      <c r="I4493" s="1" t="str">
        <f>IFERROR(__xludf.DUMMYFUNCTION("""COMPUTED_VALUE"""),"JavaScript")</f>
        <v>JavaScript</v>
      </c>
    </row>
    <row r="4494">
      <c r="B4494" s="1" t="str">
        <f>IFERROR(__xludf.DUMMYFUNCTION("""COMPUTED_VALUE"""),"Java;Kotlin;Python")</f>
        <v>Java;Kotlin;Python</v>
      </c>
      <c r="E4494" s="1" t="str">
        <f>IFERROR(__xludf.DUMMYFUNCTION("UNIQUE(SPLIT(B4494,"";""))"),"Java")</f>
        <v>Java</v>
      </c>
      <c r="F4494" s="1" t="str">
        <f>IFERROR(__xludf.DUMMYFUNCTION("""COMPUTED_VALUE"""),"Kotlin")</f>
        <v>Kotlin</v>
      </c>
      <c r="G4494" s="1" t="str">
        <f>IFERROR(__xludf.DUMMYFUNCTION("""COMPUTED_VALUE"""),"Python")</f>
        <v>Python</v>
      </c>
    </row>
    <row r="4495">
      <c r="B4495" s="1" t="str">
        <f>IFERROR(__xludf.DUMMYFUNCTION("""COMPUTED_VALUE"""),"C#;HTML/CSS;JavaScript;SQL;TypeScript")</f>
        <v>C#;HTML/CSS;JavaScript;SQL;TypeScript</v>
      </c>
      <c r="E4495" s="1" t="str">
        <f>IFERROR(__xludf.DUMMYFUNCTION("UNIQUE(SPLIT(B4495,"";""))"),"C#")</f>
        <v>C#</v>
      </c>
      <c r="F4495" s="1" t="str">
        <f>IFERROR(__xludf.DUMMYFUNCTION("""COMPUTED_VALUE"""),"HTML/CSS")</f>
        <v>HTML/CSS</v>
      </c>
      <c r="G4495" s="1" t="str">
        <f>IFERROR(__xludf.DUMMYFUNCTION("""COMPUTED_VALUE"""),"JavaScript")</f>
        <v>JavaScript</v>
      </c>
      <c r="H4495" s="1" t="str">
        <f>IFERROR(__xludf.DUMMYFUNCTION("""COMPUTED_VALUE"""),"SQL")</f>
        <v>SQL</v>
      </c>
      <c r="I4495" s="1" t="str">
        <f>IFERROR(__xludf.DUMMYFUNCTION("""COMPUTED_VALUE"""),"TypeScript")</f>
        <v>TypeScript</v>
      </c>
    </row>
    <row r="4496">
      <c r="B4496" s="1" t="str">
        <f>IFERROR(__xludf.DUMMYFUNCTION("""COMPUTED_VALUE"""),"HTML/CSS;JavaScript;PHP;SQL;TypeScript")</f>
        <v>HTML/CSS;JavaScript;PHP;SQL;TypeScript</v>
      </c>
      <c r="E4496" s="1" t="str">
        <f>IFERROR(__xludf.DUMMYFUNCTION("UNIQUE(SPLIT(B4496,"";""))"),"HTML/CSS")</f>
        <v>HTML/CSS</v>
      </c>
      <c r="F4496" s="1" t="str">
        <f>IFERROR(__xludf.DUMMYFUNCTION("""COMPUTED_VALUE"""),"JavaScript")</f>
        <v>JavaScript</v>
      </c>
      <c r="G4496" s="1" t="str">
        <f>IFERROR(__xludf.DUMMYFUNCTION("""COMPUTED_VALUE"""),"PHP")</f>
        <v>PHP</v>
      </c>
      <c r="H4496" s="1" t="str">
        <f>IFERROR(__xludf.DUMMYFUNCTION("""COMPUTED_VALUE"""),"SQL")</f>
        <v>SQL</v>
      </c>
      <c r="I4496" s="1" t="str">
        <f>IFERROR(__xludf.DUMMYFUNCTION("""COMPUTED_VALUE"""),"TypeScript")</f>
        <v>TypeScript</v>
      </c>
    </row>
    <row r="4497">
      <c r="B4497" s="1" t="str">
        <f>IFERROR(__xludf.DUMMYFUNCTION("""COMPUTED_VALUE"""),"Bash/Shell/PowerShell;HTML/CSS;JavaScript;Python;SQL;TypeScript")</f>
        <v>Bash/Shell/PowerShell;HTML/CSS;JavaScript;Python;SQL;TypeScript</v>
      </c>
      <c r="E4497" s="1" t="str">
        <f>IFERROR(__xludf.DUMMYFUNCTION("UNIQUE(SPLIT(B4497,"";""))"),"Bash/Shell/PowerShell")</f>
        <v>Bash/Shell/PowerShell</v>
      </c>
      <c r="F4497" s="1" t="str">
        <f>IFERROR(__xludf.DUMMYFUNCTION("""COMPUTED_VALUE"""),"HTML/CSS")</f>
        <v>HTML/CSS</v>
      </c>
      <c r="G4497" s="1" t="str">
        <f>IFERROR(__xludf.DUMMYFUNCTION("""COMPUTED_VALUE"""),"JavaScript")</f>
        <v>JavaScript</v>
      </c>
      <c r="H4497" s="1" t="str">
        <f>IFERROR(__xludf.DUMMYFUNCTION("""COMPUTED_VALUE"""),"Python")</f>
        <v>Python</v>
      </c>
      <c r="I4497" s="1" t="str">
        <f>IFERROR(__xludf.DUMMYFUNCTION("""COMPUTED_VALUE"""),"SQL")</f>
        <v>SQL</v>
      </c>
      <c r="J4497" s="1" t="str">
        <f>IFERROR(__xludf.DUMMYFUNCTION("""COMPUTED_VALUE"""),"TypeScript")</f>
        <v>TypeScript</v>
      </c>
    </row>
    <row r="4498">
      <c r="B4498" s="1" t="str">
        <f>IFERROR(__xludf.DUMMYFUNCTION("""COMPUTED_VALUE"""),"HTML/CSS;Java;JavaScript;PHP;SQL;VBA")</f>
        <v>HTML/CSS;Java;JavaScript;PHP;SQL;VBA</v>
      </c>
      <c r="E4498" s="1" t="str">
        <f>IFERROR(__xludf.DUMMYFUNCTION("UNIQUE(SPLIT(B4498,"";""))"),"HTML/CSS")</f>
        <v>HTML/CSS</v>
      </c>
      <c r="F4498" s="1" t="str">
        <f>IFERROR(__xludf.DUMMYFUNCTION("""COMPUTED_VALUE"""),"Java")</f>
        <v>Java</v>
      </c>
      <c r="G4498" s="1" t="str">
        <f>IFERROR(__xludf.DUMMYFUNCTION("""COMPUTED_VALUE"""),"JavaScript")</f>
        <v>JavaScript</v>
      </c>
      <c r="H4498" s="1" t="str">
        <f>IFERROR(__xludf.DUMMYFUNCTION("""COMPUTED_VALUE"""),"PHP")</f>
        <v>PHP</v>
      </c>
      <c r="I4498" s="1" t="str">
        <f>IFERROR(__xludf.DUMMYFUNCTION("""COMPUTED_VALUE"""),"SQL")</f>
        <v>SQL</v>
      </c>
      <c r="J4498" s="1" t="str">
        <f>IFERROR(__xludf.DUMMYFUNCTION("""COMPUTED_VALUE"""),"VBA")</f>
        <v>VBA</v>
      </c>
    </row>
    <row r="4499">
      <c r="B4499" s="1" t="str">
        <f>IFERROR(__xludf.DUMMYFUNCTION("""COMPUTED_VALUE"""),"C;C++;HTML/CSS;JavaScript;Python;R;SQL;Other(s):")</f>
        <v>C;C++;HTML/CSS;JavaScript;Python;R;SQL;Other(s):</v>
      </c>
      <c r="E4499" s="1" t="str">
        <f>IFERROR(__xludf.DUMMYFUNCTION("UNIQUE(SPLIT(B4499,"";""))"),"C")</f>
        <v>C</v>
      </c>
      <c r="F4499" s="1" t="str">
        <f>IFERROR(__xludf.DUMMYFUNCTION("""COMPUTED_VALUE"""),"C++")</f>
        <v>C++</v>
      </c>
      <c r="G4499" s="1" t="str">
        <f>IFERROR(__xludf.DUMMYFUNCTION("""COMPUTED_VALUE"""),"HTML/CSS")</f>
        <v>HTML/CSS</v>
      </c>
      <c r="H4499" s="1" t="str">
        <f>IFERROR(__xludf.DUMMYFUNCTION("""COMPUTED_VALUE"""),"JavaScript")</f>
        <v>JavaScript</v>
      </c>
      <c r="I4499" s="1" t="str">
        <f>IFERROR(__xludf.DUMMYFUNCTION("""COMPUTED_VALUE"""),"Python")</f>
        <v>Python</v>
      </c>
      <c r="J4499" s="1" t="str">
        <f>IFERROR(__xludf.DUMMYFUNCTION("""COMPUTED_VALUE"""),"R")</f>
        <v>R</v>
      </c>
      <c r="K4499" s="1" t="str">
        <f>IFERROR(__xludf.DUMMYFUNCTION("""COMPUTED_VALUE"""),"SQL")</f>
        <v>SQL</v>
      </c>
      <c r="L4499" s="1" t="str">
        <f>IFERROR(__xludf.DUMMYFUNCTION("""COMPUTED_VALUE"""),"Other(s):")</f>
        <v>Other(s):</v>
      </c>
    </row>
    <row r="4500">
      <c r="B4500" s="1" t="str">
        <f>IFERROR(__xludf.DUMMYFUNCTION("""COMPUTED_VALUE"""),"Bash/Shell/PowerShell;HTML/CSS;Java;JavaScript;Python;SQL;Swift;TypeScript;Other(s):")</f>
        <v>Bash/Shell/PowerShell;HTML/CSS;Java;JavaScript;Python;SQL;Swift;TypeScript;Other(s):</v>
      </c>
      <c r="E4500" s="1" t="str">
        <f>IFERROR(__xludf.DUMMYFUNCTION("UNIQUE(SPLIT(B4500,"";""))"),"Bash/Shell/PowerShell")</f>
        <v>Bash/Shell/PowerShell</v>
      </c>
      <c r="F4500" s="1" t="str">
        <f>IFERROR(__xludf.DUMMYFUNCTION("""COMPUTED_VALUE"""),"HTML/CSS")</f>
        <v>HTML/CSS</v>
      </c>
      <c r="G4500" s="1" t="str">
        <f>IFERROR(__xludf.DUMMYFUNCTION("""COMPUTED_VALUE"""),"Java")</f>
        <v>Java</v>
      </c>
      <c r="H4500" s="1" t="str">
        <f>IFERROR(__xludf.DUMMYFUNCTION("""COMPUTED_VALUE"""),"JavaScript")</f>
        <v>JavaScript</v>
      </c>
      <c r="I4500" s="1" t="str">
        <f>IFERROR(__xludf.DUMMYFUNCTION("""COMPUTED_VALUE"""),"Python")</f>
        <v>Python</v>
      </c>
      <c r="J4500" s="1" t="str">
        <f>IFERROR(__xludf.DUMMYFUNCTION("""COMPUTED_VALUE"""),"SQL")</f>
        <v>SQL</v>
      </c>
      <c r="K4500" s="1" t="str">
        <f>IFERROR(__xludf.DUMMYFUNCTION("""COMPUTED_VALUE"""),"Swift")</f>
        <v>Swift</v>
      </c>
      <c r="L4500" s="1" t="str">
        <f>IFERROR(__xludf.DUMMYFUNCTION("""COMPUTED_VALUE"""),"TypeScript")</f>
        <v>TypeScript</v>
      </c>
      <c r="M4500" s="1" t="str">
        <f>IFERROR(__xludf.DUMMYFUNCTION("""COMPUTED_VALUE"""),"Other(s):")</f>
        <v>Other(s):</v>
      </c>
    </row>
    <row r="4501">
      <c r="B4501" s="1" t="str">
        <f>IFERROR(__xludf.DUMMYFUNCTION("""COMPUTED_VALUE"""),"Assembly;Bash/Shell/PowerShell;C++;HTML/CSS;JavaScript;PHP;SQL")</f>
        <v>Assembly;Bash/Shell/PowerShell;C++;HTML/CSS;JavaScript;PHP;SQL</v>
      </c>
      <c r="E4501" s="1" t="str">
        <f>IFERROR(__xludf.DUMMYFUNCTION("UNIQUE(SPLIT(B4501,"";""))"),"Assembly")</f>
        <v>Assembly</v>
      </c>
      <c r="F4501" s="1" t="str">
        <f>IFERROR(__xludf.DUMMYFUNCTION("""COMPUTED_VALUE"""),"Bash/Shell/PowerShell")</f>
        <v>Bash/Shell/PowerShell</v>
      </c>
      <c r="G4501" s="1" t="str">
        <f>IFERROR(__xludf.DUMMYFUNCTION("""COMPUTED_VALUE"""),"C++")</f>
        <v>C++</v>
      </c>
      <c r="H4501" s="1" t="str">
        <f>IFERROR(__xludf.DUMMYFUNCTION("""COMPUTED_VALUE"""),"HTML/CSS")</f>
        <v>HTML/CSS</v>
      </c>
      <c r="I4501" s="1" t="str">
        <f>IFERROR(__xludf.DUMMYFUNCTION("""COMPUTED_VALUE"""),"JavaScript")</f>
        <v>JavaScript</v>
      </c>
      <c r="J4501" s="1" t="str">
        <f>IFERROR(__xludf.DUMMYFUNCTION("""COMPUTED_VALUE"""),"PHP")</f>
        <v>PHP</v>
      </c>
      <c r="K4501" s="1" t="str">
        <f>IFERROR(__xludf.DUMMYFUNCTION("""COMPUTED_VALUE"""),"SQL")</f>
        <v>SQL</v>
      </c>
    </row>
    <row r="4502">
      <c r="B4502" s="1" t="str">
        <f>IFERROR(__xludf.DUMMYFUNCTION("""COMPUTED_VALUE"""),"Bash/Shell/PowerShell;HTML/CSS;Java;JavaScript;Kotlin;PHP;SQL")</f>
        <v>Bash/Shell/PowerShell;HTML/CSS;Java;JavaScript;Kotlin;PHP;SQL</v>
      </c>
      <c r="E4502" s="1" t="str">
        <f>IFERROR(__xludf.DUMMYFUNCTION("UNIQUE(SPLIT(B4502,"";""))"),"Bash/Shell/PowerShell")</f>
        <v>Bash/Shell/PowerShell</v>
      </c>
      <c r="F4502" s="1" t="str">
        <f>IFERROR(__xludf.DUMMYFUNCTION("""COMPUTED_VALUE"""),"HTML/CSS")</f>
        <v>HTML/CSS</v>
      </c>
      <c r="G4502" s="1" t="str">
        <f>IFERROR(__xludf.DUMMYFUNCTION("""COMPUTED_VALUE"""),"Java")</f>
        <v>Java</v>
      </c>
      <c r="H4502" s="1" t="str">
        <f>IFERROR(__xludf.DUMMYFUNCTION("""COMPUTED_VALUE"""),"JavaScript")</f>
        <v>JavaScript</v>
      </c>
      <c r="I4502" s="1" t="str">
        <f>IFERROR(__xludf.DUMMYFUNCTION("""COMPUTED_VALUE"""),"Kotlin")</f>
        <v>Kotlin</v>
      </c>
      <c r="J4502" s="1" t="str">
        <f>IFERROR(__xludf.DUMMYFUNCTION("""COMPUTED_VALUE"""),"PHP")</f>
        <v>PHP</v>
      </c>
      <c r="K4502" s="1" t="str">
        <f>IFERROR(__xludf.DUMMYFUNCTION("""COMPUTED_VALUE"""),"SQL")</f>
        <v>SQL</v>
      </c>
    </row>
    <row r="4503">
      <c r="B4503" s="1" t="str">
        <f>IFERROR(__xludf.DUMMYFUNCTION("""COMPUTED_VALUE"""),"Bash/Shell/PowerShell;C;C++;Elixir;Erlang;JavaScript;Other(s):")</f>
        <v>Bash/Shell/PowerShell;C;C++;Elixir;Erlang;JavaScript;Other(s):</v>
      </c>
      <c r="E4503" s="1" t="str">
        <f>IFERROR(__xludf.DUMMYFUNCTION("UNIQUE(SPLIT(B4503,"";""))"),"Bash/Shell/PowerShell")</f>
        <v>Bash/Shell/PowerShell</v>
      </c>
      <c r="F4503" s="1" t="str">
        <f>IFERROR(__xludf.DUMMYFUNCTION("""COMPUTED_VALUE"""),"C")</f>
        <v>C</v>
      </c>
      <c r="G4503" s="1" t="str">
        <f>IFERROR(__xludf.DUMMYFUNCTION("""COMPUTED_VALUE"""),"C++")</f>
        <v>C++</v>
      </c>
      <c r="H4503" s="1" t="str">
        <f>IFERROR(__xludf.DUMMYFUNCTION("""COMPUTED_VALUE"""),"Elixir")</f>
        <v>Elixir</v>
      </c>
      <c r="I4503" s="1" t="str">
        <f>IFERROR(__xludf.DUMMYFUNCTION("""COMPUTED_VALUE"""),"Erlang")</f>
        <v>Erlang</v>
      </c>
      <c r="J4503" s="1" t="str">
        <f>IFERROR(__xludf.DUMMYFUNCTION("""COMPUTED_VALUE"""),"JavaScript")</f>
        <v>JavaScript</v>
      </c>
      <c r="K4503" s="1" t="str">
        <f>IFERROR(__xludf.DUMMYFUNCTION("""COMPUTED_VALUE"""),"Other(s):")</f>
        <v>Other(s):</v>
      </c>
    </row>
    <row r="4504">
      <c r="B4504" s="1" t="str">
        <f>IFERROR(__xludf.DUMMYFUNCTION("""COMPUTED_VALUE"""),"HTML/CSS;JavaScript;PHP;SQL")</f>
        <v>HTML/CSS;JavaScript;PHP;SQL</v>
      </c>
      <c r="E4504" s="1" t="str">
        <f>IFERROR(__xludf.DUMMYFUNCTION("UNIQUE(SPLIT(B4504,"";""))"),"HTML/CSS")</f>
        <v>HTML/CSS</v>
      </c>
      <c r="F4504" s="1" t="str">
        <f>IFERROR(__xludf.DUMMYFUNCTION("""COMPUTED_VALUE"""),"JavaScript")</f>
        <v>JavaScript</v>
      </c>
      <c r="G4504" s="1" t="str">
        <f>IFERROR(__xludf.DUMMYFUNCTION("""COMPUTED_VALUE"""),"PHP")</f>
        <v>PHP</v>
      </c>
      <c r="H4504" s="1" t="str">
        <f>IFERROR(__xludf.DUMMYFUNCTION("""COMPUTED_VALUE"""),"SQL")</f>
        <v>SQL</v>
      </c>
    </row>
    <row r="4505">
      <c r="B4505" s="1" t="str">
        <f>IFERROR(__xludf.DUMMYFUNCTION("""COMPUTED_VALUE"""),"Bash/Shell/PowerShell;C#;HTML/CSS;JavaScript;SQL;TypeScript")</f>
        <v>Bash/Shell/PowerShell;C#;HTML/CSS;JavaScript;SQL;TypeScript</v>
      </c>
      <c r="E4505" s="1" t="str">
        <f>IFERROR(__xludf.DUMMYFUNCTION("UNIQUE(SPLIT(B4505,"";""))"),"Bash/Shell/PowerShell")</f>
        <v>Bash/Shell/PowerShell</v>
      </c>
      <c r="F4505" s="1" t="str">
        <f>IFERROR(__xludf.DUMMYFUNCTION("""COMPUTED_VALUE"""),"C#")</f>
        <v>C#</v>
      </c>
      <c r="G4505" s="1" t="str">
        <f>IFERROR(__xludf.DUMMYFUNCTION("""COMPUTED_VALUE"""),"HTML/CSS")</f>
        <v>HTML/CSS</v>
      </c>
      <c r="H4505" s="1" t="str">
        <f>IFERROR(__xludf.DUMMYFUNCTION("""COMPUTED_VALUE"""),"JavaScript")</f>
        <v>JavaScript</v>
      </c>
      <c r="I4505" s="1" t="str">
        <f>IFERROR(__xludf.DUMMYFUNCTION("""COMPUTED_VALUE"""),"SQL")</f>
        <v>SQL</v>
      </c>
      <c r="J4505" s="1" t="str">
        <f>IFERROR(__xludf.DUMMYFUNCTION("""COMPUTED_VALUE"""),"TypeScript")</f>
        <v>TypeScript</v>
      </c>
    </row>
    <row r="4506">
      <c r="B4506" s="1" t="str">
        <f>IFERROR(__xludf.DUMMYFUNCTION("""COMPUTED_VALUE"""),"C#;JavaScript;Python")</f>
        <v>C#;JavaScript;Python</v>
      </c>
      <c r="E4506" s="1" t="str">
        <f>IFERROR(__xludf.DUMMYFUNCTION("UNIQUE(SPLIT(B4506,"";""))"),"C#")</f>
        <v>C#</v>
      </c>
      <c r="F4506" s="1" t="str">
        <f>IFERROR(__xludf.DUMMYFUNCTION("""COMPUTED_VALUE"""),"JavaScript")</f>
        <v>JavaScript</v>
      </c>
      <c r="G4506" s="1" t="str">
        <f>IFERROR(__xludf.DUMMYFUNCTION("""COMPUTED_VALUE"""),"Python")</f>
        <v>Python</v>
      </c>
    </row>
    <row r="4507">
      <c r="B4507" s="1" t="str">
        <f>IFERROR(__xludf.DUMMYFUNCTION("""COMPUTED_VALUE"""),"Bash/Shell/PowerShell;Java;Python;SQL")</f>
        <v>Bash/Shell/PowerShell;Java;Python;SQL</v>
      </c>
      <c r="E4507" s="1" t="str">
        <f>IFERROR(__xludf.DUMMYFUNCTION("UNIQUE(SPLIT(B4507,"";""))"),"Bash/Shell/PowerShell")</f>
        <v>Bash/Shell/PowerShell</v>
      </c>
      <c r="F4507" s="1" t="str">
        <f>IFERROR(__xludf.DUMMYFUNCTION("""COMPUTED_VALUE"""),"Java")</f>
        <v>Java</v>
      </c>
      <c r="G4507" s="1" t="str">
        <f>IFERROR(__xludf.DUMMYFUNCTION("""COMPUTED_VALUE"""),"Python")</f>
        <v>Python</v>
      </c>
      <c r="H4507" s="1" t="str">
        <f>IFERROR(__xludf.DUMMYFUNCTION("""COMPUTED_VALUE"""),"SQL")</f>
        <v>SQL</v>
      </c>
    </row>
    <row r="4508">
      <c r="B4508" s="1" t="str">
        <f>IFERROR(__xludf.DUMMYFUNCTION("""COMPUTED_VALUE"""),"Swift")</f>
        <v>Swift</v>
      </c>
      <c r="E4508" s="1" t="str">
        <f>IFERROR(__xludf.DUMMYFUNCTION("UNIQUE(SPLIT(B4508,"";""))"),"Swift")</f>
        <v>Swift</v>
      </c>
    </row>
    <row r="4509">
      <c r="B4509" s="1" t="str">
        <f>IFERROR(__xludf.DUMMYFUNCTION("""COMPUTED_VALUE"""),"Bash/Shell/PowerShell;HTML/CSS;JavaScript;SQL;TypeScript")</f>
        <v>Bash/Shell/PowerShell;HTML/CSS;JavaScript;SQL;TypeScript</v>
      </c>
      <c r="E4509" s="1" t="str">
        <f>IFERROR(__xludf.DUMMYFUNCTION("UNIQUE(SPLIT(B4509,"";""))"),"Bash/Shell/PowerShell")</f>
        <v>Bash/Shell/PowerShell</v>
      </c>
      <c r="F4509" s="1" t="str">
        <f>IFERROR(__xludf.DUMMYFUNCTION("""COMPUTED_VALUE"""),"HTML/CSS")</f>
        <v>HTML/CSS</v>
      </c>
      <c r="G4509" s="1" t="str">
        <f>IFERROR(__xludf.DUMMYFUNCTION("""COMPUTED_VALUE"""),"JavaScript")</f>
        <v>JavaScript</v>
      </c>
      <c r="H4509" s="1" t="str">
        <f>IFERROR(__xludf.DUMMYFUNCTION("""COMPUTED_VALUE"""),"SQL")</f>
        <v>SQL</v>
      </c>
      <c r="I4509" s="1" t="str">
        <f>IFERROR(__xludf.DUMMYFUNCTION("""COMPUTED_VALUE"""),"TypeScript")</f>
        <v>TypeScript</v>
      </c>
    </row>
    <row r="4510">
      <c r="B4510" s="1" t="str">
        <f>IFERROR(__xludf.DUMMYFUNCTION("""COMPUTED_VALUE"""),"Bash/Shell/PowerShell;HTML/CSS;JavaScript;Ruby;SQL")</f>
        <v>Bash/Shell/PowerShell;HTML/CSS;JavaScript;Ruby;SQL</v>
      </c>
      <c r="E4510" s="1" t="str">
        <f>IFERROR(__xludf.DUMMYFUNCTION("UNIQUE(SPLIT(B4510,"";""))"),"Bash/Shell/PowerShell")</f>
        <v>Bash/Shell/PowerShell</v>
      </c>
      <c r="F4510" s="1" t="str">
        <f>IFERROR(__xludf.DUMMYFUNCTION("""COMPUTED_VALUE"""),"HTML/CSS")</f>
        <v>HTML/CSS</v>
      </c>
      <c r="G4510" s="1" t="str">
        <f>IFERROR(__xludf.DUMMYFUNCTION("""COMPUTED_VALUE"""),"JavaScript")</f>
        <v>JavaScript</v>
      </c>
      <c r="H4510" s="1" t="str">
        <f>IFERROR(__xludf.DUMMYFUNCTION("""COMPUTED_VALUE"""),"Ruby")</f>
        <v>Ruby</v>
      </c>
      <c r="I4510" s="1" t="str">
        <f>IFERROR(__xludf.DUMMYFUNCTION("""COMPUTED_VALUE"""),"SQL")</f>
        <v>SQL</v>
      </c>
    </row>
    <row r="4511">
      <c r="B4511" s="1" t="str">
        <f>IFERROR(__xludf.DUMMYFUNCTION("""COMPUTED_VALUE"""),"Bash/Shell/PowerShell;HTML/CSS;Java;JavaScript;Python;SQL;TypeScript")</f>
        <v>Bash/Shell/PowerShell;HTML/CSS;Java;JavaScript;Python;SQL;TypeScript</v>
      </c>
      <c r="E4511" s="1" t="str">
        <f>IFERROR(__xludf.DUMMYFUNCTION("UNIQUE(SPLIT(B4511,"";""))"),"Bash/Shell/PowerShell")</f>
        <v>Bash/Shell/PowerShell</v>
      </c>
      <c r="F4511" s="1" t="str">
        <f>IFERROR(__xludf.DUMMYFUNCTION("""COMPUTED_VALUE"""),"HTML/CSS")</f>
        <v>HTML/CSS</v>
      </c>
      <c r="G4511" s="1" t="str">
        <f>IFERROR(__xludf.DUMMYFUNCTION("""COMPUTED_VALUE"""),"Java")</f>
        <v>Java</v>
      </c>
      <c r="H4511" s="1" t="str">
        <f>IFERROR(__xludf.DUMMYFUNCTION("""COMPUTED_VALUE"""),"JavaScript")</f>
        <v>JavaScript</v>
      </c>
      <c r="I4511" s="1" t="str">
        <f>IFERROR(__xludf.DUMMYFUNCTION("""COMPUTED_VALUE"""),"Python")</f>
        <v>Python</v>
      </c>
      <c r="J4511" s="1" t="str">
        <f>IFERROR(__xludf.DUMMYFUNCTION("""COMPUTED_VALUE"""),"SQL")</f>
        <v>SQL</v>
      </c>
      <c r="K4511" s="1" t="str">
        <f>IFERROR(__xludf.DUMMYFUNCTION("""COMPUTED_VALUE"""),"TypeScript")</f>
        <v>TypeScript</v>
      </c>
    </row>
    <row r="4512">
      <c r="B4512" s="1" t="str">
        <f>IFERROR(__xludf.DUMMYFUNCTION("""COMPUTED_VALUE"""),"Bash/Shell/PowerShell;HTML/CSS;Java;JavaScript;SQL")</f>
        <v>Bash/Shell/PowerShell;HTML/CSS;Java;JavaScript;SQL</v>
      </c>
      <c r="E4512" s="1" t="str">
        <f>IFERROR(__xludf.DUMMYFUNCTION("UNIQUE(SPLIT(B4512,"";""))"),"Bash/Shell/PowerShell")</f>
        <v>Bash/Shell/PowerShell</v>
      </c>
      <c r="F4512" s="1" t="str">
        <f>IFERROR(__xludf.DUMMYFUNCTION("""COMPUTED_VALUE"""),"HTML/CSS")</f>
        <v>HTML/CSS</v>
      </c>
      <c r="G4512" s="1" t="str">
        <f>IFERROR(__xludf.DUMMYFUNCTION("""COMPUTED_VALUE"""),"Java")</f>
        <v>Java</v>
      </c>
      <c r="H4512" s="1" t="str">
        <f>IFERROR(__xludf.DUMMYFUNCTION("""COMPUTED_VALUE"""),"JavaScript")</f>
        <v>JavaScript</v>
      </c>
      <c r="I4512" s="1" t="str">
        <f>IFERROR(__xludf.DUMMYFUNCTION("""COMPUTED_VALUE"""),"SQL")</f>
        <v>SQL</v>
      </c>
    </row>
    <row r="4513">
      <c r="B4513" s="1" t="str">
        <f>IFERROR(__xludf.DUMMYFUNCTION("""COMPUTED_VALUE"""),"C#;HTML/CSS;JavaScript;SQL;TypeScript")</f>
        <v>C#;HTML/CSS;JavaScript;SQL;TypeScript</v>
      </c>
      <c r="E4513" s="1" t="str">
        <f>IFERROR(__xludf.DUMMYFUNCTION("UNIQUE(SPLIT(B4513,"";""))"),"C#")</f>
        <v>C#</v>
      </c>
      <c r="F4513" s="1" t="str">
        <f>IFERROR(__xludf.DUMMYFUNCTION("""COMPUTED_VALUE"""),"HTML/CSS")</f>
        <v>HTML/CSS</v>
      </c>
      <c r="G4513" s="1" t="str">
        <f>IFERROR(__xludf.DUMMYFUNCTION("""COMPUTED_VALUE"""),"JavaScript")</f>
        <v>JavaScript</v>
      </c>
      <c r="H4513" s="1" t="str">
        <f>IFERROR(__xludf.DUMMYFUNCTION("""COMPUTED_VALUE"""),"SQL")</f>
        <v>SQL</v>
      </c>
      <c r="I4513" s="1" t="str">
        <f>IFERROR(__xludf.DUMMYFUNCTION("""COMPUTED_VALUE"""),"TypeScript")</f>
        <v>TypeScript</v>
      </c>
    </row>
    <row r="4514">
      <c r="B4514" s="1" t="str">
        <f>IFERROR(__xludf.DUMMYFUNCTION("""COMPUTED_VALUE"""),"Bash/Shell/PowerShell;C;C++;C#;Dart;F#;Go;HTML/CSS;JavaScript;PHP;R;Rust;SQL;TypeScript")</f>
        <v>Bash/Shell/PowerShell;C;C++;C#;Dart;F#;Go;HTML/CSS;JavaScript;PHP;R;Rust;SQL;TypeScript</v>
      </c>
      <c r="E4514" s="1" t="str">
        <f>IFERROR(__xludf.DUMMYFUNCTION("UNIQUE(SPLIT(B4514,"";""))"),"Bash/Shell/PowerShell")</f>
        <v>Bash/Shell/PowerShell</v>
      </c>
      <c r="F4514" s="1" t="str">
        <f>IFERROR(__xludf.DUMMYFUNCTION("""COMPUTED_VALUE"""),"C")</f>
        <v>C</v>
      </c>
      <c r="G4514" s="1" t="str">
        <f>IFERROR(__xludf.DUMMYFUNCTION("""COMPUTED_VALUE"""),"C++")</f>
        <v>C++</v>
      </c>
      <c r="H4514" s="1" t="str">
        <f>IFERROR(__xludf.DUMMYFUNCTION("""COMPUTED_VALUE"""),"C#")</f>
        <v>C#</v>
      </c>
      <c r="I4514" s="1" t="str">
        <f>IFERROR(__xludf.DUMMYFUNCTION("""COMPUTED_VALUE"""),"Dart")</f>
        <v>Dart</v>
      </c>
      <c r="J4514" s="1" t="str">
        <f>IFERROR(__xludf.DUMMYFUNCTION("""COMPUTED_VALUE"""),"F#")</f>
        <v>F#</v>
      </c>
      <c r="K4514" s="1" t="str">
        <f>IFERROR(__xludf.DUMMYFUNCTION("""COMPUTED_VALUE"""),"Go")</f>
        <v>Go</v>
      </c>
      <c r="L4514" s="1" t="str">
        <f>IFERROR(__xludf.DUMMYFUNCTION("""COMPUTED_VALUE"""),"HTML/CSS")</f>
        <v>HTML/CSS</v>
      </c>
      <c r="M4514" s="1" t="str">
        <f>IFERROR(__xludf.DUMMYFUNCTION("""COMPUTED_VALUE"""),"JavaScript")</f>
        <v>JavaScript</v>
      </c>
      <c r="N4514" s="1" t="str">
        <f>IFERROR(__xludf.DUMMYFUNCTION("""COMPUTED_VALUE"""),"PHP")</f>
        <v>PHP</v>
      </c>
      <c r="O4514" s="1" t="str">
        <f>IFERROR(__xludf.DUMMYFUNCTION("""COMPUTED_VALUE"""),"R")</f>
        <v>R</v>
      </c>
      <c r="P4514" s="1" t="str">
        <f>IFERROR(__xludf.DUMMYFUNCTION("""COMPUTED_VALUE"""),"Rust")</f>
        <v>Rust</v>
      </c>
      <c r="Q4514" s="1" t="str">
        <f>IFERROR(__xludf.DUMMYFUNCTION("""COMPUTED_VALUE"""),"SQL")</f>
        <v>SQL</v>
      </c>
      <c r="R4514" s="1" t="str">
        <f>IFERROR(__xludf.DUMMYFUNCTION("""COMPUTED_VALUE"""),"TypeScript")</f>
        <v>TypeScript</v>
      </c>
    </row>
    <row r="4515">
      <c r="B4515" s="1" t="str">
        <f>IFERROR(__xludf.DUMMYFUNCTION("""COMPUTED_VALUE"""),"C#;F#;HTML/CSS;JavaScript;PHP;Python;SQL;VBA")</f>
        <v>C#;F#;HTML/CSS;JavaScript;PHP;Python;SQL;VBA</v>
      </c>
      <c r="E4515" s="1" t="str">
        <f>IFERROR(__xludf.DUMMYFUNCTION("UNIQUE(SPLIT(B4515,"";""))"),"C#")</f>
        <v>C#</v>
      </c>
      <c r="F4515" s="1" t="str">
        <f>IFERROR(__xludf.DUMMYFUNCTION("""COMPUTED_VALUE"""),"F#")</f>
        <v>F#</v>
      </c>
      <c r="G4515" s="1" t="str">
        <f>IFERROR(__xludf.DUMMYFUNCTION("""COMPUTED_VALUE"""),"HTML/CSS")</f>
        <v>HTML/CSS</v>
      </c>
      <c r="H4515" s="1" t="str">
        <f>IFERROR(__xludf.DUMMYFUNCTION("""COMPUTED_VALUE"""),"JavaScript")</f>
        <v>JavaScript</v>
      </c>
      <c r="I4515" s="1" t="str">
        <f>IFERROR(__xludf.DUMMYFUNCTION("""COMPUTED_VALUE"""),"PHP")</f>
        <v>PHP</v>
      </c>
      <c r="J4515" s="1" t="str">
        <f>IFERROR(__xludf.DUMMYFUNCTION("""COMPUTED_VALUE"""),"Python")</f>
        <v>Python</v>
      </c>
      <c r="K4515" s="1" t="str">
        <f>IFERROR(__xludf.DUMMYFUNCTION("""COMPUTED_VALUE"""),"SQL")</f>
        <v>SQL</v>
      </c>
      <c r="L4515" s="1" t="str">
        <f>IFERROR(__xludf.DUMMYFUNCTION("""COMPUTED_VALUE"""),"VBA")</f>
        <v>VBA</v>
      </c>
    </row>
    <row r="4516">
      <c r="B4516" s="1" t="str">
        <f>IFERROR(__xludf.DUMMYFUNCTION("""COMPUTED_VALUE"""),"HTML/CSS;JavaScript;R;SQL")</f>
        <v>HTML/CSS;JavaScript;R;SQL</v>
      </c>
      <c r="E4516" s="1" t="str">
        <f>IFERROR(__xludf.DUMMYFUNCTION("UNIQUE(SPLIT(B4516,"";""))"),"HTML/CSS")</f>
        <v>HTML/CSS</v>
      </c>
      <c r="F4516" s="1" t="str">
        <f>IFERROR(__xludf.DUMMYFUNCTION("""COMPUTED_VALUE"""),"JavaScript")</f>
        <v>JavaScript</v>
      </c>
      <c r="G4516" s="1" t="str">
        <f>IFERROR(__xludf.DUMMYFUNCTION("""COMPUTED_VALUE"""),"R")</f>
        <v>R</v>
      </c>
      <c r="H4516" s="1" t="str">
        <f>IFERROR(__xludf.DUMMYFUNCTION("""COMPUTED_VALUE"""),"SQL")</f>
        <v>SQL</v>
      </c>
    </row>
    <row r="4517">
      <c r="B4517" s="1" t="str">
        <f>IFERROR(__xludf.DUMMYFUNCTION("""COMPUTED_VALUE"""),"Bash/Shell/PowerShell;C++;Go;HTML/CSS;Java;JavaScript;PHP;SQL")</f>
        <v>Bash/Shell/PowerShell;C++;Go;HTML/CSS;Java;JavaScript;PHP;SQL</v>
      </c>
      <c r="E4517" s="1" t="str">
        <f>IFERROR(__xludf.DUMMYFUNCTION("UNIQUE(SPLIT(B4517,"";""))"),"Bash/Shell/PowerShell")</f>
        <v>Bash/Shell/PowerShell</v>
      </c>
      <c r="F4517" s="1" t="str">
        <f>IFERROR(__xludf.DUMMYFUNCTION("""COMPUTED_VALUE"""),"C++")</f>
        <v>C++</v>
      </c>
      <c r="G4517" s="1" t="str">
        <f>IFERROR(__xludf.DUMMYFUNCTION("""COMPUTED_VALUE"""),"Go")</f>
        <v>Go</v>
      </c>
      <c r="H4517" s="1" t="str">
        <f>IFERROR(__xludf.DUMMYFUNCTION("""COMPUTED_VALUE"""),"HTML/CSS")</f>
        <v>HTML/CSS</v>
      </c>
      <c r="I4517" s="1" t="str">
        <f>IFERROR(__xludf.DUMMYFUNCTION("""COMPUTED_VALUE"""),"Java")</f>
        <v>Java</v>
      </c>
      <c r="J4517" s="1" t="str">
        <f>IFERROR(__xludf.DUMMYFUNCTION("""COMPUTED_VALUE"""),"JavaScript")</f>
        <v>JavaScript</v>
      </c>
      <c r="K4517" s="1" t="str">
        <f>IFERROR(__xludf.DUMMYFUNCTION("""COMPUTED_VALUE"""),"PHP")</f>
        <v>PHP</v>
      </c>
      <c r="L4517" s="1" t="str">
        <f>IFERROR(__xludf.DUMMYFUNCTION("""COMPUTED_VALUE"""),"SQL")</f>
        <v>SQL</v>
      </c>
    </row>
    <row r="4518">
      <c r="B4518" s="1" t="str">
        <f>IFERROR(__xludf.DUMMYFUNCTION("""COMPUTED_VALUE"""),"Assembly;Bash/Shell/PowerShell;C;C++;HTML/CSS;Java;JavaScript;R;SQL;TypeScript;Other(s):")</f>
        <v>Assembly;Bash/Shell/PowerShell;C;C++;HTML/CSS;Java;JavaScript;R;SQL;TypeScript;Other(s):</v>
      </c>
      <c r="E4518" s="1" t="str">
        <f>IFERROR(__xludf.DUMMYFUNCTION("UNIQUE(SPLIT(B4518,"";""))"),"Assembly")</f>
        <v>Assembly</v>
      </c>
      <c r="F4518" s="1" t="str">
        <f>IFERROR(__xludf.DUMMYFUNCTION("""COMPUTED_VALUE"""),"Bash/Shell/PowerShell")</f>
        <v>Bash/Shell/PowerShell</v>
      </c>
      <c r="G4518" s="1" t="str">
        <f>IFERROR(__xludf.DUMMYFUNCTION("""COMPUTED_VALUE"""),"C")</f>
        <v>C</v>
      </c>
      <c r="H4518" s="1" t="str">
        <f>IFERROR(__xludf.DUMMYFUNCTION("""COMPUTED_VALUE"""),"C++")</f>
        <v>C++</v>
      </c>
      <c r="I4518" s="1" t="str">
        <f>IFERROR(__xludf.DUMMYFUNCTION("""COMPUTED_VALUE"""),"HTML/CSS")</f>
        <v>HTML/CSS</v>
      </c>
      <c r="J4518" s="1" t="str">
        <f>IFERROR(__xludf.DUMMYFUNCTION("""COMPUTED_VALUE"""),"Java")</f>
        <v>Java</v>
      </c>
      <c r="K4518" s="1" t="str">
        <f>IFERROR(__xludf.DUMMYFUNCTION("""COMPUTED_VALUE"""),"JavaScript")</f>
        <v>JavaScript</v>
      </c>
      <c r="L4518" s="1" t="str">
        <f>IFERROR(__xludf.DUMMYFUNCTION("""COMPUTED_VALUE"""),"R")</f>
        <v>R</v>
      </c>
      <c r="M4518" s="1" t="str">
        <f>IFERROR(__xludf.DUMMYFUNCTION("""COMPUTED_VALUE"""),"SQL")</f>
        <v>SQL</v>
      </c>
      <c r="N4518" s="1" t="str">
        <f>IFERROR(__xludf.DUMMYFUNCTION("""COMPUTED_VALUE"""),"TypeScript")</f>
        <v>TypeScript</v>
      </c>
      <c r="O4518" s="1" t="str">
        <f>IFERROR(__xludf.DUMMYFUNCTION("""COMPUTED_VALUE"""),"Other(s):")</f>
        <v>Other(s):</v>
      </c>
    </row>
    <row r="4519">
      <c r="B4519" s="1" t="str">
        <f>IFERROR(__xludf.DUMMYFUNCTION("""COMPUTED_VALUE"""),"Bash/Shell/PowerShell;Java;Other(s):")</f>
        <v>Bash/Shell/PowerShell;Java;Other(s):</v>
      </c>
      <c r="E4519" s="1" t="str">
        <f>IFERROR(__xludf.DUMMYFUNCTION("UNIQUE(SPLIT(B4519,"";""))"),"Bash/Shell/PowerShell")</f>
        <v>Bash/Shell/PowerShell</v>
      </c>
      <c r="F4519" s="1" t="str">
        <f>IFERROR(__xludf.DUMMYFUNCTION("""COMPUTED_VALUE"""),"Java")</f>
        <v>Java</v>
      </c>
      <c r="G4519" s="1" t="str">
        <f>IFERROR(__xludf.DUMMYFUNCTION("""COMPUTED_VALUE"""),"Other(s):")</f>
        <v>Other(s):</v>
      </c>
    </row>
    <row r="4520">
      <c r="B4520" s="1" t="str">
        <f>IFERROR(__xludf.DUMMYFUNCTION("""COMPUTED_VALUE"""),"Assembly;Bash/Shell/PowerShell;C;HTML/CSS;Java;JavaScript;Python;SQL")</f>
        <v>Assembly;Bash/Shell/PowerShell;C;HTML/CSS;Java;JavaScript;Python;SQL</v>
      </c>
      <c r="E4520" s="1" t="str">
        <f>IFERROR(__xludf.DUMMYFUNCTION("UNIQUE(SPLIT(B4520,"";""))"),"Assembly")</f>
        <v>Assembly</v>
      </c>
      <c r="F4520" s="1" t="str">
        <f>IFERROR(__xludf.DUMMYFUNCTION("""COMPUTED_VALUE"""),"Bash/Shell/PowerShell")</f>
        <v>Bash/Shell/PowerShell</v>
      </c>
      <c r="G4520" s="1" t="str">
        <f>IFERROR(__xludf.DUMMYFUNCTION("""COMPUTED_VALUE"""),"C")</f>
        <v>C</v>
      </c>
      <c r="H4520" s="1" t="str">
        <f>IFERROR(__xludf.DUMMYFUNCTION("""COMPUTED_VALUE"""),"HTML/CSS")</f>
        <v>HTML/CSS</v>
      </c>
      <c r="I4520" s="1" t="str">
        <f>IFERROR(__xludf.DUMMYFUNCTION("""COMPUTED_VALUE"""),"Java")</f>
        <v>Java</v>
      </c>
      <c r="J4520" s="1" t="str">
        <f>IFERROR(__xludf.DUMMYFUNCTION("""COMPUTED_VALUE"""),"JavaScript")</f>
        <v>JavaScript</v>
      </c>
      <c r="K4520" s="1" t="str">
        <f>IFERROR(__xludf.DUMMYFUNCTION("""COMPUTED_VALUE"""),"Python")</f>
        <v>Python</v>
      </c>
      <c r="L4520" s="1" t="str">
        <f>IFERROR(__xludf.DUMMYFUNCTION("""COMPUTED_VALUE"""),"SQL")</f>
        <v>SQL</v>
      </c>
    </row>
    <row r="4521">
      <c r="B4521" s="1" t="str">
        <f>IFERROR(__xludf.DUMMYFUNCTION("""COMPUTED_VALUE"""),"Other(s):")</f>
        <v>Other(s):</v>
      </c>
      <c r="E4521" s="1" t="str">
        <f>IFERROR(__xludf.DUMMYFUNCTION("UNIQUE(SPLIT(B4521,"";""))"),"Other(s):")</f>
        <v>Other(s):</v>
      </c>
    </row>
    <row r="4522">
      <c r="B4522" s="1" t="str">
        <f>IFERROR(__xludf.DUMMYFUNCTION("""COMPUTED_VALUE"""),"C++")</f>
        <v>C++</v>
      </c>
      <c r="E4522" s="1" t="str">
        <f>IFERROR(__xludf.DUMMYFUNCTION("UNIQUE(SPLIT(B4522,"";""))"),"C++")</f>
        <v>C++</v>
      </c>
    </row>
    <row r="4523">
      <c r="B4523" s="1" t="str">
        <f>IFERROR(__xludf.DUMMYFUNCTION("""COMPUTED_VALUE"""),"Assembly;Bash/Shell/PowerShell;C;HTML/CSS;JavaScript;SQL;TypeScript")</f>
        <v>Assembly;Bash/Shell/PowerShell;C;HTML/CSS;JavaScript;SQL;TypeScript</v>
      </c>
      <c r="E4523" s="1" t="str">
        <f>IFERROR(__xludf.DUMMYFUNCTION("UNIQUE(SPLIT(B4523,"";""))"),"Assembly")</f>
        <v>Assembly</v>
      </c>
      <c r="F4523" s="1" t="str">
        <f>IFERROR(__xludf.DUMMYFUNCTION("""COMPUTED_VALUE"""),"Bash/Shell/PowerShell")</f>
        <v>Bash/Shell/PowerShell</v>
      </c>
      <c r="G4523" s="1" t="str">
        <f>IFERROR(__xludf.DUMMYFUNCTION("""COMPUTED_VALUE"""),"C")</f>
        <v>C</v>
      </c>
      <c r="H4523" s="1" t="str">
        <f>IFERROR(__xludf.DUMMYFUNCTION("""COMPUTED_VALUE"""),"HTML/CSS")</f>
        <v>HTML/CSS</v>
      </c>
      <c r="I4523" s="1" t="str">
        <f>IFERROR(__xludf.DUMMYFUNCTION("""COMPUTED_VALUE"""),"JavaScript")</f>
        <v>JavaScript</v>
      </c>
      <c r="J4523" s="1" t="str">
        <f>IFERROR(__xludf.DUMMYFUNCTION("""COMPUTED_VALUE"""),"SQL")</f>
        <v>SQL</v>
      </c>
      <c r="K4523" s="1" t="str">
        <f>IFERROR(__xludf.DUMMYFUNCTION("""COMPUTED_VALUE"""),"TypeScript")</f>
        <v>TypeScript</v>
      </c>
    </row>
    <row r="4524">
      <c r="B4524" s="1" t="str">
        <f>IFERROR(__xludf.DUMMYFUNCTION("""COMPUTED_VALUE"""),"HTML/CSS;JavaScript;TypeScript")</f>
        <v>HTML/CSS;JavaScript;TypeScript</v>
      </c>
      <c r="E4524" s="1" t="str">
        <f>IFERROR(__xludf.DUMMYFUNCTION("UNIQUE(SPLIT(B4524,"";""))"),"HTML/CSS")</f>
        <v>HTML/CSS</v>
      </c>
      <c r="F4524" s="1" t="str">
        <f>IFERROR(__xludf.DUMMYFUNCTION("""COMPUTED_VALUE"""),"JavaScript")</f>
        <v>JavaScript</v>
      </c>
      <c r="G4524" s="1" t="str">
        <f>IFERROR(__xludf.DUMMYFUNCTION("""COMPUTED_VALUE"""),"TypeScript")</f>
        <v>TypeScript</v>
      </c>
    </row>
    <row r="4525">
      <c r="B4525" s="1" t="str">
        <f>IFERROR(__xludf.DUMMYFUNCTION("""COMPUTED_VALUE"""),"C;C++;Java;Kotlin")</f>
        <v>C;C++;Java;Kotlin</v>
      </c>
      <c r="E4525" s="1" t="str">
        <f>IFERROR(__xludf.DUMMYFUNCTION("UNIQUE(SPLIT(B4525,"";""))"),"C")</f>
        <v>C</v>
      </c>
      <c r="F4525" s="1" t="str">
        <f>IFERROR(__xludf.DUMMYFUNCTION("""COMPUTED_VALUE"""),"C++")</f>
        <v>C++</v>
      </c>
      <c r="G4525" s="1" t="str">
        <f>IFERROR(__xludf.DUMMYFUNCTION("""COMPUTED_VALUE"""),"Java")</f>
        <v>Java</v>
      </c>
      <c r="H4525" s="1" t="str">
        <f>IFERROR(__xludf.DUMMYFUNCTION("""COMPUTED_VALUE"""),"Kotlin")</f>
        <v>Kotlin</v>
      </c>
    </row>
    <row r="4526">
      <c r="B4526" s="1" t="str">
        <f>IFERROR(__xludf.DUMMYFUNCTION("""COMPUTED_VALUE"""),"Java")</f>
        <v>Java</v>
      </c>
      <c r="E4526" s="1" t="str">
        <f>IFERROR(__xludf.DUMMYFUNCTION("UNIQUE(SPLIT(B4526,"";""))"),"Java")</f>
        <v>Java</v>
      </c>
    </row>
    <row r="4527">
      <c r="B4527" s="1" t="str">
        <f>IFERROR(__xludf.DUMMYFUNCTION("""COMPUTED_VALUE"""),"HTML/CSS;R;Other(s):")</f>
        <v>HTML/CSS;R;Other(s):</v>
      </c>
      <c r="E4527" s="1" t="str">
        <f>IFERROR(__xludf.DUMMYFUNCTION("UNIQUE(SPLIT(B4527,"";""))"),"HTML/CSS")</f>
        <v>HTML/CSS</v>
      </c>
      <c r="F4527" s="1" t="str">
        <f>IFERROR(__xludf.DUMMYFUNCTION("""COMPUTED_VALUE"""),"R")</f>
        <v>R</v>
      </c>
      <c r="G4527" s="1" t="str">
        <f>IFERROR(__xludf.DUMMYFUNCTION("""COMPUTED_VALUE"""),"Other(s):")</f>
        <v>Other(s):</v>
      </c>
    </row>
    <row r="4528">
      <c r="B4528" s="1" t="str">
        <f>IFERROR(__xludf.DUMMYFUNCTION("""COMPUTED_VALUE"""),"Assembly;C;C#;HTML/CSS;Java;JavaScript;PHP;SQL;VBA")</f>
        <v>Assembly;C;C#;HTML/CSS;Java;JavaScript;PHP;SQL;VBA</v>
      </c>
      <c r="E4528" s="1" t="str">
        <f>IFERROR(__xludf.DUMMYFUNCTION("UNIQUE(SPLIT(B4528,"";""))"),"Assembly")</f>
        <v>Assembly</v>
      </c>
      <c r="F4528" s="1" t="str">
        <f>IFERROR(__xludf.DUMMYFUNCTION("""COMPUTED_VALUE"""),"C")</f>
        <v>C</v>
      </c>
      <c r="G4528" s="1" t="str">
        <f>IFERROR(__xludf.DUMMYFUNCTION("""COMPUTED_VALUE"""),"C#")</f>
        <v>C#</v>
      </c>
      <c r="H4528" s="1" t="str">
        <f>IFERROR(__xludf.DUMMYFUNCTION("""COMPUTED_VALUE"""),"HTML/CSS")</f>
        <v>HTML/CSS</v>
      </c>
      <c r="I4528" s="1" t="str">
        <f>IFERROR(__xludf.DUMMYFUNCTION("""COMPUTED_VALUE"""),"Java")</f>
        <v>Java</v>
      </c>
      <c r="J4528" s="1" t="str">
        <f>IFERROR(__xludf.DUMMYFUNCTION("""COMPUTED_VALUE"""),"JavaScript")</f>
        <v>JavaScript</v>
      </c>
      <c r="K4528" s="1" t="str">
        <f>IFERROR(__xludf.DUMMYFUNCTION("""COMPUTED_VALUE"""),"PHP")</f>
        <v>PHP</v>
      </c>
      <c r="L4528" s="1" t="str">
        <f>IFERROR(__xludf.DUMMYFUNCTION("""COMPUTED_VALUE"""),"SQL")</f>
        <v>SQL</v>
      </c>
      <c r="M4528" s="1" t="str">
        <f>IFERROR(__xludf.DUMMYFUNCTION("""COMPUTED_VALUE"""),"VBA")</f>
        <v>VBA</v>
      </c>
    </row>
    <row r="4529">
      <c r="B4529" s="1" t="str">
        <f>IFERROR(__xludf.DUMMYFUNCTION("""COMPUTED_VALUE"""),"C++;C#;HTML/CSS;JavaScript;PHP;SQL;Other(s):")</f>
        <v>C++;C#;HTML/CSS;JavaScript;PHP;SQL;Other(s):</v>
      </c>
      <c r="E4529" s="1" t="str">
        <f>IFERROR(__xludf.DUMMYFUNCTION("UNIQUE(SPLIT(B4529,"";""))"),"C++")</f>
        <v>C++</v>
      </c>
      <c r="F4529" s="1" t="str">
        <f>IFERROR(__xludf.DUMMYFUNCTION("""COMPUTED_VALUE"""),"C#")</f>
        <v>C#</v>
      </c>
      <c r="G4529" s="1" t="str">
        <f>IFERROR(__xludf.DUMMYFUNCTION("""COMPUTED_VALUE"""),"HTML/CSS")</f>
        <v>HTML/CSS</v>
      </c>
      <c r="H4529" s="1" t="str">
        <f>IFERROR(__xludf.DUMMYFUNCTION("""COMPUTED_VALUE"""),"JavaScript")</f>
        <v>JavaScript</v>
      </c>
      <c r="I4529" s="1" t="str">
        <f>IFERROR(__xludf.DUMMYFUNCTION("""COMPUTED_VALUE"""),"PHP")</f>
        <v>PHP</v>
      </c>
      <c r="J4529" s="1" t="str">
        <f>IFERROR(__xludf.DUMMYFUNCTION("""COMPUTED_VALUE"""),"SQL")</f>
        <v>SQL</v>
      </c>
      <c r="K4529" s="1" t="str">
        <f>IFERROR(__xludf.DUMMYFUNCTION("""COMPUTED_VALUE"""),"Other(s):")</f>
        <v>Other(s):</v>
      </c>
    </row>
    <row r="4530">
      <c r="B4530" s="1" t="str">
        <f>IFERROR(__xludf.DUMMYFUNCTION("""COMPUTED_VALUE"""),"Bash/Shell/PowerShell;HTML/CSS;Java;JavaScript;SQL")</f>
        <v>Bash/Shell/PowerShell;HTML/CSS;Java;JavaScript;SQL</v>
      </c>
      <c r="E4530" s="1" t="str">
        <f>IFERROR(__xludf.DUMMYFUNCTION("UNIQUE(SPLIT(B4530,"";""))"),"Bash/Shell/PowerShell")</f>
        <v>Bash/Shell/PowerShell</v>
      </c>
      <c r="F4530" s="1" t="str">
        <f>IFERROR(__xludf.DUMMYFUNCTION("""COMPUTED_VALUE"""),"HTML/CSS")</f>
        <v>HTML/CSS</v>
      </c>
      <c r="G4530" s="1" t="str">
        <f>IFERROR(__xludf.DUMMYFUNCTION("""COMPUTED_VALUE"""),"Java")</f>
        <v>Java</v>
      </c>
      <c r="H4530" s="1" t="str">
        <f>IFERROR(__xludf.DUMMYFUNCTION("""COMPUTED_VALUE"""),"JavaScript")</f>
        <v>JavaScript</v>
      </c>
      <c r="I4530" s="1" t="str">
        <f>IFERROR(__xludf.DUMMYFUNCTION("""COMPUTED_VALUE"""),"SQL")</f>
        <v>SQL</v>
      </c>
    </row>
    <row r="4531">
      <c r="B4531" s="1" t="str">
        <f>IFERROR(__xludf.DUMMYFUNCTION("""COMPUTED_VALUE"""),"HTML/CSS;JavaScript")</f>
        <v>HTML/CSS;JavaScript</v>
      </c>
      <c r="E4531" s="1" t="str">
        <f>IFERROR(__xludf.DUMMYFUNCTION("UNIQUE(SPLIT(B4531,"";""))"),"HTML/CSS")</f>
        <v>HTML/CSS</v>
      </c>
      <c r="F4531" s="1" t="str">
        <f>IFERROR(__xludf.DUMMYFUNCTION("""COMPUTED_VALUE"""),"JavaScript")</f>
        <v>JavaScript</v>
      </c>
    </row>
    <row r="4532">
      <c r="B4532" s="1" t="str">
        <f>IFERROR(__xludf.DUMMYFUNCTION("""COMPUTED_VALUE"""),"C++;HTML/CSS;Java;Python")</f>
        <v>C++;HTML/CSS;Java;Python</v>
      </c>
      <c r="E4532" s="1" t="str">
        <f>IFERROR(__xludf.DUMMYFUNCTION("UNIQUE(SPLIT(B4532,"";""))"),"C++")</f>
        <v>C++</v>
      </c>
      <c r="F4532" s="1" t="str">
        <f>IFERROR(__xludf.DUMMYFUNCTION("""COMPUTED_VALUE"""),"HTML/CSS")</f>
        <v>HTML/CSS</v>
      </c>
      <c r="G4532" s="1" t="str">
        <f>IFERROR(__xludf.DUMMYFUNCTION("""COMPUTED_VALUE"""),"Java")</f>
        <v>Java</v>
      </c>
      <c r="H4532" s="1" t="str">
        <f>IFERROR(__xludf.DUMMYFUNCTION("""COMPUTED_VALUE"""),"Python")</f>
        <v>Python</v>
      </c>
    </row>
    <row r="4533">
      <c r="B4533" s="1" t="str">
        <f>IFERROR(__xludf.DUMMYFUNCTION("""COMPUTED_VALUE"""),"HTML/CSS;JavaScript;Ruby;TypeScript")</f>
        <v>HTML/CSS;JavaScript;Ruby;TypeScript</v>
      </c>
      <c r="E4533" s="1" t="str">
        <f>IFERROR(__xludf.DUMMYFUNCTION("UNIQUE(SPLIT(B4533,"";""))"),"HTML/CSS")</f>
        <v>HTML/CSS</v>
      </c>
      <c r="F4533" s="1" t="str">
        <f>IFERROR(__xludf.DUMMYFUNCTION("""COMPUTED_VALUE"""),"JavaScript")</f>
        <v>JavaScript</v>
      </c>
      <c r="G4533" s="1" t="str">
        <f>IFERROR(__xludf.DUMMYFUNCTION("""COMPUTED_VALUE"""),"Ruby")</f>
        <v>Ruby</v>
      </c>
      <c r="H4533" s="1" t="str">
        <f>IFERROR(__xludf.DUMMYFUNCTION("""COMPUTED_VALUE"""),"TypeScript")</f>
        <v>TypeScript</v>
      </c>
    </row>
    <row r="4534">
      <c r="B4534" s="1" t="str">
        <f>IFERROR(__xludf.DUMMYFUNCTION("""COMPUTED_VALUE"""),"Bash/Shell/PowerShell;HTML/CSS;JavaScript;Python;SQL")</f>
        <v>Bash/Shell/PowerShell;HTML/CSS;JavaScript;Python;SQL</v>
      </c>
      <c r="E4534" s="1" t="str">
        <f>IFERROR(__xludf.DUMMYFUNCTION("UNIQUE(SPLIT(B4534,"";""))"),"Bash/Shell/PowerShell")</f>
        <v>Bash/Shell/PowerShell</v>
      </c>
      <c r="F4534" s="1" t="str">
        <f>IFERROR(__xludf.DUMMYFUNCTION("""COMPUTED_VALUE"""),"HTML/CSS")</f>
        <v>HTML/CSS</v>
      </c>
      <c r="G4534" s="1" t="str">
        <f>IFERROR(__xludf.DUMMYFUNCTION("""COMPUTED_VALUE"""),"JavaScript")</f>
        <v>JavaScript</v>
      </c>
      <c r="H4534" s="1" t="str">
        <f>IFERROR(__xludf.DUMMYFUNCTION("""COMPUTED_VALUE"""),"Python")</f>
        <v>Python</v>
      </c>
      <c r="I4534" s="1" t="str">
        <f>IFERROR(__xludf.DUMMYFUNCTION("""COMPUTED_VALUE"""),"SQL")</f>
        <v>SQL</v>
      </c>
    </row>
    <row r="4535">
      <c r="B4535" s="1" t="str">
        <f>IFERROR(__xludf.DUMMYFUNCTION("""COMPUTED_VALUE"""),"Java;JavaScript;SQL")</f>
        <v>Java;JavaScript;SQL</v>
      </c>
      <c r="E4535" s="1" t="str">
        <f>IFERROR(__xludf.DUMMYFUNCTION("UNIQUE(SPLIT(B4535,"";""))"),"Java")</f>
        <v>Java</v>
      </c>
      <c r="F4535" s="1" t="str">
        <f>IFERROR(__xludf.DUMMYFUNCTION("""COMPUTED_VALUE"""),"JavaScript")</f>
        <v>JavaScript</v>
      </c>
      <c r="G4535" s="1" t="str">
        <f>IFERROR(__xludf.DUMMYFUNCTION("""COMPUTED_VALUE"""),"SQL")</f>
        <v>SQL</v>
      </c>
    </row>
    <row r="4536">
      <c r="B4536" s="1" t="str">
        <f>IFERROR(__xludf.DUMMYFUNCTION("""COMPUTED_VALUE"""),"Bash/Shell/PowerShell;Clojure;HTML/CSS;JavaScript;Ruby")</f>
        <v>Bash/Shell/PowerShell;Clojure;HTML/CSS;JavaScript;Ruby</v>
      </c>
      <c r="E4536" s="1" t="str">
        <f>IFERROR(__xludf.DUMMYFUNCTION("UNIQUE(SPLIT(B4536,"";""))"),"Bash/Shell/PowerShell")</f>
        <v>Bash/Shell/PowerShell</v>
      </c>
      <c r="F4536" s="1" t="str">
        <f>IFERROR(__xludf.DUMMYFUNCTION("""COMPUTED_VALUE"""),"Clojure")</f>
        <v>Clojure</v>
      </c>
      <c r="G4536" s="1" t="str">
        <f>IFERROR(__xludf.DUMMYFUNCTION("""COMPUTED_VALUE"""),"HTML/CSS")</f>
        <v>HTML/CSS</v>
      </c>
      <c r="H4536" s="1" t="str">
        <f>IFERROR(__xludf.DUMMYFUNCTION("""COMPUTED_VALUE"""),"JavaScript")</f>
        <v>JavaScript</v>
      </c>
      <c r="I4536" s="1" t="str">
        <f>IFERROR(__xludf.DUMMYFUNCTION("""COMPUTED_VALUE"""),"Ruby")</f>
        <v>Ruby</v>
      </c>
    </row>
    <row r="4537">
      <c r="B4537" s="1" t="str">
        <f>IFERROR(__xludf.DUMMYFUNCTION("""COMPUTED_VALUE"""),"C#;HTML/CSS;Java;JavaScript;Python;TypeScript")</f>
        <v>C#;HTML/CSS;Java;JavaScript;Python;TypeScript</v>
      </c>
      <c r="E4537" s="1" t="str">
        <f>IFERROR(__xludf.DUMMYFUNCTION("UNIQUE(SPLIT(B4537,"";""))"),"C#")</f>
        <v>C#</v>
      </c>
      <c r="F4537" s="1" t="str">
        <f>IFERROR(__xludf.DUMMYFUNCTION("""COMPUTED_VALUE"""),"HTML/CSS")</f>
        <v>HTML/CSS</v>
      </c>
      <c r="G4537" s="1" t="str">
        <f>IFERROR(__xludf.DUMMYFUNCTION("""COMPUTED_VALUE"""),"Java")</f>
        <v>Java</v>
      </c>
      <c r="H4537" s="1" t="str">
        <f>IFERROR(__xludf.DUMMYFUNCTION("""COMPUTED_VALUE"""),"JavaScript")</f>
        <v>JavaScript</v>
      </c>
      <c r="I4537" s="1" t="str">
        <f>IFERROR(__xludf.DUMMYFUNCTION("""COMPUTED_VALUE"""),"Python")</f>
        <v>Python</v>
      </c>
      <c r="J4537" s="1" t="str">
        <f>IFERROR(__xludf.DUMMYFUNCTION("""COMPUTED_VALUE"""),"TypeScript")</f>
        <v>TypeScript</v>
      </c>
    </row>
    <row r="4538">
      <c r="B4538" s="1" t="str">
        <f>IFERROR(__xludf.DUMMYFUNCTION("""COMPUTED_VALUE"""),"Bash/Shell/PowerShell;C;C++;HTML/CSS;Python")</f>
        <v>Bash/Shell/PowerShell;C;C++;HTML/CSS;Python</v>
      </c>
      <c r="E4538" s="1" t="str">
        <f>IFERROR(__xludf.DUMMYFUNCTION("UNIQUE(SPLIT(B4538,"";""))"),"Bash/Shell/PowerShell")</f>
        <v>Bash/Shell/PowerShell</v>
      </c>
      <c r="F4538" s="1" t="str">
        <f>IFERROR(__xludf.DUMMYFUNCTION("""COMPUTED_VALUE"""),"C")</f>
        <v>C</v>
      </c>
      <c r="G4538" s="1" t="str">
        <f>IFERROR(__xludf.DUMMYFUNCTION("""COMPUTED_VALUE"""),"C++")</f>
        <v>C++</v>
      </c>
      <c r="H4538" s="1" t="str">
        <f>IFERROR(__xludf.DUMMYFUNCTION("""COMPUTED_VALUE"""),"HTML/CSS")</f>
        <v>HTML/CSS</v>
      </c>
      <c r="I4538" s="1" t="str">
        <f>IFERROR(__xludf.DUMMYFUNCTION("""COMPUTED_VALUE"""),"Python")</f>
        <v>Python</v>
      </c>
    </row>
    <row r="4539">
      <c r="B4539" s="1" t="str">
        <f>IFERROR(__xludf.DUMMYFUNCTION("""COMPUTED_VALUE"""),"HTML/CSS;Java;JavaScript;Python;R;Rust")</f>
        <v>HTML/CSS;Java;JavaScript;Python;R;Rust</v>
      </c>
      <c r="E4539" s="1" t="str">
        <f>IFERROR(__xludf.DUMMYFUNCTION("UNIQUE(SPLIT(B4539,"";""))"),"HTML/CSS")</f>
        <v>HTML/CSS</v>
      </c>
      <c r="F4539" s="1" t="str">
        <f>IFERROR(__xludf.DUMMYFUNCTION("""COMPUTED_VALUE"""),"Java")</f>
        <v>Java</v>
      </c>
      <c r="G4539" s="1" t="str">
        <f>IFERROR(__xludf.DUMMYFUNCTION("""COMPUTED_VALUE"""),"JavaScript")</f>
        <v>JavaScript</v>
      </c>
      <c r="H4539" s="1" t="str">
        <f>IFERROR(__xludf.DUMMYFUNCTION("""COMPUTED_VALUE"""),"Python")</f>
        <v>Python</v>
      </c>
      <c r="I4539" s="1" t="str">
        <f>IFERROR(__xludf.DUMMYFUNCTION("""COMPUTED_VALUE"""),"R")</f>
        <v>R</v>
      </c>
      <c r="J4539" s="1" t="str">
        <f>IFERROR(__xludf.DUMMYFUNCTION("""COMPUTED_VALUE"""),"Rust")</f>
        <v>Rust</v>
      </c>
    </row>
    <row r="4540">
      <c r="B4540" s="1" t="str">
        <f>IFERROR(__xludf.DUMMYFUNCTION("""COMPUTED_VALUE"""),"HTML/CSS;Java;Python;SQL")</f>
        <v>HTML/CSS;Java;Python;SQL</v>
      </c>
      <c r="E4540" s="1" t="str">
        <f>IFERROR(__xludf.DUMMYFUNCTION("UNIQUE(SPLIT(B4540,"";""))"),"HTML/CSS")</f>
        <v>HTML/CSS</v>
      </c>
      <c r="F4540" s="1" t="str">
        <f>IFERROR(__xludf.DUMMYFUNCTION("""COMPUTED_VALUE"""),"Java")</f>
        <v>Java</v>
      </c>
      <c r="G4540" s="1" t="str">
        <f>IFERROR(__xludf.DUMMYFUNCTION("""COMPUTED_VALUE"""),"Python")</f>
        <v>Python</v>
      </c>
      <c r="H4540" s="1" t="str">
        <f>IFERROR(__xludf.DUMMYFUNCTION("""COMPUTED_VALUE"""),"SQL")</f>
        <v>SQL</v>
      </c>
    </row>
    <row r="4541">
      <c r="B4541" s="1" t="str">
        <f>IFERROR(__xludf.DUMMYFUNCTION("""COMPUTED_VALUE"""),"Java")</f>
        <v>Java</v>
      </c>
      <c r="E4541" s="1" t="str">
        <f>IFERROR(__xludf.DUMMYFUNCTION("UNIQUE(SPLIT(B4541,"";""))"),"Java")</f>
        <v>Java</v>
      </c>
    </row>
    <row r="4542">
      <c r="B4542" s="1" t="str">
        <f>IFERROR(__xludf.DUMMYFUNCTION("""COMPUTED_VALUE"""),"HTML/CSS;JavaScript;TypeScript")</f>
        <v>HTML/CSS;JavaScript;TypeScript</v>
      </c>
      <c r="E4542" s="1" t="str">
        <f>IFERROR(__xludf.DUMMYFUNCTION("UNIQUE(SPLIT(B4542,"";""))"),"HTML/CSS")</f>
        <v>HTML/CSS</v>
      </c>
      <c r="F4542" s="1" t="str">
        <f>IFERROR(__xludf.DUMMYFUNCTION("""COMPUTED_VALUE"""),"JavaScript")</f>
        <v>JavaScript</v>
      </c>
      <c r="G4542" s="1" t="str">
        <f>IFERROR(__xludf.DUMMYFUNCTION("""COMPUTED_VALUE"""),"TypeScript")</f>
        <v>TypeScript</v>
      </c>
    </row>
    <row r="4543">
      <c r="B4543" s="1" t="str">
        <f>IFERROR(__xludf.DUMMYFUNCTION("""COMPUTED_VALUE"""),"C#;HTML/CSS;JavaScript;SQL")</f>
        <v>C#;HTML/CSS;JavaScript;SQL</v>
      </c>
      <c r="E4543" s="1" t="str">
        <f>IFERROR(__xludf.DUMMYFUNCTION("UNIQUE(SPLIT(B4543,"";""))"),"C#")</f>
        <v>C#</v>
      </c>
      <c r="F4543" s="1" t="str">
        <f>IFERROR(__xludf.DUMMYFUNCTION("""COMPUTED_VALUE"""),"HTML/CSS")</f>
        <v>HTML/CSS</v>
      </c>
      <c r="G4543" s="1" t="str">
        <f>IFERROR(__xludf.DUMMYFUNCTION("""COMPUTED_VALUE"""),"JavaScript")</f>
        <v>JavaScript</v>
      </c>
      <c r="H4543" s="1" t="str">
        <f>IFERROR(__xludf.DUMMYFUNCTION("""COMPUTED_VALUE"""),"SQL")</f>
        <v>SQL</v>
      </c>
    </row>
    <row r="4544">
      <c r="B4544" s="1" t="str">
        <f>IFERROR(__xludf.DUMMYFUNCTION("""COMPUTED_VALUE"""),"HTML/CSS;JavaScript;Python")</f>
        <v>HTML/CSS;JavaScript;Python</v>
      </c>
      <c r="E4544" s="1" t="str">
        <f>IFERROR(__xludf.DUMMYFUNCTION("UNIQUE(SPLIT(B4544,"";""))"),"HTML/CSS")</f>
        <v>HTML/CSS</v>
      </c>
      <c r="F4544" s="1" t="str">
        <f>IFERROR(__xludf.DUMMYFUNCTION("""COMPUTED_VALUE"""),"JavaScript")</f>
        <v>JavaScript</v>
      </c>
      <c r="G4544" s="1" t="str">
        <f>IFERROR(__xludf.DUMMYFUNCTION("""COMPUTED_VALUE"""),"Python")</f>
        <v>Python</v>
      </c>
    </row>
    <row r="4545">
      <c r="B4545" s="1" t="str">
        <f>IFERROR(__xludf.DUMMYFUNCTION("""COMPUTED_VALUE"""),"C#;JavaScript")</f>
        <v>C#;JavaScript</v>
      </c>
      <c r="E4545" s="1" t="str">
        <f>IFERROR(__xludf.DUMMYFUNCTION("UNIQUE(SPLIT(B4545,"";""))"),"C#")</f>
        <v>C#</v>
      </c>
      <c r="F4545" s="1" t="str">
        <f>IFERROR(__xludf.DUMMYFUNCTION("""COMPUTED_VALUE"""),"JavaScript")</f>
        <v>JavaScript</v>
      </c>
    </row>
    <row r="4546">
      <c r="B4546" s="1" t="str">
        <f>IFERROR(__xludf.DUMMYFUNCTION("""COMPUTED_VALUE"""),"JavaScript")</f>
        <v>JavaScript</v>
      </c>
      <c r="E4546" s="1" t="str">
        <f>IFERROR(__xludf.DUMMYFUNCTION("UNIQUE(SPLIT(B4546,"";""))"),"JavaScript")</f>
        <v>JavaScript</v>
      </c>
    </row>
    <row r="4547">
      <c r="B4547" s="1" t="str">
        <f>IFERROR(__xludf.DUMMYFUNCTION("""COMPUTED_VALUE"""),"Bash/Shell/PowerShell;C;C++;C#;HTML/CSS;SQL;Other(s):")</f>
        <v>Bash/Shell/PowerShell;C;C++;C#;HTML/CSS;SQL;Other(s):</v>
      </c>
      <c r="E4547" s="1" t="str">
        <f>IFERROR(__xludf.DUMMYFUNCTION("UNIQUE(SPLIT(B4547,"";""))"),"Bash/Shell/PowerShell")</f>
        <v>Bash/Shell/PowerShell</v>
      </c>
      <c r="F4547" s="1" t="str">
        <f>IFERROR(__xludf.DUMMYFUNCTION("""COMPUTED_VALUE"""),"C")</f>
        <v>C</v>
      </c>
      <c r="G4547" s="1" t="str">
        <f>IFERROR(__xludf.DUMMYFUNCTION("""COMPUTED_VALUE"""),"C++")</f>
        <v>C++</v>
      </c>
      <c r="H4547" s="1" t="str">
        <f>IFERROR(__xludf.DUMMYFUNCTION("""COMPUTED_VALUE"""),"C#")</f>
        <v>C#</v>
      </c>
      <c r="I4547" s="1" t="str">
        <f>IFERROR(__xludf.DUMMYFUNCTION("""COMPUTED_VALUE"""),"HTML/CSS")</f>
        <v>HTML/CSS</v>
      </c>
      <c r="J4547" s="1" t="str">
        <f>IFERROR(__xludf.DUMMYFUNCTION("""COMPUTED_VALUE"""),"SQL")</f>
        <v>SQL</v>
      </c>
      <c r="K4547" s="1" t="str">
        <f>IFERROR(__xludf.DUMMYFUNCTION("""COMPUTED_VALUE"""),"Other(s):")</f>
        <v>Other(s):</v>
      </c>
    </row>
    <row r="4548">
      <c r="B4548" s="1" t="str">
        <f>IFERROR(__xludf.DUMMYFUNCTION("""COMPUTED_VALUE"""),"Python;Other(s):")</f>
        <v>Python;Other(s):</v>
      </c>
      <c r="E4548" s="1" t="str">
        <f>IFERROR(__xludf.DUMMYFUNCTION("UNIQUE(SPLIT(B4548,"";""))"),"Python")</f>
        <v>Python</v>
      </c>
      <c r="F4548" s="1" t="str">
        <f>IFERROR(__xludf.DUMMYFUNCTION("""COMPUTED_VALUE"""),"Other(s):")</f>
        <v>Other(s):</v>
      </c>
    </row>
    <row r="4549">
      <c r="B4549" s="1" t="str">
        <f>IFERROR(__xludf.DUMMYFUNCTION("""COMPUTED_VALUE"""),"Bash/Shell/PowerShell;Python;Scala;SQL;Other(s):")</f>
        <v>Bash/Shell/PowerShell;Python;Scala;SQL;Other(s):</v>
      </c>
      <c r="E4549" s="1" t="str">
        <f>IFERROR(__xludf.DUMMYFUNCTION("UNIQUE(SPLIT(B4549,"";""))"),"Bash/Shell/PowerShell")</f>
        <v>Bash/Shell/PowerShell</v>
      </c>
      <c r="F4549" s="1" t="str">
        <f>IFERROR(__xludf.DUMMYFUNCTION("""COMPUTED_VALUE"""),"Python")</f>
        <v>Python</v>
      </c>
      <c r="G4549" s="1" t="str">
        <f>IFERROR(__xludf.DUMMYFUNCTION("""COMPUTED_VALUE"""),"Scala")</f>
        <v>Scala</v>
      </c>
      <c r="H4549" s="1" t="str">
        <f>IFERROR(__xludf.DUMMYFUNCTION("""COMPUTED_VALUE"""),"SQL")</f>
        <v>SQL</v>
      </c>
      <c r="I4549" s="1" t="str">
        <f>IFERROR(__xludf.DUMMYFUNCTION("""COMPUTED_VALUE"""),"Other(s):")</f>
        <v>Other(s):</v>
      </c>
    </row>
    <row r="4550">
      <c r="B4550" s="1" t="str">
        <f>IFERROR(__xludf.DUMMYFUNCTION("""COMPUTED_VALUE"""),"HTML/CSS;JavaScript;TypeScript")</f>
        <v>HTML/CSS;JavaScript;TypeScript</v>
      </c>
      <c r="E4550" s="1" t="str">
        <f>IFERROR(__xludf.DUMMYFUNCTION("UNIQUE(SPLIT(B4550,"";""))"),"HTML/CSS")</f>
        <v>HTML/CSS</v>
      </c>
      <c r="F4550" s="1" t="str">
        <f>IFERROR(__xludf.DUMMYFUNCTION("""COMPUTED_VALUE"""),"JavaScript")</f>
        <v>JavaScript</v>
      </c>
      <c r="G4550" s="1" t="str">
        <f>IFERROR(__xludf.DUMMYFUNCTION("""COMPUTED_VALUE"""),"TypeScript")</f>
        <v>TypeScript</v>
      </c>
    </row>
    <row r="4551">
      <c r="B4551" s="1" t="str">
        <f>IFERROR(__xludf.DUMMYFUNCTION("""COMPUTED_VALUE"""),"JavaScript;R;SQL")</f>
        <v>JavaScript;R;SQL</v>
      </c>
      <c r="E4551" s="1" t="str">
        <f>IFERROR(__xludf.DUMMYFUNCTION("UNIQUE(SPLIT(B4551,"";""))"),"JavaScript")</f>
        <v>JavaScript</v>
      </c>
      <c r="F4551" s="1" t="str">
        <f>IFERROR(__xludf.DUMMYFUNCTION("""COMPUTED_VALUE"""),"R")</f>
        <v>R</v>
      </c>
      <c r="G4551" s="1" t="str">
        <f>IFERROR(__xludf.DUMMYFUNCTION("""COMPUTED_VALUE"""),"SQL")</f>
        <v>SQL</v>
      </c>
    </row>
    <row r="4552">
      <c r="B4552" s="1" t="str">
        <f>IFERROR(__xludf.DUMMYFUNCTION("""COMPUTED_VALUE"""),"Ruby")</f>
        <v>Ruby</v>
      </c>
      <c r="E4552" s="1" t="str">
        <f>IFERROR(__xludf.DUMMYFUNCTION("UNIQUE(SPLIT(B4552,"";""))"),"Ruby")</f>
        <v>Ruby</v>
      </c>
    </row>
    <row r="4553">
      <c r="B4553" s="1" t="str">
        <f>IFERROR(__xludf.DUMMYFUNCTION("""COMPUTED_VALUE"""),"Bash/Shell/PowerShell;C++;Java;JavaScript")</f>
        <v>Bash/Shell/PowerShell;C++;Java;JavaScript</v>
      </c>
      <c r="E4553" s="1" t="str">
        <f>IFERROR(__xludf.DUMMYFUNCTION("UNIQUE(SPLIT(B4553,"";""))"),"Bash/Shell/PowerShell")</f>
        <v>Bash/Shell/PowerShell</v>
      </c>
      <c r="F4553" s="1" t="str">
        <f>IFERROR(__xludf.DUMMYFUNCTION("""COMPUTED_VALUE"""),"C++")</f>
        <v>C++</v>
      </c>
      <c r="G4553" s="1" t="str">
        <f>IFERROR(__xludf.DUMMYFUNCTION("""COMPUTED_VALUE"""),"Java")</f>
        <v>Java</v>
      </c>
      <c r="H4553" s="1" t="str">
        <f>IFERROR(__xludf.DUMMYFUNCTION("""COMPUTED_VALUE"""),"JavaScript")</f>
        <v>JavaScript</v>
      </c>
    </row>
    <row r="4554">
      <c r="B4554" s="1" t="str">
        <f>IFERROR(__xludf.DUMMYFUNCTION("""COMPUTED_VALUE"""),"C#;HTML/CSS;Java;JavaScript;Kotlin;SQL;TypeScript")</f>
        <v>C#;HTML/CSS;Java;JavaScript;Kotlin;SQL;TypeScript</v>
      </c>
      <c r="E4554" s="1" t="str">
        <f>IFERROR(__xludf.DUMMYFUNCTION("UNIQUE(SPLIT(B4554,"";""))"),"C#")</f>
        <v>C#</v>
      </c>
      <c r="F4554" s="1" t="str">
        <f>IFERROR(__xludf.DUMMYFUNCTION("""COMPUTED_VALUE"""),"HTML/CSS")</f>
        <v>HTML/CSS</v>
      </c>
      <c r="G4554" s="1" t="str">
        <f>IFERROR(__xludf.DUMMYFUNCTION("""COMPUTED_VALUE"""),"Java")</f>
        <v>Java</v>
      </c>
      <c r="H4554" s="1" t="str">
        <f>IFERROR(__xludf.DUMMYFUNCTION("""COMPUTED_VALUE"""),"JavaScript")</f>
        <v>JavaScript</v>
      </c>
      <c r="I4554" s="1" t="str">
        <f>IFERROR(__xludf.DUMMYFUNCTION("""COMPUTED_VALUE"""),"Kotlin")</f>
        <v>Kotlin</v>
      </c>
      <c r="J4554" s="1" t="str">
        <f>IFERROR(__xludf.DUMMYFUNCTION("""COMPUTED_VALUE"""),"SQL")</f>
        <v>SQL</v>
      </c>
      <c r="K4554" s="1" t="str">
        <f>IFERROR(__xludf.DUMMYFUNCTION("""COMPUTED_VALUE"""),"TypeScript")</f>
        <v>TypeScript</v>
      </c>
    </row>
    <row r="4555">
      <c r="B4555" s="1" t="str">
        <f>IFERROR(__xludf.DUMMYFUNCTION("""COMPUTED_VALUE"""),"HTML/CSS;Java;JavaScript;Python;Ruby")</f>
        <v>HTML/CSS;Java;JavaScript;Python;Ruby</v>
      </c>
      <c r="E4555" s="1" t="str">
        <f>IFERROR(__xludf.DUMMYFUNCTION("UNIQUE(SPLIT(B4555,"";""))"),"HTML/CSS")</f>
        <v>HTML/CSS</v>
      </c>
      <c r="F4555" s="1" t="str">
        <f>IFERROR(__xludf.DUMMYFUNCTION("""COMPUTED_VALUE"""),"Java")</f>
        <v>Java</v>
      </c>
      <c r="G4555" s="1" t="str">
        <f>IFERROR(__xludf.DUMMYFUNCTION("""COMPUTED_VALUE"""),"JavaScript")</f>
        <v>JavaScript</v>
      </c>
      <c r="H4555" s="1" t="str">
        <f>IFERROR(__xludf.DUMMYFUNCTION("""COMPUTED_VALUE"""),"Python")</f>
        <v>Python</v>
      </c>
      <c r="I4555" s="1" t="str">
        <f>IFERROR(__xludf.DUMMYFUNCTION("""COMPUTED_VALUE"""),"Ruby")</f>
        <v>Ruby</v>
      </c>
    </row>
    <row r="4556">
      <c r="B4556" s="1" t="str">
        <f>IFERROR(__xludf.DUMMYFUNCTION("""COMPUTED_VALUE"""),"HTML/CSS;JavaScript;PHP;Python;TypeScript")</f>
        <v>HTML/CSS;JavaScript;PHP;Python;TypeScript</v>
      </c>
      <c r="E4556" s="1" t="str">
        <f>IFERROR(__xludf.DUMMYFUNCTION("UNIQUE(SPLIT(B4556,"";""))"),"HTML/CSS")</f>
        <v>HTML/CSS</v>
      </c>
      <c r="F4556" s="1" t="str">
        <f>IFERROR(__xludf.DUMMYFUNCTION("""COMPUTED_VALUE"""),"JavaScript")</f>
        <v>JavaScript</v>
      </c>
      <c r="G4556" s="1" t="str">
        <f>IFERROR(__xludf.DUMMYFUNCTION("""COMPUTED_VALUE"""),"PHP")</f>
        <v>PHP</v>
      </c>
      <c r="H4556" s="1" t="str">
        <f>IFERROR(__xludf.DUMMYFUNCTION("""COMPUTED_VALUE"""),"Python")</f>
        <v>Python</v>
      </c>
      <c r="I4556" s="1" t="str">
        <f>IFERROR(__xludf.DUMMYFUNCTION("""COMPUTED_VALUE"""),"TypeScript")</f>
        <v>TypeScript</v>
      </c>
    </row>
    <row r="4557">
      <c r="B4557" s="1" t="str">
        <f>IFERROR(__xludf.DUMMYFUNCTION("""COMPUTED_VALUE"""),"C;C++;C#;HTML/CSS;JavaScript;PHP;Python;SQL")</f>
        <v>C;C++;C#;HTML/CSS;JavaScript;PHP;Python;SQL</v>
      </c>
      <c r="E4557" s="1" t="str">
        <f>IFERROR(__xludf.DUMMYFUNCTION("UNIQUE(SPLIT(B4557,"";""))"),"C")</f>
        <v>C</v>
      </c>
      <c r="F4557" s="1" t="str">
        <f>IFERROR(__xludf.DUMMYFUNCTION("""COMPUTED_VALUE"""),"C++")</f>
        <v>C++</v>
      </c>
      <c r="G4557" s="1" t="str">
        <f>IFERROR(__xludf.DUMMYFUNCTION("""COMPUTED_VALUE"""),"C#")</f>
        <v>C#</v>
      </c>
      <c r="H4557" s="1" t="str">
        <f>IFERROR(__xludf.DUMMYFUNCTION("""COMPUTED_VALUE"""),"HTML/CSS")</f>
        <v>HTML/CSS</v>
      </c>
      <c r="I4557" s="1" t="str">
        <f>IFERROR(__xludf.DUMMYFUNCTION("""COMPUTED_VALUE"""),"JavaScript")</f>
        <v>JavaScript</v>
      </c>
      <c r="J4557" s="1" t="str">
        <f>IFERROR(__xludf.DUMMYFUNCTION("""COMPUTED_VALUE"""),"PHP")</f>
        <v>PHP</v>
      </c>
      <c r="K4557" s="1" t="str">
        <f>IFERROR(__xludf.DUMMYFUNCTION("""COMPUTED_VALUE"""),"Python")</f>
        <v>Python</v>
      </c>
      <c r="L4557" s="1" t="str">
        <f>IFERROR(__xludf.DUMMYFUNCTION("""COMPUTED_VALUE"""),"SQL")</f>
        <v>SQL</v>
      </c>
    </row>
    <row r="4558">
      <c r="B4558" s="1" t="str">
        <f>IFERROR(__xludf.DUMMYFUNCTION("""COMPUTED_VALUE"""),"Go;Java;JavaScript;Kotlin;Ruby;SQL;TypeScript")</f>
        <v>Go;Java;JavaScript;Kotlin;Ruby;SQL;TypeScript</v>
      </c>
      <c r="E4558" s="1" t="str">
        <f>IFERROR(__xludf.DUMMYFUNCTION("UNIQUE(SPLIT(B4558,"";""))"),"Go")</f>
        <v>Go</v>
      </c>
      <c r="F4558" s="1" t="str">
        <f>IFERROR(__xludf.DUMMYFUNCTION("""COMPUTED_VALUE"""),"Java")</f>
        <v>Java</v>
      </c>
      <c r="G4558" s="1" t="str">
        <f>IFERROR(__xludf.DUMMYFUNCTION("""COMPUTED_VALUE"""),"JavaScript")</f>
        <v>JavaScript</v>
      </c>
      <c r="H4558" s="1" t="str">
        <f>IFERROR(__xludf.DUMMYFUNCTION("""COMPUTED_VALUE"""),"Kotlin")</f>
        <v>Kotlin</v>
      </c>
      <c r="I4558" s="1" t="str">
        <f>IFERROR(__xludf.DUMMYFUNCTION("""COMPUTED_VALUE"""),"Ruby")</f>
        <v>Ruby</v>
      </c>
      <c r="J4558" s="1" t="str">
        <f>IFERROR(__xludf.DUMMYFUNCTION("""COMPUTED_VALUE"""),"SQL")</f>
        <v>SQL</v>
      </c>
      <c r="K4558" s="1" t="str">
        <f>IFERROR(__xludf.DUMMYFUNCTION("""COMPUTED_VALUE"""),"TypeScript")</f>
        <v>TypeScript</v>
      </c>
    </row>
    <row r="4559">
      <c r="B4559" s="1" t="str">
        <f>IFERROR(__xludf.DUMMYFUNCTION("""COMPUTED_VALUE"""),"C#;HTML/CSS;JavaScript;SQL")</f>
        <v>C#;HTML/CSS;JavaScript;SQL</v>
      </c>
      <c r="E4559" s="1" t="str">
        <f>IFERROR(__xludf.DUMMYFUNCTION("UNIQUE(SPLIT(B4559,"";""))"),"C#")</f>
        <v>C#</v>
      </c>
      <c r="F4559" s="1" t="str">
        <f>IFERROR(__xludf.DUMMYFUNCTION("""COMPUTED_VALUE"""),"HTML/CSS")</f>
        <v>HTML/CSS</v>
      </c>
      <c r="G4559" s="1" t="str">
        <f>IFERROR(__xludf.DUMMYFUNCTION("""COMPUTED_VALUE"""),"JavaScript")</f>
        <v>JavaScript</v>
      </c>
      <c r="H4559" s="1" t="str">
        <f>IFERROR(__xludf.DUMMYFUNCTION("""COMPUTED_VALUE"""),"SQL")</f>
        <v>SQL</v>
      </c>
    </row>
    <row r="4560">
      <c r="B4560" s="1" t="str">
        <f>IFERROR(__xludf.DUMMYFUNCTION("""COMPUTED_VALUE"""),"C#;HTML/CSS;JavaScript")</f>
        <v>C#;HTML/CSS;JavaScript</v>
      </c>
      <c r="E4560" s="1" t="str">
        <f>IFERROR(__xludf.DUMMYFUNCTION("UNIQUE(SPLIT(B4560,"";""))"),"C#")</f>
        <v>C#</v>
      </c>
      <c r="F4560" s="1" t="str">
        <f>IFERROR(__xludf.DUMMYFUNCTION("""COMPUTED_VALUE"""),"HTML/CSS")</f>
        <v>HTML/CSS</v>
      </c>
      <c r="G4560" s="1" t="str">
        <f>IFERROR(__xludf.DUMMYFUNCTION("""COMPUTED_VALUE"""),"JavaScript")</f>
        <v>JavaScript</v>
      </c>
    </row>
    <row r="4561">
      <c r="B4561" s="1" t="str">
        <f>IFERROR(__xludf.DUMMYFUNCTION("""COMPUTED_VALUE"""),"Go;PHP")</f>
        <v>Go;PHP</v>
      </c>
      <c r="E4561" s="1" t="str">
        <f>IFERROR(__xludf.DUMMYFUNCTION("UNIQUE(SPLIT(B4561,"";""))"),"Go")</f>
        <v>Go</v>
      </c>
      <c r="F4561" s="1" t="str">
        <f>IFERROR(__xludf.DUMMYFUNCTION("""COMPUTED_VALUE"""),"PHP")</f>
        <v>PHP</v>
      </c>
    </row>
    <row r="4562">
      <c r="B4562" s="1" t="str">
        <f>IFERROR(__xludf.DUMMYFUNCTION("""COMPUTED_VALUE"""),"C;C++;HTML/CSS;JavaScript;Python;TypeScript")</f>
        <v>C;C++;HTML/CSS;JavaScript;Python;TypeScript</v>
      </c>
      <c r="E4562" s="1" t="str">
        <f>IFERROR(__xludf.DUMMYFUNCTION("UNIQUE(SPLIT(B4562,"";""))"),"C")</f>
        <v>C</v>
      </c>
      <c r="F4562" s="1" t="str">
        <f>IFERROR(__xludf.DUMMYFUNCTION("""COMPUTED_VALUE"""),"C++")</f>
        <v>C++</v>
      </c>
      <c r="G4562" s="1" t="str">
        <f>IFERROR(__xludf.DUMMYFUNCTION("""COMPUTED_VALUE"""),"HTML/CSS")</f>
        <v>HTML/CSS</v>
      </c>
      <c r="H4562" s="1" t="str">
        <f>IFERROR(__xludf.DUMMYFUNCTION("""COMPUTED_VALUE"""),"JavaScript")</f>
        <v>JavaScript</v>
      </c>
      <c r="I4562" s="1" t="str">
        <f>IFERROR(__xludf.DUMMYFUNCTION("""COMPUTED_VALUE"""),"Python")</f>
        <v>Python</v>
      </c>
      <c r="J4562" s="1" t="str">
        <f>IFERROR(__xludf.DUMMYFUNCTION("""COMPUTED_VALUE"""),"TypeScript")</f>
        <v>TypeScript</v>
      </c>
    </row>
    <row r="4563">
      <c r="B4563" s="1" t="str">
        <f>IFERROR(__xludf.DUMMYFUNCTION("""COMPUTED_VALUE"""),"Bash/Shell/PowerShell;C#;Java;JavaScript;SQL")</f>
        <v>Bash/Shell/PowerShell;C#;Java;JavaScript;SQL</v>
      </c>
      <c r="E4563" s="1" t="str">
        <f>IFERROR(__xludf.DUMMYFUNCTION("UNIQUE(SPLIT(B4563,"";""))"),"Bash/Shell/PowerShell")</f>
        <v>Bash/Shell/PowerShell</v>
      </c>
      <c r="F4563" s="1" t="str">
        <f>IFERROR(__xludf.DUMMYFUNCTION("""COMPUTED_VALUE"""),"C#")</f>
        <v>C#</v>
      </c>
      <c r="G4563" s="1" t="str">
        <f>IFERROR(__xludf.DUMMYFUNCTION("""COMPUTED_VALUE"""),"Java")</f>
        <v>Java</v>
      </c>
      <c r="H4563" s="1" t="str">
        <f>IFERROR(__xludf.DUMMYFUNCTION("""COMPUTED_VALUE"""),"JavaScript")</f>
        <v>JavaScript</v>
      </c>
      <c r="I4563" s="1" t="str">
        <f>IFERROR(__xludf.DUMMYFUNCTION("""COMPUTED_VALUE"""),"SQL")</f>
        <v>SQL</v>
      </c>
    </row>
    <row r="4564">
      <c r="B4564" s="1" t="str">
        <f>IFERROR(__xludf.DUMMYFUNCTION("""COMPUTED_VALUE"""),"HTML/CSS;Java;JavaScript;Python")</f>
        <v>HTML/CSS;Java;JavaScript;Python</v>
      </c>
      <c r="E4564" s="1" t="str">
        <f>IFERROR(__xludf.DUMMYFUNCTION("UNIQUE(SPLIT(B4564,"";""))"),"HTML/CSS")</f>
        <v>HTML/CSS</v>
      </c>
      <c r="F4564" s="1" t="str">
        <f>IFERROR(__xludf.DUMMYFUNCTION("""COMPUTED_VALUE"""),"Java")</f>
        <v>Java</v>
      </c>
      <c r="G4564" s="1" t="str">
        <f>IFERROR(__xludf.DUMMYFUNCTION("""COMPUTED_VALUE"""),"JavaScript")</f>
        <v>JavaScript</v>
      </c>
      <c r="H4564" s="1" t="str">
        <f>IFERROR(__xludf.DUMMYFUNCTION("""COMPUTED_VALUE"""),"Python")</f>
        <v>Python</v>
      </c>
    </row>
    <row r="4565">
      <c r="B4565" s="1" t="str">
        <f>IFERROR(__xludf.DUMMYFUNCTION("""COMPUTED_VALUE"""),"Bash/Shell/PowerShell;C#;HTML/CSS;JavaScript;SQL;VBA")</f>
        <v>Bash/Shell/PowerShell;C#;HTML/CSS;JavaScript;SQL;VBA</v>
      </c>
      <c r="E4565" s="1" t="str">
        <f>IFERROR(__xludf.DUMMYFUNCTION("UNIQUE(SPLIT(B4565,"";""))"),"Bash/Shell/PowerShell")</f>
        <v>Bash/Shell/PowerShell</v>
      </c>
      <c r="F4565" s="1" t="str">
        <f>IFERROR(__xludf.DUMMYFUNCTION("""COMPUTED_VALUE"""),"C#")</f>
        <v>C#</v>
      </c>
      <c r="G4565" s="1" t="str">
        <f>IFERROR(__xludf.DUMMYFUNCTION("""COMPUTED_VALUE"""),"HTML/CSS")</f>
        <v>HTML/CSS</v>
      </c>
      <c r="H4565" s="1" t="str">
        <f>IFERROR(__xludf.DUMMYFUNCTION("""COMPUTED_VALUE"""),"JavaScript")</f>
        <v>JavaScript</v>
      </c>
      <c r="I4565" s="1" t="str">
        <f>IFERROR(__xludf.DUMMYFUNCTION("""COMPUTED_VALUE"""),"SQL")</f>
        <v>SQL</v>
      </c>
      <c r="J4565" s="1" t="str">
        <f>IFERROR(__xludf.DUMMYFUNCTION("""COMPUTED_VALUE"""),"VBA")</f>
        <v>VBA</v>
      </c>
    </row>
    <row r="4566">
      <c r="B4566" s="1" t="str">
        <f>IFERROR(__xludf.DUMMYFUNCTION("""COMPUTED_VALUE"""),"Bash/Shell/PowerShell;C;C++;Go;HTML/CSS;JavaScript;Python;SQL")</f>
        <v>Bash/Shell/PowerShell;C;C++;Go;HTML/CSS;JavaScript;Python;SQL</v>
      </c>
      <c r="E4566" s="1" t="str">
        <f>IFERROR(__xludf.DUMMYFUNCTION("UNIQUE(SPLIT(B4566,"";""))"),"Bash/Shell/PowerShell")</f>
        <v>Bash/Shell/PowerShell</v>
      </c>
      <c r="F4566" s="1" t="str">
        <f>IFERROR(__xludf.DUMMYFUNCTION("""COMPUTED_VALUE"""),"C")</f>
        <v>C</v>
      </c>
      <c r="G4566" s="1" t="str">
        <f>IFERROR(__xludf.DUMMYFUNCTION("""COMPUTED_VALUE"""),"C++")</f>
        <v>C++</v>
      </c>
      <c r="H4566" s="1" t="str">
        <f>IFERROR(__xludf.DUMMYFUNCTION("""COMPUTED_VALUE"""),"Go")</f>
        <v>Go</v>
      </c>
      <c r="I4566" s="1" t="str">
        <f>IFERROR(__xludf.DUMMYFUNCTION("""COMPUTED_VALUE"""),"HTML/CSS")</f>
        <v>HTML/CSS</v>
      </c>
      <c r="J4566" s="1" t="str">
        <f>IFERROR(__xludf.DUMMYFUNCTION("""COMPUTED_VALUE"""),"JavaScript")</f>
        <v>JavaScript</v>
      </c>
      <c r="K4566" s="1" t="str">
        <f>IFERROR(__xludf.DUMMYFUNCTION("""COMPUTED_VALUE"""),"Python")</f>
        <v>Python</v>
      </c>
      <c r="L4566" s="1" t="str">
        <f>IFERROR(__xludf.DUMMYFUNCTION("""COMPUTED_VALUE"""),"SQL")</f>
        <v>SQL</v>
      </c>
    </row>
    <row r="4567">
      <c r="B4567" s="1" t="str">
        <f>IFERROR(__xludf.DUMMYFUNCTION("""COMPUTED_VALUE"""),"HTML/CSS;JavaScript;PHP;Python;R")</f>
        <v>HTML/CSS;JavaScript;PHP;Python;R</v>
      </c>
      <c r="E4567" s="1" t="str">
        <f>IFERROR(__xludf.DUMMYFUNCTION("UNIQUE(SPLIT(B4567,"";""))"),"HTML/CSS")</f>
        <v>HTML/CSS</v>
      </c>
      <c r="F4567" s="1" t="str">
        <f>IFERROR(__xludf.DUMMYFUNCTION("""COMPUTED_VALUE"""),"JavaScript")</f>
        <v>JavaScript</v>
      </c>
      <c r="G4567" s="1" t="str">
        <f>IFERROR(__xludf.DUMMYFUNCTION("""COMPUTED_VALUE"""),"PHP")</f>
        <v>PHP</v>
      </c>
      <c r="H4567" s="1" t="str">
        <f>IFERROR(__xludf.DUMMYFUNCTION("""COMPUTED_VALUE"""),"Python")</f>
        <v>Python</v>
      </c>
      <c r="I4567" s="1" t="str">
        <f>IFERROR(__xludf.DUMMYFUNCTION("""COMPUTED_VALUE"""),"R")</f>
        <v>R</v>
      </c>
    </row>
    <row r="4568">
      <c r="B4568" s="1" t="str">
        <f>IFERROR(__xludf.DUMMYFUNCTION("""COMPUTED_VALUE"""),"Bash/Shell/PowerShell;Clojure;HTML/CSS;Java;JavaScript;PHP;SQL;Other(s):")</f>
        <v>Bash/Shell/PowerShell;Clojure;HTML/CSS;Java;JavaScript;PHP;SQL;Other(s):</v>
      </c>
      <c r="E4568" s="1" t="str">
        <f>IFERROR(__xludf.DUMMYFUNCTION("UNIQUE(SPLIT(B4568,"";""))"),"Bash/Shell/PowerShell")</f>
        <v>Bash/Shell/PowerShell</v>
      </c>
      <c r="F4568" s="1" t="str">
        <f>IFERROR(__xludf.DUMMYFUNCTION("""COMPUTED_VALUE"""),"Clojure")</f>
        <v>Clojure</v>
      </c>
      <c r="G4568" s="1" t="str">
        <f>IFERROR(__xludf.DUMMYFUNCTION("""COMPUTED_VALUE"""),"HTML/CSS")</f>
        <v>HTML/CSS</v>
      </c>
      <c r="H4568" s="1" t="str">
        <f>IFERROR(__xludf.DUMMYFUNCTION("""COMPUTED_VALUE"""),"Java")</f>
        <v>Java</v>
      </c>
      <c r="I4568" s="1" t="str">
        <f>IFERROR(__xludf.DUMMYFUNCTION("""COMPUTED_VALUE"""),"JavaScript")</f>
        <v>JavaScript</v>
      </c>
      <c r="J4568" s="1" t="str">
        <f>IFERROR(__xludf.DUMMYFUNCTION("""COMPUTED_VALUE"""),"PHP")</f>
        <v>PHP</v>
      </c>
      <c r="K4568" s="1" t="str">
        <f>IFERROR(__xludf.DUMMYFUNCTION("""COMPUTED_VALUE"""),"SQL")</f>
        <v>SQL</v>
      </c>
      <c r="L4568" s="1" t="str">
        <f>IFERROR(__xludf.DUMMYFUNCTION("""COMPUTED_VALUE"""),"Other(s):")</f>
        <v>Other(s):</v>
      </c>
    </row>
    <row r="4569">
      <c r="B4569" s="1" t="str">
        <f>IFERROR(__xludf.DUMMYFUNCTION("""COMPUTED_VALUE"""),"C#;HTML/CSS;JavaScript;SQL;Other(s):")</f>
        <v>C#;HTML/CSS;JavaScript;SQL;Other(s):</v>
      </c>
      <c r="E4569" s="1" t="str">
        <f>IFERROR(__xludf.DUMMYFUNCTION("UNIQUE(SPLIT(B4569,"";""))"),"C#")</f>
        <v>C#</v>
      </c>
      <c r="F4569" s="1" t="str">
        <f>IFERROR(__xludf.DUMMYFUNCTION("""COMPUTED_VALUE"""),"HTML/CSS")</f>
        <v>HTML/CSS</v>
      </c>
      <c r="G4569" s="1" t="str">
        <f>IFERROR(__xludf.DUMMYFUNCTION("""COMPUTED_VALUE"""),"JavaScript")</f>
        <v>JavaScript</v>
      </c>
      <c r="H4569" s="1" t="str">
        <f>IFERROR(__xludf.DUMMYFUNCTION("""COMPUTED_VALUE"""),"SQL")</f>
        <v>SQL</v>
      </c>
      <c r="I4569" s="1" t="str">
        <f>IFERROR(__xludf.DUMMYFUNCTION("""COMPUTED_VALUE"""),"Other(s):")</f>
        <v>Other(s):</v>
      </c>
    </row>
    <row r="4570">
      <c r="B4570" s="1" t="str">
        <f>IFERROR(__xludf.DUMMYFUNCTION("""COMPUTED_VALUE"""),"Python;SQL;VBA")</f>
        <v>Python;SQL;VBA</v>
      </c>
      <c r="E4570" s="1" t="str">
        <f>IFERROR(__xludf.DUMMYFUNCTION("UNIQUE(SPLIT(B4570,"";""))"),"Python")</f>
        <v>Python</v>
      </c>
      <c r="F4570" s="1" t="str">
        <f>IFERROR(__xludf.DUMMYFUNCTION("""COMPUTED_VALUE"""),"SQL")</f>
        <v>SQL</v>
      </c>
      <c r="G4570" s="1" t="str">
        <f>IFERROR(__xludf.DUMMYFUNCTION("""COMPUTED_VALUE"""),"VBA")</f>
        <v>VBA</v>
      </c>
    </row>
    <row r="4571">
      <c r="B4571" s="1" t="str">
        <f>IFERROR(__xludf.DUMMYFUNCTION("""COMPUTED_VALUE"""),"Java;Kotlin")</f>
        <v>Java;Kotlin</v>
      </c>
      <c r="E4571" s="1" t="str">
        <f>IFERROR(__xludf.DUMMYFUNCTION("UNIQUE(SPLIT(B4571,"";""))"),"Java")</f>
        <v>Java</v>
      </c>
      <c r="F4571" s="1" t="str">
        <f>IFERROR(__xludf.DUMMYFUNCTION("""COMPUTED_VALUE"""),"Kotlin")</f>
        <v>Kotlin</v>
      </c>
    </row>
    <row r="4572">
      <c r="B4572" s="1" t="str">
        <f>IFERROR(__xludf.DUMMYFUNCTION("""COMPUTED_VALUE"""),"C#;HTML/CSS;JavaScript;TypeScript")</f>
        <v>C#;HTML/CSS;JavaScript;TypeScript</v>
      </c>
      <c r="E4572" s="1" t="str">
        <f>IFERROR(__xludf.DUMMYFUNCTION("UNIQUE(SPLIT(B4572,"";""))"),"C#")</f>
        <v>C#</v>
      </c>
      <c r="F4572" s="1" t="str">
        <f>IFERROR(__xludf.DUMMYFUNCTION("""COMPUTED_VALUE"""),"HTML/CSS")</f>
        <v>HTML/CSS</v>
      </c>
      <c r="G4572" s="1" t="str">
        <f>IFERROR(__xludf.DUMMYFUNCTION("""COMPUTED_VALUE"""),"JavaScript")</f>
        <v>JavaScript</v>
      </c>
      <c r="H4572" s="1" t="str">
        <f>IFERROR(__xludf.DUMMYFUNCTION("""COMPUTED_VALUE"""),"TypeScript")</f>
        <v>TypeScript</v>
      </c>
    </row>
    <row r="4573">
      <c r="B4573" s="1" t="str">
        <f>IFERROR(__xludf.DUMMYFUNCTION("""COMPUTED_VALUE"""),"HTML/CSS;Java;JavaScript;Python;SQL")</f>
        <v>HTML/CSS;Java;JavaScript;Python;SQL</v>
      </c>
      <c r="E4573" s="1" t="str">
        <f>IFERROR(__xludf.DUMMYFUNCTION("UNIQUE(SPLIT(B4573,"";""))"),"HTML/CSS")</f>
        <v>HTML/CSS</v>
      </c>
      <c r="F4573" s="1" t="str">
        <f>IFERROR(__xludf.DUMMYFUNCTION("""COMPUTED_VALUE"""),"Java")</f>
        <v>Java</v>
      </c>
      <c r="G4573" s="1" t="str">
        <f>IFERROR(__xludf.DUMMYFUNCTION("""COMPUTED_VALUE"""),"JavaScript")</f>
        <v>JavaScript</v>
      </c>
      <c r="H4573" s="1" t="str">
        <f>IFERROR(__xludf.DUMMYFUNCTION("""COMPUTED_VALUE"""),"Python")</f>
        <v>Python</v>
      </c>
      <c r="I4573" s="1" t="str">
        <f>IFERROR(__xludf.DUMMYFUNCTION("""COMPUTED_VALUE"""),"SQL")</f>
        <v>SQL</v>
      </c>
    </row>
    <row r="4574">
      <c r="B4574" s="1" t="str">
        <f>IFERROR(__xludf.DUMMYFUNCTION("""COMPUTED_VALUE"""),"Assembly;C;C++;C#;HTML/CSS;Java;TypeScript")</f>
        <v>Assembly;C;C++;C#;HTML/CSS;Java;TypeScript</v>
      </c>
      <c r="E4574" s="1" t="str">
        <f>IFERROR(__xludf.DUMMYFUNCTION("UNIQUE(SPLIT(B4574,"";""))"),"Assembly")</f>
        <v>Assembly</v>
      </c>
      <c r="F4574" s="1" t="str">
        <f>IFERROR(__xludf.DUMMYFUNCTION("""COMPUTED_VALUE"""),"C")</f>
        <v>C</v>
      </c>
      <c r="G4574" s="1" t="str">
        <f>IFERROR(__xludf.DUMMYFUNCTION("""COMPUTED_VALUE"""),"C++")</f>
        <v>C++</v>
      </c>
      <c r="H4574" s="1" t="str">
        <f>IFERROR(__xludf.DUMMYFUNCTION("""COMPUTED_VALUE"""),"C#")</f>
        <v>C#</v>
      </c>
      <c r="I4574" s="1" t="str">
        <f>IFERROR(__xludf.DUMMYFUNCTION("""COMPUTED_VALUE"""),"HTML/CSS")</f>
        <v>HTML/CSS</v>
      </c>
      <c r="J4574" s="1" t="str">
        <f>IFERROR(__xludf.DUMMYFUNCTION("""COMPUTED_VALUE"""),"Java")</f>
        <v>Java</v>
      </c>
      <c r="K4574" s="1" t="str">
        <f>IFERROR(__xludf.DUMMYFUNCTION("""COMPUTED_VALUE"""),"TypeScript")</f>
        <v>TypeScript</v>
      </c>
    </row>
    <row r="4575">
      <c r="B4575" s="1" t="str">
        <f>IFERROR(__xludf.DUMMYFUNCTION("""COMPUTED_VALUE"""),"Bash/Shell/PowerShell;C#;HTML/CSS;Python;R;SQL")</f>
        <v>Bash/Shell/PowerShell;C#;HTML/CSS;Python;R;SQL</v>
      </c>
      <c r="E4575" s="1" t="str">
        <f>IFERROR(__xludf.DUMMYFUNCTION("UNIQUE(SPLIT(B4575,"";""))"),"Bash/Shell/PowerShell")</f>
        <v>Bash/Shell/PowerShell</v>
      </c>
      <c r="F4575" s="1" t="str">
        <f>IFERROR(__xludf.DUMMYFUNCTION("""COMPUTED_VALUE"""),"C#")</f>
        <v>C#</v>
      </c>
      <c r="G4575" s="1" t="str">
        <f>IFERROR(__xludf.DUMMYFUNCTION("""COMPUTED_VALUE"""),"HTML/CSS")</f>
        <v>HTML/CSS</v>
      </c>
      <c r="H4575" s="1" t="str">
        <f>IFERROR(__xludf.DUMMYFUNCTION("""COMPUTED_VALUE"""),"Python")</f>
        <v>Python</v>
      </c>
      <c r="I4575" s="1" t="str">
        <f>IFERROR(__xludf.DUMMYFUNCTION("""COMPUTED_VALUE"""),"R")</f>
        <v>R</v>
      </c>
      <c r="J4575" s="1" t="str">
        <f>IFERROR(__xludf.DUMMYFUNCTION("""COMPUTED_VALUE"""),"SQL")</f>
        <v>SQL</v>
      </c>
    </row>
    <row r="4576">
      <c r="B4576" s="1" t="str">
        <f>IFERROR(__xludf.DUMMYFUNCTION("""COMPUTED_VALUE"""),"C#;Other(s):")</f>
        <v>C#;Other(s):</v>
      </c>
      <c r="E4576" s="1" t="str">
        <f>IFERROR(__xludf.DUMMYFUNCTION("UNIQUE(SPLIT(B4576,"";""))"),"C#")</f>
        <v>C#</v>
      </c>
      <c r="F4576" s="1" t="str">
        <f>IFERROR(__xludf.DUMMYFUNCTION("""COMPUTED_VALUE"""),"Other(s):")</f>
        <v>Other(s):</v>
      </c>
    </row>
    <row r="4577">
      <c r="B4577" s="1" t="str">
        <f>IFERROR(__xludf.DUMMYFUNCTION("""COMPUTED_VALUE"""),"Bash/Shell/PowerShell;C#;HTML/CSS;Java;JavaScript;Kotlin;PHP;Python;SQL;Swift")</f>
        <v>Bash/Shell/PowerShell;C#;HTML/CSS;Java;JavaScript;Kotlin;PHP;Python;SQL;Swift</v>
      </c>
      <c r="E4577" s="1" t="str">
        <f>IFERROR(__xludf.DUMMYFUNCTION("UNIQUE(SPLIT(B4577,"";""))"),"Bash/Shell/PowerShell")</f>
        <v>Bash/Shell/PowerShell</v>
      </c>
      <c r="F4577" s="1" t="str">
        <f>IFERROR(__xludf.DUMMYFUNCTION("""COMPUTED_VALUE"""),"C#")</f>
        <v>C#</v>
      </c>
      <c r="G4577" s="1" t="str">
        <f>IFERROR(__xludf.DUMMYFUNCTION("""COMPUTED_VALUE"""),"HTML/CSS")</f>
        <v>HTML/CSS</v>
      </c>
      <c r="H4577" s="1" t="str">
        <f>IFERROR(__xludf.DUMMYFUNCTION("""COMPUTED_VALUE"""),"Java")</f>
        <v>Java</v>
      </c>
      <c r="I4577" s="1" t="str">
        <f>IFERROR(__xludf.DUMMYFUNCTION("""COMPUTED_VALUE"""),"JavaScript")</f>
        <v>JavaScript</v>
      </c>
      <c r="J4577" s="1" t="str">
        <f>IFERROR(__xludf.DUMMYFUNCTION("""COMPUTED_VALUE"""),"Kotlin")</f>
        <v>Kotlin</v>
      </c>
      <c r="K4577" s="1" t="str">
        <f>IFERROR(__xludf.DUMMYFUNCTION("""COMPUTED_VALUE"""),"PHP")</f>
        <v>PHP</v>
      </c>
      <c r="L4577" s="1" t="str">
        <f>IFERROR(__xludf.DUMMYFUNCTION("""COMPUTED_VALUE"""),"Python")</f>
        <v>Python</v>
      </c>
      <c r="M4577" s="1" t="str">
        <f>IFERROR(__xludf.DUMMYFUNCTION("""COMPUTED_VALUE"""),"SQL")</f>
        <v>SQL</v>
      </c>
      <c r="N4577" s="1" t="str">
        <f>IFERROR(__xludf.DUMMYFUNCTION("""COMPUTED_VALUE"""),"Swift")</f>
        <v>Swift</v>
      </c>
    </row>
    <row r="4578">
      <c r="B4578" s="1" t="str">
        <f>IFERROR(__xludf.DUMMYFUNCTION("""COMPUTED_VALUE"""),"Java;JavaScript;PHP;R;SQL")</f>
        <v>Java;JavaScript;PHP;R;SQL</v>
      </c>
      <c r="E4578" s="1" t="str">
        <f>IFERROR(__xludf.DUMMYFUNCTION("UNIQUE(SPLIT(B4578,"";""))"),"Java")</f>
        <v>Java</v>
      </c>
      <c r="F4578" s="1" t="str">
        <f>IFERROR(__xludf.DUMMYFUNCTION("""COMPUTED_VALUE"""),"JavaScript")</f>
        <v>JavaScript</v>
      </c>
      <c r="G4578" s="1" t="str">
        <f>IFERROR(__xludf.DUMMYFUNCTION("""COMPUTED_VALUE"""),"PHP")</f>
        <v>PHP</v>
      </c>
      <c r="H4578" s="1" t="str">
        <f>IFERROR(__xludf.DUMMYFUNCTION("""COMPUTED_VALUE"""),"R")</f>
        <v>R</v>
      </c>
      <c r="I4578" s="1" t="str">
        <f>IFERROR(__xludf.DUMMYFUNCTION("""COMPUTED_VALUE"""),"SQL")</f>
        <v>SQL</v>
      </c>
    </row>
    <row r="4579">
      <c r="B4579" s="1" t="str">
        <f>IFERROR(__xludf.DUMMYFUNCTION("""COMPUTED_VALUE"""),"Bash/Shell/PowerShell;C;C++;C#;Go;HTML/CSS;Java;JavaScript;R;SQL;TypeScript;WebAssembly")</f>
        <v>Bash/Shell/PowerShell;C;C++;C#;Go;HTML/CSS;Java;JavaScript;R;SQL;TypeScript;WebAssembly</v>
      </c>
      <c r="E4579" s="1" t="str">
        <f>IFERROR(__xludf.DUMMYFUNCTION("UNIQUE(SPLIT(B4579,"";""))"),"Bash/Shell/PowerShell")</f>
        <v>Bash/Shell/PowerShell</v>
      </c>
      <c r="F4579" s="1" t="str">
        <f>IFERROR(__xludf.DUMMYFUNCTION("""COMPUTED_VALUE"""),"C")</f>
        <v>C</v>
      </c>
      <c r="G4579" s="1" t="str">
        <f>IFERROR(__xludf.DUMMYFUNCTION("""COMPUTED_VALUE"""),"C++")</f>
        <v>C++</v>
      </c>
      <c r="H4579" s="1" t="str">
        <f>IFERROR(__xludf.DUMMYFUNCTION("""COMPUTED_VALUE"""),"C#")</f>
        <v>C#</v>
      </c>
      <c r="I4579" s="1" t="str">
        <f>IFERROR(__xludf.DUMMYFUNCTION("""COMPUTED_VALUE"""),"Go")</f>
        <v>Go</v>
      </c>
      <c r="J4579" s="1" t="str">
        <f>IFERROR(__xludf.DUMMYFUNCTION("""COMPUTED_VALUE"""),"HTML/CSS")</f>
        <v>HTML/CSS</v>
      </c>
      <c r="K4579" s="1" t="str">
        <f>IFERROR(__xludf.DUMMYFUNCTION("""COMPUTED_VALUE"""),"Java")</f>
        <v>Java</v>
      </c>
      <c r="L4579" s="1" t="str">
        <f>IFERROR(__xludf.DUMMYFUNCTION("""COMPUTED_VALUE"""),"JavaScript")</f>
        <v>JavaScript</v>
      </c>
      <c r="M4579" s="1" t="str">
        <f>IFERROR(__xludf.DUMMYFUNCTION("""COMPUTED_VALUE"""),"R")</f>
        <v>R</v>
      </c>
      <c r="N4579" s="1" t="str">
        <f>IFERROR(__xludf.DUMMYFUNCTION("""COMPUTED_VALUE"""),"SQL")</f>
        <v>SQL</v>
      </c>
      <c r="O4579" s="1" t="str">
        <f>IFERROR(__xludf.DUMMYFUNCTION("""COMPUTED_VALUE"""),"TypeScript")</f>
        <v>TypeScript</v>
      </c>
      <c r="P4579" s="1" t="str">
        <f>IFERROR(__xludf.DUMMYFUNCTION("""COMPUTED_VALUE"""),"WebAssembly")</f>
        <v>WebAssembly</v>
      </c>
    </row>
    <row r="4580">
      <c r="B4580" s="1" t="str">
        <f>IFERROR(__xludf.DUMMYFUNCTION("""COMPUTED_VALUE"""),"C;C++;Java")</f>
        <v>C;C++;Java</v>
      </c>
      <c r="E4580" s="1" t="str">
        <f>IFERROR(__xludf.DUMMYFUNCTION("UNIQUE(SPLIT(B4580,"";""))"),"C")</f>
        <v>C</v>
      </c>
      <c r="F4580" s="1" t="str">
        <f>IFERROR(__xludf.DUMMYFUNCTION("""COMPUTED_VALUE"""),"C++")</f>
        <v>C++</v>
      </c>
      <c r="G4580" s="1" t="str">
        <f>IFERROR(__xludf.DUMMYFUNCTION("""COMPUTED_VALUE"""),"Java")</f>
        <v>Java</v>
      </c>
    </row>
    <row r="4581">
      <c r="B4581" s="1" t="str">
        <f>IFERROR(__xludf.DUMMYFUNCTION("""COMPUTED_VALUE"""),"HTML/CSS;Java;Python;SQL")</f>
        <v>HTML/CSS;Java;Python;SQL</v>
      </c>
      <c r="E4581" s="1" t="str">
        <f>IFERROR(__xludf.DUMMYFUNCTION("UNIQUE(SPLIT(B4581,"";""))"),"HTML/CSS")</f>
        <v>HTML/CSS</v>
      </c>
      <c r="F4581" s="1" t="str">
        <f>IFERROR(__xludf.DUMMYFUNCTION("""COMPUTED_VALUE"""),"Java")</f>
        <v>Java</v>
      </c>
      <c r="G4581" s="1" t="str">
        <f>IFERROR(__xludf.DUMMYFUNCTION("""COMPUTED_VALUE"""),"Python")</f>
        <v>Python</v>
      </c>
      <c r="H4581" s="1" t="str">
        <f>IFERROR(__xludf.DUMMYFUNCTION("""COMPUTED_VALUE"""),"SQL")</f>
        <v>SQL</v>
      </c>
    </row>
    <row r="4582">
      <c r="B4582" s="1" t="str">
        <f>IFERROR(__xludf.DUMMYFUNCTION("""COMPUTED_VALUE"""),"Bash/Shell/PowerShell;C;C++;HTML/CSS;Java;JavaScript;PHP;Python;SQL")</f>
        <v>Bash/Shell/PowerShell;C;C++;HTML/CSS;Java;JavaScript;PHP;Python;SQL</v>
      </c>
      <c r="E4582" s="1" t="str">
        <f>IFERROR(__xludf.DUMMYFUNCTION("UNIQUE(SPLIT(B4582,"";""))"),"Bash/Shell/PowerShell")</f>
        <v>Bash/Shell/PowerShell</v>
      </c>
      <c r="F4582" s="1" t="str">
        <f>IFERROR(__xludf.DUMMYFUNCTION("""COMPUTED_VALUE"""),"C")</f>
        <v>C</v>
      </c>
      <c r="G4582" s="1" t="str">
        <f>IFERROR(__xludf.DUMMYFUNCTION("""COMPUTED_VALUE"""),"C++")</f>
        <v>C++</v>
      </c>
      <c r="H4582" s="1" t="str">
        <f>IFERROR(__xludf.DUMMYFUNCTION("""COMPUTED_VALUE"""),"HTML/CSS")</f>
        <v>HTML/CSS</v>
      </c>
      <c r="I4582" s="1" t="str">
        <f>IFERROR(__xludf.DUMMYFUNCTION("""COMPUTED_VALUE"""),"Java")</f>
        <v>Java</v>
      </c>
      <c r="J4582" s="1" t="str">
        <f>IFERROR(__xludf.DUMMYFUNCTION("""COMPUTED_VALUE"""),"JavaScript")</f>
        <v>JavaScript</v>
      </c>
      <c r="K4582" s="1" t="str">
        <f>IFERROR(__xludf.DUMMYFUNCTION("""COMPUTED_VALUE"""),"PHP")</f>
        <v>PHP</v>
      </c>
      <c r="L4582" s="1" t="str">
        <f>IFERROR(__xludf.DUMMYFUNCTION("""COMPUTED_VALUE"""),"Python")</f>
        <v>Python</v>
      </c>
      <c r="M4582" s="1" t="str">
        <f>IFERROR(__xludf.DUMMYFUNCTION("""COMPUTED_VALUE"""),"SQL")</f>
        <v>SQL</v>
      </c>
    </row>
    <row r="4583">
      <c r="B4583" s="1" t="str">
        <f>IFERROR(__xludf.DUMMYFUNCTION("""COMPUTED_VALUE"""),"C#;HTML/CSS;JavaScript;SQL;TypeScript")</f>
        <v>C#;HTML/CSS;JavaScript;SQL;TypeScript</v>
      </c>
      <c r="E4583" s="1" t="str">
        <f>IFERROR(__xludf.DUMMYFUNCTION("UNIQUE(SPLIT(B4583,"";""))"),"C#")</f>
        <v>C#</v>
      </c>
      <c r="F4583" s="1" t="str">
        <f>IFERROR(__xludf.DUMMYFUNCTION("""COMPUTED_VALUE"""),"HTML/CSS")</f>
        <v>HTML/CSS</v>
      </c>
      <c r="G4583" s="1" t="str">
        <f>IFERROR(__xludf.DUMMYFUNCTION("""COMPUTED_VALUE"""),"JavaScript")</f>
        <v>JavaScript</v>
      </c>
      <c r="H4583" s="1" t="str">
        <f>IFERROR(__xludf.DUMMYFUNCTION("""COMPUTED_VALUE"""),"SQL")</f>
        <v>SQL</v>
      </c>
      <c r="I4583" s="1" t="str">
        <f>IFERROR(__xludf.DUMMYFUNCTION("""COMPUTED_VALUE"""),"TypeScript")</f>
        <v>TypeScript</v>
      </c>
    </row>
    <row r="4584">
      <c r="B4584" s="1" t="str">
        <f>IFERROR(__xludf.DUMMYFUNCTION("""COMPUTED_VALUE"""),"HTML/CSS;JavaScript")</f>
        <v>HTML/CSS;JavaScript</v>
      </c>
      <c r="E4584" s="1" t="str">
        <f>IFERROR(__xludf.DUMMYFUNCTION("UNIQUE(SPLIT(B4584,"";""))"),"HTML/CSS")</f>
        <v>HTML/CSS</v>
      </c>
      <c r="F4584" s="1" t="str">
        <f>IFERROR(__xludf.DUMMYFUNCTION("""COMPUTED_VALUE"""),"JavaScript")</f>
        <v>JavaScript</v>
      </c>
    </row>
    <row r="4585">
      <c r="B4585" s="1" t="str">
        <f>IFERROR(__xludf.DUMMYFUNCTION("""COMPUTED_VALUE"""),"Bash/Shell/PowerShell;C;Python")</f>
        <v>Bash/Shell/PowerShell;C;Python</v>
      </c>
      <c r="E4585" s="1" t="str">
        <f>IFERROR(__xludf.DUMMYFUNCTION("UNIQUE(SPLIT(B4585,"";""))"),"Bash/Shell/PowerShell")</f>
        <v>Bash/Shell/PowerShell</v>
      </c>
      <c r="F4585" s="1" t="str">
        <f>IFERROR(__xludf.DUMMYFUNCTION("""COMPUTED_VALUE"""),"C")</f>
        <v>C</v>
      </c>
      <c r="G4585" s="1" t="str">
        <f>IFERROR(__xludf.DUMMYFUNCTION("""COMPUTED_VALUE"""),"Python")</f>
        <v>Python</v>
      </c>
    </row>
    <row r="4586">
      <c r="B4586" s="1" t="str">
        <f>IFERROR(__xludf.DUMMYFUNCTION("""COMPUTED_VALUE"""),"Bash/Shell/PowerShell;JavaScript;Python;SQL")</f>
        <v>Bash/Shell/PowerShell;JavaScript;Python;SQL</v>
      </c>
      <c r="E4586" s="1" t="str">
        <f>IFERROR(__xludf.DUMMYFUNCTION("UNIQUE(SPLIT(B4586,"";""))"),"Bash/Shell/PowerShell")</f>
        <v>Bash/Shell/PowerShell</v>
      </c>
      <c r="F4586" s="1" t="str">
        <f>IFERROR(__xludf.DUMMYFUNCTION("""COMPUTED_VALUE"""),"JavaScript")</f>
        <v>JavaScript</v>
      </c>
      <c r="G4586" s="1" t="str">
        <f>IFERROR(__xludf.DUMMYFUNCTION("""COMPUTED_VALUE"""),"Python")</f>
        <v>Python</v>
      </c>
      <c r="H4586" s="1" t="str">
        <f>IFERROR(__xludf.DUMMYFUNCTION("""COMPUTED_VALUE"""),"SQL")</f>
        <v>SQL</v>
      </c>
    </row>
    <row r="4587">
      <c r="B4587" s="1" t="str">
        <f>IFERROR(__xludf.DUMMYFUNCTION("""COMPUTED_VALUE"""),"Bash/Shell/PowerShell;Python;R;Other(s):")</f>
        <v>Bash/Shell/PowerShell;Python;R;Other(s):</v>
      </c>
      <c r="E4587" s="1" t="str">
        <f>IFERROR(__xludf.DUMMYFUNCTION("UNIQUE(SPLIT(B4587,"";""))"),"Bash/Shell/PowerShell")</f>
        <v>Bash/Shell/PowerShell</v>
      </c>
      <c r="F4587" s="1" t="str">
        <f>IFERROR(__xludf.DUMMYFUNCTION("""COMPUTED_VALUE"""),"Python")</f>
        <v>Python</v>
      </c>
      <c r="G4587" s="1" t="str">
        <f>IFERROR(__xludf.DUMMYFUNCTION("""COMPUTED_VALUE"""),"R")</f>
        <v>R</v>
      </c>
      <c r="H4587" s="1" t="str">
        <f>IFERROR(__xludf.DUMMYFUNCTION("""COMPUTED_VALUE"""),"Other(s):")</f>
        <v>Other(s):</v>
      </c>
    </row>
    <row r="4588">
      <c r="B4588" s="1" t="str">
        <f>IFERROR(__xludf.DUMMYFUNCTION("""COMPUTED_VALUE"""),"C#;HTML/CSS")</f>
        <v>C#;HTML/CSS</v>
      </c>
      <c r="E4588" s="1" t="str">
        <f>IFERROR(__xludf.DUMMYFUNCTION("UNIQUE(SPLIT(B4588,"";""))"),"C#")</f>
        <v>C#</v>
      </c>
      <c r="F4588" s="1" t="str">
        <f>IFERROR(__xludf.DUMMYFUNCTION("""COMPUTED_VALUE"""),"HTML/CSS")</f>
        <v>HTML/CSS</v>
      </c>
    </row>
    <row r="4589">
      <c r="B4589" s="1" t="str">
        <f>IFERROR(__xludf.DUMMYFUNCTION("""COMPUTED_VALUE"""),"Bash/Shell/PowerShell;C;C++;C#;F#;HTML/CSS;Java;JavaScript;Kotlin;PHP;Python;SQL;TypeScript")</f>
        <v>Bash/Shell/PowerShell;C;C++;C#;F#;HTML/CSS;Java;JavaScript;Kotlin;PHP;Python;SQL;TypeScript</v>
      </c>
      <c r="E4589" s="1" t="str">
        <f>IFERROR(__xludf.DUMMYFUNCTION("UNIQUE(SPLIT(B4589,"";""))"),"Bash/Shell/PowerShell")</f>
        <v>Bash/Shell/PowerShell</v>
      </c>
      <c r="F4589" s="1" t="str">
        <f>IFERROR(__xludf.DUMMYFUNCTION("""COMPUTED_VALUE"""),"C")</f>
        <v>C</v>
      </c>
      <c r="G4589" s="1" t="str">
        <f>IFERROR(__xludf.DUMMYFUNCTION("""COMPUTED_VALUE"""),"C++")</f>
        <v>C++</v>
      </c>
      <c r="H4589" s="1" t="str">
        <f>IFERROR(__xludf.DUMMYFUNCTION("""COMPUTED_VALUE"""),"C#")</f>
        <v>C#</v>
      </c>
      <c r="I4589" s="1" t="str">
        <f>IFERROR(__xludf.DUMMYFUNCTION("""COMPUTED_VALUE"""),"F#")</f>
        <v>F#</v>
      </c>
      <c r="J4589" s="1" t="str">
        <f>IFERROR(__xludf.DUMMYFUNCTION("""COMPUTED_VALUE"""),"HTML/CSS")</f>
        <v>HTML/CSS</v>
      </c>
      <c r="K4589" s="1" t="str">
        <f>IFERROR(__xludf.DUMMYFUNCTION("""COMPUTED_VALUE"""),"Java")</f>
        <v>Java</v>
      </c>
      <c r="L4589" s="1" t="str">
        <f>IFERROR(__xludf.DUMMYFUNCTION("""COMPUTED_VALUE"""),"JavaScript")</f>
        <v>JavaScript</v>
      </c>
      <c r="M4589" s="1" t="str">
        <f>IFERROR(__xludf.DUMMYFUNCTION("""COMPUTED_VALUE"""),"Kotlin")</f>
        <v>Kotlin</v>
      </c>
      <c r="N4589" s="1" t="str">
        <f>IFERROR(__xludf.DUMMYFUNCTION("""COMPUTED_VALUE"""),"PHP")</f>
        <v>PHP</v>
      </c>
      <c r="O4589" s="1" t="str">
        <f>IFERROR(__xludf.DUMMYFUNCTION("""COMPUTED_VALUE"""),"Python")</f>
        <v>Python</v>
      </c>
      <c r="P4589" s="1" t="str">
        <f>IFERROR(__xludf.DUMMYFUNCTION("""COMPUTED_VALUE"""),"SQL")</f>
        <v>SQL</v>
      </c>
      <c r="Q4589" s="1" t="str">
        <f>IFERROR(__xludf.DUMMYFUNCTION("""COMPUTED_VALUE"""),"TypeScript")</f>
        <v>TypeScript</v>
      </c>
    </row>
    <row r="4590">
      <c r="B4590" s="1" t="str">
        <f>IFERROR(__xludf.DUMMYFUNCTION("""COMPUTED_VALUE"""),"Bash/Shell/PowerShell;C#;HTML/CSS;JavaScript;SQL;TypeScript")</f>
        <v>Bash/Shell/PowerShell;C#;HTML/CSS;JavaScript;SQL;TypeScript</v>
      </c>
      <c r="E4590" s="1" t="str">
        <f>IFERROR(__xludf.DUMMYFUNCTION("UNIQUE(SPLIT(B4590,"";""))"),"Bash/Shell/PowerShell")</f>
        <v>Bash/Shell/PowerShell</v>
      </c>
      <c r="F4590" s="1" t="str">
        <f>IFERROR(__xludf.DUMMYFUNCTION("""COMPUTED_VALUE"""),"C#")</f>
        <v>C#</v>
      </c>
      <c r="G4590" s="1" t="str">
        <f>IFERROR(__xludf.DUMMYFUNCTION("""COMPUTED_VALUE"""),"HTML/CSS")</f>
        <v>HTML/CSS</v>
      </c>
      <c r="H4590" s="1" t="str">
        <f>IFERROR(__xludf.DUMMYFUNCTION("""COMPUTED_VALUE"""),"JavaScript")</f>
        <v>JavaScript</v>
      </c>
      <c r="I4590" s="1" t="str">
        <f>IFERROR(__xludf.DUMMYFUNCTION("""COMPUTED_VALUE"""),"SQL")</f>
        <v>SQL</v>
      </c>
      <c r="J4590" s="1" t="str">
        <f>IFERROR(__xludf.DUMMYFUNCTION("""COMPUTED_VALUE"""),"TypeScript")</f>
        <v>TypeScript</v>
      </c>
    </row>
    <row r="4591">
      <c r="B4591" s="1" t="str">
        <f>IFERROR(__xludf.DUMMYFUNCTION("""COMPUTED_VALUE"""),"HTML/CSS;JavaScript;Python;TypeScript")</f>
        <v>HTML/CSS;JavaScript;Python;TypeScript</v>
      </c>
      <c r="E4591" s="1" t="str">
        <f>IFERROR(__xludf.DUMMYFUNCTION("UNIQUE(SPLIT(B4591,"";""))"),"HTML/CSS")</f>
        <v>HTML/CSS</v>
      </c>
      <c r="F4591" s="1" t="str">
        <f>IFERROR(__xludf.DUMMYFUNCTION("""COMPUTED_VALUE"""),"JavaScript")</f>
        <v>JavaScript</v>
      </c>
      <c r="G4591" s="1" t="str">
        <f>IFERROR(__xludf.DUMMYFUNCTION("""COMPUTED_VALUE"""),"Python")</f>
        <v>Python</v>
      </c>
      <c r="H4591" s="1" t="str">
        <f>IFERROR(__xludf.DUMMYFUNCTION("""COMPUTED_VALUE"""),"TypeScript")</f>
        <v>TypeScript</v>
      </c>
    </row>
    <row r="4592">
      <c r="B4592" s="1" t="str">
        <f>IFERROR(__xludf.DUMMYFUNCTION("""COMPUTED_VALUE"""),"Bash/Shell/PowerShell;C;C++;Java;Kotlin")</f>
        <v>Bash/Shell/PowerShell;C;C++;Java;Kotlin</v>
      </c>
      <c r="E4592" s="1" t="str">
        <f>IFERROR(__xludf.DUMMYFUNCTION("UNIQUE(SPLIT(B4592,"";""))"),"Bash/Shell/PowerShell")</f>
        <v>Bash/Shell/PowerShell</v>
      </c>
      <c r="F4592" s="1" t="str">
        <f>IFERROR(__xludf.DUMMYFUNCTION("""COMPUTED_VALUE"""),"C")</f>
        <v>C</v>
      </c>
      <c r="G4592" s="1" t="str">
        <f>IFERROR(__xludf.DUMMYFUNCTION("""COMPUTED_VALUE"""),"C++")</f>
        <v>C++</v>
      </c>
      <c r="H4592" s="1" t="str">
        <f>IFERROR(__xludf.DUMMYFUNCTION("""COMPUTED_VALUE"""),"Java")</f>
        <v>Java</v>
      </c>
      <c r="I4592" s="1" t="str">
        <f>IFERROR(__xludf.DUMMYFUNCTION("""COMPUTED_VALUE"""),"Kotlin")</f>
        <v>Kotlin</v>
      </c>
    </row>
    <row r="4593">
      <c r="B4593" s="1" t="str">
        <f>IFERROR(__xludf.DUMMYFUNCTION("""COMPUTED_VALUE"""),"Bash/Shell/PowerShell;Go;HTML/CSS;JavaScript;PHP;Ruby;SQL")</f>
        <v>Bash/Shell/PowerShell;Go;HTML/CSS;JavaScript;PHP;Ruby;SQL</v>
      </c>
      <c r="E4593" s="1" t="str">
        <f>IFERROR(__xludf.DUMMYFUNCTION("UNIQUE(SPLIT(B4593,"";""))"),"Bash/Shell/PowerShell")</f>
        <v>Bash/Shell/PowerShell</v>
      </c>
      <c r="F4593" s="1" t="str">
        <f>IFERROR(__xludf.DUMMYFUNCTION("""COMPUTED_VALUE"""),"Go")</f>
        <v>Go</v>
      </c>
      <c r="G4593" s="1" t="str">
        <f>IFERROR(__xludf.DUMMYFUNCTION("""COMPUTED_VALUE"""),"HTML/CSS")</f>
        <v>HTML/CSS</v>
      </c>
      <c r="H4593" s="1" t="str">
        <f>IFERROR(__xludf.DUMMYFUNCTION("""COMPUTED_VALUE"""),"JavaScript")</f>
        <v>JavaScript</v>
      </c>
      <c r="I4593" s="1" t="str">
        <f>IFERROR(__xludf.DUMMYFUNCTION("""COMPUTED_VALUE"""),"PHP")</f>
        <v>PHP</v>
      </c>
      <c r="J4593" s="1" t="str">
        <f>IFERROR(__xludf.DUMMYFUNCTION("""COMPUTED_VALUE"""),"Ruby")</f>
        <v>Ruby</v>
      </c>
      <c r="K4593" s="1" t="str">
        <f>IFERROR(__xludf.DUMMYFUNCTION("""COMPUTED_VALUE"""),"SQL")</f>
        <v>SQL</v>
      </c>
    </row>
    <row r="4594">
      <c r="B4594" s="1" t="str">
        <f>IFERROR(__xludf.DUMMYFUNCTION("""COMPUTED_VALUE"""),"Assembly;Bash/Shell/PowerShell;C;C++;C#;Java;JavaScript;PHP;SQL;VBA")</f>
        <v>Assembly;Bash/Shell/PowerShell;C;C++;C#;Java;JavaScript;PHP;SQL;VBA</v>
      </c>
      <c r="E4594" s="1" t="str">
        <f>IFERROR(__xludf.DUMMYFUNCTION("UNIQUE(SPLIT(B4594,"";""))"),"Assembly")</f>
        <v>Assembly</v>
      </c>
      <c r="F4594" s="1" t="str">
        <f>IFERROR(__xludf.DUMMYFUNCTION("""COMPUTED_VALUE"""),"Bash/Shell/PowerShell")</f>
        <v>Bash/Shell/PowerShell</v>
      </c>
      <c r="G4594" s="1" t="str">
        <f>IFERROR(__xludf.DUMMYFUNCTION("""COMPUTED_VALUE"""),"C")</f>
        <v>C</v>
      </c>
      <c r="H4594" s="1" t="str">
        <f>IFERROR(__xludf.DUMMYFUNCTION("""COMPUTED_VALUE"""),"C++")</f>
        <v>C++</v>
      </c>
      <c r="I4594" s="1" t="str">
        <f>IFERROR(__xludf.DUMMYFUNCTION("""COMPUTED_VALUE"""),"C#")</f>
        <v>C#</v>
      </c>
      <c r="J4594" s="1" t="str">
        <f>IFERROR(__xludf.DUMMYFUNCTION("""COMPUTED_VALUE"""),"Java")</f>
        <v>Java</v>
      </c>
      <c r="K4594" s="1" t="str">
        <f>IFERROR(__xludf.DUMMYFUNCTION("""COMPUTED_VALUE"""),"JavaScript")</f>
        <v>JavaScript</v>
      </c>
      <c r="L4594" s="1" t="str">
        <f>IFERROR(__xludf.DUMMYFUNCTION("""COMPUTED_VALUE"""),"PHP")</f>
        <v>PHP</v>
      </c>
      <c r="M4594" s="1" t="str">
        <f>IFERROR(__xludf.DUMMYFUNCTION("""COMPUTED_VALUE"""),"SQL")</f>
        <v>SQL</v>
      </c>
      <c r="N4594" s="1" t="str">
        <f>IFERROR(__xludf.DUMMYFUNCTION("""COMPUTED_VALUE"""),"VBA")</f>
        <v>VBA</v>
      </c>
    </row>
    <row r="4595">
      <c r="B4595" s="1" t="str">
        <f>IFERROR(__xludf.DUMMYFUNCTION("""COMPUTED_VALUE"""),"JavaScript;Python;SQL")</f>
        <v>JavaScript;Python;SQL</v>
      </c>
      <c r="E4595" s="1" t="str">
        <f>IFERROR(__xludf.DUMMYFUNCTION("UNIQUE(SPLIT(B4595,"";""))"),"JavaScript")</f>
        <v>JavaScript</v>
      </c>
      <c r="F4595" s="1" t="str">
        <f>IFERROR(__xludf.DUMMYFUNCTION("""COMPUTED_VALUE"""),"Python")</f>
        <v>Python</v>
      </c>
      <c r="G4595" s="1" t="str">
        <f>IFERROR(__xludf.DUMMYFUNCTION("""COMPUTED_VALUE"""),"SQL")</f>
        <v>SQL</v>
      </c>
    </row>
    <row r="4596">
      <c r="B4596" s="1" t="str">
        <f>IFERROR(__xludf.DUMMYFUNCTION("""COMPUTED_VALUE"""),"C#;Dart;HTML/CSS;Java;JavaScript;Python;SQL;Swift")</f>
        <v>C#;Dart;HTML/CSS;Java;JavaScript;Python;SQL;Swift</v>
      </c>
      <c r="E4596" s="1" t="str">
        <f>IFERROR(__xludf.DUMMYFUNCTION("UNIQUE(SPLIT(B4596,"";""))"),"C#")</f>
        <v>C#</v>
      </c>
      <c r="F4596" s="1" t="str">
        <f>IFERROR(__xludf.DUMMYFUNCTION("""COMPUTED_VALUE"""),"Dart")</f>
        <v>Dart</v>
      </c>
      <c r="G4596" s="1" t="str">
        <f>IFERROR(__xludf.DUMMYFUNCTION("""COMPUTED_VALUE"""),"HTML/CSS")</f>
        <v>HTML/CSS</v>
      </c>
      <c r="H4596" s="1" t="str">
        <f>IFERROR(__xludf.DUMMYFUNCTION("""COMPUTED_VALUE"""),"Java")</f>
        <v>Java</v>
      </c>
      <c r="I4596" s="1" t="str">
        <f>IFERROR(__xludf.DUMMYFUNCTION("""COMPUTED_VALUE"""),"JavaScript")</f>
        <v>JavaScript</v>
      </c>
      <c r="J4596" s="1" t="str">
        <f>IFERROR(__xludf.DUMMYFUNCTION("""COMPUTED_VALUE"""),"Python")</f>
        <v>Python</v>
      </c>
      <c r="K4596" s="1" t="str">
        <f>IFERROR(__xludf.DUMMYFUNCTION("""COMPUTED_VALUE"""),"SQL")</f>
        <v>SQL</v>
      </c>
      <c r="L4596" s="1" t="str">
        <f>IFERROR(__xludf.DUMMYFUNCTION("""COMPUTED_VALUE"""),"Swift")</f>
        <v>Swift</v>
      </c>
    </row>
    <row r="4597">
      <c r="B4597" s="1" t="str">
        <f>IFERROR(__xludf.DUMMYFUNCTION("""COMPUTED_VALUE"""),"C;Java")</f>
        <v>C;Java</v>
      </c>
      <c r="E4597" s="1" t="str">
        <f>IFERROR(__xludf.DUMMYFUNCTION("UNIQUE(SPLIT(B4597,"";""))"),"C")</f>
        <v>C</v>
      </c>
      <c r="F4597" s="1" t="str">
        <f>IFERROR(__xludf.DUMMYFUNCTION("""COMPUTED_VALUE"""),"Java")</f>
        <v>Java</v>
      </c>
    </row>
    <row r="4598">
      <c r="B4598" s="1" t="str">
        <f>IFERROR(__xludf.DUMMYFUNCTION("""COMPUTED_VALUE"""),"C#;HTML/CSS;JavaScript;TypeScript")</f>
        <v>C#;HTML/CSS;JavaScript;TypeScript</v>
      </c>
      <c r="E4598" s="1" t="str">
        <f>IFERROR(__xludf.DUMMYFUNCTION("UNIQUE(SPLIT(B4598,"";""))"),"C#")</f>
        <v>C#</v>
      </c>
      <c r="F4598" s="1" t="str">
        <f>IFERROR(__xludf.DUMMYFUNCTION("""COMPUTED_VALUE"""),"HTML/CSS")</f>
        <v>HTML/CSS</v>
      </c>
      <c r="G4598" s="1" t="str">
        <f>IFERROR(__xludf.DUMMYFUNCTION("""COMPUTED_VALUE"""),"JavaScript")</f>
        <v>JavaScript</v>
      </c>
      <c r="H4598" s="1" t="str">
        <f>IFERROR(__xludf.DUMMYFUNCTION("""COMPUTED_VALUE"""),"TypeScript")</f>
        <v>TypeScript</v>
      </c>
    </row>
    <row r="4599">
      <c r="B4599" s="1" t="str">
        <f>IFERROR(__xludf.DUMMYFUNCTION("""COMPUTED_VALUE"""),"Bash/Shell/PowerShell;C#;SQL")</f>
        <v>Bash/Shell/PowerShell;C#;SQL</v>
      </c>
      <c r="E4599" s="1" t="str">
        <f>IFERROR(__xludf.DUMMYFUNCTION("UNIQUE(SPLIT(B4599,"";""))"),"Bash/Shell/PowerShell")</f>
        <v>Bash/Shell/PowerShell</v>
      </c>
      <c r="F4599" s="1" t="str">
        <f>IFERROR(__xludf.DUMMYFUNCTION("""COMPUTED_VALUE"""),"C#")</f>
        <v>C#</v>
      </c>
      <c r="G4599" s="1" t="str">
        <f>IFERROR(__xludf.DUMMYFUNCTION("""COMPUTED_VALUE"""),"SQL")</f>
        <v>SQL</v>
      </c>
    </row>
    <row r="4600">
      <c r="B4600" s="1" t="str">
        <f>IFERROR(__xludf.DUMMYFUNCTION("""COMPUTED_VALUE"""),"Bash/Shell/PowerShell;C#;Dart;HTML/CSS;JavaScript;Python;Ruby;SQL")</f>
        <v>Bash/Shell/PowerShell;C#;Dart;HTML/CSS;JavaScript;Python;Ruby;SQL</v>
      </c>
      <c r="E4600" s="1" t="str">
        <f>IFERROR(__xludf.DUMMYFUNCTION("UNIQUE(SPLIT(B4600,"";""))"),"Bash/Shell/PowerShell")</f>
        <v>Bash/Shell/PowerShell</v>
      </c>
      <c r="F4600" s="1" t="str">
        <f>IFERROR(__xludf.DUMMYFUNCTION("""COMPUTED_VALUE"""),"C#")</f>
        <v>C#</v>
      </c>
      <c r="G4600" s="1" t="str">
        <f>IFERROR(__xludf.DUMMYFUNCTION("""COMPUTED_VALUE"""),"Dart")</f>
        <v>Dart</v>
      </c>
      <c r="H4600" s="1" t="str">
        <f>IFERROR(__xludf.DUMMYFUNCTION("""COMPUTED_VALUE"""),"HTML/CSS")</f>
        <v>HTML/CSS</v>
      </c>
      <c r="I4600" s="1" t="str">
        <f>IFERROR(__xludf.DUMMYFUNCTION("""COMPUTED_VALUE"""),"JavaScript")</f>
        <v>JavaScript</v>
      </c>
      <c r="J4600" s="1" t="str">
        <f>IFERROR(__xludf.DUMMYFUNCTION("""COMPUTED_VALUE"""),"Python")</f>
        <v>Python</v>
      </c>
      <c r="K4600" s="1" t="str">
        <f>IFERROR(__xludf.DUMMYFUNCTION("""COMPUTED_VALUE"""),"Ruby")</f>
        <v>Ruby</v>
      </c>
      <c r="L4600" s="1" t="str">
        <f>IFERROR(__xludf.DUMMYFUNCTION("""COMPUTED_VALUE"""),"SQL")</f>
        <v>SQL</v>
      </c>
    </row>
    <row r="4601">
      <c r="B4601" s="1" t="str">
        <f>IFERROR(__xludf.DUMMYFUNCTION("""COMPUTED_VALUE"""),"Bash/Shell/PowerShell;HTML/CSS;Java;JavaScript;Python;SQL;Swift;TypeScript")</f>
        <v>Bash/Shell/PowerShell;HTML/CSS;Java;JavaScript;Python;SQL;Swift;TypeScript</v>
      </c>
      <c r="E4601" s="1" t="str">
        <f>IFERROR(__xludf.DUMMYFUNCTION("UNIQUE(SPLIT(B4601,"";""))"),"Bash/Shell/PowerShell")</f>
        <v>Bash/Shell/PowerShell</v>
      </c>
      <c r="F4601" s="1" t="str">
        <f>IFERROR(__xludf.DUMMYFUNCTION("""COMPUTED_VALUE"""),"HTML/CSS")</f>
        <v>HTML/CSS</v>
      </c>
      <c r="G4601" s="1" t="str">
        <f>IFERROR(__xludf.DUMMYFUNCTION("""COMPUTED_VALUE"""),"Java")</f>
        <v>Java</v>
      </c>
      <c r="H4601" s="1" t="str">
        <f>IFERROR(__xludf.DUMMYFUNCTION("""COMPUTED_VALUE"""),"JavaScript")</f>
        <v>JavaScript</v>
      </c>
      <c r="I4601" s="1" t="str">
        <f>IFERROR(__xludf.DUMMYFUNCTION("""COMPUTED_VALUE"""),"Python")</f>
        <v>Python</v>
      </c>
      <c r="J4601" s="1" t="str">
        <f>IFERROR(__xludf.DUMMYFUNCTION("""COMPUTED_VALUE"""),"SQL")</f>
        <v>SQL</v>
      </c>
      <c r="K4601" s="1" t="str">
        <f>IFERROR(__xludf.DUMMYFUNCTION("""COMPUTED_VALUE"""),"Swift")</f>
        <v>Swift</v>
      </c>
      <c r="L4601" s="1" t="str">
        <f>IFERROR(__xludf.DUMMYFUNCTION("""COMPUTED_VALUE"""),"TypeScript")</f>
        <v>TypeScript</v>
      </c>
    </row>
    <row r="4602">
      <c r="B4602" s="1" t="str">
        <f>IFERROR(__xludf.DUMMYFUNCTION("""COMPUTED_VALUE"""),"Bash/Shell/PowerShell;HTML/CSS;PHP;Ruby;SQL;VBA")</f>
        <v>Bash/Shell/PowerShell;HTML/CSS;PHP;Ruby;SQL;VBA</v>
      </c>
      <c r="E4602" s="1" t="str">
        <f>IFERROR(__xludf.DUMMYFUNCTION("UNIQUE(SPLIT(B4602,"";""))"),"Bash/Shell/PowerShell")</f>
        <v>Bash/Shell/PowerShell</v>
      </c>
      <c r="F4602" s="1" t="str">
        <f>IFERROR(__xludf.DUMMYFUNCTION("""COMPUTED_VALUE"""),"HTML/CSS")</f>
        <v>HTML/CSS</v>
      </c>
      <c r="G4602" s="1" t="str">
        <f>IFERROR(__xludf.DUMMYFUNCTION("""COMPUTED_VALUE"""),"PHP")</f>
        <v>PHP</v>
      </c>
      <c r="H4602" s="1" t="str">
        <f>IFERROR(__xludf.DUMMYFUNCTION("""COMPUTED_VALUE"""),"Ruby")</f>
        <v>Ruby</v>
      </c>
      <c r="I4602" s="1" t="str">
        <f>IFERROR(__xludf.DUMMYFUNCTION("""COMPUTED_VALUE"""),"SQL")</f>
        <v>SQL</v>
      </c>
      <c r="J4602" s="1" t="str">
        <f>IFERROR(__xludf.DUMMYFUNCTION("""COMPUTED_VALUE"""),"VBA")</f>
        <v>VBA</v>
      </c>
    </row>
    <row r="4603">
      <c r="B4603" s="1" t="str">
        <f>IFERROR(__xludf.DUMMYFUNCTION("""COMPUTED_VALUE"""),"Bash/Shell/PowerShell;HTML/CSS;Java;JavaScript;PHP;SQL;TypeScript")</f>
        <v>Bash/Shell/PowerShell;HTML/CSS;Java;JavaScript;PHP;SQL;TypeScript</v>
      </c>
      <c r="E4603" s="1" t="str">
        <f>IFERROR(__xludf.DUMMYFUNCTION("UNIQUE(SPLIT(B4603,"";""))"),"Bash/Shell/PowerShell")</f>
        <v>Bash/Shell/PowerShell</v>
      </c>
      <c r="F4603" s="1" t="str">
        <f>IFERROR(__xludf.DUMMYFUNCTION("""COMPUTED_VALUE"""),"HTML/CSS")</f>
        <v>HTML/CSS</v>
      </c>
      <c r="G4603" s="1" t="str">
        <f>IFERROR(__xludf.DUMMYFUNCTION("""COMPUTED_VALUE"""),"Java")</f>
        <v>Java</v>
      </c>
      <c r="H4603" s="1" t="str">
        <f>IFERROR(__xludf.DUMMYFUNCTION("""COMPUTED_VALUE"""),"JavaScript")</f>
        <v>JavaScript</v>
      </c>
      <c r="I4603" s="1" t="str">
        <f>IFERROR(__xludf.DUMMYFUNCTION("""COMPUTED_VALUE"""),"PHP")</f>
        <v>PHP</v>
      </c>
      <c r="J4603" s="1" t="str">
        <f>IFERROR(__xludf.DUMMYFUNCTION("""COMPUTED_VALUE"""),"SQL")</f>
        <v>SQL</v>
      </c>
      <c r="K4603" s="1" t="str">
        <f>IFERROR(__xludf.DUMMYFUNCTION("""COMPUTED_VALUE"""),"TypeScript")</f>
        <v>TypeScript</v>
      </c>
    </row>
    <row r="4604">
      <c r="B4604" s="1" t="str">
        <f>IFERROR(__xludf.DUMMYFUNCTION("""COMPUTED_VALUE"""),"Bash/Shell/PowerShell;C;C#;HTML/CSS;JavaScript;Python;SQL;TypeScript;VBA;Other(s):")</f>
        <v>Bash/Shell/PowerShell;C;C#;HTML/CSS;JavaScript;Python;SQL;TypeScript;VBA;Other(s):</v>
      </c>
      <c r="E4604" s="1" t="str">
        <f>IFERROR(__xludf.DUMMYFUNCTION("UNIQUE(SPLIT(B4604,"";""))"),"Bash/Shell/PowerShell")</f>
        <v>Bash/Shell/PowerShell</v>
      </c>
      <c r="F4604" s="1" t="str">
        <f>IFERROR(__xludf.DUMMYFUNCTION("""COMPUTED_VALUE"""),"C")</f>
        <v>C</v>
      </c>
      <c r="G4604" s="1" t="str">
        <f>IFERROR(__xludf.DUMMYFUNCTION("""COMPUTED_VALUE"""),"C#")</f>
        <v>C#</v>
      </c>
      <c r="H4604" s="1" t="str">
        <f>IFERROR(__xludf.DUMMYFUNCTION("""COMPUTED_VALUE"""),"HTML/CSS")</f>
        <v>HTML/CSS</v>
      </c>
      <c r="I4604" s="1" t="str">
        <f>IFERROR(__xludf.DUMMYFUNCTION("""COMPUTED_VALUE"""),"JavaScript")</f>
        <v>JavaScript</v>
      </c>
      <c r="J4604" s="1" t="str">
        <f>IFERROR(__xludf.DUMMYFUNCTION("""COMPUTED_VALUE"""),"Python")</f>
        <v>Python</v>
      </c>
      <c r="K4604" s="1" t="str">
        <f>IFERROR(__xludf.DUMMYFUNCTION("""COMPUTED_VALUE"""),"SQL")</f>
        <v>SQL</v>
      </c>
      <c r="L4604" s="1" t="str">
        <f>IFERROR(__xludf.DUMMYFUNCTION("""COMPUTED_VALUE"""),"TypeScript")</f>
        <v>TypeScript</v>
      </c>
      <c r="M4604" s="1" t="str">
        <f>IFERROR(__xludf.DUMMYFUNCTION("""COMPUTED_VALUE"""),"VBA")</f>
        <v>VBA</v>
      </c>
      <c r="N4604" s="1" t="str">
        <f>IFERROR(__xludf.DUMMYFUNCTION("""COMPUTED_VALUE"""),"Other(s):")</f>
        <v>Other(s):</v>
      </c>
    </row>
    <row r="4605">
      <c r="B4605" s="1" t="str">
        <f>IFERROR(__xludf.DUMMYFUNCTION("""COMPUTED_VALUE"""),"Bash/Shell/PowerShell;HTML/CSS;JavaScript;Python;SQL")</f>
        <v>Bash/Shell/PowerShell;HTML/CSS;JavaScript;Python;SQL</v>
      </c>
      <c r="E4605" s="1" t="str">
        <f>IFERROR(__xludf.DUMMYFUNCTION("UNIQUE(SPLIT(B4605,"";""))"),"Bash/Shell/PowerShell")</f>
        <v>Bash/Shell/PowerShell</v>
      </c>
      <c r="F4605" s="1" t="str">
        <f>IFERROR(__xludf.DUMMYFUNCTION("""COMPUTED_VALUE"""),"HTML/CSS")</f>
        <v>HTML/CSS</v>
      </c>
      <c r="G4605" s="1" t="str">
        <f>IFERROR(__xludf.DUMMYFUNCTION("""COMPUTED_VALUE"""),"JavaScript")</f>
        <v>JavaScript</v>
      </c>
      <c r="H4605" s="1" t="str">
        <f>IFERROR(__xludf.DUMMYFUNCTION("""COMPUTED_VALUE"""),"Python")</f>
        <v>Python</v>
      </c>
      <c r="I4605" s="1" t="str">
        <f>IFERROR(__xludf.DUMMYFUNCTION("""COMPUTED_VALUE"""),"SQL")</f>
        <v>SQL</v>
      </c>
    </row>
    <row r="4606">
      <c r="B4606" s="1" t="str">
        <f>IFERROR(__xludf.DUMMYFUNCTION("""COMPUTED_VALUE"""),"Bash/Shell/PowerShell;HTML/CSS;Java;JavaScript;SQL")</f>
        <v>Bash/Shell/PowerShell;HTML/CSS;Java;JavaScript;SQL</v>
      </c>
      <c r="E4606" s="1" t="str">
        <f>IFERROR(__xludf.DUMMYFUNCTION("UNIQUE(SPLIT(B4606,"";""))"),"Bash/Shell/PowerShell")</f>
        <v>Bash/Shell/PowerShell</v>
      </c>
      <c r="F4606" s="1" t="str">
        <f>IFERROR(__xludf.DUMMYFUNCTION("""COMPUTED_VALUE"""),"HTML/CSS")</f>
        <v>HTML/CSS</v>
      </c>
      <c r="G4606" s="1" t="str">
        <f>IFERROR(__xludf.DUMMYFUNCTION("""COMPUTED_VALUE"""),"Java")</f>
        <v>Java</v>
      </c>
      <c r="H4606" s="1" t="str">
        <f>IFERROR(__xludf.DUMMYFUNCTION("""COMPUTED_VALUE"""),"JavaScript")</f>
        <v>JavaScript</v>
      </c>
      <c r="I4606" s="1" t="str">
        <f>IFERROR(__xludf.DUMMYFUNCTION("""COMPUTED_VALUE"""),"SQL")</f>
        <v>SQL</v>
      </c>
    </row>
    <row r="4607">
      <c r="B4607" s="1" t="str">
        <f>IFERROR(__xludf.DUMMYFUNCTION("""COMPUTED_VALUE"""),"Bash/Shell/PowerShell;C;C++;C#;Go;HTML/CSS;Java;JavaScript;PHP;Python;TypeScript")</f>
        <v>Bash/Shell/PowerShell;C;C++;C#;Go;HTML/CSS;Java;JavaScript;PHP;Python;TypeScript</v>
      </c>
      <c r="E4607" s="1" t="str">
        <f>IFERROR(__xludf.DUMMYFUNCTION("UNIQUE(SPLIT(B4607,"";""))"),"Bash/Shell/PowerShell")</f>
        <v>Bash/Shell/PowerShell</v>
      </c>
      <c r="F4607" s="1" t="str">
        <f>IFERROR(__xludf.DUMMYFUNCTION("""COMPUTED_VALUE"""),"C")</f>
        <v>C</v>
      </c>
      <c r="G4607" s="1" t="str">
        <f>IFERROR(__xludf.DUMMYFUNCTION("""COMPUTED_VALUE"""),"C++")</f>
        <v>C++</v>
      </c>
      <c r="H4607" s="1" t="str">
        <f>IFERROR(__xludf.DUMMYFUNCTION("""COMPUTED_VALUE"""),"C#")</f>
        <v>C#</v>
      </c>
      <c r="I4607" s="1" t="str">
        <f>IFERROR(__xludf.DUMMYFUNCTION("""COMPUTED_VALUE"""),"Go")</f>
        <v>Go</v>
      </c>
      <c r="J4607" s="1" t="str">
        <f>IFERROR(__xludf.DUMMYFUNCTION("""COMPUTED_VALUE"""),"HTML/CSS")</f>
        <v>HTML/CSS</v>
      </c>
      <c r="K4607" s="1" t="str">
        <f>IFERROR(__xludf.DUMMYFUNCTION("""COMPUTED_VALUE"""),"Java")</f>
        <v>Java</v>
      </c>
      <c r="L4607" s="1" t="str">
        <f>IFERROR(__xludf.DUMMYFUNCTION("""COMPUTED_VALUE"""),"JavaScript")</f>
        <v>JavaScript</v>
      </c>
      <c r="M4607" s="1" t="str">
        <f>IFERROR(__xludf.DUMMYFUNCTION("""COMPUTED_VALUE"""),"PHP")</f>
        <v>PHP</v>
      </c>
      <c r="N4607" s="1" t="str">
        <f>IFERROR(__xludf.DUMMYFUNCTION("""COMPUTED_VALUE"""),"Python")</f>
        <v>Python</v>
      </c>
      <c r="O4607" s="1" t="str">
        <f>IFERROR(__xludf.DUMMYFUNCTION("""COMPUTED_VALUE"""),"TypeScript")</f>
        <v>TypeScript</v>
      </c>
    </row>
    <row r="4608">
      <c r="B4608" s="1" t="str">
        <f>IFERROR(__xludf.DUMMYFUNCTION("""COMPUTED_VALUE"""),"Python;R;Swift;Other(s):")</f>
        <v>Python;R;Swift;Other(s):</v>
      </c>
      <c r="E4608" s="1" t="str">
        <f>IFERROR(__xludf.DUMMYFUNCTION("UNIQUE(SPLIT(B4608,"";""))"),"Python")</f>
        <v>Python</v>
      </c>
      <c r="F4608" s="1" t="str">
        <f>IFERROR(__xludf.DUMMYFUNCTION("""COMPUTED_VALUE"""),"R")</f>
        <v>R</v>
      </c>
      <c r="G4608" s="1" t="str">
        <f>IFERROR(__xludf.DUMMYFUNCTION("""COMPUTED_VALUE"""),"Swift")</f>
        <v>Swift</v>
      </c>
      <c r="H4608" s="1" t="str">
        <f>IFERROR(__xludf.DUMMYFUNCTION("""COMPUTED_VALUE"""),"Other(s):")</f>
        <v>Other(s):</v>
      </c>
    </row>
    <row r="4609">
      <c r="B4609" s="1" t="str">
        <f>IFERROR(__xludf.DUMMYFUNCTION("""COMPUTED_VALUE"""),"Bash/Shell/PowerShell;C;C#;HTML/CSS;Java;JavaScript;PHP;Python;R;SQL;VBA")</f>
        <v>Bash/Shell/PowerShell;C;C#;HTML/CSS;Java;JavaScript;PHP;Python;R;SQL;VBA</v>
      </c>
      <c r="E4609" s="1" t="str">
        <f>IFERROR(__xludf.DUMMYFUNCTION("UNIQUE(SPLIT(B4609,"";""))"),"Bash/Shell/PowerShell")</f>
        <v>Bash/Shell/PowerShell</v>
      </c>
      <c r="F4609" s="1" t="str">
        <f>IFERROR(__xludf.DUMMYFUNCTION("""COMPUTED_VALUE"""),"C")</f>
        <v>C</v>
      </c>
      <c r="G4609" s="1" t="str">
        <f>IFERROR(__xludf.DUMMYFUNCTION("""COMPUTED_VALUE"""),"C#")</f>
        <v>C#</v>
      </c>
      <c r="H4609" s="1" t="str">
        <f>IFERROR(__xludf.DUMMYFUNCTION("""COMPUTED_VALUE"""),"HTML/CSS")</f>
        <v>HTML/CSS</v>
      </c>
      <c r="I4609" s="1" t="str">
        <f>IFERROR(__xludf.DUMMYFUNCTION("""COMPUTED_VALUE"""),"Java")</f>
        <v>Java</v>
      </c>
      <c r="J4609" s="1" t="str">
        <f>IFERROR(__xludf.DUMMYFUNCTION("""COMPUTED_VALUE"""),"JavaScript")</f>
        <v>JavaScript</v>
      </c>
      <c r="K4609" s="1" t="str">
        <f>IFERROR(__xludf.DUMMYFUNCTION("""COMPUTED_VALUE"""),"PHP")</f>
        <v>PHP</v>
      </c>
      <c r="L4609" s="1" t="str">
        <f>IFERROR(__xludf.DUMMYFUNCTION("""COMPUTED_VALUE"""),"Python")</f>
        <v>Python</v>
      </c>
      <c r="M4609" s="1" t="str">
        <f>IFERROR(__xludf.DUMMYFUNCTION("""COMPUTED_VALUE"""),"R")</f>
        <v>R</v>
      </c>
      <c r="N4609" s="1" t="str">
        <f>IFERROR(__xludf.DUMMYFUNCTION("""COMPUTED_VALUE"""),"SQL")</f>
        <v>SQL</v>
      </c>
      <c r="O4609" s="1" t="str">
        <f>IFERROR(__xludf.DUMMYFUNCTION("""COMPUTED_VALUE"""),"VBA")</f>
        <v>VBA</v>
      </c>
    </row>
    <row r="4610">
      <c r="B4610" s="1" t="str">
        <f>IFERROR(__xludf.DUMMYFUNCTION("""COMPUTED_VALUE"""),"C;C++;C#;Python;R;SQL;Other(s):")</f>
        <v>C;C++;C#;Python;R;SQL;Other(s):</v>
      </c>
      <c r="E4610" s="1" t="str">
        <f>IFERROR(__xludf.DUMMYFUNCTION("UNIQUE(SPLIT(B4610,"";""))"),"C")</f>
        <v>C</v>
      </c>
      <c r="F4610" s="1" t="str">
        <f>IFERROR(__xludf.DUMMYFUNCTION("""COMPUTED_VALUE"""),"C++")</f>
        <v>C++</v>
      </c>
      <c r="G4610" s="1" t="str">
        <f>IFERROR(__xludf.DUMMYFUNCTION("""COMPUTED_VALUE"""),"C#")</f>
        <v>C#</v>
      </c>
      <c r="H4610" s="1" t="str">
        <f>IFERROR(__xludf.DUMMYFUNCTION("""COMPUTED_VALUE"""),"Python")</f>
        <v>Python</v>
      </c>
      <c r="I4610" s="1" t="str">
        <f>IFERROR(__xludf.DUMMYFUNCTION("""COMPUTED_VALUE"""),"R")</f>
        <v>R</v>
      </c>
      <c r="J4610" s="1" t="str">
        <f>IFERROR(__xludf.DUMMYFUNCTION("""COMPUTED_VALUE"""),"SQL")</f>
        <v>SQL</v>
      </c>
      <c r="K4610" s="1" t="str">
        <f>IFERROR(__xludf.DUMMYFUNCTION("""COMPUTED_VALUE"""),"Other(s):")</f>
        <v>Other(s):</v>
      </c>
    </row>
    <row r="4611">
      <c r="B4611" s="1" t="str">
        <f>IFERROR(__xludf.DUMMYFUNCTION("""COMPUTED_VALUE"""),"C++;C#;HTML/CSS;Java;JavaScript;SQL")</f>
        <v>C++;C#;HTML/CSS;Java;JavaScript;SQL</v>
      </c>
      <c r="E4611" s="1" t="str">
        <f>IFERROR(__xludf.DUMMYFUNCTION("UNIQUE(SPLIT(B4611,"";""))"),"C++")</f>
        <v>C++</v>
      </c>
      <c r="F4611" s="1" t="str">
        <f>IFERROR(__xludf.DUMMYFUNCTION("""COMPUTED_VALUE"""),"C#")</f>
        <v>C#</v>
      </c>
      <c r="G4611" s="1" t="str">
        <f>IFERROR(__xludf.DUMMYFUNCTION("""COMPUTED_VALUE"""),"HTML/CSS")</f>
        <v>HTML/CSS</v>
      </c>
      <c r="H4611" s="1" t="str">
        <f>IFERROR(__xludf.DUMMYFUNCTION("""COMPUTED_VALUE"""),"Java")</f>
        <v>Java</v>
      </c>
      <c r="I4611" s="1" t="str">
        <f>IFERROR(__xludf.DUMMYFUNCTION("""COMPUTED_VALUE"""),"JavaScript")</f>
        <v>JavaScript</v>
      </c>
      <c r="J4611" s="1" t="str">
        <f>IFERROR(__xludf.DUMMYFUNCTION("""COMPUTED_VALUE"""),"SQL")</f>
        <v>SQL</v>
      </c>
    </row>
    <row r="4612">
      <c r="B4612" s="1" t="str">
        <f>IFERROR(__xludf.DUMMYFUNCTION("""COMPUTED_VALUE"""),"Bash/Shell/PowerShell;JavaScript")</f>
        <v>Bash/Shell/PowerShell;JavaScript</v>
      </c>
      <c r="E4612" s="1" t="str">
        <f>IFERROR(__xludf.DUMMYFUNCTION("UNIQUE(SPLIT(B4612,"";""))"),"Bash/Shell/PowerShell")</f>
        <v>Bash/Shell/PowerShell</v>
      </c>
      <c r="F4612" s="1" t="str">
        <f>IFERROR(__xludf.DUMMYFUNCTION("""COMPUTED_VALUE"""),"JavaScript")</f>
        <v>JavaScript</v>
      </c>
    </row>
    <row r="4613">
      <c r="B4613" s="1" t="str">
        <f>IFERROR(__xludf.DUMMYFUNCTION("""COMPUTED_VALUE"""),"C#;HTML/CSS;JavaScript;Objective-C;SQL;TypeScript")</f>
        <v>C#;HTML/CSS;JavaScript;Objective-C;SQL;TypeScript</v>
      </c>
      <c r="E4613" s="1" t="str">
        <f>IFERROR(__xludf.DUMMYFUNCTION("UNIQUE(SPLIT(B4613,"";""))"),"C#")</f>
        <v>C#</v>
      </c>
      <c r="F4613" s="1" t="str">
        <f>IFERROR(__xludf.DUMMYFUNCTION("""COMPUTED_VALUE"""),"HTML/CSS")</f>
        <v>HTML/CSS</v>
      </c>
      <c r="G4613" s="1" t="str">
        <f>IFERROR(__xludf.DUMMYFUNCTION("""COMPUTED_VALUE"""),"JavaScript")</f>
        <v>JavaScript</v>
      </c>
      <c r="H4613" s="1" t="str">
        <f>IFERROR(__xludf.DUMMYFUNCTION("""COMPUTED_VALUE"""),"Objective-C")</f>
        <v>Objective-C</v>
      </c>
      <c r="I4613" s="1" t="str">
        <f>IFERROR(__xludf.DUMMYFUNCTION("""COMPUTED_VALUE"""),"SQL")</f>
        <v>SQL</v>
      </c>
      <c r="J4613" s="1" t="str">
        <f>IFERROR(__xludf.DUMMYFUNCTION("""COMPUTED_VALUE"""),"TypeScript")</f>
        <v>TypeScript</v>
      </c>
    </row>
    <row r="4614">
      <c r="B4614" s="1" t="str">
        <f>IFERROR(__xludf.DUMMYFUNCTION("""COMPUTED_VALUE"""),"HTML/CSS;PHP;SQL")</f>
        <v>HTML/CSS;PHP;SQL</v>
      </c>
      <c r="E4614" s="1" t="str">
        <f>IFERROR(__xludf.DUMMYFUNCTION("UNIQUE(SPLIT(B4614,"";""))"),"HTML/CSS")</f>
        <v>HTML/CSS</v>
      </c>
      <c r="F4614" s="1" t="str">
        <f>IFERROR(__xludf.DUMMYFUNCTION("""COMPUTED_VALUE"""),"PHP")</f>
        <v>PHP</v>
      </c>
      <c r="G4614" s="1" t="str">
        <f>IFERROR(__xludf.DUMMYFUNCTION("""COMPUTED_VALUE"""),"SQL")</f>
        <v>SQL</v>
      </c>
    </row>
    <row r="4615">
      <c r="B4615" s="1" t="str">
        <f>IFERROR(__xludf.DUMMYFUNCTION("""COMPUTED_VALUE"""),"C#;HTML/CSS;JavaScript;SQL")</f>
        <v>C#;HTML/CSS;JavaScript;SQL</v>
      </c>
      <c r="E4615" s="1" t="str">
        <f>IFERROR(__xludf.DUMMYFUNCTION("UNIQUE(SPLIT(B4615,"";""))"),"C#")</f>
        <v>C#</v>
      </c>
      <c r="F4615" s="1" t="str">
        <f>IFERROR(__xludf.DUMMYFUNCTION("""COMPUTED_VALUE"""),"HTML/CSS")</f>
        <v>HTML/CSS</v>
      </c>
      <c r="G4615" s="1" t="str">
        <f>IFERROR(__xludf.DUMMYFUNCTION("""COMPUTED_VALUE"""),"JavaScript")</f>
        <v>JavaScript</v>
      </c>
      <c r="H4615" s="1" t="str">
        <f>IFERROR(__xludf.DUMMYFUNCTION("""COMPUTED_VALUE"""),"SQL")</f>
        <v>SQL</v>
      </c>
    </row>
    <row r="4616">
      <c r="B4616" s="1" t="str">
        <f>IFERROR(__xludf.DUMMYFUNCTION("""COMPUTED_VALUE"""),"Bash/Shell/PowerShell;HTML/CSS;Java;JavaScript;PHP;SQL;TypeScript")</f>
        <v>Bash/Shell/PowerShell;HTML/CSS;Java;JavaScript;PHP;SQL;TypeScript</v>
      </c>
      <c r="E4616" s="1" t="str">
        <f>IFERROR(__xludf.DUMMYFUNCTION("UNIQUE(SPLIT(B4616,"";""))"),"Bash/Shell/PowerShell")</f>
        <v>Bash/Shell/PowerShell</v>
      </c>
      <c r="F4616" s="1" t="str">
        <f>IFERROR(__xludf.DUMMYFUNCTION("""COMPUTED_VALUE"""),"HTML/CSS")</f>
        <v>HTML/CSS</v>
      </c>
      <c r="G4616" s="1" t="str">
        <f>IFERROR(__xludf.DUMMYFUNCTION("""COMPUTED_VALUE"""),"Java")</f>
        <v>Java</v>
      </c>
      <c r="H4616" s="1" t="str">
        <f>IFERROR(__xludf.DUMMYFUNCTION("""COMPUTED_VALUE"""),"JavaScript")</f>
        <v>JavaScript</v>
      </c>
      <c r="I4616" s="1" t="str">
        <f>IFERROR(__xludf.DUMMYFUNCTION("""COMPUTED_VALUE"""),"PHP")</f>
        <v>PHP</v>
      </c>
      <c r="J4616" s="1" t="str">
        <f>IFERROR(__xludf.DUMMYFUNCTION("""COMPUTED_VALUE"""),"SQL")</f>
        <v>SQL</v>
      </c>
      <c r="K4616" s="1" t="str">
        <f>IFERROR(__xludf.DUMMYFUNCTION("""COMPUTED_VALUE"""),"TypeScript")</f>
        <v>TypeScript</v>
      </c>
    </row>
    <row r="4617">
      <c r="B4617" s="1" t="str">
        <f>IFERROR(__xludf.DUMMYFUNCTION("""COMPUTED_VALUE"""),"Assembly;C;C#;JavaScript")</f>
        <v>Assembly;C;C#;JavaScript</v>
      </c>
      <c r="E4617" s="1" t="str">
        <f>IFERROR(__xludf.DUMMYFUNCTION("UNIQUE(SPLIT(B4617,"";""))"),"Assembly")</f>
        <v>Assembly</v>
      </c>
      <c r="F4617" s="1" t="str">
        <f>IFERROR(__xludf.DUMMYFUNCTION("""COMPUTED_VALUE"""),"C")</f>
        <v>C</v>
      </c>
      <c r="G4617" s="1" t="str">
        <f>IFERROR(__xludf.DUMMYFUNCTION("""COMPUTED_VALUE"""),"C#")</f>
        <v>C#</v>
      </c>
      <c r="H4617" s="1" t="str">
        <f>IFERROR(__xludf.DUMMYFUNCTION("""COMPUTED_VALUE"""),"JavaScript")</f>
        <v>JavaScript</v>
      </c>
    </row>
    <row r="4618">
      <c r="B4618" s="1" t="str">
        <f>IFERROR(__xludf.DUMMYFUNCTION("""COMPUTED_VALUE"""),"C#;Python;SQL")</f>
        <v>C#;Python;SQL</v>
      </c>
      <c r="E4618" s="1" t="str">
        <f>IFERROR(__xludf.DUMMYFUNCTION("UNIQUE(SPLIT(B4618,"";""))"),"C#")</f>
        <v>C#</v>
      </c>
      <c r="F4618" s="1" t="str">
        <f>IFERROR(__xludf.DUMMYFUNCTION("""COMPUTED_VALUE"""),"Python")</f>
        <v>Python</v>
      </c>
      <c r="G4618" s="1" t="str">
        <f>IFERROR(__xludf.DUMMYFUNCTION("""COMPUTED_VALUE"""),"SQL")</f>
        <v>SQL</v>
      </c>
    </row>
    <row r="4619">
      <c r="B4619" s="1" t="str">
        <f>IFERROR(__xludf.DUMMYFUNCTION("""COMPUTED_VALUE"""),"Java;JavaScript;Kotlin")</f>
        <v>Java;JavaScript;Kotlin</v>
      </c>
      <c r="E4619" s="1" t="str">
        <f>IFERROR(__xludf.DUMMYFUNCTION("UNIQUE(SPLIT(B4619,"";""))"),"Java")</f>
        <v>Java</v>
      </c>
      <c r="F4619" s="1" t="str">
        <f>IFERROR(__xludf.DUMMYFUNCTION("""COMPUTED_VALUE"""),"JavaScript")</f>
        <v>JavaScript</v>
      </c>
      <c r="G4619" s="1" t="str">
        <f>IFERROR(__xludf.DUMMYFUNCTION("""COMPUTED_VALUE"""),"Kotlin")</f>
        <v>Kotlin</v>
      </c>
    </row>
    <row r="4620">
      <c r="B4620" s="1" t="str">
        <f>IFERROR(__xludf.DUMMYFUNCTION("""COMPUTED_VALUE"""),"HTML/CSS;JavaScript;Ruby;TypeScript")</f>
        <v>HTML/CSS;JavaScript;Ruby;TypeScript</v>
      </c>
      <c r="E4620" s="1" t="str">
        <f>IFERROR(__xludf.DUMMYFUNCTION("UNIQUE(SPLIT(B4620,"";""))"),"HTML/CSS")</f>
        <v>HTML/CSS</v>
      </c>
      <c r="F4620" s="1" t="str">
        <f>IFERROR(__xludf.DUMMYFUNCTION("""COMPUTED_VALUE"""),"JavaScript")</f>
        <v>JavaScript</v>
      </c>
      <c r="G4620" s="1" t="str">
        <f>IFERROR(__xludf.DUMMYFUNCTION("""COMPUTED_VALUE"""),"Ruby")</f>
        <v>Ruby</v>
      </c>
      <c r="H4620" s="1" t="str">
        <f>IFERROR(__xludf.DUMMYFUNCTION("""COMPUTED_VALUE"""),"TypeScript")</f>
        <v>TypeScript</v>
      </c>
    </row>
    <row r="4621">
      <c r="B4621" s="1" t="str">
        <f>IFERROR(__xludf.DUMMYFUNCTION("""COMPUTED_VALUE"""),"HTML/CSS;Java;JavaScript;SQL;Other(s):")</f>
        <v>HTML/CSS;Java;JavaScript;SQL;Other(s):</v>
      </c>
      <c r="E4621" s="1" t="str">
        <f>IFERROR(__xludf.DUMMYFUNCTION("UNIQUE(SPLIT(B4621,"";""))"),"HTML/CSS")</f>
        <v>HTML/CSS</v>
      </c>
      <c r="F4621" s="1" t="str">
        <f>IFERROR(__xludf.DUMMYFUNCTION("""COMPUTED_VALUE"""),"Java")</f>
        <v>Java</v>
      </c>
      <c r="G4621" s="1" t="str">
        <f>IFERROR(__xludf.DUMMYFUNCTION("""COMPUTED_VALUE"""),"JavaScript")</f>
        <v>JavaScript</v>
      </c>
      <c r="H4621" s="1" t="str">
        <f>IFERROR(__xludf.DUMMYFUNCTION("""COMPUTED_VALUE"""),"SQL")</f>
        <v>SQL</v>
      </c>
      <c r="I4621" s="1" t="str">
        <f>IFERROR(__xludf.DUMMYFUNCTION("""COMPUTED_VALUE"""),"Other(s):")</f>
        <v>Other(s):</v>
      </c>
    </row>
    <row r="4622">
      <c r="B4622" s="1" t="str">
        <f>IFERROR(__xludf.DUMMYFUNCTION("""COMPUTED_VALUE"""),"C++;C#;HTML/CSS;Java;JavaScript;SQL;TypeScript;VBA")</f>
        <v>C++;C#;HTML/CSS;Java;JavaScript;SQL;TypeScript;VBA</v>
      </c>
      <c r="E4622" s="1" t="str">
        <f>IFERROR(__xludf.DUMMYFUNCTION("UNIQUE(SPLIT(B4622,"";""))"),"C++")</f>
        <v>C++</v>
      </c>
      <c r="F4622" s="1" t="str">
        <f>IFERROR(__xludf.DUMMYFUNCTION("""COMPUTED_VALUE"""),"C#")</f>
        <v>C#</v>
      </c>
      <c r="G4622" s="1" t="str">
        <f>IFERROR(__xludf.DUMMYFUNCTION("""COMPUTED_VALUE"""),"HTML/CSS")</f>
        <v>HTML/CSS</v>
      </c>
      <c r="H4622" s="1" t="str">
        <f>IFERROR(__xludf.DUMMYFUNCTION("""COMPUTED_VALUE"""),"Java")</f>
        <v>Java</v>
      </c>
      <c r="I4622" s="1" t="str">
        <f>IFERROR(__xludf.DUMMYFUNCTION("""COMPUTED_VALUE"""),"JavaScript")</f>
        <v>JavaScript</v>
      </c>
      <c r="J4622" s="1" t="str">
        <f>IFERROR(__xludf.DUMMYFUNCTION("""COMPUTED_VALUE"""),"SQL")</f>
        <v>SQL</v>
      </c>
      <c r="K4622" s="1" t="str">
        <f>IFERROR(__xludf.DUMMYFUNCTION("""COMPUTED_VALUE"""),"TypeScript")</f>
        <v>TypeScript</v>
      </c>
      <c r="L4622" s="1" t="str">
        <f>IFERROR(__xludf.DUMMYFUNCTION("""COMPUTED_VALUE"""),"VBA")</f>
        <v>VBA</v>
      </c>
    </row>
    <row r="4623">
      <c r="B4623" s="1" t="str">
        <f>IFERROR(__xludf.DUMMYFUNCTION("""COMPUTED_VALUE"""),"Bash/Shell/PowerShell;HTML/CSS;Java;JavaScript;Python;R;Scala;SQL")</f>
        <v>Bash/Shell/PowerShell;HTML/CSS;Java;JavaScript;Python;R;Scala;SQL</v>
      </c>
      <c r="E4623" s="1" t="str">
        <f>IFERROR(__xludf.DUMMYFUNCTION("UNIQUE(SPLIT(B4623,"";""))"),"Bash/Shell/PowerShell")</f>
        <v>Bash/Shell/PowerShell</v>
      </c>
      <c r="F4623" s="1" t="str">
        <f>IFERROR(__xludf.DUMMYFUNCTION("""COMPUTED_VALUE"""),"HTML/CSS")</f>
        <v>HTML/CSS</v>
      </c>
      <c r="G4623" s="1" t="str">
        <f>IFERROR(__xludf.DUMMYFUNCTION("""COMPUTED_VALUE"""),"Java")</f>
        <v>Java</v>
      </c>
      <c r="H4623" s="1" t="str">
        <f>IFERROR(__xludf.DUMMYFUNCTION("""COMPUTED_VALUE"""),"JavaScript")</f>
        <v>JavaScript</v>
      </c>
      <c r="I4623" s="1" t="str">
        <f>IFERROR(__xludf.DUMMYFUNCTION("""COMPUTED_VALUE"""),"Python")</f>
        <v>Python</v>
      </c>
      <c r="J4623" s="1" t="str">
        <f>IFERROR(__xludf.DUMMYFUNCTION("""COMPUTED_VALUE"""),"R")</f>
        <v>R</v>
      </c>
      <c r="K4623" s="1" t="str">
        <f>IFERROR(__xludf.DUMMYFUNCTION("""COMPUTED_VALUE"""),"Scala")</f>
        <v>Scala</v>
      </c>
      <c r="L4623" s="1" t="str">
        <f>IFERROR(__xludf.DUMMYFUNCTION("""COMPUTED_VALUE"""),"SQL")</f>
        <v>SQL</v>
      </c>
    </row>
    <row r="4624">
      <c r="B4624" s="1" t="str">
        <f>IFERROR(__xludf.DUMMYFUNCTION("""COMPUTED_VALUE"""),"C#;HTML/CSS;JavaScript;PHP;SQL;Other(s):")</f>
        <v>C#;HTML/CSS;JavaScript;PHP;SQL;Other(s):</v>
      </c>
      <c r="E4624" s="1" t="str">
        <f>IFERROR(__xludf.DUMMYFUNCTION("UNIQUE(SPLIT(B4624,"";""))"),"C#")</f>
        <v>C#</v>
      </c>
      <c r="F4624" s="1" t="str">
        <f>IFERROR(__xludf.DUMMYFUNCTION("""COMPUTED_VALUE"""),"HTML/CSS")</f>
        <v>HTML/CSS</v>
      </c>
      <c r="G4624" s="1" t="str">
        <f>IFERROR(__xludf.DUMMYFUNCTION("""COMPUTED_VALUE"""),"JavaScript")</f>
        <v>JavaScript</v>
      </c>
      <c r="H4624" s="1" t="str">
        <f>IFERROR(__xludf.DUMMYFUNCTION("""COMPUTED_VALUE"""),"PHP")</f>
        <v>PHP</v>
      </c>
      <c r="I4624" s="1" t="str">
        <f>IFERROR(__xludf.DUMMYFUNCTION("""COMPUTED_VALUE"""),"SQL")</f>
        <v>SQL</v>
      </c>
      <c r="J4624" s="1" t="str">
        <f>IFERROR(__xludf.DUMMYFUNCTION("""COMPUTED_VALUE"""),"Other(s):")</f>
        <v>Other(s):</v>
      </c>
    </row>
    <row r="4625">
      <c r="B4625" s="1" t="str">
        <f>IFERROR(__xludf.DUMMYFUNCTION("""COMPUTED_VALUE"""),"Bash/Shell/PowerShell;Python;R")</f>
        <v>Bash/Shell/PowerShell;Python;R</v>
      </c>
      <c r="E4625" s="1" t="str">
        <f>IFERROR(__xludf.DUMMYFUNCTION("UNIQUE(SPLIT(B4625,"";""))"),"Bash/Shell/PowerShell")</f>
        <v>Bash/Shell/PowerShell</v>
      </c>
      <c r="F4625" s="1" t="str">
        <f>IFERROR(__xludf.DUMMYFUNCTION("""COMPUTED_VALUE"""),"Python")</f>
        <v>Python</v>
      </c>
      <c r="G4625" s="1" t="str">
        <f>IFERROR(__xludf.DUMMYFUNCTION("""COMPUTED_VALUE"""),"R")</f>
        <v>R</v>
      </c>
    </row>
    <row r="4626">
      <c r="B4626" s="1" t="str">
        <f>IFERROR(__xludf.DUMMYFUNCTION("""COMPUTED_VALUE"""),"Bash/Shell/PowerShell;Go;HTML/CSS;Java;JavaScript;SQL")</f>
        <v>Bash/Shell/PowerShell;Go;HTML/CSS;Java;JavaScript;SQL</v>
      </c>
      <c r="E4626" s="1" t="str">
        <f>IFERROR(__xludf.DUMMYFUNCTION("UNIQUE(SPLIT(B4626,"";""))"),"Bash/Shell/PowerShell")</f>
        <v>Bash/Shell/PowerShell</v>
      </c>
      <c r="F4626" s="1" t="str">
        <f>IFERROR(__xludf.DUMMYFUNCTION("""COMPUTED_VALUE"""),"Go")</f>
        <v>Go</v>
      </c>
      <c r="G4626" s="1" t="str">
        <f>IFERROR(__xludf.DUMMYFUNCTION("""COMPUTED_VALUE"""),"HTML/CSS")</f>
        <v>HTML/CSS</v>
      </c>
      <c r="H4626" s="1" t="str">
        <f>IFERROR(__xludf.DUMMYFUNCTION("""COMPUTED_VALUE"""),"Java")</f>
        <v>Java</v>
      </c>
      <c r="I4626" s="1" t="str">
        <f>IFERROR(__xludf.DUMMYFUNCTION("""COMPUTED_VALUE"""),"JavaScript")</f>
        <v>JavaScript</v>
      </c>
      <c r="J4626" s="1" t="str">
        <f>IFERROR(__xludf.DUMMYFUNCTION("""COMPUTED_VALUE"""),"SQL")</f>
        <v>SQL</v>
      </c>
    </row>
    <row r="4627">
      <c r="B4627" s="1" t="str">
        <f>IFERROR(__xludf.DUMMYFUNCTION("""COMPUTED_VALUE"""),"Bash/Shell/PowerShell;C++;C#;HTML/CSS;Java;JavaScript;Swift;TypeScript")</f>
        <v>Bash/Shell/PowerShell;C++;C#;HTML/CSS;Java;JavaScript;Swift;TypeScript</v>
      </c>
      <c r="E4627" s="1" t="str">
        <f>IFERROR(__xludf.DUMMYFUNCTION("UNIQUE(SPLIT(B4627,"";""))"),"Bash/Shell/PowerShell")</f>
        <v>Bash/Shell/PowerShell</v>
      </c>
      <c r="F4627" s="1" t="str">
        <f>IFERROR(__xludf.DUMMYFUNCTION("""COMPUTED_VALUE"""),"C++")</f>
        <v>C++</v>
      </c>
      <c r="G4627" s="1" t="str">
        <f>IFERROR(__xludf.DUMMYFUNCTION("""COMPUTED_VALUE"""),"C#")</f>
        <v>C#</v>
      </c>
      <c r="H4627" s="1" t="str">
        <f>IFERROR(__xludf.DUMMYFUNCTION("""COMPUTED_VALUE"""),"HTML/CSS")</f>
        <v>HTML/CSS</v>
      </c>
      <c r="I4627" s="1" t="str">
        <f>IFERROR(__xludf.DUMMYFUNCTION("""COMPUTED_VALUE"""),"Java")</f>
        <v>Java</v>
      </c>
      <c r="J4627" s="1" t="str">
        <f>IFERROR(__xludf.DUMMYFUNCTION("""COMPUTED_VALUE"""),"JavaScript")</f>
        <v>JavaScript</v>
      </c>
      <c r="K4627" s="1" t="str">
        <f>IFERROR(__xludf.DUMMYFUNCTION("""COMPUTED_VALUE"""),"Swift")</f>
        <v>Swift</v>
      </c>
      <c r="L4627" s="1" t="str">
        <f>IFERROR(__xludf.DUMMYFUNCTION("""COMPUTED_VALUE"""),"TypeScript")</f>
        <v>TypeScript</v>
      </c>
    </row>
    <row r="4628">
      <c r="B4628" s="1" t="str">
        <f>IFERROR(__xludf.DUMMYFUNCTION("""COMPUTED_VALUE"""),"C;HTML/CSS;Java;Python;SQL")</f>
        <v>C;HTML/CSS;Java;Python;SQL</v>
      </c>
      <c r="E4628" s="1" t="str">
        <f>IFERROR(__xludf.DUMMYFUNCTION("UNIQUE(SPLIT(B4628,"";""))"),"C")</f>
        <v>C</v>
      </c>
      <c r="F4628" s="1" t="str">
        <f>IFERROR(__xludf.DUMMYFUNCTION("""COMPUTED_VALUE"""),"HTML/CSS")</f>
        <v>HTML/CSS</v>
      </c>
      <c r="G4628" s="1" t="str">
        <f>IFERROR(__xludf.DUMMYFUNCTION("""COMPUTED_VALUE"""),"Java")</f>
        <v>Java</v>
      </c>
      <c r="H4628" s="1" t="str">
        <f>IFERROR(__xludf.DUMMYFUNCTION("""COMPUTED_VALUE"""),"Python")</f>
        <v>Python</v>
      </c>
      <c r="I4628" s="1" t="str">
        <f>IFERROR(__xludf.DUMMYFUNCTION("""COMPUTED_VALUE"""),"SQL")</f>
        <v>SQL</v>
      </c>
    </row>
    <row r="4629">
      <c r="B4629" s="1" t="str">
        <f>IFERROR(__xludf.DUMMYFUNCTION("""COMPUTED_VALUE"""),"C;C++;C#;JavaScript;Python;TypeScript;WebAssembly")</f>
        <v>C;C++;C#;JavaScript;Python;TypeScript;WebAssembly</v>
      </c>
      <c r="E4629" s="1" t="str">
        <f>IFERROR(__xludf.DUMMYFUNCTION("UNIQUE(SPLIT(B4629,"";""))"),"C")</f>
        <v>C</v>
      </c>
      <c r="F4629" s="1" t="str">
        <f>IFERROR(__xludf.DUMMYFUNCTION("""COMPUTED_VALUE"""),"C++")</f>
        <v>C++</v>
      </c>
      <c r="G4629" s="1" t="str">
        <f>IFERROR(__xludf.DUMMYFUNCTION("""COMPUTED_VALUE"""),"C#")</f>
        <v>C#</v>
      </c>
      <c r="H4629" s="1" t="str">
        <f>IFERROR(__xludf.DUMMYFUNCTION("""COMPUTED_VALUE"""),"JavaScript")</f>
        <v>JavaScript</v>
      </c>
      <c r="I4629" s="1" t="str">
        <f>IFERROR(__xludf.DUMMYFUNCTION("""COMPUTED_VALUE"""),"Python")</f>
        <v>Python</v>
      </c>
      <c r="J4629" s="1" t="str">
        <f>IFERROR(__xludf.DUMMYFUNCTION("""COMPUTED_VALUE"""),"TypeScript")</f>
        <v>TypeScript</v>
      </c>
      <c r="K4629" s="1" t="str">
        <f>IFERROR(__xludf.DUMMYFUNCTION("""COMPUTED_VALUE"""),"WebAssembly")</f>
        <v>WebAssembly</v>
      </c>
    </row>
    <row r="4630">
      <c r="B4630" s="1" t="str">
        <f>IFERROR(__xludf.DUMMYFUNCTION("""COMPUTED_VALUE"""),"C;C#")</f>
        <v>C;C#</v>
      </c>
      <c r="E4630" s="1" t="str">
        <f>IFERROR(__xludf.DUMMYFUNCTION("UNIQUE(SPLIT(B4630,"";""))"),"C")</f>
        <v>C</v>
      </c>
      <c r="F4630" s="1" t="str">
        <f>IFERROR(__xludf.DUMMYFUNCTION("""COMPUTED_VALUE"""),"C#")</f>
        <v>C#</v>
      </c>
    </row>
    <row r="4631">
      <c r="B4631" s="1" t="str">
        <f>IFERROR(__xludf.DUMMYFUNCTION("""COMPUTED_VALUE"""),"Bash/Shell/PowerShell;C#;HTML/CSS;JavaScript;PHP;SQL")</f>
        <v>Bash/Shell/PowerShell;C#;HTML/CSS;JavaScript;PHP;SQL</v>
      </c>
      <c r="E4631" s="1" t="str">
        <f>IFERROR(__xludf.DUMMYFUNCTION("UNIQUE(SPLIT(B4631,"";""))"),"Bash/Shell/PowerShell")</f>
        <v>Bash/Shell/PowerShell</v>
      </c>
      <c r="F4631" s="1" t="str">
        <f>IFERROR(__xludf.DUMMYFUNCTION("""COMPUTED_VALUE"""),"C#")</f>
        <v>C#</v>
      </c>
      <c r="G4631" s="1" t="str">
        <f>IFERROR(__xludf.DUMMYFUNCTION("""COMPUTED_VALUE"""),"HTML/CSS")</f>
        <v>HTML/CSS</v>
      </c>
      <c r="H4631" s="1" t="str">
        <f>IFERROR(__xludf.DUMMYFUNCTION("""COMPUTED_VALUE"""),"JavaScript")</f>
        <v>JavaScript</v>
      </c>
      <c r="I4631" s="1" t="str">
        <f>IFERROR(__xludf.DUMMYFUNCTION("""COMPUTED_VALUE"""),"PHP")</f>
        <v>PHP</v>
      </c>
      <c r="J4631" s="1" t="str">
        <f>IFERROR(__xludf.DUMMYFUNCTION("""COMPUTED_VALUE"""),"SQL")</f>
        <v>SQL</v>
      </c>
    </row>
    <row r="4632">
      <c r="B4632" s="1" t="str">
        <f>IFERROR(__xludf.DUMMYFUNCTION("""COMPUTED_VALUE"""),"HTML/CSS;Java;JavaScript;PHP;SQL;Other(s):")</f>
        <v>HTML/CSS;Java;JavaScript;PHP;SQL;Other(s):</v>
      </c>
      <c r="E4632" s="1" t="str">
        <f>IFERROR(__xludf.DUMMYFUNCTION("UNIQUE(SPLIT(B4632,"";""))"),"HTML/CSS")</f>
        <v>HTML/CSS</v>
      </c>
      <c r="F4632" s="1" t="str">
        <f>IFERROR(__xludf.DUMMYFUNCTION("""COMPUTED_VALUE"""),"Java")</f>
        <v>Java</v>
      </c>
      <c r="G4632" s="1" t="str">
        <f>IFERROR(__xludf.DUMMYFUNCTION("""COMPUTED_VALUE"""),"JavaScript")</f>
        <v>JavaScript</v>
      </c>
      <c r="H4632" s="1" t="str">
        <f>IFERROR(__xludf.DUMMYFUNCTION("""COMPUTED_VALUE"""),"PHP")</f>
        <v>PHP</v>
      </c>
      <c r="I4632" s="1" t="str">
        <f>IFERROR(__xludf.DUMMYFUNCTION("""COMPUTED_VALUE"""),"SQL")</f>
        <v>SQL</v>
      </c>
      <c r="J4632" s="1" t="str">
        <f>IFERROR(__xludf.DUMMYFUNCTION("""COMPUTED_VALUE"""),"Other(s):")</f>
        <v>Other(s):</v>
      </c>
    </row>
    <row r="4633">
      <c r="B4633" s="1" t="str">
        <f>IFERROR(__xludf.DUMMYFUNCTION("""COMPUTED_VALUE"""),"C++;C#;Python")</f>
        <v>C++;C#;Python</v>
      </c>
      <c r="E4633" s="1" t="str">
        <f>IFERROR(__xludf.DUMMYFUNCTION("UNIQUE(SPLIT(B4633,"";""))"),"C++")</f>
        <v>C++</v>
      </c>
      <c r="F4633" s="1" t="str">
        <f>IFERROR(__xludf.DUMMYFUNCTION("""COMPUTED_VALUE"""),"C#")</f>
        <v>C#</v>
      </c>
      <c r="G4633" s="1" t="str">
        <f>IFERROR(__xludf.DUMMYFUNCTION("""COMPUTED_VALUE"""),"Python")</f>
        <v>Python</v>
      </c>
    </row>
    <row r="4634">
      <c r="B4634" s="1" t="str">
        <f>IFERROR(__xludf.DUMMYFUNCTION("""COMPUTED_VALUE"""),"C#;HTML/CSS;JavaScript;Python;SQL")</f>
        <v>C#;HTML/CSS;JavaScript;Python;SQL</v>
      </c>
      <c r="E4634" s="1" t="str">
        <f>IFERROR(__xludf.DUMMYFUNCTION("UNIQUE(SPLIT(B4634,"";""))"),"C#")</f>
        <v>C#</v>
      </c>
      <c r="F4634" s="1" t="str">
        <f>IFERROR(__xludf.DUMMYFUNCTION("""COMPUTED_VALUE"""),"HTML/CSS")</f>
        <v>HTML/CSS</v>
      </c>
      <c r="G4634" s="1" t="str">
        <f>IFERROR(__xludf.DUMMYFUNCTION("""COMPUTED_VALUE"""),"JavaScript")</f>
        <v>JavaScript</v>
      </c>
      <c r="H4634" s="1" t="str">
        <f>IFERROR(__xludf.DUMMYFUNCTION("""COMPUTED_VALUE"""),"Python")</f>
        <v>Python</v>
      </c>
      <c r="I4634" s="1" t="str">
        <f>IFERROR(__xludf.DUMMYFUNCTION("""COMPUTED_VALUE"""),"SQL")</f>
        <v>SQL</v>
      </c>
    </row>
    <row r="4635">
      <c r="B4635" s="1" t="str">
        <f>IFERROR(__xludf.DUMMYFUNCTION("""COMPUTED_VALUE"""),"Bash/Shell/PowerShell;C;C++;C#;Python")</f>
        <v>Bash/Shell/PowerShell;C;C++;C#;Python</v>
      </c>
      <c r="E4635" s="1" t="str">
        <f>IFERROR(__xludf.DUMMYFUNCTION("UNIQUE(SPLIT(B4635,"";""))"),"Bash/Shell/PowerShell")</f>
        <v>Bash/Shell/PowerShell</v>
      </c>
      <c r="F4635" s="1" t="str">
        <f>IFERROR(__xludf.DUMMYFUNCTION("""COMPUTED_VALUE"""),"C")</f>
        <v>C</v>
      </c>
      <c r="G4635" s="1" t="str">
        <f>IFERROR(__xludf.DUMMYFUNCTION("""COMPUTED_VALUE"""),"C++")</f>
        <v>C++</v>
      </c>
      <c r="H4635" s="1" t="str">
        <f>IFERROR(__xludf.DUMMYFUNCTION("""COMPUTED_VALUE"""),"C#")</f>
        <v>C#</v>
      </c>
      <c r="I4635" s="1" t="str">
        <f>IFERROR(__xludf.DUMMYFUNCTION("""COMPUTED_VALUE"""),"Python")</f>
        <v>Python</v>
      </c>
    </row>
    <row r="4636">
      <c r="B4636" s="1" t="str">
        <f>IFERROR(__xludf.DUMMYFUNCTION("""COMPUTED_VALUE"""),"HTML/CSS;JavaScript;PHP;SQL")</f>
        <v>HTML/CSS;JavaScript;PHP;SQL</v>
      </c>
      <c r="E4636" s="1" t="str">
        <f>IFERROR(__xludf.DUMMYFUNCTION("UNIQUE(SPLIT(B4636,"";""))"),"HTML/CSS")</f>
        <v>HTML/CSS</v>
      </c>
      <c r="F4636" s="1" t="str">
        <f>IFERROR(__xludf.DUMMYFUNCTION("""COMPUTED_VALUE"""),"JavaScript")</f>
        <v>JavaScript</v>
      </c>
      <c r="G4636" s="1" t="str">
        <f>IFERROR(__xludf.DUMMYFUNCTION("""COMPUTED_VALUE"""),"PHP")</f>
        <v>PHP</v>
      </c>
      <c r="H4636" s="1" t="str">
        <f>IFERROR(__xludf.DUMMYFUNCTION("""COMPUTED_VALUE"""),"SQL")</f>
        <v>SQL</v>
      </c>
    </row>
    <row r="4637">
      <c r="B4637" s="1" t="str">
        <f>IFERROR(__xludf.DUMMYFUNCTION("""COMPUTED_VALUE"""),"C#;HTML/CSS;JavaScript;Objective-C;Swift")</f>
        <v>C#;HTML/CSS;JavaScript;Objective-C;Swift</v>
      </c>
      <c r="E4637" s="1" t="str">
        <f>IFERROR(__xludf.DUMMYFUNCTION("UNIQUE(SPLIT(B4637,"";""))"),"C#")</f>
        <v>C#</v>
      </c>
      <c r="F4637" s="1" t="str">
        <f>IFERROR(__xludf.DUMMYFUNCTION("""COMPUTED_VALUE"""),"HTML/CSS")</f>
        <v>HTML/CSS</v>
      </c>
      <c r="G4637" s="1" t="str">
        <f>IFERROR(__xludf.DUMMYFUNCTION("""COMPUTED_VALUE"""),"JavaScript")</f>
        <v>JavaScript</v>
      </c>
      <c r="H4637" s="1" t="str">
        <f>IFERROR(__xludf.DUMMYFUNCTION("""COMPUTED_VALUE"""),"Objective-C")</f>
        <v>Objective-C</v>
      </c>
      <c r="I4637" s="1" t="str">
        <f>IFERROR(__xludf.DUMMYFUNCTION("""COMPUTED_VALUE"""),"Swift")</f>
        <v>Swift</v>
      </c>
    </row>
    <row r="4638">
      <c r="B4638" s="1" t="str">
        <f>IFERROR(__xludf.DUMMYFUNCTION("""COMPUTED_VALUE"""),"C#;HTML/CSS;JavaScript;Python;SQL;TypeScript")</f>
        <v>C#;HTML/CSS;JavaScript;Python;SQL;TypeScript</v>
      </c>
      <c r="E4638" s="1" t="str">
        <f>IFERROR(__xludf.DUMMYFUNCTION("UNIQUE(SPLIT(B4638,"";""))"),"C#")</f>
        <v>C#</v>
      </c>
      <c r="F4638" s="1" t="str">
        <f>IFERROR(__xludf.DUMMYFUNCTION("""COMPUTED_VALUE"""),"HTML/CSS")</f>
        <v>HTML/CSS</v>
      </c>
      <c r="G4638" s="1" t="str">
        <f>IFERROR(__xludf.DUMMYFUNCTION("""COMPUTED_VALUE"""),"JavaScript")</f>
        <v>JavaScript</v>
      </c>
      <c r="H4638" s="1" t="str">
        <f>IFERROR(__xludf.DUMMYFUNCTION("""COMPUTED_VALUE"""),"Python")</f>
        <v>Python</v>
      </c>
      <c r="I4638" s="1" t="str">
        <f>IFERROR(__xludf.DUMMYFUNCTION("""COMPUTED_VALUE"""),"SQL")</f>
        <v>SQL</v>
      </c>
      <c r="J4638" s="1" t="str">
        <f>IFERROR(__xludf.DUMMYFUNCTION("""COMPUTED_VALUE"""),"TypeScript")</f>
        <v>TypeScript</v>
      </c>
    </row>
    <row r="4639">
      <c r="B4639" s="1" t="str">
        <f>IFERROR(__xludf.DUMMYFUNCTION("""COMPUTED_VALUE"""),"HTML/CSS;Java;JavaScript;Python")</f>
        <v>HTML/CSS;Java;JavaScript;Python</v>
      </c>
      <c r="E4639" s="1" t="str">
        <f>IFERROR(__xludf.DUMMYFUNCTION("UNIQUE(SPLIT(B4639,"";""))"),"HTML/CSS")</f>
        <v>HTML/CSS</v>
      </c>
      <c r="F4639" s="1" t="str">
        <f>IFERROR(__xludf.DUMMYFUNCTION("""COMPUTED_VALUE"""),"Java")</f>
        <v>Java</v>
      </c>
      <c r="G4639" s="1" t="str">
        <f>IFERROR(__xludf.DUMMYFUNCTION("""COMPUTED_VALUE"""),"JavaScript")</f>
        <v>JavaScript</v>
      </c>
      <c r="H4639" s="1" t="str">
        <f>IFERROR(__xludf.DUMMYFUNCTION("""COMPUTED_VALUE"""),"Python")</f>
        <v>Python</v>
      </c>
    </row>
    <row r="4640">
      <c r="B4640" s="1" t="str">
        <f>IFERROR(__xludf.DUMMYFUNCTION("""COMPUTED_VALUE"""),"C#;Java;SQL;VBA")</f>
        <v>C#;Java;SQL;VBA</v>
      </c>
      <c r="E4640" s="1" t="str">
        <f>IFERROR(__xludf.DUMMYFUNCTION("UNIQUE(SPLIT(B4640,"";""))"),"C#")</f>
        <v>C#</v>
      </c>
      <c r="F4640" s="1" t="str">
        <f>IFERROR(__xludf.DUMMYFUNCTION("""COMPUTED_VALUE"""),"Java")</f>
        <v>Java</v>
      </c>
      <c r="G4640" s="1" t="str">
        <f>IFERROR(__xludf.DUMMYFUNCTION("""COMPUTED_VALUE"""),"SQL")</f>
        <v>SQL</v>
      </c>
      <c r="H4640" s="1" t="str">
        <f>IFERROR(__xludf.DUMMYFUNCTION("""COMPUTED_VALUE"""),"VBA")</f>
        <v>VBA</v>
      </c>
    </row>
    <row r="4641">
      <c r="B4641" s="1" t="str">
        <f>IFERROR(__xludf.DUMMYFUNCTION("""COMPUTED_VALUE"""),"HTML/CSS;JavaScript")</f>
        <v>HTML/CSS;JavaScript</v>
      </c>
      <c r="E4641" s="1" t="str">
        <f>IFERROR(__xludf.DUMMYFUNCTION("UNIQUE(SPLIT(B4641,"";""))"),"HTML/CSS")</f>
        <v>HTML/CSS</v>
      </c>
      <c r="F4641" s="1" t="str">
        <f>IFERROR(__xludf.DUMMYFUNCTION("""COMPUTED_VALUE"""),"JavaScript")</f>
        <v>JavaScript</v>
      </c>
    </row>
    <row r="4642">
      <c r="B4642" s="1" t="str">
        <f>IFERROR(__xludf.DUMMYFUNCTION("""COMPUTED_VALUE"""),"C++;Java;Python")</f>
        <v>C++;Java;Python</v>
      </c>
      <c r="E4642" s="1" t="str">
        <f>IFERROR(__xludf.DUMMYFUNCTION("UNIQUE(SPLIT(B4642,"";""))"),"C++")</f>
        <v>C++</v>
      </c>
      <c r="F4642" s="1" t="str">
        <f>IFERROR(__xludf.DUMMYFUNCTION("""COMPUTED_VALUE"""),"Java")</f>
        <v>Java</v>
      </c>
      <c r="G4642" s="1" t="str">
        <f>IFERROR(__xludf.DUMMYFUNCTION("""COMPUTED_VALUE"""),"Python")</f>
        <v>Python</v>
      </c>
    </row>
    <row r="4643">
      <c r="B4643" s="1" t="str">
        <f>IFERROR(__xludf.DUMMYFUNCTION("""COMPUTED_VALUE"""),"C;HTML/CSS;Java;JavaScript;Python;SQL")</f>
        <v>C;HTML/CSS;Java;JavaScript;Python;SQL</v>
      </c>
      <c r="E4643" s="1" t="str">
        <f>IFERROR(__xludf.DUMMYFUNCTION("UNIQUE(SPLIT(B4643,"";""))"),"C")</f>
        <v>C</v>
      </c>
      <c r="F4643" s="1" t="str">
        <f>IFERROR(__xludf.DUMMYFUNCTION("""COMPUTED_VALUE"""),"HTML/CSS")</f>
        <v>HTML/CSS</v>
      </c>
      <c r="G4643" s="1" t="str">
        <f>IFERROR(__xludf.DUMMYFUNCTION("""COMPUTED_VALUE"""),"Java")</f>
        <v>Java</v>
      </c>
      <c r="H4643" s="1" t="str">
        <f>IFERROR(__xludf.DUMMYFUNCTION("""COMPUTED_VALUE"""),"JavaScript")</f>
        <v>JavaScript</v>
      </c>
      <c r="I4643" s="1" t="str">
        <f>IFERROR(__xludf.DUMMYFUNCTION("""COMPUTED_VALUE"""),"Python")</f>
        <v>Python</v>
      </c>
      <c r="J4643" s="1" t="str">
        <f>IFERROR(__xludf.DUMMYFUNCTION("""COMPUTED_VALUE"""),"SQL")</f>
        <v>SQL</v>
      </c>
    </row>
    <row r="4644">
      <c r="B4644" s="1" t="str">
        <f>IFERROR(__xludf.DUMMYFUNCTION("""COMPUTED_VALUE"""),"C;C++;C#;HTML/CSS;Java;JavaScript;PHP;SQL;VBA")</f>
        <v>C;C++;C#;HTML/CSS;Java;JavaScript;PHP;SQL;VBA</v>
      </c>
      <c r="E4644" s="1" t="str">
        <f>IFERROR(__xludf.DUMMYFUNCTION("UNIQUE(SPLIT(B4644,"";""))"),"C")</f>
        <v>C</v>
      </c>
      <c r="F4644" s="1" t="str">
        <f>IFERROR(__xludf.DUMMYFUNCTION("""COMPUTED_VALUE"""),"C++")</f>
        <v>C++</v>
      </c>
      <c r="G4644" s="1" t="str">
        <f>IFERROR(__xludf.DUMMYFUNCTION("""COMPUTED_VALUE"""),"C#")</f>
        <v>C#</v>
      </c>
      <c r="H4644" s="1" t="str">
        <f>IFERROR(__xludf.DUMMYFUNCTION("""COMPUTED_VALUE"""),"HTML/CSS")</f>
        <v>HTML/CSS</v>
      </c>
      <c r="I4644" s="1" t="str">
        <f>IFERROR(__xludf.DUMMYFUNCTION("""COMPUTED_VALUE"""),"Java")</f>
        <v>Java</v>
      </c>
      <c r="J4644" s="1" t="str">
        <f>IFERROR(__xludf.DUMMYFUNCTION("""COMPUTED_VALUE"""),"JavaScript")</f>
        <v>JavaScript</v>
      </c>
      <c r="K4644" s="1" t="str">
        <f>IFERROR(__xludf.DUMMYFUNCTION("""COMPUTED_VALUE"""),"PHP")</f>
        <v>PHP</v>
      </c>
      <c r="L4644" s="1" t="str">
        <f>IFERROR(__xludf.DUMMYFUNCTION("""COMPUTED_VALUE"""),"SQL")</f>
        <v>SQL</v>
      </c>
      <c r="M4644" s="1" t="str">
        <f>IFERROR(__xludf.DUMMYFUNCTION("""COMPUTED_VALUE"""),"VBA")</f>
        <v>VBA</v>
      </c>
    </row>
    <row r="4645">
      <c r="B4645" s="1" t="str">
        <f>IFERROR(__xludf.DUMMYFUNCTION("""COMPUTED_VALUE"""),"Bash/Shell/PowerShell;C;C++;C#;HTML/CSS;Java;JavaScript;Objective-C;PHP;Python;Ruby;SQL;TypeScript;Other(s):")</f>
        <v>Bash/Shell/PowerShell;C;C++;C#;HTML/CSS;Java;JavaScript;Objective-C;PHP;Python;Ruby;SQL;TypeScript;Other(s):</v>
      </c>
      <c r="E4645" s="1" t="str">
        <f>IFERROR(__xludf.DUMMYFUNCTION("UNIQUE(SPLIT(B4645,"";""))"),"Bash/Shell/PowerShell")</f>
        <v>Bash/Shell/PowerShell</v>
      </c>
      <c r="F4645" s="1" t="str">
        <f>IFERROR(__xludf.DUMMYFUNCTION("""COMPUTED_VALUE"""),"C")</f>
        <v>C</v>
      </c>
      <c r="G4645" s="1" t="str">
        <f>IFERROR(__xludf.DUMMYFUNCTION("""COMPUTED_VALUE"""),"C++")</f>
        <v>C++</v>
      </c>
      <c r="H4645" s="1" t="str">
        <f>IFERROR(__xludf.DUMMYFUNCTION("""COMPUTED_VALUE"""),"C#")</f>
        <v>C#</v>
      </c>
      <c r="I4645" s="1" t="str">
        <f>IFERROR(__xludf.DUMMYFUNCTION("""COMPUTED_VALUE"""),"HTML/CSS")</f>
        <v>HTML/CSS</v>
      </c>
      <c r="J4645" s="1" t="str">
        <f>IFERROR(__xludf.DUMMYFUNCTION("""COMPUTED_VALUE"""),"Java")</f>
        <v>Java</v>
      </c>
      <c r="K4645" s="1" t="str">
        <f>IFERROR(__xludf.DUMMYFUNCTION("""COMPUTED_VALUE"""),"JavaScript")</f>
        <v>JavaScript</v>
      </c>
      <c r="L4645" s="1" t="str">
        <f>IFERROR(__xludf.DUMMYFUNCTION("""COMPUTED_VALUE"""),"Objective-C")</f>
        <v>Objective-C</v>
      </c>
      <c r="M4645" s="1" t="str">
        <f>IFERROR(__xludf.DUMMYFUNCTION("""COMPUTED_VALUE"""),"PHP")</f>
        <v>PHP</v>
      </c>
      <c r="N4645" s="1" t="str">
        <f>IFERROR(__xludf.DUMMYFUNCTION("""COMPUTED_VALUE"""),"Python")</f>
        <v>Python</v>
      </c>
      <c r="O4645" s="1" t="str">
        <f>IFERROR(__xludf.DUMMYFUNCTION("""COMPUTED_VALUE"""),"Ruby")</f>
        <v>Ruby</v>
      </c>
      <c r="P4645" s="1" t="str">
        <f>IFERROR(__xludf.DUMMYFUNCTION("""COMPUTED_VALUE"""),"SQL")</f>
        <v>SQL</v>
      </c>
      <c r="Q4645" s="1" t="str">
        <f>IFERROR(__xludf.DUMMYFUNCTION("""COMPUTED_VALUE"""),"TypeScript")</f>
        <v>TypeScript</v>
      </c>
      <c r="R4645" s="1" t="str">
        <f>IFERROR(__xludf.DUMMYFUNCTION("""COMPUTED_VALUE"""),"Other(s):")</f>
        <v>Other(s):</v>
      </c>
    </row>
    <row r="4646">
      <c r="B4646" s="1" t="str">
        <f>IFERROR(__xludf.DUMMYFUNCTION("""COMPUTED_VALUE"""),"Bash/Shell/PowerShell;HTML/CSS;Java;JavaScript;SQL;TypeScript")</f>
        <v>Bash/Shell/PowerShell;HTML/CSS;Java;JavaScript;SQL;TypeScript</v>
      </c>
      <c r="E4646" s="1" t="str">
        <f>IFERROR(__xludf.DUMMYFUNCTION("UNIQUE(SPLIT(B4646,"";""))"),"Bash/Shell/PowerShell")</f>
        <v>Bash/Shell/PowerShell</v>
      </c>
      <c r="F4646" s="1" t="str">
        <f>IFERROR(__xludf.DUMMYFUNCTION("""COMPUTED_VALUE"""),"HTML/CSS")</f>
        <v>HTML/CSS</v>
      </c>
      <c r="G4646" s="1" t="str">
        <f>IFERROR(__xludf.DUMMYFUNCTION("""COMPUTED_VALUE"""),"Java")</f>
        <v>Java</v>
      </c>
      <c r="H4646" s="1" t="str">
        <f>IFERROR(__xludf.DUMMYFUNCTION("""COMPUTED_VALUE"""),"JavaScript")</f>
        <v>JavaScript</v>
      </c>
      <c r="I4646" s="1" t="str">
        <f>IFERROR(__xludf.DUMMYFUNCTION("""COMPUTED_VALUE"""),"SQL")</f>
        <v>SQL</v>
      </c>
      <c r="J4646" s="1" t="str">
        <f>IFERROR(__xludf.DUMMYFUNCTION("""COMPUTED_VALUE"""),"TypeScript")</f>
        <v>TypeScript</v>
      </c>
    </row>
    <row r="4647">
      <c r="B4647" s="1" t="str">
        <f>IFERROR(__xludf.DUMMYFUNCTION("""COMPUTED_VALUE"""),"Bash/Shell/PowerShell;C++;C#;HTML/CSS;Java;JavaScript;PHP;Python;TypeScript")</f>
        <v>Bash/Shell/PowerShell;C++;C#;HTML/CSS;Java;JavaScript;PHP;Python;TypeScript</v>
      </c>
      <c r="E4647" s="1" t="str">
        <f>IFERROR(__xludf.DUMMYFUNCTION("UNIQUE(SPLIT(B4647,"";""))"),"Bash/Shell/PowerShell")</f>
        <v>Bash/Shell/PowerShell</v>
      </c>
      <c r="F4647" s="1" t="str">
        <f>IFERROR(__xludf.DUMMYFUNCTION("""COMPUTED_VALUE"""),"C++")</f>
        <v>C++</v>
      </c>
      <c r="G4647" s="1" t="str">
        <f>IFERROR(__xludf.DUMMYFUNCTION("""COMPUTED_VALUE"""),"C#")</f>
        <v>C#</v>
      </c>
      <c r="H4647" s="1" t="str">
        <f>IFERROR(__xludf.DUMMYFUNCTION("""COMPUTED_VALUE"""),"HTML/CSS")</f>
        <v>HTML/CSS</v>
      </c>
      <c r="I4647" s="1" t="str">
        <f>IFERROR(__xludf.DUMMYFUNCTION("""COMPUTED_VALUE"""),"Java")</f>
        <v>Java</v>
      </c>
      <c r="J4647" s="1" t="str">
        <f>IFERROR(__xludf.DUMMYFUNCTION("""COMPUTED_VALUE"""),"JavaScript")</f>
        <v>JavaScript</v>
      </c>
      <c r="K4647" s="1" t="str">
        <f>IFERROR(__xludf.DUMMYFUNCTION("""COMPUTED_VALUE"""),"PHP")</f>
        <v>PHP</v>
      </c>
      <c r="L4647" s="1" t="str">
        <f>IFERROR(__xludf.DUMMYFUNCTION("""COMPUTED_VALUE"""),"Python")</f>
        <v>Python</v>
      </c>
      <c r="M4647" s="1" t="str">
        <f>IFERROR(__xludf.DUMMYFUNCTION("""COMPUTED_VALUE"""),"TypeScript")</f>
        <v>TypeScript</v>
      </c>
    </row>
    <row r="4648">
      <c r="B4648" s="1" t="str">
        <f>IFERROR(__xludf.DUMMYFUNCTION("""COMPUTED_VALUE"""),"C#")</f>
        <v>C#</v>
      </c>
      <c r="E4648" s="1" t="str">
        <f>IFERROR(__xludf.DUMMYFUNCTION("UNIQUE(SPLIT(B4648,"";""))"),"C#")</f>
        <v>C#</v>
      </c>
    </row>
    <row r="4649">
      <c r="B4649" s="1" t="str">
        <f>IFERROR(__xludf.DUMMYFUNCTION("""COMPUTED_VALUE"""),"C;HTML/CSS;JavaScript")</f>
        <v>C;HTML/CSS;JavaScript</v>
      </c>
      <c r="E4649" s="1" t="str">
        <f>IFERROR(__xludf.DUMMYFUNCTION("UNIQUE(SPLIT(B4649,"";""))"),"C")</f>
        <v>C</v>
      </c>
      <c r="F4649" s="1" t="str">
        <f>IFERROR(__xludf.DUMMYFUNCTION("""COMPUTED_VALUE"""),"HTML/CSS")</f>
        <v>HTML/CSS</v>
      </c>
      <c r="G4649" s="1" t="str">
        <f>IFERROR(__xludf.DUMMYFUNCTION("""COMPUTED_VALUE"""),"JavaScript")</f>
        <v>JavaScript</v>
      </c>
    </row>
    <row r="4650">
      <c r="B4650" s="1" t="str">
        <f>IFERROR(__xludf.DUMMYFUNCTION("""COMPUTED_VALUE"""),"HTML/CSS;JavaScript;PHP;Ruby;SQL")</f>
        <v>HTML/CSS;JavaScript;PHP;Ruby;SQL</v>
      </c>
      <c r="E4650" s="1" t="str">
        <f>IFERROR(__xludf.DUMMYFUNCTION("UNIQUE(SPLIT(B4650,"";""))"),"HTML/CSS")</f>
        <v>HTML/CSS</v>
      </c>
      <c r="F4650" s="1" t="str">
        <f>IFERROR(__xludf.DUMMYFUNCTION("""COMPUTED_VALUE"""),"JavaScript")</f>
        <v>JavaScript</v>
      </c>
      <c r="G4650" s="1" t="str">
        <f>IFERROR(__xludf.DUMMYFUNCTION("""COMPUTED_VALUE"""),"PHP")</f>
        <v>PHP</v>
      </c>
      <c r="H4650" s="1" t="str">
        <f>IFERROR(__xludf.DUMMYFUNCTION("""COMPUTED_VALUE"""),"Ruby")</f>
        <v>Ruby</v>
      </c>
      <c r="I4650" s="1" t="str">
        <f>IFERROR(__xludf.DUMMYFUNCTION("""COMPUTED_VALUE"""),"SQL")</f>
        <v>SQL</v>
      </c>
    </row>
    <row r="4651">
      <c r="B4651" s="1" t="str">
        <f>IFERROR(__xludf.DUMMYFUNCTION("""COMPUTED_VALUE"""),"C#;HTML/CSS;JavaScript;SQL;TypeScript")</f>
        <v>C#;HTML/CSS;JavaScript;SQL;TypeScript</v>
      </c>
      <c r="E4651" s="1" t="str">
        <f>IFERROR(__xludf.DUMMYFUNCTION("UNIQUE(SPLIT(B4651,"";""))"),"C#")</f>
        <v>C#</v>
      </c>
      <c r="F4651" s="1" t="str">
        <f>IFERROR(__xludf.DUMMYFUNCTION("""COMPUTED_VALUE"""),"HTML/CSS")</f>
        <v>HTML/CSS</v>
      </c>
      <c r="G4651" s="1" t="str">
        <f>IFERROR(__xludf.DUMMYFUNCTION("""COMPUTED_VALUE"""),"JavaScript")</f>
        <v>JavaScript</v>
      </c>
      <c r="H4651" s="1" t="str">
        <f>IFERROR(__xludf.DUMMYFUNCTION("""COMPUTED_VALUE"""),"SQL")</f>
        <v>SQL</v>
      </c>
      <c r="I4651" s="1" t="str">
        <f>IFERROR(__xludf.DUMMYFUNCTION("""COMPUTED_VALUE"""),"TypeScript")</f>
        <v>TypeScript</v>
      </c>
    </row>
    <row r="4652">
      <c r="B4652" s="1" t="str">
        <f>IFERROR(__xludf.DUMMYFUNCTION("""COMPUTED_VALUE"""),"C#;HTML/CSS;TypeScript")</f>
        <v>C#;HTML/CSS;TypeScript</v>
      </c>
      <c r="E4652" s="1" t="str">
        <f>IFERROR(__xludf.DUMMYFUNCTION("UNIQUE(SPLIT(B4652,"";""))"),"C#")</f>
        <v>C#</v>
      </c>
      <c r="F4652" s="1" t="str">
        <f>IFERROR(__xludf.DUMMYFUNCTION("""COMPUTED_VALUE"""),"HTML/CSS")</f>
        <v>HTML/CSS</v>
      </c>
      <c r="G4652" s="1" t="str">
        <f>IFERROR(__xludf.DUMMYFUNCTION("""COMPUTED_VALUE"""),"TypeScript")</f>
        <v>TypeScript</v>
      </c>
    </row>
    <row r="4653">
      <c r="B4653" s="1" t="str">
        <f>IFERROR(__xludf.DUMMYFUNCTION("""COMPUTED_VALUE"""),"C++;C#")</f>
        <v>C++;C#</v>
      </c>
      <c r="E4653" s="1" t="str">
        <f>IFERROR(__xludf.DUMMYFUNCTION("UNIQUE(SPLIT(B4653,"";""))"),"C++")</f>
        <v>C++</v>
      </c>
      <c r="F4653" s="1" t="str">
        <f>IFERROR(__xludf.DUMMYFUNCTION("""COMPUTED_VALUE"""),"C#")</f>
        <v>C#</v>
      </c>
    </row>
    <row r="4654">
      <c r="B4654" s="1" t="str">
        <f>IFERROR(__xludf.DUMMYFUNCTION("""COMPUTED_VALUE"""),"C#;HTML/CSS;JavaScript;SQL")</f>
        <v>C#;HTML/CSS;JavaScript;SQL</v>
      </c>
      <c r="E4654" s="1" t="str">
        <f>IFERROR(__xludf.DUMMYFUNCTION("UNIQUE(SPLIT(B4654,"";""))"),"C#")</f>
        <v>C#</v>
      </c>
      <c r="F4654" s="1" t="str">
        <f>IFERROR(__xludf.DUMMYFUNCTION("""COMPUTED_VALUE"""),"HTML/CSS")</f>
        <v>HTML/CSS</v>
      </c>
      <c r="G4654" s="1" t="str">
        <f>IFERROR(__xludf.DUMMYFUNCTION("""COMPUTED_VALUE"""),"JavaScript")</f>
        <v>JavaScript</v>
      </c>
      <c r="H4654" s="1" t="str">
        <f>IFERROR(__xludf.DUMMYFUNCTION("""COMPUTED_VALUE"""),"SQL")</f>
        <v>SQL</v>
      </c>
    </row>
    <row r="4655">
      <c r="B4655" s="1" t="str">
        <f>IFERROR(__xludf.DUMMYFUNCTION("""COMPUTED_VALUE"""),"Assembly;Bash/Shell/PowerShell;C;Python;Other(s):")</f>
        <v>Assembly;Bash/Shell/PowerShell;C;Python;Other(s):</v>
      </c>
      <c r="E4655" s="1" t="str">
        <f>IFERROR(__xludf.DUMMYFUNCTION("UNIQUE(SPLIT(B4655,"";""))"),"Assembly")</f>
        <v>Assembly</v>
      </c>
      <c r="F4655" s="1" t="str">
        <f>IFERROR(__xludf.DUMMYFUNCTION("""COMPUTED_VALUE"""),"Bash/Shell/PowerShell")</f>
        <v>Bash/Shell/PowerShell</v>
      </c>
      <c r="G4655" s="1" t="str">
        <f>IFERROR(__xludf.DUMMYFUNCTION("""COMPUTED_VALUE"""),"C")</f>
        <v>C</v>
      </c>
      <c r="H4655" s="1" t="str">
        <f>IFERROR(__xludf.DUMMYFUNCTION("""COMPUTED_VALUE"""),"Python")</f>
        <v>Python</v>
      </c>
      <c r="I4655" s="1" t="str">
        <f>IFERROR(__xludf.DUMMYFUNCTION("""COMPUTED_VALUE"""),"Other(s):")</f>
        <v>Other(s):</v>
      </c>
    </row>
    <row r="4656">
      <c r="B4656" s="1" t="str">
        <f>IFERROR(__xludf.DUMMYFUNCTION("""COMPUTED_VALUE"""),"HTML/CSS;Java;JavaScript;SQL;TypeScript;Other(s):")</f>
        <v>HTML/CSS;Java;JavaScript;SQL;TypeScript;Other(s):</v>
      </c>
      <c r="E4656" s="1" t="str">
        <f>IFERROR(__xludf.DUMMYFUNCTION("UNIQUE(SPLIT(B4656,"";""))"),"HTML/CSS")</f>
        <v>HTML/CSS</v>
      </c>
      <c r="F4656" s="1" t="str">
        <f>IFERROR(__xludf.DUMMYFUNCTION("""COMPUTED_VALUE"""),"Java")</f>
        <v>Java</v>
      </c>
      <c r="G4656" s="1" t="str">
        <f>IFERROR(__xludf.DUMMYFUNCTION("""COMPUTED_VALUE"""),"JavaScript")</f>
        <v>JavaScript</v>
      </c>
      <c r="H4656" s="1" t="str">
        <f>IFERROR(__xludf.DUMMYFUNCTION("""COMPUTED_VALUE"""),"SQL")</f>
        <v>SQL</v>
      </c>
      <c r="I4656" s="1" t="str">
        <f>IFERROR(__xludf.DUMMYFUNCTION("""COMPUTED_VALUE"""),"TypeScript")</f>
        <v>TypeScript</v>
      </c>
      <c r="J4656" s="1" t="str">
        <f>IFERROR(__xludf.DUMMYFUNCTION("""COMPUTED_VALUE"""),"Other(s):")</f>
        <v>Other(s):</v>
      </c>
    </row>
    <row r="4657">
      <c r="B4657" s="1" t="str">
        <f>IFERROR(__xludf.DUMMYFUNCTION("""COMPUTED_VALUE"""),"C;C++;Java;PHP;Python;SQL")</f>
        <v>C;C++;Java;PHP;Python;SQL</v>
      </c>
      <c r="E4657" s="1" t="str">
        <f>IFERROR(__xludf.DUMMYFUNCTION("UNIQUE(SPLIT(B4657,"";""))"),"C")</f>
        <v>C</v>
      </c>
      <c r="F4657" s="1" t="str">
        <f>IFERROR(__xludf.DUMMYFUNCTION("""COMPUTED_VALUE"""),"C++")</f>
        <v>C++</v>
      </c>
      <c r="G4657" s="1" t="str">
        <f>IFERROR(__xludf.DUMMYFUNCTION("""COMPUTED_VALUE"""),"Java")</f>
        <v>Java</v>
      </c>
      <c r="H4657" s="1" t="str">
        <f>IFERROR(__xludf.DUMMYFUNCTION("""COMPUTED_VALUE"""),"PHP")</f>
        <v>PHP</v>
      </c>
      <c r="I4657" s="1" t="str">
        <f>IFERROR(__xludf.DUMMYFUNCTION("""COMPUTED_VALUE"""),"Python")</f>
        <v>Python</v>
      </c>
      <c r="J4657" s="1" t="str">
        <f>IFERROR(__xludf.DUMMYFUNCTION("""COMPUTED_VALUE"""),"SQL")</f>
        <v>SQL</v>
      </c>
    </row>
    <row r="4658">
      <c r="B4658" s="1" t="str">
        <f>IFERROR(__xludf.DUMMYFUNCTION("""COMPUTED_VALUE"""),"C#;HTML/CSS;JavaScript;SQL;VBA")</f>
        <v>C#;HTML/CSS;JavaScript;SQL;VBA</v>
      </c>
      <c r="E4658" s="1" t="str">
        <f>IFERROR(__xludf.DUMMYFUNCTION("UNIQUE(SPLIT(B4658,"";""))"),"C#")</f>
        <v>C#</v>
      </c>
      <c r="F4658" s="1" t="str">
        <f>IFERROR(__xludf.DUMMYFUNCTION("""COMPUTED_VALUE"""),"HTML/CSS")</f>
        <v>HTML/CSS</v>
      </c>
      <c r="G4658" s="1" t="str">
        <f>IFERROR(__xludf.DUMMYFUNCTION("""COMPUTED_VALUE"""),"JavaScript")</f>
        <v>JavaScript</v>
      </c>
      <c r="H4658" s="1" t="str">
        <f>IFERROR(__xludf.DUMMYFUNCTION("""COMPUTED_VALUE"""),"SQL")</f>
        <v>SQL</v>
      </c>
      <c r="I4658" s="1" t="str">
        <f>IFERROR(__xludf.DUMMYFUNCTION("""COMPUTED_VALUE"""),"VBA")</f>
        <v>VBA</v>
      </c>
    </row>
    <row r="4659">
      <c r="B4659" s="1" t="str">
        <f>IFERROR(__xludf.DUMMYFUNCTION("""COMPUTED_VALUE"""),"C#;HTML/CSS;Java;JavaScript;Python;SQL;TypeScript")</f>
        <v>C#;HTML/CSS;Java;JavaScript;Python;SQL;TypeScript</v>
      </c>
      <c r="E4659" s="1" t="str">
        <f>IFERROR(__xludf.DUMMYFUNCTION("UNIQUE(SPLIT(B4659,"";""))"),"C#")</f>
        <v>C#</v>
      </c>
      <c r="F4659" s="1" t="str">
        <f>IFERROR(__xludf.DUMMYFUNCTION("""COMPUTED_VALUE"""),"HTML/CSS")</f>
        <v>HTML/CSS</v>
      </c>
      <c r="G4659" s="1" t="str">
        <f>IFERROR(__xludf.DUMMYFUNCTION("""COMPUTED_VALUE"""),"Java")</f>
        <v>Java</v>
      </c>
      <c r="H4659" s="1" t="str">
        <f>IFERROR(__xludf.DUMMYFUNCTION("""COMPUTED_VALUE"""),"JavaScript")</f>
        <v>JavaScript</v>
      </c>
      <c r="I4659" s="1" t="str">
        <f>IFERROR(__xludf.DUMMYFUNCTION("""COMPUTED_VALUE"""),"Python")</f>
        <v>Python</v>
      </c>
      <c r="J4659" s="1" t="str">
        <f>IFERROR(__xludf.DUMMYFUNCTION("""COMPUTED_VALUE"""),"SQL")</f>
        <v>SQL</v>
      </c>
      <c r="K4659" s="1" t="str">
        <f>IFERROR(__xludf.DUMMYFUNCTION("""COMPUTED_VALUE"""),"TypeScript")</f>
        <v>TypeScript</v>
      </c>
    </row>
    <row r="4660">
      <c r="B4660" s="1" t="str">
        <f>IFERROR(__xludf.DUMMYFUNCTION("""COMPUTED_VALUE"""),"Assembly;C;C++;HTML/CSS;JavaScript;Python;Rust;TypeScript")</f>
        <v>Assembly;C;C++;HTML/CSS;JavaScript;Python;Rust;TypeScript</v>
      </c>
      <c r="E4660" s="1" t="str">
        <f>IFERROR(__xludf.DUMMYFUNCTION("UNIQUE(SPLIT(B4660,"";""))"),"Assembly")</f>
        <v>Assembly</v>
      </c>
      <c r="F4660" s="1" t="str">
        <f>IFERROR(__xludf.DUMMYFUNCTION("""COMPUTED_VALUE"""),"C")</f>
        <v>C</v>
      </c>
      <c r="G4660" s="1" t="str">
        <f>IFERROR(__xludf.DUMMYFUNCTION("""COMPUTED_VALUE"""),"C++")</f>
        <v>C++</v>
      </c>
      <c r="H4660" s="1" t="str">
        <f>IFERROR(__xludf.DUMMYFUNCTION("""COMPUTED_VALUE"""),"HTML/CSS")</f>
        <v>HTML/CSS</v>
      </c>
      <c r="I4660" s="1" t="str">
        <f>IFERROR(__xludf.DUMMYFUNCTION("""COMPUTED_VALUE"""),"JavaScript")</f>
        <v>JavaScript</v>
      </c>
      <c r="J4660" s="1" t="str">
        <f>IFERROR(__xludf.DUMMYFUNCTION("""COMPUTED_VALUE"""),"Python")</f>
        <v>Python</v>
      </c>
      <c r="K4660" s="1" t="str">
        <f>IFERROR(__xludf.DUMMYFUNCTION("""COMPUTED_VALUE"""),"Rust")</f>
        <v>Rust</v>
      </c>
      <c r="L4660" s="1" t="str">
        <f>IFERROR(__xludf.DUMMYFUNCTION("""COMPUTED_VALUE"""),"TypeScript")</f>
        <v>TypeScript</v>
      </c>
    </row>
    <row r="4661">
      <c r="B4661" s="1" t="str">
        <f>IFERROR(__xludf.DUMMYFUNCTION("""COMPUTED_VALUE"""),"Go;HTML/CSS;Java;JavaScript;Kotlin;Rust;TypeScript;WebAssembly")</f>
        <v>Go;HTML/CSS;Java;JavaScript;Kotlin;Rust;TypeScript;WebAssembly</v>
      </c>
      <c r="E4661" s="1" t="str">
        <f>IFERROR(__xludf.DUMMYFUNCTION("UNIQUE(SPLIT(B4661,"";""))"),"Go")</f>
        <v>Go</v>
      </c>
      <c r="F4661" s="1" t="str">
        <f>IFERROR(__xludf.DUMMYFUNCTION("""COMPUTED_VALUE"""),"HTML/CSS")</f>
        <v>HTML/CSS</v>
      </c>
      <c r="G4661" s="1" t="str">
        <f>IFERROR(__xludf.DUMMYFUNCTION("""COMPUTED_VALUE"""),"Java")</f>
        <v>Java</v>
      </c>
      <c r="H4661" s="1" t="str">
        <f>IFERROR(__xludf.DUMMYFUNCTION("""COMPUTED_VALUE"""),"JavaScript")</f>
        <v>JavaScript</v>
      </c>
      <c r="I4661" s="1" t="str">
        <f>IFERROR(__xludf.DUMMYFUNCTION("""COMPUTED_VALUE"""),"Kotlin")</f>
        <v>Kotlin</v>
      </c>
      <c r="J4661" s="1" t="str">
        <f>IFERROR(__xludf.DUMMYFUNCTION("""COMPUTED_VALUE"""),"Rust")</f>
        <v>Rust</v>
      </c>
      <c r="K4661" s="1" t="str">
        <f>IFERROR(__xludf.DUMMYFUNCTION("""COMPUTED_VALUE"""),"TypeScript")</f>
        <v>TypeScript</v>
      </c>
      <c r="L4661" s="1" t="str">
        <f>IFERROR(__xludf.DUMMYFUNCTION("""COMPUTED_VALUE"""),"WebAssembly")</f>
        <v>WebAssembly</v>
      </c>
    </row>
    <row r="4662">
      <c r="B4662" s="1" t="str">
        <f>IFERROR(__xludf.DUMMYFUNCTION("""COMPUTED_VALUE"""),"Assembly;C++;Java")</f>
        <v>Assembly;C++;Java</v>
      </c>
      <c r="E4662" s="1" t="str">
        <f>IFERROR(__xludf.DUMMYFUNCTION("UNIQUE(SPLIT(B4662,"";""))"),"Assembly")</f>
        <v>Assembly</v>
      </c>
      <c r="F4662" s="1" t="str">
        <f>IFERROR(__xludf.DUMMYFUNCTION("""COMPUTED_VALUE"""),"C++")</f>
        <v>C++</v>
      </c>
      <c r="G4662" s="1" t="str">
        <f>IFERROR(__xludf.DUMMYFUNCTION("""COMPUTED_VALUE"""),"Java")</f>
        <v>Java</v>
      </c>
    </row>
    <row r="4663">
      <c r="B4663" s="1" t="str">
        <f>IFERROR(__xludf.DUMMYFUNCTION("""COMPUTED_VALUE"""),"Python")</f>
        <v>Python</v>
      </c>
      <c r="E4663" s="1" t="str">
        <f>IFERROR(__xludf.DUMMYFUNCTION("UNIQUE(SPLIT(B4663,"";""))"),"Python")</f>
        <v>Python</v>
      </c>
    </row>
    <row r="4664">
      <c r="B4664" s="1" t="str">
        <f>IFERROR(__xludf.DUMMYFUNCTION("""COMPUTED_VALUE"""),"HTML/CSS;Java;JavaScript;SQL;TypeScript")</f>
        <v>HTML/CSS;Java;JavaScript;SQL;TypeScript</v>
      </c>
      <c r="E4664" s="1" t="str">
        <f>IFERROR(__xludf.DUMMYFUNCTION("UNIQUE(SPLIT(B4664,"";""))"),"HTML/CSS")</f>
        <v>HTML/CSS</v>
      </c>
      <c r="F4664" s="1" t="str">
        <f>IFERROR(__xludf.DUMMYFUNCTION("""COMPUTED_VALUE"""),"Java")</f>
        <v>Java</v>
      </c>
      <c r="G4664" s="1" t="str">
        <f>IFERROR(__xludf.DUMMYFUNCTION("""COMPUTED_VALUE"""),"JavaScript")</f>
        <v>JavaScript</v>
      </c>
      <c r="H4664" s="1" t="str">
        <f>IFERROR(__xludf.DUMMYFUNCTION("""COMPUTED_VALUE"""),"SQL")</f>
        <v>SQL</v>
      </c>
      <c r="I4664" s="1" t="str">
        <f>IFERROR(__xludf.DUMMYFUNCTION("""COMPUTED_VALUE"""),"TypeScript")</f>
        <v>TypeScript</v>
      </c>
    </row>
    <row r="4665">
      <c r="B4665" s="1" t="str">
        <f>IFERROR(__xludf.DUMMYFUNCTION("""COMPUTED_VALUE"""),"Bash/Shell/PowerShell;C#;HTML/CSS;Java;Python;R;SQL;VBA")</f>
        <v>Bash/Shell/PowerShell;C#;HTML/CSS;Java;Python;R;SQL;VBA</v>
      </c>
      <c r="E4665" s="1" t="str">
        <f>IFERROR(__xludf.DUMMYFUNCTION("UNIQUE(SPLIT(B4665,"";""))"),"Bash/Shell/PowerShell")</f>
        <v>Bash/Shell/PowerShell</v>
      </c>
      <c r="F4665" s="1" t="str">
        <f>IFERROR(__xludf.DUMMYFUNCTION("""COMPUTED_VALUE"""),"C#")</f>
        <v>C#</v>
      </c>
      <c r="G4665" s="1" t="str">
        <f>IFERROR(__xludf.DUMMYFUNCTION("""COMPUTED_VALUE"""),"HTML/CSS")</f>
        <v>HTML/CSS</v>
      </c>
      <c r="H4665" s="1" t="str">
        <f>IFERROR(__xludf.DUMMYFUNCTION("""COMPUTED_VALUE"""),"Java")</f>
        <v>Java</v>
      </c>
      <c r="I4665" s="1" t="str">
        <f>IFERROR(__xludf.DUMMYFUNCTION("""COMPUTED_VALUE"""),"Python")</f>
        <v>Python</v>
      </c>
      <c r="J4665" s="1" t="str">
        <f>IFERROR(__xludf.DUMMYFUNCTION("""COMPUTED_VALUE"""),"R")</f>
        <v>R</v>
      </c>
      <c r="K4665" s="1" t="str">
        <f>IFERROR(__xludf.DUMMYFUNCTION("""COMPUTED_VALUE"""),"SQL")</f>
        <v>SQL</v>
      </c>
      <c r="L4665" s="1" t="str">
        <f>IFERROR(__xludf.DUMMYFUNCTION("""COMPUTED_VALUE"""),"VBA")</f>
        <v>VBA</v>
      </c>
    </row>
    <row r="4666">
      <c r="B4666" s="1" t="str">
        <f>IFERROR(__xludf.DUMMYFUNCTION("""COMPUTED_VALUE"""),"Objective-C;Python;Swift")</f>
        <v>Objective-C;Python;Swift</v>
      </c>
      <c r="E4666" s="1" t="str">
        <f>IFERROR(__xludf.DUMMYFUNCTION("UNIQUE(SPLIT(B4666,"";""))"),"Objective-C")</f>
        <v>Objective-C</v>
      </c>
      <c r="F4666" s="1" t="str">
        <f>IFERROR(__xludf.DUMMYFUNCTION("""COMPUTED_VALUE"""),"Python")</f>
        <v>Python</v>
      </c>
      <c r="G4666" s="1" t="str">
        <f>IFERROR(__xludf.DUMMYFUNCTION("""COMPUTED_VALUE"""),"Swift")</f>
        <v>Swift</v>
      </c>
    </row>
    <row r="4667">
      <c r="B4667" s="1" t="str">
        <f>IFERROR(__xludf.DUMMYFUNCTION("""COMPUTED_VALUE"""),"Bash/Shell/PowerShell;HTML/CSS;JavaScript;Ruby;SQL")</f>
        <v>Bash/Shell/PowerShell;HTML/CSS;JavaScript;Ruby;SQL</v>
      </c>
      <c r="E4667" s="1" t="str">
        <f>IFERROR(__xludf.DUMMYFUNCTION("UNIQUE(SPLIT(B4667,"";""))"),"Bash/Shell/PowerShell")</f>
        <v>Bash/Shell/PowerShell</v>
      </c>
      <c r="F4667" s="1" t="str">
        <f>IFERROR(__xludf.DUMMYFUNCTION("""COMPUTED_VALUE"""),"HTML/CSS")</f>
        <v>HTML/CSS</v>
      </c>
      <c r="G4667" s="1" t="str">
        <f>IFERROR(__xludf.DUMMYFUNCTION("""COMPUTED_VALUE"""),"JavaScript")</f>
        <v>JavaScript</v>
      </c>
      <c r="H4667" s="1" t="str">
        <f>IFERROR(__xludf.DUMMYFUNCTION("""COMPUTED_VALUE"""),"Ruby")</f>
        <v>Ruby</v>
      </c>
      <c r="I4667" s="1" t="str">
        <f>IFERROR(__xludf.DUMMYFUNCTION("""COMPUTED_VALUE"""),"SQL")</f>
        <v>SQL</v>
      </c>
    </row>
    <row r="4668">
      <c r="B4668" s="1" t="str">
        <f>IFERROR(__xludf.DUMMYFUNCTION("""COMPUTED_VALUE"""),"Bash/Shell/PowerShell;HTML/CSS;JavaScript;Python;SQL")</f>
        <v>Bash/Shell/PowerShell;HTML/CSS;JavaScript;Python;SQL</v>
      </c>
      <c r="E4668" s="1" t="str">
        <f>IFERROR(__xludf.DUMMYFUNCTION("UNIQUE(SPLIT(B4668,"";""))"),"Bash/Shell/PowerShell")</f>
        <v>Bash/Shell/PowerShell</v>
      </c>
      <c r="F4668" s="1" t="str">
        <f>IFERROR(__xludf.DUMMYFUNCTION("""COMPUTED_VALUE"""),"HTML/CSS")</f>
        <v>HTML/CSS</v>
      </c>
      <c r="G4668" s="1" t="str">
        <f>IFERROR(__xludf.DUMMYFUNCTION("""COMPUTED_VALUE"""),"JavaScript")</f>
        <v>JavaScript</v>
      </c>
      <c r="H4668" s="1" t="str">
        <f>IFERROR(__xludf.DUMMYFUNCTION("""COMPUTED_VALUE"""),"Python")</f>
        <v>Python</v>
      </c>
      <c r="I4668" s="1" t="str">
        <f>IFERROR(__xludf.DUMMYFUNCTION("""COMPUTED_VALUE"""),"SQL")</f>
        <v>SQL</v>
      </c>
    </row>
    <row r="4669">
      <c r="B4669" s="1" t="str">
        <f>IFERROR(__xludf.DUMMYFUNCTION("""COMPUTED_VALUE"""),"Go;JavaScript;Python")</f>
        <v>Go;JavaScript;Python</v>
      </c>
      <c r="E4669" s="1" t="str">
        <f>IFERROR(__xludf.DUMMYFUNCTION("UNIQUE(SPLIT(B4669,"";""))"),"Go")</f>
        <v>Go</v>
      </c>
      <c r="F4669" s="1" t="str">
        <f>IFERROR(__xludf.DUMMYFUNCTION("""COMPUTED_VALUE"""),"JavaScript")</f>
        <v>JavaScript</v>
      </c>
      <c r="G4669" s="1" t="str">
        <f>IFERROR(__xludf.DUMMYFUNCTION("""COMPUTED_VALUE"""),"Python")</f>
        <v>Python</v>
      </c>
    </row>
    <row r="4670">
      <c r="B4670" s="1" t="str">
        <f>IFERROR(__xludf.DUMMYFUNCTION("""COMPUTED_VALUE"""),"HTML/CSS;JavaScript;Swift")</f>
        <v>HTML/CSS;JavaScript;Swift</v>
      </c>
      <c r="E4670" s="1" t="str">
        <f>IFERROR(__xludf.DUMMYFUNCTION("UNIQUE(SPLIT(B4670,"";""))"),"HTML/CSS")</f>
        <v>HTML/CSS</v>
      </c>
      <c r="F4670" s="1" t="str">
        <f>IFERROR(__xludf.DUMMYFUNCTION("""COMPUTED_VALUE"""),"JavaScript")</f>
        <v>JavaScript</v>
      </c>
      <c r="G4670" s="1" t="str">
        <f>IFERROR(__xludf.DUMMYFUNCTION("""COMPUTED_VALUE"""),"Swift")</f>
        <v>Swift</v>
      </c>
    </row>
    <row r="4671">
      <c r="B4671" s="1" t="str">
        <f>IFERROR(__xludf.DUMMYFUNCTION("""COMPUTED_VALUE"""),"Bash/Shell/PowerShell;HTML/CSS;Java;JavaScript;PHP;Python;SQL")</f>
        <v>Bash/Shell/PowerShell;HTML/CSS;Java;JavaScript;PHP;Python;SQL</v>
      </c>
      <c r="E4671" s="1" t="str">
        <f>IFERROR(__xludf.DUMMYFUNCTION("UNIQUE(SPLIT(B4671,"";""))"),"Bash/Shell/PowerShell")</f>
        <v>Bash/Shell/PowerShell</v>
      </c>
      <c r="F4671" s="1" t="str">
        <f>IFERROR(__xludf.DUMMYFUNCTION("""COMPUTED_VALUE"""),"HTML/CSS")</f>
        <v>HTML/CSS</v>
      </c>
      <c r="G4671" s="1" t="str">
        <f>IFERROR(__xludf.DUMMYFUNCTION("""COMPUTED_VALUE"""),"Java")</f>
        <v>Java</v>
      </c>
      <c r="H4671" s="1" t="str">
        <f>IFERROR(__xludf.DUMMYFUNCTION("""COMPUTED_VALUE"""),"JavaScript")</f>
        <v>JavaScript</v>
      </c>
      <c r="I4671" s="1" t="str">
        <f>IFERROR(__xludf.DUMMYFUNCTION("""COMPUTED_VALUE"""),"PHP")</f>
        <v>PHP</v>
      </c>
      <c r="J4671" s="1" t="str">
        <f>IFERROR(__xludf.DUMMYFUNCTION("""COMPUTED_VALUE"""),"Python")</f>
        <v>Python</v>
      </c>
      <c r="K4671" s="1" t="str">
        <f>IFERROR(__xludf.DUMMYFUNCTION("""COMPUTED_VALUE"""),"SQL")</f>
        <v>SQL</v>
      </c>
    </row>
    <row r="4672">
      <c r="B4672" s="1" t="str">
        <f>IFERROR(__xludf.DUMMYFUNCTION("""COMPUTED_VALUE"""),"C++;Java")</f>
        <v>C++;Java</v>
      </c>
      <c r="E4672" s="1" t="str">
        <f>IFERROR(__xludf.DUMMYFUNCTION("UNIQUE(SPLIT(B4672,"";""))"),"C++")</f>
        <v>C++</v>
      </c>
      <c r="F4672" s="1" t="str">
        <f>IFERROR(__xludf.DUMMYFUNCTION("""COMPUTED_VALUE"""),"Java")</f>
        <v>Java</v>
      </c>
    </row>
    <row r="4673">
      <c r="B4673" s="1" t="str">
        <f>IFERROR(__xludf.DUMMYFUNCTION("""COMPUTED_VALUE"""),"Bash/Shell/PowerShell;Python;Other(s):")</f>
        <v>Bash/Shell/PowerShell;Python;Other(s):</v>
      </c>
      <c r="E4673" s="1" t="str">
        <f>IFERROR(__xludf.DUMMYFUNCTION("UNIQUE(SPLIT(B4673,"";""))"),"Bash/Shell/PowerShell")</f>
        <v>Bash/Shell/PowerShell</v>
      </c>
      <c r="F4673" s="1" t="str">
        <f>IFERROR(__xludf.DUMMYFUNCTION("""COMPUTED_VALUE"""),"Python")</f>
        <v>Python</v>
      </c>
      <c r="G4673" s="1" t="str">
        <f>IFERROR(__xludf.DUMMYFUNCTION("""COMPUTED_VALUE"""),"Other(s):")</f>
        <v>Other(s):</v>
      </c>
    </row>
    <row r="4674">
      <c r="B4674" s="1" t="str">
        <f>IFERROR(__xludf.DUMMYFUNCTION("""COMPUTED_VALUE"""),"HTML/CSS;JavaScript;SQL;Other(s):")</f>
        <v>HTML/CSS;JavaScript;SQL;Other(s):</v>
      </c>
      <c r="E4674" s="1" t="str">
        <f>IFERROR(__xludf.DUMMYFUNCTION("UNIQUE(SPLIT(B4674,"";""))"),"HTML/CSS")</f>
        <v>HTML/CSS</v>
      </c>
      <c r="F4674" s="1" t="str">
        <f>IFERROR(__xludf.DUMMYFUNCTION("""COMPUTED_VALUE"""),"JavaScript")</f>
        <v>JavaScript</v>
      </c>
      <c r="G4674" s="1" t="str">
        <f>IFERROR(__xludf.DUMMYFUNCTION("""COMPUTED_VALUE"""),"SQL")</f>
        <v>SQL</v>
      </c>
      <c r="H4674" s="1" t="str">
        <f>IFERROR(__xludf.DUMMYFUNCTION("""COMPUTED_VALUE"""),"Other(s):")</f>
        <v>Other(s):</v>
      </c>
    </row>
    <row r="4675">
      <c r="B4675" s="1" t="str">
        <f>IFERROR(__xludf.DUMMYFUNCTION("""COMPUTED_VALUE"""),"C;C++;C#;Java;Python")</f>
        <v>C;C++;C#;Java;Python</v>
      </c>
      <c r="E4675" s="1" t="str">
        <f>IFERROR(__xludf.DUMMYFUNCTION("UNIQUE(SPLIT(B4675,"";""))"),"C")</f>
        <v>C</v>
      </c>
      <c r="F4675" s="1" t="str">
        <f>IFERROR(__xludf.DUMMYFUNCTION("""COMPUTED_VALUE"""),"C++")</f>
        <v>C++</v>
      </c>
      <c r="G4675" s="1" t="str">
        <f>IFERROR(__xludf.DUMMYFUNCTION("""COMPUTED_VALUE"""),"C#")</f>
        <v>C#</v>
      </c>
      <c r="H4675" s="1" t="str">
        <f>IFERROR(__xludf.DUMMYFUNCTION("""COMPUTED_VALUE"""),"Java")</f>
        <v>Java</v>
      </c>
      <c r="I4675" s="1" t="str">
        <f>IFERROR(__xludf.DUMMYFUNCTION("""COMPUTED_VALUE"""),"Python")</f>
        <v>Python</v>
      </c>
    </row>
    <row r="4676">
      <c r="B4676" s="1" t="str">
        <f>IFERROR(__xludf.DUMMYFUNCTION("""COMPUTED_VALUE"""),"Bash/Shell/PowerShell;C;C#;HTML/CSS;Java;JavaScript;Kotlin;Objective-C;Python;Scala;SQL;Swift;TypeScript")</f>
        <v>Bash/Shell/PowerShell;C;C#;HTML/CSS;Java;JavaScript;Kotlin;Objective-C;Python;Scala;SQL;Swift;TypeScript</v>
      </c>
      <c r="E4676" s="1" t="str">
        <f>IFERROR(__xludf.DUMMYFUNCTION("UNIQUE(SPLIT(B4676,"";""))"),"Bash/Shell/PowerShell")</f>
        <v>Bash/Shell/PowerShell</v>
      </c>
      <c r="F4676" s="1" t="str">
        <f>IFERROR(__xludf.DUMMYFUNCTION("""COMPUTED_VALUE"""),"C")</f>
        <v>C</v>
      </c>
      <c r="G4676" s="1" t="str">
        <f>IFERROR(__xludf.DUMMYFUNCTION("""COMPUTED_VALUE"""),"C#")</f>
        <v>C#</v>
      </c>
      <c r="H4676" s="1" t="str">
        <f>IFERROR(__xludf.DUMMYFUNCTION("""COMPUTED_VALUE"""),"HTML/CSS")</f>
        <v>HTML/CSS</v>
      </c>
      <c r="I4676" s="1" t="str">
        <f>IFERROR(__xludf.DUMMYFUNCTION("""COMPUTED_VALUE"""),"Java")</f>
        <v>Java</v>
      </c>
      <c r="J4676" s="1" t="str">
        <f>IFERROR(__xludf.DUMMYFUNCTION("""COMPUTED_VALUE"""),"JavaScript")</f>
        <v>JavaScript</v>
      </c>
      <c r="K4676" s="1" t="str">
        <f>IFERROR(__xludf.DUMMYFUNCTION("""COMPUTED_VALUE"""),"Kotlin")</f>
        <v>Kotlin</v>
      </c>
      <c r="L4676" s="1" t="str">
        <f>IFERROR(__xludf.DUMMYFUNCTION("""COMPUTED_VALUE"""),"Objective-C")</f>
        <v>Objective-C</v>
      </c>
      <c r="M4676" s="1" t="str">
        <f>IFERROR(__xludf.DUMMYFUNCTION("""COMPUTED_VALUE"""),"Python")</f>
        <v>Python</v>
      </c>
      <c r="N4676" s="1" t="str">
        <f>IFERROR(__xludf.DUMMYFUNCTION("""COMPUTED_VALUE"""),"Scala")</f>
        <v>Scala</v>
      </c>
      <c r="O4676" s="1" t="str">
        <f>IFERROR(__xludf.DUMMYFUNCTION("""COMPUTED_VALUE"""),"SQL")</f>
        <v>SQL</v>
      </c>
      <c r="P4676" s="1" t="str">
        <f>IFERROR(__xludf.DUMMYFUNCTION("""COMPUTED_VALUE"""),"Swift")</f>
        <v>Swift</v>
      </c>
      <c r="Q4676" s="1" t="str">
        <f>IFERROR(__xludf.DUMMYFUNCTION("""COMPUTED_VALUE"""),"TypeScript")</f>
        <v>TypeScript</v>
      </c>
    </row>
    <row r="4677">
      <c r="B4677" s="1" t="str">
        <f>IFERROR(__xludf.DUMMYFUNCTION("""COMPUTED_VALUE"""),"Java;JavaScript;Python")</f>
        <v>Java;JavaScript;Python</v>
      </c>
      <c r="E4677" s="1" t="str">
        <f>IFERROR(__xludf.DUMMYFUNCTION("UNIQUE(SPLIT(B4677,"";""))"),"Java")</f>
        <v>Java</v>
      </c>
      <c r="F4677" s="1" t="str">
        <f>IFERROR(__xludf.DUMMYFUNCTION("""COMPUTED_VALUE"""),"JavaScript")</f>
        <v>JavaScript</v>
      </c>
      <c r="G4677" s="1" t="str">
        <f>IFERROR(__xludf.DUMMYFUNCTION("""COMPUTED_VALUE"""),"Python")</f>
        <v>Python</v>
      </c>
    </row>
    <row r="4678">
      <c r="B4678" s="1" t="str">
        <f>IFERROR(__xludf.DUMMYFUNCTION("""COMPUTED_VALUE"""),"Bash/Shell/PowerShell;HTML/CSS;JavaScript;Ruby;SQL;TypeScript")</f>
        <v>Bash/Shell/PowerShell;HTML/CSS;JavaScript;Ruby;SQL;TypeScript</v>
      </c>
      <c r="E4678" s="1" t="str">
        <f>IFERROR(__xludf.DUMMYFUNCTION("UNIQUE(SPLIT(B4678,"";""))"),"Bash/Shell/PowerShell")</f>
        <v>Bash/Shell/PowerShell</v>
      </c>
      <c r="F4678" s="1" t="str">
        <f>IFERROR(__xludf.DUMMYFUNCTION("""COMPUTED_VALUE"""),"HTML/CSS")</f>
        <v>HTML/CSS</v>
      </c>
      <c r="G4678" s="1" t="str">
        <f>IFERROR(__xludf.DUMMYFUNCTION("""COMPUTED_VALUE"""),"JavaScript")</f>
        <v>JavaScript</v>
      </c>
      <c r="H4678" s="1" t="str">
        <f>IFERROR(__xludf.DUMMYFUNCTION("""COMPUTED_VALUE"""),"Ruby")</f>
        <v>Ruby</v>
      </c>
      <c r="I4678" s="1" t="str">
        <f>IFERROR(__xludf.DUMMYFUNCTION("""COMPUTED_VALUE"""),"SQL")</f>
        <v>SQL</v>
      </c>
      <c r="J4678" s="1" t="str">
        <f>IFERROR(__xludf.DUMMYFUNCTION("""COMPUTED_VALUE"""),"TypeScript")</f>
        <v>TypeScript</v>
      </c>
    </row>
    <row r="4679">
      <c r="B4679" s="1" t="str">
        <f>IFERROR(__xludf.DUMMYFUNCTION("""COMPUTED_VALUE"""),"HTML/CSS;JavaScript;PHP;SQL")</f>
        <v>HTML/CSS;JavaScript;PHP;SQL</v>
      </c>
      <c r="E4679" s="1" t="str">
        <f>IFERROR(__xludf.DUMMYFUNCTION("UNIQUE(SPLIT(B4679,"";""))"),"HTML/CSS")</f>
        <v>HTML/CSS</v>
      </c>
      <c r="F4679" s="1" t="str">
        <f>IFERROR(__xludf.DUMMYFUNCTION("""COMPUTED_VALUE"""),"JavaScript")</f>
        <v>JavaScript</v>
      </c>
      <c r="G4679" s="1" t="str">
        <f>IFERROR(__xludf.DUMMYFUNCTION("""COMPUTED_VALUE"""),"PHP")</f>
        <v>PHP</v>
      </c>
      <c r="H4679" s="1" t="str">
        <f>IFERROR(__xludf.DUMMYFUNCTION("""COMPUTED_VALUE"""),"SQL")</f>
        <v>SQL</v>
      </c>
    </row>
    <row r="4680">
      <c r="B4680" s="1" t="str">
        <f>IFERROR(__xludf.DUMMYFUNCTION("""COMPUTED_VALUE"""),"Assembly;Bash/Shell/PowerShell;C;C++;C#;Clojure;Dart;Elixir;Erlang;F#;Go;HTML/CSS;Java;JavaScript;Kotlin;Objective-C;PHP;Python;R;Ruby;Rust;Scala;SQL;Swift;TypeScript;VBA;WebAssembly")</f>
        <v>Assembly;Bash/Shell/PowerShell;C;C++;C#;Clojure;Dart;Elixir;Erlang;F#;Go;HTML/CSS;Java;JavaScript;Kotlin;Objective-C;PHP;Python;R;Ruby;Rust;Scala;SQL;Swift;TypeScript;VBA;WebAssembly</v>
      </c>
      <c r="E4680" s="1" t="str">
        <f>IFERROR(__xludf.DUMMYFUNCTION("UNIQUE(SPLIT(B4680,"";""))"),"Assembly")</f>
        <v>Assembly</v>
      </c>
      <c r="F4680" s="1" t="str">
        <f>IFERROR(__xludf.DUMMYFUNCTION("""COMPUTED_VALUE"""),"Bash/Shell/PowerShell")</f>
        <v>Bash/Shell/PowerShell</v>
      </c>
      <c r="G4680" s="1" t="str">
        <f>IFERROR(__xludf.DUMMYFUNCTION("""COMPUTED_VALUE"""),"C")</f>
        <v>C</v>
      </c>
      <c r="H4680" s="1" t="str">
        <f>IFERROR(__xludf.DUMMYFUNCTION("""COMPUTED_VALUE"""),"C++")</f>
        <v>C++</v>
      </c>
      <c r="I4680" s="1" t="str">
        <f>IFERROR(__xludf.DUMMYFUNCTION("""COMPUTED_VALUE"""),"C#")</f>
        <v>C#</v>
      </c>
      <c r="J4680" s="1" t="str">
        <f>IFERROR(__xludf.DUMMYFUNCTION("""COMPUTED_VALUE"""),"Clojure")</f>
        <v>Clojure</v>
      </c>
      <c r="K4680" s="1" t="str">
        <f>IFERROR(__xludf.DUMMYFUNCTION("""COMPUTED_VALUE"""),"Dart")</f>
        <v>Dart</v>
      </c>
      <c r="L4680" s="1" t="str">
        <f>IFERROR(__xludf.DUMMYFUNCTION("""COMPUTED_VALUE"""),"Elixir")</f>
        <v>Elixir</v>
      </c>
      <c r="M4680" s="1" t="str">
        <f>IFERROR(__xludf.DUMMYFUNCTION("""COMPUTED_VALUE"""),"Erlang")</f>
        <v>Erlang</v>
      </c>
      <c r="N4680" s="1" t="str">
        <f>IFERROR(__xludf.DUMMYFUNCTION("""COMPUTED_VALUE"""),"F#")</f>
        <v>F#</v>
      </c>
      <c r="O4680" s="1" t="str">
        <f>IFERROR(__xludf.DUMMYFUNCTION("""COMPUTED_VALUE"""),"Go")</f>
        <v>Go</v>
      </c>
      <c r="P4680" s="1" t="str">
        <f>IFERROR(__xludf.DUMMYFUNCTION("""COMPUTED_VALUE"""),"HTML/CSS")</f>
        <v>HTML/CSS</v>
      </c>
      <c r="Q4680" s="1" t="str">
        <f>IFERROR(__xludf.DUMMYFUNCTION("""COMPUTED_VALUE"""),"Java")</f>
        <v>Java</v>
      </c>
      <c r="R4680" s="1" t="str">
        <f>IFERROR(__xludf.DUMMYFUNCTION("""COMPUTED_VALUE"""),"JavaScript")</f>
        <v>JavaScript</v>
      </c>
      <c r="S4680" s="1" t="str">
        <f>IFERROR(__xludf.DUMMYFUNCTION("""COMPUTED_VALUE"""),"Kotlin")</f>
        <v>Kotlin</v>
      </c>
      <c r="T4680" s="1" t="str">
        <f>IFERROR(__xludf.DUMMYFUNCTION("""COMPUTED_VALUE"""),"Objective-C")</f>
        <v>Objective-C</v>
      </c>
      <c r="U4680" s="1" t="str">
        <f>IFERROR(__xludf.DUMMYFUNCTION("""COMPUTED_VALUE"""),"PHP")</f>
        <v>PHP</v>
      </c>
      <c r="V4680" s="1" t="str">
        <f>IFERROR(__xludf.DUMMYFUNCTION("""COMPUTED_VALUE"""),"Python")</f>
        <v>Python</v>
      </c>
      <c r="W4680" s="1" t="str">
        <f>IFERROR(__xludf.DUMMYFUNCTION("""COMPUTED_VALUE"""),"R")</f>
        <v>R</v>
      </c>
      <c r="X4680" s="1" t="str">
        <f>IFERROR(__xludf.DUMMYFUNCTION("""COMPUTED_VALUE"""),"Ruby")</f>
        <v>Ruby</v>
      </c>
      <c r="Y4680" s="1" t="str">
        <f>IFERROR(__xludf.DUMMYFUNCTION("""COMPUTED_VALUE"""),"Rust")</f>
        <v>Rust</v>
      </c>
      <c r="Z4680" s="1" t="str">
        <f>IFERROR(__xludf.DUMMYFUNCTION("""COMPUTED_VALUE"""),"Scala")</f>
        <v>Scala</v>
      </c>
      <c r="AA4680" s="1" t="str">
        <f>IFERROR(__xludf.DUMMYFUNCTION("""COMPUTED_VALUE"""),"SQL")</f>
        <v>SQL</v>
      </c>
      <c r="AB4680" s="1" t="str">
        <f>IFERROR(__xludf.DUMMYFUNCTION("""COMPUTED_VALUE"""),"Swift")</f>
        <v>Swift</v>
      </c>
      <c r="AC4680" s="1" t="str">
        <f>IFERROR(__xludf.DUMMYFUNCTION("""COMPUTED_VALUE"""),"TypeScript")</f>
        <v>TypeScript</v>
      </c>
      <c r="AD4680" s="1" t="str">
        <f>IFERROR(__xludf.DUMMYFUNCTION("""COMPUTED_VALUE"""),"VBA")</f>
        <v>VBA</v>
      </c>
      <c r="AE4680" s="1" t="str">
        <f>IFERROR(__xludf.DUMMYFUNCTION("""COMPUTED_VALUE"""),"WebAssembly")</f>
        <v>WebAssembly</v>
      </c>
    </row>
    <row r="4681">
      <c r="B4681" s="1" t="str">
        <f>IFERROR(__xludf.DUMMYFUNCTION("""COMPUTED_VALUE"""),"Bash/Shell/PowerShell;HTML/CSS;Java;JavaScript;Python;SQL;TypeScript")</f>
        <v>Bash/Shell/PowerShell;HTML/CSS;Java;JavaScript;Python;SQL;TypeScript</v>
      </c>
      <c r="E4681" s="1" t="str">
        <f>IFERROR(__xludf.DUMMYFUNCTION("UNIQUE(SPLIT(B4681,"";""))"),"Bash/Shell/PowerShell")</f>
        <v>Bash/Shell/PowerShell</v>
      </c>
      <c r="F4681" s="1" t="str">
        <f>IFERROR(__xludf.DUMMYFUNCTION("""COMPUTED_VALUE"""),"HTML/CSS")</f>
        <v>HTML/CSS</v>
      </c>
      <c r="G4681" s="1" t="str">
        <f>IFERROR(__xludf.DUMMYFUNCTION("""COMPUTED_VALUE"""),"Java")</f>
        <v>Java</v>
      </c>
      <c r="H4681" s="1" t="str">
        <f>IFERROR(__xludf.DUMMYFUNCTION("""COMPUTED_VALUE"""),"JavaScript")</f>
        <v>JavaScript</v>
      </c>
      <c r="I4681" s="1" t="str">
        <f>IFERROR(__xludf.DUMMYFUNCTION("""COMPUTED_VALUE"""),"Python")</f>
        <v>Python</v>
      </c>
      <c r="J4681" s="1" t="str">
        <f>IFERROR(__xludf.DUMMYFUNCTION("""COMPUTED_VALUE"""),"SQL")</f>
        <v>SQL</v>
      </c>
      <c r="K4681" s="1" t="str">
        <f>IFERROR(__xludf.DUMMYFUNCTION("""COMPUTED_VALUE"""),"TypeScript")</f>
        <v>TypeScript</v>
      </c>
    </row>
    <row r="4682">
      <c r="B4682" s="1" t="str">
        <f>IFERROR(__xludf.DUMMYFUNCTION("""COMPUTED_VALUE"""),"HTML/CSS;Java;JavaScript;Python;SQL")</f>
        <v>HTML/CSS;Java;JavaScript;Python;SQL</v>
      </c>
      <c r="E4682" s="1" t="str">
        <f>IFERROR(__xludf.DUMMYFUNCTION("UNIQUE(SPLIT(B4682,"";""))"),"HTML/CSS")</f>
        <v>HTML/CSS</v>
      </c>
      <c r="F4682" s="1" t="str">
        <f>IFERROR(__xludf.DUMMYFUNCTION("""COMPUTED_VALUE"""),"Java")</f>
        <v>Java</v>
      </c>
      <c r="G4682" s="1" t="str">
        <f>IFERROR(__xludf.DUMMYFUNCTION("""COMPUTED_VALUE"""),"JavaScript")</f>
        <v>JavaScript</v>
      </c>
      <c r="H4682" s="1" t="str">
        <f>IFERROR(__xludf.DUMMYFUNCTION("""COMPUTED_VALUE"""),"Python")</f>
        <v>Python</v>
      </c>
      <c r="I4682" s="1" t="str">
        <f>IFERROR(__xludf.DUMMYFUNCTION("""COMPUTED_VALUE"""),"SQL")</f>
        <v>SQL</v>
      </c>
    </row>
    <row r="4683">
      <c r="B4683" s="1" t="str">
        <f>IFERROR(__xludf.DUMMYFUNCTION("""COMPUTED_VALUE"""),"Bash/Shell/PowerShell;Go;HTML/CSS;JavaScript;Python;Other(s):")</f>
        <v>Bash/Shell/PowerShell;Go;HTML/CSS;JavaScript;Python;Other(s):</v>
      </c>
      <c r="E4683" s="1" t="str">
        <f>IFERROR(__xludf.DUMMYFUNCTION("UNIQUE(SPLIT(B4683,"";""))"),"Bash/Shell/PowerShell")</f>
        <v>Bash/Shell/PowerShell</v>
      </c>
      <c r="F4683" s="1" t="str">
        <f>IFERROR(__xludf.DUMMYFUNCTION("""COMPUTED_VALUE"""),"Go")</f>
        <v>Go</v>
      </c>
      <c r="G4683" s="1" t="str">
        <f>IFERROR(__xludf.DUMMYFUNCTION("""COMPUTED_VALUE"""),"HTML/CSS")</f>
        <v>HTML/CSS</v>
      </c>
      <c r="H4683" s="1" t="str">
        <f>IFERROR(__xludf.DUMMYFUNCTION("""COMPUTED_VALUE"""),"JavaScript")</f>
        <v>JavaScript</v>
      </c>
      <c r="I4683" s="1" t="str">
        <f>IFERROR(__xludf.DUMMYFUNCTION("""COMPUTED_VALUE"""),"Python")</f>
        <v>Python</v>
      </c>
      <c r="J4683" s="1" t="str">
        <f>IFERROR(__xludf.DUMMYFUNCTION("""COMPUTED_VALUE"""),"Other(s):")</f>
        <v>Other(s):</v>
      </c>
    </row>
    <row r="4684">
      <c r="B4684" s="1" t="str">
        <f>IFERROR(__xludf.DUMMYFUNCTION("""COMPUTED_VALUE"""),"C#;SQL")</f>
        <v>C#;SQL</v>
      </c>
      <c r="E4684" s="1" t="str">
        <f>IFERROR(__xludf.DUMMYFUNCTION("UNIQUE(SPLIT(B4684,"";""))"),"C#")</f>
        <v>C#</v>
      </c>
      <c r="F4684" s="1" t="str">
        <f>IFERROR(__xludf.DUMMYFUNCTION("""COMPUTED_VALUE"""),"SQL")</f>
        <v>SQL</v>
      </c>
    </row>
    <row r="4685">
      <c r="B4685" s="1" t="str">
        <f>IFERROR(__xludf.DUMMYFUNCTION("""COMPUTED_VALUE"""),"Java;JavaScript;SQL")</f>
        <v>Java;JavaScript;SQL</v>
      </c>
      <c r="E4685" s="1" t="str">
        <f>IFERROR(__xludf.DUMMYFUNCTION("UNIQUE(SPLIT(B4685,"";""))"),"Java")</f>
        <v>Java</v>
      </c>
      <c r="F4685" s="1" t="str">
        <f>IFERROR(__xludf.DUMMYFUNCTION("""COMPUTED_VALUE"""),"JavaScript")</f>
        <v>JavaScript</v>
      </c>
      <c r="G4685" s="1" t="str">
        <f>IFERROR(__xludf.DUMMYFUNCTION("""COMPUTED_VALUE"""),"SQL")</f>
        <v>SQL</v>
      </c>
    </row>
    <row r="4686">
      <c r="B4686" s="1" t="str">
        <f>IFERROR(__xludf.DUMMYFUNCTION("""COMPUTED_VALUE"""),"C;C#;HTML/CSS;Java;Python;R;SQL")</f>
        <v>C;C#;HTML/CSS;Java;Python;R;SQL</v>
      </c>
      <c r="E4686" s="1" t="str">
        <f>IFERROR(__xludf.DUMMYFUNCTION("UNIQUE(SPLIT(B4686,"";""))"),"C")</f>
        <v>C</v>
      </c>
      <c r="F4686" s="1" t="str">
        <f>IFERROR(__xludf.DUMMYFUNCTION("""COMPUTED_VALUE"""),"C#")</f>
        <v>C#</v>
      </c>
      <c r="G4686" s="1" t="str">
        <f>IFERROR(__xludf.DUMMYFUNCTION("""COMPUTED_VALUE"""),"HTML/CSS")</f>
        <v>HTML/CSS</v>
      </c>
      <c r="H4686" s="1" t="str">
        <f>IFERROR(__xludf.DUMMYFUNCTION("""COMPUTED_VALUE"""),"Java")</f>
        <v>Java</v>
      </c>
      <c r="I4686" s="1" t="str">
        <f>IFERROR(__xludf.DUMMYFUNCTION("""COMPUTED_VALUE"""),"Python")</f>
        <v>Python</v>
      </c>
      <c r="J4686" s="1" t="str">
        <f>IFERROR(__xludf.DUMMYFUNCTION("""COMPUTED_VALUE"""),"R")</f>
        <v>R</v>
      </c>
      <c r="K4686" s="1" t="str">
        <f>IFERROR(__xludf.DUMMYFUNCTION("""COMPUTED_VALUE"""),"SQL")</f>
        <v>SQL</v>
      </c>
    </row>
    <row r="4687">
      <c r="B4687" s="1" t="str">
        <f>IFERROR(__xludf.DUMMYFUNCTION("""COMPUTED_VALUE"""),"Assembly;Bash/Shell/PowerShell;C;C++;JavaScript;Python;SQL;WebAssembly;Other(s):")</f>
        <v>Assembly;Bash/Shell/PowerShell;C;C++;JavaScript;Python;SQL;WebAssembly;Other(s):</v>
      </c>
      <c r="E4687" s="1" t="str">
        <f>IFERROR(__xludf.DUMMYFUNCTION("UNIQUE(SPLIT(B4687,"";""))"),"Assembly")</f>
        <v>Assembly</v>
      </c>
      <c r="F4687" s="1" t="str">
        <f>IFERROR(__xludf.DUMMYFUNCTION("""COMPUTED_VALUE"""),"Bash/Shell/PowerShell")</f>
        <v>Bash/Shell/PowerShell</v>
      </c>
      <c r="G4687" s="1" t="str">
        <f>IFERROR(__xludf.DUMMYFUNCTION("""COMPUTED_VALUE"""),"C")</f>
        <v>C</v>
      </c>
      <c r="H4687" s="1" t="str">
        <f>IFERROR(__xludf.DUMMYFUNCTION("""COMPUTED_VALUE"""),"C++")</f>
        <v>C++</v>
      </c>
      <c r="I4687" s="1" t="str">
        <f>IFERROR(__xludf.DUMMYFUNCTION("""COMPUTED_VALUE"""),"JavaScript")</f>
        <v>JavaScript</v>
      </c>
      <c r="J4687" s="1" t="str">
        <f>IFERROR(__xludf.DUMMYFUNCTION("""COMPUTED_VALUE"""),"Python")</f>
        <v>Python</v>
      </c>
      <c r="K4687" s="1" t="str">
        <f>IFERROR(__xludf.DUMMYFUNCTION("""COMPUTED_VALUE"""),"SQL")</f>
        <v>SQL</v>
      </c>
      <c r="L4687" s="1" t="str">
        <f>IFERROR(__xludf.DUMMYFUNCTION("""COMPUTED_VALUE"""),"WebAssembly")</f>
        <v>WebAssembly</v>
      </c>
      <c r="M4687" s="1" t="str">
        <f>IFERROR(__xludf.DUMMYFUNCTION("""COMPUTED_VALUE"""),"Other(s):")</f>
        <v>Other(s):</v>
      </c>
    </row>
    <row r="4688">
      <c r="B4688" s="1" t="str">
        <f>IFERROR(__xludf.DUMMYFUNCTION("""COMPUTED_VALUE"""),"C#;HTML/CSS;PHP")</f>
        <v>C#;HTML/CSS;PHP</v>
      </c>
      <c r="E4688" s="1" t="str">
        <f>IFERROR(__xludf.DUMMYFUNCTION("UNIQUE(SPLIT(B4688,"";""))"),"C#")</f>
        <v>C#</v>
      </c>
      <c r="F4688" s="1" t="str">
        <f>IFERROR(__xludf.DUMMYFUNCTION("""COMPUTED_VALUE"""),"HTML/CSS")</f>
        <v>HTML/CSS</v>
      </c>
      <c r="G4688" s="1" t="str">
        <f>IFERROR(__xludf.DUMMYFUNCTION("""COMPUTED_VALUE"""),"PHP")</f>
        <v>PHP</v>
      </c>
    </row>
    <row r="4689">
      <c r="B4689" s="1" t="str">
        <f>IFERROR(__xludf.DUMMYFUNCTION("""COMPUTED_VALUE"""),"HTML/CSS;JavaScript;Objective-C;PHP;Python;SQL;Swift")</f>
        <v>HTML/CSS;JavaScript;Objective-C;PHP;Python;SQL;Swift</v>
      </c>
      <c r="E4689" s="1" t="str">
        <f>IFERROR(__xludf.DUMMYFUNCTION("UNIQUE(SPLIT(B4689,"";""))"),"HTML/CSS")</f>
        <v>HTML/CSS</v>
      </c>
      <c r="F4689" s="1" t="str">
        <f>IFERROR(__xludf.DUMMYFUNCTION("""COMPUTED_VALUE"""),"JavaScript")</f>
        <v>JavaScript</v>
      </c>
      <c r="G4689" s="1" t="str">
        <f>IFERROR(__xludf.DUMMYFUNCTION("""COMPUTED_VALUE"""),"Objective-C")</f>
        <v>Objective-C</v>
      </c>
      <c r="H4689" s="1" t="str">
        <f>IFERROR(__xludf.DUMMYFUNCTION("""COMPUTED_VALUE"""),"PHP")</f>
        <v>PHP</v>
      </c>
      <c r="I4689" s="1" t="str">
        <f>IFERROR(__xludf.DUMMYFUNCTION("""COMPUTED_VALUE"""),"Python")</f>
        <v>Python</v>
      </c>
      <c r="J4689" s="1" t="str">
        <f>IFERROR(__xludf.DUMMYFUNCTION("""COMPUTED_VALUE"""),"SQL")</f>
        <v>SQL</v>
      </c>
      <c r="K4689" s="1" t="str">
        <f>IFERROR(__xludf.DUMMYFUNCTION("""COMPUTED_VALUE"""),"Swift")</f>
        <v>Swift</v>
      </c>
    </row>
    <row r="4690">
      <c r="B4690" s="1" t="str">
        <f>IFERROR(__xludf.DUMMYFUNCTION("""COMPUTED_VALUE"""),"Java")</f>
        <v>Java</v>
      </c>
      <c r="E4690" s="1" t="str">
        <f>IFERROR(__xludf.DUMMYFUNCTION("UNIQUE(SPLIT(B4690,"";""))"),"Java")</f>
        <v>Java</v>
      </c>
    </row>
    <row r="4691">
      <c r="B4691" s="1" t="str">
        <f>IFERROR(__xludf.DUMMYFUNCTION("""COMPUTED_VALUE"""),"C;C++;JavaScript")</f>
        <v>C;C++;JavaScript</v>
      </c>
      <c r="E4691" s="1" t="str">
        <f>IFERROR(__xludf.DUMMYFUNCTION("UNIQUE(SPLIT(B4691,"";""))"),"C")</f>
        <v>C</v>
      </c>
      <c r="F4691" s="1" t="str">
        <f>IFERROR(__xludf.DUMMYFUNCTION("""COMPUTED_VALUE"""),"C++")</f>
        <v>C++</v>
      </c>
      <c r="G4691" s="1" t="str">
        <f>IFERROR(__xludf.DUMMYFUNCTION("""COMPUTED_VALUE"""),"JavaScript")</f>
        <v>JavaScript</v>
      </c>
    </row>
    <row r="4692">
      <c r="B4692" s="1" t="str">
        <f>IFERROR(__xludf.DUMMYFUNCTION("""COMPUTED_VALUE"""),"C;C#;HTML/CSS;JavaScript;PHP;Python;SQL;TypeScript;VBA;WebAssembly;Other(s):")</f>
        <v>C;C#;HTML/CSS;JavaScript;PHP;Python;SQL;TypeScript;VBA;WebAssembly;Other(s):</v>
      </c>
      <c r="E4692" s="1" t="str">
        <f>IFERROR(__xludf.DUMMYFUNCTION("UNIQUE(SPLIT(B4692,"";""))"),"C")</f>
        <v>C</v>
      </c>
      <c r="F4692" s="1" t="str">
        <f>IFERROR(__xludf.DUMMYFUNCTION("""COMPUTED_VALUE"""),"C#")</f>
        <v>C#</v>
      </c>
      <c r="G4692" s="1" t="str">
        <f>IFERROR(__xludf.DUMMYFUNCTION("""COMPUTED_VALUE"""),"HTML/CSS")</f>
        <v>HTML/CSS</v>
      </c>
      <c r="H4692" s="1" t="str">
        <f>IFERROR(__xludf.DUMMYFUNCTION("""COMPUTED_VALUE"""),"JavaScript")</f>
        <v>JavaScript</v>
      </c>
      <c r="I4692" s="1" t="str">
        <f>IFERROR(__xludf.DUMMYFUNCTION("""COMPUTED_VALUE"""),"PHP")</f>
        <v>PHP</v>
      </c>
      <c r="J4692" s="1" t="str">
        <f>IFERROR(__xludf.DUMMYFUNCTION("""COMPUTED_VALUE"""),"Python")</f>
        <v>Python</v>
      </c>
      <c r="K4692" s="1" t="str">
        <f>IFERROR(__xludf.DUMMYFUNCTION("""COMPUTED_VALUE"""),"SQL")</f>
        <v>SQL</v>
      </c>
      <c r="L4692" s="1" t="str">
        <f>IFERROR(__xludf.DUMMYFUNCTION("""COMPUTED_VALUE"""),"TypeScript")</f>
        <v>TypeScript</v>
      </c>
      <c r="M4692" s="1" t="str">
        <f>IFERROR(__xludf.DUMMYFUNCTION("""COMPUTED_VALUE"""),"VBA")</f>
        <v>VBA</v>
      </c>
      <c r="N4692" s="1" t="str">
        <f>IFERROR(__xludf.DUMMYFUNCTION("""COMPUTED_VALUE"""),"WebAssembly")</f>
        <v>WebAssembly</v>
      </c>
      <c r="O4692" s="1" t="str">
        <f>IFERROR(__xludf.DUMMYFUNCTION("""COMPUTED_VALUE"""),"Other(s):")</f>
        <v>Other(s):</v>
      </c>
    </row>
    <row r="4693">
      <c r="B4693" s="1" t="str">
        <f>IFERROR(__xludf.DUMMYFUNCTION("""COMPUTED_VALUE"""),"Go;JavaScript")</f>
        <v>Go;JavaScript</v>
      </c>
      <c r="E4693" s="1" t="str">
        <f>IFERROR(__xludf.DUMMYFUNCTION("UNIQUE(SPLIT(B4693,"";""))"),"Go")</f>
        <v>Go</v>
      </c>
      <c r="F4693" s="1" t="str">
        <f>IFERROR(__xludf.DUMMYFUNCTION("""COMPUTED_VALUE"""),"JavaScript")</f>
        <v>JavaScript</v>
      </c>
    </row>
    <row r="4694">
      <c r="B4694" s="1" t="str">
        <f>IFERROR(__xludf.DUMMYFUNCTION("""COMPUTED_VALUE"""),"Bash/Shell/PowerShell;HTML/CSS;JavaScript;TypeScript")</f>
        <v>Bash/Shell/PowerShell;HTML/CSS;JavaScript;TypeScript</v>
      </c>
      <c r="E4694" s="1" t="str">
        <f>IFERROR(__xludf.DUMMYFUNCTION("UNIQUE(SPLIT(B4694,"";""))"),"Bash/Shell/PowerShell")</f>
        <v>Bash/Shell/PowerShell</v>
      </c>
      <c r="F4694" s="1" t="str">
        <f>IFERROR(__xludf.DUMMYFUNCTION("""COMPUTED_VALUE"""),"HTML/CSS")</f>
        <v>HTML/CSS</v>
      </c>
      <c r="G4694" s="1" t="str">
        <f>IFERROR(__xludf.DUMMYFUNCTION("""COMPUTED_VALUE"""),"JavaScript")</f>
        <v>JavaScript</v>
      </c>
      <c r="H4694" s="1" t="str">
        <f>IFERROR(__xludf.DUMMYFUNCTION("""COMPUTED_VALUE"""),"TypeScript")</f>
        <v>TypeScript</v>
      </c>
    </row>
    <row r="4695">
      <c r="B4695" s="1" t="str">
        <f>IFERROR(__xludf.DUMMYFUNCTION("""COMPUTED_VALUE"""),"HTML/CSS;JavaScript;TypeScript")</f>
        <v>HTML/CSS;JavaScript;TypeScript</v>
      </c>
      <c r="E4695" s="1" t="str">
        <f>IFERROR(__xludf.DUMMYFUNCTION("UNIQUE(SPLIT(B4695,"";""))"),"HTML/CSS")</f>
        <v>HTML/CSS</v>
      </c>
      <c r="F4695" s="1" t="str">
        <f>IFERROR(__xludf.DUMMYFUNCTION("""COMPUTED_VALUE"""),"JavaScript")</f>
        <v>JavaScript</v>
      </c>
      <c r="G4695" s="1" t="str">
        <f>IFERROR(__xludf.DUMMYFUNCTION("""COMPUTED_VALUE"""),"TypeScript")</f>
        <v>TypeScript</v>
      </c>
    </row>
    <row r="4696">
      <c r="B4696" s="1" t="str">
        <f>IFERROR(__xludf.DUMMYFUNCTION("""COMPUTED_VALUE"""),"C++;HTML/CSS;Java;JavaScript;PHP;Python;SQL")</f>
        <v>C++;HTML/CSS;Java;JavaScript;PHP;Python;SQL</v>
      </c>
      <c r="E4696" s="1" t="str">
        <f>IFERROR(__xludf.DUMMYFUNCTION("UNIQUE(SPLIT(B4696,"";""))"),"C++")</f>
        <v>C++</v>
      </c>
      <c r="F4696" s="1" t="str">
        <f>IFERROR(__xludf.DUMMYFUNCTION("""COMPUTED_VALUE"""),"HTML/CSS")</f>
        <v>HTML/CSS</v>
      </c>
      <c r="G4696" s="1" t="str">
        <f>IFERROR(__xludf.DUMMYFUNCTION("""COMPUTED_VALUE"""),"Java")</f>
        <v>Java</v>
      </c>
      <c r="H4696" s="1" t="str">
        <f>IFERROR(__xludf.DUMMYFUNCTION("""COMPUTED_VALUE"""),"JavaScript")</f>
        <v>JavaScript</v>
      </c>
      <c r="I4696" s="1" t="str">
        <f>IFERROR(__xludf.DUMMYFUNCTION("""COMPUTED_VALUE"""),"PHP")</f>
        <v>PHP</v>
      </c>
      <c r="J4696" s="1" t="str">
        <f>IFERROR(__xludf.DUMMYFUNCTION("""COMPUTED_VALUE"""),"Python")</f>
        <v>Python</v>
      </c>
      <c r="K4696" s="1" t="str">
        <f>IFERROR(__xludf.DUMMYFUNCTION("""COMPUTED_VALUE"""),"SQL")</f>
        <v>SQL</v>
      </c>
    </row>
    <row r="4697">
      <c r="B4697" s="1" t="str">
        <f>IFERROR(__xludf.DUMMYFUNCTION("""COMPUTED_VALUE"""),"Bash/Shell/PowerShell;C;C++;C#;HTML/CSS;JavaScript;PHP;Python;SQL;Other(s):")</f>
        <v>Bash/Shell/PowerShell;C;C++;C#;HTML/CSS;JavaScript;PHP;Python;SQL;Other(s):</v>
      </c>
      <c r="E4697" s="1" t="str">
        <f>IFERROR(__xludf.DUMMYFUNCTION("UNIQUE(SPLIT(B4697,"";""))"),"Bash/Shell/PowerShell")</f>
        <v>Bash/Shell/PowerShell</v>
      </c>
      <c r="F4697" s="1" t="str">
        <f>IFERROR(__xludf.DUMMYFUNCTION("""COMPUTED_VALUE"""),"C")</f>
        <v>C</v>
      </c>
      <c r="G4697" s="1" t="str">
        <f>IFERROR(__xludf.DUMMYFUNCTION("""COMPUTED_VALUE"""),"C++")</f>
        <v>C++</v>
      </c>
      <c r="H4697" s="1" t="str">
        <f>IFERROR(__xludf.DUMMYFUNCTION("""COMPUTED_VALUE"""),"C#")</f>
        <v>C#</v>
      </c>
      <c r="I4697" s="1" t="str">
        <f>IFERROR(__xludf.DUMMYFUNCTION("""COMPUTED_VALUE"""),"HTML/CSS")</f>
        <v>HTML/CSS</v>
      </c>
      <c r="J4697" s="1" t="str">
        <f>IFERROR(__xludf.DUMMYFUNCTION("""COMPUTED_VALUE"""),"JavaScript")</f>
        <v>JavaScript</v>
      </c>
      <c r="K4697" s="1" t="str">
        <f>IFERROR(__xludf.DUMMYFUNCTION("""COMPUTED_VALUE"""),"PHP")</f>
        <v>PHP</v>
      </c>
      <c r="L4697" s="1" t="str">
        <f>IFERROR(__xludf.DUMMYFUNCTION("""COMPUTED_VALUE"""),"Python")</f>
        <v>Python</v>
      </c>
      <c r="M4697" s="1" t="str">
        <f>IFERROR(__xludf.DUMMYFUNCTION("""COMPUTED_VALUE"""),"SQL")</f>
        <v>SQL</v>
      </c>
      <c r="N4697" s="1" t="str">
        <f>IFERROR(__xludf.DUMMYFUNCTION("""COMPUTED_VALUE"""),"Other(s):")</f>
        <v>Other(s):</v>
      </c>
    </row>
    <row r="4698">
      <c r="B4698" s="1" t="str">
        <f>IFERROR(__xludf.DUMMYFUNCTION("""COMPUTED_VALUE"""),"C#;Java;Kotlin;Objective-C;SQL")</f>
        <v>C#;Java;Kotlin;Objective-C;SQL</v>
      </c>
      <c r="E4698" s="1" t="str">
        <f>IFERROR(__xludf.DUMMYFUNCTION("UNIQUE(SPLIT(B4698,"";""))"),"C#")</f>
        <v>C#</v>
      </c>
      <c r="F4698" s="1" t="str">
        <f>IFERROR(__xludf.DUMMYFUNCTION("""COMPUTED_VALUE"""),"Java")</f>
        <v>Java</v>
      </c>
      <c r="G4698" s="1" t="str">
        <f>IFERROR(__xludf.DUMMYFUNCTION("""COMPUTED_VALUE"""),"Kotlin")</f>
        <v>Kotlin</v>
      </c>
      <c r="H4698" s="1" t="str">
        <f>IFERROR(__xludf.DUMMYFUNCTION("""COMPUTED_VALUE"""),"Objective-C")</f>
        <v>Objective-C</v>
      </c>
      <c r="I4698" s="1" t="str">
        <f>IFERROR(__xludf.DUMMYFUNCTION("""COMPUTED_VALUE"""),"SQL")</f>
        <v>SQL</v>
      </c>
    </row>
    <row r="4699">
      <c r="B4699" s="1" t="str">
        <f>IFERROR(__xludf.DUMMYFUNCTION("""COMPUTED_VALUE"""),"HTML/CSS;Java;PHP;SQL")</f>
        <v>HTML/CSS;Java;PHP;SQL</v>
      </c>
      <c r="E4699" s="1" t="str">
        <f>IFERROR(__xludf.DUMMYFUNCTION("UNIQUE(SPLIT(B4699,"";""))"),"HTML/CSS")</f>
        <v>HTML/CSS</v>
      </c>
      <c r="F4699" s="1" t="str">
        <f>IFERROR(__xludf.DUMMYFUNCTION("""COMPUTED_VALUE"""),"Java")</f>
        <v>Java</v>
      </c>
      <c r="G4699" s="1" t="str">
        <f>IFERROR(__xludf.DUMMYFUNCTION("""COMPUTED_VALUE"""),"PHP")</f>
        <v>PHP</v>
      </c>
      <c r="H4699" s="1" t="str">
        <f>IFERROR(__xludf.DUMMYFUNCTION("""COMPUTED_VALUE"""),"SQL")</f>
        <v>SQL</v>
      </c>
    </row>
    <row r="4700">
      <c r="B4700" s="1" t="str">
        <f>IFERROR(__xludf.DUMMYFUNCTION("""COMPUTED_VALUE"""),"C++;Dart;HTML/CSS;Java;JavaScript;Kotlin;Python;Ruby;Swift;TypeScript")</f>
        <v>C++;Dart;HTML/CSS;Java;JavaScript;Kotlin;Python;Ruby;Swift;TypeScript</v>
      </c>
      <c r="E4700" s="1" t="str">
        <f>IFERROR(__xludf.DUMMYFUNCTION("UNIQUE(SPLIT(B4700,"";""))"),"C++")</f>
        <v>C++</v>
      </c>
      <c r="F4700" s="1" t="str">
        <f>IFERROR(__xludf.DUMMYFUNCTION("""COMPUTED_VALUE"""),"Dart")</f>
        <v>Dart</v>
      </c>
      <c r="G4700" s="1" t="str">
        <f>IFERROR(__xludf.DUMMYFUNCTION("""COMPUTED_VALUE"""),"HTML/CSS")</f>
        <v>HTML/CSS</v>
      </c>
      <c r="H4700" s="1" t="str">
        <f>IFERROR(__xludf.DUMMYFUNCTION("""COMPUTED_VALUE"""),"Java")</f>
        <v>Java</v>
      </c>
      <c r="I4700" s="1" t="str">
        <f>IFERROR(__xludf.DUMMYFUNCTION("""COMPUTED_VALUE"""),"JavaScript")</f>
        <v>JavaScript</v>
      </c>
      <c r="J4700" s="1" t="str">
        <f>IFERROR(__xludf.DUMMYFUNCTION("""COMPUTED_VALUE"""),"Kotlin")</f>
        <v>Kotlin</v>
      </c>
      <c r="K4700" s="1" t="str">
        <f>IFERROR(__xludf.DUMMYFUNCTION("""COMPUTED_VALUE"""),"Python")</f>
        <v>Python</v>
      </c>
      <c r="L4700" s="1" t="str">
        <f>IFERROR(__xludf.DUMMYFUNCTION("""COMPUTED_VALUE"""),"Ruby")</f>
        <v>Ruby</v>
      </c>
      <c r="M4700" s="1" t="str">
        <f>IFERROR(__xludf.DUMMYFUNCTION("""COMPUTED_VALUE"""),"Swift")</f>
        <v>Swift</v>
      </c>
      <c r="N4700" s="1" t="str">
        <f>IFERROR(__xludf.DUMMYFUNCTION("""COMPUTED_VALUE"""),"TypeScript")</f>
        <v>TypeScript</v>
      </c>
    </row>
    <row r="4701">
      <c r="B4701" s="1" t="str">
        <f>IFERROR(__xludf.DUMMYFUNCTION("""COMPUTED_VALUE"""),"Bash/Shell/PowerShell;HTML/CSS;JavaScript;PHP")</f>
        <v>Bash/Shell/PowerShell;HTML/CSS;JavaScript;PHP</v>
      </c>
      <c r="E4701" s="1" t="str">
        <f>IFERROR(__xludf.DUMMYFUNCTION("UNIQUE(SPLIT(B4701,"";""))"),"Bash/Shell/PowerShell")</f>
        <v>Bash/Shell/PowerShell</v>
      </c>
      <c r="F4701" s="1" t="str">
        <f>IFERROR(__xludf.DUMMYFUNCTION("""COMPUTED_VALUE"""),"HTML/CSS")</f>
        <v>HTML/CSS</v>
      </c>
      <c r="G4701" s="1" t="str">
        <f>IFERROR(__xludf.DUMMYFUNCTION("""COMPUTED_VALUE"""),"JavaScript")</f>
        <v>JavaScript</v>
      </c>
      <c r="H4701" s="1" t="str">
        <f>IFERROR(__xludf.DUMMYFUNCTION("""COMPUTED_VALUE"""),"PHP")</f>
        <v>PHP</v>
      </c>
    </row>
    <row r="4702">
      <c r="B4702" s="1" t="str">
        <f>IFERROR(__xludf.DUMMYFUNCTION("""COMPUTED_VALUE"""),"C++")</f>
        <v>C++</v>
      </c>
      <c r="E4702" s="1" t="str">
        <f>IFERROR(__xludf.DUMMYFUNCTION("UNIQUE(SPLIT(B4702,"";""))"),"C++")</f>
        <v>C++</v>
      </c>
    </row>
    <row r="4703">
      <c r="B4703" s="1" t="str">
        <f>IFERROR(__xludf.DUMMYFUNCTION("""COMPUTED_VALUE"""),"Elixir;Erlang;HTML/CSS;JavaScript;Python;Ruby;SQL;TypeScript;Other(s):")</f>
        <v>Elixir;Erlang;HTML/CSS;JavaScript;Python;Ruby;SQL;TypeScript;Other(s):</v>
      </c>
      <c r="E4703" s="1" t="str">
        <f>IFERROR(__xludf.DUMMYFUNCTION("UNIQUE(SPLIT(B4703,"";""))"),"Elixir")</f>
        <v>Elixir</v>
      </c>
      <c r="F4703" s="1" t="str">
        <f>IFERROR(__xludf.DUMMYFUNCTION("""COMPUTED_VALUE"""),"Erlang")</f>
        <v>Erlang</v>
      </c>
      <c r="G4703" s="1" t="str">
        <f>IFERROR(__xludf.DUMMYFUNCTION("""COMPUTED_VALUE"""),"HTML/CSS")</f>
        <v>HTML/CSS</v>
      </c>
      <c r="H4703" s="1" t="str">
        <f>IFERROR(__xludf.DUMMYFUNCTION("""COMPUTED_VALUE"""),"JavaScript")</f>
        <v>JavaScript</v>
      </c>
      <c r="I4703" s="1" t="str">
        <f>IFERROR(__xludf.DUMMYFUNCTION("""COMPUTED_VALUE"""),"Python")</f>
        <v>Python</v>
      </c>
      <c r="J4703" s="1" t="str">
        <f>IFERROR(__xludf.DUMMYFUNCTION("""COMPUTED_VALUE"""),"Ruby")</f>
        <v>Ruby</v>
      </c>
      <c r="K4703" s="1" t="str">
        <f>IFERROR(__xludf.DUMMYFUNCTION("""COMPUTED_VALUE"""),"SQL")</f>
        <v>SQL</v>
      </c>
      <c r="L4703" s="1" t="str">
        <f>IFERROR(__xludf.DUMMYFUNCTION("""COMPUTED_VALUE"""),"TypeScript")</f>
        <v>TypeScript</v>
      </c>
      <c r="M4703" s="1" t="str">
        <f>IFERROR(__xludf.DUMMYFUNCTION("""COMPUTED_VALUE"""),"Other(s):")</f>
        <v>Other(s):</v>
      </c>
    </row>
    <row r="4704">
      <c r="B4704" s="1" t="str">
        <f>IFERROR(__xludf.DUMMYFUNCTION("""COMPUTED_VALUE"""),"Bash/Shell/PowerShell;Go;HTML/CSS;Java;JavaScript;PHP;Python;R;SQL")</f>
        <v>Bash/Shell/PowerShell;Go;HTML/CSS;Java;JavaScript;PHP;Python;R;SQL</v>
      </c>
      <c r="E4704" s="1" t="str">
        <f>IFERROR(__xludf.DUMMYFUNCTION("UNIQUE(SPLIT(B4704,"";""))"),"Bash/Shell/PowerShell")</f>
        <v>Bash/Shell/PowerShell</v>
      </c>
      <c r="F4704" s="1" t="str">
        <f>IFERROR(__xludf.DUMMYFUNCTION("""COMPUTED_VALUE"""),"Go")</f>
        <v>Go</v>
      </c>
      <c r="G4704" s="1" t="str">
        <f>IFERROR(__xludf.DUMMYFUNCTION("""COMPUTED_VALUE"""),"HTML/CSS")</f>
        <v>HTML/CSS</v>
      </c>
      <c r="H4704" s="1" t="str">
        <f>IFERROR(__xludf.DUMMYFUNCTION("""COMPUTED_VALUE"""),"Java")</f>
        <v>Java</v>
      </c>
      <c r="I4704" s="1" t="str">
        <f>IFERROR(__xludf.DUMMYFUNCTION("""COMPUTED_VALUE"""),"JavaScript")</f>
        <v>JavaScript</v>
      </c>
      <c r="J4704" s="1" t="str">
        <f>IFERROR(__xludf.DUMMYFUNCTION("""COMPUTED_VALUE"""),"PHP")</f>
        <v>PHP</v>
      </c>
      <c r="K4704" s="1" t="str">
        <f>IFERROR(__xludf.DUMMYFUNCTION("""COMPUTED_VALUE"""),"Python")</f>
        <v>Python</v>
      </c>
      <c r="L4704" s="1" t="str">
        <f>IFERROR(__xludf.DUMMYFUNCTION("""COMPUTED_VALUE"""),"R")</f>
        <v>R</v>
      </c>
      <c r="M4704" s="1" t="str">
        <f>IFERROR(__xludf.DUMMYFUNCTION("""COMPUTED_VALUE"""),"SQL")</f>
        <v>SQL</v>
      </c>
    </row>
    <row r="4705">
      <c r="B4705" s="1" t="str">
        <f>IFERROR(__xludf.DUMMYFUNCTION("""COMPUTED_VALUE"""),"HTML/CSS;JavaScript;PHP;SQL")</f>
        <v>HTML/CSS;JavaScript;PHP;SQL</v>
      </c>
      <c r="E4705" s="1" t="str">
        <f>IFERROR(__xludf.DUMMYFUNCTION("UNIQUE(SPLIT(B4705,"";""))"),"HTML/CSS")</f>
        <v>HTML/CSS</v>
      </c>
      <c r="F4705" s="1" t="str">
        <f>IFERROR(__xludf.DUMMYFUNCTION("""COMPUTED_VALUE"""),"JavaScript")</f>
        <v>JavaScript</v>
      </c>
      <c r="G4705" s="1" t="str">
        <f>IFERROR(__xludf.DUMMYFUNCTION("""COMPUTED_VALUE"""),"PHP")</f>
        <v>PHP</v>
      </c>
      <c r="H4705" s="1" t="str">
        <f>IFERROR(__xludf.DUMMYFUNCTION("""COMPUTED_VALUE"""),"SQL")</f>
        <v>SQL</v>
      </c>
    </row>
    <row r="4706">
      <c r="B4706" s="1" t="str">
        <f>IFERROR(__xludf.DUMMYFUNCTION("""COMPUTED_VALUE"""),"HTML/CSS;Java;JavaScript;PHP;SQL")</f>
        <v>HTML/CSS;Java;JavaScript;PHP;SQL</v>
      </c>
      <c r="E4706" s="1" t="str">
        <f>IFERROR(__xludf.DUMMYFUNCTION("UNIQUE(SPLIT(B4706,"";""))"),"HTML/CSS")</f>
        <v>HTML/CSS</v>
      </c>
      <c r="F4706" s="1" t="str">
        <f>IFERROR(__xludf.DUMMYFUNCTION("""COMPUTED_VALUE"""),"Java")</f>
        <v>Java</v>
      </c>
      <c r="G4706" s="1" t="str">
        <f>IFERROR(__xludf.DUMMYFUNCTION("""COMPUTED_VALUE"""),"JavaScript")</f>
        <v>JavaScript</v>
      </c>
      <c r="H4706" s="1" t="str">
        <f>IFERROR(__xludf.DUMMYFUNCTION("""COMPUTED_VALUE"""),"PHP")</f>
        <v>PHP</v>
      </c>
      <c r="I4706" s="1" t="str">
        <f>IFERROR(__xludf.DUMMYFUNCTION("""COMPUTED_VALUE"""),"SQL")</f>
        <v>SQL</v>
      </c>
    </row>
    <row r="4707">
      <c r="B4707" s="1" t="str">
        <f>IFERROR(__xludf.DUMMYFUNCTION("""COMPUTED_VALUE"""),"C;C++;HTML/CSS;Java;JavaScript;Objective-C;Python;SQL")</f>
        <v>C;C++;HTML/CSS;Java;JavaScript;Objective-C;Python;SQL</v>
      </c>
      <c r="E4707" s="1" t="str">
        <f>IFERROR(__xludf.DUMMYFUNCTION("UNIQUE(SPLIT(B4707,"";""))"),"C")</f>
        <v>C</v>
      </c>
      <c r="F4707" s="1" t="str">
        <f>IFERROR(__xludf.DUMMYFUNCTION("""COMPUTED_VALUE"""),"C++")</f>
        <v>C++</v>
      </c>
      <c r="G4707" s="1" t="str">
        <f>IFERROR(__xludf.DUMMYFUNCTION("""COMPUTED_VALUE"""),"HTML/CSS")</f>
        <v>HTML/CSS</v>
      </c>
      <c r="H4707" s="1" t="str">
        <f>IFERROR(__xludf.DUMMYFUNCTION("""COMPUTED_VALUE"""),"Java")</f>
        <v>Java</v>
      </c>
      <c r="I4707" s="1" t="str">
        <f>IFERROR(__xludf.DUMMYFUNCTION("""COMPUTED_VALUE"""),"JavaScript")</f>
        <v>JavaScript</v>
      </c>
      <c r="J4707" s="1" t="str">
        <f>IFERROR(__xludf.DUMMYFUNCTION("""COMPUTED_VALUE"""),"Objective-C")</f>
        <v>Objective-C</v>
      </c>
      <c r="K4707" s="1" t="str">
        <f>IFERROR(__xludf.DUMMYFUNCTION("""COMPUTED_VALUE"""),"Python")</f>
        <v>Python</v>
      </c>
      <c r="L4707" s="1" t="str">
        <f>IFERROR(__xludf.DUMMYFUNCTION("""COMPUTED_VALUE"""),"SQL")</f>
        <v>SQL</v>
      </c>
    </row>
    <row r="4708">
      <c r="B4708" s="1" t="str">
        <f>IFERROR(__xludf.DUMMYFUNCTION("""COMPUTED_VALUE"""),"C++;C#;HTML/CSS;Java;JavaScript;Python;Ruby;Scala;TypeScript")</f>
        <v>C++;C#;HTML/CSS;Java;JavaScript;Python;Ruby;Scala;TypeScript</v>
      </c>
      <c r="E4708" s="1" t="str">
        <f>IFERROR(__xludf.DUMMYFUNCTION("UNIQUE(SPLIT(B4708,"";""))"),"C++")</f>
        <v>C++</v>
      </c>
      <c r="F4708" s="1" t="str">
        <f>IFERROR(__xludf.DUMMYFUNCTION("""COMPUTED_VALUE"""),"C#")</f>
        <v>C#</v>
      </c>
      <c r="G4708" s="1" t="str">
        <f>IFERROR(__xludf.DUMMYFUNCTION("""COMPUTED_VALUE"""),"HTML/CSS")</f>
        <v>HTML/CSS</v>
      </c>
      <c r="H4708" s="1" t="str">
        <f>IFERROR(__xludf.DUMMYFUNCTION("""COMPUTED_VALUE"""),"Java")</f>
        <v>Java</v>
      </c>
      <c r="I4708" s="1" t="str">
        <f>IFERROR(__xludf.DUMMYFUNCTION("""COMPUTED_VALUE"""),"JavaScript")</f>
        <v>JavaScript</v>
      </c>
      <c r="J4708" s="1" t="str">
        <f>IFERROR(__xludf.DUMMYFUNCTION("""COMPUTED_VALUE"""),"Python")</f>
        <v>Python</v>
      </c>
      <c r="K4708" s="1" t="str">
        <f>IFERROR(__xludf.DUMMYFUNCTION("""COMPUTED_VALUE"""),"Ruby")</f>
        <v>Ruby</v>
      </c>
      <c r="L4708" s="1" t="str">
        <f>IFERROR(__xludf.DUMMYFUNCTION("""COMPUTED_VALUE"""),"Scala")</f>
        <v>Scala</v>
      </c>
      <c r="M4708" s="1" t="str">
        <f>IFERROR(__xludf.DUMMYFUNCTION("""COMPUTED_VALUE"""),"TypeScript")</f>
        <v>TypeScript</v>
      </c>
    </row>
    <row r="4709">
      <c r="B4709" s="1" t="str">
        <f>IFERROR(__xludf.DUMMYFUNCTION("""COMPUTED_VALUE"""),"HTML/CSS;Java;Kotlin;Python")</f>
        <v>HTML/CSS;Java;Kotlin;Python</v>
      </c>
      <c r="E4709" s="1" t="str">
        <f>IFERROR(__xludf.DUMMYFUNCTION("UNIQUE(SPLIT(B4709,"";""))"),"HTML/CSS")</f>
        <v>HTML/CSS</v>
      </c>
      <c r="F4709" s="1" t="str">
        <f>IFERROR(__xludf.DUMMYFUNCTION("""COMPUTED_VALUE"""),"Java")</f>
        <v>Java</v>
      </c>
      <c r="G4709" s="1" t="str">
        <f>IFERROR(__xludf.DUMMYFUNCTION("""COMPUTED_VALUE"""),"Kotlin")</f>
        <v>Kotlin</v>
      </c>
      <c r="H4709" s="1" t="str">
        <f>IFERROR(__xludf.DUMMYFUNCTION("""COMPUTED_VALUE"""),"Python")</f>
        <v>Python</v>
      </c>
    </row>
    <row r="4710">
      <c r="B4710" s="1" t="str">
        <f>IFERROR(__xludf.DUMMYFUNCTION("""COMPUTED_VALUE"""),"C;C#;HTML/CSS;Java;PHP;SQL;VBA")</f>
        <v>C;C#;HTML/CSS;Java;PHP;SQL;VBA</v>
      </c>
      <c r="E4710" s="1" t="str">
        <f>IFERROR(__xludf.DUMMYFUNCTION("UNIQUE(SPLIT(B4710,"";""))"),"C")</f>
        <v>C</v>
      </c>
      <c r="F4710" s="1" t="str">
        <f>IFERROR(__xludf.DUMMYFUNCTION("""COMPUTED_VALUE"""),"C#")</f>
        <v>C#</v>
      </c>
      <c r="G4710" s="1" t="str">
        <f>IFERROR(__xludf.DUMMYFUNCTION("""COMPUTED_VALUE"""),"HTML/CSS")</f>
        <v>HTML/CSS</v>
      </c>
      <c r="H4710" s="1" t="str">
        <f>IFERROR(__xludf.DUMMYFUNCTION("""COMPUTED_VALUE"""),"Java")</f>
        <v>Java</v>
      </c>
      <c r="I4710" s="1" t="str">
        <f>IFERROR(__xludf.DUMMYFUNCTION("""COMPUTED_VALUE"""),"PHP")</f>
        <v>PHP</v>
      </c>
      <c r="J4710" s="1" t="str">
        <f>IFERROR(__xludf.DUMMYFUNCTION("""COMPUTED_VALUE"""),"SQL")</f>
        <v>SQL</v>
      </c>
      <c r="K4710" s="1" t="str">
        <f>IFERROR(__xludf.DUMMYFUNCTION("""COMPUTED_VALUE"""),"VBA")</f>
        <v>VBA</v>
      </c>
    </row>
    <row r="4711">
      <c r="B4711" s="1" t="str">
        <f>IFERROR(__xludf.DUMMYFUNCTION("""COMPUTED_VALUE"""),"Assembly;C;C++;HTML/CSS;Java;JavaScript;PHP;Python;SQL")</f>
        <v>Assembly;C;C++;HTML/CSS;Java;JavaScript;PHP;Python;SQL</v>
      </c>
      <c r="E4711" s="1" t="str">
        <f>IFERROR(__xludf.DUMMYFUNCTION("UNIQUE(SPLIT(B4711,"";""))"),"Assembly")</f>
        <v>Assembly</v>
      </c>
      <c r="F4711" s="1" t="str">
        <f>IFERROR(__xludf.DUMMYFUNCTION("""COMPUTED_VALUE"""),"C")</f>
        <v>C</v>
      </c>
      <c r="G4711" s="1" t="str">
        <f>IFERROR(__xludf.DUMMYFUNCTION("""COMPUTED_VALUE"""),"C++")</f>
        <v>C++</v>
      </c>
      <c r="H4711" s="1" t="str">
        <f>IFERROR(__xludf.DUMMYFUNCTION("""COMPUTED_VALUE"""),"HTML/CSS")</f>
        <v>HTML/CSS</v>
      </c>
      <c r="I4711" s="1" t="str">
        <f>IFERROR(__xludf.DUMMYFUNCTION("""COMPUTED_VALUE"""),"Java")</f>
        <v>Java</v>
      </c>
      <c r="J4711" s="1" t="str">
        <f>IFERROR(__xludf.DUMMYFUNCTION("""COMPUTED_VALUE"""),"JavaScript")</f>
        <v>JavaScript</v>
      </c>
      <c r="K4711" s="1" t="str">
        <f>IFERROR(__xludf.DUMMYFUNCTION("""COMPUTED_VALUE"""),"PHP")</f>
        <v>PHP</v>
      </c>
      <c r="L4711" s="1" t="str">
        <f>IFERROR(__xludf.DUMMYFUNCTION("""COMPUTED_VALUE"""),"Python")</f>
        <v>Python</v>
      </c>
      <c r="M4711" s="1" t="str">
        <f>IFERROR(__xludf.DUMMYFUNCTION("""COMPUTED_VALUE"""),"SQL")</f>
        <v>SQL</v>
      </c>
    </row>
    <row r="4712">
      <c r="B4712" s="1" t="str">
        <f>IFERROR(__xludf.DUMMYFUNCTION("""COMPUTED_VALUE"""),"Bash/Shell/PowerShell;C#;HTML/CSS;JavaScript;Python;SQL;TypeScript")</f>
        <v>Bash/Shell/PowerShell;C#;HTML/CSS;JavaScript;Python;SQL;TypeScript</v>
      </c>
      <c r="E4712" s="1" t="str">
        <f>IFERROR(__xludf.DUMMYFUNCTION("UNIQUE(SPLIT(B4712,"";""))"),"Bash/Shell/PowerShell")</f>
        <v>Bash/Shell/PowerShell</v>
      </c>
      <c r="F4712" s="1" t="str">
        <f>IFERROR(__xludf.DUMMYFUNCTION("""COMPUTED_VALUE"""),"C#")</f>
        <v>C#</v>
      </c>
      <c r="G4712" s="1" t="str">
        <f>IFERROR(__xludf.DUMMYFUNCTION("""COMPUTED_VALUE"""),"HTML/CSS")</f>
        <v>HTML/CSS</v>
      </c>
      <c r="H4712" s="1" t="str">
        <f>IFERROR(__xludf.DUMMYFUNCTION("""COMPUTED_VALUE"""),"JavaScript")</f>
        <v>JavaScript</v>
      </c>
      <c r="I4712" s="1" t="str">
        <f>IFERROR(__xludf.DUMMYFUNCTION("""COMPUTED_VALUE"""),"Python")</f>
        <v>Python</v>
      </c>
      <c r="J4712" s="1" t="str">
        <f>IFERROR(__xludf.DUMMYFUNCTION("""COMPUTED_VALUE"""),"SQL")</f>
        <v>SQL</v>
      </c>
      <c r="K4712" s="1" t="str">
        <f>IFERROR(__xludf.DUMMYFUNCTION("""COMPUTED_VALUE"""),"TypeScript")</f>
        <v>TypeScript</v>
      </c>
    </row>
    <row r="4713">
      <c r="B4713" s="1" t="str">
        <f>IFERROR(__xludf.DUMMYFUNCTION("""COMPUTED_VALUE"""),"C#;HTML/CSS;Java;JavaScript;PHP;SQL")</f>
        <v>C#;HTML/CSS;Java;JavaScript;PHP;SQL</v>
      </c>
      <c r="E4713" s="1" t="str">
        <f>IFERROR(__xludf.DUMMYFUNCTION("UNIQUE(SPLIT(B4713,"";""))"),"C#")</f>
        <v>C#</v>
      </c>
      <c r="F4713" s="1" t="str">
        <f>IFERROR(__xludf.DUMMYFUNCTION("""COMPUTED_VALUE"""),"HTML/CSS")</f>
        <v>HTML/CSS</v>
      </c>
      <c r="G4713" s="1" t="str">
        <f>IFERROR(__xludf.DUMMYFUNCTION("""COMPUTED_VALUE"""),"Java")</f>
        <v>Java</v>
      </c>
      <c r="H4713" s="1" t="str">
        <f>IFERROR(__xludf.DUMMYFUNCTION("""COMPUTED_VALUE"""),"JavaScript")</f>
        <v>JavaScript</v>
      </c>
      <c r="I4713" s="1" t="str">
        <f>IFERROR(__xludf.DUMMYFUNCTION("""COMPUTED_VALUE"""),"PHP")</f>
        <v>PHP</v>
      </c>
      <c r="J4713" s="1" t="str">
        <f>IFERROR(__xludf.DUMMYFUNCTION("""COMPUTED_VALUE"""),"SQL")</f>
        <v>SQL</v>
      </c>
    </row>
    <row r="4714">
      <c r="B4714" s="1" t="str">
        <f>IFERROR(__xludf.DUMMYFUNCTION("""COMPUTED_VALUE"""),"C#;HTML/CSS;Java;JavaScript;Kotlin;Python;SQL")</f>
        <v>C#;HTML/CSS;Java;JavaScript;Kotlin;Python;SQL</v>
      </c>
      <c r="E4714" s="1" t="str">
        <f>IFERROR(__xludf.DUMMYFUNCTION("UNIQUE(SPLIT(B4714,"";""))"),"C#")</f>
        <v>C#</v>
      </c>
      <c r="F4714" s="1" t="str">
        <f>IFERROR(__xludf.DUMMYFUNCTION("""COMPUTED_VALUE"""),"HTML/CSS")</f>
        <v>HTML/CSS</v>
      </c>
      <c r="G4714" s="1" t="str">
        <f>IFERROR(__xludf.DUMMYFUNCTION("""COMPUTED_VALUE"""),"Java")</f>
        <v>Java</v>
      </c>
      <c r="H4714" s="1" t="str">
        <f>IFERROR(__xludf.DUMMYFUNCTION("""COMPUTED_VALUE"""),"JavaScript")</f>
        <v>JavaScript</v>
      </c>
      <c r="I4714" s="1" t="str">
        <f>IFERROR(__xludf.DUMMYFUNCTION("""COMPUTED_VALUE"""),"Kotlin")</f>
        <v>Kotlin</v>
      </c>
      <c r="J4714" s="1" t="str">
        <f>IFERROR(__xludf.DUMMYFUNCTION("""COMPUTED_VALUE"""),"Python")</f>
        <v>Python</v>
      </c>
      <c r="K4714" s="1" t="str">
        <f>IFERROR(__xludf.DUMMYFUNCTION("""COMPUTED_VALUE"""),"SQL")</f>
        <v>SQL</v>
      </c>
    </row>
    <row r="4715">
      <c r="B4715" s="1" t="str">
        <f>IFERROR(__xludf.DUMMYFUNCTION("""COMPUTED_VALUE"""),"Bash/Shell/PowerShell;Elixir;HTML/CSS;JavaScript;PHP;Python;Ruby;SQL;TypeScript")</f>
        <v>Bash/Shell/PowerShell;Elixir;HTML/CSS;JavaScript;PHP;Python;Ruby;SQL;TypeScript</v>
      </c>
      <c r="E4715" s="1" t="str">
        <f>IFERROR(__xludf.DUMMYFUNCTION("UNIQUE(SPLIT(B4715,"";""))"),"Bash/Shell/PowerShell")</f>
        <v>Bash/Shell/PowerShell</v>
      </c>
      <c r="F4715" s="1" t="str">
        <f>IFERROR(__xludf.DUMMYFUNCTION("""COMPUTED_VALUE"""),"Elixir")</f>
        <v>Elixir</v>
      </c>
      <c r="G4715" s="1" t="str">
        <f>IFERROR(__xludf.DUMMYFUNCTION("""COMPUTED_VALUE"""),"HTML/CSS")</f>
        <v>HTML/CSS</v>
      </c>
      <c r="H4715" s="1" t="str">
        <f>IFERROR(__xludf.DUMMYFUNCTION("""COMPUTED_VALUE"""),"JavaScript")</f>
        <v>JavaScript</v>
      </c>
      <c r="I4715" s="1" t="str">
        <f>IFERROR(__xludf.DUMMYFUNCTION("""COMPUTED_VALUE"""),"PHP")</f>
        <v>PHP</v>
      </c>
      <c r="J4715" s="1" t="str">
        <f>IFERROR(__xludf.DUMMYFUNCTION("""COMPUTED_VALUE"""),"Python")</f>
        <v>Python</v>
      </c>
      <c r="K4715" s="1" t="str">
        <f>IFERROR(__xludf.DUMMYFUNCTION("""COMPUTED_VALUE"""),"Ruby")</f>
        <v>Ruby</v>
      </c>
      <c r="L4715" s="1" t="str">
        <f>IFERROR(__xludf.DUMMYFUNCTION("""COMPUTED_VALUE"""),"SQL")</f>
        <v>SQL</v>
      </c>
      <c r="M4715" s="1" t="str">
        <f>IFERROR(__xludf.DUMMYFUNCTION("""COMPUTED_VALUE"""),"TypeScript")</f>
        <v>TypeScript</v>
      </c>
    </row>
    <row r="4716">
      <c r="B4716" s="1" t="str">
        <f>IFERROR(__xludf.DUMMYFUNCTION("""COMPUTED_VALUE"""),"HTML/CSS;Java;JavaScript;SQL")</f>
        <v>HTML/CSS;Java;JavaScript;SQL</v>
      </c>
      <c r="E4716" s="1" t="str">
        <f>IFERROR(__xludf.DUMMYFUNCTION("UNIQUE(SPLIT(B4716,"";""))"),"HTML/CSS")</f>
        <v>HTML/CSS</v>
      </c>
      <c r="F4716" s="1" t="str">
        <f>IFERROR(__xludf.DUMMYFUNCTION("""COMPUTED_VALUE"""),"Java")</f>
        <v>Java</v>
      </c>
      <c r="G4716" s="1" t="str">
        <f>IFERROR(__xludf.DUMMYFUNCTION("""COMPUTED_VALUE"""),"JavaScript")</f>
        <v>JavaScript</v>
      </c>
      <c r="H4716" s="1" t="str">
        <f>IFERROR(__xludf.DUMMYFUNCTION("""COMPUTED_VALUE"""),"SQL")</f>
        <v>SQL</v>
      </c>
    </row>
    <row r="4717">
      <c r="B4717" s="1" t="str">
        <f>IFERROR(__xludf.DUMMYFUNCTION("""COMPUTED_VALUE"""),"Clojure;HTML/CSS;JavaScript;PHP;Python")</f>
        <v>Clojure;HTML/CSS;JavaScript;PHP;Python</v>
      </c>
      <c r="E4717" s="1" t="str">
        <f>IFERROR(__xludf.DUMMYFUNCTION("UNIQUE(SPLIT(B4717,"";""))"),"Clojure")</f>
        <v>Clojure</v>
      </c>
      <c r="F4717" s="1" t="str">
        <f>IFERROR(__xludf.DUMMYFUNCTION("""COMPUTED_VALUE"""),"HTML/CSS")</f>
        <v>HTML/CSS</v>
      </c>
      <c r="G4717" s="1" t="str">
        <f>IFERROR(__xludf.DUMMYFUNCTION("""COMPUTED_VALUE"""),"JavaScript")</f>
        <v>JavaScript</v>
      </c>
      <c r="H4717" s="1" t="str">
        <f>IFERROR(__xludf.DUMMYFUNCTION("""COMPUTED_VALUE"""),"PHP")</f>
        <v>PHP</v>
      </c>
      <c r="I4717" s="1" t="str">
        <f>IFERROR(__xludf.DUMMYFUNCTION("""COMPUTED_VALUE"""),"Python")</f>
        <v>Python</v>
      </c>
    </row>
    <row r="4718">
      <c r="B4718" s="1" t="str">
        <f>IFERROR(__xludf.DUMMYFUNCTION("""COMPUTED_VALUE"""),"HTML/CSS;Java;JavaScript;Rust;SQL")</f>
        <v>HTML/CSS;Java;JavaScript;Rust;SQL</v>
      </c>
      <c r="E4718" s="1" t="str">
        <f>IFERROR(__xludf.DUMMYFUNCTION("UNIQUE(SPLIT(B4718,"";""))"),"HTML/CSS")</f>
        <v>HTML/CSS</v>
      </c>
      <c r="F4718" s="1" t="str">
        <f>IFERROR(__xludf.DUMMYFUNCTION("""COMPUTED_VALUE"""),"Java")</f>
        <v>Java</v>
      </c>
      <c r="G4718" s="1" t="str">
        <f>IFERROR(__xludf.DUMMYFUNCTION("""COMPUTED_VALUE"""),"JavaScript")</f>
        <v>JavaScript</v>
      </c>
      <c r="H4718" s="1" t="str">
        <f>IFERROR(__xludf.DUMMYFUNCTION("""COMPUTED_VALUE"""),"Rust")</f>
        <v>Rust</v>
      </c>
      <c r="I4718" s="1" t="str">
        <f>IFERROR(__xludf.DUMMYFUNCTION("""COMPUTED_VALUE"""),"SQL")</f>
        <v>SQL</v>
      </c>
    </row>
    <row r="4719">
      <c r="B4719" s="1" t="str">
        <f>IFERROR(__xludf.DUMMYFUNCTION("""COMPUTED_VALUE"""),"Bash/Shell/PowerShell;C;C++;HTML/CSS;Python")</f>
        <v>Bash/Shell/PowerShell;C;C++;HTML/CSS;Python</v>
      </c>
      <c r="E4719" s="1" t="str">
        <f>IFERROR(__xludf.DUMMYFUNCTION("UNIQUE(SPLIT(B4719,"";""))"),"Bash/Shell/PowerShell")</f>
        <v>Bash/Shell/PowerShell</v>
      </c>
      <c r="F4719" s="1" t="str">
        <f>IFERROR(__xludf.DUMMYFUNCTION("""COMPUTED_VALUE"""),"C")</f>
        <v>C</v>
      </c>
      <c r="G4719" s="1" t="str">
        <f>IFERROR(__xludf.DUMMYFUNCTION("""COMPUTED_VALUE"""),"C++")</f>
        <v>C++</v>
      </c>
      <c r="H4719" s="1" t="str">
        <f>IFERROR(__xludf.DUMMYFUNCTION("""COMPUTED_VALUE"""),"HTML/CSS")</f>
        <v>HTML/CSS</v>
      </c>
      <c r="I4719" s="1" t="str">
        <f>IFERROR(__xludf.DUMMYFUNCTION("""COMPUTED_VALUE"""),"Python")</f>
        <v>Python</v>
      </c>
    </row>
    <row r="4720">
      <c r="B4720" s="1" t="str">
        <f>IFERROR(__xludf.DUMMYFUNCTION("""COMPUTED_VALUE"""),"Go;HTML/CSS;JavaScript;Python;SQL;TypeScript")</f>
        <v>Go;HTML/CSS;JavaScript;Python;SQL;TypeScript</v>
      </c>
      <c r="E4720" s="1" t="str">
        <f>IFERROR(__xludf.DUMMYFUNCTION("UNIQUE(SPLIT(B4720,"";""))"),"Go")</f>
        <v>Go</v>
      </c>
      <c r="F4720" s="1" t="str">
        <f>IFERROR(__xludf.DUMMYFUNCTION("""COMPUTED_VALUE"""),"HTML/CSS")</f>
        <v>HTML/CSS</v>
      </c>
      <c r="G4720" s="1" t="str">
        <f>IFERROR(__xludf.DUMMYFUNCTION("""COMPUTED_VALUE"""),"JavaScript")</f>
        <v>JavaScript</v>
      </c>
      <c r="H4720" s="1" t="str">
        <f>IFERROR(__xludf.DUMMYFUNCTION("""COMPUTED_VALUE"""),"Python")</f>
        <v>Python</v>
      </c>
      <c r="I4720" s="1" t="str">
        <f>IFERROR(__xludf.DUMMYFUNCTION("""COMPUTED_VALUE"""),"SQL")</f>
        <v>SQL</v>
      </c>
      <c r="J4720" s="1" t="str">
        <f>IFERROR(__xludf.DUMMYFUNCTION("""COMPUTED_VALUE"""),"TypeScript")</f>
        <v>TypeScript</v>
      </c>
    </row>
    <row r="4721">
      <c r="B4721" s="1" t="str">
        <f>IFERROR(__xludf.DUMMYFUNCTION("""COMPUTED_VALUE"""),"Bash/Shell/PowerShell;C++;C#;JavaScript;Python")</f>
        <v>Bash/Shell/PowerShell;C++;C#;JavaScript;Python</v>
      </c>
      <c r="E4721" s="1" t="str">
        <f>IFERROR(__xludf.DUMMYFUNCTION("UNIQUE(SPLIT(B4721,"";""))"),"Bash/Shell/PowerShell")</f>
        <v>Bash/Shell/PowerShell</v>
      </c>
      <c r="F4721" s="1" t="str">
        <f>IFERROR(__xludf.DUMMYFUNCTION("""COMPUTED_VALUE"""),"C++")</f>
        <v>C++</v>
      </c>
      <c r="G4721" s="1" t="str">
        <f>IFERROR(__xludf.DUMMYFUNCTION("""COMPUTED_VALUE"""),"C#")</f>
        <v>C#</v>
      </c>
      <c r="H4721" s="1" t="str">
        <f>IFERROR(__xludf.DUMMYFUNCTION("""COMPUTED_VALUE"""),"JavaScript")</f>
        <v>JavaScript</v>
      </c>
      <c r="I4721" s="1" t="str">
        <f>IFERROR(__xludf.DUMMYFUNCTION("""COMPUTED_VALUE"""),"Python")</f>
        <v>Python</v>
      </c>
    </row>
    <row r="4722">
      <c r="B4722" s="1" t="str">
        <f>IFERROR(__xludf.DUMMYFUNCTION("""COMPUTED_VALUE"""),"Bash/Shell/PowerShell;C++;HTML/CSS;JavaScript;Python")</f>
        <v>Bash/Shell/PowerShell;C++;HTML/CSS;JavaScript;Python</v>
      </c>
      <c r="E4722" s="1" t="str">
        <f>IFERROR(__xludf.DUMMYFUNCTION("UNIQUE(SPLIT(B4722,"";""))"),"Bash/Shell/PowerShell")</f>
        <v>Bash/Shell/PowerShell</v>
      </c>
      <c r="F4722" s="1" t="str">
        <f>IFERROR(__xludf.DUMMYFUNCTION("""COMPUTED_VALUE"""),"C++")</f>
        <v>C++</v>
      </c>
      <c r="G4722" s="1" t="str">
        <f>IFERROR(__xludf.DUMMYFUNCTION("""COMPUTED_VALUE"""),"HTML/CSS")</f>
        <v>HTML/CSS</v>
      </c>
      <c r="H4722" s="1" t="str">
        <f>IFERROR(__xludf.DUMMYFUNCTION("""COMPUTED_VALUE"""),"JavaScript")</f>
        <v>JavaScript</v>
      </c>
      <c r="I4722" s="1" t="str">
        <f>IFERROR(__xludf.DUMMYFUNCTION("""COMPUTED_VALUE"""),"Python")</f>
        <v>Python</v>
      </c>
    </row>
    <row r="4723">
      <c r="B4723" s="1" t="str">
        <f>IFERROR(__xludf.DUMMYFUNCTION("""COMPUTED_VALUE"""),"Bash/Shell/PowerShell;Python;SQL;Other(s):")</f>
        <v>Bash/Shell/PowerShell;Python;SQL;Other(s):</v>
      </c>
      <c r="E4723" s="1" t="str">
        <f>IFERROR(__xludf.DUMMYFUNCTION("UNIQUE(SPLIT(B4723,"";""))"),"Bash/Shell/PowerShell")</f>
        <v>Bash/Shell/PowerShell</v>
      </c>
      <c r="F4723" s="1" t="str">
        <f>IFERROR(__xludf.DUMMYFUNCTION("""COMPUTED_VALUE"""),"Python")</f>
        <v>Python</v>
      </c>
      <c r="G4723" s="1" t="str">
        <f>IFERROR(__xludf.DUMMYFUNCTION("""COMPUTED_VALUE"""),"SQL")</f>
        <v>SQL</v>
      </c>
      <c r="H4723" s="1" t="str">
        <f>IFERROR(__xludf.DUMMYFUNCTION("""COMPUTED_VALUE"""),"Other(s):")</f>
        <v>Other(s):</v>
      </c>
    </row>
    <row r="4724">
      <c r="B4724" s="1" t="str">
        <f>IFERROR(__xludf.DUMMYFUNCTION("""COMPUTED_VALUE"""),"Bash/Shell/PowerShell;HTML/CSS;JavaScript;PHP;SQL;TypeScript")</f>
        <v>Bash/Shell/PowerShell;HTML/CSS;JavaScript;PHP;SQL;TypeScript</v>
      </c>
      <c r="E4724" s="1" t="str">
        <f>IFERROR(__xludf.DUMMYFUNCTION("UNIQUE(SPLIT(B4724,"";""))"),"Bash/Shell/PowerShell")</f>
        <v>Bash/Shell/PowerShell</v>
      </c>
      <c r="F4724" s="1" t="str">
        <f>IFERROR(__xludf.DUMMYFUNCTION("""COMPUTED_VALUE"""),"HTML/CSS")</f>
        <v>HTML/CSS</v>
      </c>
      <c r="G4724" s="1" t="str">
        <f>IFERROR(__xludf.DUMMYFUNCTION("""COMPUTED_VALUE"""),"JavaScript")</f>
        <v>JavaScript</v>
      </c>
      <c r="H4724" s="1" t="str">
        <f>IFERROR(__xludf.DUMMYFUNCTION("""COMPUTED_VALUE"""),"PHP")</f>
        <v>PHP</v>
      </c>
      <c r="I4724" s="1" t="str">
        <f>IFERROR(__xludf.DUMMYFUNCTION("""COMPUTED_VALUE"""),"SQL")</f>
        <v>SQL</v>
      </c>
      <c r="J4724" s="1" t="str">
        <f>IFERROR(__xludf.DUMMYFUNCTION("""COMPUTED_VALUE"""),"TypeScript")</f>
        <v>TypeScript</v>
      </c>
    </row>
    <row r="4725">
      <c r="B4725" s="1" t="str">
        <f>IFERROR(__xludf.DUMMYFUNCTION("""COMPUTED_VALUE"""),"Bash/Shell/PowerShell;C#;HTML/CSS;JavaScript;SQL;TypeScript")</f>
        <v>Bash/Shell/PowerShell;C#;HTML/CSS;JavaScript;SQL;TypeScript</v>
      </c>
      <c r="E4725" s="1" t="str">
        <f>IFERROR(__xludf.DUMMYFUNCTION("UNIQUE(SPLIT(B4725,"";""))"),"Bash/Shell/PowerShell")</f>
        <v>Bash/Shell/PowerShell</v>
      </c>
      <c r="F4725" s="1" t="str">
        <f>IFERROR(__xludf.DUMMYFUNCTION("""COMPUTED_VALUE"""),"C#")</f>
        <v>C#</v>
      </c>
      <c r="G4725" s="1" t="str">
        <f>IFERROR(__xludf.DUMMYFUNCTION("""COMPUTED_VALUE"""),"HTML/CSS")</f>
        <v>HTML/CSS</v>
      </c>
      <c r="H4725" s="1" t="str">
        <f>IFERROR(__xludf.DUMMYFUNCTION("""COMPUTED_VALUE"""),"JavaScript")</f>
        <v>JavaScript</v>
      </c>
      <c r="I4725" s="1" t="str">
        <f>IFERROR(__xludf.DUMMYFUNCTION("""COMPUTED_VALUE"""),"SQL")</f>
        <v>SQL</v>
      </c>
      <c r="J4725" s="1" t="str">
        <f>IFERROR(__xludf.DUMMYFUNCTION("""COMPUTED_VALUE"""),"TypeScript")</f>
        <v>TypeScript</v>
      </c>
    </row>
    <row r="4726">
      <c r="B4726" s="1" t="str">
        <f>IFERROR(__xludf.DUMMYFUNCTION("""COMPUTED_VALUE"""),"Assembly;C")</f>
        <v>Assembly;C</v>
      </c>
      <c r="E4726" s="1" t="str">
        <f>IFERROR(__xludf.DUMMYFUNCTION("UNIQUE(SPLIT(B4726,"";""))"),"Assembly")</f>
        <v>Assembly</v>
      </c>
      <c r="F4726" s="1" t="str">
        <f>IFERROR(__xludf.DUMMYFUNCTION("""COMPUTED_VALUE"""),"C")</f>
        <v>C</v>
      </c>
    </row>
    <row r="4727">
      <c r="B4727" s="1" t="str">
        <f>IFERROR(__xludf.DUMMYFUNCTION("""COMPUTED_VALUE"""),"Bash/Shell/PowerShell;C++;HTML/CSS;PHP")</f>
        <v>Bash/Shell/PowerShell;C++;HTML/CSS;PHP</v>
      </c>
      <c r="E4727" s="1" t="str">
        <f>IFERROR(__xludf.DUMMYFUNCTION("UNIQUE(SPLIT(B4727,"";""))"),"Bash/Shell/PowerShell")</f>
        <v>Bash/Shell/PowerShell</v>
      </c>
      <c r="F4727" s="1" t="str">
        <f>IFERROR(__xludf.DUMMYFUNCTION("""COMPUTED_VALUE"""),"C++")</f>
        <v>C++</v>
      </c>
      <c r="G4727" s="1" t="str">
        <f>IFERROR(__xludf.DUMMYFUNCTION("""COMPUTED_VALUE"""),"HTML/CSS")</f>
        <v>HTML/CSS</v>
      </c>
      <c r="H4727" s="1" t="str">
        <f>IFERROR(__xludf.DUMMYFUNCTION("""COMPUTED_VALUE"""),"PHP")</f>
        <v>PHP</v>
      </c>
    </row>
    <row r="4728">
      <c r="B4728" s="1" t="str">
        <f>IFERROR(__xludf.DUMMYFUNCTION("""COMPUTED_VALUE"""),"HTML/CSS;Java;JavaScript;TypeScript")</f>
        <v>HTML/CSS;Java;JavaScript;TypeScript</v>
      </c>
      <c r="E4728" s="1" t="str">
        <f>IFERROR(__xludf.DUMMYFUNCTION("UNIQUE(SPLIT(B4728,"";""))"),"HTML/CSS")</f>
        <v>HTML/CSS</v>
      </c>
      <c r="F4728" s="1" t="str">
        <f>IFERROR(__xludf.DUMMYFUNCTION("""COMPUTED_VALUE"""),"Java")</f>
        <v>Java</v>
      </c>
      <c r="G4728" s="1" t="str">
        <f>IFERROR(__xludf.DUMMYFUNCTION("""COMPUTED_VALUE"""),"JavaScript")</f>
        <v>JavaScript</v>
      </c>
      <c r="H4728" s="1" t="str">
        <f>IFERROR(__xludf.DUMMYFUNCTION("""COMPUTED_VALUE"""),"TypeScript")</f>
        <v>TypeScript</v>
      </c>
    </row>
    <row r="4729">
      <c r="B4729" s="1" t="str">
        <f>IFERROR(__xludf.DUMMYFUNCTION("""COMPUTED_VALUE"""),"Bash/Shell/PowerShell;C#;HTML/CSS;JavaScript;Python;R;Ruby;Rust;SQL")</f>
        <v>Bash/Shell/PowerShell;C#;HTML/CSS;JavaScript;Python;R;Ruby;Rust;SQL</v>
      </c>
      <c r="E4729" s="1" t="str">
        <f>IFERROR(__xludf.DUMMYFUNCTION("UNIQUE(SPLIT(B4729,"";""))"),"Bash/Shell/PowerShell")</f>
        <v>Bash/Shell/PowerShell</v>
      </c>
      <c r="F4729" s="1" t="str">
        <f>IFERROR(__xludf.DUMMYFUNCTION("""COMPUTED_VALUE"""),"C#")</f>
        <v>C#</v>
      </c>
      <c r="G4729" s="1" t="str">
        <f>IFERROR(__xludf.DUMMYFUNCTION("""COMPUTED_VALUE"""),"HTML/CSS")</f>
        <v>HTML/CSS</v>
      </c>
      <c r="H4729" s="1" t="str">
        <f>IFERROR(__xludf.DUMMYFUNCTION("""COMPUTED_VALUE"""),"JavaScript")</f>
        <v>JavaScript</v>
      </c>
      <c r="I4729" s="1" t="str">
        <f>IFERROR(__xludf.DUMMYFUNCTION("""COMPUTED_VALUE"""),"Python")</f>
        <v>Python</v>
      </c>
      <c r="J4729" s="1" t="str">
        <f>IFERROR(__xludf.DUMMYFUNCTION("""COMPUTED_VALUE"""),"R")</f>
        <v>R</v>
      </c>
      <c r="K4729" s="1" t="str">
        <f>IFERROR(__xludf.DUMMYFUNCTION("""COMPUTED_VALUE"""),"Ruby")</f>
        <v>Ruby</v>
      </c>
      <c r="L4729" s="1" t="str">
        <f>IFERROR(__xludf.DUMMYFUNCTION("""COMPUTED_VALUE"""),"Rust")</f>
        <v>Rust</v>
      </c>
      <c r="M4729" s="1" t="str">
        <f>IFERROR(__xludf.DUMMYFUNCTION("""COMPUTED_VALUE"""),"SQL")</f>
        <v>SQL</v>
      </c>
    </row>
    <row r="4730">
      <c r="B4730" s="1" t="str">
        <f>IFERROR(__xludf.DUMMYFUNCTION("""COMPUTED_VALUE"""),"C++;Java")</f>
        <v>C++;Java</v>
      </c>
      <c r="E4730" s="1" t="str">
        <f>IFERROR(__xludf.DUMMYFUNCTION("UNIQUE(SPLIT(B4730,"";""))"),"C++")</f>
        <v>C++</v>
      </c>
      <c r="F4730" s="1" t="str">
        <f>IFERROR(__xludf.DUMMYFUNCTION("""COMPUTED_VALUE"""),"Java")</f>
        <v>Java</v>
      </c>
    </row>
    <row r="4731">
      <c r="B4731" s="1" t="str">
        <f>IFERROR(__xludf.DUMMYFUNCTION("""COMPUTED_VALUE"""),"Bash/Shell/PowerShell;Python")</f>
        <v>Bash/Shell/PowerShell;Python</v>
      </c>
      <c r="E4731" s="1" t="str">
        <f>IFERROR(__xludf.DUMMYFUNCTION("UNIQUE(SPLIT(B4731,"";""))"),"Bash/Shell/PowerShell")</f>
        <v>Bash/Shell/PowerShell</v>
      </c>
      <c r="F4731" s="1" t="str">
        <f>IFERROR(__xludf.DUMMYFUNCTION("""COMPUTED_VALUE"""),"Python")</f>
        <v>Python</v>
      </c>
    </row>
    <row r="4732">
      <c r="B4732" s="1" t="str">
        <f>IFERROR(__xludf.DUMMYFUNCTION("""COMPUTED_VALUE"""),"Bash/Shell/PowerShell;HTML/CSS;Java;JavaScript;Kotlin;SQL")</f>
        <v>Bash/Shell/PowerShell;HTML/CSS;Java;JavaScript;Kotlin;SQL</v>
      </c>
      <c r="E4732" s="1" t="str">
        <f>IFERROR(__xludf.DUMMYFUNCTION("UNIQUE(SPLIT(B4732,"";""))"),"Bash/Shell/PowerShell")</f>
        <v>Bash/Shell/PowerShell</v>
      </c>
      <c r="F4732" s="1" t="str">
        <f>IFERROR(__xludf.DUMMYFUNCTION("""COMPUTED_VALUE"""),"HTML/CSS")</f>
        <v>HTML/CSS</v>
      </c>
      <c r="G4732" s="1" t="str">
        <f>IFERROR(__xludf.DUMMYFUNCTION("""COMPUTED_VALUE"""),"Java")</f>
        <v>Java</v>
      </c>
      <c r="H4732" s="1" t="str">
        <f>IFERROR(__xludf.DUMMYFUNCTION("""COMPUTED_VALUE"""),"JavaScript")</f>
        <v>JavaScript</v>
      </c>
      <c r="I4732" s="1" t="str">
        <f>IFERROR(__xludf.DUMMYFUNCTION("""COMPUTED_VALUE"""),"Kotlin")</f>
        <v>Kotlin</v>
      </c>
      <c r="J4732" s="1" t="str">
        <f>IFERROR(__xludf.DUMMYFUNCTION("""COMPUTED_VALUE"""),"SQL")</f>
        <v>SQL</v>
      </c>
    </row>
    <row r="4733">
      <c r="B4733" s="1" t="str">
        <f>IFERROR(__xludf.DUMMYFUNCTION("""COMPUTED_VALUE"""),"HTML/CSS;JavaScript;Python;SQL")</f>
        <v>HTML/CSS;JavaScript;Python;SQL</v>
      </c>
      <c r="E4733" s="1" t="str">
        <f>IFERROR(__xludf.DUMMYFUNCTION("UNIQUE(SPLIT(B4733,"";""))"),"HTML/CSS")</f>
        <v>HTML/CSS</v>
      </c>
      <c r="F4733" s="1" t="str">
        <f>IFERROR(__xludf.DUMMYFUNCTION("""COMPUTED_VALUE"""),"JavaScript")</f>
        <v>JavaScript</v>
      </c>
      <c r="G4733" s="1" t="str">
        <f>IFERROR(__xludf.DUMMYFUNCTION("""COMPUTED_VALUE"""),"Python")</f>
        <v>Python</v>
      </c>
      <c r="H4733" s="1" t="str">
        <f>IFERROR(__xludf.DUMMYFUNCTION("""COMPUTED_VALUE"""),"SQL")</f>
        <v>SQL</v>
      </c>
    </row>
    <row r="4734">
      <c r="B4734" s="1" t="str">
        <f>IFERROR(__xludf.DUMMYFUNCTION("""COMPUTED_VALUE"""),"Bash/Shell/PowerShell;Go;HTML/CSS;JavaScript;Python;R")</f>
        <v>Bash/Shell/PowerShell;Go;HTML/CSS;JavaScript;Python;R</v>
      </c>
      <c r="E4734" s="1" t="str">
        <f>IFERROR(__xludf.DUMMYFUNCTION("UNIQUE(SPLIT(B4734,"";""))"),"Bash/Shell/PowerShell")</f>
        <v>Bash/Shell/PowerShell</v>
      </c>
      <c r="F4734" s="1" t="str">
        <f>IFERROR(__xludf.DUMMYFUNCTION("""COMPUTED_VALUE"""),"Go")</f>
        <v>Go</v>
      </c>
      <c r="G4734" s="1" t="str">
        <f>IFERROR(__xludf.DUMMYFUNCTION("""COMPUTED_VALUE"""),"HTML/CSS")</f>
        <v>HTML/CSS</v>
      </c>
      <c r="H4734" s="1" t="str">
        <f>IFERROR(__xludf.DUMMYFUNCTION("""COMPUTED_VALUE"""),"JavaScript")</f>
        <v>JavaScript</v>
      </c>
      <c r="I4734" s="1" t="str">
        <f>IFERROR(__xludf.DUMMYFUNCTION("""COMPUTED_VALUE"""),"Python")</f>
        <v>Python</v>
      </c>
      <c r="J4734" s="1" t="str">
        <f>IFERROR(__xludf.DUMMYFUNCTION("""COMPUTED_VALUE"""),"R")</f>
        <v>R</v>
      </c>
    </row>
    <row r="4735">
      <c r="B4735" s="1" t="str">
        <f>IFERROR(__xludf.DUMMYFUNCTION("""COMPUTED_VALUE"""),"C#;JavaScript")</f>
        <v>C#;JavaScript</v>
      </c>
      <c r="E4735" s="1" t="str">
        <f>IFERROR(__xludf.DUMMYFUNCTION("UNIQUE(SPLIT(B4735,"";""))"),"C#")</f>
        <v>C#</v>
      </c>
      <c r="F4735" s="1" t="str">
        <f>IFERROR(__xludf.DUMMYFUNCTION("""COMPUTED_VALUE"""),"JavaScript")</f>
        <v>JavaScript</v>
      </c>
    </row>
    <row r="4736">
      <c r="B4736" s="1" t="str">
        <f>IFERROR(__xludf.DUMMYFUNCTION("""COMPUTED_VALUE"""),"C#;HTML/CSS;Java;JavaScript;SQL")</f>
        <v>C#;HTML/CSS;Java;JavaScript;SQL</v>
      </c>
      <c r="E4736" s="1" t="str">
        <f>IFERROR(__xludf.DUMMYFUNCTION("UNIQUE(SPLIT(B4736,"";""))"),"C#")</f>
        <v>C#</v>
      </c>
      <c r="F4736" s="1" t="str">
        <f>IFERROR(__xludf.DUMMYFUNCTION("""COMPUTED_VALUE"""),"HTML/CSS")</f>
        <v>HTML/CSS</v>
      </c>
      <c r="G4736" s="1" t="str">
        <f>IFERROR(__xludf.DUMMYFUNCTION("""COMPUTED_VALUE"""),"Java")</f>
        <v>Java</v>
      </c>
      <c r="H4736" s="1" t="str">
        <f>IFERROR(__xludf.DUMMYFUNCTION("""COMPUTED_VALUE"""),"JavaScript")</f>
        <v>JavaScript</v>
      </c>
      <c r="I4736" s="1" t="str">
        <f>IFERROR(__xludf.DUMMYFUNCTION("""COMPUTED_VALUE"""),"SQL")</f>
        <v>SQL</v>
      </c>
    </row>
    <row r="4737">
      <c r="B4737" s="1" t="str">
        <f>IFERROR(__xludf.DUMMYFUNCTION("""COMPUTED_VALUE"""),"Go;HTML/CSS;Java;JavaScript;Python;TypeScript")</f>
        <v>Go;HTML/CSS;Java;JavaScript;Python;TypeScript</v>
      </c>
      <c r="E4737" s="1" t="str">
        <f>IFERROR(__xludf.DUMMYFUNCTION("UNIQUE(SPLIT(B4737,"";""))"),"Go")</f>
        <v>Go</v>
      </c>
      <c r="F4737" s="1" t="str">
        <f>IFERROR(__xludf.DUMMYFUNCTION("""COMPUTED_VALUE"""),"HTML/CSS")</f>
        <v>HTML/CSS</v>
      </c>
      <c r="G4737" s="1" t="str">
        <f>IFERROR(__xludf.DUMMYFUNCTION("""COMPUTED_VALUE"""),"Java")</f>
        <v>Java</v>
      </c>
      <c r="H4737" s="1" t="str">
        <f>IFERROR(__xludf.DUMMYFUNCTION("""COMPUTED_VALUE"""),"JavaScript")</f>
        <v>JavaScript</v>
      </c>
      <c r="I4737" s="1" t="str">
        <f>IFERROR(__xludf.DUMMYFUNCTION("""COMPUTED_VALUE"""),"Python")</f>
        <v>Python</v>
      </c>
      <c r="J4737" s="1" t="str">
        <f>IFERROR(__xludf.DUMMYFUNCTION("""COMPUTED_VALUE"""),"TypeScript")</f>
        <v>TypeScript</v>
      </c>
    </row>
    <row r="4738">
      <c r="B4738" s="1" t="str">
        <f>IFERROR(__xludf.DUMMYFUNCTION("""COMPUTED_VALUE"""),"Bash/Shell/PowerShell;C++;C#;HTML/CSS;Java;JavaScript;PHP;Python;SQL")</f>
        <v>Bash/Shell/PowerShell;C++;C#;HTML/CSS;Java;JavaScript;PHP;Python;SQL</v>
      </c>
      <c r="E4738" s="1" t="str">
        <f>IFERROR(__xludf.DUMMYFUNCTION("UNIQUE(SPLIT(B4738,"";""))"),"Bash/Shell/PowerShell")</f>
        <v>Bash/Shell/PowerShell</v>
      </c>
      <c r="F4738" s="1" t="str">
        <f>IFERROR(__xludf.DUMMYFUNCTION("""COMPUTED_VALUE"""),"C++")</f>
        <v>C++</v>
      </c>
      <c r="G4738" s="1" t="str">
        <f>IFERROR(__xludf.DUMMYFUNCTION("""COMPUTED_VALUE"""),"C#")</f>
        <v>C#</v>
      </c>
      <c r="H4738" s="1" t="str">
        <f>IFERROR(__xludf.DUMMYFUNCTION("""COMPUTED_VALUE"""),"HTML/CSS")</f>
        <v>HTML/CSS</v>
      </c>
      <c r="I4738" s="1" t="str">
        <f>IFERROR(__xludf.DUMMYFUNCTION("""COMPUTED_VALUE"""),"Java")</f>
        <v>Java</v>
      </c>
      <c r="J4738" s="1" t="str">
        <f>IFERROR(__xludf.DUMMYFUNCTION("""COMPUTED_VALUE"""),"JavaScript")</f>
        <v>JavaScript</v>
      </c>
      <c r="K4738" s="1" t="str">
        <f>IFERROR(__xludf.DUMMYFUNCTION("""COMPUTED_VALUE"""),"PHP")</f>
        <v>PHP</v>
      </c>
      <c r="L4738" s="1" t="str">
        <f>IFERROR(__xludf.DUMMYFUNCTION("""COMPUTED_VALUE"""),"Python")</f>
        <v>Python</v>
      </c>
      <c r="M4738" s="1" t="str">
        <f>IFERROR(__xludf.DUMMYFUNCTION("""COMPUTED_VALUE"""),"SQL")</f>
        <v>SQL</v>
      </c>
    </row>
    <row r="4739">
      <c r="B4739" s="1" t="str">
        <f>IFERROR(__xludf.DUMMYFUNCTION("""COMPUTED_VALUE"""),"C#;HTML/CSS;Java;Python;Scala;SQL")</f>
        <v>C#;HTML/CSS;Java;Python;Scala;SQL</v>
      </c>
      <c r="E4739" s="1" t="str">
        <f>IFERROR(__xludf.DUMMYFUNCTION("UNIQUE(SPLIT(B4739,"";""))"),"C#")</f>
        <v>C#</v>
      </c>
      <c r="F4739" s="1" t="str">
        <f>IFERROR(__xludf.DUMMYFUNCTION("""COMPUTED_VALUE"""),"HTML/CSS")</f>
        <v>HTML/CSS</v>
      </c>
      <c r="G4739" s="1" t="str">
        <f>IFERROR(__xludf.DUMMYFUNCTION("""COMPUTED_VALUE"""),"Java")</f>
        <v>Java</v>
      </c>
      <c r="H4739" s="1" t="str">
        <f>IFERROR(__xludf.DUMMYFUNCTION("""COMPUTED_VALUE"""),"Python")</f>
        <v>Python</v>
      </c>
      <c r="I4739" s="1" t="str">
        <f>IFERROR(__xludf.DUMMYFUNCTION("""COMPUTED_VALUE"""),"Scala")</f>
        <v>Scala</v>
      </c>
      <c r="J4739" s="1" t="str">
        <f>IFERROR(__xludf.DUMMYFUNCTION("""COMPUTED_VALUE"""),"SQL")</f>
        <v>SQL</v>
      </c>
    </row>
    <row r="4740">
      <c r="B4740" s="1" t="str">
        <f>IFERROR(__xludf.DUMMYFUNCTION("""COMPUTED_VALUE"""),"Bash/Shell/PowerShell;HTML/CSS;JavaScript;PHP;Python;SQL;TypeScript")</f>
        <v>Bash/Shell/PowerShell;HTML/CSS;JavaScript;PHP;Python;SQL;TypeScript</v>
      </c>
      <c r="E4740" s="1" t="str">
        <f>IFERROR(__xludf.DUMMYFUNCTION("UNIQUE(SPLIT(B4740,"";""))"),"Bash/Shell/PowerShell")</f>
        <v>Bash/Shell/PowerShell</v>
      </c>
      <c r="F4740" s="1" t="str">
        <f>IFERROR(__xludf.DUMMYFUNCTION("""COMPUTED_VALUE"""),"HTML/CSS")</f>
        <v>HTML/CSS</v>
      </c>
      <c r="G4740" s="1" t="str">
        <f>IFERROR(__xludf.DUMMYFUNCTION("""COMPUTED_VALUE"""),"JavaScript")</f>
        <v>JavaScript</v>
      </c>
      <c r="H4740" s="1" t="str">
        <f>IFERROR(__xludf.DUMMYFUNCTION("""COMPUTED_VALUE"""),"PHP")</f>
        <v>PHP</v>
      </c>
      <c r="I4740" s="1" t="str">
        <f>IFERROR(__xludf.DUMMYFUNCTION("""COMPUTED_VALUE"""),"Python")</f>
        <v>Python</v>
      </c>
      <c r="J4740" s="1" t="str">
        <f>IFERROR(__xludf.DUMMYFUNCTION("""COMPUTED_VALUE"""),"SQL")</f>
        <v>SQL</v>
      </c>
      <c r="K4740" s="1" t="str">
        <f>IFERROR(__xludf.DUMMYFUNCTION("""COMPUTED_VALUE"""),"TypeScript")</f>
        <v>TypeScript</v>
      </c>
    </row>
    <row r="4741">
      <c r="B4741" s="1" t="str">
        <f>IFERROR(__xludf.DUMMYFUNCTION("""COMPUTED_VALUE"""),"HTML/CSS;Java;JavaScript;PHP;Python;Ruby;SQL;TypeScript")</f>
        <v>HTML/CSS;Java;JavaScript;PHP;Python;Ruby;SQL;TypeScript</v>
      </c>
      <c r="E4741" s="1" t="str">
        <f>IFERROR(__xludf.DUMMYFUNCTION("UNIQUE(SPLIT(B4741,"";""))"),"HTML/CSS")</f>
        <v>HTML/CSS</v>
      </c>
      <c r="F4741" s="1" t="str">
        <f>IFERROR(__xludf.DUMMYFUNCTION("""COMPUTED_VALUE"""),"Java")</f>
        <v>Java</v>
      </c>
      <c r="G4741" s="1" t="str">
        <f>IFERROR(__xludf.DUMMYFUNCTION("""COMPUTED_VALUE"""),"JavaScript")</f>
        <v>JavaScript</v>
      </c>
      <c r="H4741" s="1" t="str">
        <f>IFERROR(__xludf.DUMMYFUNCTION("""COMPUTED_VALUE"""),"PHP")</f>
        <v>PHP</v>
      </c>
      <c r="I4741" s="1" t="str">
        <f>IFERROR(__xludf.DUMMYFUNCTION("""COMPUTED_VALUE"""),"Python")</f>
        <v>Python</v>
      </c>
      <c r="J4741" s="1" t="str">
        <f>IFERROR(__xludf.DUMMYFUNCTION("""COMPUTED_VALUE"""),"Ruby")</f>
        <v>Ruby</v>
      </c>
      <c r="K4741" s="1" t="str">
        <f>IFERROR(__xludf.DUMMYFUNCTION("""COMPUTED_VALUE"""),"SQL")</f>
        <v>SQL</v>
      </c>
      <c r="L4741" s="1" t="str">
        <f>IFERROR(__xludf.DUMMYFUNCTION("""COMPUTED_VALUE"""),"TypeScript")</f>
        <v>TypeScript</v>
      </c>
    </row>
    <row r="4742">
      <c r="B4742" s="1" t="str">
        <f>IFERROR(__xludf.DUMMYFUNCTION("""COMPUTED_VALUE"""),"JavaScript;Other(s):")</f>
        <v>JavaScript;Other(s):</v>
      </c>
      <c r="E4742" s="1" t="str">
        <f>IFERROR(__xludf.DUMMYFUNCTION("UNIQUE(SPLIT(B4742,"";""))"),"JavaScript")</f>
        <v>JavaScript</v>
      </c>
      <c r="F4742" s="1" t="str">
        <f>IFERROR(__xludf.DUMMYFUNCTION("""COMPUTED_VALUE"""),"Other(s):")</f>
        <v>Other(s):</v>
      </c>
    </row>
    <row r="4743">
      <c r="B4743" s="1" t="str">
        <f>IFERROR(__xludf.DUMMYFUNCTION("""COMPUTED_VALUE"""),"C#;Java;Kotlin;Objective-C;SQL;Swift")</f>
        <v>C#;Java;Kotlin;Objective-C;SQL;Swift</v>
      </c>
      <c r="E4743" s="1" t="str">
        <f>IFERROR(__xludf.DUMMYFUNCTION("UNIQUE(SPLIT(B4743,"";""))"),"C#")</f>
        <v>C#</v>
      </c>
      <c r="F4743" s="1" t="str">
        <f>IFERROR(__xludf.DUMMYFUNCTION("""COMPUTED_VALUE"""),"Java")</f>
        <v>Java</v>
      </c>
      <c r="G4743" s="1" t="str">
        <f>IFERROR(__xludf.DUMMYFUNCTION("""COMPUTED_VALUE"""),"Kotlin")</f>
        <v>Kotlin</v>
      </c>
      <c r="H4743" s="1" t="str">
        <f>IFERROR(__xludf.DUMMYFUNCTION("""COMPUTED_VALUE"""),"Objective-C")</f>
        <v>Objective-C</v>
      </c>
      <c r="I4743" s="1" t="str">
        <f>IFERROR(__xludf.DUMMYFUNCTION("""COMPUTED_VALUE"""),"SQL")</f>
        <v>SQL</v>
      </c>
      <c r="J4743" s="1" t="str">
        <f>IFERROR(__xludf.DUMMYFUNCTION("""COMPUTED_VALUE"""),"Swift")</f>
        <v>Swift</v>
      </c>
    </row>
    <row r="4744">
      <c r="B4744" s="1" t="str">
        <f>IFERROR(__xludf.DUMMYFUNCTION("""COMPUTED_VALUE"""),"Bash/Shell/PowerShell;HTML/CSS;Java;JavaScript;PHP;SQL;Swift;Other(s):")</f>
        <v>Bash/Shell/PowerShell;HTML/CSS;Java;JavaScript;PHP;SQL;Swift;Other(s):</v>
      </c>
      <c r="E4744" s="1" t="str">
        <f>IFERROR(__xludf.DUMMYFUNCTION("UNIQUE(SPLIT(B4744,"";""))"),"Bash/Shell/PowerShell")</f>
        <v>Bash/Shell/PowerShell</v>
      </c>
      <c r="F4744" s="1" t="str">
        <f>IFERROR(__xludf.DUMMYFUNCTION("""COMPUTED_VALUE"""),"HTML/CSS")</f>
        <v>HTML/CSS</v>
      </c>
      <c r="G4744" s="1" t="str">
        <f>IFERROR(__xludf.DUMMYFUNCTION("""COMPUTED_VALUE"""),"Java")</f>
        <v>Java</v>
      </c>
      <c r="H4744" s="1" t="str">
        <f>IFERROR(__xludf.DUMMYFUNCTION("""COMPUTED_VALUE"""),"JavaScript")</f>
        <v>JavaScript</v>
      </c>
      <c r="I4744" s="1" t="str">
        <f>IFERROR(__xludf.DUMMYFUNCTION("""COMPUTED_VALUE"""),"PHP")</f>
        <v>PHP</v>
      </c>
      <c r="J4744" s="1" t="str">
        <f>IFERROR(__xludf.DUMMYFUNCTION("""COMPUTED_VALUE"""),"SQL")</f>
        <v>SQL</v>
      </c>
      <c r="K4744" s="1" t="str">
        <f>IFERROR(__xludf.DUMMYFUNCTION("""COMPUTED_VALUE"""),"Swift")</f>
        <v>Swift</v>
      </c>
      <c r="L4744" s="1" t="str">
        <f>IFERROR(__xludf.DUMMYFUNCTION("""COMPUTED_VALUE"""),"Other(s):")</f>
        <v>Other(s):</v>
      </c>
    </row>
    <row r="4745">
      <c r="B4745" s="1" t="str">
        <f>IFERROR(__xludf.DUMMYFUNCTION("""COMPUTED_VALUE"""),"Python;Other(s):")</f>
        <v>Python;Other(s):</v>
      </c>
      <c r="E4745" s="1" t="str">
        <f>IFERROR(__xludf.DUMMYFUNCTION("UNIQUE(SPLIT(B4745,"";""))"),"Python")</f>
        <v>Python</v>
      </c>
      <c r="F4745" s="1" t="str">
        <f>IFERROR(__xludf.DUMMYFUNCTION("""COMPUTED_VALUE"""),"Other(s):")</f>
        <v>Other(s):</v>
      </c>
    </row>
    <row r="4746">
      <c r="B4746" s="1" t="str">
        <f>IFERROR(__xludf.DUMMYFUNCTION("""COMPUTED_VALUE"""),"Assembly;C;HTML/CSS;Java;JavaScript;Python;VBA")</f>
        <v>Assembly;C;HTML/CSS;Java;JavaScript;Python;VBA</v>
      </c>
      <c r="E4746" s="1" t="str">
        <f>IFERROR(__xludf.DUMMYFUNCTION("UNIQUE(SPLIT(B4746,"";""))"),"Assembly")</f>
        <v>Assembly</v>
      </c>
      <c r="F4746" s="1" t="str">
        <f>IFERROR(__xludf.DUMMYFUNCTION("""COMPUTED_VALUE"""),"C")</f>
        <v>C</v>
      </c>
      <c r="G4746" s="1" t="str">
        <f>IFERROR(__xludf.DUMMYFUNCTION("""COMPUTED_VALUE"""),"HTML/CSS")</f>
        <v>HTML/CSS</v>
      </c>
      <c r="H4746" s="1" t="str">
        <f>IFERROR(__xludf.DUMMYFUNCTION("""COMPUTED_VALUE"""),"Java")</f>
        <v>Java</v>
      </c>
      <c r="I4746" s="1" t="str">
        <f>IFERROR(__xludf.DUMMYFUNCTION("""COMPUTED_VALUE"""),"JavaScript")</f>
        <v>JavaScript</v>
      </c>
      <c r="J4746" s="1" t="str">
        <f>IFERROR(__xludf.DUMMYFUNCTION("""COMPUTED_VALUE"""),"Python")</f>
        <v>Python</v>
      </c>
      <c r="K4746" s="1" t="str">
        <f>IFERROR(__xludf.DUMMYFUNCTION("""COMPUTED_VALUE"""),"VBA")</f>
        <v>VBA</v>
      </c>
    </row>
    <row r="4747">
      <c r="B4747" s="1" t="str">
        <f>IFERROR(__xludf.DUMMYFUNCTION("""COMPUTED_VALUE"""),"C#;Java;JavaScript;SQL")</f>
        <v>C#;Java;JavaScript;SQL</v>
      </c>
      <c r="E4747" s="1" t="str">
        <f>IFERROR(__xludf.DUMMYFUNCTION("UNIQUE(SPLIT(B4747,"";""))"),"C#")</f>
        <v>C#</v>
      </c>
      <c r="F4747" s="1" t="str">
        <f>IFERROR(__xludf.DUMMYFUNCTION("""COMPUTED_VALUE"""),"Java")</f>
        <v>Java</v>
      </c>
      <c r="G4747" s="1" t="str">
        <f>IFERROR(__xludf.DUMMYFUNCTION("""COMPUTED_VALUE"""),"JavaScript")</f>
        <v>JavaScript</v>
      </c>
      <c r="H4747" s="1" t="str">
        <f>IFERROR(__xludf.DUMMYFUNCTION("""COMPUTED_VALUE"""),"SQL")</f>
        <v>SQL</v>
      </c>
    </row>
    <row r="4748">
      <c r="B4748" s="1" t="str">
        <f>IFERROR(__xludf.DUMMYFUNCTION("""COMPUTED_VALUE"""),"Assembly;Bash/Shell/PowerShell;C#;HTML/CSS;Java;SQL")</f>
        <v>Assembly;Bash/Shell/PowerShell;C#;HTML/CSS;Java;SQL</v>
      </c>
      <c r="E4748" s="1" t="str">
        <f>IFERROR(__xludf.DUMMYFUNCTION("UNIQUE(SPLIT(B4748,"";""))"),"Assembly")</f>
        <v>Assembly</v>
      </c>
      <c r="F4748" s="1" t="str">
        <f>IFERROR(__xludf.DUMMYFUNCTION("""COMPUTED_VALUE"""),"Bash/Shell/PowerShell")</f>
        <v>Bash/Shell/PowerShell</v>
      </c>
      <c r="G4748" s="1" t="str">
        <f>IFERROR(__xludf.DUMMYFUNCTION("""COMPUTED_VALUE"""),"C#")</f>
        <v>C#</v>
      </c>
      <c r="H4748" s="1" t="str">
        <f>IFERROR(__xludf.DUMMYFUNCTION("""COMPUTED_VALUE"""),"HTML/CSS")</f>
        <v>HTML/CSS</v>
      </c>
      <c r="I4748" s="1" t="str">
        <f>IFERROR(__xludf.DUMMYFUNCTION("""COMPUTED_VALUE"""),"Java")</f>
        <v>Java</v>
      </c>
      <c r="J4748" s="1" t="str">
        <f>IFERROR(__xludf.DUMMYFUNCTION("""COMPUTED_VALUE"""),"SQL")</f>
        <v>SQL</v>
      </c>
    </row>
    <row r="4749">
      <c r="B4749" s="1" t="str">
        <f>IFERROR(__xludf.DUMMYFUNCTION("""COMPUTED_VALUE"""),"Bash/Shell/PowerShell;C;C++;HTML/CSS;Java;SQL")</f>
        <v>Bash/Shell/PowerShell;C;C++;HTML/CSS;Java;SQL</v>
      </c>
      <c r="E4749" s="1" t="str">
        <f>IFERROR(__xludf.DUMMYFUNCTION("UNIQUE(SPLIT(B4749,"";""))"),"Bash/Shell/PowerShell")</f>
        <v>Bash/Shell/PowerShell</v>
      </c>
      <c r="F4749" s="1" t="str">
        <f>IFERROR(__xludf.DUMMYFUNCTION("""COMPUTED_VALUE"""),"C")</f>
        <v>C</v>
      </c>
      <c r="G4749" s="1" t="str">
        <f>IFERROR(__xludf.DUMMYFUNCTION("""COMPUTED_VALUE"""),"C++")</f>
        <v>C++</v>
      </c>
      <c r="H4749" s="1" t="str">
        <f>IFERROR(__xludf.DUMMYFUNCTION("""COMPUTED_VALUE"""),"HTML/CSS")</f>
        <v>HTML/CSS</v>
      </c>
      <c r="I4749" s="1" t="str">
        <f>IFERROR(__xludf.DUMMYFUNCTION("""COMPUTED_VALUE"""),"Java")</f>
        <v>Java</v>
      </c>
      <c r="J4749" s="1" t="str">
        <f>IFERROR(__xludf.DUMMYFUNCTION("""COMPUTED_VALUE"""),"SQL")</f>
        <v>SQL</v>
      </c>
    </row>
    <row r="4750">
      <c r="B4750" s="1" t="str">
        <f>IFERROR(__xludf.DUMMYFUNCTION("""COMPUTED_VALUE"""),"JavaScript")</f>
        <v>JavaScript</v>
      </c>
      <c r="E4750" s="1" t="str">
        <f>IFERROR(__xludf.DUMMYFUNCTION("UNIQUE(SPLIT(B4750,"";""))"),"JavaScript")</f>
        <v>JavaScript</v>
      </c>
    </row>
    <row r="4751">
      <c r="B4751" s="1" t="str">
        <f>IFERROR(__xludf.DUMMYFUNCTION("""COMPUTED_VALUE"""),"HTML/CSS")</f>
        <v>HTML/CSS</v>
      </c>
      <c r="E4751" s="1" t="str">
        <f>IFERROR(__xludf.DUMMYFUNCTION("UNIQUE(SPLIT(B4751,"";""))"),"HTML/CSS")</f>
        <v>HTML/CSS</v>
      </c>
    </row>
    <row r="4752">
      <c r="B4752" s="1" t="str">
        <f>IFERROR(__xludf.DUMMYFUNCTION("""COMPUTED_VALUE"""),"Bash/Shell/PowerShell;HTML/CSS;JavaScript;Python;SQL;Swift")</f>
        <v>Bash/Shell/PowerShell;HTML/CSS;JavaScript;Python;SQL;Swift</v>
      </c>
      <c r="E4752" s="1" t="str">
        <f>IFERROR(__xludf.DUMMYFUNCTION("UNIQUE(SPLIT(B4752,"";""))"),"Bash/Shell/PowerShell")</f>
        <v>Bash/Shell/PowerShell</v>
      </c>
      <c r="F4752" s="1" t="str">
        <f>IFERROR(__xludf.DUMMYFUNCTION("""COMPUTED_VALUE"""),"HTML/CSS")</f>
        <v>HTML/CSS</v>
      </c>
      <c r="G4752" s="1" t="str">
        <f>IFERROR(__xludf.DUMMYFUNCTION("""COMPUTED_VALUE"""),"JavaScript")</f>
        <v>JavaScript</v>
      </c>
      <c r="H4752" s="1" t="str">
        <f>IFERROR(__xludf.DUMMYFUNCTION("""COMPUTED_VALUE"""),"Python")</f>
        <v>Python</v>
      </c>
      <c r="I4752" s="1" t="str">
        <f>IFERROR(__xludf.DUMMYFUNCTION("""COMPUTED_VALUE"""),"SQL")</f>
        <v>SQL</v>
      </c>
      <c r="J4752" s="1" t="str">
        <f>IFERROR(__xludf.DUMMYFUNCTION("""COMPUTED_VALUE"""),"Swift")</f>
        <v>Swift</v>
      </c>
    </row>
    <row r="4753">
      <c r="B4753" s="1" t="str">
        <f>IFERROR(__xludf.DUMMYFUNCTION("""COMPUTED_VALUE"""),"Bash/Shell/PowerShell;C#;HTML/CSS;Python")</f>
        <v>Bash/Shell/PowerShell;C#;HTML/CSS;Python</v>
      </c>
      <c r="E4753" s="1" t="str">
        <f>IFERROR(__xludf.DUMMYFUNCTION("UNIQUE(SPLIT(B4753,"";""))"),"Bash/Shell/PowerShell")</f>
        <v>Bash/Shell/PowerShell</v>
      </c>
      <c r="F4753" s="1" t="str">
        <f>IFERROR(__xludf.DUMMYFUNCTION("""COMPUTED_VALUE"""),"C#")</f>
        <v>C#</v>
      </c>
      <c r="G4753" s="1" t="str">
        <f>IFERROR(__xludf.DUMMYFUNCTION("""COMPUTED_VALUE"""),"HTML/CSS")</f>
        <v>HTML/CSS</v>
      </c>
      <c r="H4753" s="1" t="str">
        <f>IFERROR(__xludf.DUMMYFUNCTION("""COMPUTED_VALUE"""),"Python")</f>
        <v>Python</v>
      </c>
    </row>
    <row r="4754">
      <c r="B4754" s="1" t="str">
        <f>IFERROR(__xludf.DUMMYFUNCTION("""COMPUTED_VALUE"""),"C#;HTML/CSS;JavaScript;PHP")</f>
        <v>C#;HTML/CSS;JavaScript;PHP</v>
      </c>
      <c r="E4754" s="1" t="str">
        <f>IFERROR(__xludf.DUMMYFUNCTION("UNIQUE(SPLIT(B4754,"";""))"),"C#")</f>
        <v>C#</v>
      </c>
      <c r="F4754" s="1" t="str">
        <f>IFERROR(__xludf.DUMMYFUNCTION("""COMPUTED_VALUE"""),"HTML/CSS")</f>
        <v>HTML/CSS</v>
      </c>
      <c r="G4754" s="1" t="str">
        <f>IFERROR(__xludf.DUMMYFUNCTION("""COMPUTED_VALUE"""),"JavaScript")</f>
        <v>JavaScript</v>
      </c>
      <c r="H4754" s="1" t="str">
        <f>IFERROR(__xludf.DUMMYFUNCTION("""COMPUTED_VALUE"""),"PHP")</f>
        <v>PHP</v>
      </c>
    </row>
    <row r="4755">
      <c r="B4755" s="1" t="str">
        <f>IFERROR(__xludf.DUMMYFUNCTION("""COMPUTED_VALUE"""),"Bash/Shell/PowerShell;HTML/CSS;Java;JavaScript;SQL")</f>
        <v>Bash/Shell/PowerShell;HTML/CSS;Java;JavaScript;SQL</v>
      </c>
      <c r="E4755" s="1" t="str">
        <f>IFERROR(__xludf.DUMMYFUNCTION("UNIQUE(SPLIT(B4755,"";""))"),"Bash/Shell/PowerShell")</f>
        <v>Bash/Shell/PowerShell</v>
      </c>
      <c r="F4755" s="1" t="str">
        <f>IFERROR(__xludf.DUMMYFUNCTION("""COMPUTED_VALUE"""),"HTML/CSS")</f>
        <v>HTML/CSS</v>
      </c>
      <c r="G4755" s="1" t="str">
        <f>IFERROR(__xludf.DUMMYFUNCTION("""COMPUTED_VALUE"""),"Java")</f>
        <v>Java</v>
      </c>
      <c r="H4755" s="1" t="str">
        <f>IFERROR(__xludf.DUMMYFUNCTION("""COMPUTED_VALUE"""),"JavaScript")</f>
        <v>JavaScript</v>
      </c>
      <c r="I4755" s="1" t="str">
        <f>IFERROR(__xludf.DUMMYFUNCTION("""COMPUTED_VALUE"""),"SQL")</f>
        <v>SQL</v>
      </c>
    </row>
    <row r="4756">
      <c r="B4756" s="1" t="str">
        <f>IFERROR(__xludf.DUMMYFUNCTION("""COMPUTED_VALUE"""),"Bash/Shell/PowerShell;C++;C#;HTML/CSS;JavaScript;PHP;Python;Swift")</f>
        <v>Bash/Shell/PowerShell;C++;C#;HTML/CSS;JavaScript;PHP;Python;Swift</v>
      </c>
      <c r="E4756" s="1" t="str">
        <f>IFERROR(__xludf.DUMMYFUNCTION("UNIQUE(SPLIT(B4756,"";""))"),"Bash/Shell/PowerShell")</f>
        <v>Bash/Shell/PowerShell</v>
      </c>
      <c r="F4756" s="1" t="str">
        <f>IFERROR(__xludf.DUMMYFUNCTION("""COMPUTED_VALUE"""),"C++")</f>
        <v>C++</v>
      </c>
      <c r="G4756" s="1" t="str">
        <f>IFERROR(__xludf.DUMMYFUNCTION("""COMPUTED_VALUE"""),"C#")</f>
        <v>C#</v>
      </c>
      <c r="H4756" s="1" t="str">
        <f>IFERROR(__xludf.DUMMYFUNCTION("""COMPUTED_VALUE"""),"HTML/CSS")</f>
        <v>HTML/CSS</v>
      </c>
      <c r="I4756" s="1" t="str">
        <f>IFERROR(__xludf.DUMMYFUNCTION("""COMPUTED_VALUE"""),"JavaScript")</f>
        <v>JavaScript</v>
      </c>
      <c r="J4756" s="1" t="str">
        <f>IFERROR(__xludf.DUMMYFUNCTION("""COMPUTED_VALUE"""),"PHP")</f>
        <v>PHP</v>
      </c>
      <c r="K4756" s="1" t="str">
        <f>IFERROR(__xludf.DUMMYFUNCTION("""COMPUTED_VALUE"""),"Python")</f>
        <v>Python</v>
      </c>
      <c r="L4756" s="1" t="str">
        <f>IFERROR(__xludf.DUMMYFUNCTION("""COMPUTED_VALUE"""),"Swift")</f>
        <v>Swift</v>
      </c>
    </row>
    <row r="4757">
      <c r="B4757" s="1" t="str">
        <f>IFERROR(__xludf.DUMMYFUNCTION("""COMPUTED_VALUE"""),"Java")</f>
        <v>Java</v>
      </c>
      <c r="E4757" s="1" t="str">
        <f>IFERROR(__xludf.DUMMYFUNCTION("UNIQUE(SPLIT(B4757,"";""))"),"Java")</f>
        <v>Java</v>
      </c>
    </row>
    <row r="4758">
      <c r="B4758" s="1" t="str">
        <f>IFERROR(__xludf.DUMMYFUNCTION("""COMPUTED_VALUE"""),"C;HTML/CSS;Java;JavaScript;PHP;SQL")</f>
        <v>C;HTML/CSS;Java;JavaScript;PHP;SQL</v>
      </c>
      <c r="E4758" s="1" t="str">
        <f>IFERROR(__xludf.DUMMYFUNCTION("UNIQUE(SPLIT(B4758,"";""))"),"C")</f>
        <v>C</v>
      </c>
      <c r="F4758" s="1" t="str">
        <f>IFERROR(__xludf.DUMMYFUNCTION("""COMPUTED_VALUE"""),"HTML/CSS")</f>
        <v>HTML/CSS</v>
      </c>
      <c r="G4758" s="1" t="str">
        <f>IFERROR(__xludf.DUMMYFUNCTION("""COMPUTED_VALUE"""),"Java")</f>
        <v>Java</v>
      </c>
      <c r="H4758" s="1" t="str">
        <f>IFERROR(__xludf.DUMMYFUNCTION("""COMPUTED_VALUE"""),"JavaScript")</f>
        <v>JavaScript</v>
      </c>
      <c r="I4758" s="1" t="str">
        <f>IFERROR(__xludf.DUMMYFUNCTION("""COMPUTED_VALUE"""),"PHP")</f>
        <v>PHP</v>
      </c>
      <c r="J4758" s="1" t="str">
        <f>IFERROR(__xludf.DUMMYFUNCTION("""COMPUTED_VALUE"""),"SQL")</f>
        <v>SQL</v>
      </c>
    </row>
    <row r="4759">
      <c r="B4759" s="1" t="str">
        <f>IFERROR(__xludf.DUMMYFUNCTION("""COMPUTED_VALUE"""),"C;HTML/CSS;Java;JavaScript;PHP;SQL;TypeScript")</f>
        <v>C;HTML/CSS;Java;JavaScript;PHP;SQL;TypeScript</v>
      </c>
      <c r="E4759" s="1" t="str">
        <f>IFERROR(__xludf.DUMMYFUNCTION("UNIQUE(SPLIT(B4759,"";""))"),"C")</f>
        <v>C</v>
      </c>
      <c r="F4759" s="1" t="str">
        <f>IFERROR(__xludf.DUMMYFUNCTION("""COMPUTED_VALUE"""),"HTML/CSS")</f>
        <v>HTML/CSS</v>
      </c>
      <c r="G4759" s="1" t="str">
        <f>IFERROR(__xludf.DUMMYFUNCTION("""COMPUTED_VALUE"""),"Java")</f>
        <v>Java</v>
      </c>
      <c r="H4759" s="1" t="str">
        <f>IFERROR(__xludf.DUMMYFUNCTION("""COMPUTED_VALUE"""),"JavaScript")</f>
        <v>JavaScript</v>
      </c>
      <c r="I4759" s="1" t="str">
        <f>IFERROR(__xludf.DUMMYFUNCTION("""COMPUTED_VALUE"""),"PHP")</f>
        <v>PHP</v>
      </c>
      <c r="J4759" s="1" t="str">
        <f>IFERROR(__xludf.DUMMYFUNCTION("""COMPUTED_VALUE"""),"SQL")</f>
        <v>SQL</v>
      </c>
      <c r="K4759" s="1" t="str">
        <f>IFERROR(__xludf.DUMMYFUNCTION("""COMPUTED_VALUE"""),"TypeScript")</f>
        <v>TypeScript</v>
      </c>
    </row>
    <row r="4760">
      <c r="B4760" s="1" t="str">
        <f>IFERROR(__xludf.DUMMYFUNCTION("""COMPUTED_VALUE"""),"Bash/Shell/PowerShell;Java;JavaScript;Python;Scala;TypeScript")</f>
        <v>Bash/Shell/PowerShell;Java;JavaScript;Python;Scala;TypeScript</v>
      </c>
      <c r="E4760" s="1" t="str">
        <f>IFERROR(__xludf.DUMMYFUNCTION("UNIQUE(SPLIT(B4760,"";""))"),"Bash/Shell/PowerShell")</f>
        <v>Bash/Shell/PowerShell</v>
      </c>
      <c r="F4760" s="1" t="str">
        <f>IFERROR(__xludf.DUMMYFUNCTION("""COMPUTED_VALUE"""),"Java")</f>
        <v>Java</v>
      </c>
      <c r="G4760" s="1" t="str">
        <f>IFERROR(__xludf.DUMMYFUNCTION("""COMPUTED_VALUE"""),"JavaScript")</f>
        <v>JavaScript</v>
      </c>
      <c r="H4760" s="1" t="str">
        <f>IFERROR(__xludf.DUMMYFUNCTION("""COMPUTED_VALUE"""),"Python")</f>
        <v>Python</v>
      </c>
      <c r="I4760" s="1" t="str">
        <f>IFERROR(__xludf.DUMMYFUNCTION("""COMPUTED_VALUE"""),"Scala")</f>
        <v>Scala</v>
      </c>
      <c r="J4760" s="1" t="str">
        <f>IFERROR(__xludf.DUMMYFUNCTION("""COMPUTED_VALUE"""),"TypeScript")</f>
        <v>TypeScript</v>
      </c>
    </row>
    <row r="4761">
      <c r="B4761" s="1" t="str">
        <f>IFERROR(__xludf.DUMMYFUNCTION("""COMPUTED_VALUE"""),"C++;HTML/CSS;Python")</f>
        <v>C++;HTML/CSS;Python</v>
      </c>
      <c r="E4761" s="1" t="str">
        <f>IFERROR(__xludf.DUMMYFUNCTION("UNIQUE(SPLIT(B4761,"";""))"),"C++")</f>
        <v>C++</v>
      </c>
      <c r="F4761" s="1" t="str">
        <f>IFERROR(__xludf.DUMMYFUNCTION("""COMPUTED_VALUE"""),"HTML/CSS")</f>
        <v>HTML/CSS</v>
      </c>
      <c r="G4761" s="1" t="str">
        <f>IFERROR(__xludf.DUMMYFUNCTION("""COMPUTED_VALUE"""),"Python")</f>
        <v>Python</v>
      </c>
    </row>
    <row r="4762">
      <c r="B4762" s="1" t="str">
        <f>IFERROR(__xludf.DUMMYFUNCTION("""COMPUTED_VALUE"""),"C;C++;C#;HTML/CSS;JavaScript;SQL")</f>
        <v>C;C++;C#;HTML/CSS;JavaScript;SQL</v>
      </c>
      <c r="E4762" s="1" t="str">
        <f>IFERROR(__xludf.DUMMYFUNCTION("UNIQUE(SPLIT(B4762,"";""))"),"C")</f>
        <v>C</v>
      </c>
      <c r="F4762" s="1" t="str">
        <f>IFERROR(__xludf.DUMMYFUNCTION("""COMPUTED_VALUE"""),"C++")</f>
        <v>C++</v>
      </c>
      <c r="G4762" s="1" t="str">
        <f>IFERROR(__xludf.DUMMYFUNCTION("""COMPUTED_VALUE"""),"C#")</f>
        <v>C#</v>
      </c>
      <c r="H4762" s="1" t="str">
        <f>IFERROR(__xludf.DUMMYFUNCTION("""COMPUTED_VALUE"""),"HTML/CSS")</f>
        <v>HTML/CSS</v>
      </c>
      <c r="I4762" s="1" t="str">
        <f>IFERROR(__xludf.DUMMYFUNCTION("""COMPUTED_VALUE"""),"JavaScript")</f>
        <v>JavaScript</v>
      </c>
      <c r="J4762" s="1" t="str">
        <f>IFERROR(__xludf.DUMMYFUNCTION("""COMPUTED_VALUE"""),"SQL")</f>
        <v>SQL</v>
      </c>
    </row>
    <row r="4763">
      <c r="B4763" s="1" t="str">
        <f>IFERROR(__xludf.DUMMYFUNCTION("""COMPUTED_VALUE"""),"R")</f>
        <v>R</v>
      </c>
      <c r="E4763" s="1" t="str">
        <f>IFERROR(__xludf.DUMMYFUNCTION("UNIQUE(SPLIT(B4763,"";""))"),"R")</f>
        <v>R</v>
      </c>
    </row>
    <row r="4764">
      <c r="B4764" s="1" t="str">
        <f>IFERROR(__xludf.DUMMYFUNCTION("""COMPUTED_VALUE"""),"Bash/Shell/PowerShell;C;C++;Python;VBA")</f>
        <v>Bash/Shell/PowerShell;C;C++;Python;VBA</v>
      </c>
      <c r="E4764" s="1" t="str">
        <f>IFERROR(__xludf.DUMMYFUNCTION("UNIQUE(SPLIT(B4764,"";""))"),"Bash/Shell/PowerShell")</f>
        <v>Bash/Shell/PowerShell</v>
      </c>
      <c r="F4764" s="1" t="str">
        <f>IFERROR(__xludf.DUMMYFUNCTION("""COMPUTED_VALUE"""),"C")</f>
        <v>C</v>
      </c>
      <c r="G4764" s="1" t="str">
        <f>IFERROR(__xludf.DUMMYFUNCTION("""COMPUTED_VALUE"""),"C++")</f>
        <v>C++</v>
      </c>
      <c r="H4764" s="1" t="str">
        <f>IFERROR(__xludf.DUMMYFUNCTION("""COMPUTED_VALUE"""),"Python")</f>
        <v>Python</v>
      </c>
      <c r="I4764" s="1" t="str">
        <f>IFERROR(__xludf.DUMMYFUNCTION("""COMPUTED_VALUE"""),"VBA")</f>
        <v>VBA</v>
      </c>
    </row>
    <row r="4765">
      <c r="B4765" s="1" t="str">
        <f>IFERROR(__xludf.DUMMYFUNCTION("""COMPUTED_VALUE"""),"C;C#;HTML/CSS;Java;JavaScript;PHP;SQL")</f>
        <v>C;C#;HTML/CSS;Java;JavaScript;PHP;SQL</v>
      </c>
      <c r="E4765" s="1" t="str">
        <f>IFERROR(__xludf.DUMMYFUNCTION("UNIQUE(SPLIT(B4765,"";""))"),"C")</f>
        <v>C</v>
      </c>
      <c r="F4765" s="1" t="str">
        <f>IFERROR(__xludf.DUMMYFUNCTION("""COMPUTED_VALUE"""),"C#")</f>
        <v>C#</v>
      </c>
      <c r="G4765" s="1" t="str">
        <f>IFERROR(__xludf.DUMMYFUNCTION("""COMPUTED_VALUE"""),"HTML/CSS")</f>
        <v>HTML/CSS</v>
      </c>
      <c r="H4765" s="1" t="str">
        <f>IFERROR(__xludf.DUMMYFUNCTION("""COMPUTED_VALUE"""),"Java")</f>
        <v>Java</v>
      </c>
      <c r="I4765" s="1" t="str">
        <f>IFERROR(__xludf.DUMMYFUNCTION("""COMPUTED_VALUE"""),"JavaScript")</f>
        <v>JavaScript</v>
      </c>
      <c r="J4765" s="1" t="str">
        <f>IFERROR(__xludf.DUMMYFUNCTION("""COMPUTED_VALUE"""),"PHP")</f>
        <v>PHP</v>
      </c>
      <c r="K4765" s="1" t="str">
        <f>IFERROR(__xludf.DUMMYFUNCTION("""COMPUTED_VALUE"""),"SQL")</f>
        <v>SQL</v>
      </c>
    </row>
    <row r="4766">
      <c r="B4766" s="1" t="str">
        <f>IFERROR(__xludf.DUMMYFUNCTION("""COMPUTED_VALUE"""),"C;C++;Dart;HTML/CSS;Java;JavaScript;Python;SQL")</f>
        <v>C;C++;Dart;HTML/CSS;Java;JavaScript;Python;SQL</v>
      </c>
      <c r="E4766" s="1" t="str">
        <f>IFERROR(__xludf.DUMMYFUNCTION("UNIQUE(SPLIT(B4766,"";""))"),"C")</f>
        <v>C</v>
      </c>
      <c r="F4766" s="1" t="str">
        <f>IFERROR(__xludf.DUMMYFUNCTION("""COMPUTED_VALUE"""),"C++")</f>
        <v>C++</v>
      </c>
      <c r="G4766" s="1" t="str">
        <f>IFERROR(__xludf.DUMMYFUNCTION("""COMPUTED_VALUE"""),"Dart")</f>
        <v>Dart</v>
      </c>
      <c r="H4766" s="1" t="str">
        <f>IFERROR(__xludf.DUMMYFUNCTION("""COMPUTED_VALUE"""),"HTML/CSS")</f>
        <v>HTML/CSS</v>
      </c>
      <c r="I4766" s="1" t="str">
        <f>IFERROR(__xludf.DUMMYFUNCTION("""COMPUTED_VALUE"""),"Java")</f>
        <v>Java</v>
      </c>
      <c r="J4766" s="1" t="str">
        <f>IFERROR(__xludf.DUMMYFUNCTION("""COMPUTED_VALUE"""),"JavaScript")</f>
        <v>JavaScript</v>
      </c>
      <c r="K4766" s="1" t="str">
        <f>IFERROR(__xludf.DUMMYFUNCTION("""COMPUTED_VALUE"""),"Python")</f>
        <v>Python</v>
      </c>
      <c r="L4766" s="1" t="str">
        <f>IFERROR(__xludf.DUMMYFUNCTION("""COMPUTED_VALUE"""),"SQL")</f>
        <v>SQL</v>
      </c>
    </row>
    <row r="4767">
      <c r="B4767" s="1" t="str">
        <f>IFERROR(__xludf.DUMMYFUNCTION("""COMPUTED_VALUE"""),"C#")</f>
        <v>C#</v>
      </c>
      <c r="E4767" s="1" t="str">
        <f>IFERROR(__xludf.DUMMYFUNCTION("UNIQUE(SPLIT(B4767,"";""))"),"C#")</f>
        <v>C#</v>
      </c>
    </row>
    <row r="4768">
      <c r="B4768" s="1" t="str">
        <f>IFERROR(__xludf.DUMMYFUNCTION("""COMPUTED_VALUE"""),"C;C#;JavaScript;SQL;VBA")</f>
        <v>C;C#;JavaScript;SQL;VBA</v>
      </c>
      <c r="E4768" s="1" t="str">
        <f>IFERROR(__xludf.DUMMYFUNCTION("UNIQUE(SPLIT(B4768,"";""))"),"C")</f>
        <v>C</v>
      </c>
      <c r="F4768" s="1" t="str">
        <f>IFERROR(__xludf.DUMMYFUNCTION("""COMPUTED_VALUE"""),"C#")</f>
        <v>C#</v>
      </c>
      <c r="G4768" s="1" t="str">
        <f>IFERROR(__xludf.DUMMYFUNCTION("""COMPUTED_VALUE"""),"JavaScript")</f>
        <v>JavaScript</v>
      </c>
      <c r="H4768" s="1" t="str">
        <f>IFERROR(__xludf.DUMMYFUNCTION("""COMPUTED_VALUE"""),"SQL")</f>
        <v>SQL</v>
      </c>
      <c r="I4768" s="1" t="str">
        <f>IFERROR(__xludf.DUMMYFUNCTION("""COMPUTED_VALUE"""),"VBA")</f>
        <v>VBA</v>
      </c>
    </row>
    <row r="4769">
      <c r="B4769" s="1" t="str">
        <f>IFERROR(__xludf.DUMMYFUNCTION("""COMPUTED_VALUE"""),"Bash/Shell/PowerShell;HTML/CSS;Java;PHP;Python;SQL")</f>
        <v>Bash/Shell/PowerShell;HTML/CSS;Java;PHP;Python;SQL</v>
      </c>
      <c r="E4769" s="1" t="str">
        <f>IFERROR(__xludf.DUMMYFUNCTION("UNIQUE(SPLIT(B4769,"";""))"),"Bash/Shell/PowerShell")</f>
        <v>Bash/Shell/PowerShell</v>
      </c>
      <c r="F4769" s="1" t="str">
        <f>IFERROR(__xludf.DUMMYFUNCTION("""COMPUTED_VALUE"""),"HTML/CSS")</f>
        <v>HTML/CSS</v>
      </c>
      <c r="G4769" s="1" t="str">
        <f>IFERROR(__xludf.DUMMYFUNCTION("""COMPUTED_VALUE"""),"Java")</f>
        <v>Java</v>
      </c>
      <c r="H4769" s="1" t="str">
        <f>IFERROR(__xludf.DUMMYFUNCTION("""COMPUTED_VALUE"""),"PHP")</f>
        <v>PHP</v>
      </c>
      <c r="I4769" s="1" t="str">
        <f>IFERROR(__xludf.DUMMYFUNCTION("""COMPUTED_VALUE"""),"Python")</f>
        <v>Python</v>
      </c>
      <c r="J4769" s="1" t="str">
        <f>IFERROR(__xludf.DUMMYFUNCTION("""COMPUTED_VALUE"""),"SQL")</f>
        <v>SQL</v>
      </c>
    </row>
    <row r="4770">
      <c r="B4770" s="1" t="str">
        <f>IFERROR(__xludf.DUMMYFUNCTION("""COMPUTED_VALUE"""),"Bash/Shell/PowerShell;C#;HTML/CSS;Java;JavaScript;PHP;Python;SQL")</f>
        <v>Bash/Shell/PowerShell;C#;HTML/CSS;Java;JavaScript;PHP;Python;SQL</v>
      </c>
      <c r="E4770" s="1" t="str">
        <f>IFERROR(__xludf.DUMMYFUNCTION("UNIQUE(SPLIT(B4770,"";""))"),"Bash/Shell/PowerShell")</f>
        <v>Bash/Shell/PowerShell</v>
      </c>
      <c r="F4770" s="1" t="str">
        <f>IFERROR(__xludf.DUMMYFUNCTION("""COMPUTED_VALUE"""),"C#")</f>
        <v>C#</v>
      </c>
      <c r="G4770" s="1" t="str">
        <f>IFERROR(__xludf.DUMMYFUNCTION("""COMPUTED_VALUE"""),"HTML/CSS")</f>
        <v>HTML/CSS</v>
      </c>
      <c r="H4770" s="1" t="str">
        <f>IFERROR(__xludf.DUMMYFUNCTION("""COMPUTED_VALUE"""),"Java")</f>
        <v>Java</v>
      </c>
      <c r="I4770" s="1" t="str">
        <f>IFERROR(__xludf.DUMMYFUNCTION("""COMPUTED_VALUE"""),"JavaScript")</f>
        <v>JavaScript</v>
      </c>
      <c r="J4770" s="1" t="str">
        <f>IFERROR(__xludf.DUMMYFUNCTION("""COMPUTED_VALUE"""),"PHP")</f>
        <v>PHP</v>
      </c>
      <c r="K4770" s="1" t="str">
        <f>IFERROR(__xludf.DUMMYFUNCTION("""COMPUTED_VALUE"""),"Python")</f>
        <v>Python</v>
      </c>
      <c r="L4770" s="1" t="str">
        <f>IFERROR(__xludf.DUMMYFUNCTION("""COMPUTED_VALUE"""),"SQL")</f>
        <v>SQL</v>
      </c>
    </row>
    <row r="4771">
      <c r="B4771" s="1" t="str">
        <f>IFERROR(__xludf.DUMMYFUNCTION("""COMPUTED_VALUE"""),"C++;C#;Other(s):")</f>
        <v>C++;C#;Other(s):</v>
      </c>
      <c r="E4771" s="1" t="str">
        <f>IFERROR(__xludf.DUMMYFUNCTION("UNIQUE(SPLIT(B4771,"";""))"),"C++")</f>
        <v>C++</v>
      </c>
      <c r="F4771" s="1" t="str">
        <f>IFERROR(__xludf.DUMMYFUNCTION("""COMPUTED_VALUE"""),"C#")</f>
        <v>C#</v>
      </c>
      <c r="G4771" s="1" t="str">
        <f>IFERROR(__xludf.DUMMYFUNCTION("""COMPUTED_VALUE"""),"Other(s):")</f>
        <v>Other(s):</v>
      </c>
    </row>
    <row r="4772">
      <c r="B4772" s="1" t="str">
        <f>IFERROR(__xludf.DUMMYFUNCTION("""COMPUTED_VALUE"""),"Kotlin;Swift")</f>
        <v>Kotlin;Swift</v>
      </c>
      <c r="E4772" s="1" t="str">
        <f>IFERROR(__xludf.DUMMYFUNCTION("UNIQUE(SPLIT(B4772,"";""))"),"Kotlin")</f>
        <v>Kotlin</v>
      </c>
      <c r="F4772" s="1" t="str">
        <f>IFERROR(__xludf.DUMMYFUNCTION("""COMPUTED_VALUE"""),"Swift")</f>
        <v>Swift</v>
      </c>
    </row>
    <row r="4773">
      <c r="B4773" s="1" t="str">
        <f>IFERROR(__xludf.DUMMYFUNCTION("""COMPUTED_VALUE"""),"C;C#;HTML/CSS;JavaScript;SQL")</f>
        <v>C;C#;HTML/CSS;JavaScript;SQL</v>
      </c>
      <c r="E4773" s="1" t="str">
        <f>IFERROR(__xludf.DUMMYFUNCTION("UNIQUE(SPLIT(B4773,"";""))"),"C")</f>
        <v>C</v>
      </c>
      <c r="F4773" s="1" t="str">
        <f>IFERROR(__xludf.DUMMYFUNCTION("""COMPUTED_VALUE"""),"C#")</f>
        <v>C#</v>
      </c>
      <c r="G4773" s="1" t="str">
        <f>IFERROR(__xludf.DUMMYFUNCTION("""COMPUTED_VALUE"""),"HTML/CSS")</f>
        <v>HTML/CSS</v>
      </c>
      <c r="H4773" s="1" t="str">
        <f>IFERROR(__xludf.DUMMYFUNCTION("""COMPUTED_VALUE"""),"JavaScript")</f>
        <v>JavaScript</v>
      </c>
      <c r="I4773" s="1" t="str">
        <f>IFERROR(__xludf.DUMMYFUNCTION("""COMPUTED_VALUE"""),"SQL")</f>
        <v>SQL</v>
      </c>
    </row>
    <row r="4774">
      <c r="B4774" s="1" t="str">
        <f>IFERROR(__xludf.DUMMYFUNCTION("""COMPUTED_VALUE"""),"Go;JavaScript;Rust;TypeScript;Other(s):")</f>
        <v>Go;JavaScript;Rust;TypeScript;Other(s):</v>
      </c>
      <c r="E4774" s="1" t="str">
        <f>IFERROR(__xludf.DUMMYFUNCTION("UNIQUE(SPLIT(B4774,"";""))"),"Go")</f>
        <v>Go</v>
      </c>
      <c r="F4774" s="1" t="str">
        <f>IFERROR(__xludf.DUMMYFUNCTION("""COMPUTED_VALUE"""),"JavaScript")</f>
        <v>JavaScript</v>
      </c>
      <c r="G4774" s="1" t="str">
        <f>IFERROR(__xludf.DUMMYFUNCTION("""COMPUTED_VALUE"""),"Rust")</f>
        <v>Rust</v>
      </c>
      <c r="H4774" s="1" t="str">
        <f>IFERROR(__xludf.DUMMYFUNCTION("""COMPUTED_VALUE"""),"TypeScript")</f>
        <v>TypeScript</v>
      </c>
      <c r="I4774" s="1" t="str">
        <f>IFERROR(__xludf.DUMMYFUNCTION("""COMPUTED_VALUE"""),"Other(s):")</f>
        <v>Other(s):</v>
      </c>
    </row>
    <row r="4775">
      <c r="B4775" s="1" t="str">
        <f>IFERROR(__xludf.DUMMYFUNCTION("""COMPUTED_VALUE"""),"Assembly;HTML/CSS;Java;JavaScript;Python;SQL;TypeScript")</f>
        <v>Assembly;HTML/CSS;Java;JavaScript;Python;SQL;TypeScript</v>
      </c>
      <c r="E4775" s="1" t="str">
        <f>IFERROR(__xludf.DUMMYFUNCTION("UNIQUE(SPLIT(B4775,"";""))"),"Assembly")</f>
        <v>Assembly</v>
      </c>
      <c r="F4775" s="1" t="str">
        <f>IFERROR(__xludf.DUMMYFUNCTION("""COMPUTED_VALUE"""),"HTML/CSS")</f>
        <v>HTML/CSS</v>
      </c>
      <c r="G4775" s="1" t="str">
        <f>IFERROR(__xludf.DUMMYFUNCTION("""COMPUTED_VALUE"""),"Java")</f>
        <v>Java</v>
      </c>
      <c r="H4775" s="1" t="str">
        <f>IFERROR(__xludf.DUMMYFUNCTION("""COMPUTED_VALUE"""),"JavaScript")</f>
        <v>JavaScript</v>
      </c>
      <c r="I4775" s="1" t="str">
        <f>IFERROR(__xludf.DUMMYFUNCTION("""COMPUTED_VALUE"""),"Python")</f>
        <v>Python</v>
      </c>
      <c r="J4775" s="1" t="str">
        <f>IFERROR(__xludf.DUMMYFUNCTION("""COMPUTED_VALUE"""),"SQL")</f>
        <v>SQL</v>
      </c>
      <c r="K4775" s="1" t="str">
        <f>IFERROR(__xludf.DUMMYFUNCTION("""COMPUTED_VALUE"""),"TypeScript")</f>
        <v>TypeScript</v>
      </c>
    </row>
    <row r="4776">
      <c r="B4776" s="1" t="str">
        <f>IFERROR(__xludf.DUMMYFUNCTION("""COMPUTED_VALUE"""),"Bash/Shell/PowerShell;HTML/CSS;JavaScript;Python;Ruby")</f>
        <v>Bash/Shell/PowerShell;HTML/CSS;JavaScript;Python;Ruby</v>
      </c>
      <c r="E4776" s="1" t="str">
        <f>IFERROR(__xludf.DUMMYFUNCTION("UNIQUE(SPLIT(B4776,"";""))"),"Bash/Shell/PowerShell")</f>
        <v>Bash/Shell/PowerShell</v>
      </c>
      <c r="F4776" s="1" t="str">
        <f>IFERROR(__xludf.DUMMYFUNCTION("""COMPUTED_VALUE"""),"HTML/CSS")</f>
        <v>HTML/CSS</v>
      </c>
      <c r="G4776" s="1" t="str">
        <f>IFERROR(__xludf.DUMMYFUNCTION("""COMPUTED_VALUE"""),"JavaScript")</f>
        <v>JavaScript</v>
      </c>
      <c r="H4776" s="1" t="str">
        <f>IFERROR(__xludf.DUMMYFUNCTION("""COMPUTED_VALUE"""),"Python")</f>
        <v>Python</v>
      </c>
      <c r="I4776" s="1" t="str">
        <f>IFERROR(__xludf.DUMMYFUNCTION("""COMPUTED_VALUE"""),"Ruby")</f>
        <v>Ruby</v>
      </c>
    </row>
    <row r="4777">
      <c r="B4777" s="1" t="str">
        <f>IFERROR(__xludf.DUMMYFUNCTION("""COMPUTED_VALUE"""),"HTML/CSS;Java;JavaScript;Ruby;SQL")</f>
        <v>HTML/CSS;Java;JavaScript;Ruby;SQL</v>
      </c>
      <c r="E4777" s="1" t="str">
        <f>IFERROR(__xludf.DUMMYFUNCTION("UNIQUE(SPLIT(B4777,"";""))"),"HTML/CSS")</f>
        <v>HTML/CSS</v>
      </c>
      <c r="F4777" s="1" t="str">
        <f>IFERROR(__xludf.DUMMYFUNCTION("""COMPUTED_VALUE"""),"Java")</f>
        <v>Java</v>
      </c>
      <c r="G4777" s="1" t="str">
        <f>IFERROR(__xludf.DUMMYFUNCTION("""COMPUTED_VALUE"""),"JavaScript")</f>
        <v>JavaScript</v>
      </c>
      <c r="H4777" s="1" t="str">
        <f>IFERROR(__xludf.DUMMYFUNCTION("""COMPUTED_VALUE"""),"Ruby")</f>
        <v>Ruby</v>
      </c>
      <c r="I4777" s="1" t="str">
        <f>IFERROR(__xludf.DUMMYFUNCTION("""COMPUTED_VALUE"""),"SQL")</f>
        <v>SQL</v>
      </c>
    </row>
    <row r="4778">
      <c r="B4778" s="1" t="str">
        <f>IFERROR(__xludf.DUMMYFUNCTION("""COMPUTED_VALUE"""),"C;C++;Go;JavaScript;Objective-C;PHP;Python;Ruby;SQL;Swift;TypeScript;Other(s):")</f>
        <v>C;C++;Go;JavaScript;Objective-C;PHP;Python;Ruby;SQL;Swift;TypeScript;Other(s):</v>
      </c>
      <c r="E4778" s="1" t="str">
        <f>IFERROR(__xludf.DUMMYFUNCTION("UNIQUE(SPLIT(B4778,"";""))"),"C")</f>
        <v>C</v>
      </c>
      <c r="F4778" s="1" t="str">
        <f>IFERROR(__xludf.DUMMYFUNCTION("""COMPUTED_VALUE"""),"C++")</f>
        <v>C++</v>
      </c>
      <c r="G4778" s="1" t="str">
        <f>IFERROR(__xludf.DUMMYFUNCTION("""COMPUTED_VALUE"""),"Go")</f>
        <v>Go</v>
      </c>
      <c r="H4778" s="1" t="str">
        <f>IFERROR(__xludf.DUMMYFUNCTION("""COMPUTED_VALUE"""),"JavaScript")</f>
        <v>JavaScript</v>
      </c>
      <c r="I4778" s="1" t="str">
        <f>IFERROR(__xludf.DUMMYFUNCTION("""COMPUTED_VALUE"""),"Objective-C")</f>
        <v>Objective-C</v>
      </c>
      <c r="J4778" s="1" t="str">
        <f>IFERROR(__xludf.DUMMYFUNCTION("""COMPUTED_VALUE"""),"PHP")</f>
        <v>PHP</v>
      </c>
      <c r="K4778" s="1" t="str">
        <f>IFERROR(__xludf.DUMMYFUNCTION("""COMPUTED_VALUE"""),"Python")</f>
        <v>Python</v>
      </c>
      <c r="L4778" s="1" t="str">
        <f>IFERROR(__xludf.DUMMYFUNCTION("""COMPUTED_VALUE"""),"Ruby")</f>
        <v>Ruby</v>
      </c>
      <c r="M4778" s="1" t="str">
        <f>IFERROR(__xludf.DUMMYFUNCTION("""COMPUTED_VALUE"""),"SQL")</f>
        <v>SQL</v>
      </c>
      <c r="N4778" s="1" t="str">
        <f>IFERROR(__xludf.DUMMYFUNCTION("""COMPUTED_VALUE"""),"Swift")</f>
        <v>Swift</v>
      </c>
      <c r="O4778" s="1" t="str">
        <f>IFERROR(__xludf.DUMMYFUNCTION("""COMPUTED_VALUE"""),"TypeScript")</f>
        <v>TypeScript</v>
      </c>
      <c r="P4778" s="1" t="str">
        <f>IFERROR(__xludf.DUMMYFUNCTION("""COMPUTED_VALUE"""),"Other(s):")</f>
        <v>Other(s):</v>
      </c>
    </row>
    <row r="4779">
      <c r="B4779" s="1" t="str">
        <f>IFERROR(__xludf.DUMMYFUNCTION("""COMPUTED_VALUE"""),"Bash/Shell/PowerShell;C#;HTML/CSS;JavaScript;SQL")</f>
        <v>Bash/Shell/PowerShell;C#;HTML/CSS;JavaScript;SQL</v>
      </c>
      <c r="E4779" s="1" t="str">
        <f>IFERROR(__xludf.DUMMYFUNCTION("UNIQUE(SPLIT(B4779,"";""))"),"Bash/Shell/PowerShell")</f>
        <v>Bash/Shell/PowerShell</v>
      </c>
      <c r="F4779" s="1" t="str">
        <f>IFERROR(__xludf.DUMMYFUNCTION("""COMPUTED_VALUE"""),"C#")</f>
        <v>C#</v>
      </c>
      <c r="G4779" s="1" t="str">
        <f>IFERROR(__xludf.DUMMYFUNCTION("""COMPUTED_VALUE"""),"HTML/CSS")</f>
        <v>HTML/CSS</v>
      </c>
      <c r="H4779" s="1" t="str">
        <f>IFERROR(__xludf.DUMMYFUNCTION("""COMPUTED_VALUE"""),"JavaScript")</f>
        <v>JavaScript</v>
      </c>
      <c r="I4779" s="1" t="str">
        <f>IFERROR(__xludf.DUMMYFUNCTION("""COMPUTED_VALUE"""),"SQL")</f>
        <v>SQL</v>
      </c>
    </row>
    <row r="4780">
      <c r="B4780" s="1" t="str">
        <f>IFERROR(__xludf.DUMMYFUNCTION("""COMPUTED_VALUE"""),"C;C++;C#;HTML/CSS;Java;JavaScript;Kotlin;Swift")</f>
        <v>C;C++;C#;HTML/CSS;Java;JavaScript;Kotlin;Swift</v>
      </c>
      <c r="E4780" s="1" t="str">
        <f>IFERROR(__xludf.DUMMYFUNCTION("UNIQUE(SPLIT(B4780,"";""))"),"C")</f>
        <v>C</v>
      </c>
      <c r="F4780" s="1" t="str">
        <f>IFERROR(__xludf.DUMMYFUNCTION("""COMPUTED_VALUE"""),"C++")</f>
        <v>C++</v>
      </c>
      <c r="G4780" s="1" t="str">
        <f>IFERROR(__xludf.DUMMYFUNCTION("""COMPUTED_VALUE"""),"C#")</f>
        <v>C#</v>
      </c>
      <c r="H4780" s="1" t="str">
        <f>IFERROR(__xludf.DUMMYFUNCTION("""COMPUTED_VALUE"""),"HTML/CSS")</f>
        <v>HTML/CSS</v>
      </c>
      <c r="I4780" s="1" t="str">
        <f>IFERROR(__xludf.DUMMYFUNCTION("""COMPUTED_VALUE"""),"Java")</f>
        <v>Java</v>
      </c>
      <c r="J4780" s="1" t="str">
        <f>IFERROR(__xludf.DUMMYFUNCTION("""COMPUTED_VALUE"""),"JavaScript")</f>
        <v>JavaScript</v>
      </c>
      <c r="K4780" s="1" t="str">
        <f>IFERROR(__xludf.DUMMYFUNCTION("""COMPUTED_VALUE"""),"Kotlin")</f>
        <v>Kotlin</v>
      </c>
      <c r="L4780" s="1" t="str">
        <f>IFERROR(__xludf.DUMMYFUNCTION("""COMPUTED_VALUE"""),"Swift")</f>
        <v>Swift</v>
      </c>
    </row>
    <row r="4781">
      <c r="B4781" s="1" t="str">
        <f>IFERROR(__xludf.DUMMYFUNCTION("""COMPUTED_VALUE"""),"C#;HTML/CSS;JavaScript;SQL")</f>
        <v>C#;HTML/CSS;JavaScript;SQL</v>
      </c>
      <c r="E4781" s="1" t="str">
        <f>IFERROR(__xludf.DUMMYFUNCTION("UNIQUE(SPLIT(B4781,"";""))"),"C#")</f>
        <v>C#</v>
      </c>
      <c r="F4781" s="1" t="str">
        <f>IFERROR(__xludf.DUMMYFUNCTION("""COMPUTED_VALUE"""),"HTML/CSS")</f>
        <v>HTML/CSS</v>
      </c>
      <c r="G4781" s="1" t="str">
        <f>IFERROR(__xludf.DUMMYFUNCTION("""COMPUTED_VALUE"""),"JavaScript")</f>
        <v>JavaScript</v>
      </c>
      <c r="H4781" s="1" t="str">
        <f>IFERROR(__xludf.DUMMYFUNCTION("""COMPUTED_VALUE"""),"SQL")</f>
        <v>SQL</v>
      </c>
    </row>
    <row r="4782">
      <c r="B4782" s="1" t="str">
        <f>IFERROR(__xludf.DUMMYFUNCTION("""COMPUTED_VALUE"""),"C;C#;HTML/CSS;Java;JavaScript;PHP;Python;SQL;TypeScript")</f>
        <v>C;C#;HTML/CSS;Java;JavaScript;PHP;Python;SQL;TypeScript</v>
      </c>
      <c r="E4782" s="1" t="str">
        <f>IFERROR(__xludf.DUMMYFUNCTION("UNIQUE(SPLIT(B4782,"";""))"),"C")</f>
        <v>C</v>
      </c>
      <c r="F4782" s="1" t="str">
        <f>IFERROR(__xludf.DUMMYFUNCTION("""COMPUTED_VALUE"""),"C#")</f>
        <v>C#</v>
      </c>
      <c r="G4782" s="1" t="str">
        <f>IFERROR(__xludf.DUMMYFUNCTION("""COMPUTED_VALUE"""),"HTML/CSS")</f>
        <v>HTML/CSS</v>
      </c>
      <c r="H4782" s="1" t="str">
        <f>IFERROR(__xludf.DUMMYFUNCTION("""COMPUTED_VALUE"""),"Java")</f>
        <v>Java</v>
      </c>
      <c r="I4782" s="1" t="str">
        <f>IFERROR(__xludf.DUMMYFUNCTION("""COMPUTED_VALUE"""),"JavaScript")</f>
        <v>JavaScript</v>
      </c>
      <c r="J4782" s="1" t="str">
        <f>IFERROR(__xludf.DUMMYFUNCTION("""COMPUTED_VALUE"""),"PHP")</f>
        <v>PHP</v>
      </c>
      <c r="K4782" s="1" t="str">
        <f>IFERROR(__xludf.DUMMYFUNCTION("""COMPUTED_VALUE"""),"Python")</f>
        <v>Python</v>
      </c>
      <c r="L4782" s="1" t="str">
        <f>IFERROR(__xludf.DUMMYFUNCTION("""COMPUTED_VALUE"""),"SQL")</f>
        <v>SQL</v>
      </c>
      <c r="M4782" s="1" t="str">
        <f>IFERROR(__xludf.DUMMYFUNCTION("""COMPUTED_VALUE"""),"TypeScript")</f>
        <v>TypeScript</v>
      </c>
    </row>
    <row r="4783">
      <c r="B4783" s="1" t="str">
        <f>IFERROR(__xludf.DUMMYFUNCTION("""COMPUTED_VALUE"""),"C;C#;Python;SQL")</f>
        <v>C;C#;Python;SQL</v>
      </c>
      <c r="E4783" s="1" t="str">
        <f>IFERROR(__xludf.DUMMYFUNCTION("UNIQUE(SPLIT(B4783,"";""))"),"C")</f>
        <v>C</v>
      </c>
      <c r="F4783" s="1" t="str">
        <f>IFERROR(__xludf.DUMMYFUNCTION("""COMPUTED_VALUE"""),"C#")</f>
        <v>C#</v>
      </c>
      <c r="G4783" s="1" t="str">
        <f>IFERROR(__xludf.DUMMYFUNCTION("""COMPUTED_VALUE"""),"Python")</f>
        <v>Python</v>
      </c>
      <c r="H4783" s="1" t="str">
        <f>IFERROR(__xludf.DUMMYFUNCTION("""COMPUTED_VALUE"""),"SQL")</f>
        <v>SQL</v>
      </c>
    </row>
    <row r="4784">
      <c r="B4784" s="1" t="str">
        <f>IFERROR(__xludf.DUMMYFUNCTION("""COMPUTED_VALUE"""),"Python;Other(s):")</f>
        <v>Python;Other(s):</v>
      </c>
      <c r="E4784" s="1" t="str">
        <f>IFERROR(__xludf.DUMMYFUNCTION("UNIQUE(SPLIT(B4784,"";""))"),"Python")</f>
        <v>Python</v>
      </c>
      <c r="F4784" s="1" t="str">
        <f>IFERROR(__xludf.DUMMYFUNCTION("""COMPUTED_VALUE"""),"Other(s):")</f>
        <v>Other(s):</v>
      </c>
    </row>
    <row r="4785">
      <c r="B4785" s="1" t="str">
        <f>IFERROR(__xludf.DUMMYFUNCTION("""COMPUTED_VALUE"""),"HTML/CSS;JavaScript;Ruby;SQL")</f>
        <v>HTML/CSS;JavaScript;Ruby;SQL</v>
      </c>
      <c r="E4785" s="1" t="str">
        <f>IFERROR(__xludf.DUMMYFUNCTION("UNIQUE(SPLIT(B4785,"";""))"),"HTML/CSS")</f>
        <v>HTML/CSS</v>
      </c>
      <c r="F4785" s="1" t="str">
        <f>IFERROR(__xludf.DUMMYFUNCTION("""COMPUTED_VALUE"""),"JavaScript")</f>
        <v>JavaScript</v>
      </c>
      <c r="G4785" s="1" t="str">
        <f>IFERROR(__xludf.DUMMYFUNCTION("""COMPUTED_VALUE"""),"Ruby")</f>
        <v>Ruby</v>
      </c>
      <c r="H4785" s="1" t="str">
        <f>IFERROR(__xludf.DUMMYFUNCTION("""COMPUTED_VALUE"""),"SQL")</f>
        <v>SQL</v>
      </c>
    </row>
    <row r="4786">
      <c r="B4786" s="1" t="str">
        <f>IFERROR(__xludf.DUMMYFUNCTION("""COMPUTED_VALUE"""),"C#;F#;HTML/CSS;JavaScript;TypeScript")</f>
        <v>C#;F#;HTML/CSS;JavaScript;TypeScript</v>
      </c>
      <c r="E4786" s="1" t="str">
        <f>IFERROR(__xludf.DUMMYFUNCTION("UNIQUE(SPLIT(B4786,"";""))"),"C#")</f>
        <v>C#</v>
      </c>
      <c r="F4786" s="1" t="str">
        <f>IFERROR(__xludf.DUMMYFUNCTION("""COMPUTED_VALUE"""),"F#")</f>
        <v>F#</v>
      </c>
      <c r="G4786" s="1" t="str">
        <f>IFERROR(__xludf.DUMMYFUNCTION("""COMPUTED_VALUE"""),"HTML/CSS")</f>
        <v>HTML/CSS</v>
      </c>
      <c r="H4786" s="1" t="str">
        <f>IFERROR(__xludf.DUMMYFUNCTION("""COMPUTED_VALUE"""),"JavaScript")</f>
        <v>JavaScript</v>
      </c>
      <c r="I4786" s="1" t="str">
        <f>IFERROR(__xludf.DUMMYFUNCTION("""COMPUTED_VALUE"""),"TypeScript")</f>
        <v>TypeScript</v>
      </c>
    </row>
    <row r="4787">
      <c r="B4787" s="1" t="str">
        <f>IFERROR(__xludf.DUMMYFUNCTION("""COMPUTED_VALUE"""),"C;C++;HTML/CSS;Java;JavaScript;Ruby")</f>
        <v>C;C++;HTML/CSS;Java;JavaScript;Ruby</v>
      </c>
      <c r="E4787" s="1" t="str">
        <f>IFERROR(__xludf.DUMMYFUNCTION("UNIQUE(SPLIT(B4787,"";""))"),"C")</f>
        <v>C</v>
      </c>
      <c r="F4787" s="1" t="str">
        <f>IFERROR(__xludf.DUMMYFUNCTION("""COMPUTED_VALUE"""),"C++")</f>
        <v>C++</v>
      </c>
      <c r="G4787" s="1" t="str">
        <f>IFERROR(__xludf.DUMMYFUNCTION("""COMPUTED_VALUE"""),"HTML/CSS")</f>
        <v>HTML/CSS</v>
      </c>
      <c r="H4787" s="1" t="str">
        <f>IFERROR(__xludf.DUMMYFUNCTION("""COMPUTED_VALUE"""),"Java")</f>
        <v>Java</v>
      </c>
      <c r="I4787" s="1" t="str">
        <f>IFERROR(__xludf.DUMMYFUNCTION("""COMPUTED_VALUE"""),"JavaScript")</f>
        <v>JavaScript</v>
      </c>
      <c r="J4787" s="1" t="str">
        <f>IFERROR(__xludf.DUMMYFUNCTION("""COMPUTED_VALUE"""),"Ruby")</f>
        <v>Ruby</v>
      </c>
    </row>
    <row r="4788">
      <c r="B4788" s="1" t="str">
        <f>IFERROR(__xludf.DUMMYFUNCTION("""COMPUTED_VALUE"""),"C#")</f>
        <v>C#</v>
      </c>
      <c r="E4788" s="1" t="str">
        <f>IFERROR(__xludf.DUMMYFUNCTION("UNIQUE(SPLIT(B4788,"";""))"),"C#")</f>
        <v>C#</v>
      </c>
    </row>
    <row r="4789">
      <c r="B4789" s="1" t="str">
        <f>IFERROR(__xludf.DUMMYFUNCTION("""COMPUTED_VALUE"""),"Bash/Shell/PowerShell;Objective-C;Ruby;Swift")</f>
        <v>Bash/Shell/PowerShell;Objective-C;Ruby;Swift</v>
      </c>
      <c r="E4789" s="1" t="str">
        <f>IFERROR(__xludf.DUMMYFUNCTION("UNIQUE(SPLIT(B4789,"";""))"),"Bash/Shell/PowerShell")</f>
        <v>Bash/Shell/PowerShell</v>
      </c>
      <c r="F4789" s="1" t="str">
        <f>IFERROR(__xludf.DUMMYFUNCTION("""COMPUTED_VALUE"""),"Objective-C")</f>
        <v>Objective-C</v>
      </c>
      <c r="G4789" s="1" t="str">
        <f>IFERROR(__xludf.DUMMYFUNCTION("""COMPUTED_VALUE"""),"Ruby")</f>
        <v>Ruby</v>
      </c>
      <c r="H4789" s="1" t="str">
        <f>IFERROR(__xludf.DUMMYFUNCTION("""COMPUTED_VALUE"""),"Swift")</f>
        <v>Swift</v>
      </c>
    </row>
    <row r="4790">
      <c r="B4790" s="1" t="str">
        <f>IFERROR(__xludf.DUMMYFUNCTION("""COMPUTED_VALUE"""),"HTML/CSS;Java;JavaScript;PHP;SQL;TypeScript")</f>
        <v>HTML/CSS;Java;JavaScript;PHP;SQL;TypeScript</v>
      </c>
      <c r="E4790" s="1" t="str">
        <f>IFERROR(__xludf.DUMMYFUNCTION("UNIQUE(SPLIT(B4790,"";""))"),"HTML/CSS")</f>
        <v>HTML/CSS</v>
      </c>
      <c r="F4790" s="1" t="str">
        <f>IFERROR(__xludf.DUMMYFUNCTION("""COMPUTED_VALUE"""),"Java")</f>
        <v>Java</v>
      </c>
      <c r="G4790" s="1" t="str">
        <f>IFERROR(__xludf.DUMMYFUNCTION("""COMPUTED_VALUE"""),"JavaScript")</f>
        <v>JavaScript</v>
      </c>
      <c r="H4790" s="1" t="str">
        <f>IFERROR(__xludf.DUMMYFUNCTION("""COMPUTED_VALUE"""),"PHP")</f>
        <v>PHP</v>
      </c>
      <c r="I4790" s="1" t="str">
        <f>IFERROR(__xludf.DUMMYFUNCTION("""COMPUTED_VALUE"""),"SQL")</f>
        <v>SQL</v>
      </c>
      <c r="J4790" s="1" t="str">
        <f>IFERROR(__xludf.DUMMYFUNCTION("""COMPUTED_VALUE"""),"TypeScript")</f>
        <v>TypeScript</v>
      </c>
    </row>
    <row r="4791">
      <c r="B4791" s="1" t="str">
        <f>IFERROR(__xludf.DUMMYFUNCTION("""COMPUTED_VALUE"""),"HTML/CSS;Java;JavaScript;SQL")</f>
        <v>HTML/CSS;Java;JavaScript;SQL</v>
      </c>
      <c r="E4791" s="1" t="str">
        <f>IFERROR(__xludf.DUMMYFUNCTION("UNIQUE(SPLIT(B4791,"";""))"),"HTML/CSS")</f>
        <v>HTML/CSS</v>
      </c>
      <c r="F4791" s="1" t="str">
        <f>IFERROR(__xludf.DUMMYFUNCTION("""COMPUTED_VALUE"""),"Java")</f>
        <v>Java</v>
      </c>
      <c r="G4791" s="1" t="str">
        <f>IFERROR(__xludf.DUMMYFUNCTION("""COMPUTED_VALUE"""),"JavaScript")</f>
        <v>JavaScript</v>
      </c>
      <c r="H4791" s="1" t="str">
        <f>IFERROR(__xludf.DUMMYFUNCTION("""COMPUTED_VALUE"""),"SQL")</f>
        <v>SQL</v>
      </c>
    </row>
    <row r="4792">
      <c r="B4792" s="1" t="str">
        <f>IFERROR(__xludf.DUMMYFUNCTION("""COMPUTED_VALUE"""),"C#;HTML/CSS;Java;JavaScript;PHP;Python")</f>
        <v>C#;HTML/CSS;Java;JavaScript;PHP;Python</v>
      </c>
      <c r="E4792" s="1" t="str">
        <f>IFERROR(__xludf.DUMMYFUNCTION("UNIQUE(SPLIT(B4792,"";""))"),"C#")</f>
        <v>C#</v>
      </c>
      <c r="F4792" s="1" t="str">
        <f>IFERROR(__xludf.DUMMYFUNCTION("""COMPUTED_VALUE"""),"HTML/CSS")</f>
        <v>HTML/CSS</v>
      </c>
      <c r="G4792" s="1" t="str">
        <f>IFERROR(__xludf.DUMMYFUNCTION("""COMPUTED_VALUE"""),"Java")</f>
        <v>Java</v>
      </c>
      <c r="H4792" s="1" t="str">
        <f>IFERROR(__xludf.DUMMYFUNCTION("""COMPUTED_VALUE"""),"JavaScript")</f>
        <v>JavaScript</v>
      </c>
      <c r="I4792" s="1" t="str">
        <f>IFERROR(__xludf.DUMMYFUNCTION("""COMPUTED_VALUE"""),"PHP")</f>
        <v>PHP</v>
      </c>
      <c r="J4792" s="1" t="str">
        <f>IFERROR(__xludf.DUMMYFUNCTION("""COMPUTED_VALUE"""),"Python")</f>
        <v>Python</v>
      </c>
    </row>
    <row r="4793">
      <c r="B4793" s="1" t="str">
        <f>IFERROR(__xludf.DUMMYFUNCTION("""COMPUTED_VALUE"""),"Java;JavaScript;Objective-C;Swift")</f>
        <v>Java;JavaScript;Objective-C;Swift</v>
      </c>
      <c r="E4793" s="1" t="str">
        <f>IFERROR(__xludf.DUMMYFUNCTION("UNIQUE(SPLIT(B4793,"";""))"),"Java")</f>
        <v>Java</v>
      </c>
      <c r="F4793" s="1" t="str">
        <f>IFERROR(__xludf.DUMMYFUNCTION("""COMPUTED_VALUE"""),"JavaScript")</f>
        <v>JavaScript</v>
      </c>
      <c r="G4793" s="1" t="str">
        <f>IFERROR(__xludf.DUMMYFUNCTION("""COMPUTED_VALUE"""),"Objective-C")</f>
        <v>Objective-C</v>
      </c>
      <c r="H4793" s="1" t="str">
        <f>IFERROR(__xludf.DUMMYFUNCTION("""COMPUTED_VALUE"""),"Swift")</f>
        <v>Swift</v>
      </c>
    </row>
    <row r="4794">
      <c r="B4794" s="1" t="str">
        <f>IFERROR(__xludf.DUMMYFUNCTION("""COMPUTED_VALUE"""),"Bash/Shell/PowerShell;Clojure;Python")</f>
        <v>Bash/Shell/PowerShell;Clojure;Python</v>
      </c>
      <c r="E4794" s="1" t="str">
        <f>IFERROR(__xludf.DUMMYFUNCTION("UNIQUE(SPLIT(B4794,"";""))"),"Bash/Shell/PowerShell")</f>
        <v>Bash/Shell/PowerShell</v>
      </c>
      <c r="F4794" s="1" t="str">
        <f>IFERROR(__xludf.DUMMYFUNCTION("""COMPUTED_VALUE"""),"Clojure")</f>
        <v>Clojure</v>
      </c>
      <c r="G4794" s="1" t="str">
        <f>IFERROR(__xludf.DUMMYFUNCTION("""COMPUTED_VALUE"""),"Python")</f>
        <v>Python</v>
      </c>
    </row>
    <row r="4795">
      <c r="B4795" s="1" t="str">
        <f>IFERROR(__xludf.DUMMYFUNCTION("""COMPUTED_VALUE"""),"Bash/Shell/PowerShell;HTML/CSS;Java;JavaScript")</f>
        <v>Bash/Shell/PowerShell;HTML/CSS;Java;JavaScript</v>
      </c>
      <c r="E4795" s="1" t="str">
        <f>IFERROR(__xludf.DUMMYFUNCTION("UNIQUE(SPLIT(B4795,"";""))"),"Bash/Shell/PowerShell")</f>
        <v>Bash/Shell/PowerShell</v>
      </c>
      <c r="F4795" s="1" t="str">
        <f>IFERROR(__xludf.DUMMYFUNCTION("""COMPUTED_VALUE"""),"HTML/CSS")</f>
        <v>HTML/CSS</v>
      </c>
      <c r="G4795" s="1" t="str">
        <f>IFERROR(__xludf.DUMMYFUNCTION("""COMPUTED_VALUE"""),"Java")</f>
        <v>Java</v>
      </c>
      <c r="H4795" s="1" t="str">
        <f>IFERROR(__xludf.DUMMYFUNCTION("""COMPUTED_VALUE"""),"JavaScript")</f>
        <v>JavaScript</v>
      </c>
    </row>
    <row r="4796">
      <c r="B4796" s="1" t="str">
        <f>IFERROR(__xludf.DUMMYFUNCTION("""COMPUTED_VALUE"""),"C;C#;JavaScript;Swift;TypeScript")</f>
        <v>C;C#;JavaScript;Swift;TypeScript</v>
      </c>
      <c r="E4796" s="1" t="str">
        <f>IFERROR(__xludf.DUMMYFUNCTION("UNIQUE(SPLIT(B4796,"";""))"),"C")</f>
        <v>C</v>
      </c>
      <c r="F4796" s="1" t="str">
        <f>IFERROR(__xludf.DUMMYFUNCTION("""COMPUTED_VALUE"""),"C#")</f>
        <v>C#</v>
      </c>
      <c r="G4796" s="1" t="str">
        <f>IFERROR(__xludf.DUMMYFUNCTION("""COMPUTED_VALUE"""),"JavaScript")</f>
        <v>JavaScript</v>
      </c>
      <c r="H4796" s="1" t="str">
        <f>IFERROR(__xludf.DUMMYFUNCTION("""COMPUTED_VALUE"""),"Swift")</f>
        <v>Swift</v>
      </c>
      <c r="I4796" s="1" t="str">
        <f>IFERROR(__xludf.DUMMYFUNCTION("""COMPUTED_VALUE"""),"TypeScript")</f>
        <v>TypeScript</v>
      </c>
    </row>
    <row r="4797">
      <c r="B4797" s="1" t="str">
        <f>IFERROR(__xludf.DUMMYFUNCTION("""COMPUTED_VALUE"""),"HTML/CSS;Java;JavaScript;Ruby")</f>
        <v>HTML/CSS;Java;JavaScript;Ruby</v>
      </c>
      <c r="E4797" s="1" t="str">
        <f>IFERROR(__xludf.DUMMYFUNCTION("UNIQUE(SPLIT(B4797,"";""))"),"HTML/CSS")</f>
        <v>HTML/CSS</v>
      </c>
      <c r="F4797" s="1" t="str">
        <f>IFERROR(__xludf.DUMMYFUNCTION("""COMPUTED_VALUE"""),"Java")</f>
        <v>Java</v>
      </c>
      <c r="G4797" s="1" t="str">
        <f>IFERROR(__xludf.DUMMYFUNCTION("""COMPUTED_VALUE"""),"JavaScript")</f>
        <v>JavaScript</v>
      </c>
      <c r="H4797" s="1" t="str">
        <f>IFERROR(__xludf.DUMMYFUNCTION("""COMPUTED_VALUE"""),"Ruby")</f>
        <v>Ruby</v>
      </c>
    </row>
    <row r="4798">
      <c r="B4798" s="1" t="str">
        <f>IFERROR(__xludf.DUMMYFUNCTION("""COMPUTED_VALUE"""),"C;Python;Rust")</f>
        <v>C;Python;Rust</v>
      </c>
      <c r="E4798" s="1" t="str">
        <f>IFERROR(__xludf.DUMMYFUNCTION("UNIQUE(SPLIT(B4798,"";""))"),"C")</f>
        <v>C</v>
      </c>
      <c r="F4798" s="1" t="str">
        <f>IFERROR(__xludf.DUMMYFUNCTION("""COMPUTED_VALUE"""),"Python")</f>
        <v>Python</v>
      </c>
      <c r="G4798" s="1" t="str">
        <f>IFERROR(__xludf.DUMMYFUNCTION("""COMPUTED_VALUE"""),"Rust")</f>
        <v>Rust</v>
      </c>
    </row>
    <row r="4799">
      <c r="B4799" s="1" t="str">
        <f>IFERROR(__xludf.DUMMYFUNCTION("""COMPUTED_VALUE"""),"HTML/CSS;Java;JavaScript;Objective-C;PHP;Ruby;Swift")</f>
        <v>HTML/CSS;Java;JavaScript;Objective-C;PHP;Ruby;Swift</v>
      </c>
      <c r="E4799" s="1" t="str">
        <f>IFERROR(__xludf.DUMMYFUNCTION("UNIQUE(SPLIT(B4799,"";""))"),"HTML/CSS")</f>
        <v>HTML/CSS</v>
      </c>
      <c r="F4799" s="1" t="str">
        <f>IFERROR(__xludf.DUMMYFUNCTION("""COMPUTED_VALUE"""),"Java")</f>
        <v>Java</v>
      </c>
      <c r="G4799" s="1" t="str">
        <f>IFERROR(__xludf.DUMMYFUNCTION("""COMPUTED_VALUE"""),"JavaScript")</f>
        <v>JavaScript</v>
      </c>
      <c r="H4799" s="1" t="str">
        <f>IFERROR(__xludf.DUMMYFUNCTION("""COMPUTED_VALUE"""),"Objective-C")</f>
        <v>Objective-C</v>
      </c>
      <c r="I4799" s="1" t="str">
        <f>IFERROR(__xludf.DUMMYFUNCTION("""COMPUTED_VALUE"""),"PHP")</f>
        <v>PHP</v>
      </c>
      <c r="J4799" s="1" t="str">
        <f>IFERROR(__xludf.DUMMYFUNCTION("""COMPUTED_VALUE"""),"Ruby")</f>
        <v>Ruby</v>
      </c>
      <c r="K4799" s="1" t="str">
        <f>IFERROR(__xludf.DUMMYFUNCTION("""COMPUTED_VALUE"""),"Swift")</f>
        <v>Swift</v>
      </c>
    </row>
    <row r="4800">
      <c r="B4800" s="1" t="str">
        <f>IFERROR(__xludf.DUMMYFUNCTION("""COMPUTED_VALUE"""),"Bash/Shell/PowerShell;Java;PHP;Python")</f>
        <v>Bash/Shell/PowerShell;Java;PHP;Python</v>
      </c>
      <c r="E4800" s="1" t="str">
        <f>IFERROR(__xludf.DUMMYFUNCTION("UNIQUE(SPLIT(B4800,"";""))"),"Bash/Shell/PowerShell")</f>
        <v>Bash/Shell/PowerShell</v>
      </c>
      <c r="F4800" s="1" t="str">
        <f>IFERROR(__xludf.DUMMYFUNCTION("""COMPUTED_VALUE"""),"Java")</f>
        <v>Java</v>
      </c>
      <c r="G4800" s="1" t="str">
        <f>IFERROR(__xludf.DUMMYFUNCTION("""COMPUTED_VALUE"""),"PHP")</f>
        <v>PHP</v>
      </c>
      <c r="H4800" s="1" t="str">
        <f>IFERROR(__xludf.DUMMYFUNCTION("""COMPUTED_VALUE"""),"Python")</f>
        <v>Python</v>
      </c>
    </row>
    <row r="4801">
      <c r="B4801" s="1" t="str">
        <f>IFERROR(__xludf.DUMMYFUNCTION("""COMPUTED_VALUE"""),"C#;HTML/CSS;JavaScript;SQL")</f>
        <v>C#;HTML/CSS;JavaScript;SQL</v>
      </c>
      <c r="E4801" s="1" t="str">
        <f>IFERROR(__xludf.DUMMYFUNCTION("UNIQUE(SPLIT(B4801,"";""))"),"C#")</f>
        <v>C#</v>
      </c>
      <c r="F4801" s="1" t="str">
        <f>IFERROR(__xludf.DUMMYFUNCTION("""COMPUTED_VALUE"""),"HTML/CSS")</f>
        <v>HTML/CSS</v>
      </c>
      <c r="G4801" s="1" t="str">
        <f>IFERROR(__xludf.DUMMYFUNCTION("""COMPUTED_VALUE"""),"JavaScript")</f>
        <v>JavaScript</v>
      </c>
      <c r="H4801" s="1" t="str">
        <f>IFERROR(__xludf.DUMMYFUNCTION("""COMPUTED_VALUE"""),"SQL")</f>
        <v>SQL</v>
      </c>
    </row>
    <row r="4802">
      <c r="B4802" s="1" t="str">
        <f>IFERROR(__xludf.DUMMYFUNCTION("""COMPUTED_VALUE"""),"Bash/Shell/PowerShell;C;C++;C#;HTML/CSS;Java;JavaScript;PHP;Python;SQL;Other(s):")</f>
        <v>Bash/Shell/PowerShell;C;C++;C#;HTML/CSS;Java;JavaScript;PHP;Python;SQL;Other(s):</v>
      </c>
      <c r="E4802" s="1" t="str">
        <f>IFERROR(__xludf.DUMMYFUNCTION("UNIQUE(SPLIT(B4802,"";""))"),"Bash/Shell/PowerShell")</f>
        <v>Bash/Shell/PowerShell</v>
      </c>
      <c r="F4802" s="1" t="str">
        <f>IFERROR(__xludf.DUMMYFUNCTION("""COMPUTED_VALUE"""),"C")</f>
        <v>C</v>
      </c>
      <c r="G4802" s="1" t="str">
        <f>IFERROR(__xludf.DUMMYFUNCTION("""COMPUTED_VALUE"""),"C++")</f>
        <v>C++</v>
      </c>
      <c r="H4802" s="1" t="str">
        <f>IFERROR(__xludf.DUMMYFUNCTION("""COMPUTED_VALUE"""),"C#")</f>
        <v>C#</v>
      </c>
      <c r="I4802" s="1" t="str">
        <f>IFERROR(__xludf.DUMMYFUNCTION("""COMPUTED_VALUE"""),"HTML/CSS")</f>
        <v>HTML/CSS</v>
      </c>
      <c r="J4802" s="1" t="str">
        <f>IFERROR(__xludf.DUMMYFUNCTION("""COMPUTED_VALUE"""),"Java")</f>
        <v>Java</v>
      </c>
      <c r="K4802" s="1" t="str">
        <f>IFERROR(__xludf.DUMMYFUNCTION("""COMPUTED_VALUE"""),"JavaScript")</f>
        <v>JavaScript</v>
      </c>
      <c r="L4802" s="1" t="str">
        <f>IFERROR(__xludf.DUMMYFUNCTION("""COMPUTED_VALUE"""),"PHP")</f>
        <v>PHP</v>
      </c>
      <c r="M4802" s="1" t="str">
        <f>IFERROR(__xludf.DUMMYFUNCTION("""COMPUTED_VALUE"""),"Python")</f>
        <v>Python</v>
      </c>
      <c r="N4802" s="1" t="str">
        <f>IFERROR(__xludf.DUMMYFUNCTION("""COMPUTED_VALUE"""),"SQL")</f>
        <v>SQL</v>
      </c>
      <c r="O4802" s="1" t="str">
        <f>IFERROR(__xludf.DUMMYFUNCTION("""COMPUTED_VALUE"""),"Other(s):")</f>
        <v>Other(s):</v>
      </c>
    </row>
    <row r="4803">
      <c r="B4803" s="1" t="str">
        <f>IFERROR(__xludf.DUMMYFUNCTION("""COMPUTED_VALUE"""),"Bash/Shell/PowerShell;C;C#;HTML/CSS;JavaScript;Python;R")</f>
        <v>Bash/Shell/PowerShell;C;C#;HTML/CSS;JavaScript;Python;R</v>
      </c>
      <c r="E4803" s="1" t="str">
        <f>IFERROR(__xludf.DUMMYFUNCTION("UNIQUE(SPLIT(B4803,"";""))"),"Bash/Shell/PowerShell")</f>
        <v>Bash/Shell/PowerShell</v>
      </c>
      <c r="F4803" s="1" t="str">
        <f>IFERROR(__xludf.DUMMYFUNCTION("""COMPUTED_VALUE"""),"C")</f>
        <v>C</v>
      </c>
      <c r="G4803" s="1" t="str">
        <f>IFERROR(__xludf.DUMMYFUNCTION("""COMPUTED_VALUE"""),"C#")</f>
        <v>C#</v>
      </c>
      <c r="H4803" s="1" t="str">
        <f>IFERROR(__xludf.DUMMYFUNCTION("""COMPUTED_VALUE"""),"HTML/CSS")</f>
        <v>HTML/CSS</v>
      </c>
      <c r="I4803" s="1" t="str">
        <f>IFERROR(__xludf.DUMMYFUNCTION("""COMPUTED_VALUE"""),"JavaScript")</f>
        <v>JavaScript</v>
      </c>
      <c r="J4803" s="1" t="str">
        <f>IFERROR(__xludf.DUMMYFUNCTION("""COMPUTED_VALUE"""),"Python")</f>
        <v>Python</v>
      </c>
      <c r="K4803" s="1" t="str">
        <f>IFERROR(__xludf.DUMMYFUNCTION("""COMPUTED_VALUE"""),"R")</f>
        <v>R</v>
      </c>
    </row>
    <row r="4804">
      <c r="B4804" s="1" t="str">
        <f>IFERROR(__xludf.DUMMYFUNCTION("""COMPUTED_VALUE"""),"C;C++;HTML/CSS;Python")</f>
        <v>C;C++;HTML/CSS;Python</v>
      </c>
      <c r="E4804" s="1" t="str">
        <f>IFERROR(__xludf.DUMMYFUNCTION("UNIQUE(SPLIT(B4804,"";""))"),"C")</f>
        <v>C</v>
      </c>
      <c r="F4804" s="1" t="str">
        <f>IFERROR(__xludf.DUMMYFUNCTION("""COMPUTED_VALUE"""),"C++")</f>
        <v>C++</v>
      </c>
      <c r="G4804" s="1" t="str">
        <f>IFERROR(__xludf.DUMMYFUNCTION("""COMPUTED_VALUE"""),"HTML/CSS")</f>
        <v>HTML/CSS</v>
      </c>
      <c r="H4804" s="1" t="str">
        <f>IFERROR(__xludf.DUMMYFUNCTION("""COMPUTED_VALUE"""),"Python")</f>
        <v>Python</v>
      </c>
    </row>
    <row r="4805">
      <c r="B4805" s="1" t="str">
        <f>IFERROR(__xludf.DUMMYFUNCTION("""COMPUTED_VALUE"""),"Bash/Shell/PowerShell;Java")</f>
        <v>Bash/Shell/PowerShell;Java</v>
      </c>
      <c r="E4805" s="1" t="str">
        <f>IFERROR(__xludf.DUMMYFUNCTION("UNIQUE(SPLIT(B4805,"";""))"),"Bash/Shell/PowerShell")</f>
        <v>Bash/Shell/PowerShell</v>
      </c>
      <c r="F4805" s="1" t="str">
        <f>IFERROR(__xludf.DUMMYFUNCTION("""COMPUTED_VALUE"""),"Java")</f>
        <v>Java</v>
      </c>
    </row>
    <row r="4806">
      <c r="B4806" s="1" t="str">
        <f>IFERROR(__xludf.DUMMYFUNCTION("""COMPUTED_VALUE"""),"Bash/Shell/PowerShell;C#;HTML/CSS;JavaScript;PHP;Python;Ruby;SQL")</f>
        <v>Bash/Shell/PowerShell;C#;HTML/CSS;JavaScript;PHP;Python;Ruby;SQL</v>
      </c>
      <c r="E4806" s="1" t="str">
        <f>IFERROR(__xludf.DUMMYFUNCTION("UNIQUE(SPLIT(B4806,"";""))"),"Bash/Shell/PowerShell")</f>
        <v>Bash/Shell/PowerShell</v>
      </c>
      <c r="F4806" s="1" t="str">
        <f>IFERROR(__xludf.DUMMYFUNCTION("""COMPUTED_VALUE"""),"C#")</f>
        <v>C#</v>
      </c>
      <c r="G4806" s="1" t="str">
        <f>IFERROR(__xludf.DUMMYFUNCTION("""COMPUTED_VALUE"""),"HTML/CSS")</f>
        <v>HTML/CSS</v>
      </c>
      <c r="H4806" s="1" t="str">
        <f>IFERROR(__xludf.DUMMYFUNCTION("""COMPUTED_VALUE"""),"JavaScript")</f>
        <v>JavaScript</v>
      </c>
      <c r="I4806" s="1" t="str">
        <f>IFERROR(__xludf.DUMMYFUNCTION("""COMPUTED_VALUE"""),"PHP")</f>
        <v>PHP</v>
      </c>
      <c r="J4806" s="1" t="str">
        <f>IFERROR(__xludf.DUMMYFUNCTION("""COMPUTED_VALUE"""),"Python")</f>
        <v>Python</v>
      </c>
      <c r="K4806" s="1" t="str">
        <f>IFERROR(__xludf.DUMMYFUNCTION("""COMPUTED_VALUE"""),"Ruby")</f>
        <v>Ruby</v>
      </c>
      <c r="L4806" s="1" t="str">
        <f>IFERROR(__xludf.DUMMYFUNCTION("""COMPUTED_VALUE"""),"SQL")</f>
        <v>SQL</v>
      </c>
    </row>
    <row r="4807">
      <c r="B4807" s="1" t="str">
        <f>IFERROR(__xludf.DUMMYFUNCTION("""COMPUTED_VALUE"""),"Assembly;Bash/Shell/PowerShell;C#;HTML/CSS;Java;JavaScript;PHP;Python;SQL")</f>
        <v>Assembly;Bash/Shell/PowerShell;C#;HTML/CSS;Java;JavaScript;PHP;Python;SQL</v>
      </c>
      <c r="E4807" s="1" t="str">
        <f>IFERROR(__xludf.DUMMYFUNCTION("UNIQUE(SPLIT(B4807,"";""))"),"Assembly")</f>
        <v>Assembly</v>
      </c>
      <c r="F4807" s="1" t="str">
        <f>IFERROR(__xludf.DUMMYFUNCTION("""COMPUTED_VALUE"""),"Bash/Shell/PowerShell")</f>
        <v>Bash/Shell/PowerShell</v>
      </c>
      <c r="G4807" s="1" t="str">
        <f>IFERROR(__xludf.DUMMYFUNCTION("""COMPUTED_VALUE"""),"C#")</f>
        <v>C#</v>
      </c>
      <c r="H4807" s="1" t="str">
        <f>IFERROR(__xludf.DUMMYFUNCTION("""COMPUTED_VALUE"""),"HTML/CSS")</f>
        <v>HTML/CSS</v>
      </c>
      <c r="I4807" s="1" t="str">
        <f>IFERROR(__xludf.DUMMYFUNCTION("""COMPUTED_VALUE"""),"Java")</f>
        <v>Java</v>
      </c>
      <c r="J4807" s="1" t="str">
        <f>IFERROR(__xludf.DUMMYFUNCTION("""COMPUTED_VALUE"""),"JavaScript")</f>
        <v>JavaScript</v>
      </c>
      <c r="K4807" s="1" t="str">
        <f>IFERROR(__xludf.DUMMYFUNCTION("""COMPUTED_VALUE"""),"PHP")</f>
        <v>PHP</v>
      </c>
      <c r="L4807" s="1" t="str">
        <f>IFERROR(__xludf.DUMMYFUNCTION("""COMPUTED_VALUE"""),"Python")</f>
        <v>Python</v>
      </c>
      <c r="M4807" s="1" t="str">
        <f>IFERROR(__xludf.DUMMYFUNCTION("""COMPUTED_VALUE"""),"SQL")</f>
        <v>SQL</v>
      </c>
    </row>
    <row r="4808">
      <c r="B4808" s="1" t="str">
        <f>IFERROR(__xludf.DUMMYFUNCTION("""COMPUTED_VALUE"""),"C#;HTML/CSS;JavaScript;SQL")</f>
        <v>C#;HTML/CSS;JavaScript;SQL</v>
      </c>
      <c r="E4808" s="1" t="str">
        <f>IFERROR(__xludf.DUMMYFUNCTION("UNIQUE(SPLIT(B4808,"";""))"),"C#")</f>
        <v>C#</v>
      </c>
      <c r="F4808" s="1" t="str">
        <f>IFERROR(__xludf.DUMMYFUNCTION("""COMPUTED_VALUE"""),"HTML/CSS")</f>
        <v>HTML/CSS</v>
      </c>
      <c r="G4808" s="1" t="str">
        <f>IFERROR(__xludf.DUMMYFUNCTION("""COMPUTED_VALUE"""),"JavaScript")</f>
        <v>JavaScript</v>
      </c>
      <c r="H4808" s="1" t="str">
        <f>IFERROR(__xludf.DUMMYFUNCTION("""COMPUTED_VALUE"""),"SQL")</f>
        <v>SQL</v>
      </c>
    </row>
    <row r="4809">
      <c r="B4809" s="1" t="str">
        <f>IFERROR(__xludf.DUMMYFUNCTION("""COMPUTED_VALUE"""),"Bash/Shell/PowerShell;C#;HTML/CSS;TypeScript")</f>
        <v>Bash/Shell/PowerShell;C#;HTML/CSS;TypeScript</v>
      </c>
      <c r="E4809" s="1" t="str">
        <f>IFERROR(__xludf.DUMMYFUNCTION("UNIQUE(SPLIT(B4809,"";""))"),"Bash/Shell/PowerShell")</f>
        <v>Bash/Shell/PowerShell</v>
      </c>
      <c r="F4809" s="1" t="str">
        <f>IFERROR(__xludf.DUMMYFUNCTION("""COMPUTED_VALUE"""),"C#")</f>
        <v>C#</v>
      </c>
      <c r="G4809" s="1" t="str">
        <f>IFERROR(__xludf.DUMMYFUNCTION("""COMPUTED_VALUE"""),"HTML/CSS")</f>
        <v>HTML/CSS</v>
      </c>
      <c r="H4809" s="1" t="str">
        <f>IFERROR(__xludf.DUMMYFUNCTION("""COMPUTED_VALUE"""),"TypeScript")</f>
        <v>TypeScript</v>
      </c>
    </row>
    <row r="4810">
      <c r="B4810" s="1" t="str">
        <f>IFERROR(__xludf.DUMMYFUNCTION("""COMPUTED_VALUE"""),"Bash/Shell/PowerShell;HTML/CSS;JavaScript;PHP;Python;SQL")</f>
        <v>Bash/Shell/PowerShell;HTML/CSS;JavaScript;PHP;Python;SQL</v>
      </c>
      <c r="E4810" s="1" t="str">
        <f>IFERROR(__xludf.DUMMYFUNCTION("UNIQUE(SPLIT(B4810,"";""))"),"Bash/Shell/PowerShell")</f>
        <v>Bash/Shell/PowerShell</v>
      </c>
      <c r="F4810" s="1" t="str">
        <f>IFERROR(__xludf.DUMMYFUNCTION("""COMPUTED_VALUE"""),"HTML/CSS")</f>
        <v>HTML/CSS</v>
      </c>
      <c r="G4810" s="1" t="str">
        <f>IFERROR(__xludf.DUMMYFUNCTION("""COMPUTED_VALUE"""),"JavaScript")</f>
        <v>JavaScript</v>
      </c>
      <c r="H4810" s="1" t="str">
        <f>IFERROR(__xludf.DUMMYFUNCTION("""COMPUTED_VALUE"""),"PHP")</f>
        <v>PHP</v>
      </c>
      <c r="I4810" s="1" t="str">
        <f>IFERROR(__xludf.DUMMYFUNCTION("""COMPUTED_VALUE"""),"Python")</f>
        <v>Python</v>
      </c>
      <c r="J4810" s="1" t="str">
        <f>IFERROR(__xludf.DUMMYFUNCTION("""COMPUTED_VALUE"""),"SQL")</f>
        <v>SQL</v>
      </c>
    </row>
    <row r="4811">
      <c r="B4811" s="1" t="str">
        <f>IFERROR(__xludf.DUMMYFUNCTION("""COMPUTED_VALUE"""),"Bash/Shell/PowerShell;Java;Kotlin;Python;Ruby;SQL")</f>
        <v>Bash/Shell/PowerShell;Java;Kotlin;Python;Ruby;SQL</v>
      </c>
      <c r="E4811" s="1" t="str">
        <f>IFERROR(__xludf.DUMMYFUNCTION("UNIQUE(SPLIT(B4811,"";""))"),"Bash/Shell/PowerShell")</f>
        <v>Bash/Shell/PowerShell</v>
      </c>
      <c r="F4811" s="1" t="str">
        <f>IFERROR(__xludf.DUMMYFUNCTION("""COMPUTED_VALUE"""),"Java")</f>
        <v>Java</v>
      </c>
      <c r="G4811" s="1" t="str">
        <f>IFERROR(__xludf.DUMMYFUNCTION("""COMPUTED_VALUE"""),"Kotlin")</f>
        <v>Kotlin</v>
      </c>
      <c r="H4811" s="1" t="str">
        <f>IFERROR(__xludf.DUMMYFUNCTION("""COMPUTED_VALUE"""),"Python")</f>
        <v>Python</v>
      </c>
      <c r="I4811" s="1" t="str">
        <f>IFERROR(__xludf.DUMMYFUNCTION("""COMPUTED_VALUE"""),"Ruby")</f>
        <v>Ruby</v>
      </c>
      <c r="J4811" s="1" t="str">
        <f>IFERROR(__xludf.DUMMYFUNCTION("""COMPUTED_VALUE"""),"SQL")</f>
        <v>SQL</v>
      </c>
    </row>
    <row r="4812">
      <c r="B4812" s="1" t="str">
        <f>IFERROR(__xludf.DUMMYFUNCTION("""COMPUTED_VALUE"""),"Bash/Shell/PowerShell;C#;Go;HTML/CSS;Java;JavaScript;Kotlin;SQL;TypeScript")</f>
        <v>Bash/Shell/PowerShell;C#;Go;HTML/CSS;Java;JavaScript;Kotlin;SQL;TypeScript</v>
      </c>
      <c r="E4812" s="1" t="str">
        <f>IFERROR(__xludf.DUMMYFUNCTION("UNIQUE(SPLIT(B4812,"";""))"),"Bash/Shell/PowerShell")</f>
        <v>Bash/Shell/PowerShell</v>
      </c>
      <c r="F4812" s="1" t="str">
        <f>IFERROR(__xludf.DUMMYFUNCTION("""COMPUTED_VALUE"""),"C#")</f>
        <v>C#</v>
      </c>
      <c r="G4812" s="1" t="str">
        <f>IFERROR(__xludf.DUMMYFUNCTION("""COMPUTED_VALUE"""),"Go")</f>
        <v>Go</v>
      </c>
      <c r="H4812" s="1" t="str">
        <f>IFERROR(__xludf.DUMMYFUNCTION("""COMPUTED_VALUE"""),"HTML/CSS")</f>
        <v>HTML/CSS</v>
      </c>
      <c r="I4812" s="1" t="str">
        <f>IFERROR(__xludf.DUMMYFUNCTION("""COMPUTED_VALUE"""),"Java")</f>
        <v>Java</v>
      </c>
      <c r="J4812" s="1" t="str">
        <f>IFERROR(__xludf.DUMMYFUNCTION("""COMPUTED_VALUE"""),"JavaScript")</f>
        <v>JavaScript</v>
      </c>
      <c r="K4812" s="1" t="str">
        <f>IFERROR(__xludf.DUMMYFUNCTION("""COMPUTED_VALUE"""),"Kotlin")</f>
        <v>Kotlin</v>
      </c>
      <c r="L4812" s="1" t="str">
        <f>IFERROR(__xludf.DUMMYFUNCTION("""COMPUTED_VALUE"""),"SQL")</f>
        <v>SQL</v>
      </c>
      <c r="M4812" s="1" t="str">
        <f>IFERROR(__xludf.DUMMYFUNCTION("""COMPUTED_VALUE"""),"TypeScript")</f>
        <v>TypeScript</v>
      </c>
    </row>
    <row r="4813">
      <c r="B4813" s="1" t="str">
        <f>IFERROR(__xludf.DUMMYFUNCTION("""COMPUTED_VALUE"""),"Clojure;JavaScript")</f>
        <v>Clojure;JavaScript</v>
      </c>
      <c r="E4813" s="1" t="str">
        <f>IFERROR(__xludf.DUMMYFUNCTION("UNIQUE(SPLIT(B4813,"";""))"),"Clojure")</f>
        <v>Clojure</v>
      </c>
      <c r="F4813" s="1" t="str">
        <f>IFERROR(__xludf.DUMMYFUNCTION("""COMPUTED_VALUE"""),"JavaScript")</f>
        <v>JavaScript</v>
      </c>
    </row>
    <row r="4814">
      <c r="B4814" s="1" t="str">
        <f>IFERROR(__xludf.DUMMYFUNCTION("""COMPUTED_VALUE"""),"Assembly;C;C#")</f>
        <v>Assembly;C;C#</v>
      </c>
      <c r="E4814" s="1" t="str">
        <f>IFERROR(__xludf.DUMMYFUNCTION("UNIQUE(SPLIT(B4814,"";""))"),"Assembly")</f>
        <v>Assembly</v>
      </c>
      <c r="F4814" s="1" t="str">
        <f>IFERROR(__xludf.DUMMYFUNCTION("""COMPUTED_VALUE"""),"C")</f>
        <v>C</v>
      </c>
      <c r="G4814" s="1" t="str">
        <f>IFERROR(__xludf.DUMMYFUNCTION("""COMPUTED_VALUE"""),"C#")</f>
        <v>C#</v>
      </c>
    </row>
    <row r="4815">
      <c r="B4815" s="1" t="str">
        <f>IFERROR(__xludf.DUMMYFUNCTION("""COMPUTED_VALUE"""),"Bash/Shell/PowerShell;Go;HTML/CSS;JavaScript;PHP;Python;R;Ruby;SQL;VBA")</f>
        <v>Bash/Shell/PowerShell;Go;HTML/CSS;JavaScript;PHP;Python;R;Ruby;SQL;VBA</v>
      </c>
      <c r="E4815" s="1" t="str">
        <f>IFERROR(__xludf.DUMMYFUNCTION("UNIQUE(SPLIT(B4815,"";""))"),"Bash/Shell/PowerShell")</f>
        <v>Bash/Shell/PowerShell</v>
      </c>
      <c r="F4815" s="1" t="str">
        <f>IFERROR(__xludf.DUMMYFUNCTION("""COMPUTED_VALUE"""),"Go")</f>
        <v>Go</v>
      </c>
      <c r="G4815" s="1" t="str">
        <f>IFERROR(__xludf.DUMMYFUNCTION("""COMPUTED_VALUE"""),"HTML/CSS")</f>
        <v>HTML/CSS</v>
      </c>
      <c r="H4815" s="1" t="str">
        <f>IFERROR(__xludf.DUMMYFUNCTION("""COMPUTED_VALUE"""),"JavaScript")</f>
        <v>JavaScript</v>
      </c>
      <c r="I4815" s="1" t="str">
        <f>IFERROR(__xludf.DUMMYFUNCTION("""COMPUTED_VALUE"""),"PHP")</f>
        <v>PHP</v>
      </c>
      <c r="J4815" s="1" t="str">
        <f>IFERROR(__xludf.DUMMYFUNCTION("""COMPUTED_VALUE"""),"Python")</f>
        <v>Python</v>
      </c>
      <c r="K4815" s="1" t="str">
        <f>IFERROR(__xludf.DUMMYFUNCTION("""COMPUTED_VALUE"""),"R")</f>
        <v>R</v>
      </c>
      <c r="L4815" s="1" t="str">
        <f>IFERROR(__xludf.DUMMYFUNCTION("""COMPUTED_VALUE"""),"Ruby")</f>
        <v>Ruby</v>
      </c>
      <c r="M4815" s="1" t="str">
        <f>IFERROR(__xludf.DUMMYFUNCTION("""COMPUTED_VALUE"""),"SQL")</f>
        <v>SQL</v>
      </c>
      <c r="N4815" s="1" t="str">
        <f>IFERROR(__xludf.DUMMYFUNCTION("""COMPUTED_VALUE"""),"VBA")</f>
        <v>VBA</v>
      </c>
    </row>
    <row r="4816">
      <c r="B4816" s="1" t="str">
        <f>IFERROR(__xludf.DUMMYFUNCTION("""COMPUTED_VALUE"""),"Bash/Shell/PowerShell;HTML/CSS;Java;JavaScript;Python;Ruby;SQL;TypeScript")</f>
        <v>Bash/Shell/PowerShell;HTML/CSS;Java;JavaScript;Python;Ruby;SQL;TypeScript</v>
      </c>
      <c r="E4816" s="1" t="str">
        <f>IFERROR(__xludf.DUMMYFUNCTION("UNIQUE(SPLIT(B4816,"";""))"),"Bash/Shell/PowerShell")</f>
        <v>Bash/Shell/PowerShell</v>
      </c>
      <c r="F4816" s="1" t="str">
        <f>IFERROR(__xludf.DUMMYFUNCTION("""COMPUTED_VALUE"""),"HTML/CSS")</f>
        <v>HTML/CSS</v>
      </c>
      <c r="G4816" s="1" t="str">
        <f>IFERROR(__xludf.DUMMYFUNCTION("""COMPUTED_VALUE"""),"Java")</f>
        <v>Java</v>
      </c>
      <c r="H4816" s="1" t="str">
        <f>IFERROR(__xludf.DUMMYFUNCTION("""COMPUTED_VALUE"""),"JavaScript")</f>
        <v>JavaScript</v>
      </c>
      <c r="I4816" s="1" t="str">
        <f>IFERROR(__xludf.DUMMYFUNCTION("""COMPUTED_VALUE"""),"Python")</f>
        <v>Python</v>
      </c>
      <c r="J4816" s="1" t="str">
        <f>IFERROR(__xludf.DUMMYFUNCTION("""COMPUTED_VALUE"""),"Ruby")</f>
        <v>Ruby</v>
      </c>
      <c r="K4816" s="1" t="str">
        <f>IFERROR(__xludf.DUMMYFUNCTION("""COMPUTED_VALUE"""),"SQL")</f>
        <v>SQL</v>
      </c>
      <c r="L4816" s="1" t="str">
        <f>IFERROR(__xludf.DUMMYFUNCTION("""COMPUTED_VALUE"""),"TypeScript")</f>
        <v>TypeScript</v>
      </c>
    </row>
    <row r="4817">
      <c r="B4817" s="1" t="str">
        <f>IFERROR(__xludf.DUMMYFUNCTION("""COMPUTED_VALUE"""),"C;C++")</f>
        <v>C;C++</v>
      </c>
      <c r="E4817" s="1" t="str">
        <f>IFERROR(__xludf.DUMMYFUNCTION("UNIQUE(SPLIT(B4817,"";""))"),"C")</f>
        <v>C</v>
      </c>
      <c r="F4817" s="1" t="str">
        <f>IFERROR(__xludf.DUMMYFUNCTION("""COMPUTED_VALUE"""),"C++")</f>
        <v>C++</v>
      </c>
    </row>
    <row r="4818">
      <c r="B4818" s="1" t="str">
        <f>IFERROR(__xludf.DUMMYFUNCTION("""COMPUTED_VALUE"""),"C#;HTML/CSS;JavaScript;SQL")</f>
        <v>C#;HTML/CSS;JavaScript;SQL</v>
      </c>
      <c r="E4818" s="1" t="str">
        <f>IFERROR(__xludf.DUMMYFUNCTION("UNIQUE(SPLIT(B4818,"";""))"),"C#")</f>
        <v>C#</v>
      </c>
      <c r="F4818" s="1" t="str">
        <f>IFERROR(__xludf.DUMMYFUNCTION("""COMPUTED_VALUE"""),"HTML/CSS")</f>
        <v>HTML/CSS</v>
      </c>
      <c r="G4818" s="1" t="str">
        <f>IFERROR(__xludf.DUMMYFUNCTION("""COMPUTED_VALUE"""),"JavaScript")</f>
        <v>JavaScript</v>
      </c>
      <c r="H4818" s="1" t="str">
        <f>IFERROR(__xludf.DUMMYFUNCTION("""COMPUTED_VALUE"""),"SQL")</f>
        <v>SQL</v>
      </c>
    </row>
    <row r="4819">
      <c r="B4819" s="1" t="str">
        <f>IFERROR(__xludf.DUMMYFUNCTION("""COMPUTED_VALUE"""),"Assembly;Bash/Shell/PowerShell;C;HTML/CSS;Java;JavaScript;Objective-C;PHP;Python;SQL;Swift")</f>
        <v>Assembly;Bash/Shell/PowerShell;C;HTML/CSS;Java;JavaScript;Objective-C;PHP;Python;SQL;Swift</v>
      </c>
      <c r="E4819" s="1" t="str">
        <f>IFERROR(__xludf.DUMMYFUNCTION("UNIQUE(SPLIT(B4819,"";""))"),"Assembly")</f>
        <v>Assembly</v>
      </c>
      <c r="F4819" s="1" t="str">
        <f>IFERROR(__xludf.DUMMYFUNCTION("""COMPUTED_VALUE"""),"Bash/Shell/PowerShell")</f>
        <v>Bash/Shell/PowerShell</v>
      </c>
      <c r="G4819" s="1" t="str">
        <f>IFERROR(__xludf.DUMMYFUNCTION("""COMPUTED_VALUE"""),"C")</f>
        <v>C</v>
      </c>
      <c r="H4819" s="1" t="str">
        <f>IFERROR(__xludf.DUMMYFUNCTION("""COMPUTED_VALUE"""),"HTML/CSS")</f>
        <v>HTML/CSS</v>
      </c>
      <c r="I4819" s="1" t="str">
        <f>IFERROR(__xludf.DUMMYFUNCTION("""COMPUTED_VALUE"""),"Java")</f>
        <v>Java</v>
      </c>
      <c r="J4819" s="1" t="str">
        <f>IFERROR(__xludf.DUMMYFUNCTION("""COMPUTED_VALUE"""),"JavaScript")</f>
        <v>JavaScript</v>
      </c>
      <c r="K4819" s="1" t="str">
        <f>IFERROR(__xludf.DUMMYFUNCTION("""COMPUTED_VALUE"""),"Objective-C")</f>
        <v>Objective-C</v>
      </c>
      <c r="L4819" s="1" t="str">
        <f>IFERROR(__xludf.DUMMYFUNCTION("""COMPUTED_VALUE"""),"PHP")</f>
        <v>PHP</v>
      </c>
      <c r="M4819" s="1" t="str">
        <f>IFERROR(__xludf.DUMMYFUNCTION("""COMPUTED_VALUE"""),"Python")</f>
        <v>Python</v>
      </c>
      <c r="N4819" s="1" t="str">
        <f>IFERROR(__xludf.DUMMYFUNCTION("""COMPUTED_VALUE"""),"SQL")</f>
        <v>SQL</v>
      </c>
      <c r="O4819" s="1" t="str">
        <f>IFERROR(__xludf.DUMMYFUNCTION("""COMPUTED_VALUE"""),"Swift")</f>
        <v>Swift</v>
      </c>
    </row>
    <row r="4820">
      <c r="B4820" s="1" t="str">
        <f>IFERROR(__xludf.DUMMYFUNCTION("""COMPUTED_VALUE"""),"Bash/Shell/PowerShell;C#;HTML/CSS;JavaScript;SQL;TypeScript")</f>
        <v>Bash/Shell/PowerShell;C#;HTML/CSS;JavaScript;SQL;TypeScript</v>
      </c>
      <c r="E4820" s="1" t="str">
        <f>IFERROR(__xludf.DUMMYFUNCTION("UNIQUE(SPLIT(B4820,"";""))"),"Bash/Shell/PowerShell")</f>
        <v>Bash/Shell/PowerShell</v>
      </c>
      <c r="F4820" s="1" t="str">
        <f>IFERROR(__xludf.DUMMYFUNCTION("""COMPUTED_VALUE"""),"C#")</f>
        <v>C#</v>
      </c>
      <c r="G4820" s="1" t="str">
        <f>IFERROR(__xludf.DUMMYFUNCTION("""COMPUTED_VALUE"""),"HTML/CSS")</f>
        <v>HTML/CSS</v>
      </c>
      <c r="H4820" s="1" t="str">
        <f>IFERROR(__xludf.DUMMYFUNCTION("""COMPUTED_VALUE"""),"JavaScript")</f>
        <v>JavaScript</v>
      </c>
      <c r="I4820" s="1" t="str">
        <f>IFERROR(__xludf.DUMMYFUNCTION("""COMPUTED_VALUE"""),"SQL")</f>
        <v>SQL</v>
      </c>
      <c r="J4820" s="1" t="str">
        <f>IFERROR(__xludf.DUMMYFUNCTION("""COMPUTED_VALUE"""),"TypeScript")</f>
        <v>TypeScript</v>
      </c>
    </row>
    <row r="4821">
      <c r="B4821" s="1" t="str">
        <f>IFERROR(__xludf.DUMMYFUNCTION("""COMPUTED_VALUE"""),"Bash/Shell/PowerShell;C++")</f>
        <v>Bash/Shell/PowerShell;C++</v>
      </c>
      <c r="E4821" s="1" t="str">
        <f>IFERROR(__xludf.DUMMYFUNCTION("UNIQUE(SPLIT(B4821,"";""))"),"Bash/Shell/PowerShell")</f>
        <v>Bash/Shell/PowerShell</v>
      </c>
      <c r="F4821" s="1" t="str">
        <f>IFERROR(__xludf.DUMMYFUNCTION("""COMPUTED_VALUE"""),"C++")</f>
        <v>C++</v>
      </c>
    </row>
    <row r="4822">
      <c r="B4822" s="1" t="str">
        <f>IFERROR(__xludf.DUMMYFUNCTION("""COMPUTED_VALUE"""),"Java;JavaScript;Python")</f>
        <v>Java;JavaScript;Python</v>
      </c>
      <c r="E4822" s="1" t="str">
        <f>IFERROR(__xludf.DUMMYFUNCTION("UNIQUE(SPLIT(B4822,"";""))"),"Java")</f>
        <v>Java</v>
      </c>
      <c r="F4822" s="1" t="str">
        <f>IFERROR(__xludf.DUMMYFUNCTION("""COMPUTED_VALUE"""),"JavaScript")</f>
        <v>JavaScript</v>
      </c>
      <c r="G4822" s="1" t="str">
        <f>IFERROR(__xludf.DUMMYFUNCTION("""COMPUTED_VALUE"""),"Python")</f>
        <v>Python</v>
      </c>
    </row>
    <row r="4823">
      <c r="B4823" s="1" t="str">
        <f>IFERROR(__xludf.DUMMYFUNCTION("""COMPUTED_VALUE"""),"Bash/Shell/PowerShell;HTML/CSS;Java;JavaScript;Python;SQL")</f>
        <v>Bash/Shell/PowerShell;HTML/CSS;Java;JavaScript;Python;SQL</v>
      </c>
      <c r="E4823" s="1" t="str">
        <f>IFERROR(__xludf.DUMMYFUNCTION("UNIQUE(SPLIT(B4823,"";""))"),"Bash/Shell/PowerShell")</f>
        <v>Bash/Shell/PowerShell</v>
      </c>
      <c r="F4823" s="1" t="str">
        <f>IFERROR(__xludf.DUMMYFUNCTION("""COMPUTED_VALUE"""),"HTML/CSS")</f>
        <v>HTML/CSS</v>
      </c>
      <c r="G4823" s="1" t="str">
        <f>IFERROR(__xludf.DUMMYFUNCTION("""COMPUTED_VALUE"""),"Java")</f>
        <v>Java</v>
      </c>
      <c r="H4823" s="1" t="str">
        <f>IFERROR(__xludf.DUMMYFUNCTION("""COMPUTED_VALUE"""),"JavaScript")</f>
        <v>JavaScript</v>
      </c>
      <c r="I4823" s="1" t="str">
        <f>IFERROR(__xludf.DUMMYFUNCTION("""COMPUTED_VALUE"""),"Python")</f>
        <v>Python</v>
      </c>
      <c r="J4823" s="1" t="str">
        <f>IFERROR(__xludf.DUMMYFUNCTION("""COMPUTED_VALUE"""),"SQL")</f>
        <v>SQL</v>
      </c>
    </row>
    <row r="4824">
      <c r="B4824" s="1" t="str">
        <f>IFERROR(__xludf.DUMMYFUNCTION("""COMPUTED_VALUE"""),"C#;HTML/CSS;Java;JavaScript;Python")</f>
        <v>C#;HTML/CSS;Java;JavaScript;Python</v>
      </c>
      <c r="E4824" s="1" t="str">
        <f>IFERROR(__xludf.DUMMYFUNCTION("UNIQUE(SPLIT(B4824,"";""))"),"C#")</f>
        <v>C#</v>
      </c>
      <c r="F4824" s="1" t="str">
        <f>IFERROR(__xludf.DUMMYFUNCTION("""COMPUTED_VALUE"""),"HTML/CSS")</f>
        <v>HTML/CSS</v>
      </c>
      <c r="G4824" s="1" t="str">
        <f>IFERROR(__xludf.DUMMYFUNCTION("""COMPUTED_VALUE"""),"Java")</f>
        <v>Java</v>
      </c>
      <c r="H4824" s="1" t="str">
        <f>IFERROR(__xludf.DUMMYFUNCTION("""COMPUTED_VALUE"""),"JavaScript")</f>
        <v>JavaScript</v>
      </c>
      <c r="I4824" s="1" t="str">
        <f>IFERROR(__xludf.DUMMYFUNCTION("""COMPUTED_VALUE"""),"Python")</f>
        <v>Python</v>
      </c>
    </row>
    <row r="4825">
      <c r="B4825" s="1" t="str">
        <f>IFERROR(__xludf.DUMMYFUNCTION("""COMPUTED_VALUE"""),"Bash/Shell/PowerShell;Go;HTML/CSS;JavaScript;WebAssembly")</f>
        <v>Bash/Shell/PowerShell;Go;HTML/CSS;JavaScript;WebAssembly</v>
      </c>
      <c r="E4825" s="1" t="str">
        <f>IFERROR(__xludf.DUMMYFUNCTION("UNIQUE(SPLIT(B4825,"";""))"),"Bash/Shell/PowerShell")</f>
        <v>Bash/Shell/PowerShell</v>
      </c>
      <c r="F4825" s="1" t="str">
        <f>IFERROR(__xludf.DUMMYFUNCTION("""COMPUTED_VALUE"""),"Go")</f>
        <v>Go</v>
      </c>
      <c r="G4825" s="1" t="str">
        <f>IFERROR(__xludf.DUMMYFUNCTION("""COMPUTED_VALUE"""),"HTML/CSS")</f>
        <v>HTML/CSS</v>
      </c>
      <c r="H4825" s="1" t="str">
        <f>IFERROR(__xludf.DUMMYFUNCTION("""COMPUTED_VALUE"""),"JavaScript")</f>
        <v>JavaScript</v>
      </c>
      <c r="I4825" s="1" t="str">
        <f>IFERROR(__xludf.DUMMYFUNCTION("""COMPUTED_VALUE"""),"WebAssembly")</f>
        <v>WebAssembly</v>
      </c>
    </row>
    <row r="4826">
      <c r="B4826" s="1" t="str">
        <f>IFERROR(__xludf.DUMMYFUNCTION("""COMPUTED_VALUE"""),"Bash/Shell/PowerShell;Go;Java")</f>
        <v>Bash/Shell/PowerShell;Go;Java</v>
      </c>
      <c r="E4826" s="1" t="str">
        <f>IFERROR(__xludf.DUMMYFUNCTION("UNIQUE(SPLIT(B4826,"";""))"),"Bash/Shell/PowerShell")</f>
        <v>Bash/Shell/PowerShell</v>
      </c>
      <c r="F4826" s="1" t="str">
        <f>IFERROR(__xludf.DUMMYFUNCTION("""COMPUTED_VALUE"""),"Go")</f>
        <v>Go</v>
      </c>
      <c r="G4826" s="1" t="str">
        <f>IFERROR(__xludf.DUMMYFUNCTION("""COMPUTED_VALUE"""),"Java")</f>
        <v>Java</v>
      </c>
    </row>
    <row r="4827">
      <c r="B4827" s="1" t="str">
        <f>IFERROR(__xludf.DUMMYFUNCTION("""COMPUTED_VALUE"""),"HTML/CSS;JavaScript")</f>
        <v>HTML/CSS;JavaScript</v>
      </c>
      <c r="E4827" s="1" t="str">
        <f>IFERROR(__xludf.DUMMYFUNCTION("UNIQUE(SPLIT(B4827,"";""))"),"HTML/CSS")</f>
        <v>HTML/CSS</v>
      </c>
      <c r="F4827" s="1" t="str">
        <f>IFERROR(__xludf.DUMMYFUNCTION("""COMPUTED_VALUE"""),"JavaScript")</f>
        <v>JavaScript</v>
      </c>
    </row>
    <row r="4828">
      <c r="B4828" s="1" t="str">
        <f>IFERROR(__xludf.DUMMYFUNCTION("""COMPUTED_VALUE"""),"HTML/CSS;Java;JavaScript;Kotlin;SQL")</f>
        <v>HTML/CSS;Java;JavaScript;Kotlin;SQL</v>
      </c>
      <c r="E4828" s="1" t="str">
        <f>IFERROR(__xludf.DUMMYFUNCTION("UNIQUE(SPLIT(B4828,"";""))"),"HTML/CSS")</f>
        <v>HTML/CSS</v>
      </c>
      <c r="F4828" s="1" t="str">
        <f>IFERROR(__xludf.DUMMYFUNCTION("""COMPUTED_VALUE"""),"Java")</f>
        <v>Java</v>
      </c>
      <c r="G4828" s="1" t="str">
        <f>IFERROR(__xludf.DUMMYFUNCTION("""COMPUTED_VALUE"""),"JavaScript")</f>
        <v>JavaScript</v>
      </c>
      <c r="H4828" s="1" t="str">
        <f>IFERROR(__xludf.DUMMYFUNCTION("""COMPUTED_VALUE"""),"Kotlin")</f>
        <v>Kotlin</v>
      </c>
      <c r="I4828" s="1" t="str">
        <f>IFERROR(__xludf.DUMMYFUNCTION("""COMPUTED_VALUE"""),"SQL")</f>
        <v>SQL</v>
      </c>
    </row>
    <row r="4829">
      <c r="B4829" s="1" t="str">
        <f>IFERROR(__xludf.DUMMYFUNCTION("""COMPUTED_VALUE"""),"C++;HTML/CSS;Rust;TypeScript;Other(s):")</f>
        <v>C++;HTML/CSS;Rust;TypeScript;Other(s):</v>
      </c>
      <c r="E4829" s="1" t="str">
        <f>IFERROR(__xludf.DUMMYFUNCTION("UNIQUE(SPLIT(B4829,"";""))"),"C++")</f>
        <v>C++</v>
      </c>
      <c r="F4829" s="1" t="str">
        <f>IFERROR(__xludf.DUMMYFUNCTION("""COMPUTED_VALUE"""),"HTML/CSS")</f>
        <v>HTML/CSS</v>
      </c>
      <c r="G4829" s="1" t="str">
        <f>IFERROR(__xludf.DUMMYFUNCTION("""COMPUTED_VALUE"""),"Rust")</f>
        <v>Rust</v>
      </c>
      <c r="H4829" s="1" t="str">
        <f>IFERROR(__xludf.DUMMYFUNCTION("""COMPUTED_VALUE"""),"TypeScript")</f>
        <v>TypeScript</v>
      </c>
      <c r="I4829" s="1" t="str">
        <f>IFERROR(__xludf.DUMMYFUNCTION("""COMPUTED_VALUE"""),"Other(s):")</f>
        <v>Other(s):</v>
      </c>
    </row>
    <row r="4830">
      <c r="B4830" s="1" t="str">
        <f>IFERROR(__xludf.DUMMYFUNCTION("""COMPUTED_VALUE"""),"C;C++;Java;Kotlin;Python")</f>
        <v>C;C++;Java;Kotlin;Python</v>
      </c>
      <c r="E4830" s="1" t="str">
        <f>IFERROR(__xludf.DUMMYFUNCTION("UNIQUE(SPLIT(B4830,"";""))"),"C")</f>
        <v>C</v>
      </c>
      <c r="F4830" s="1" t="str">
        <f>IFERROR(__xludf.DUMMYFUNCTION("""COMPUTED_VALUE"""),"C++")</f>
        <v>C++</v>
      </c>
      <c r="G4830" s="1" t="str">
        <f>IFERROR(__xludf.DUMMYFUNCTION("""COMPUTED_VALUE"""),"Java")</f>
        <v>Java</v>
      </c>
      <c r="H4830" s="1" t="str">
        <f>IFERROR(__xludf.DUMMYFUNCTION("""COMPUTED_VALUE"""),"Kotlin")</f>
        <v>Kotlin</v>
      </c>
      <c r="I4830" s="1" t="str">
        <f>IFERROR(__xludf.DUMMYFUNCTION("""COMPUTED_VALUE"""),"Python")</f>
        <v>Python</v>
      </c>
    </row>
    <row r="4831">
      <c r="B4831" s="1" t="str">
        <f>IFERROR(__xludf.DUMMYFUNCTION("""COMPUTED_VALUE"""),"HTML/CSS;Java;PHP;VBA")</f>
        <v>HTML/CSS;Java;PHP;VBA</v>
      </c>
      <c r="E4831" s="1" t="str">
        <f>IFERROR(__xludf.DUMMYFUNCTION("UNIQUE(SPLIT(B4831,"";""))"),"HTML/CSS")</f>
        <v>HTML/CSS</v>
      </c>
      <c r="F4831" s="1" t="str">
        <f>IFERROR(__xludf.DUMMYFUNCTION("""COMPUTED_VALUE"""),"Java")</f>
        <v>Java</v>
      </c>
      <c r="G4831" s="1" t="str">
        <f>IFERROR(__xludf.DUMMYFUNCTION("""COMPUTED_VALUE"""),"PHP")</f>
        <v>PHP</v>
      </c>
      <c r="H4831" s="1" t="str">
        <f>IFERROR(__xludf.DUMMYFUNCTION("""COMPUTED_VALUE"""),"VBA")</f>
        <v>VBA</v>
      </c>
    </row>
    <row r="4832">
      <c r="B4832" s="1" t="str">
        <f>IFERROR(__xludf.DUMMYFUNCTION("""COMPUTED_VALUE"""),"C#;HTML/CSS;Java;JavaScript;PHP;SQL;TypeScript")</f>
        <v>C#;HTML/CSS;Java;JavaScript;PHP;SQL;TypeScript</v>
      </c>
      <c r="E4832" s="1" t="str">
        <f>IFERROR(__xludf.DUMMYFUNCTION("UNIQUE(SPLIT(B4832,"";""))"),"C#")</f>
        <v>C#</v>
      </c>
      <c r="F4832" s="1" t="str">
        <f>IFERROR(__xludf.DUMMYFUNCTION("""COMPUTED_VALUE"""),"HTML/CSS")</f>
        <v>HTML/CSS</v>
      </c>
      <c r="G4832" s="1" t="str">
        <f>IFERROR(__xludf.DUMMYFUNCTION("""COMPUTED_VALUE"""),"Java")</f>
        <v>Java</v>
      </c>
      <c r="H4832" s="1" t="str">
        <f>IFERROR(__xludf.DUMMYFUNCTION("""COMPUTED_VALUE"""),"JavaScript")</f>
        <v>JavaScript</v>
      </c>
      <c r="I4832" s="1" t="str">
        <f>IFERROR(__xludf.DUMMYFUNCTION("""COMPUTED_VALUE"""),"PHP")</f>
        <v>PHP</v>
      </c>
      <c r="J4832" s="1" t="str">
        <f>IFERROR(__xludf.DUMMYFUNCTION("""COMPUTED_VALUE"""),"SQL")</f>
        <v>SQL</v>
      </c>
      <c r="K4832" s="1" t="str">
        <f>IFERROR(__xludf.DUMMYFUNCTION("""COMPUTED_VALUE"""),"TypeScript")</f>
        <v>TypeScript</v>
      </c>
    </row>
    <row r="4833">
      <c r="B4833" s="1" t="str">
        <f>IFERROR(__xludf.DUMMYFUNCTION("""COMPUTED_VALUE"""),"Bash/Shell/PowerShell;Java;JavaScript;SQL")</f>
        <v>Bash/Shell/PowerShell;Java;JavaScript;SQL</v>
      </c>
      <c r="E4833" s="1" t="str">
        <f>IFERROR(__xludf.DUMMYFUNCTION("UNIQUE(SPLIT(B4833,"";""))"),"Bash/Shell/PowerShell")</f>
        <v>Bash/Shell/PowerShell</v>
      </c>
      <c r="F4833" s="1" t="str">
        <f>IFERROR(__xludf.DUMMYFUNCTION("""COMPUTED_VALUE"""),"Java")</f>
        <v>Java</v>
      </c>
      <c r="G4833" s="1" t="str">
        <f>IFERROR(__xludf.DUMMYFUNCTION("""COMPUTED_VALUE"""),"JavaScript")</f>
        <v>JavaScript</v>
      </c>
      <c r="H4833" s="1" t="str">
        <f>IFERROR(__xludf.DUMMYFUNCTION("""COMPUTED_VALUE"""),"SQL")</f>
        <v>SQL</v>
      </c>
    </row>
    <row r="4834">
      <c r="B4834" s="1" t="str">
        <f>IFERROR(__xludf.DUMMYFUNCTION("""COMPUTED_VALUE"""),"Bash/Shell/PowerShell;C#;HTML/CSS;JavaScript;Python;TypeScript")</f>
        <v>Bash/Shell/PowerShell;C#;HTML/CSS;JavaScript;Python;TypeScript</v>
      </c>
      <c r="E4834" s="1" t="str">
        <f>IFERROR(__xludf.DUMMYFUNCTION("UNIQUE(SPLIT(B4834,"";""))"),"Bash/Shell/PowerShell")</f>
        <v>Bash/Shell/PowerShell</v>
      </c>
      <c r="F4834" s="1" t="str">
        <f>IFERROR(__xludf.DUMMYFUNCTION("""COMPUTED_VALUE"""),"C#")</f>
        <v>C#</v>
      </c>
      <c r="G4834" s="1" t="str">
        <f>IFERROR(__xludf.DUMMYFUNCTION("""COMPUTED_VALUE"""),"HTML/CSS")</f>
        <v>HTML/CSS</v>
      </c>
      <c r="H4834" s="1" t="str">
        <f>IFERROR(__xludf.DUMMYFUNCTION("""COMPUTED_VALUE"""),"JavaScript")</f>
        <v>JavaScript</v>
      </c>
      <c r="I4834" s="1" t="str">
        <f>IFERROR(__xludf.DUMMYFUNCTION("""COMPUTED_VALUE"""),"Python")</f>
        <v>Python</v>
      </c>
      <c r="J4834" s="1" t="str">
        <f>IFERROR(__xludf.DUMMYFUNCTION("""COMPUTED_VALUE"""),"TypeScript")</f>
        <v>TypeScript</v>
      </c>
    </row>
    <row r="4835">
      <c r="B4835" s="1" t="str">
        <f>IFERROR(__xludf.DUMMYFUNCTION("""COMPUTED_VALUE"""),"HTML/CSS;JavaScript;SQL")</f>
        <v>HTML/CSS;JavaScript;SQL</v>
      </c>
      <c r="E4835" s="1" t="str">
        <f>IFERROR(__xludf.DUMMYFUNCTION("UNIQUE(SPLIT(B4835,"";""))"),"HTML/CSS")</f>
        <v>HTML/CSS</v>
      </c>
      <c r="F4835" s="1" t="str">
        <f>IFERROR(__xludf.DUMMYFUNCTION("""COMPUTED_VALUE"""),"JavaScript")</f>
        <v>JavaScript</v>
      </c>
      <c r="G4835" s="1" t="str">
        <f>IFERROR(__xludf.DUMMYFUNCTION("""COMPUTED_VALUE"""),"SQL")</f>
        <v>SQL</v>
      </c>
    </row>
    <row r="4836">
      <c r="B4836" s="1" t="str">
        <f>IFERROR(__xludf.DUMMYFUNCTION("""COMPUTED_VALUE"""),"Assembly;Go;Java;Python;SQL;VBA")</f>
        <v>Assembly;Go;Java;Python;SQL;VBA</v>
      </c>
      <c r="E4836" s="1" t="str">
        <f>IFERROR(__xludf.DUMMYFUNCTION("UNIQUE(SPLIT(B4836,"";""))"),"Assembly")</f>
        <v>Assembly</v>
      </c>
      <c r="F4836" s="1" t="str">
        <f>IFERROR(__xludf.DUMMYFUNCTION("""COMPUTED_VALUE"""),"Go")</f>
        <v>Go</v>
      </c>
      <c r="G4836" s="1" t="str">
        <f>IFERROR(__xludf.DUMMYFUNCTION("""COMPUTED_VALUE"""),"Java")</f>
        <v>Java</v>
      </c>
      <c r="H4836" s="1" t="str">
        <f>IFERROR(__xludf.DUMMYFUNCTION("""COMPUTED_VALUE"""),"Python")</f>
        <v>Python</v>
      </c>
      <c r="I4836" s="1" t="str">
        <f>IFERROR(__xludf.DUMMYFUNCTION("""COMPUTED_VALUE"""),"SQL")</f>
        <v>SQL</v>
      </c>
      <c r="J4836" s="1" t="str">
        <f>IFERROR(__xludf.DUMMYFUNCTION("""COMPUTED_VALUE"""),"VBA")</f>
        <v>VBA</v>
      </c>
    </row>
    <row r="4837">
      <c r="B4837" s="1" t="str">
        <f>IFERROR(__xludf.DUMMYFUNCTION("""COMPUTED_VALUE"""),"JavaScript;PHP;SQL")</f>
        <v>JavaScript;PHP;SQL</v>
      </c>
      <c r="E4837" s="1" t="str">
        <f>IFERROR(__xludf.DUMMYFUNCTION("UNIQUE(SPLIT(B4837,"";""))"),"JavaScript")</f>
        <v>JavaScript</v>
      </c>
      <c r="F4837" s="1" t="str">
        <f>IFERROR(__xludf.DUMMYFUNCTION("""COMPUTED_VALUE"""),"PHP")</f>
        <v>PHP</v>
      </c>
      <c r="G4837" s="1" t="str">
        <f>IFERROR(__xludf.DUMMYFUNCTION("""COMPUTED_VALUE"""),"SQL")</f>
        <v>SQL</v>
      </c>
    </row>
    <row r="4838">
      <c r="B4838" s="1" t="str">
        <f>IFERROR(__xludf.DUMMYFUNCTION("""COMPUTED_VALUE"""),"Bash/Shell/PowerShell;HTML/CSS;Java;JavaScript;Kotlin;Python;SQL;TypeScript")</f>
        <v>Bash/Shell/PowerShell;HTML/CSS;Java;JavaScript;Kotlin;Python;SQL;TypeScript</v>
      </c>
      <c r="E4838" s="1" t="str">
        <f>IFERROR(__xludf.DUMMYFUNCTION("UNIQUE(SPLIT(B4838,"";""))"),"Bash/Shell/PowerShell")</f>
        <v>Bash/Shell/PowerShell</v>
      </c>
      <c r="F4838" s="1" t="str">
        <f>IFERROR(__xludf.DUMMYFUNCTION("""COMPUTED_VALUE"""),"HTML/CSS")</f>
        <v>HTML/CSS</v>
      </c>
      <c r="G4838" s="1" t="str">
        <f>IFERROR(__xludf.DUMMYFUNCTION("""COMPUTED_VALUE"""),"Java")</f>
        <v>Java</v>
      </c>
      <c r="H4838" s="1" t="str">
        <f>IFERROR(__xludf.DUMMYFUNCTION("""COMPUTED_VALUE"""),"JavaScript")</f>
        <v>JavaScript</v>
      </c>
      <c r="I4838" s="1" t="str">
        <f>IFERROR(__xludf.DUMMYFUNCTION("""COMPUTED_VALUE"""),"Kotlin")</f>
        <v>Kotlin</v>
      </c>
      <c r="J4838" s="1" t="str">
        <f>IFERROR(__xludf.DUMMYFUNCTION("""COMPUTED_VALUE"""),"Python")</f>
        <v>Python</v>
      </c>
      <c r="K4838" s="1" t="str">
        <f>IFERROR(__xludf.DUMMYFUNCTION("""COMPUTED_VALUE"""),"SQL")</f>
        <v>SQL</v>
      </c>
      <c r="L4838" s="1" t="str">
        <f>IFERROR(__xludf.DUMMYFUNCTION("""COMPUTED_VALUE"""),"TypeScript")</f>
        <v>TypeScript</v>
      </c>
    </row>
    <row r="4839">
      <c r="B4839" s="1" t="str">
        <f>IFERROR(__xludf.DUMMYFUNCTION("""COMPUTED_VALUE"""),"HTML/CSS;JavaScript")</f>
        <v>HTML/CSS;JavaScript</v>
      </c>
      <c r="E4839" s="1" t="str">
        <f>IFERROR(__xludf.DUMMYFUNCTION("UNIQUE(SPLIT(B4839,"";""))"),"HTML/CSS")</f>
        <v>HTML/CSS</v>
      </c>
      <c r="F4839" s="1" t="str">
        <f>IFERROR(__xludf.DUMMYFUNCTION("""COMPUTED_VALUE"""),"JavaScript")</f>
        <v>JavaScript</v>
      </c>
    </row>
    <row r="4840">
      <c r="B4840" s="1" t="str">
        <f>IFERROR(__xludf.DUMMYFUNCTION("""COMPUTED_VALUE"""),"C;C++;HTML/CSS;Python;SQL")</f>
        <v>C;C++;HTML/CSS;Python;SQL</v>
      </c>
      <c r="E4840" s="1" t="str">
        <f>IFERROR(__xludf.DUMMYFUNCTION("UNIQUE(SPLIT(B4840,"";""))"),"C")</f>
        <v>C</v>
      </c>
      <c r="F4840" s="1" t="str">
        <f>IFERROR(__xludf.DUMMYFUNCTION("""COMPUTED_VALUE"""),"C++")</f>
        <v>C++</v>
      </c>
      <c r="G4840" s="1" t="str">
        <f>IFERROR(__xludf.DUMMYFUNCTION("""COMPUTED_VALUE"""),"HTML/CSS")</f>
        <v>HTML/CSS</v>
      </c>
      <c r="H4840" s="1" t="str">
        <f>IFERROR(__xludf.DUMMYFUNCTION("""COMPUTED_VALUE"""),"Python")</f>
        <v>Python</v>
      </c>
      <c r="I4840" s="1" t="str">
        <f>IFERROR(__xludf.DUMMYFUNCTION("""COMPUTED_VALUE"""),"SQL")</f>
        <v>SQL</v>
      </c>
    </row>
    <row r="4841">
      <c r="B4841" s="1" t="str">
        <f>IFERROR(__xludf.DUMMYFUNCTION("""COMPUTED_VALUE"""),"Bash/Shell/PowerShell;C#;HTML/CSS;Java;JavaScript;Objective-C;PHP;SQL;Swift")</f>
        <v>Bash/Shell/PowerShell;C#;HTML/CSS;Java;JavaScript;Objective-C;PHP;SQL;Swift</v>
      </c>
      <c r="E4841" s="1" t="str">
        <f>IFERROR(__xludf.DUMMYFUNCTION("UNIQUE(SPLIT(B4841,"";""))"),"Bash/Shell/PowerShell")</f>
        <v>Bash/Shell/PowerShell</v>
      </c>
      <c r="F4841" s="1" t="str">
        <f>IFERROR(__xludf.DUMMYFUNCTION("""COMPUTED_VALUE"""),"C#")</f>
        <v>C#</v>
      </c>
      <c r="G4841" s="1" t="str">
        <f>IFERROR(__xludf.DUMMYFUNCTION("""COMPUTED_VALUE"""),"HTML/CSS")</f>
        <v>HTML/CSS</v>
      </c>
      <c r="H4841" s="1" t="str">
        <f>IFERROR(__xludf.DUMMYFUNCTION("""COMPUTED_VALUE"""),"Java")</f>
        <v>Java</v>
      </c>
      <c r="I4841" s="1" t="str">
        <f>IFERROR(__xludf.DUMMYFUNCTION("""COMPUTED_VALUE"""),"JavaScript")</f>
        <v>JavaScript</v>
      </c>
      <c r="J4841" s="1" t="str">
        <f>IFERROR(__xludf.DUMMYFUNCTION("""COMPUTED_VALUE"""),"Objective-C")</f>
        <v>Objective-C</v>
      </c>
      <c r="K4841" s="1" t="str">
        <f>IFERROR(__xludf.DUMMYFUNCTION("""COMPUTED_VALUE"""),"PHP")</f>
        <v>PHP</v>
      </c>
      <c r="L4841" s="1" t="str">
        <f>IFERROR(__xludf.DUMMYFUNCTION("""COMPUTED_VALUE"""),"SQL")</f>
        <v>SQL</v>
      </c>
      <c r="M4841" s="1" t="str">
        <f>IFERROR(__xludf.DUMMYFUNCTION("""COMPUTED_VALUE"""),"Swift")</f>
        <v>Swift</v>
      </c>
    </row>
    <row r="4842">
      <c r="B4842" s="1" t="str">
        <f>IFERROR(__xludf.DUMMYFUNCTION("""COMPUTED_VALUE"""),"Assembly;Bash/Shell/PowerShell;C;C++;HTML/CSS;JavaScript;SQL")</f>
        <v>Assembly;Bash/Shell/PowerShell;C;C++;HTML/CSS;JavaScript;SQL</v>
      </c>
      <c r="E4842" s="1" t="str">
        <f>IFERROR(__xludf.DUMMYFUNCTION("UNIQUE(SPLIT(B4842,"";""))"),"Assembly")</f>
        <v>Assembly</v>
      </c>
      <c r="F4842" s="1" t="str">
        <f>IFERROR(__xludf.DUMMYFUNCTION("""COMPUTED_VALUE"""),"Bash/Shell/PowerShell")</f>
        <v>Bash/Shell/PowerShell</v>
      </c>
      <c r="G4842" s="1" t="str">
        <f>IFERROR(__xludf.DUMMYFUNCTION("""COMPUTED_VALUE"""),"C")</f>
        <v>C</v>
      </c>
      <c r="H4842" s="1" t="str">
        <f>IFERROR(__xludf.DUMMYFUNCTION("""COMPUTED_VALUE"""),"C++")</f>
        <v>C++</v>
      </c>
      <c r="I4842" s="1" t="str">
        <f>IFERROR(__xludf.DUMMYFUNCTION("""COMPUTED_VALUE"""),"HTML/CSS")</f>
        <v>HTML/CSS</v>
      </c>
      <c r="J4842" s="1" t="str">
        <f>IFERROR(__xludf.DUMMYFUNCTION("""COMPUTED_VALUE"""),"JavaScript")</f>
        <v>JavaScript</v>
      </c>
      <c r="K4842" s="1" t="str">
        <f>IFERROR(__xludf.DUMMYFUNCTION("""COMPUTED_VALUE"""),"SQL")</f>
        <v>SQL</v>
      </c>
    </row>
    <row r="4843">
      <c r="B4843" s="1" t="str">
        <f>IFERROR(__xludf.DUMMYFUNCTION("""COMPUTED_VALUE"""),"Bash/Shell/PowerShell;C;HTML/CSS;Java;JavaScript;Ruby;SQL;Other(s):")</f>
        <v>Bash/Shell/PowerShell;C;HTML/CSS;Java;JavaScript;Ruby;SQL;Other(s):</v>
      </c>
      <c r="E4843" s="1" t="str">
        <f>IFERROR(__xludf.DUMMYFUNCTION("UNIQUE(SPLIT(B4843,"";""))"),"Bash/Shell/PowerShell")</f>
        <v>Bash/Shell/PowerShell</v>
      </c>
      <c r="F4843" s="1" t="str">
        <f>IFERROR(__xludf.DUMMYFUNCTION("""COMPUTED_VALUE"""),"C")</f>
        <v>C</v>
      </c>
      <c r="G4843" s="1" t="str">
        <f>IFERROR(__xludf.DUMMYFUNCTION("""COMPUTED_VALUE"""),"HTML/CSS")</f>
        <v>HTML/CSS</v>
      </c>
      <c r="H4843" s="1" t="str">
        <f>IFERROR(__xludf.DUMMYFUNCTION("""COMPUTED_VALUE"""),"Java")</f>
        <v>Java</v>
      </c>
      <c r="I4843" s="1" t="str">
        <f>IFERROR(__xludf.DUMMYFUNCTION("""COMPUTED_VALUE"""),"JavaScript")</f>
        <v>JavaScript</v>
      </c>
      <c r="J4843" s="1" t="str">
        <f>IFERROR(__xludf.DUMMYFUNCTION("""COMPUTED_VALUE"""),"Ruby")</f>
        <v>Ruby</v>
      </c>
      <c r="K4843" s="1" t="str">
        <f>IFERROR(__xludf.DUMMYFUNCTION("""COMPUTED_VALUE"""),"SQL")</f>
        <v>SQL</v>
      </c>
      <c r="L4843" s="1" t="str">
        <f>IFERROR(__xludf.DUMMYFUNCTION("""COMPUTED_VALUE"""),"Other(s):")</f>
        <v>Other(s):</v>
      </c>
    </row>
    <row r="4844">
      <c r="B4844" s="1" t="str">
        <f>IFERROR(__xludf.DUMMYFUNCTION("""COMPUTED_VALUE"""),"HTML/CSS;Java;JavaScript;SQL")</f>
        <v>HTML/CSS;Java;JavaScript;SQL</v>
      </c>
      <c r="E4844" s="1" t="str">
        <f>IFERROR(__xludf.DUMMYFUNCTION("UNIQUE(SPLIT(B4844,"";""))"),"HTML/CSS")</f>
        <v>HTML/CSS</v>
      </c>
      <c r="F4844" s="1" t="str">
        <f>IFERROR(__xludf.DUMMYFUNCTION("""COMPUTED_VALUE"""),"Java")</f>
        <v>Java</v>
      </c>
      <c r="G4844" s="1" t="str">
        <f>IFERROR(__xludf.DUMMYFUNCTION("""COMPUTED_VALUE"""),"JavaScript")</f>
        <v>JavaScript</v>
      </c>
      <c r="H4844" s="1" t="str">
        <f>IFERROR(__xludf.DUMMYFUNCTION("""COMPUTED_VALUE"""),"SQL")</f>
        <v>SQL</v>
      </c>
    </row>
    <row r="4845">
      <c r="B4845" s="1" t="str">
        <f>IFERROR(__xludf.DUMMYFUNCTION("""COMPUTED_VALUE"""),"C#;JavaScript;Python;SQL;VBA")</f>
        <v>C#;JavaScript;Python;SQL;VBA</v>
      </c>
      <c r="E4845" s="1" t="str">
        <f>IFERROR(__xludf.DUMMYFUNCTION("UNIQUE(SPLIT(B4845,"";""))"),"C#")</f>
        <v>C#</v>
      </c>
      <c r="F4845" s="1" t="str">
        <f>IFERROR(__xludf.DUMMYFUNCTION("""COMPUTED_VALUE"""),"JavaScript")</f>
        <v>JavaScript</v>
      </c>
      <c r="G4845" s="1" t="str">
        <f>IFERROR(__xludf.DUMMYFUNCTION("""COMPUTED_VALUE"""),"Python")</f>
        <v>Python</v>
      </c>
      <c r="H4845" s="1" t="str">
        <f>IFERROR(__xludf.DUMMYFUNCTION("""COMPUTED_VALUE"""),"SQL")</f>
        <v>SQL</v>
      </c>
      <c r="I4845" s="1" t="str">
        <f>IFERROR(__xludf.DUMMYFUNCTION("""COMPUTED_VALUE"""),"VBA")</f>
        <v>VBA</v>
      </c>
    </row>
    <row r="4846">
      <c r="B4846" s="1" t="str">
        <f>IFERROR(__xludf.DUMMYFUNCTION("""COMPUTED_VALUE"""),"HTML/CSS;Java;JavaScript;SQL")</f>
        <v>HTML/CSS;Java;JavaScript;SQL</v>
      </c>
      <c r="E4846" s="1" t="str">
        <f>IFERROR(__xludf.DUMMYFUNCTION("UNIQUE(SPLIT(B4846,"";""))"),"HTML/CSS")</f>
        <v>HTML/CSS</v>
      </c>
      <c r="F4846" s="1" t="str">
        <f>IFERROR(__xludf.DUMMYFUNCTION("""COMPUTED_VALUE"""),"Java")</f>
        <v>Java</v>
      </c>
      <c r="G4846" s="1" t="str">
        <f>IFERROR(__xludf.DUMMYFUNCTION("""COMPUTED_VALUE"""),"JavaScript")</f>
        <v>JavaScript</v>
      </c>
      <c r="H4846" s="1" t="str">
        <f>IFERROR(__xludf.DUMMYFUNCTION("""COMPUTED_VALUE"""),"SQL")</f>
        <v>SQL</v>
      </c>
    </row>
    <row r="4847">
      <c r="B4847" s="1" t="str">
        <f>IFERROR(__xludf.DUMMYFUNCTION("""COMPUTED_VALUE"""),"Bash/Shell/PowerShell;HTML/CSS;JavaScript;PHP;SQL")</f>
        <v>Bash/Shell/PowerShell;HTML/CSS;JavaScript;PHP;SQL</v>
      </c>
      <c r="E4847" s="1" t="str">
        <f>IFERROR(__xludf.DUMMYFUNCTION("UNIQUE(SPLIT(B4847,"";""))"),"Bash/Shell/PowerShell")</f>
        <v>Bash/Shell/PowerShell</v>
      </c>
      <c r="F4847" s="1" t="str">
        <f>IFERROR(__xludf.DUMMYFUNCTION("""COMPUTED_VALUE"""),"HTML/CSS")</f>
        <v>HTML/CSS</v>
      </c>
      <c r="G4847" s="1" t="str">
        <f>IFERROR(__xludf.DUMMYFUNCTION("""COMPUTED_VALUE"""),"JavaScript")</f>
        <v>JavaScript</v>
      </c>
      <c r="H4847" s="1" t="str">
        <f>IFERROR(__xludf.DUMMYFUNCTION("""COMPUTED_VALUE"""),"PHP")</f>
        <v>PHP</v>
      </c>
      <c r="I4847" s="1" t="str">
        <f>IFERROR(__xludf.DUMMYFUNCTION("""COMPUTED_VALUE"""),"SQL")</f>
        <v>SQL</v>
      </c>
    </row>
    <row r="4848">
      <c r="B4848" s="1" t="str">
        <f>IFERROR(__xludf.DUMMYFUNCTION("""COMPUTED_VALUE"""),"Bash/Shell/PowerShell;C#;HTML/CSS;JavaScript;SQL;TypeScript")</f>
        <v>Bash/Shell/PowerShell;C#;HTML/CSS;JavaScript;SQL;TypeScript</v>
      </c>
      <c r="E4848" s="1" t="str">
        <f>IFERROR(__xludf.DUMMYFUNCTION("UNIQUE(SPLIT(B4848,"";""))"),"Bash/Shell/PowerShell")</f>
        <v>Bash/Shell/PowerShell</v>
      </c>
      <c r="F4848" s="1" t="str">
        <f>IFERROR(__xludf.DUMMYFUNCTION("""COMPUTED_VALUE"""),"C#")</f>
        <v>C#</v>
      </c>
      <c r="G4848" s="1" t="str">
        <f>IFERROR(__xludf.DUMMYFUNCTION("""COMPUTED_VALUE"""),"HTML/CSS")</f>
        <v>HTML/CSS</v>
      </c>
      <c r="H4848" s="1" t="str">
        <f>IFERROR(__xludf.DUMMYFUNCTION("""COMPUTED_VALUE"""),"JavaScript")</f>
        <v>JavaScript</v>
      </c>
      <c r="I4848" s="1" t="str">
        <f>IFERROR(__xludf.DUMMYFUNCTION("""COMPUTED_VALUE"""),"SQL")</f>
        <v>SQL</v>
      </c>
      <c r="J4848" s="1" t="str">
        <f>IFERROR(__xludf.DUMMYFUNCTION("""COMPUTED_VALUE"""),"TypeScript")</f>
        <v>TypeScript</v>
      </c>
    </row>
    <row r="4849">
      <c r="B4849" s="1" t="str">
        <f>IFERROR(__xludf.DUMMYFUNCTION("""COMPUTED_VALUE"""),"C#;HTML/CSS;JavaScript;SQL")</f>
        <v>C#;HTML/CSS;JavaScript;SQL</v>
      </c>
      <c r="E4849" s="1" t="str">
        <f>IFERROR(__xludf.DUMMYFUNCTION("UNIQUE(SPLIT(B4849,"";""))"),"C#")</f>
        <v>C#</v>
      </c>
      <c r="F4849" s="1" t="str">
        <f>IFERROR(__xludf.DUMMYFUNCTION("""COMPUTED_VALUE"""),"HTML/CSS")</f>
        <v>HTML/CSS</v>
      </c>
      <c r="G4849" s="1" t="str">
        <f>IFERROR(__xludf.DUMMYFUNCTION("""COMPUTED_VALUE"""),"JavaScript")</f>
        <v>JavaScript</v>
      </c>
      <c r="H4849" s="1" t="str">
        <f>IFERROR(__xludf.DUMMYFUNCTION("""COMPUTED_VALUE"""),"SQL")</f>
        <v>SQL</v>
      </c>
    </row>
    <row r="4850">
      <c r="B4850" s="1" t="str">
        <f>IFERROR(__xludf.DUMMYFUNCTION("""COMPUTED_VALUE"""),"Bash/Shell/PowerShell;Python;SQL")</f>
        <v>Bash/Shell/PowerShell;Python;SQL</v>
      </c>
      <c r="E4850" s="1" t="str">
        <f>IFERROR(__xludf.DUMMYFUNCTION("UNIQUE(SPLIT(B4850,"";""))"),"Bash/Shell/PowerShell")</f>
        <v>Bash/Shell/PowerShell</v>
      </c>
      <c r="F4850" s="1" t="str">
        <f>IFERROR(__xludf.DUMMYFUNCTION("""COMPUTED_VALUE"""),"Python")</f>
        <v>Python</v>
      </c>
      <c r="G4850" s="1" t="str">
        <f>IFERROR(__xludf.DUMMYFUNCTION("""COMPUTED_VALUE"""),"SQL")</f>
        <v>SQL</v>
      </c>
    </row>
    <row r="4851">
      <c r="B4851" s="1" t="str">
        <f>IFERROR(__xludf.DUMMYFUNCTION("""COMPUTED_VALUE"""),"Bash/Shell/PowerShell;C;C++;C#;Python;SQL;Other(s):")</f>
        <v>Bash/Shell/PowerShell;C;C++;C#;Python;SQL;Other(s):</v>
      </c>
      <c r="E4851" s="1" t="str">
        <f>IFERROR(__xludf.DUMMYFUNCTION("UNIQUE(SPLIT(B4851,"";""))"),"Bash/Shell/PowerShell")</f>
        <v>Bash/Shell/PowerShell</v>
      </c>
      <c r="F4851" s="1" t="str">
        <f>IFERROR(__xludf.DUMMYFUNCTION("""COMPUTED_VALUE"""),"C")</f>
        <v>C</v>
      </c>
      <c r="G4851" s="1" t="str">
        <f>IFERROR(__xludf.DUMMYFUNCTION("""COMPUTED_VALUE"""),"C++")</f>
        <v>C++</v>
      </c>
      <c r="H4851" s="1" t="str">
        <f>IFERROR(__xludf.DUMMYFUNCTION("""COMPUTED_VALUE"""),"C#")</f>
        <v>C#</v>
      </c>
      <c r="I4851" s="1" t="str">
        <f>IFERROR(__xludf.DUMMYFUNCTION("""COMPUTED_VALUE"""),"Python")</f>
        <v>Python</v>
      </c>
      <c r="J4851" s="1" t="str">
        <f>IFERROR(__xludf.DUMMYFUNCTION("""COMPUTED_VALUE"""),"SQL")</f>
        <v>SQL</v>
      </c>
      <c r="K4851" s="1" t="str">
        <f>IFERROR(__xludf.DUMMYFUNCTION("""COMPUTED_VALUE"""),"Other(s):")</f>
        <v>Other(s):</v>
      </c>
    </row>
    <row r="4852">
      <c r="B4852" s="1" t="str">
        <f>IFERROR(__xludf.DUMMYFUNCTION("""COMPUTED_VALUE"""),"Assembly;Bash/Shell/PowerShell;C;C++;HTML/CSS;JavaScript;Python;R")</f>
        <v>Assembly;Bash/Shell/PowerShell;C;C++;HTML/CSS;JavaScript;Python;R</v>
      </c>
      <c r="E4852" s="1" t="str">
        <f>IFERROR(__xludf.DUMMYFUNCTION("UNIQUE(SPLIT(B4852,"";""))"),"Assembly")</f>
        <v>Assembly</v>
      </c>
      <c r="F4852" s="1" t="str">
        <f>IFERROR(__xludf.DUMMYFUNCTION("""COMPUTED_VALUE"""),"Bash/Shell/PowerShell")</f>
        <v>Bash/Shell/PowerShell</v>
      </c>
      <c r="G4852" s="1" t="str">
        <f>IFERROR(__xludf.DUMMYFUNCTION("""COMPUTED_VALUE"""),"C")</f>
        <v>C</v>
      </c>
      <c r="H4852" s="1" t="str">
        <f>IFERROR(__xludf.DUMMYFUNCTION("""COMPUTED_VALUE"""),"C++")</f>
        <v>C++</v>
      </c>
      <c r="I4852" s="1" t="str">
        <f>IFERROR(__xludf.DUMMYFUNCTION("""COMPUTED_VALUE"""),"HTML/CSS")</f>
        <v>HTML/CSS</v>
      </c>
      <c r="J4852" s="1" t="str">
        <f>IFERROR(__xludf.DUMMYFUNCTION("""COMPUTED_VALUE"""),"JavaScript")</f>
        <v>JavaScript</v>
      </c>
      <c r="K4852" s="1" t="str">
        <f>IFERROR(__xludf.DUMMYFUNCTION("""COMPUTED_VALUE"""),"Python")</f>
        <v>Python</v>
      </c>
      <c r="L4852" s="1" t="str">
        <f>IFERROR(__xludf.DUMMYFUNCTION("""COMPUTED_VALUE"""),"R")</f>
        <v>R</v>
      </c>
    </row>
    <row r="4853">
      <c r="B4853" s="1" t="str">
        <f>IFERROR(__xludf.DUMMYFUNCTION("""COMPUTED_VALUE"""),"HTML/CSS;Java;JavaScript;SQL")</f>
        <v>HTML/CSS;Java;JavaScript;SQL</v>
      </c>
      <c r="E4853" s="1" t="str">
        <f>IFERROR(__xludf.DUMMYFUNCTION("UNIQUE(SPLIT(B4853,"";""))"),"HTML/CSS")</f>
        <v>HTML/CSS</v>
      </c>
      <c r="F4853" s="1" t="str">
        <f>IFERROR(__xludf.DUMMYFUNCTION("""COMPUTED_VALUE"""),"Java")</f>
        <v>Java</v>
      </c>
      <c r="G4853" s="1" t="str">
        <f>IFERROR(__xludf.DUMMYFUNCTION("""COMPUTED_VALUE"""),"JavaScript")</f>
        <v>JavaScript</v>
      </c>
      <c r="H4853" s="1" t="str">
        <f>IFERROR(__xludf.DUMMYFUNCTION("""COMPUTED_VALUE"""),"SQL")</f>
        <v>SQL</v>
      </c>
    </row>
    <row r="4854">
      <c r="B4854" s="1" t="str">
        <f>IFERROR(__xludf.DUMMYFUNCTION("""COMPUTED_VALUE"""),"C#;HTML/CSS;Java;JavaScript;R;SQL;TypeScript;VBA")</f>
        <v>C#;HTML/CSS;Java;JavaScript;R;SQL;TypeScript;VBA</v>
      </c>
      <c r="E4854" s="1" t="str">
        <f>IFERROR(__xludf.DUMMYFUNCTION("UNIQUE(SPLIT(B4854,"";""))"),"C#")</f>
        <v>C#</v>
      </c>
      <c r="F4854" s="1" t="str">
        <f>IFERROR(__xludf.DUMMYFUNCTION("""COMPUTED_VALUE"""),"HTML/CSS")</f>
        <v>HTML/CSS</v>
      </c>
      <c r="G4854" s="1" t="str">
        <f>IFERROR(__xludf.DUMMYFUNCTION("""COMPUTED_VALUE"""),"Java")</f>
        <v>Java</v>
      </c>
      <c r="H4854" s="1" t="str">
        <f>IFERROR(__xludf.DUMMYFUNCTION("""COMPUTED_VALUE"""),"JavaScript")</f>
        <v>JavaScript</v>
      </c>
      <c r="I4854" s="1" t="str">
        <f>IFERROR(__xludf.DUMMYFUNCTION("""COMPUTED_VALUE"""),"R")</f>
        <v>R</v>
      </c>
      <c r="J4854" s="1" t="str">
        <f>IFERROR(__xludf.DUMMYFUNCTION("""COMPUTED_VALUE"""),"SQL")</f>
        <v>SQL</v>
      </c>
      <c r="K4854" s="1" t="str">
        <f>IFERROR(__xludf.DUMMYFUNCTION("""COMPUTED_VALUE"""),"TypeScript")</f>
        <v>TypeScript</v>
      </c>
      <c r="L4854" s="1" t="str">
        <f>IFERROR(__xludf.DUMMYFUNCTION("""COMPUTED_VALUE"""),"VBA")</f>
        <v>VBA</v>
      </c>
    </row>
    <row r="4855">
      <c r="B4855" s="1" t="str">
        <f>IFERROR(__xludf.DUMMYFUNCTION("""COMPUTED_VALUE"""),"Kotlin;Python;SQL")</f>
        <v>Kotlin;Python;SQL</v>
      </c>
      <c r="E4855" s="1" t="str">
        <f>IFERROR(__xludf.DUMMYFUNCTION("UNIQUE(SPLIT(B4855,"";""))"),"Kotlin")</f>
        <v>Kotlin</v>
      </c>
      <c r="F4855" s="1" t="str">
        <f>IFERROR(__xludf.DUMMYFUNCTION("""COMPUTED_VALUE"""),"Python")</f>
        <v>Python</v>
      </c>
      <c r="G4855" s="1" t="str">
        <f>IFERROR(__xludf.DUMMYFUNCTION("""COMPUTED_VALUE"""),"SQL")</f>
        <v>SQL</v>
      </c>
    </row>
    <row r="4856">
      <c r="B4856" s="1" t="str">
        <f>IFERROR(__xludf.DUMMYFUNCTION("""COMPUTED_VALUE"""),"Python")</f>
        <v>Python</v>
      </c>
      <c r="E4856" s="1" t="str">
        <f>IFERROR(__xludf.DUMMYFUNCTION("UNIQUE(SPLIT(B4856,"";""))"),"Python")</f>
        <v>Python</v>
      </c>
    </row>
    <row r="4857">
      <c r="B4857" s="1" t="str">
        <f>IFERROR(__xludf.DUMMYFUNCTION("""COMPUTED_VALUE"""),"Bash/Shell/PowerShell;C;Go;HTML/CSS;JavaScript;Python;SQL")</f>
        <v>Bash/Shell/PowerShell;C;Go;HTML/CSS;JavaScript;Python;SQL</v>
      </c>
      <c r="E4857" s="1" t="str">
        <f>IFERROR(__xludf.DUMMYFUNCTION("UNIQUE(SPLIT(B4857,"";""))"),"Bash/Shell/PowerShell")</f>
        <v>Bash/Shell/PowerShell</v>
      </c>
      <c r="F4857" s="1" t="str">
        <f>IFERROR(__xludf.DUMMYFUNCTION("""COMPUTED_VALUE"""),"C")</f>
        <v>C</v>
      </c>
      <c r="G4857" s="1" t="str">
        <f>IFERROR(__xludf.DUMMYFUNCTION("""COMPUTED_VALUE"""),"Go")</f>
        <v>Go</v>
      </c>
      <c r="H4857" s="1" t="str">
        <f>IFERROR(__xludf.DUMMYFUNCTION("""COMPUTED_VALUE"""),"HTML/CSS")</f>
        <v>HTML/CSS</v>
      </c>
      <c r="I4857" s="1" t="str">
        <f>IFERROR(__xludf.DUMMYFUNCTION("""COMPUTED_VALUE"""),"JavaScript")</f>
        <v>JavaScript</v>
      </c>
      <c r="J4857" s="1" t="str">
        <f>IFERROR(__xludf.DUMMYFUNCTION("""COMPUTED_VALUE"""),"Python")</f>
        <v>Python</v>
      </c>
      <c r="K4857" s="1" t="str">
        <f>IFERROR(__xludf.DUMMYFUNCTION("""COMPUTED_VALUE"""),"SQL")</f>
        <v>SQL</v>
      </c>
    </row>
    <row r="4858">
      <c r="B4858" s="1" t="str">
        <f>IFERROR(__xludf.DUMMYFUNCTION("""COMPUTED_VALUE"""),"Bash/Shell/PowerShell;HTML/CSS;Java;JavaScript;SQL")</f>
        <v>Bash/Shell/PowerShell;HTML/CSS;Java;JavaScript;SQL</v>
      </c>
      <c r="E4858" s="1" t="str">
        <f>IFERROR(__xludf.DUMMYFUNCTION("UNIQUE(SPLIT(B4858,"";""))"),"Bash/Shell/PowerShell")</f>
        <v>Bash/Shell/PowerShell</v>
      </c>
      <c r="F4858" s="1" t="str">
        <f>IFERROR(__xludf.DUMMYFUNCTION("""COMPUTED_VALUE"""),"HTML/CSS")</f>
        <v>HTML/CSS</v>
      </c>
      <c r="G4858" s="1" t="str">
        <f>IFERROR(__xludf.DUMMYFUNCTION("""COMPUTED_VALUE"""),"Java")</f>
        <v>Java</v>
      </c>
      <c r="H4858" s="1" t="str">
        <f>IFERROR(__xludf.DUMMYFUNCTION("""COMPUTED_VALUE"""),"JavaScript")</f>
        <v>JavaScript</v>
      </c>
      <c r="I4858" s="1" t="str">
        <f>IFERROR(__xludf.DUMMYFUNCTION("""COMPUTED_VALUE"""),"SQL")</f>
        <v>SQL</v>
      </c>
    </row>
    <row r="4859">
      <c r="B4859" s="1" t="str">
        <f>IFERROR(__xludf.DUMMYFUNCTION("""COMPUTED_VALUE"""),"HTML/CSS;JavaScript")</f>
        <v>HTML/CSS;JavaScript</v>
      </c>
      <c r="E4859" s="1" t="str">
        <f>IFERROR(__xludf.DUMMYFUNCTION("UNIQUE(SPLIT(B4859,"";""))"),"HTML/CSS")</f>
        <v>HTML/CSS</v>
      </c>
      <c r="F4859" s="1" t="str">
        <f>IFERROR(__xludf.DUMMYFUNCTION("""COMPUTED_VALUE"""),"JavaScript")</f>
        <v>JavaScript</v>
      </c>
    </row>
    <row r="4860">
      <c r="B4860" s="1" t="str">
        <f>IFERROR(__xludf.DUMMYFUNCTION("""COMPUTED_VALUE"""),"Bash/Shell/PowerShell;C;Java;JavaScript;PHP;Python;R;SQL")</f>
        <v>Bash/Shell/PowerShell;C;Java;JavaScript;PHP;Python;R;SQL</v>
      </c>
      <c r="E4860" s="1" t="str">
        <f>IFERROR(__xludf.DUMMYFUNCTION("UNIQUE(SPLIT(B4860,"";""))"),"Bash/Shell/PowerShell")</f>
        <v>Bash/Shell/PowerShell</v>
      </c>
      <c r="F4860" s="1" t="str">
        <f>IFERROR(__xludf.DUMMYFUNCTION("""COMPUTED_VALUE"""),"C")</f>
        <v>C</v>
      </c>
      <c r="G4860" s="1" t="str">
        <f>IFERROR(__xludf.DUMMYFUNCTION("""COMPUTED_VALUE"""),"Java")</f>
        <v>Java</v>
      </c>
      <c r="H4860" s="1" t="str">
        <f>IFERROR(__xludf.DUMMYFUNCTION("""COMPUTED_VALUE"""),"JavaScript")</f>
        <v>JavaScript</v>
      </c>
      <c r="I4860" s="1" t="str">
        <f>IFERROR(__xludf.DUMMYFUNCTION("""COMPUTED_VALUE"""),"PHP")</f>
        <v>PHP</v>
      </c>
      <c r="J4860" s="1" t="str">
        <f>IFERROR(__xludf.DUMMYFUNCTION("""COMPUTED_VALUE"""),"Python")</f>
        <v>Python</v>
      </c>
      <c r="K4860" s="1" t="str">
        <f>IFERROR(__xludf.DUMMYFUNCTION("""COMPUTED_VALUE"""),"R")</f>
        <v>R</v>
      </c>
      <c r="L4860" s="1" t="str">
        <f>IFERROR(__xludf.DUMMYFUNCTION("""COMPUTED_VALUE"""),"SQL")</f>
        <v>SQL</v>
      </c>
    </row>
    <row r="4861">
      <c r="B4861" s="1" t="str">
        <f>IFERROR(__xludf.DUMMYFUNCTION("""COMPUTED_VALUE"""),"Assembly;Bash/Shell/PowerShell;C;C++;HTML/CSS;Java;Python;SQL")</f>
        <v>Assembly;Bash/Shell/PowerShell;C;C++;HTML/CSS;Java;Python;SQL</v>
      </c>
      <c r="E4861" s="1" t="str">
        <f>IFERROR(__xludf.DUMMYFUNCTION("UNIQUE(SPLIT(B4861,"";""))"),"Assembly")</f>
        <v>Assembly</v>
      </c>
      <c r="F4861" s="1" t="str">
        <f>IFERROR(__xludf.DUMMYFUNCTION("""COMPUTED_VALUE"""),"Bash/Shell/PowerShell")</f>
        <v>Bash/Shell/PowerShell</v>
      </c>
      <c r="G4861" s="1" t="str">
        <f>IFERROR(__xludf.DUMMYFUNCTION("""COMPUTED_VALUE"""),"C")</f>
        <v>C</v>
      </c>
      <c r="H4861" s="1" t="str">
        <f>IFERROR(__xludf.DUMMYFUNCTION("""COMPUTED_VALUE"""),"C++")</f>
        <v>C++</v>
      </c>
      <c r="I4861" s="1" t="str">
        <f>IFERROR(__xludf.DUMMYFUNCTION("""COMPUTED_VALUE"""),"HTML/CSS")</f>
        <v>HTML/CSS</v>
      </c>
      <c r="J4861" s="1" t="str">
        <f>IFERROR(__xludf.DUMMYFUNCTION("""COMPUTED_VALUE"""),"Java")</f>
        <v>Java</v>
      </c>
      <c r="K4861" s="1" t="str">
        <f>IFERROR(__xludf.DUMMYFUNCTION("""COMPUTED_VALUE"""),"Python")</f>
        <v>Python</v>
      </c>
      <c r="L4861" s="1" t="str">
        <f>IFERROR(__xludf.DUMMYFUNCTION("""COMPUTED_VALUE"""),"SQL")</f>
        <v>SQL</v>
      </c>
    </row>
    <row r="4862">
      <c r="B4862" s="1" t="str">
        <f>IFERROR(__xludf.DUMMYFUNCTION("""COMPUTED_VALUE"""),"Bash/Shell/PowerShell;C#;F#;HTML/CSS;Java;JavaScript;Kotlin;SQL;TypeScript")</f>
        <v>Bash/Shell/PowerShell;C#;F#;HTML/CSS;Java;JavaScript;Kotlin;SQL;TypeScript</v>
      </c>
      <c r="E4862" s="1" t="str">
        <f>IFERROR(__xludf.DUMMYFUNCTION("UNIQUE(SPLIT(B4862,"";""))"),"Bash/Shell/PowerShell")</f>
        <v>Bash/Shell/PowerShell</v>
      </c>
      <c r="F4862" s="1" t="str">
        <f>IFERROR(__xludf.DUMMYFUNCTION("""COMPUTED_VALUE"""),"C#")</f>
        <v>C#</v>
      </c>
      <c r="G4862" s="1" t="str">
        <f>IFERROR(__xludf.DUMMYFUNCTION("""COMPUTED_VALUE"""),"F#")</f>
        <v>F#</v>
      </c>
      <c r="H4862" s="1" t="str">
        <f>IFERROR(__xludf.DUMMYFUNCTION("""COMPUTED_VALUE"""),"HTML/CSS")</f>
        <v>HTML/CSS</v>
      </c>
      <c r="I4862" s="1" t="str">
        <f>IFERROR(__xludf.DUMMYFUNCTION("""COMPUTED_VALUE"""),"Java")</f>
        <v>Java</v>
      </c>
      <c r="J4862" s="1" t="str">
        <f>IFERROR(__xludf.DUMMYFUNCTION("""COMPUTED_VALUE"""),"JavaScript")</f>
        <v>JavaScript</v>
      </c>
      <c r="K4862" s="1" t="str">
        <f>IFERROR(__xludf.DUMMYFUNCTION("""COMPUTED_VALUE"""),"Kotlin")</f>
        <v>Kotlin</v>
      </c>
      <c r="L4862" s="1" t="str">
        <f>IFERROR(__xludf.DUMMYFUNCTION("""COMPUTED_VALUE"""),"SQL")</f>
        <v>SQL</v>
      </c>
      <c r="M4862" s="1" t="str">
        <f>IFERROR(__xludf.DUMMYFUNCTION("""COMPUTED_VALUE"""),"TypeScript")</f>
        <v>TypeScript</v>
      </c>
    </row>
    <row r="4863">
      <c r="B4863" s="1" t="str">
        <f>IFERROR(__xludf.DUMMYFUNCTION("""COMPUTED_VALUE"""),"C#;HTML/CSS;JavaScript;PHP;Python;TypeScript")</f>
        <v>C#;HTML/CSS;JavaScript;PHP;Python;TypeScript</v>
      </c>
      <c r="E4863" s="1" t="str">
        <f>IFERROR(__xludf.DUMMYFUNCTION("UNIQUE(SPLIT(B4863,"";""))"),"C#")</f>
        <v>C#</v>
      </c>
      <c r="F4863" s="1" t="str">
        <f>IFERROR(__xludf.DUMMYFUNCTION("""COMPUTED_VALUE"""),"HTML/CSS")</f>
        <v>HTML/CSS</v>
      </c>
      <c r="G4863" s="1" t="str">
        <f>IFERROR(__xludf.DUMMYFUNCTION("""COMPUTED_VALUE"""),"JavaScript")</f>
        <v>JavaScript</v>
      </c>
      <c r="H4863" s="1" t="str">
        <f>IFERROR(__xludf.DUMMYFUNCTION("""COMPUTED_VALUE"""),"PHP")</f>
        <v>PHP</v>
      </c>
      <c r="I4863" s="1" t="str">
        <f>IFERROR(__xludf.DUMMYFUNCTION("""COMPUTED_VALUE"""),"Python")</f>
        <v>Python</v>
      </c>
      <c r="J4863" s="1" t="str">
        <f>IFERROR(__xludf.DUMMYFUNCTION("""COMPUTED_VALUE"""),"TypeScript")</f>
        <v>TypeScript</v>
      </c>
    </row>
    <row r="4864">
      <c r="B4864" s="1" t="str">
        <f>IFERROR(__xludf.DUMMYFUNCTION("""COMPUTED_VALUE"""),"Java;Scala")</f>
        <v>Java;Scala</v>
      </c>
      <c r="E4864" s="1" t="str">
        <f>IFERROR(__xludf.DUMMYFUNCTION("UNIQUE(SPLIT(B4864,"";""))"),"Java")</f>
        <v>Java</v>
      </c>
      <c r="F4864" s="1" t="str">
        <f>IFERROR(__xludf.DUMMYFUNCTION("""COMPUTED_VALUE"""),"Scala")</f>
        <v>Scala</v>
      </c>
    </row>
    <row r="4865">
      <c r="B4865" s="1" t="str">
        <f>IFERROR(__xludf.DUMMYFUNCTION("""COMPUTED_VALUE"""),"C++;Python;Ruby;SQL;TypeScript")</f>
        <v>C++;Python;Ruby;SQL;TypeScript</v>
      </c>
      <c r="E4865" s="1" t="str">
        <f>IFERROR(__xludf.DUMMYFUNCTION("UNIQUE(SPLIT(B4865,"";""))"),"C++")</f>
        <v>C++</v>
      </c>
      <c r="F4865" s="1" t="str">
        <f>IFERROR(__xludf.DUMMYFUNCTION("""COMPUTED_VALUE"""),"Python")</f>
        <v>Python</v>
      </c>
      <c r="G4865" s="1" t="str">
        <f>IFERROR(__xludf.DUMMYFUNCTION("""COMPUTED_VALUE"""),"Ruby")</f>
        <v>Ruby</v>
      </c>
      <c r="H4865" s="1" t="str">
        <f>IFERROR(__xludf.DUMMYFUNCTION("""COMPUTED_VALUE"""),"SQL")</f>
        <v>SQL</v>
      </c>
      <c r="I4865" s="1" t="str">
        <f>IFERROR(__xludf.DUMMYFUNCTION("""COMPUTED_VALUE"""),"TypeScript")</f>
        <v>TypeScript</v>
      </c>
    </row>
    <row r="4866">
      <c r="B4866" s="1" t="str">
        <f>IFERROR(__xludf.DUMMYFUNCTION("""COMPUTED_VALUE"""),"Bash/Shell/PowerShell;C;Python;Ruby")</f>
        <v>Bash/Shell/PowerShell;C;Python;Ruby</v>
      </c>
      <c r="E4866" s="1" t="str">
        <f>IFERROR(__xludf.DUMMYFUNCTION("UNIQUE(SPLIT(B4866,"";""))"),"Bash/Shell/PowerShell")</f>
        <v>Bash/Shell/PowerShell</v>
      </c>
      <c r="F4866" s="1" t="str">
        <f>IFERROR(__xludf.DUMMYFUNCTION("""COMPUTED_VALUE"""),"C")</f>
        <v>C</v>
      </c>
      <c r="G4866" s="1" t="str">
        <f>IFERROR(__xludf.DUMMYFUNCTION("""COMPUTED_VALUE"""),"Python")</f>
        <v>Python</v>
      </c>
      <c r="H4866" s="1" t="str">
        <f>IFERROR(__xludf.DUMMYFUNCTION("""COMPUTED_VALUE"""),"Ruby")</f>
        <v>Ruby</v>
      </c>
    </row>
    <row r="4867">
      <c r="B4867" s="1" t="str">
        <f>IFERROR(__xludf.DUMMYFUNCTION("""COMPUTED_VALUE"""),"Bash/Shell/PowerShell;C#;HTML/CSS;JavaScript;PHP;Ruby;SQL")</f>
        <v>Bash/Shell/PowerShell;C#;HTML/CSS;JavaScript;PHP;Ruby;SQL</v>
      </c>
      <c r="E4867" s="1" t="str">
        <f>IFERROR(__xludf.DUMMYFUNCTION("UNIQUE(SPLIT(B4867,"";""))"),"Bash/Shell/PowerShell")</f>
        <v>Bash/Shell/PowerShell</v>
      </c>
      <c r="F4867" s="1" t="str">
        <f>IFERROR(__xludf.DUMMYFUNCTION("""COMPUTED_VALUE"""),"C#")</f>
        <v>C#</v>
      </c>
      <c r="G4867" s="1" t="str">
        <f>IFERROR(__xludf.DUMMYFUNCTION("""COMPUTED_VALUE"""),"HTML/CSS")</f>
        <v>HTML/CSS</v>
      </c>
      <c r="H4867" s="1" t="str">
        <f>IFERROR(__xludf.DUMMYFUNCTION("""COMPUTED_VALUE"""),"JavaScript")</f>
        <v>JavaScript</v>
      </c>
      <c r="I4867" s="1" t="str">
        <f>IFERROR(__xludf.DUMMYFUNCTION("""COMPUTED_VALUE"""),"PHP")</f>
        <v>PHP</v>
      </c>
      <c r="J4867" s="1" t="str">
        <f>IFERROR(__xludf.DUMMYFUNCTION("""COMPUTED_VALUE"""),"Ruby")</f>
        <v>Ruby</v>
      </c>
      <c r="K4867" s="1" t="str">
        <f>IFERROR(__xludf.DUMMYFUNCTION("""COMPUTED_VALUE"""),"SQL")</f>
        <v>SQL</v>
      </c>
    </row>
    <row r="4868">
      <c r="B4868" s="1" t="str">
        <f>IFERROR(__xludf.DUMMYFUNCTION("""COMPUTED_VALUE"""),"C;C++;C#;HTML/CSS;Java;JavaScript;PHP;Scala;TypeScript")</f>
        <v>C;C++;C#;HTML/CSS;Java;JavaScript;PHP;Scala;TypeScript</v>
      </c>
      <c r="E4868" s="1" t="str">
        <f>IFERROR(__xludf.DUMMYFUNCTION("UNIQUE(SPLIT(B4868,"";""))"),"C")</f>
        <v>C</v>
      </c>
      <c r="F4868" s="1" t="str">
        <f>IFERROR(__xludf.DUMMYFUNCTION("""COMPUTED_VALUE"""),"C++")</f>
        <v>C++</v>
      </c>
      <c r="G4868" s="1" t="str">
        <f>IFERROR(__xludf.DUMMYFUNCTION("""COMPUTED_VALUE"""),"C#")</f>
        <v>C#</v>
      </c>
      <c r="H4868" s="1" t="str">
        <f>IFERROR(__xludf.DUMMYFUNCTION("""COMPUTED_VALUE"""),"HTML/CSS")</f>
        <v>HTML/CSS</v>
      </c>
      <c r="I4868" s="1" t="str">
        <f>IFERROR(__xludf.DUMMYFUNCTION("""COMPUTED_VALUE"""),"Java")</f>
        <v>Java</v>
      </c>
      <c r="J4868" s="1" t="str">
        <f>IFERROR(__xludf.DUMMYFUNCTION("""COMPUTED_VALUE"""),"JavaScript")</f>
        <v>JavaScript</v>
      </c>
      <c r="K4868" s="1" t="str">
        <f>IFERROR(__xludf.DUMMYFUNCTION("""COMPUTED_VALUE"""),"PHP")</f>
        <v>PHP</v>
      </c>
      <c r="L4868" s="1" t="str">
        <f>IFERROR(__xludf.DUMMYFUNCTION("""COMPUTED_VALUE"""),"Scala")</f>
        <v>Scala</v>
      </c>
      <c r="M4868" s="1" t="str">
        <f>IFERROR(__xludf.DUMMYFUNCTION("""COMPUTED_VALUE"""),"TypeScript")</f>
        <v>TypeScript</v>
      </c>
    </row>
    <row r="4869">
      <c r="B4869" s="1" t="str">
        <f>IFERROR(__xludf.DUMMYFUNCTION("""COMPUTED_VALUE"""),"C++;C#;Java;PHP;SQL")</f>
        <v>C++;C#;Java;PHP;SQL</v>
      </c>
      <c r="E4869" s="1" t="str">
        <f>IFERROR(__xludf.DUMMYFUNCTION("UNIQUE(SPLIT(B4869,"";""))"),"C++")</f>
        <v>C++</v>
      </c>
      <c r="F4869" s="1" t="str">
        <f>IFERROR(__xludf.DUMMYFUNCTION("""COMPUTED_VALUE"""),"C#")</f>
        <v>C#</v>
      </c>
      <c r="G4869" s="1" t="str">
        <f>IFERROR(__xludf.DUMMYFUNCTION("""COMPUTED_VALUE"""),"Java")</f>
        <v>Java</v>
      </c>
      <c r="H4869" s="1" t="str">
        <f>IFERROR(__xludf.DUMMYFUNCTION("""COMPUTED_VALUE"""),"PHP")</f>
        <v>PHP</v>
      </c>
      <c r="I4869" s="1" t="str">
        <f>IFERROR(__xludf.DUMMYFUNCTION("""COMPUTED_VALUE"""),"SQL")</f>
        <v>SQL</v>
      </c>
    </row>
    <row r="4870">
      <c r="B4870" s="1" t="str">
        <f>IFERROR(__xludf.DUMMYFUNCTION("""COMPUTED_VALUE"""),"C#;HTML/CSS;JavaScript;SQL")</f>
        <v>C#;HTML/CSS;JavaScript;SQL</v>
      </c>
      <c r="E4870" s="1" t="str">
        <f>IFERROR(__xludf.DUMMYFUNCTION("UNIQUE(SPLIT(B4870,"";""))"),"C#")</f>
        <v>C#</v>
      </c>
      <c r="F4870" s="1" t="str">
        <f>IFERROR(__xludf.DUMMYFUNCTION("""COMPUTED_VALUE"""),"HTML/CSS")</f>
        <v>HTML/CSS</v>
      </c>
      <c r="G4870" s="1" t="str">
        <f>IFERROR(__xludf.DUMMYFUNCTION("""COMPUTED_VALUE"""),"JavaScript")</f>
        <v>JavaScript</v>
      </c>
      <c r="H4870" s="1" t="str">
        <f>IFERROR(__xludf.DUMMYFUNCTION("""COMPUTED_VALUE"""),"SQL")</f>
        <v>SQL</v>
      </c>
    </row>
    <row r="4871">
      <c r="B4871" s="1" t="str">
        <f>IFERROR(__xludf.DUMMYFUNCTION("""COMPUTED_VALUE"""),"Assembly;Bash/Shell/PowerShell;C++;HTML/CSS;Rust")</f>
        <v>Assembly;Bash/Shell/PowerShell;C++;HTML/CSS;Rust</v>
      </c>
      <c r="E4871" s="1" t="str">
        <f>IFERROR(__xludf.DUMMYFUNCTION("UNIQUE(SPLIT(B4871,"";""))"),"Assembly")</f>
        <v>Assembly</v>
      </c>
      <c r="F4871" s="1" t="str">
        <f>IFERROR(__xludf.DUMMYFUNCTION("""COMPUTED_VALUE"""),"Bash/Shell/PowerShell")</f>
        <v>Bash/Shell/PowerShell</v>
      </c>
      <c r="G4871" s="1" t="str">
        <f>IFERROR(__xludf.DUMMYFUNCTION("""COMPUTED_VALUE"""),"C++")</f>
        <v>C++</v>
      </c>
      <c r="H4871" s="1" t="str">
        <f>IFERROR(__xludf.DUMMYFUNCTION("""COMPUTED_VALUE"""),"HTML/CSS")</f>
        <v>HTML/CSS</v>
      </c>
      <c r="I4871" s="1" t="str">
        <f>IFERROR(__xludf.DUMMYFUNCTION("""COMPUTED_VALUE"""),"Rust")</f>
        <v>Rust</v>
      </c>
    </row>
    <row r="4872">
      <c r="B4872" s="1" t="str">
        <f>IFERROR(__xludf.DUMMYFUNCTION("""COMPUTED_VALUE"""),"C#;Java;Objective-C;SQL")</f>
        <v>C#;Java;Objective-C;SQL</v>
      </c>
      <c r="E4872" s="1" t="str">
        <f>IFERROR(__xludf.DUMMYFUNCTION("UNIQUE(SPLIT(B4872,"";""))"),"C#")</f>
        <v>C#</v>
      </c>
      <c r="F4872" s="1" t="str">
        <f>IFERROR(__xludf.DUMMYFUNCTION("""COMPUTED_VALUE"""),"Java")</f>
        <v>Java</v>
      </c>
      <c r="G4872" s="1" t="str">
        <f>IFERROR(__xludf.DUMMYFUNCTION("""COMPUTED_VALUE"""),"Objective-C")</f>
        <v>Objective-C</v>
      </c>
      <c r="H4872" s="1" t="str">
        <f>IFERROR(__xludf.DUMMYFUNCTION("""COMPUTED_VALUE"""),"SQL")</f>
        <v>SQL</v>
      </c>
    </row>
    <row r="4873">
      <c r="B4873" s="1" t="str">
        <f>IFERROR(__xludf.DUMMYFUNCTION("""COMPUTED_VALUE"""),"C++;HTML/CSS;PHP;Python")</f>
        <v>C++;HTML/CSS;PHP;Python</v>
      </c>
      <c r="E4873" s="1" t="str">
        <f>IFERROR(__xludf.DUMMYFUNCTION("UNIQUE(SPLIT(B4873,"";""))"),"C++")</f>
        <v>C++</v>
      </c>
      <c r="F4873" s="1" t="str">
        <f>IFERROR(__xludf.DUMMYFUNCTION("""COMPUTED_VALUE"""),"HTML/CSS")</f>
        <v>HTML/CSS</v>
      </c>
      <c r="G4873" s="1" t="str">
        <f>IFERROR(__xludf.DUMMYFUNCTION("""COMPUTED_VALUE"""),"PHP")</f>
        <v>PHP</v>
      </c>
      <c r="H4873" s="1" t="str">
        <f>IFERROR(__xludf.DUMMYFUNCTION("""COMPUTED_VALUE"""),"Python")</f>
        <v>Python</v>
      </c>
    </row>
    <row r="4874">
      <c r="B4874" s="1" t="str">
        <f>IFERROR(__xludf.DUMMYFUNCTION("""COMPUTED_VALUE"""),"C;C++;C#;HTML/CSS;Python;SQL")</f>
        <v>C;C++;C#;HTML/CSS;Python;SQL</v>
      </c>
      <c r="E4874" s="1" t="str">
        <f>IFERROR(__xludf.DUMMYFUNCTION("UNIQUE(SPLIT(B4874,"";""))"),"C")</f>
        <v>C</v>
      </c>
      <c r="F4874" s="1" t="str">
        <f>IFERROR(__xludf.DUMMYFUNCTION("""COMPUTED_VALUE"""),"C++")</f>
        <v>C++</v>
      </c>
      <c r="G4874" s="1" t="str">
        <f>IFERROR(__xludf.DUMMYFUNCTION("""COMPUTED_VALUE"""),"C#")</f>
        <v>C#</v>
      </c>
      <c r="H4874" s="1" t="str">
        <f>IFERROR(__xludf.DUMMYFUNCTION("""COMPUTED_VALUE"""),"HTML/CSS")</f>
        <v>HTML/CSS</v>
      </c>
      <c r="I4874" s="1" t="str">
        <f>IFERROR(__xludf.DUMMYFUNCTION("""COMPUTED_VALUE"""),"Python")</f>
        <v>Python</v>
      </c>
      <c r="J4874" s="1" t="str">
        <f>IFERROR(__xludf.DUMMYFUNCTION("""COMPUTED_VALUE"""),"SQL")</f>
        <v>SQL</v>
      </c>
    </row>
    <row r="4875">
      <c r="B4875" s="1" t="str">
        <f>IFERROR(__xludf.DUMMYFUNCTION("""COMPUTED_VALUE"""),"C#;HTML/CSS;JavaScript")</f>
        <v>C#;HTML/CSS;JavaScript</v>
      </c>
      <c r="E4875" s="1" t="str">
        <f>IFERROR(__xludf.DUMMYFUNCTION("UNIQUE(SPLIT(B4875,"";""))"),"C#")</f>
        <v>C#</v>
      </c>
      <c r="F4875" s="1" t="str">
        <f>IFERROR(__xludf.DUMMYFUNCTION("""COMPUTED_VALUE"""),"HTML/CSS")</f>
        <v>HTML/CSS</v>
      </c>
      <c r="G4875" s="1" t="str">
        <f>IFERROR(__xludf.DUMMYFUNCTION("""COMPUTED_VALUE"""),"JavaScript")</f>
        <v>JavaScript</v>
      </c>
    </row>
    <row r="4876">
      <c r="B4876" s="1" t="str">
        <f>IFERROR(__xludf.DUMMYFUNCTION("""COMPUTED_VALUE"""),"HTML/CSS;Java;Ruby")</f>
        <v>HTML/CSS;Java;Ruby</v>
      </c>
      <c r="E4876" s="1" t="str">
        <f>IFERROR(__xludf.DUMMYFUNCTION("UNIQUE(SPLIT(B4876,"";""))"),"HTML/CSS")</f>
        <v>HTML/CSS</v>
      </c>
      <c r="F4876" s="1" t="str">
        <f>IFERROR(__xludf.DUMMYFUNCTION("""COMPUTED_VALUE"""),"Java")</f>
        <v>Java</v>
      </c>
      <c r="G4876" s="1" t="str">
        <f>IFERROR(__xludf.DUMMYFUNCTION("""COMPUTED_VALUE"""),"Ruby")</f>
        <v>Ruby</v>
      </c>
    </row>
    <row r="4877">
      <c r="B4877" s="1" t="str">
        <f>IFERROR(__xludf.DUMMYFUNCTION("""COMPUTED_VALUE"""),"HTML/CSS;JavaScript;Python")</f>
        <v>HTML/CSS;JavaScript;Python</v>
      </c>
      <c r="E4877" s="1" t="str">
        <f>IFERROR(__xludf.DUMMYFUNCTION("UNIQUE(SPLIT(B4877,"";""))"),"HTML/CSS")</f>
        <v>HTML/CSS</v>
      </c>
      <c r="F4877" s="1" t="str">
        <f>IFERROR(__xludf.DUMMYFUNCTION("""COMPUTED_VALUE"""),"JavaScript")</f>
        <v>JavaScript</v>
      </c>
      <c r="G4877" s="1" t="str">
        <f>IFERROR(__xludf.DUMMYFUNCTION("""COMPUTED_VALUE"""),"Python")</f>
        <v>Python</v>
      </c>
    </row>
    <row r="4878">
      <c r="B4878" s="1" t="str">
        <f>IFERROR(__xludf.DUMMYFUNCTION("""COMPUTED_VALUE"""),"HTML/CSS;JavaScript;SQL;TypeScript;VBA")</f>
        <v>HTML/CSS;JavaScript;SQL;TypeScript;VBA</v>
      </c>
      <c r="E4878" s="1" t="str">
        <f>IFERROR(__xludf.DUMMYFUNCTION("UNIQUE(SPLIT(B4878,"";""))"),"HTML/CSS")</f>
        <v>HTML/CSS</v>
      </c>
      <c r="F4878" s="1" t="str">
        <f>IFERROR(__xludf.DUMMYFUNCTION("""COMPUTED_VALUE"""),"JavaScript")</f>
        <v>JavaScript</v>
      </c>
      <c r="G4878" s="1" t="str">
        <f>IFERROR(__xludf.DUMMYFUNCTION("""COMPUTED_VALUE"""),"SQL")</f>
        <v>SQL</v>
      </c>
      <c r="H4878" s="1" t="str">
        <f>IFERROR(__xludf.DUMMYFUNCTION("""COMPUTED_VALUE"""),"TypeScript")</f>
        <v>TypeScript</v>
      </c>
      <c r="I4878" s="1" t="str">
        <f>IFERROR(__xludf.DUMMYFUNCTION("""COMPUTED_VALUE"""),"VBA")</f>
        <v>VBA</v>
      </c>
    </row>
    <row r="4879">
      <c r="B4879" s="1" t="str">
        <f>IFERROR(__xludf.DUMMYFUNCTION("""COMPUTED_VALUE"""),"C#;SQL;VBA;Other(s):")</f>
        <v>C#;SQL;VBA;Other(s):</v>
      </c>
      <c r="E4879" s="1" t="str">
        <f>IFERROR(__xludf.DUMMYFUNCTION("UNIQUE(SPLIT(B4879,"";""))"),"C#")</f>
        <v>C#</v>
      </c>
      <c r="F4879" s="1" t="str">
        <f>IFERROR(__xludf.DUMMYFUNCTION("""COMPUTED_VALUE"""),"SQL")</f>
        <v>SQL</v>
      </c>
      <c r="G4879" s="1" t="str">
        <f>IFERROR(__xludf.DUMMYFUNCTION("""COMPUTED_VALUE"""),"VBA")</f>
        <v>VBA</v>
      </c>
      <c r="H4879" s="1" t="str">
        <f>IFERROR(__xludf.DUMMYFUNCTION("""COMPUTED_VALUE"""),"Other(s):")</f>
        <v>Other(s):</v>
      </c>
    </row>
    <row r="4880">
      <c r="B4880" s="1" t="str">
        <f>IFERROR(__xludf.DUMMYFUNCTION("""COMPUTED_VALUE"""),"Java;Python;SQL")</f>
        <v>Java;Python;SQL</v>
      </c>
      <c r="E4880" s="1" t="str">
        <f>IFERROR(__xludf.DUMMYFUNCTION("UNIQUE(SPLIT(B4880,"";""))"),"Java")</f>
        <v>Java</v>
      </c>
      <c r="F4880" s="1" t="str">
        <f>IFERROR(__xludf.DUMMYFUNCTION("""COMPUTED_VALUE"""),"Python")</f>
        <v>Python</v>
      </c>
      <c r="G4880" s="1" t="str">
        <f>IFERROR(__xludf.DUMMYFUNCTION("""COMPUTED_VALUE"""),"SQL")</f>
        <v>SQL</v>
      </c>
    </row>
    <row r="4881">
      <c r="B4881" s="1" t="str">
        <f>IFERROR(__xludf.DUMMYFUNCTION("""COMPUTED_VALUE"""),"C#")</f>
        <v>C#</v>
      </c>
      <c r="E4881" s="1" t="str">
        <f>IFERROR(__xludf.DUMMYFUNCTION("UNIQUE(SPLIT(B4881,"";""))"),"C#")</f>
        <v>C#</v>
      </c>
    </row>
    <row r="4882">
      <c r="B4882" s="1" t="str">
        <f>IFERROR(__xludf.DUMMYFUNCTION("""COMPUTED_VALUE"""),"C;C++;C#;HTML/CSS;Java;JavaScript;Objective-C;SQL;Swift")</f>
        <v>C;C++;C#;HTML/CSS;Java;JavaScript;Objective-C;SQL;Swift</v>
      </c>
      <c r="E4882" s="1" t="str">
        <f>IFERROR(__xludf.DUMMYFUNCTION("UNIQUE(SPLIT(B4882,"";""))"),"C")</f>
        <v>C</v>
      </c>
      <c r="F4882" s="1" t="str">
        <f>IFERROR(__xludf.DUMMYFUNCTION("""COMPUTED_VALUE"""),"C++")</f>
        <v>C++</v>
      </c>
      <c r="G4882" s="1" t="str">
        <f>IFERROR(__xludf.DUMMYFUNCTION("""COMPUTED_VALUE"""),"C#")</f>
        <v>C#</v>
      </c>
      <c r="H4882" s="1" t="str">
        <f>IFERROR(__xludf.DUMMYFUNCTION("""COMPUTED_VALUE"""),"HTML/CSS")</f>
        <v>HTML/CSS</v>
      </c>
      <c r="I4882" s="1" t="str">
        <f>IFERROR(__xludf.DUMMYFUNCTION("""COMPUTED_VALUE"""),"Java")</f>
        <v>Java</v>
      </c>
      <c r="J4882" s="1" t="str">
        <f>IFERROR(__xludf.DUMMYFUNCTION("""COMPUTED_VALUE"""),"JavaScript")</f>
        <v>JavaScript</v>
      </c>
      <c r="K4882" s="1" t="str">
        <f>IFERROR(__xludf.DUMMYFUNCTION("""COMPUTED_VALUE"""),"Objective-C")</f>
        <v>Objective-C</v>
      </c>
      <c r="L4882" s="1" t="str">
        <f>IFERROR(__xludf.DUMMYFUNCTION("""COMPUTED_VALUE"""),"SQL")</f>
        <v>SQL</v>
      </c>
      <c r="M4882" s="1" t="str">
        <f>IFERROR(__xludf.DUMMYFUNCTION("""COMPUTED_VALUE"""),"Swift")</f>
        <v>Swift</v>
      </c>
    </row>
    <row r="4883">
      <c r="B4883" s="1" t="str">
        <f>IFERROR(__xludf.DUMMYFUNCTION("""COMPUTED_VALUE"""),"Bash/Shell/PowerShell;HTML/CSS;JavaScript;Objective-C;PHP;Python;SQL;Swift;TypeScript")</f>
        <v>Bash/Shell/PowerShell;HTML/CSS;JavaScript;Objective-C;PHP;Python;SQL;Swift;TypeScript</v>
      </c>
      <c r="E4883" s="1" t="str">
        <f>IFERROR(__xludf.DUMMYFUNCTION("UNIQUE(SPLIT(B4883,"";""))"),"Bash/Shell/PowerShell")</f>
        <v>Bash/Shell/PowerShell</v>
      </c>
      <c r="F4883" s="1" t="str">
        <f>IFERROR(__xludf.DUMMYFUNCTION("""COMPUTED_VALUE"""),"HTML/CSS")</f>
        <v>HTML/CSS</v>
      </c>
      <c r="G4883" s="1" t="str">
        <f>IFERROR(__xludf.DUMMYFUNCTION("""COMPUTED_VALUE"""),"JavaScript")</f>
        <v>JavaScript</v>
      </c>
      <c r="H4883" s="1" t="str">
        <f>IFERROR(__xludf.DUMMYFUNCTION("""COMPUTED_VALUE"""),"Objective-C")</f>
        <v>Objective-C</v>
      </c>
      <c r="I4883" s="1" t="str">
        <f>IFERROR(__xludf.DUMMYFUNCTION("""COMPUTED_VALUE"""),"PHP")</f>
        <v>PHP</v>
      </c>
      <c r="J4883" s="1" t="str">
        <f>IFERROR(__xludf.DUMMYFUNCTION("""COMPUTED_VALUE"""),"Python")</f>
        <v>Python</v>
      </c>
      <c r="K4883" s="1" t="str">
        <f>IFERROR(__xludf.DUMMYFUNCTION("""COMPUTED_VALUE"""),"SQL")</f>
        <v>SQL</v>
      </c>
      <c r="L4883" s="1" t="str">
        <f>IFERROR(__xludf.DUMMYFUNCTION("""COMPUTED_VALUE"""),"Swift")</f>
        <v>Swift</v>
      </c>
      <c r="M4883" s="1" t="str">
        <f>IFERROR(__xludf.DUMMYFUNCTION("""COMPUTED_VALUE"""),"TypeScript")</f>
        <v>TypeScript</v>
      </c>
    </row>
    <row r="4884">
      <c r="B4884" s="1" t="str">
        <f>IFERROR(__xludf.DUMMYFUNCTION("""COMPUTED_VALUE"""),"C#;Python;SQL")</f>
        <v>C#;Python;SQL</v>
      </c>
      <c r="E4884" s="1" t="str">
        <f>IFERROR(__xludf.DUMMYFUNCTION("UNIQUE(SPLIT(B4884,"";""))"),"C#")</f>
        <v>C#</v>
      </c>
      <c r="F4884" s="1" t="str">
        <f>IFERROR(__xludf.DUMMYFUNCTION("""COMPUTED_VALUE"""),"Python")</f>
        <v>Python</v>
      </c>
      <c r="G4884" s="1" t="str">
        <f>IFERROR(__xludf.DUMMYFUNCTION("""COMPUTED_VALUE"""),"SQL")</f>
        <v>SQL</v>
      </c>
    </row>
    <row r="4885">
      <c r="B4885" s="1" t="str">
        <f>IFERROR(__xludf.DUMMYFUNCTION("""COMPUTED_VALUE"""),"PHP")</f>
        <v>PHP</v>
      </c>
      <c r="E4885" s="1" t="str">
        <f>IFERROR(__xludf.DUMMYFUNCTION("UNIQUE(SPLIT(B4885,"";""))"),"PHP")</f>
        <v>PHP</v>
      </c>
    </row>
    <row r="4886">
      <c r="B4886" s="1" t="str">
        <f>IFERROR(__xludf.DUMMYFUNCTION("""COMPUTED_VALUE"""),"Bash/Shell/PowerShell;SQL")</f>
        <v>Bash/Shell/PowerShell;SQL</v>
      </c>
      <c r="E4886" s="1" t="str">
        <f>IFERROR(__xludf.DUMMYFUNCTION("UNIQUE(SPLIT(B4886,"";""))"),"Bash/Shell/PowerShell")</f>
        <v>Bash/Shell/PowerShell</v>
      </c>
      <c r="F4886" s="1" t="str">
        <f>IFERROR(__xludf.DUMMYFUNCTION("""COMPUTED_VALUE"""),"SQL")</f>
        <v>SQL</v>
      </c>
    </row>
    <row r="4887">
      <c r="B4887" s="1" t="str">
        <f>IFERROR(__xludf.DUMMYFUNCTION("""COMPUTED_VALUE"""),"Java;Python;Scala")</f>
        <v>Java;Python;Scala</v>
      </c>
      <c r="E4887" s="1" t="str">
        <f>IFERROR(__xludf.DUMMYFUNCTION("UNIQUE(SPLIT(B4887,"";""))"),"Java")</f>
        <v>Java</v>
      </c>
      <c r="F4887" s="1" t="str">
        <f>IFERROR(__xludf.DUMMYFUNCTION("""COMPUTED_VALUE"""),"Python")</f>
        <v>Python</v>
      </c>
      <c r="G4887" s="1" t="str">
        <f>IFERROR(__xludf.DUMMYFUNCTION("""COMPUTED_VALUE"""),"Scala")</f>
        <v>Scala</v>
      </c>
    </row>
    <row r="4888">
      <c r="B4888" s="1" t="str">
        <f>IFERROR(__xludf.DUMMYFUNCTION("""COMPUTED_VALUE"""),"Python")</f>
        <v>Python</v>
      </c>
      <c r="E4888" s="1" t="str">
        <f>IFERROR(__xludf.DUMMYFUNCTION("UNIQUE(SPLIT(B4888,"";""))"),"Python")</f>
        <v>Python</v>
      </c>
    </row>
    <row r="4889">
      <c r="B4889" s="1" t="str">
        <f>IFERROR(__xludf.DUMMYFUNCTION("""COMPUTED_VALUE"""),"Bash/Shell/PowerShell;C#;Go;HTML/CSS;Java;JavaScript;PHP;Python;SQL")</f>
        <v>Bash/Shell/PowerShell;C#;Go;HTML/CSS;Java;JavaScript;PHP;Python;SQL</v>
      </c>
      <c r="E4889" s="1" t="str">
        <f>IFERROR(__xludf.DUMMYFUNCTION("UNIQUE(SPLIT(B4889,"";""))"),"Bash/Shell/PowerShell")</f>
        <v>Bash/Shell/PowerShell</v>
      </c>
      <c r="F4889" s="1" t="str">
        <f>IFERROR(__xludf.DUMMYFUNCTION("""COMPUTED_VALUE"""),"C#")</f>
        <v>C#</v>
      </c>
      <c r="G4889" s="1" t="str">
        <f>IFERROR(__xludf.DUMMYFUNCTION("""COMPUTED_VALUE"""),"Go")</f>
        <v>Go</v>
      </c>
      <c r="H4889" s="1" t="str">
        <f>IFERROR(__xludf.DUMMYFUNCTION("""COMPUTED_VALUE"""),"HTML/CSS")</f>
        <v>HTML/CSS</v>
      </c>
      <c r="I4889" s="1" t="str">
        <f>IFERROR(__xludf.DUMMYFUNCTION("""COMPUTED_VALUE"""),"Java")</f>
        <v>Java</v>
      </c>
      <c r="J4889" s="1" t="str">
        <f>IFERROR(__xludf.DUMMYFUNCTION("""COMPUTED_VALUE"""),"JavaScript")</f>
        <v>JavaScript</v>
      </c>
      <c r="K4889" s="1" t="str">
        <f>IFERROR(__xludf.DUMMYFUNCTION("""COMPUTED_VALUE"""),"PHP")</f>
        <v>PHP</v>
      </c>
      <c r="L4889" s="1" t="str">
        <f>IFERROR(__xludf.DUMMYFUNCTION("""COMPUTED_VALUE"""),"Python")</f>
        <v>Python</v>
      </c>
      <c r="M4889" s="1" t="str">
        <f>IFERROR(__xludf.DUMMYFUNCTION("""COMPUTED_VALUE"""),"SQL")</f>
        <v>SQL</v>
      </c>
    </row>
    <row r="4890">
      <c r="B4890" s="1" t="str">
        <f>IFERROR(__xludf.DUMMYFUNCTION("""COMPUTED_VALUE"""),"Bash/Shell/PowerShell;C;C++;HTML/CSS;JavaScript;Python;SQL")</f>
        <v>Bash/Shell/PowerShell;C;C++;HTML/CSS;JavaScript;Python;SQL</v>
      </c>
      <c r="E4890" s="1" t="str">
        <f>IFERROR(__xludf.DUMMYFUNCTION("UNIQUE(SPLIT(B4890,"";""))"),"Bash/Shell/PowerShell")</f>
        <v>Bash/Shell/PowerShell</v>
      </c>
      <c r="F4890" s="1" t="str">
        <f>IFERROR(__xludf.DUMMYFUNCTION("""COMPUTED_VALUE"""),"C")</f>
        <v>C</v>
      </c>
      <c r="G4890" s="1" t="str">
        <f>IFERROR(__xludf.DUMMYFUNCTION("""COMPUTED_VALUE"""),"C++")</f>
        <v>C++</v>
      </c>
      <c r="H4890" s="1" t="str">
        <f>IFERROR(__xludf.DUMMYFUNCTION("""COMPUTED_VALUE"""),"HTML/CSS")</f>
        <v>HTML/CSS</v>
      </c>
      <c r="I4890" s="1" t="str">
        <f>IFERROR(__xludf.DUMMYFUNCTION("""COMPUTED_VALUE"""),"JavaScript")</f>
        <v>JavaScript</v>
      </c>
      <c r="J4890" s="1" t="str">
        <f>IFERROR(__xludf.DUMMYFUNCTION("""COMPUTED_VALUE"""),"Python")</f>
        <v>Python</v>
      </c>
      <c r="K4890" s="1" t="str">
        <f>IFERROR(__xludf.DUMMYFUNCTION("""COMPUTED_VALUE"""),"SQL")</f>
        <v>SQL</v>
      </c>
    </row>
    <row r="4891">
      <c r="B4891" s="1" t="str">
        <f>IFERROR(__xludf.DUMMYFUNCTION("""COMPUTED_VALUE"""),"Bash/Shell/PowerShell;C#;HTML/CSS;JavaScript;Python;SQL")</f>
        <v>Bash/Shell/PowerShell;C#;HTML/CSS;JavaScript;Python;SQL</v>
      </c>
      <c r="E4891" s="1" t="str">
        <f>IFERROR(__xludf.DUMMYFUNCTION("UNIQUE(SPLIT(B4891,"";""))"),"Bash/Shell/PowerShell")</f>
        <v>Bash/Shell/PowerShell</v>
      </c>
      <c r="F4891" s="1" t="str">
        <f>IFERROR(__xludf.DUMMYFUNCTION("""COMPUTED_VALUE"""),"C#")</f>
        <v>C#</v>
      </c>
      <c r="G4891" s="1" t="str">
        <f>IFERROR(__xludf.DUMMYFUNCTION("""COMPUTED_VALUE"""),"HTML/CSS")</f>
        <v>HTML/CSS</v>
      </c>
      <c r="H4891" s="1" t="str">
        <f>IFERROR(__xludf.DUMMYFUNCTION("""COMPUTED_VALUE"""),"JavaScript")</f>
        <v>JavaScript</v>
      </c>
      <c r="I4891" s="1" t="str">
        <f>IFERROR(__xludf.DUMMYFUNCTION("""COMPUTED_VALUE"""),"Python")</f>
        <v>Python</v>
      </c>
      <c r="J4891" s="1" t="str">
        <f>IFERROR(__xludf.DUMMYFUNCTION("""COMPUTED_VALUE"""),"SQL")</f>
        <v>SQL</v>
      </c>
    </row>
    <row r="4892">
      <c r="B4892" s="1" t="str">
        <f>IFERROR(__xludf.DUMMYFUNCTION("""COMPUTED_VALUE"""),"Bash/Shell/PowerShell;HTML/CSS;Java;JavaScript;Python;TypeScript")</f>
        <v>Bash/Shell/PowerShell;HTML/CSS;Java;JavaScript;Python;TypeScript</v>
      </c>
      <c r="E4892" s="1" t="str">
        <f>IFERROR(__xludf.DUMMYFUNCTION("UNIQUE(SPLIT(B4892,"";""))"),"Bash/Shell/PowerShell")</f>
        <v>Bash/Shell/PowerShell</v>
      </c>
      <c r="F4892" s="1" t="str">
        <f>IFERROR(__xludf.DUMMYFUNCTION("""COMPUTED_VALUE"""),"HTML/CSS")</f>
        <v>HTML/CSS</v>
      </c>
      <c r="G4892" s="1" t="str">
        <f>IFERROR(__xludf.DUMMYFUNCTION("""COMPUTED_VALUE"""),"Java")</f>
        <v>Java</v>
      </c>
      <c r="H4892" s="1" t="str">
        <f>IFERROR(__xludf.DUMMYFUNCTION("""COMPUTED_VALUE"""),"JavaScript")</f>
        <v>JavaScript</v>
      </c>
      <c r="I4892" s="1" t="str">
        <f>IFERROR(__xludf.DUMMYFUNCTION("""COMPUTED_VALUE"""),"Python")</f>
        <v>Python</v>
      </c>
      <c r="J4892" s="1" t="str">
        <f>IFERROR(__xludf.DUMMYFUNCTION("""COMPUTED_VALUE"""),"TypeScript")</f>
        <v>TypeScript</v>
      </c>
    </row>
    <row r="4893">
      <c r="B4893" s="1" t="str">
        <f>IFERROR(__xludf.DUMMYFUNCTION("""COMPUTED_VALUE"""),"Bash/Shell/PowerShell;C;C#;Python;SQL;Other(s):")</f>
        <v>Bash/Shell/PowerShell;C;C#;Python;SQL;Other(s):</v>
      </c>
      <c r="E4893" s="1" t="str">
        <f>IFERROR(__xludf.DUMMYFUNCTION("UNIQUE(SPLIT(B4893,"";""))"),"Bash/Shell/PowerShell")</f>
        <v>Bash/Shell/PowerShell</v>
      </c>
      <c r="F4893" s="1" t="str">
        <f>IFERROR(__xludf.DUMMYFUNCTION("""COMPUTED_VALUE"""),"C")</f>
        <v>C</v>
      </c>
      <c r="G4893" s="1" t="str">
        <f>IFERROR(__xludf.DUMMYFUNCTION("""COMPUTED_VALUE"""),"C#")</f>
        <v>C#</v>
      </c>
      <c r="H4893" s="1" t="str">
        <f>IFERROR(__xludf.DUMMYFUNCTION("""COMPUTED_VALUE"""),"Python")</f>
        <v>Python</v>
      </c>
      <c r="I4893" s="1" t="str">
        <f>IFERROR(__xludf.DUMMYFUNCTION("""COMPUTED_VALUE"""),"SQL")</f>
        <v>SQL</v>
      </c>
      <c r="J4893" s="1" t="str">
        <f>IFERROR(__xludf.DUMMYFUNCTION("""COMPUTED_VALUE"""),"Other(s):")</f>
        <v>Other(s):</v>
      </c>
    </row>
    <row r="4894">
      <c r="B4894" s="1" t="str">
        <f>IFERROR(__xludf.DUMMYFUNCTION("""COMPUTED_VALUE"""),"Bash/Shell/PowerShell;C++;Other(s):")</f>
        <v>Bash/Shell/PowerShell;C++;Other(s):</v>
      </c>
      <c r="E4894" s="1" t="str">
        <f>IFERROR(__xludf.DUMMYFUNCTION("UNIQUE(SPLIT(B4894,"";""))"),"Bash/Shell/PowerShell")</f>
        <v>Bash/Shell/PowerShell</v>
      </c>
      <c r="F4894" s="1" t="str">
        <f>IFERROR(__xludf.DUMMYFUNCTION("""COMPUTED_VALUE"""),"C++")</f>
        <v>C++</v>
      </c>
      <c r="G4894" s="1" t="str">
        <f>IFERROR(__xludf.DUMMYFUNCTION("""COMPUTED_VALUE"""),"Other(s):")</f>
        <v>Other(s):</v>
      </c>
    </row>
    <row r="4895">
      <c r="B4895" s="1" t="str">
        <f>IFERROR(__xludf.DUMMYFUNCTION("""COMPUTED_VALUE"""),"HTML/CSS;JavaScript")</f>
        <v>HTML/CSS;JavaScript</v>
      </c>
      <c r="E4895" s="1" t="str">
        <f>IFERROR(__xludf.DUMMYFUNCTION("UNIQUE(SPLIT(B4895,"";""))"),"HTML/CSS")</f>
        <v>HTML/CSS</v>
      </c>
      <c r="F4895" s="1" t="str">
        <f>IFERROR(__xludf.DUMMYFUNCTION("""COMPUTED_VALUE"""),"JavaScript")</f>
        <v>JavaScript</v>
      </c>
    </row>
    <row r="4896">
      <c r="B4896" s="1" t="str">
        <f>IFERROR(__xludf.DUMMYFUNCTION("""COMPUTED_VALUE"""),"Java;Python;Other(s):")</f>
        <v>Java;Python;Other(s):</v>
      </c>
      <c r="E4896" s="1" t="str">
        <f>IFERROR(__xludf.DUMMYFUNCTION("UNIQUE(SPLIT(B4896,"";""))"),"Java")</f>
        <v>Java</v>
      </c>
      <c r="F4896" s="1" t="str">
        <f>IFERROR(__xludf.DUMMYFUNCTION("""COMPUTED_VALUE"""),"Python")</f>
        <v>Python</v>
      </c>
      <c r="G4896" s="1" t="str">
        <f>IFERROR(__xludf.DUMMYFUNCTION("""COMPUTED_VALUE"""),"Other(s):")</f>
        <v>Other(s):</v>
      </c>
    </row>
    <row r="4897">
      <c r="B4897" s="1" t="str">
        <f>IFERROR(__xludf.DUMMYFUNCTION("""COMPUTED_VALUE"""),"Bash/Shell/PowerShell;C;C++;C#;Python;SQL;VBA")</f>
        <v>Bash/Shell/PowerShell;C;C++;C#;Python;SQL;VBA</v>
      </c>
      <c r="E4897" s="1" t="str">
        <f>IFERROR(__xludf.DUMMYFUNCTION("UNIQUE(SPLIT(B4897,"";""))"),"Bash/Shell/PowerShell")</f>
        <v>Bash/Shell/PowerShell</v>
      </c>
      <c r="F4897" s="1" t="str">
        <f>IFERROR(__xludf.DUMMYFUNCTION("""COMPUTED_VALUE"""),"C")</f>
        <v>C</v>
      </c>
      <c r="G4897" s="1" t="str">
        <f>IFERROR(__xludf.DUMMYFUNCTION("""COMPUTED_VALUE"""),"C++")</f>
        <v>C++</v>
      </c>
      <c r="H4897" s="1" t="str">
        <f>IFERROR(__xludf.DUMMYFUNCTION("""COMPUTED_VALUE"""),"C#")</f>
        <v>C#</v>
      </c>
      <c r="I4897" s="1" t="str">
        <f>IFERROR(__xludf.DUMMYFUNCTION("""COMPUTED_VALUE"""),"Python")</f>
        <v>Python</v>
      </c>
      <c r="J4897" s="1" t="str">
        <f>IFERROR(__xludf.DUMMYFUNCTION("""COMPUTED_VALUE"""),"SQL")</f>
        <v>SQL</v>
      </c>
      <c r="K4897" s="1" t="str">
        <f>IFERROR(__xludf.DUMMYFUNCTION("""COMPUTED_VALUE"""),"VBA")</f>
        <v>VBA</v>
      </c>
    </row>
    <row r="4898">
      <c r="B4898" s="1" t="str">
        <f>IFERROR(__xludf.DUMMYFUNCTION("""COMPUTED_VALUE"""),"C++;HTML/CSS;JavaScript;PHP;SQL")</f>
        <v>C++;HTML/CSS;JavaScript;PHP;SQL</v>
      </c>
      <c r="E4898" s="1" t="str">
        <f>IFERROR(__xludf.DUMMYFUNCTION("UNIQUE(SPLIT(B4898,"";""))"),"C++")</f>
        <v>C++</v>
      </c>
      <c r="F4898" s="1" t="str">
        <f>IFERROR(__xludf.DUMMYFUNCTION("""COMPUTED_VALUE"""),"HTML/CSS")</f>
        <v>HTML/CSS</v>
      </c>
      <c r="G4898" s="1" t="str">
        <f>IFERROR(__xludf.DUMMYFUNCTION("""COMPUTED_VALUE"""),"JavaScript")</f>
        <v>JavaScript</v>
      </c>
      <c r="H4898" s="1" t="str">
        <f>IFERROR(__xludf.DUMMYFUNCTION("""COMPUTED_VALUE"""),"PHP")</f>
        <v>PHP</v>
      </c>
      <c r="I4898" s="1" t="str">
        <f>IFERROR(__xludf.DUMMYFUNCTION("""COMPUTED_VALUE"""),"SQL")</f>
        <v>SQL</v>
      </c>
    </row>
    <row r="4899">
      <c r="B4899" s="1" t="str">
        <f>IFERROR(__xludf.DUMMYFUNCTION("""COMPUTED_VALUE"""),"C;HTML/CSS;Java;JavaScript;Kotlin;Objective-C;Swift;TypeScript")</f>
        <v>C;HTML/CSS;Java;JavaScript;Kotlin;Objective-C;Swift;TypeScript</v>
      </c>
      <c r="E4899" s="1" t="str">
        <f>IFERROR(__xludf.DUMMYFUNCTION("UNIQUE(SPLIT(B4899,"";""))"),"C")</f>
        <v>C</v>
      </c>
      <c r="F4899" s="1" t="str">
        <f>IFERROR(__xludf.DUMMYFUNCTION("""COMPUTED_VALUE"""),"HTML/CSS")</f>
        <v>HTML/CSS</v>
      </c>
      <c r="G4899" s="1" t="str">
        <f>IFERROR(__xludf.DUMMYFUNCTION("""COMPUTED_VALUE"""),"Java")</f>
        <v>Java</v>
      </c>
      <c r="H4899" s="1" t="str">
        <f>IFERROR(__xludf.DUMMYFUNCTION("""COMPUTED_VALUE"""),"JavaScript")</f>
        <v>JavaScript</v>
      </c>
      <c r="I4899" s="1" t="str">
        <f>IFERROR(__xludf.DUMMYFUNCTION("""COMPUTED_VALUE"""),"Kotlin")</f>
        <v>Kotlin</v>
      </c>
      <c r="J4899" s="1" t="str">
        <f>IFERROR(__xludf.DUMMYFUNCTION("""COMPUTED_VALUE"""),"Objective-C")</f>
        <v>Objective-C</v>
      </c>
      <c r="K4899" s="1" t="str">
        <f>IFERROR(__xludf.DUMMYFUNCTION("""COMPUTED_VALUE"""),"Swift")</f>
        <v>Swift</v>
      </c>
      <c r="L4899" s="1" t="str">
        <f>IFERROR(__xludf.DUMMYFUNCTION("""COMPUTED_VALUE"""),"TypeScript")</f>
        <v>TypeScript</v>
      </c>
    </row>
    <row r="4900">
      <c r="B4900" s="1" t="str">
        <f>IFERROR(__xludf.DUMMYFUNCTION("""COMPUTED_VALUE"""),"Dart;Java;Python")</f>
        <v>Dart;Java;Python</v>
      </c>
      <c r="E4900" s="1" t="str">
        <f>IFERROR(__xludf.DUMMYFUNCTION("UNIQUE(SPLIT(B4900,"";""))"),"Dart")</f>
        <v>Dart</v>
      </c>
      <c r="F4900" s="1" t="str">
        <f>IFERROR(__xludf.DUMMYFUNCTION("""COMPUTED_VALUE"""),"Java")</f>
        <v>Java</v>
      </c>
      <c r="G4900" s="1" t="str">
        <f>IFERROR(__xludf.DUMMYFUNCTION("""COMPUTED_VALUE"""),"Python")</f>
        <v>Python</v>
      </c>
    </row>
    <row r="4901">
      <c r="B4901" s="1" t="str">
        <f>IFERROR(__xludf.DUMMYFUNCTION("""COMPUTED_VALUE"""),"HTML/CSS;JavaScript;PHP;SQL")</f>
        <v>HTML/CSS;JavaScript;PHP;SQL</v>
      </c>
      <c r="E4901" s="1" t="str">
        <f>IFERROR(__xludf.DUMMYFUNCTION("UNIQUE(SPLIT(B4901,"";""))"),"HTML/CSS")</f>
        <v>HTML/CSS</v>
      </c>
      <c r="F4901" s="1" t="str">
        <f>IFERROR(__xludf.DUMMYFUNCTION("""COMPUTED_VALUE"""),"JavaScript")</f>
        <v>JavaScript</v>
      </c>
      <c r="G4901" s="1" t="str">
        <f>IFERROR(__xludf.DUMMYFUNCTION("""COMPUTED_VALUE"""),"PHP")</f>
        <v>PHP</v>
      </c>
      <c r="H4901" s="1" t="str">
        <f>IFERROR(__xludf.DUMMYFUNCTION("""COMPUTED_VALUE"""),"SQL")</f>
        <v>SQL</v>
      </c>
    </row>
    <row r="4902">
      <c r="B4902" s="1" t="str">
        <f>IFERROR(__xludf.DUMMYFUNCTION("""COMPUTED_VALUE"""),"Java;R;VBA;Other(s):")</f>
        <v>Java;R;VBA;Other(s):</v>
      </c>
      <c r="E4902" s="1" t="str">
        <f>IFERROR(__xludf.DUMMYFUNCTION("UNIQUE(SPLIT(B4902,"";""))"),"Java")</f>
        <v>Java</v>
      </c>
      <c r="F4902" s="1" t="str">
        <f>IFERROR(__xludf.DUMMYFUNCTION("""COMPUTED_VALUE"""),"R")</f>
        <v>R</v>
      </c>
      <c r="G4902" s="1" t="str">
        <f>IFERROR(__xludf.DUMMYFUNCTION("""COMPUTED_VALUE"""),"VBA")</f>
        <v>VBA</v>
      </c>
      <c r="H4902" s="1" t="str">
        <f>IFERROR(__xludf.DUMMYFUNCTION("""COMPUTED_VALUE"""),"Other(s):")</f>
        <v>Other(s):</v>
      </c>
    </row>
    <row r="4903">
      <c r="B4903" s="1" t="str">
        <f>IFERROR(__xludf.DUMMYFUNCTION("""COMPUTED_VALUE"""),"Bash/Shell/PowerShell;C#;HTML/CSS;JavaScript;Python;SQL;TypeScript")</f>
        <v>Bash/Shell/PowerShell;C#;HTML/CSS;JavaScript;Python;SQL;TypeScript</v>
      </c>
      <c r="E4903" s="1" t="str">
        <f>IFERROR(__xludf.DUMMYFUNCTION("UNIQUE(SPLIT(B4903,"";""))"),"Bash/Shell/PowerShell")</f>
        <v>Bash/Shell/PowerShell</v>
      </c>
      <c r="F4903" s="1" t="str">
        <f>IFERROR(__xludf.DUMMYFUNCTION("""COMPUTED_VALUE"""),"C#")</f>
        <v>C#</v>
      </c>
      <c r="G4903" s="1" t="str">
        <f>IFERROR(__xludf.DUMMYFUNCTION("""COMPUTED_VALUE"""),"HTML/CSS")</f>
        <v>HTML/CSS</v>
      </c>
      <c r="H4903" s="1" t="str">
        <f>IFERROR(__xludf.DUMMYFUNCTION("""COMPUTED_VALUE"""),"JavaScript")</f>
        <v>JavaScript</v>
      </c>
      <c r="I4903" s="1" t="str">
        <f>IFERROR(__xludf.DUMMYFUNCTION("""COMPUTED_VALUE"""),"Python")</f>
        <v>Python</v>
      </c>
      <c r="J4903" s="1" t="str">
        <f>IFERROR(__xludf.DUMMYFUNCTION("""COMPUTED_VALUE"""),"SQL")</f>
        <v>SQL</v>
      </c>
      <c r="K4903" s="1" t="str">
        <f>IFERROR(__xludf.DUMMYFUNCTION("""COMPUTED_VALUE"""),"TypeScript")</f>
        <v>TypeScript</v>
      </c>
    </row>
    <row r="4904">
      <c r="B4904" s="1" t="str">
        <f>IFERROR(__xludf.DUMMYFUNCTION("""COMPUTED_VALUE"""),"Bash/Shell/PowerShell;HTML/CSS;Python;Ruby")</f>
        <v>Bash/Shell/PowerShell;HTML/CSS;Python;Ruby</v>
      </c>
      <c r="E4904" s="1" t="str">
        <f>IFERROR(__xludf.DUMMYFUNCTION("UNIQUE(SPLIT(B4904,"";""))"),"Bash/Shell/PowerShell")</f>
        <v>Bash/Shell/PowerShell</v>
      </c>
      <c r="F4904" s="1" t="str">
        <f>IFERROR(__xludf.DUMMYFUNCTION("""COMPUTED_VALUE"""),"HTML/CSS")</f>
        <v>HTML/CSS</v>
      </c>
      <c r="G4904" s="1" t="str">
        <f>IFERROR(__xludf.DUMMYFUNCTION("""COMPUTED_VALUE"""),"Python")</f>
        <v>Python</v>
      </c>
      <c r="H4904" s="1" t="str">
        <f>IFERROR(__xludf.DUMMYFUNCTION("""COMPUTED_VALUE"""),"Ruby")</f>
        <v>Ruby</v>
      </c>
    </row>
    <row r="4905">
      <c r="B4905" s="1" t="str">
        <f>IFERROR(__xludf.DUMMYFUNCTION("""COMPUTED_VALUE"""),"C;C++;C#;HTML/CSS;JavaScript;PHP;Python;R;SQL")</f>
        <v>C;C++;C#;HTML/CSS;JavaScript;PHP;Python;R;SQL</v>
      </c>
      <c r="E4905" s="1" t="str">
        <f>IFERROR(__xludf.DUMMYFUNCTION("UNIQUE(SPLIT(B4905,"";""))"),"C")</f>
        <v>C</v>
      </c>
      <c r="F4905" s="1" t="str">
        <f>IFERROR(__xludf.DUMMYFUNCTION("""COMPUTED_VALUE"""),"C++")</f>
        <v>C++</v>
      </c>
      <c r="G4905" s="1" t="str">
        <f>IFERROR(__xludf.DUMMYFUNCTION("""COMPUTED_VALUE"""),"C#")</f>
        <v>C#</v>
      </c>
      <c r="H4905" s="1" t="str">
        <f>IFERROR(__xludf.DUMMYFUNCTION("""COMPUTED_VALUE"""),"HTML/CSS")</f>
        <v>HTML/CSS</v>
      </c>
      <c r="I4905" s="1" t="str">
        <f>IFERROR(__xludf.DUMMYFUNCTION("""COMPUTED_VALUE"""),"JavaScript")</f>
        <v>JavaScript</v>
      </c>
      <c r="J4905" s="1" t="str">
        <f>IFERROR(__xludf.DUMMYFUNCTION("""COMPUTED_VALUE"""),"PHP")</f>
        <v>PHP</v>
      </c>
      <c r="K4905" s="1" t="str">
        <f>IFERROR(__xludf.DUMMYFUNCTION("""COMPUTED_VALUE"""),"Python")</f>
        <v>Python</v>
      </c>
      <c r="L4905" s="1" t="str">
        <f>IFERROR(__xludf.DUMMYFUNCTION("""COMPUTED_VALUE"""),"R")</f>
        <v>R</v>
      </c>
      <c r="M4905" s="1" t="str">
        <f>IFERROR(__xludf.DUMMYFUNCTION("""COMPUTED_VALUE"""),"SQL")</f>
        <v>SQL</v>
      </c>
    </row>
    <row r="4906">
      <c r="B4906" s="1" t="str">
        <f>IFERROR(__xludf.DUMMYFUNCTION("""COMPUTED_VALUE"""),"C#;HTML/CSS;JavaScript;TypeScript")</f>
        <v>C#;HTML/CSS;JavaScript;TypeScript</v>
      </c>
      <c r="E4906" s="1" t="str">
        <f>IFERROR(__xludf.DUMMYFUNCTION("UNIQUE(SPLIT(B4906,"";""))"),"C#")</f>
        <v>C#</v>
      </c>
      <c r="F4906" s="1" t="str">
        <f>IFERROR(__xludf.DUMMYFUNCTION("""COMPUTED_VALUE"""),"HTML/CSS")</f>
        <v>HTML/CSS</v>
      </c>
      <c r="G4906" s="1" t="str">
        <f>IFERROR(__xludf.DUMMYFUNCTION("""COMPUTED_VALUE"""),"JavaScript")</f>
        <v>JavaScript</v>
      </c>
      <c r="H4906" s="1" t="str">
        <f>IFERROR(__xludf.DUMMYFUNCTION("""COMPUTED_VALUE"""),"TypeScript")</f>
        <v>TypeScript</v>
      </c>
    </row>
    <row r="4907">
      <c r="B4907" s="1" t="str">
        <f>IFERROR(__xludf.DUMMYFUNCTION("""COMPUTED_VALUE"""),"C#;HTML/CSS;JavaScript;SQL;TypeScript")</f>
        <v>C#;HTML/CSS;JavaScript;SQL;TypeScript</v>
      </c>
      <c r="E4907" s="1" t="str">
        <f>IFERROR(__xludf.DUMMYFUNCTION("UNIQUE(SPLIT(B4907,"";""))"),"C#")</f>
        <v>C#</v>
      </c>
      <c r="F4907" s="1" t="str">
        <f>IFERROR(__xludf.DUMMYFUNCTION("""COMPUTED_VALUE"""),"HTML/CSS")</f>
        <v>HTML/CSS</v>
      </c>
      <c r="G4907" s="1" t="str">
        <f>IFERROR(__xludf.DUMMYFUNCTION("""COMPUTED_VALUE"""),"JavaScript")</f>
        <v>JavaScript</v>
      </c>
      <c r="H4907" s="1" t="str">
        <f>IFERROR(__xludf.DUMMYFUNCTION("""COMPUTED_VALUE"""),"SQL")</f>
        <v>SQL</v>
      </c>
      <c r="I4907" s="1" t="str">
        <f>IFERROR(__xludf.DUMMYFUNCTION("""COMPUTED_VALUE"""),"TypeScript")</f>
        <v>TypeScript</v>
      </c>
    </row>
    <row r="4908">
      <c r="B4908" s="1" t="str">
        <f>IFERROR(__xludf.DUMMYFUNCTION("""COMPUTED_VALUE"""),"Go;HTML/CSS;JavaScript;Kotlin;Python")</f>
        <v>Go;HTML/CSS;JavaScript;Kotlin;Python</v>
      </c>
      <c r="E4908" s="1" t="str">
        <f>IFERROR(__xludf.DUMMYFUNCTION("UNIQUE(SPLIT(B4908,"";""))"),"Go")</f>
        <v>Go</v>
      </c>
      <c r="F4908" s="1" t="str">
        <f>IFERROR(__xludf.DUMMYFUNCTION("""COMPUTED_VALUE"""),"HTML/CSS")</f>
        <v>HTML/CSS</v>
      </c>
      <c r="G4908" s="1" t="str">
        <f>IFERROR(__xludf.DUMMYFUNCTION("""COMPUTED_VALUE"""),"JavaScript")</f>
        <v>JavaScript</v>
      </c>
      <c r="H4908" s="1" t="str">
        <f>IFERROR(__xludf.DUMMYFUNCTION("""COMPUTED_VALUE"""),"Kotlin")</f>
        <v>Kotlin</v>
      </c>
      <c r="I4908" s="1" t="str">
        <f>IFERROR(__xludf.DUMMYFUNCTION("""COMPUTED_VALUE"""),"Python")</f>
        <v>Python</v>
      </c>
    </row>
    <row r="4909">
      <c r="B4909" s="1" t="str">
        <f>IFERROR(__xludf.DUMMYFUNCTION("""COMPUTED_VALUE"""),"Bash/Shell/PowerShell;C#;HTML/CSS;JavaScript;PHP;SQL")</f>
        <v>Bash/Shell/PowerShell;C#;HTML/CSS;JavaScript;PHP;SQL</v>
      </c>
      <c r="E4909" s="1" t="str">
        <f>IFERROR(__xludf.DUMMYFUNCTION("UNIQUE(SPLIT(B4909,"";""))"),"Bash/Shell/PowerShell")</f>
        <v>Bash/Shell/PowerShell</v>
      </c>
      <c r="F4909" s="1" t="str">
        <f>IFERROR(__xludf.DUMMYFUNCTION("""COMPUTED_VALUE"""),"C#")</f>
        <v>C#</v>
      </c>
      <c r="G4909" s="1" t="str">
        <f>IFERROR(__xludf.DUMMYFUNCTION("""COMPUTED_VALUE"""),"HTML/CSS")</f>
        <v>HTML/CSS</v>
      </c>
      <c r="H4909" s="1" t="str">
        <f>IFERROR(__xludf.DUMMYFUNCTION("""COMPUTED_VALUE"""),"JavaScript")</f>
        <v>JavaScript</v>
      </c>
      <c r="I4909" s="1" t="str">
        <f>IFERROR(__xludf.DUMMYFUNCTION("""COMPUTED_VALUE"""),"PHP")</f>
        <v>PHP</v>
      </c>
      <c r="J4909" s="1" t="str">
        <f>IFERROR(__xludf.DUMMYFUNCTION("""COMPUTED_VALUE"""),"SQL")</f>
        <v>SQL</v>
      </c>
    </row>
    <row r="4910">
      <c r="B4910" s="1" t="str">
        <f>IFERROR(__xludf.DUMMYFUNCTION("""COMPUTED_VALUE"""),"Bash/Shell/PowerShell;C#;JavaScript;TypeScript")</f>
        <v>Bash/Shell/PowerShell;C#;JavaScript;TypeScript</v>
      </c>
      <c r="E4910" s="1" t="str">
        <f>IFERROR(__xludf.DUMMYFUNCTION("UNIQUE(SPLIT(B4910,"";""))"),"Bash/Shell/PowerShell")</f>
        <v>Bash/Shell/PowerShell</v>
      </c>
      <c r="F4910" s="1" t="str">
        <f>IFERROR(__xludf.DUMMYFUNCTION("""COMPUTED_VALUE"""),"C#")</f>
        <v>C#</v>
      </c>
      <c r="G4910" s="1" t="str">
        <f>IFERROR(__xludf.DUMMYFUNCTION("""COMPUTED_VALUE"""),"JavaScript")</f>
        <v>JavaScript</v>
      </c>
      <c r="H4910" s="1" t="str">
        <f>IFERROR(__xludf.DUMMYFUNCTION("""COMPUTED_VALUE"""),"TypeScript")</f>
        <v>TypeScript</v>
      </c>
    </row>
    <row r="4911">
      <c r="B4911" s="1" t="str">
        <f>IFERROR(__xludf.DUMMYFUNCTION("""COMPUTED_VALUE"""),"HTML/CSS;JavaScript")</f>
        <v>HTML/CSS;JavaScript</v>
      </c>
      <c r="E4911" s="1" t="str">
        <f>IFERROR(__xludf.DUMMYFUNCTION("UNIQUE(SPLIT(B4911,"";""))"),"HTML/CSS")</f>
        <v>HTML/CSS</v>
      </c>
      <c r="F4911" s="1" t="str">
        <f>IFERROR(__xludf.DUMMYFUNCTION("""COMPUTED_VALUE"""),"JavaScript")</f>
        <v>JavaScript</v>
      </c>
    </row>
    <row r="4912">
      <c r="B4912" s="1" t="str">
        <f>IFERROR(__xludf.DUMMYFUNCTION("""COMPUTED_VALUE"""),"Other(s):")</f>
        <v>Other(s):</v>
      </c>
      <c r="E4912" s="1" t="str">
        <f>IFERROR(__xludf.DUMMYFUNCTION("UNIQUE(SPLIT(B4912,"";""))"),"Other(s):")</f>
        <v>Other(s):</v>
      </c>
    </row>
    <row r="4913">
      <c r="B4913" s="1" t="str">
        <f>IFERROR(__xludf.DUMMYFUNCTION("""COMPUTED_VALUE"""),"C#;HTML/CSS;JavaScript;PHP;Python;SQL;TypeScript")</f>
        <v>C#;HTML/CSS;JavaScript;PHP;Python;SQL;TypeScript</v>
      </c>
      <c r="E4913" s="1" t="str">
        <f>IFERROR(__xludf.DUMMYFUNCTION("UNIQUE(SPLIT(B4913,"";""))"),"C#")</f>
        <v>C#</v>
      </c>
      <c r="F4913" s="1" t="str">
        <f>IFERROR(__xludf.DUMMYFUNCTION("""COMPUTED_VALUE"""),"HTML/CSS")</f>
        <v>HTML/CSS</v>
      </c>
      <c r="G4913" s="1" t="str">
        <f>IFERROR(__xludf.DUMMYFUNCTION("""COMPUTED_VALUE"""),"JavaScript")</f>
        <v>JavaScript</v>
      </c>
      <c r="H4913" s="1" t="str">
        <f>IFERROR(__xludf.DUMMYFUNCTION("""COMPUTED_VALUE"""),"PHP")</f>
        <v>PHP</v>
      </c>
      <c r="I4913" s="1" t="str">
        <f>IFERROR(__xludf.DUMMYFUNCTION("""COMPUTED_VALUE"""),"Python")</f>
        <v>Python</v>
      </c>
      <c r="J4913" s="1" t="str">
        <f>IFERROR(__xludf.DUMMYFUNCTION("""COMPUTED_VALUE"""),"SQL")</f>
        <v>SQL</v>
      </c>
      <c r="K4913" s="1" t="str">
        <f>IFERROR(__xludf.DUMMYFUNCTION("""COMPUTED_VALUE"""),"TypeScript")</f>
        <v>TypeScript</v>
      </c>
    </row>
    <row r="4914">
      <c r="B4914" s="1" t="str">
        <f>IFERROR(__xludf.DUMMYFUNCTION("""COMPUTED_VALUE"""),"Bash/Shell/PowerShell;C#;HTML/CSS;Java;JavaScript;Python;Scala;Other(s):")</f>
        <v>Bash/Shell/PowerShell;C#;HTML/CSS;Java;JavaScript;Python;Scala;Other(s):</v>
      </c>
      <c r="E4914" s="1" t="str">
        <f>IFERROR(__xludf.DUMMYFUNCTION("UNIQUE(SPLIT(B4914,"";""))"),"Bash/Shell/PowerShell")</f>
        <v>Bash/Shell/PowerShell</v>
      </c>
      <c r="F4914" s="1" t="str">
        <f>IFERROR(__xludf.DUMMYFUNCTION("""COMPUTED_VALUE"""),"C#")</f>
        <v>C#</v>
      </c>
      <c r="G4914" s="1" t="str">
        <f>IFERROR(__xludf.DUMMYFUNCTION("""COMPUTED_VALUE"""),"HTML/CSS")</f>
        <v>HTML/CSS</v>
      </c>
      <c r="H4914" s="1" t="str">
        <f>IFERROR(__xludf.DUMMYFUNCTION("""COMPUTED_VALUE"""),"Java")</f>
        <v>Java</v>
      </c>
      <c r="I4914" s="1" t="str">
        <f>IFERROR(__xludf.DUMMYFUNCTION("""COMPUTED_VALUE"""),"JavaScript")</f>
        <v>JavaScript</v>
      </c>
      <c r="J4914" s="1" t="str">
        <f>IFERROR(__xludf.DUMMYFUNCTION("""COMPUTED_VALUE"""),"Python")</f>
        <v>Python</v>
      </c>
      <c r="K4914" s="1" t="str">
        <f>IFERROR(__xludf.DUMMYFUNCTION("""COMPUTED_VALUE"""),"Scala")</f>
        <v>Scala</v>
      </c>
      <c r="L4914" s="1" t="str">
        <f>IFERROR(__xludf.DUMMYFUNCTION("""COMPUTED_VALUE"""),"Other(s):")</f>
        <v>Other(s):</v>
      </c>
    </row>
    <row r="4915">
      <c r="B4915" s="1" t="str">
        <f>IFERROR(__xludf.DUMMYFUNCTION("""COMPUTED_VALUE"""),"Java")</f>
        <v>Java</v>
      </c>
      <c r="E4915" s="1" t="str">
        <f>IFERROR(__xludf.DUMMYFUNCTION("UNIQUE(SPLIT(B4915,"";""))"),"Java")</f>
        <v>Java</v>
      </c>
    </row>
    <row r="4916">
      <c r="B4916" s="1" t="str">
        <f>IFERROR(__xludf.DUMMYFUNCTION("""COMPUTED_VALUE"""),"Bash/Shell/PowerShell;C#;Elixir;HTML/CSS;JavaScript;SQL")</f>
        <v>Bash/Shell/PowerShell;C#;Elixir;HTML/CSS;JavaScript;SQL</v>
      </c>
      <c r="E4916" s="1" t="str">
        <f>IFERROR(__xludf.DUMMYFUNCTION("UNIQUE(SPLIT(B4916,"";""))"),"Bash/Shell/PowerShell")</f>
        <v>Bash/Shell/PowerShell</v>
      </c>
      <c r="F4916" s="1" t="str">
        <f>IFERROR(__xludf.DUMMYFUNCTION("""COMPUTED_VALUE"""),"C#")</f>
        <v>C#</v>
      </c>
      <c r="G4916" s="1" t="str">
        <f>IFERROR(__xludf.DUMMYFUNCTION("""COMPUTED_VALUE"""),"Elixir")</f>
        <v>Elixir</v>
      </c>
      <c r="H4916" s="1" t="str">
        <f>IFERROR(__xludf.DUMMYFUNCTION("""COMPUTED_VALUE"""),"HTML/CSS")</f>
        <v>HTML/CSS</v>
      </c>
      <c r="I4916" s="1" t="str">
        <f>IFERROR(__xludf.DUMMYFUNCTION("""COMPUTED_VALUE"""),"JavaScript")</f>
        <v>JavaScript</v>
      </c>
      <c r="J4916" s="1" t="str">
        <f>IFERROR(__xludf.DUMMYFUNCTION("""COMPUTED_VALUE"""),"SQL")</f>
        <v>SQL</v>
      </c>
    </row>
    <row r="4917">
      <c r="B4917" s="1" t="str">
        <f>IFERROR(__xludf.DUMMYFUNCTION("""COMPUTED_VALUE"""),"Bash/Shell/PowerShell;HTML/CSS;JavaScript;PHP;SQL")</f>
        <v>Bash/Shell/PowerShell;HTML/CSS;JavaScript;PHP;SQL</v>
      </c>
      <c r="E4917" s="1" t="str">
        <f>IFERROR(__xludf.DUMMYFUNCTION("UNIQUE(SPLIT(B4917,"";""))"),"Bash/Shell/PowerShell")</f>
        <v>Bash/Shell/PowerShell</v>
      </c>
      <c r="F4917" s="1" t="str">
        <f>IFERROR(__xludf.DUMMYFUNCTION("""COMPUTED_VALUE"""),"HTML/CSS")</f>
        <v>HTML/CSS</v>
      </c>
      <c r="G4917" s="1" t="str">
        <f>IFERROR(__xludf.DUMMYFUNCTION("""COMPUTED_VALUE"""),"JavaScript")</f>
        <v>JavaScript</v>
      </c>
      <c r="H4917" s="1" t="str">
        <f>IFERROR(__xludf.DUMMYFUNCTION("""COMPUTED_VALUE"""),"PHP")</f>
        <v>PHP</v>
      </c>
      <c r="I4917" s="1" t="str">
        <f>IFERROR(__xludf.DUMMYFUNCTION("""COMPUTED_VALUE"""),"SQL")</f>
        <v>SQL</v>
      </c>
    </row>
    <row r="4918">
      <c r="B4918" s="1" t="str">
        <f>IFERROR(__xludf.DUMMYFUNCTION("""COMPUTED_VALUE"""),"HTML/CSS;JavaScript;Python;TypeScript")</f>
        <v>HTML/CSS;JavaScript;Python;TypeScript</v>
      </c>
      <c r="E4918" s="1" t="str">
        <f>IFERROR(__xludf.DUMMYFUNCTION("UNIQUE(SPLIT(B4918,"";""))"),"HTML/CSS")</f>
        <v>HTML/CSS</v>
      </c>
      <c r="F4918" s="1" t="str">
        <f>IFERROR(__xludf.DUMMYFUNCTION("""COMPUTED_VALUE"""),"JavaScript")</f>
        <v>JavaScript</v>
      </c>
      <c r="G4918" s="1" t="str">
        <f>IFERROR(__xludf.DUMMYFUNCTION("""COMPUTED_VALUE"""),"Python")</f>
        <v>Python</v>
      </c>
      <c r="H4918" s="1" t="str">
        <f>IFERROR(__xludf.DUMMYFUNCTION("""COMPUTED_VALUE"""),"TypeScript")</f>
        <v>TypeScript</v>
      </c>
    </row>
    <row r="4919">
      <c r="B4919" s="1" t="str">
        <f>IFERROR(__xludf.DUMMYFUNCTION("""COMPUTED_VALUE"""),"HTML/CSS;JavaScript")</f>
        <v>HTML/CSS;JavaScript</v>
      </c>
      <c r="E4919" s="1" t="str">
        <f>IFERROR(__xludf.DUMMYFUNCTION("UNIQUE(SPLIT(B4919,"";""))"),"HTML/CSS")</f>
        <v>HTML/CSS</v>
      </c>
      <c r="F4919" s="1" t="str">
        <f>IFERROR(__xludf.DUMMYFUNCTION("""COMPUTED_VALUE"""),"JavaScript")</f>
        <v>JavaScript</v>
      </c>
    </row>
    <row r="4920">
      <c r="B4920" s="1" t="str">
        <f>IFERROR(__xludf.DUMMYFUNCTION("""COMPUTED_VALUE"""),"HTML/CSS;Java;JavaScript;PHP;SQL")</f>
        <v>HTML/CSS;Java;JavaScript;PHP;SQL</v>
      </c>
      <c r="E4920" s="1" t="str">
        <f>IFERROR(__xludf.DUMMYFUNCTION("UNIQUE(SPLIT(B4920,"";""))"),"HTML/CSS")</f>
        <v>HTML/CSS</v>
      </c>
      <c r="F4920" s="1" t="str">
        <f>IFERROR(__xludf.DUMMYFUNCTION("""COMPUTED_VALUE"""),"Java")</f>
        <v>Java</v>
      </c>
      <c r="G4920" s="1" t="str">
        <f>IFERROR(__xludf.DUMMYFUNCTION("""COMPUTED_VALUE"""),"JavaScript")</f>
        <v>JavaScript</v>
      </c>
      <c r="H4920" s="1" t="str">
        <f>IFERROR(__xludf.DUMMYFUNCTION("""COMPUTED_VALUE"""),"PHP")</f>
        <v>PHP</v>
      </c>
      <c r="I4920" s="1" t="str">
        <f>IFERROR(__xludf.DUMMYFUNCTION("""COMPUTED_VALUE"""),"SQL")</f>
        <v>SQL</v>
      </c>
    </row>
    <row r="4921">
      <c r="B4921" s="1" t="str">
        <f>IFERROR(__xludf.DUMMYFUNCTION("""COMPUTED_VALUE"""),"Bash/Shell/PowerShell;SQL;VBA")</f>
        <v>Bash/Shell/PowerShell;SQL;VBA</v>
      </c>
      <c r="E4921" s="1" t="str">
        <f>IFERROR(__xludf.DUMMYFUNCTION("UNIQUE(SPLIT(B4921,"";""))"),"Bash/Shell/PowerShell")</f>
        <v>Bash/Shell/PowerShell</v>
      </c>
      <c r="F4921" s="1" t="str">
        <f>IFERROR(__xludf.DUMMYFUNCTION("""COMPUTED_VALUE"""),"SQL")</f>
        <v>SQL</v>
      </c>
      <c r="G4921" s="1" t="str">
        <f>IFERROR(__xludf.DUMMYFUNCTION("""COMPUTED_VALUE"""),"VBA")</f>
        <v>VBA</v>
      </c>
    </row>
    <row r="4922">
      <c r="B4922" s="1" t="str">
        <f>IFERROR(__xludf.DUMMYFUNCTION("""COMPUTED_VALUE"""),"HTML/CSS;JavaScript;PHP;SQL")</f>
        <v>HTML/CSS;JavaScript;PHP;SQL</v>
      </c>
      <c r="E4922" s="1" t="str">
        <f>IFERROR(__xludf.DUMMYFUNCTION("UNIQUE(SPLIT(B4922,"";""))"),"HTML/CSS")</f>
        <v>HTML/CSS</v>
      </c>
      <c r="F4922" s="1" t="str">
        <f>IFERROR(__xludf.DUMMYFUNCTION("""COMPUTED_VALUE"""),"JavaScript")</f>
        <v>JavaScript</v>
      </c>
      <c r="G4922" s="1" t="str">
        <f>IFERROR(__xludf.DUMMYFUNCTION("""COMPUTED_VALUE"""),"PHP")</f>
        <v>PHP</v>
      </c>
      <c r="H4922" s="1" t="str">
        <f>IFERROR(__xludf.DUMMYFUNCTION("""COMPUTED_VALUE"""),"SQL")</f>
        <v>SQL</v>
      </c>
    </row>
    <row r="4923">
      <c r="B4923" s="1" t="str">
        <f>IFERROR(__xludf.DUMMYFUNCTION("""COMPUTED_VALUE"""),"Bash/Shell/PowerShell;C;Dart;Go;Java;JavaScript;Python")</f>
        <v>Bash/Shell/PowerShell;C;Dart;Go;Java;JavaScript;Python</v>
      </c>
      <c r="E4923" s="1" t="str">
        <f>IFERROR(__xludf.DUMMYFUNCTION("UNIQUE(SPLIT(B4923,"";""))"),"Bash/Shell/PowerShell")</f>
        <v>Bash/Shell/PowerShell</v>
      </c>
      <c r="F4923" s="1" t="str">
        <f>IFERROR(__xludf.DUMMYFUNCTION("""COMPUTED_VALUE"""),"C")</f>
        <v>C</v>
      </c>
      <c r="G4923" s="1" t="str">
        <f>IFERROR(__xludf.DUMMYFUNCTION("""COMPUTED_VALUE"""),"Dart")</f>
        <v>Dart</v>
      </c>
      <c r="H4923" s="1" t="str">
        <f>IFERROR(__xludf.DUMMYFUNCTION("""COMPUTED_VALUE"""),"Go")</f>
        <v>Go</v>
      </c>
      <c r="I4923" s="1" t="str">
        <f>IFERROR(__xludf.DUMMYFUNCTION("""COMPUTED_VALUE"""),"Java")</f>
        <v>Java</v>
      </c>
      <c r="J4923" s="1" t="str">
        <f>IFERROR(__xludf.DUMMYFUNCTION("""COMPUTED_VALUE"""),"JavaScript")</f>
        <v>JavaScript</v>
      </c>
      <c r="K4923" s="1" t="str">
        <f>IFERROR(__xludf.DUMMYFUNCTION("""COMPUTED_VALUE"""),"Python")</f>
        <v>Python</v>
      </c>
    </row>
    <row r="4924">
      <c r="B4924" s="1" t="str">
        <f>IFERROR(__xludf.DUMMYFUNCTION("""COMPUTED_VALUE"""),"C#")</f>
        <v>C#</v>
      </c>
      <c r="E4924" s="1" t="str">
        <f>IFERROR(__xludf.DUMMYFUNCTION("UNIQUE(SPLIT(B4924,"";""))"),"C#")</f>
        <v>C#</v>
      </c>
    </row>
    <row r="4925">
      <c r="B4925" s="1" t="str">
        <f>IFERROR(__xludf.DUMMYFUNCTION("""COMPUTED_VALUE"""),"C++;HTML/CSS;JavaScript;PHP;SQL")</f>
        <v>C++;HTML/CSS;JavaScript;PHP;SQL</v>
      </c>
      <c r="E4925" s="1" t="str">
        <f>IFERROR(__xludf.DUMMYFUNCTION("UNIQUE(SPLIT(B4925,"";""))"),"C++")</f>
        <v>C++</v>
      </c>
      <c r="F4925" s="1" t="str">
        <f>IFERROR(__xludf.DUMMYFUNCTION("""COMPUTED_VALUE"""),"HTML/CSS")</f>
        <v>HTML/CSS</v>
      </c>
      <c r="G4925" s="1" t="str">
        <f>IFERROR(__xludf.DUMMYFUNCTION("""COMPUTED_VALUE"""),"JavaScript")</f>
        <v>JavaScript</v>
      </c>
      <c r="H4925" s="1" t="str">
        <f>IFERROR(__xludf.DUMMYFUNCTION("""COMPUTED_VALUE"""),"PHP")</f>
        <v>PHP</v>
      </c>
      <c r="I4925" s="1" t="str">
        <f>IFERROR(__xludf.DUMMYFUNCTION("""COMPUTED_VALUE"""),"SQL")</f>
        <v>SQL</v>
      </c>
    </row>
    <row r="4926">
      <c r="B4926" s="1" t="str">
        <f>IFERROR(__xludf.DUMMYFUNCTION("""COMPUTED_VALUE"""),"C;HTML/CSS;Java;JavaScript;PHP;Python;SQL;Other(s):")</f>
        <v>C;HTML/CSS;Java;JavaScript;PHP;Python;SQL;Other(s):</v>
      </c>
      <c r="E4926" s="1" t="str">
        <f>IFERROR(__xludf.DUMMYFUNCTION("UNIQUE(SPLIT(B4926,"";""))"),"C")</f>
        <v>C</v>
      </c>
      <c r="F4926" s="1" t="str">
        <f>IFERROR(__xludf.DUMMYFUNCTION("""COMPUTED_VALUE"""),"HTML/CSS")</f>
        <v>HTML/CSS</v>
      </c>
      <c r="G4926" s="1" t="str">
        <f>IFERROR(__xludf.DUMMYFUNCTION("""COMPUTED_VALUE"""),"Java")</f>
        <v>Java</v>
      </c>
      <c r="H4926" s="1" t="str">
        <f>IFERROR(__xludf.DUMMYFUNCTION("""COMPUTED_VALUE"""),"JavaScript")</f>
        <v>JavaScript</v>
      </c>
      <c r="I4926" s="1" t="str">
        <f>IFERROR(__xludf.DUMMYFUNCTION("""COMPUTED_VALUE"""),"PHP")</f>
        <v>PHP</v>
      </c>
      <c r="J4926" s="1" t="str">
        <f>IFERROR(__xludf.DUMMYFUNCTION("""COMPUTED_VALUE"""),"Python")</f>
        <v>Python</v>
      </c>
      <c r="K4926" s="1" t="str">
        <f>IFERROR(__xludf.DUMMYFUNCTION("""COMPUTED_VALUE"""),"SQL")</f>
        <v>SQL</v>
      </c>
      <c r="L4926" s="1" t="str">
        <f>IFERROR(__xludf.DUMMYFUNCTION("""COMPUTED_VALUE"""),"Other(s):")</f>
        <v>Other(s):</v>
      </c>
    </row>
    <row r="4927">
      <c r="B4927" s="1" t="str">
        <f>IFERROR(__xludf.DUMMYFUNCTION("""COMPUTED_VALUE"""),"C#;HTML/CSS;JavaScript")</f>
        <v>C#;HTML/CSS;JavaScript</v>
      </c>
      <c r="E4927" s="1" t="str">
        <f>IFERROR(__xludf.DUMMYFUNCTION("UNIQUE(SPLIT(B4927,"";""))"),"C#")</f>
        <v>C#</v>
      </c>
      <c r="F4927" s="1" t="str">
        <f>IFERROR(__xludf.DUMMYFUNCTION("""COMPUTED_VALUE"""),"HTML/CSS")</f>
        <v>HTML/CSS</v>
      </c>
      <c r="G4927" s="1" t="str">
        <f>IFERROR(__xludf.DUMMYFUNCTION("""COMPUTED_VALUE"""),"JavaScript")</f>
        <v>JavaScript</v>
      </c>
    </row>
    <row r="4928">
      <c r="B4928" s="1" t="str">
        <f>IFERROR(__xludf.DUMMYFUNCTION("""COMPUTED_VALUE"""),"Bash/Shell/PowerShell;C;C++;Other(s):")</f>
        <v>Bash/Shell/PowerShell;C;C++;Other(s):</v>
      </c>
      <c r="E4928" s="1" t="str">
        <f>IFERROR(__xludf.DUMMYFUNCTION("UNIQUE(SPLIT(B4928,"";""))"),"Bash/Shell/PowerShell")</f>
        <v>Bash/Shell/PowerShell</v>
      </c>
      <c r="F4928" s="1" t="str">
        <f>IFERROR(__xludf.DUMMYFUNCTION("""COMPUTED_VALUE"""),"C")</f>
        <v>C</v>
      </c>
      <c r="G4928" s="1" t="str">
        <f>IFERROR(__xludf.DUMMYFUNCTION("""COMPUTED_VALUE"""),"C++")</f>
        <v>C++</v>
      </c>
      <c r="H4928" s="1" t="str">
        <f>IFERROR(__xludf.DUMMYFUNCTION("""COMPUTED_VALUE"""),"Other(s):")</f>
        <v>Other(s):</v>
      </c>
    </row>
    <row r="4929">
      <c r="B4929" s="1" t="str">
        <f>IFERROR(__xludf.DUMMYFUNCTION("""COMPUTED_VALUE"""),"Java;Kotlin;Python;SQL")</f>
        <v>Java;Kotlin;Python;SQL</v>
      </c>
      <c r="E4929" s="1" t="str">
        <f>IFERROR(__xludf.DUMMYFUNCTION("UNIQUE(SPLIT(B4929,"";""))"),"Java")</f>
        <v>Java</v>
      </c>
      <c r="F4929" s="1" t="str">
        <f>IFERROR(__xludf.DUMMYFUNCTION("""COMPUTED_VALUE"""),"Kotlin")</f>
        <v>Kotlin</v>
      </c>
      <c r="G4929" s="1" t="str">
        <f>IFERROR(__xludf.DUMMYFUNCTION("""COMPUTED_VALUE"""),"Python")</f>
        <v>Python</v>
      </c>
      <c r="H4929" s="1" t="str">
        <f>IFERROR(__xludf.DUMMYFUNCTION("""COMPUTED_VALUE"""),"SQL")</f>
        <v>SQL</v>
      </c>
    </row>
    <row r="4930">
      <c r="B4930" s="1" t="str">
        <f>IFERROR(__xludf.DUMMYFUNCTION("""COMPUTED_VALUE"""),"HTML/CSS;JavaScript;Ruby;SQL")</f>
        <v>HTML/CSS;JavaScript;Ruby;SQL</v>
      </c>
      <c r="E4930" s="1" t="str">
        <f>IFERROR(__xludf.DUMMYFUNCTION("UNIQUE(SPLIT(B4930,"";""))"),"HTML/CSS")</f>
        <v>HTML/CSS</v>
      </c>
      <c r="F4930" s="1" t="str">
        <f>IFERROR(__xludf.DUMMYFUNCTION("""COMPUTED_VALUE"""),"JavaScript")</f>
        <v>JavaScript</v>
      </c>
      <c r="G4930" s="1" t="str">
        <f>IFERROR(__xludf.DUMMYFUNCTION("""COMPUTED_VALUE"""),"Ruby")</f>
        <v>Ruby</v>
      </c>
      <c r="H4930" s="1" t="str">
        <f>IFERROR(__xludf.DUMMYFUNCTION("""COMPUTED_VALUE"""),"SQL")</f>
        <v>SQL</v>
      </c>
    </row>
    <row r="4931">
      <c r="B4931" s="1" t="str">
        <f>IFERROR(__xludf.DUMMYFUNCTION("""COMPUTED_VALUE"""),"C++;C#;HTML/CSS;JavaScript;PHP;SQL")</f>
        <v>C++;C#;HTML/CSS;JavaScript;PHP;SQL</v>
      </c>
      <c r="E4931" s="1" t="str">
        <f>IFERROR(__xludf.DUMMYFUNCTION("UNIQUE(SPLIT(B4931,"";""))"),"C++")</f>
        <v>C++</v>
      </c>
      <c r="F4931" s="1" t="str">
        <f>IFERROR(__xludf.DUMMYFUNCTION("""COMPUTED_VALUE"""),"C#")</f>
        <v>C#</v>
      </c>
      <c r="G4931" s="1" t="str">
        <f>IFERROR(__xludf.DUMMYFUNCTION("""COMPUTED_VALUE"""),"HTML/CSS")</f>
        <v>HTML/CSS</v>
      </c>
      <c r="H4931" s="1" t="str">
        <f>IFERROR(__xludf.DUMMYFUNCTION("""COMPUTED_VALUE"""),"JavaScript")</f>
        <v>JavaScript</v>
      </c>
      <c r="I4931" s="1" t="str">
        <f>IFERROR(__xludf.DUMMYFUNCTION("""COMPUTED_VALUE"""),"PHP")</f>
        <v>PHP</v>
      </c>
      <c r="J4931" s="1" t="str">
        <f>IFERROR(__xludf.DUMMYFUNCTION("""COMPUTED_VALUE"""),"SQL")</f>
        <v>SQL</v>
      </c>
    </row>
    <row r="4932">
      <c r="B4932" s="1" t="str">
        <f>IFERROR(__xludf.DUMMYFUNCTION("""COMPUTED_VALUE"""),"C;C++;HTML/CSS;JavaScript;PHP;Python")</f>
        <v>C;C++;HTML/CSS;JavaScript;PHP;Python</v>
      </c>
      <c r="E4932" s="1" t="str">
        <f>IFERROR(__xludf.DUMMYFUNCTION("UNIQUE(SPLIT(B4932,"";""))"),"C")</f>
        <v>C</v>
      </c>
      <c r="F4932" s="1" t="str">
        <f>IFERROR(__xludf.DUMMYFUNCTION("""COMPUTED_VALUE"""),"C++")</f>
        <v>C++</v>
      </c>
      <c r="G4932" s="1" t="str">
        <f>IFERROR(__xludf.DUMMYFUNCTION("""COMPUTED_VALUE"""),"HTML/CSS")</f>
        <v>HTML/CSS</v>
      </c>
      <c r="H4932" s="1" t="str">
        <f>IFERROR(__xludf.DUMMYFUNCTION("""COMPUTED_VALUE"""),"JavaScript")</f>
        <v>JavaScript</v>
      </c>
      <c r="I4932" s="1" t="str">
        <f>IFERROR(__xludf.DUMMYFUNCTION("""COMPUTED_VALUE"""),"PHP")</f>
        <v>PHP</v>
      </c>
      <c r="J4932" s="1" t="str">
        <f>IFERROR(__xludf.DUMMYFUNCTION("""COMPUTED_VALUE"""),"Python")</f>
        <v>Python</v>
      </c>
    </row>
    <row r="4933">
      <c r="B4933" s="1" t="str">
        <f>IFERROR(__xludf.DUMMYFUNCTION("""COMPUTED_VALUE"""),"C#")</f>
        <v>C#</v>
      </c>
      <c r="E4933" s="1" t="str">
        <f>IFERROR(__xludf.DUMMYFUNCTION("UNIQUE(SPLIT(B4933,"";""))"),"C#")</f>
        <v>C#</v>
      </c>
    </row>
    <row r="4934">
      <c r="B4934" s="1" t="str">
        <f>IFERROR(__xludf.DUMMYFUNCTION("""COMPUTED_VALUE"""),"Bash/Shell/PowerShell;Go;HTML/CSS;Java;JavaScript;Kotlin;Python;SQL")</f>
        <v>Bash/Shell/PowerShell;Go;HTML/CSS;Java;JavaScript;Kotlin;Python;SQL</v>
      </c>
      <c r="E4934" s="1" t="str">
        <f>IFERROR(__xludf.DUMMYFUNCTION("UNIQUE(SPLIT(B4934,"";""))"),"Bash/Shell/PowerShell")</f>
        <v>Bash/Shell/PowerShell</v>
      </c>
      <c r="F4934" s="1" t="str">
        <f>IFERROR(__xludf.DUMMYFUNCTION("""COMPUTED_VALUE"""),"Go")</f>
        <v>Go</v>
      </c>
      <c r="G4934" s="1" t="str">
        <f>IFERROR(__xludf.DUMMYFUNCTION("""COMPUTED_VALUE"""),"HTML/CSS")</f>
        <v>HTML/CSS</v>
      </c>
      <c r="H4934" s="1" t="str">
        <f>IFERROR(__xludf.DUMMYFUNCTION("""COMPUTED_VALUE"""),"Java")</f>
        <v>Java</v>
      </c>
      <c r="I4934" s="1" t="str">
        <f>IFERROR(__xludf.DUMMYFUNCTION("""COMPUTED_VALUE"""),"JavaScript")</f>
        <v>JavaScript</v>
      </c>
      <c r="J4934" s="1" t="str">
        <f>IFERROR(__xludf.DUMMYFUNCTION("""COMPUTED_VALUE"""),"Kotlin")</f>
        <v>Kotlin</v>
      </c>
      <c r="K4934" s="1" t="str">
        <f>IFERROR(__xludf.DUMMYFUNCTION("""COMPUTED_VALUE"""),"Python")</f>
        <v>Python</v>
      </c>
      <c r="L4934" s="1" t="str">
        <f>IFERROR(__xludf.DUMMYFUNCTION("""COMPUTED_VALUE"""),"SQL")</f>
        <v>SQL</v>
      </c>
    </row>
    <row r="4935">
      <c r="B4935" s="1" t="str">
        <f>IFERROR(__xludf.DUMMYFUNCTION("""COMPUTED_VALUE"""),"C++;Java;Other(s):")</f>
        <v>C++;Java;Other(s):</v>
      </c>
      <c r="E4935" s="1" t="str">
        <f>IFERROR(__xludf.DUMMYFUNCTION("UNIQUE(SPLIT(B4935,"";""))"),"C++")</f>
        <v>C++</v>
      </c>
      <c r="F4935" s="1" t="str">
        <f>IFERROR(__xludf.DUMMYFUNCTION("""COMPUTED_VALUE"""),"Java")</f>
        <v>Java</v>
      </c>
      <c r="G4935" s="1" t="str">
        <f>IFERROR(__xludf.DUMMYFUNCTION("""COMPUTED_VALUE"""),"Other(s):")</f>
        <v>Other(s):</v>
      </c>
    </row>
    <row r="4936">
      <c r="B4936" s="1" t="str">
        <f>IFERROR(__xludf.DUMMYFUNCTION("""COMPUTED_VALUE"""),"Assembly;Bash/Shell/PowerShell;C;C++;Java;JavaScript;Python")</f>
        <v>Assembly;Bash/Shell/PowerShell;C;C++;Java;JavaScript;Python</v>
      </c>
      <c r="E4936" s="1" t="str">
        <f>IFERROR(__xludf.DUMMYFUNCTION("UNIQUE(SPLIT(B4936,"";""))"),"Assembly")</f>
        <v>Assembly</v>
      </c>
      <c r="F4936" s="1" t="str">
        <f>IFERROR(__xludf.DUMMYFUNCTION("""COMPUTED_VALUE"""),"Bash/Shell/PowerShell")</f>
        <v>Bash/Shell/PowerShell</v>
      </c>
      <c r="G4936" s="1" t="str">
        <f>IFERROR(__xludf.DUMMYFUNCTION("""COMPUTED_VALUE"""),"C")</f>
        <v>C</v>
      </c>
      <c r="H4936" s="1" t="str">
        <f>IFERROR(__xludf.DUMMYFUNCTION("""COMPUTED_VALUE"""),"C++")</f>
        <v>C++</v>
      </c>
      <c r="I4936" s="1" t="str">
        <f>IFERROR(__xludf.DUMMYFUNCTION("""COMPUTED_VALUE"""),"Java")</f>
        <v>Java</v>
      </c>
      <c r="J4936" s="1" t="str">
        <f>IFERROR(__xludf.DUMMYFUNCTION("""COMPUTED_VALUE"""),"JavaScript")</f>
        <v>JavaScript</v>
      </c>
      <c r="K4936" s="1" t="str">
        <f>IFERROR(__xludf.DUMMYFUNCTION("""COMPUTED_VALUE"""),"Python")</f>
        <v>Python</v>
      </c>
    </row>
    <row r="4937">
      <c r="B4937" s="1" t="str">
        <f>IFERROR(__xludf.DUMMYFUNCTION("""COMPUTED_VALUE"""),"Assembly;Bash/Shell/PowerShell;C;HTML/CSS;Java;JavaScript;PHP;SQL;TypeScript")</f>
        <v>Assembly;Bash/Shell/PowerShell;C;HTML/CSS;Java;JavaScript;PHP;SQL;TypeScript</v>
      </c>
      <c r="E4937" s="1" t="str">
        <f>IFERROR(__xludf.DUMMYFUNCTION("UNIQUE(SPLIT(B4937,"";""))"),"Assembly")</f>
        <v>Assembly</v>
      </c>
      <c r="F4937" s="1" t="str">
        <f>IFERROR(__xludf.DUMMYFUNCTION("""COMPUTED_VALUE"""),"Bash/Shell/PowerShell")</f>
        <v>Bash/Shell/PowerShell</v>
      </c>
      <c r="G4937" s="1" t="str">
        <f>IFERROR(__xludf.DUMMYFUNCTION("""COMPUTED_VALUE"""),"C")</f>
        <v>C</v>
      </c>
      <c r="H4937" s="1" t="str">
        <f>IFERROR(__xludf.DUMMYFUNCTION("""COMPUTED_VALUE"""),"HTML/CSS")</f>
        <v>HTML/CSS</v>
      </c>
      <c r="I4937" s="1" t="str">
        <f>IFERROR(__xludf.DUMMYFUNCTION("""COMPUTED_VALUE"""),"Java")</f>
        <v>Java</v>
      </c>
      <c r="J4937" s="1" t="str">
        <f>IFERROR(__xludf.DUMMYFUNCTION("""COMPUTED_VALUE"""),"JavaScript")</f>
        <v>JavaScript</v>
      </c>
      <c r="K4937" s="1" t="str">
        <f>IFERROR(__xludf.DUMMYFUNCTION("""COMPUTED_VALUE"""),"PHP")</f>
        <v>PHP</v>
      </c>
      <c r="L4937" s="1" t="str">
        <f>IFERROR(__xludf.DUMMYFUNCTION("""COMPUTED_VALUE"""),"SQL")</f>
        <v>SQL</v>
      </c>
      <c r="M4937" s="1" t="str">
        <f>IFERROR(__xludf.DUMMYFUNCTION("""COMPUTED_VALUE"""),"TypeScript")</f>
        <v>TypeScript</v>
      </c>
    </row>
    <row r="4938">
      <c r="B4938" s="1" t="str">
        <f>IFERROR(__xludf.DUMMYFUNCTION("""COMPUTED_VALUE"""),"C;C++;VBA")</f>
        <v>C;C++;VBA</v>
      </c>
      <c r="E4938" s="1" t="str">
        <f>IFERROR(__xludf.DUMMYFUNCTION("UNIQUE(SPLIT(B4938,"";""))"),"C")</f>
        <v>C</v>
      </c>
      <c r="F4938" s="1" t="str">
        <f>IFERROR(__xludf.DUMMYFUNCTION("""COMPUTED_VALUE"""),"C++")</f>
        <v>C++</v>
      </c>
      <c r="G4938" s="1" t="str">
        <f>IFERROR(__xludf.DUMMYFUNCTION("""COMPUTED_VALUE"""),"VBA")</f>
        <v>VBA</v>
      </c>
    </row>
    <row r="4939">
      <c r="B4939" s="1" t="str">
        <f>IFERROR(__xludf.DUMMYFUNCTION("""COMPUTED_VALUE"""),"Bash/Shell/PowerShell;HTML/CSS;JavaScript;PHP;Python;R;SQL;WebAssembly")</f>
        <v>Bash/Shell/PowerShell;HTML/CSS;JavaScript;PHP;Python;R;SQL;WebAssembly</v>
      </c>
      <c r="E4939" s="1" t="str">
        <f>IFERROR(__xludf.DUMMYFUNCTION("UNIQUE(SPLIT(B4939,"";""))"),"Bash/Shell/PowerShell")</f>
        <v>Bash/Shell/PowerShell</v>
      </c>
      <c r="F4939" s="1" t="str">
        <f>IFERROR(__xludf.DUMMYFUNCTION("""COMPUTED_VALUE"""),"HTML/CSS")</f>
        <v>HTML/CSS</v>
      </c>
      <c r="G4939" s="1" t="str">
        <f>IFERROR(__xludf.DUMMYFUNCTION("""COMPUTED_VALUE"""),"JavaScript")</f>
        <v>JavaScript</v>
      </c>
      <c r="H4939" s="1" t="str">
        <f>IFERROR(__xludf.DUMMYFUNCTION("""COMPUTED_VALUE"""),"PHP")</f>
        <v>PHP</v>
      </c>
      <c r="I4939" s="1" t="str">
        <f>IFERROR(__xludf.DUMMYFUNCTION("""COMPUTED_VALUE"""),"Python")</f>
        <v>Python</v>
      </c>
      <c r="J4939" s="1" t="str">
        <f>IFERROR(__xludf.DUMMYFUNCTION("""COMPUTED_VALUE"""),"R")</f>
        <v>R</v>
      </c>
      <c r="K4939" s="1" t="str">
        <f>IFERROR(__xludf.DUMMYFUNCTION("""COMPUTED_VALUE"""),"SQL")</f>
        <v>SQL</v>
      </c>
      <c r="L4939" s="1" t="str">
        <f>IFERROR(__xludf.DUMMYFUNCTION("""COMPUTED_VALUE"""),"WebAssembly")</f>
        <v>WebAssembly</v>
      </c>
    </row>
    <row r="4940">
      <c r="B4940" s="1" t="str">
        <f>IFERROR(__xludf.DUMMYFUNCTION("""COMPUTED_VALUE"""),"C++;HTML/CSS;JavaScript;SQL;TypeScript")</f>
        <v>C++;HTML/CSS;JavaScript;SQL;TypeScript</v>
      </c>
      <c r="E4940" s="1" t="str">
        <f>IFERROR(__xludf.DUMMYFUNCTION("UNIQUE(SPLIT(B4940,"";""))"),"C++")</f>
        <v>C++</v>
      </c>
      <c r="F4940" s="1" t="str">
        <f>IFERROR(__xludf.DUMMYFUNCTION("""COMPUTED_VALUE"""),"HTML/CSS")</f>
        <v>HTML/CSS</v>
      </c>
      <c r="G4940" s="1" t="str">
        <f>IFERROR(__xludf.DUMMYFUNCTION("""COMPUTED_VALUE"""),"JavaScript")</f>
        <v>JavaScript</v>
      </c>
      <c r="H4940" s="1" t="str">
        <f>IFERROR(__xludf.DUMMYFUNCTION("""COMPUTED_VALUE"""),"SQL")</f>
        <v>SQL</v>
      </c>
      <c r="I4940" s="1" t="str">
        <f>IFERROR(__xludf.DUMMYFUNCTION("""COMPUTED_VALUE"""),"TypeScript")</f>
        <v>TypeScript</v>
      </c>
    </row>
    <row r="4941">
      <c r="B4941" s="1" t="str">
        <f>IFERROR(__xludf.DUMMYFUNCTION("""COMPUTED_VALUE"""),"C;C++;HTML/CSS;Java;JavaScript;Ruby;Swift")</f>
        <v>C;C++;HTML/CSS;Java;JavaScript;Ruby;Swift</v>
      </c>
      <c r="E4941" s="1" t="str">
        <f>IFERROR(__xludf.DUMMYFUNCTION("UNIQUE(SPLIT(B4941,"";""))"),"C")</f>
        <v>C</v>
      </c>
      <c r="F4941" s="1" t="str">
        <f>IFERROR(__xludf.DUMMYFUNCTION("""COMPUTED_VALUE"""),"C++")</f>
        <v>C++</v>
      </c>
      <c r="G4941" s="1" t="str">
        <f>IFERROR(__xludf.DUMMYFUNCTION("""COMPUTED_VALUE"""),"HTML/CSS")</f>
        <v>HTML/CSS</v>
      </c>
      <c r="H4941" s="1" t="str">
        <f>IFERROR(__xludf.DUMMYFUNCTION("""COMPUTED_VALUE"""),"Java")</f>
        <v>Java</v>
      </c>
      <c r="I4941" s="1" t="str">
        <f>IFERROR(__xludf.DUMMYFUNCTION("""COMPUTED_VALUE"""),"JavaScript")</f>
        <v>JavaScript</v>
      </c>
      <c r="J4941" s="1" t="str">
        <f>IFERROR(__xludf.DUMMYFUNCTION("""COMPUTED_VALUE"""),"Ruby")</f>
        <v>Ruby</v>
      </c>
      <c r="K4941" s="1" t="str">
        <f>IFERROR(__xludf.DUMMYFUNCTION("""COMPUTED_VALUE"""),"Swift")</f>
        <v>Swift</v>
      </c>
    </row>
    <row r="4942">
      <c r="B4942" s="1" t="str">
        <f>IFERROR(__xludf.DUMMYFUNCTION("""COMPUTED_VALUE"""),"Bash/Shell/PowerShell;C++;HTML/CSS;JavaScript;Python;SQL;VBA")</f>
        <v>Bash/Shell/PowerShell;C++;HTML/CSS;JavaScript;Python;SQL;VBA</v>
      </c>
      <c r="E4942" s="1" t="str">
        <f>IFERROR(__xludf.DUMMYFUNCTION("UNIQUE(SPLIT(B4942,"";""))"),"Bash/Shell/PowerShell")</f>
        <v>Bash/Shell/PowerShell</v>
      </c>
      <c r="F4942" s="1" t="str">
        <f>IFERROR(__xludf.DUMMYFUNCTION("""COMPUTED_VALUE"""),"C++")</f>
        <v>C++</v>
      </c>
      <c r="G4942" s="1" t="str">
        <f>IFERROR(__xludf.DUMMYFUNCTION("""COMPUTED_VALUE"""),"HTML/CSS")</f>
        <v>HTML/CSS</v>
      </c>
      <c r="H4942" s="1" t="str">
        <f>IFERROR(__xludf.DUMMYFUNCTION("""COMPUTED_VALUE"""),"JavaScript")</f>
        <v>JavaScript</v>
      </c>
      <c r="I4942" s="1" t="str">
        <f>IFERROR(__xludf.DUMMYFUNCTION("""COMPUTED_VALUE"""),"Python")</f>
        <v>Python</v>
      </c>
      <c r="J4942" s="1" t="str">
        <f>IFERROR(__xludf.DUMMYFUNCTION("""COMPUTED_VALUE"""),"SQL")</f>
        <v>SQL</v>
      </c>
      <c r="K4942" s="1" t="str">
        <f>IFERROR(__xludf.DUMMYFUNCTION("""COMPUTED_VALUE"""),"VBA")</f>
        <v>VBA</v>
      </c>
    </row>
    <row r="4943">
      <c r="B4943" s="1" t="str">
        <f>IFERROR(__xludf.DUMMYFUNCTION("""COMPUTED_VALUE"""),"Bash/Shell/PowerShell;Python;SQL")</f>
        <v>Bash/Shell/PowerShell;Python;SQL</v>
      </c>
      <c r="E4943" s="1" t="str">
        <f>IFERROR(__xludf.DUMMYFUNCTION("UNIQUE(SPLIT(B4943,"";""))"),"Bash/Shell/PowerShell")</f>
        <v>Bash/Shell/PowerShell</v>
      </c>
      <c r="F4943" s="1" t="str">
        <f>IFERROR(__xludf.DUMMYFUNCTION("""COMPUTED_VALUE"""),"Python")</f>
        <v>Python</v>
      </c>
      <c r="G4943" s="1" t="str">
        <f>IFERROR(__xludf.DUMMYFUNCTION("""COMPUTED_VALUE"""),"SQL")</f>
        <v>SQL</v>
      </c>
    </row>
    <row r="4944">
      <c r="B4944" s="1" t="str">
        <f>IFERROR(__xludf.DUMMYFUNCTION("""COMPUTED_VALUE"""),"C;C++;HTML/CSS;Java;JavaScript;PHP;Python;SQL;Swift;TypeScript")</f>
        <v>C;C++;HTML/CSS;Java;JavaScript;PHP;Python;SQL;Swift;TypeScript</v>
      </c>
      <c r="E4944" s="1" t="str">
        <f>IFERROR(__xludf.DUMMYFUNCTION("UNIQUE(SPLIT(B4944,"";""))"),"C")</f>
        <v>C</v>
      </c>
      <c r="F4944" s="1" t="str">
        <f>IFERROR(__xludf.DUMMYFUNCTION("""COMPUTED_VALUE"""),"C++")</f>
        <v>C++</v>
      </c>
      <c r="G4944" s="1" t="str">
        <f>IFERROR(__xludf.DUMMYFUNCTION("""COMPUTED_VALUE"""),"HTML/CSS")</f>
        <v>HTML/CSS</v>
      </c>
      <c r="H4944" s="1" t="str">
        <f>IFERROR(__xludf.DUMMYFUNCTION("""COMPUTED_VALUE"""),"Java")</f>
        <v>Java</v>
      </c>
      <c r="I4944" s="1" t="str">
        <f>IFERROR(__xludf.DUMMYFUNCTION("""COMPUTED_VALUE"""),"JavaScript")</f>
        <v>JavaScript</v>
      </c>
      <c r="J4944" s="1" t="str">
        <f>IFERROR(__xludf.DUMMYFUNCTION("""COMPUTED_VALUE"""),"PHP")</f>
        <v>PHP</v>
      </c>
      <c r="K4944" s="1" t="str">
        <f>IFERROR(__xludf.DUMMYFUNCTION("""COMPUTED_VALUE"""),"Python")</f>
        <v>Python</v>
      </c>
      <c r="L4944" s="1" t="str">
        <f>IFERROR(__xludf.DUMMYFUNCTION("""COMPUTED_VALUE"""),"SQL")</f>
        <v>SQL</v>
      </c>
      <c r="M4944" s="1" t="str">
        <f>IFERROR(__xludf.DUMMYFUNCTION("""COMPUTED_VALUE"""),"Swift")</f>
        <v>Swift</v>
      </c>
      <c r="N4944" s="1" t="str">
        <f>IFERROR(__xludf.DUMMYFUNCTION("""COMPUTED_VALUE"""),"TypeScript")</f>
        <v>TypeScript</v>
      </c>
    </row>
    <row r="4945">
      <c r="B4945" s="1" t="str">
        <f>IFERROR(__xludf.DUMMYFUNCTION("""COMPUTED_VALUE"""),"Java;Kotlin")</f>
        <v>Java;Kotlin</v>
      </c>
      <c r="E4945" s="1" t="str">
        <f>IFERROR(__xludf.DUMMYFUNCTION("UNIQUE(SPLIT(B4945,"";""))"),"Java")</f>
        <v>Java</v>
      </c>
      <c r="F4945" s="1" t="str">
        <f>IFERROR(__xludf.DUMMYFUNCTION("""COMPUTED_VALUE"""),"Kotlin")</f>
        <v>Kotlin</v>
      </c>
    </row>
    <row r="4946">
      <c r="B4946" s="1" t="str">
        <f>IFERROR(__xludf.DUMMYFUNCTION("""COMPUTED_VALUE"""),"HTML/CSS;JavaScript;PHP")</f>
        <v>HTML/CSS;JavaScript;PHP</v>
      </c>
      <c r="E4946" s="1" t="str">
        <f>IFERROR(__xludf.DUMMYFUNCTION("UNIQUE(SPLIT(B4946,"";""))"),"HTML/CSS")</f>
        <v>HTML/CSS</v>
      </c>
      <c r="F4946" s="1" t="str">
        <f>IFERROR(__xludf.DUMMYFUNCTION("""COMPUTED_VALUE"""),"JavaScript")</f>
        <v>JavaScript</v>
      </c>
      <c r="G4946" s="1" t="str">
        <f>IFERROR(__xludf.DUMMYFUNCTION("""COMPUTED_VALUE"""),"PHP")</f>
        <v>PHP</v>
      </c>
    </row>
    <row r="4947">
      <c r="B4947" s="1" t="str">
        <f>IFERROR(__xludf.DUMMYFUNCTION("""COMPUTED_VALUE"""),"C++;HTML/CSS;Java;Python;SQL")</f>
        <v>C++;HTML/CSS;Java;Python;SQL</v>
      </c>
      <c r="E4947" s="1" t="str">
        <f>IFERROR(__xludf.DUMMYFUNCTION("UNIQUE(SPLIT(B4947,"";""))"),"C++")</f>
        <v>C++</v>
      </c>
      <c r="F4947" s="1" t="str">
        <f>IFERROR(__xludf.DUMMYFUNCTION("""COMPUTED_VALUE"""),"HTML/CSS")</f>
        <v>HTML/CSS</v>
      </c>
      <c r="G4947" s="1" t="str">
        <f>IFERROR(__xludf.DUMMYFUNCTION("""COMPUTED_VALUE"""),"Java")</f>
        <v>Java</v>
      </c>
      <c r="H4947" s="1" t="str">
        <f>IFERROR(__xludf.DUMMYFUNCTION("""COMPUTED_VALUE"""),"Python")</f>
        <v>Python</v>
      </c>
      <c r="I4947" s="1" t="str">
        <f>IFERROR(__xludf.DUMMYFUNCTION("""COMPUTED_VALUE"""),"SQL")</f>
        <v>SQL</v>
      </c>
    </row>
    <row r="4948">
      <c r="B4948" s="1" t="str">
        <f>IFERROR(__xludf.DUMMYFUNCTION("""COMPUTED_VALUE"""),"Dart;HTML/CSS;JavaScript;TypeScript")</f>
        <v>Dart;HTML/CSS;JavaScript;TypeScript</v>
      </c>
      <c r="E4948" s="1" t="str">
        <f>IFERROR(__xludf.DUMMYFUNCTION("UNIQUE(SPLIT(B4948,"";""))"),"Dart")</f>
        <v>Dart</v>
      </c>
      <c r="F4948" s="1" t="str">
        <f>IFERROR(__xludf.DUMMYFUNCTION("""COMPUTED_VALUE"""),"HTML/CSS")</f>
        <v>HTML/CSS</v>
      </c>
      <c r="G4948" s="1" t="str">
        <f>IFERROR(__xludf.DUMMYFUNCTION("""COMPUTED_VALUE"""),"JavaScript")</f>
        <v>JavaScript</v>
      </c>
      <c r="H4948" s="1" t="str">
        <f>IFERROR(__xludf.DUMMYFUNCTION("""COMPUTED_VALUE"""),"TypeScript")</f>
        <v>TypeScript</v>
      </c>
    </row>
    <row r="4949">
      <c r="B4949" s="1" t="str">
        <f>IFERROR(__xludf.DUMMYFUNCTION("""COMPUTED_VALUE"""),"Bash/Shell/PowerShell;C#;HTML/CSS;JavaScript;SQL;TypeScript")</f>
        <v>Bash/Shell/PowerShell;C#;HTML/CSS;JavaScript;SQL;TypeScript</v>
      </c>
      <c r="E4949" s="1" t="str">
        <f>IFERROR(__xludf.DUMMYFUNCTION("UNIQUE(SPLIT(B4949,"";""))"),"Bash/Shell/PowerShell")</f>
        <v>Bash/Shell/PowerShell</v>
      </c>
      <c r="F4949" s="1" t="str">
        <f>IFERROR(__xludf.DUMMYFUNCTION("""COMPUTED_VALUE"""),"C#")</f>
        <v>C#</v>
      </c>
      <c r="G4949" s="1" t="str">
        <f>IFERROR(__xludf.DUMMYFUNCTION("""COMPUTED_VALUE"""),"HTML/CSS")</f>
        <v>HTML/CSS</v>
      </c>
      <c r="H4949" s="1" t="str">
        <f>IFERROR(__xludf.DUMMYFUNCTION("""COMPUTED_VALUE"""),"JavaScript")</f>
        <v>JavaScript</v>
      </c>
      <c r="I4949" s="1" t="str">
        <f>IFERROR(__xludf.DUMMYFUNCTION("""COMPUTED_VALUE"""),"SQL")</f>
        <v>SQL</v>
      </c>
      <c r="J4949" s="1" t="str">
        <f>IFERROR(__xludf.DUMMYFUNCTION("""COMPUTED_VALUE"""),"TypeScript")</f>
        <v>TypeScript</v>
      </c>
    </row>
    <row r="4950">
      <c r="B4950" s="1" t="str">
        <f>IFERROR(__xludf.DUMMYFUNCTION("""COMPUTED_VALUE"""),"Bash/Shell/PowerShell;C;C++;Python")</f>
        <v>Bash/Shell/PowerShell;C;C++;Python</v>
      </c>
      <c r="E4950" s="1" t="str">
        <f>IFERROR(__xludf.DUMMYFUNCTION("UNIQUE(SPLIT(B4950,"";""))"),"Bash/Shell/PowerShell")</f>
        <v>Bash/Shell/PowerShell</v>
      </c>
      <c r="F4950" s="1" t="str">
        <f>IFERROR(__xludf.DUMMYFUNCTION("""COMPUTED_VALUE"""),"C")</f>
        <v>C</v>
      </c>
      <c r="G4950" s="1" t="str">
        <f>IFERROR(__xludf.DUMMYFUNCTION("""COMPUTED_VALUE"""),"C++")</f>
        <v>C++</v>
      </c>
      <c r="H4950" s="1" t="str">
        <f>IFERROR(__xludf.DUMMYFUNCTION("""COMPUTED_VALUE"""),"Python")</f>
        <v>Python</v>
      </c>
    </row>
    <row r="4951">
      <c r="B4951" s="1" t="str">
        <f>IFERROR(__xludf.DUMMYFUNCTION("""COMPUTED_VALUE"""),"Bash/Shell/PowerShell;HTML/CSS;Java;JavaScript;Python;Ruby;SQL;Swift")</f>
        <v>Bash/Shell/PowerShell;HTML/CSS;Java;JavaScript;Python;Ruby;SQL;Swift</v>
      </c>
      <c r="E4951" s="1" t="str">
        <f>IFERROR(__xludf.DUMMYFUNCTION("UNIQUE(SPLIT(B4951,"";""))"),"Bash/Shell/PowerShell")</f>
        <v>Bash/Shell/PowerShell</v>
      </c>
      <c r="F4951" s="1" t="str">
        <f>IFERROR(__xludf.DUMMYFUNCTION("""COMPUTED_VALUE"""),"HTML/CSS")</f>
        <v>HTML/CSS</v>
      </c>
      <c r="G4951" s="1" t="str">
        <f>IFERROR(__xludf.DUMMYFUNCTION("""COMPUTED_VALUE"""),"Java")</f>
        <v>Java</v>
      </c>
      <c r="H4951" s="1" t="str">
        <f>IFERROR(__xludf.DUMMYFUNCTION("""COMPUTED_VALUE"""),"JavaScript")</f>
        <v>JavaScript</v>
      </c>
      <c r="I4951" s="1" t="str">
        <f>IFERROR(__xludf.DUMMYFUNCTION("""COMPUTED_VALUE"""),"Python")</f>
        <v>Python</v>
      </c>
      <c r="J4951" s="1" t="str">
        <f>IFERROR(__xludf.DUMMYFUNCTION("""COMPUTED_VALUE"""),"Ruby")</f>
        <v>Ruby</v>
      </c>
      <c r="K4951" s="1" t="str">
        <f>IFERROR(__xludf.DUMMYFUNCTION("""COMPUTED_VALUE"""),"SQL")</f>
        <v>SQL</v>
      </c>
      <c r="L4951" s="1" t="str">
        <f>IFERROR(__xludf.DUMMYFUNCTION("""COMPUTED_VALUE"""),"Swift")</f>
        <v>Swift</v>
      </c>
    </row>
    <row r="4952">
      <c r="B4952" s="1" t="str">
        <f>IFERROR(__xludf.DUMMYFUNCTION("""COMPUTED_VALUE"""),"Other(s):")</f>
        <v>Other(s):</v>
      </c>
      <c r="E4952" s="1" t="str">
        <f>IFERROR(__xludf.DUMMYFUNCTION("UNIQUE(SPLIT(B4952,"";""))"),"Other(s):")</f>
        <v>Other(s):</v>
      </c>
    </row>
    <row r="4953">
      <c r="B4953" s="1" t="str">
        <f>IFERROR(__xludf.DUMMYFUNCTION("""COMPUTED_VALUE"""),"Java;JavaScript")</f>
        <v>Java;JavaScript</v>
      </c>
      <c r="E4953" s="1" t="str">
        <f>IFERROR(__xludf.DUMMYFUNCTION("UNIQUE(SPLIT(B4953,"";""))"),"Java")</f>
        <v>Java</v>
      </c>
      <c r="F4953" s="1" t="str">
        <f>IFERROR(__xludf.DUMMYFUNCTION("""COMPUTED_VALUE"""),"JavaScript")</f>
        <v>JavaScript</v>
      </c>
    </row>
    <row r="4954">
      <c r="B4954" s="1" t="str">
        <f>IFERROR(__xludf.DUMMYFUNCTION("""COMPUTED_VALUE"""),"C++;C#;HTML/CSS;Java;JavaScript;SQL")</f>
        <v>C++;C#;HTML/CSS;Java;JavaScript;SQL</v>
      </c>
      <c r="E4954" s="1" t="str">
        <f>IFERROR(__xludf.DUMMYFUNCTION("UNIQUE(SPLIT(B4954,"";""))"),"C++")</f>
        <v>C++</v>
      </c>
      <c r="F4954" s="1" t="str">
        <f>IFERROR(__xludf.DUMMYFUNCTION("""COMPUTED_VALUE"""),"C#")</f>
        <v>C#</v>
      </c>
      <c r="G4954" s="1" t="str">
        <f>IFERROR(__xludf.DUMMYFUNCTION("""COMPUTED_VALUE"""),"HTML/CSS")</f>
        <v>HTML/CSS</v>
      </c>
      <c r="H4954" s="1" t="str">
        <f>IFERROR(__xludf.DUMMYFUNCTION("""COMPUTED_VALUE"""),"Java")</f>
        <v>Java</v>
      </c>
      <c r="I4954" s="1" t="str">
        <f>IFERROR(__xludf.DUMMYFUNCTION("""COMPUTED_VALUE"""),"JavaScript")</f>
        <v>JavaScript</v>
      </c>
      <c r="J4954" s="1" t="str">
        <f>IFERROR(__xludf.DUMMYFUNCTION("""COMPUTED_VALUE"""),"SQL")</f>
        <v>SQL</v>
      </c>
    </row>
    <row r="4955">
      <c r="B4955" s="1" t="str">
        <f>IFERROR(__xludf.DUMMYFUNCTION("""COMPUTED_VALUE"""),"HTML/CSS;JavaScript;PHP;SQL")</f>
        <v>HTML/CSS;JavaScript;PHP;SQL</v>
      </c>
      <c r="E4955" s="1" t="str">
        <f>IFERROR(__xludf.DUMMYFUNCTION("UNIQUE(SPLIT(B4955,"";""))"),"HTML/CSS")</f>
        <v>HTML/CSS</v>
      </c>
      <c r="F4955" s="1" t="str">
        <f>IFERROR(__xludf.DUMMYFUNCTION("""COMPUTED_VALUE"""),"JavaScript")</f>
        <v>JavaScript</v>
      </c>
      <c r="G4955" s="1" t="str">
        <f>IFERROR(__xludf.DUMMYFUNCTION("""COMPUTED_VALUE"""),"PHP")</f>
        <v>PHP</v>
      </c>
      <c r="H4955" s="1" t="str">
        <f>IFERROR(__xludf.DUMMYFUNCTION("""COMPUTED_VALUE"""),"SQL")</f>
        <v>SQL</v>
      </c>
    </row>
    <row r="4956">
      <c r="B4956" s="1" t="str">
        <f>IFERROR(__xludf.DUMMYFUNCTION("""COMPUTED_VALUE"""),"Bash/Shell/PowerShell;C#;SQL")</f>
        <v>Bash/Shell/PowerShell;C#;SQL</v>
      </c>
      <c r="E4956" s="1" t="str">
        <f>IFERROR(__xludf.DUMMYFUNCTION("UNIQUE(SPLIT(B4956,"";""))"),"Bash/Shell/PowerShell")</f>
        <v>Bash/Shell/PowerShell</v>
      </c>
      <c r="F4956" s="1" t="str">
        <f>IFERROR(__xludf.DUMMYFUNCTION("""COMPUTED_VALUE"""),"C#")</f>
        <v>C#</v>
      </c>
      <c r="G4956" s="1" t="str">
        <f>IFERROR(__xludf.DUMMYFUNCTION("""COMPUTED_VALUE"""),"SQL")</f>
        <v>SQL</v>
      </c>
    </row>
    <row r="4957">
      <c r="B4957" s="1" t="str">
        <f>IFERROR(__xludf.DUMMYFUNCTION("""COMPUTED_VALUE"""),"HTML/CSS;Java;JavaScript;TypeScript")</f>
        <v>HTML/CSS;Java;JavaScript;TypeScript</v>
      </c>
      <c r="E4957" s="1" t="str">
        <f>IFERROR(__xludf.DUMMYFUNCTION("UNIQUE(SPLIT(B4957,"";""))"),"HTML/CSS")</f>
        <v>HTML/CSS</v>
      </c>
      <c r="F4957" s="1" t="str">
        <f>IFERROR(__xludf.DUMMYFUNCTION("""COMPUTED_VALUE"""),"Java")</f>
        <v>Java</v>
      </c>
      <c r="G4957" s="1" t="str">
        <f>IFERROR(__xludf.DUMMYFUNCTION("""COMPUTED_VALUE"""),"JavaScript")</f>
        <v>JavaScript</v>
      </c>
      <c r="H4957" s="1" t="str">
        <f>IFERROR(__xludf.DUMMYFUNCTION("""COMPUTED_VALUE"""),"TypeScript")</f>
        <v>TypeScript</v>
      </c>
    </row>
    <row r="4958">
      <c r="B4958" s="1" t="str">
        <f>IFERROR(__xludf.DUMMYFUNCTION("""COMPUTED_VALUE"""),"JavaScript")</f>
        <v>JavaScript</v>
      </c>
      <c r="E4958" s="1" t="str">
        <f>IFERROR(__xludf.DUMMYFUNCTION("UNIQUE(SPLIT(B4958,"";""))"),"JavaScript")</f>
        <v>JavaScript</v>
      </c>
    </row>
    <row r="4959">
      <c r="B4959" s="1" t="str">
        <f>IFERROR(__xludf.DUMMYFUNCTION("""COMPUTED_VALUE"""),"HTML/CSS;Java;JavaScript;Python;SQL")</f>
        <v>HTML/CSS;Java;JavaScript;Python;SQL</v>
      </c>
      <c r="E4959" s="1" t="str">
        <f>IFERROR(__xludf.DUMMYFUNCTION("UNIQUE(SPLIT(B4959,"";""))"),"HTML/CSS")</f>
        <v>HTML/CSS</v>
      </c>
      <c r="F4959" s="1" t="str">
        <f>IFERROR(__xludf.DUMMYFUNCTION("""COMPUTED_VALUE"""),"Java")</f>
        <v>Java</v>
      </c>
      <c r="G4959" s="1" t="str">
        <f>IFERROR(__xludf.DUMMYFUNCTION("""COMPUTED_VALUE"""),"JavaScript")</f>
        <v>JavaScript</v>
      </c>
      <c r="H4959" s="1" t="str">
        <f>IFERROR(__xludf.DUMMYFUNCTION("""COMPUTED_VALUE"""),"Python")</f>
        <v>Python</v>
      </c>
      <c r="I4959" s="1" t="str">
        <f>IFERROR(__xludf.DUMMYFUNCTION("""COMPUTED_VALUE"""),"SQL")</f>
        <v>SQL</v>
      </c>
    </row>
    <row r="4960">
      <c r="B4960" s="1" t="str">
        <f>IFERROR(__xludf.DUMMYFUNCTION("""COMPUTED_VALUE"""),"Bash/Shell/PowerShell;Java;SQL")</f>
        <v>Bash/Shell/PowerShell;Java;SQL</v>
      </c>
      <c r="E4960" s="1" t="str">
        <f>IFERROR(__xludf.DUMMYFUNCTION("UNIQUE(SPLIT(B4960,"";""))"),"Bash/Shell/PowerShell")</f>
        <v>Bash/Shell/PowerShell</v>
      </c>
      <c r="F4960" s="1" t="str">
        <f>IFERROR(__xludf.DUMMYFUNCTION("""COMPUTED_VALUE"""),"Java")</f>
        <v>Java</v>
      </c>
      <c r="G4960" s="1" t="str">
        <f>IFERROR(__xludf.DUMMYFUNCTION("""COMPUTED_VALUE"""),"SQL")</f>
        <v>SQL</v>
      </c>
    </row>
    <row r="4961">
      <c r="B4961" s="1" t="str">
        <f>IFERROR(__xludf.DUMMYFUNCTION("""COMPUTED_VALUE"""),"HTML/CSS;JavaScript")</f>
        <v>HTML/CSS;JavaScript</v>
      </c>
      <c r="E4961" s="1" t="str">
        <f>IFERROR(__xludf.DUMMYFUNCTION("UNIQUE(SPLIT(B4961,"";""))"),"HTML/CSS")</f>
        <v>HTML/CSS</v>
      </c>
      <c r="F4961" s="1" t="str">
        <f>IFERROR(__xludf.DUMMYFUNCTION("""COMPUTED_VALUE"""),"JavaScript")</f>
        <v>JavaScript</v>
      </c>
    </row>
    <row r="4962">
      <c r="B4962" s="1" t="str">
        <f>IFERROR(__xludf.DUMMYFUNCTION("""COMPUTED_VALUE"""),"Bash/Shell/PowerShell;C;C++;Python")</f>
        <v>Bash/Shell/PowerShell;C;C++;Python</v>
      </c>
      <c r="E4962" s="1" t="str">
        <f>IFERROR(__xludf.DUMMYFUNCTION("UNIQUE(SPLIT(B4962,"";""))"),"Bash/Shell/PowerShell")</f>
        <v>Bash/Shell/PowerShell</v>
      </c>
      <c r="F4962" s="1" t="str">
        <f>IFERROR(__xludf.DUMMYFUNCTION("""COMPUTED_VALUE"""),"C")</f>
        <v>C</v>
      </c>
      <c r="G4962" s="1" t="str">
        <f>IFERROR(__xludf.DUMMYFUNCTION("""COMPUTED_VALUE"""),"C++")</f>
        <v>C++</v>
      </c>
      <c r="H4962" s="1" t="str">
        <f>IFERROR(__xludf.DUMMYFUNCTION("""COMPUTED_VALUE"""),"Python")</f>
        <v>Python</v>
      </c>
    </row>
    <row r="4963">
      <c r="B4963" s="1" t="str">
        <f>IFERROR(__xludf.DUMMYFUNCTION("""COMPUTED_VALUE"""),"Bash/Shell/PowerShell;Python;R")</f>
        <v>Bash/Shell/PowerShell;Python;R</v>
      </c>
      <c r="E4963" s="1" t="str">
        <f>IFERROR(__xludf.DUMMYFUNCTION("UNIQUE(SPLIT(B4963,"";""))"),"Bash/Shell/PowerShell")</f>
        <v>Bash/Shell/PowerShell</v>
      </c>
      <c r="F4963" s="1" t="str">
        <f>IFERROR(__xludf.DUMMYFUNCTION("""COMPUTED_VALUE"""),"Python")</f>
        <v>Python</v>
      </c>
      <c r="G4963" s="1" t="str">
        <f>IFERROR(__xludf.DUMMYFUNCTION("""COMPUTED_VALUE"""),"R")</f>
        <v>R</v>
      </c>
    </row>
    <row r="4964">
      <c r="B4964" s="1" t="str">
        <f>IFERROR(__xludf.DUMMYFUNCTION("""COMPUTED_VALUE"""),"C#;HTML/CSS;Java;JavaScript;SQL;TypeScript")</f>
        <v>C#;HTML/CSS;Java;JavaScript;SQL;TypeScript</v>
      </c>
      <c r="E4964" s="1" t="str">
        <f>IFERROR(__xludf.DUMMYFUNCTION("UNIQUE(SPLIT(B4964,"";""))"),"C#")</f>
        <v>C#</v>
      </c>
      <c r="F4964" s="1" t="str">
        <f>IFERROR(__xludf.DUMMYFUNCTION("""COMPUTED_VALUE"""),"HTML/CSS")</f>
        <v>HTML/CSS</v>
      </c>
      <c r="G4964" s="1" t="str">
        <f>IFERROR(__xludf.DUMMYFUNCTION("""COMPUTED_VALUE"""),"Java")</f>
        <v>Java</v>
      </c>
      <c r="H4964" s="1" t="str">
        <f>IFERROR(__xludf.DUMMYFUNCTION("""COMPUTED_VALUE"""),"JavaScript")</f>
        <v>JavaScript</v>
      </c>
      <c r="I4964" s="1" t="str">
        <f>IFERROR(__xludf.DUMMYFUNCTION("""COMPUTED_VALUE"""),"SQL")</f>
        <v>SQL</v>
      </c>
      <c r="J4964" s="1" t="str">
        <f>IFERROR(__xludf.DUMMYFUNCTION("""COMPUTED_VALUE"""),"TypeScript")</f>
        <v>TypeScript</v>
      </c>
    </row>
    <row r="4965">
      <c r="B4965" s="1" t="str">
        <f>IFERROR(__xludf.DUMMYFUNCTION("""COMPUTED_VALUE"""),"Python;SQL")</f>
        <v>Python;SQL</v>
      </c>
      <c r="E4965" s="1" t="str">
        <f>IFERROR(__xludf.DUMMYFUNCTION("UNIQUE(SPLIT(B4965,"";""))"),"Python")</f>
        <v>Python</v>
      </c>
      <c r="F4965" s="1" t="str">
        <f>IFERROR(__xludf.DUMMYFUNCTION("""COMPUTED_VALUE"""),"SQL")</f>
        <v>SQL</v>
      </c>
    </row>
    <row r="4966">
      <c r="B4966" s="1" t="str">
        <f>IFERROR(__xludf.DUMMYFUNCTION("""COMPUTED_VALUE"""),"HTML/CSS;JavaScript;PHP;SQL")</f>
        <v>HTML/CSS;JavaScript;PHP;SQL</v>
      </c>
      <c r="E4966" s="1" t="str">
        <f>IFERROR(__xludf.DUMMYFUNCTION("UNIQUE(SPLIT(B4966,"";""))"),"HTML/CSS")</f>
        <v>HTML/CSS</v>
      </c>
      <c r="F4966" s="1" t="str">
        <f>IFERROR(__xludf.DUMMYFUNCTION("""COMPUTED_VALUE"""),"JavaScript")</f>
        <v>JavaScript</v>
      </c>
      <c r="G4966" s="1" t="str">
        <f>IFERROR(__xludf.DUMMYFUNCTION("""COMPUTED_VALUE"""),"PHP")</f>
        <v>PHP</v>
      </c>
      <c r="H4966" s="1" t="str">
        <f>IFERROR(__xludf.DUMMYFUNCTION("""COMPUTED_VALUE"""),"SQL")</f>
        <v>SQL</v>
      </c>
    </row>
    <row r="4967">
      <c r="B4967" s="1" t="str">
        <f>IFERROR(__xludf.DUMMYFUNCTION("""COMPUTED_VALUE"""),"Bash/Shell/PowerShell;HTML/CSS;Python;TypeScript")</f>
        <v>Bash/Shell/PowerShell;HTML/CSS;Python;TypeScript</v>
      </c>
      <c r="E4967" s="1" t="str">
        <f>IFERROR(__xludf.DUMMYFUNCTION("UNIQUE(SPLIT(B4967,"";""))"),"Bash/Shell/PowerShell")</f>
        <v>Bash/Shell/PowerShell</v>
      </c>
      <c r="F4967" s="1" t="str">
        <f>IFERROR(__xludf.DUMMYFUNCTION("""COMPUTED_VALUE"""),"HTML/CSS")</f>
        <v>HTML/CSS</v>
      </c>
      <c r="G4967" s="1" t="str">
        <f>IFERROR(__xludf.DUMMYFUNCTION("""COMPUTED_VALUE"""),"Python")</f>
        <v>Python</v>
      </c>
      <c r="H4967" s="1" t="str">
        <f>IFERROR(__xludf.DUMMYFUNCTION("""COMPUTED_VALUE"""),"TypeScript")</f>
        <v>TypeScript</v>
      </c>
    </row>
    <row r="4968">
      <c r="B4968" s="1" t="str">
        <f>IFERROR(__xludf.DUMMYFUNCTION("""COMPUTED_VALUE"""),"C#;HTML/CSS;JavaScript;TypeScript")</f>
        <v>C#;HTML/CSS;JavaScript;TypeScript</v>
      </c>
      <c r="E4968" s="1" t="str">
        <f>IFERROR(__xludf.DUMMYFUNCTION("UNIQUE(SPLIT(B4968,"";""))"),"C#")</f>
        <v>C#</v>
      </c>
      <c r="F4968" s="1" t="str">
        <f>IFERROR(__xludf.DUMMYFUNCTION("""COMPUTED_VALUE"""),"HTML/CSS")</f>
        <v>HTML/CSS</v>
      </c>
      <c r="G4968" s="1" t="str">
        <f>IFERROR(__xludf.DUMMYFUNCTION("""COMPUTED_VALUE"""),"JavaScript")</f>
        <v>JavaScript</v>
      </c>
      <c r="H4968" s="1" t="str">
        <f>IFERROR(__xludf.DUMMYFUNCTION("""COMPUTED_VALUE"""),"TypeScript")</f>
        <v>TypeScript</v>
      </c>
    </row>
    <row r="4969">
      <c r="B4969" s="1" t="str">
        <f>IFERROR(__xludf.DUMMYFUNCTION("""COMPUTED_VALUE"""),"C;C++;C#;Python")</f>
        <v>C;C++;C#;Python</v>
      </c>
      <c r="E4969" s="1" t="str">
        <f>IFERROR(__xludf.DUMMYFUNCTION("UNIQUE(SPLIT(B4969,"";""))"),"C")</f>
        <v>C</v>
      </c>
      <c r="F4969" s="1" t="str">
        <f>IFERROR(__xludf.DUMMYFUNCTION("""COMPUTED_VALUE"""),"C++")</f>
        <v>C++</v>
      </c>
      <c r="G4969" s="1" t="str">
        <f>IFERROR(__xludf.DUMMYFUNCTION("""COMPUTED_VALUE"""),"C#")</f>
        <v>C#</v>
      </c>
      <c r="H4969" s="1" t="str">
        <f>IFERROR(__xludf.DUMMYFUNCTION("""COMPUTED_VALUE"""),"Python")</f>
        <v>Python</v>
      </c>
    </row>
    <row r="4970">
      <c r="B4970" s="1" t="str">
        <f>IFERROR(__xludf.DUMMYFUNCTION("""COMPUTED_VALUE"""),"Python;SQL")</f>
        <v>Python;SQL</v>
      </c>
      <c r="E4970" s="1" t="str">
        <f>IFERROR(__xludf.DUMMYFUNCTION("UNIQUE(SPLIT(B4970,"";""))"),"Python")</f>
        <v>Python</v>
      </c>
      <c r="F4970" s="1" t="str">
        <f>IFERROR(__xludf.DUMMYFUNCTION("""COMPUTED_VALUE"""),"SQL")</f>
        <v>SQL</v>
      </c>
    </row>
    <row r="4971">
      <c r="B4971" s="1" t="str">
        <f>IFERROR(__xludf.DUMMYFUNCTION("""COMPUTED_VALUE"""),"Assembly;HTML/CSS;Java;JavaScript;SQL;TypeScript")</f>
        <v>Assembly;HTML/CSS;Java;JavaScript;SQL;TypeScript</v>
      </c>
      <c r="E4971" s="1" t="str">
        <f>IFERROR(__xludf.DUMMYFUNCTION("UNIQUE(SPLIT(B4971,"";""))"),"Assembly")</f>
        <v>Assembly</v>
      </c>
      <c r="F4971" s="1" t="str">
        <f>IFERROR(__xludf.DUMMYFUNCTION("""COMPUTED_VALUE"""),"HTML/CSS")</f>
        <v>HTML/CSS</v>
      </c>
      <c r="G4971" s="1" t="str">
        <f>IFERROR(__xludf.DUMMYFUNCTION("""COMPUTED_VALUE"""),"Java")</f>
        <v>Java</v>
      </c>
      <c r="H4971" s="1" t="str">
        <f>IFERROR(__xludf.DUMMYFUNCTION("""COMPUTED_VALUE"""),"JavaScript")</f>
        <v>JavaScript</v>
      </c>
      <c r="I4971" s="1" t="str">
        <f>IFERROR(__xludf.DUMMYFUNCTION("""COMPUTED_VALUE"""),"SQL")</f>
        <v>SQL</v>
      </c>
      <c r="J4971" s="1" t="str">
        <f>IFERROR(__xludf.DUMMYFUNCTION("""COMPUTED_VALUE"""),"TypeScript")</f>
        <v>TypeScript</v>
      </c>
    </row>
    <row r="4972">
      <c r="B4972" s="1" t="str">
        <f>IFERROR(__xludf.DUMMYFUNCTION("""COMPUTED_VALUE"""),"Python;SQL")</f>
        <v>Python;SQL</v>
      </c>
      <c r="E4972" s="1" t="str">
        <f>IFERROR(__xludf.DUMMYFUNCTION("UNIQUE(SPLIT(B4972,"";""))"),"Python")</f>
        <v>Python</v>
      </c>
      <c r="F4972" s="1" t="str">
        <f>IFERROR(__xludf.DUMMYFUNCTION("""COMPUTED_VALUE"""),"SQL")</f>
        <v>SQL</v>
      </c>
    </row>
    <row r="4973">
      <c r="B4973" s="1" t="str">
        <f>IFERROR(__xludf.DUMMYFUNCTION("""COMPUTED_VALUE"""),"Bash/Shell/PowerShell;C++;C#;Python")</f>
        <v>Bash/Shell/PowerShell;C++;C#;Python</v>
      </c>
      <c r="E4973" s="1" t="str">
        <f>IFERROR(__xludf.DUMMYFUNCTION("UNIQUE(SPLIT(B4973,"";""))"),"Bash/Shell/PowerShell")</f>
        <v>Bash/Shell/PowerShell</v>
      </c>
      <c r="F4973" s="1" t="str">
        <f>IFERROR(__xludf.DUMMYFUNCTION("""COMPUTED_VALUE"""),"C++")</f>
        <v>C++</v>
      </c>
      <c r="G4973" s="1" t="str">
        <f>IFERROR(__xludf.DUMMYFUNCTION("""COMPUTED_VALUE"""),"C#")</f>
        <v>C#</v>
      </c>
      <c r="H4973" s="1" t="str">
        <f>IFERROR(__xludf.DUMMYFUNCTION("""COMPUTED_VALUE"""),"Python")</f>
        <v>Python</v>
      </c>
    </row>
    <row r="4974">
      <c r="B4974" s="1" t="str">
        <f>IFERROR(__xludf.DUMMYFUNCTION("""COMPUTED_VALUE"""),"HTML/CSS;Java;JavaScript;Kotlin;Objective-C;Ruby;Swift")</f>
        <v>HTML/CSS;Java;JavaScript;Kotlin;Objective-C;Ruby;Swift</v>
      </c>
      <c r="E4974" s="1" t="str">
        <f>IFERROR(__xludf.DUMMYFUNCTION("UNIQUE(SPLIT(B4974,"";""))"),"HTML/CSS")</f>
        <v>HTML/CSS</v>
      </c>
      <c r="F4974" s="1" t="str">
        <f>IFERROR(__xludf.DUMMYFUNCTION("""COMPUTED_VALUE"""),"Java")</f>
        <v>Java</v>
      </c>
      <c r="G4974" s="1" t="str">
        <f>IFERROR(__xludf.DUMMYFUNCTION("""COMPUTED_VALUE"""),"JavaScript")</f>
        <v>JavaScript</v>
      </c>
      <c r="H4974" s="1" t="str">
        <f>IFERROR(__xludf.DUMMYFUNCTION("""COMPUTED_VALUE"""),"Kotlin")</f>
        <v>Kotlin</v>
      </c>
      <c r="I4974" s="1" t="str">
        <f>IFERROR(__xludf.DUMMYFUNCTION("""COMPUTED_VALUE"""),"Objective-C")</f>
        <v>Objective-C</v>
      </c>
      <c r="J4974" s="1" t="str">
        <f>IFERROR(__xludf.DUMMYFUNCTION("""COMPUTED_VALUE"""),"Ruby")</f>
        <v>Ruby</v>
      </c>
      <c r="K4974" s="1" t="str">
        <f>IFERROR(__xludf.DUMMYFUNCTION("""COMPUTED_VALUE"""),"Swift")</f>
        <v>Swift</v>
      </c>
    </row>
    <row r="4975">
      <c r="B4975" s="1" t="str">
        <f>IFERROR(__xludf.DUMMYFUNCTION("""COMPUTED_VALUE"""),"C#;Java;Objective-C")</f>
        <v>C#;Java;Objective-C</v>
      </c>
      <c r="E4975" s="1" t="str">
        <f>IFERROR(__xludf.DUMMYFUNCTION("UNIQUE(SPLIT(B4975,"";""))"),"C#")</f>
        <v>C#</v>
      </c>
      <c r="F4975" s="1" t="str">
        <f>IFERROR(__xludf.DUMMYFUNCTION("""COMPUTED_VALUE"""),"Java")</f>
        <v>Java</v>
      </c>
      <c r="G4975" s="1" t="str">
        <f>IFERROR(__xludf.DUMMYFUNCTION("""COMPUTED_VALUE"""),"Objective-C")</f>
        <v>Objective-C</v>
      </c>
    </row>
    <row r="4976">
      <c r="B4976" s="1" t="str">
        <f>IFERROR(__xludf.DUMMYFUNCTION("""COMPUTED_VALUE"""),"Bash/Shell/PowerShell;HTML/CSS;Java;JavaScript;Scala;SQL;TypeScript")</f>
        <v>Bash/Shell/PowerShell;HTML/CSS;Java;JavaScript;Scala;SQL;TypeScript</v>
      </c>
      <c r="E4976" s="1" t="str">
        <f>IFERROR(__xludf.DUMMYFUNCTION("UNIQUE(SPLIT(B4976,"";""))"),"Bash/Shell/PowerShell")</f>
        <v>Bash/Shell/PowerShell</v>
      </c>
      <c r="F4976" s="1" t="str">
        <f>IFERROR(__xludf.DUMMYFUNCTION("""COMPUTED_VALUE"""),"HTML/CSS")</f>
        <v>HTML/CSS</v>
      </c>
      <c r="G4976" s="1" t="str">
        <f>IFERROR(__xludf.DUMMYFUNCTION("""COMPUTED_VALUE"""),"Java")</f>
        <v>Java</v>
      </c>
      <c r="H4976" s="1" t="str">
        <f>IFERROR(__xludf.DUMMYFUNCTION("""COMPUTED_VALUE"""),"JavaScript")</f>
        <v>JavaScript</v>
      </c>
      <c r="I4976" s="1" t="str">
        <f>IFERROR(__xludf.DUMMYFUNCTION("""COMPUTED_VALUE"""),"Scala")</f>
        <v>Scala</v>
      </c>
      <c r="J4976" s="1" t="str">
        <f>IFERROR(__xludf.DUMMYFUNCTION("""COMPUTED_VALUE"""),"SQL")</f>
        <v>SQL</v>
      </c>
      <c r="K4976" s="1" t="str">
        <f>IFERROR(__xludf.DUMMYFUNCTION("""COMPUTED_VALUE"""),"TypeScript")</f>
        <v>TypeScript</v>
      </c>
    </row>
    <row r="4977">
      <c r="B4977" s="1" t="str">
        <f>IFERROR(__xludf.DUMMYFUNCTION("""COMPUTED_VALUE"""),"C;C++;HTML/CSS;Java;JavaScript;Python")</f>
        <v>C;C++;HTML/CSS;Java;JavaScript;Python</v>
      </c>
      <c r="E4977" s="1" t="str">
        <f>IFERROR(__xludf.DUMMYFUNCTION("UNIQUE(SPLIT(B4977,"";""))"),"C")</f>
        <v>C</v>
      </c>
      <c r="F4977" s="1" t="str">
        <f>IFERROR(__xludf.DUMMYFUNCTION("""COMPUTED_VALUE"""),"C++")</f>
        <v>C++</v>
      </c>
      <c r="G4977" s="1" t="str">
        <f>IFERROR(__xludf.DUMMYFUNCTION("""COMPUTED_VALUE"""),"HTML/CSS")</f>
        <v>HTML/CSS</v>
      </c>
      <c r="H4977" s="1" t="str">
        <f>IFERROR(__xludf.DUMMYFUNCTION("""COMPUTED_VALUE"""),"Java")</f>
        <v>Java</v>
      </c>
      <c r="I4977" s="1" t="str">
        <f>IFERROR(__xludf.DUMMYFUNCTION("""COMPUTED_VALUE"""),"JavaScript")</f>
        <v>JavaScript</v>
      </c>
      <c r="J4977" s="1" t="str">
        <f>IFERROR(__xludf.DUMMYFUNCTION("""COMPUTED_VALUE"""),"Python")</f>
        <v>Python</v>
      </c>
    </row>
    <row r="4978">
      <c r="B4978" s="1" t="str">
        <f>IFERROR(__xludf.DUMMYFUNCTION("""COMPUTED_VALUE"""),"HTML/CSS;Java;Python")</f>
        <v>HTML/CSS;Java;Python</v>
      </c>
      <c r="E4978" s="1" t="str">
        <f>IFERROR(__xludf.DUMMYFUNCTION("UNIQUE(SPLIT(B4978,"";""))"),"HTML/CSS")</f>
        <v>HTML/CSS</v>
      </c>
      <c r="F4978" s="1" t="str">
        <f>IFERROR(__xludf.DUMMYFUNCTION("""COMPUTED_VALUE"""),"Java")</f>
        <v>Java</v>
      </c>
      <c r="G4978" s="1" t="str">
        <f>IFERROR(__xludf.DUMMYFUNCTION("""COMPUTED_VALUE"""),"Python")</f>
        <v>Python</v>
      </c>
    </row>
    <row r="4979">
      <c r="B4979" s="1" t="str">
        <f>IFERROR(__xludf.DUMMYFUNCTION("""COMPUTED_VALUE"""),"HTML/CSS")</f>
        <v>HTML/CSS</v>
      </c>
      <c r="E4979" s="1" t="str">
        <f>IFERROR(__xludf.DUMMYFUNCTION("UNIQUE(SPLIT(B4979,"";""))"),"HTML/CSS")</f>
        <v>HTML/CSS</v>
      </c>
    </row>
    <row r="4980">
      <c r="B4980" s="1" t="str">
        <f>IFERROR(__xludf.DUMMYFUNCTION("""COMPUTED_VALUE"""),"C++;C#;HTML/CSS;Java;JavaScript;R;Ruby;SQL")</f>
        <v>C++;C#;HTML/CSS;Java;JavaScript;R;Ruby;SQL</v>
      </c>
      <c r="E4980" s="1" t="str">
        <f>IFERROR(__xludf.DUMMYFUNCTION("UNIQUE(SPLIT(B4980,"";""))"),"C++")</f>
        <v>C++</v>
      </c>
      <c r="F4980" s="1" t="str">
        <f>IFERROR(__xludf.DUMMYFUNCTION("""COMPUTED_VALUE"""),"C#")</f>
        <v>C#</v>
      </c>
      <c r="G4980" s="1" t="str">
        <f>IFERROR(__xludf.DUMMYFUNCTION("""COMPUTED_VALUE"""),"HTML/CSS")</f>
        <v>HTML/CSS</v>
      </c>
      <c r="H4980" s="1" t="str">
        <f>IFERROR(__xludf.DUMMYFUNCTION("""COMPUTED_VALUE"""),"Java")</f>
        <v>Java</v>
      </c>
      <c r="I4980" s="1" t="str">
        <f>IFERROR(__xludf.DUMMYFUNCTION("""COMPUTED_VALUE"""),"JavaScript")</f>
        <v>JavaScript</v>
      </c>
      <c r="J4980" s="1" t="str">
        <f>IFERROR(__xludf.DUMMYFUNCTION("""COMPUTED_VALUE"""),"R")</f>
        <v>R</v>
      </c>
      <c r="K4980" s="1" t="str">
        <f>IFERROR(__xludf.DUMMYFUNCTION("""COMPUTED_VALUE"""),"Ruby")</f>
        <v>Ruby</v>
      </c>
      <c r="L4980" s="1" t="str">
        <f>IFERROR(__xludf.DUMMYFUNCTION("""COMPUTED_VALUE"""),"SQL")</f>
        <v>SQL</v>
      </c>
    </row>
    <row r="4981">
      <c r="B4981" s="1" t="str">
        <f>IFERROR(__xludf.DUMMYFUNCTION("""COMPUTED_VALUE"""),"Bash/Shell/PowerShell;HTML/CSS;Ruby;SQL")</f>
        <v>Bash/Shell/PowerShell;HTML/CSS;Ruby;SQL</v>
      </c>
      <c r="E4981" s="1" t="str">
        <f>IFERROR(__xludf.DUMMYFUNCTION("UNIQUE(SPLIT(B4981,"";""))"),"Bash/Shell/PowerShell")</f>
        <v>Bash/Shell/PowerShell</v>
      </c>
      <c r="F4981" s="1" t="str">
        <f>IFERROR(__xludf.DUMMYFUNCTION("""COMPUTED_VALUE"""),"HTML/CSS")</f>
        <v>HTML/CSS</v>
      </c>
      <c r="G4981" s="1" t="str">
        <f>IFERROR(__xludf.DUMMYFUNCTION("""COMPUTED_VALUE"""),"Ruby")</f>
        <v>Ruby</v>
      </c>
      <c r="H4981" s="1" t="str">
        <f>IFERROR(__xludf.DUMMYFUNCTION("""COMPUTED_VALUE"""),"SQL")</f>
        <v>SQL</v>
      </c>
    </row>
    <row r="4982">
      <c r="B4982" s="1" t="str">
        <f>IFERROR(__xludf.DUMMYFUNCTION("""COMPUTED_VALUE"""),"Bash/Shell/PowerShell;HTML/CSS;Java;JavaScript;SQL")</f>
        <v>Bash/Shell/PowerShell;HTML/CSS;Java;JavaScript;SQL</v>
      </c>
      <c r="E4982" s="1" t="str">
        <f>IFERROR(__xludf.DUMMYFUNCTION("UNIQUE(SPLIT(B4982,"";""))"),"Bash/Shell/PowerShell")</f>
        <v>Bash/Shell/PowerShell</v>
      </c>
      <c r="F4982" s="1" t="str">
        <f>IFERROR(__xludf.DUMMYFUNCTION("""COMPUTED_VALUE"""),"HTML/CSS")</f>
        <v>HTML/CSS</v>
      </c>
      <c r="G4982" s="1" t="str">
        <f>IFERROR(__xludf.DUMMYFUNCTION("""COMPUTED_VALUE"""),"Java")</f>
        <v>Java</v>
      </c>
      <c r="H4982" s="1" t="str">
        <f>IFERROR(__xludf.DUMMYFUNCTION("""COMPUTED_VALUE"""),"JavaScript")</f>
        <v>JavaScript</v>
      </c>
      <c r="I4982" s="1" t="str">
        <f>IFERROR(__xludf.DUMMYFUNCTION("""COMPUTED_VALUE"""),"SQL")</f>
        <v>SQL</v>
      </c>
    </row>
    <row r="4983">
      <c r="B4983" s="1" t="str">
        <f>IFERROR(__xludf.DUMMYFUNCTION("""COMPUTED_VALUE"""),"C;Java;Kotlin")</f>
        <v>C;Java;Kotlin</v>
      </c>
      <c r="E4983" s="1" t="str">
        <f>IFERROR(__xludf.DUMMYFUNCTION("UNIQUE(SPLIT(B4983,"";""))"),"C")</f>
        <v>C</v>
      </c>
      <c r="F4983" s="1" t="str">
        <f>IFERROR(__xludf.DUMMYFUNCTION("""COMPUTED_VALUE"""),"Java")</f>
        <v>Java</v>
      </c>
      <c r="G4983" s="1" t="str">
        <f>IFERROR(__xludf.DUMMYFUNCTION("""COMPUTED_VALUE"""),"Kotlin")</f>
        <v>Kotlin</v>
      </c>
    </row>
    <row r="4984">
      <c r="B4984" s="1" t="str">
        <f>IFERROR(__xludf.DUMMYFUNCTION("""COMPUTED_VALUE"""),"HTML/CSS;JavaScript;SQL")</f>
        <v>HTML/CSS;JavaScript;SQL</v>
      </c>
      <c r="E4984" s="1" t="str">
        <f>IFERROR(__xludf.DUMMYFUNCTION("UNIQUE(SPLIT(B4984,"";""))"),"HTML/CSS")</f>
        <v>HTML/CSS</v>
      </c>
      <c r="F4984" s="1" t="str">
        <f>IFERROR(__xludf.DUMMYFUNCTION("""COMPUTED_VALUE"""),"JavaScript")</f>
        <v>JavaScript</v>
      </c>
      <c r="G4984" s="1" t="str">
        <f>IFERROR(__xludf.DUMMYFUNCTION("""COMPUTED_VALUE"""),"SQL")</f>
        <v>SQL</v>
      </c>
    </row>
    <row r="4985">
      <c r="B4985" s="1" t="str">
        <f>IFERROR(__xludf.DUMMYFUNCTION("""COMPUTED_VALUE"""),"HTML/CSS;Java;JavaScript;Python;SQL")</f>
        <v>HTML/CSS;Java;JavaScript;Python;SQL</v>
      </c>
      <c r="E4985" s="1" t="str">
        <f>IFERROR(__xludf.DUMMYFUNCTION("UNIQUE(SPLIT(B4985,"";""))"),"HTML/CSS")</f>
        <v>HTML/CSS</v>
      </c>
      <c r="F4985" s="1" t="str">
        <f>IFERROR(__xludf.DUMMYFUNCTION("""COMPUTED_VALUE"""),"Java")</f>
        <v>Java</v>
      </c>
      <c r="G4985" s="1" t="str">
        <f>IFERROR(__xludf.DUMMYFUNCTION("""COMPUTED_VALUE"""),"JavaScript")</f>
        <v>JavaScript</v>
      </c>
      <c r="H4985" s="1" t="str">
        <f>IFERROR(__xludf.DUMMYFUNCTION("""COMPUTED_VALUE"""),"Python")</f>
        <v>Python</v>
      </c>
      <c r="I4985" s="1" t="str">
        <f>IFERROR(__xludf.DUMMYFUNCTION("""COMPUTED_VALUE"""),"SQL")</f>
        <v>SQL</v>
      </c>
    </row>
    <row r="4986">
      <c r="B4986" s="1" t="str">
        <f>IFERROR(__xludf.DUMMYFUNCTION("""COMPUTED_VALUE"""),"HTML/CSS;JavaScript;PHP;SQL")</f>
        <v>HTML/CSS;JavaScript;PHP;SQL</v>
      </c>
      <c r="E4986" s="1" t="str">
        <f>IFERROR(__xludf.DUMMYFUNCTION("UNIQUE(SPLIT(B4986,"";""))"),"HTML/CSS")</f>
        <v>HTML/CSS</v>
      </c>
      <c r="F4986" s="1" t="str">
        <f>IFERROR(__xludf.DUMMYFUNCTION("""COMPUTED_VALUE"""),"JavaScript")</f>
        <v>JavaScript</v>
      </c>
      <c r="G4986" s="1" t="str">
        <f>IFERROR(__xludf.DUMMYFUNCTION("""COMPUTED_VALUE"""),"PHP")</f>
        <v>PHP</v>
      </c>
      <c r="H4986" s="1" t="str">
        <f>IFERROR(__xludf.DUMMYFUNCTION("""COMPUTED_VALUE"""),"SQL")</f>
        <v>SQL</v>
      </c>
    </row>
    <row r="4987">
      <c r="B4987" s="1" t="str">
        <f>IFERROR(__xludf.DUMMYFUNCTION("""COMPUTED_VALUE"""),"C#;HTML/CSS;JavaScript")</f>
        <v>C#;HTML/CSS;JavaScript</v>
      </c>
      <c r="E4987" s="1" t="str">
        <f>IFERROR(__xludf.DUMMYFUNCTION("UNIQUE(SPLIT(B4987,"";""))"),"C#")</f>
        <v>C#</v>
      </c>
      <c r="F4987" s="1" t="str">
        <f>IFERROR(__xludf.DUMMYFUNCTION("""COMPUTED_VALUE"""),"HTML/CSS")</f>
        <v>HTML/CSS</v>
      </c>
      <c r="G4987" s="1" t="str">
        <f>IFERROR(__xludf.DUMMYFUNCTION("""COMPUTED_VALUE"""),"JavaScript")</f>
        <v>JavaScript</v>
      </c>
    </row>
    <row r="4988">
      <c r="B4988" s="1" t="str">
        <f>IFERROR(__xludf.DUMMYFUNCTION("""COMPUTED_VALUE"""),"C++;HTML/CSS;JavaScript;PHP")</f>
        <v>C++;HTML/CSS;JavaScript;PHP</v>
      </c>
      <c r="E4988" s="1" t="str">
        <f>IFERROR(__xludf.DUMMYFUNCTION("UNIQUE(SPLIT(B4988,"";""))"),"C++")</f>
        <v>C++</v>
      </c>
      <c r="F4988" s="1" t="str">
        <f>IFERROR(__xludf.DUMMYFUNCTION("""COMPUTED_VALUE"""),"HTML/CSS")</f>
        <v>HTML/CSS</v>
      </c>
      <c r="G4988" s="1" t="str">
        <f>IFERROR(__xludf.DUMMYFUNCTION("""COMPUTED_VALUE"""),"JavaScript")</f>
        <v>JavaScript</v>
      </c>
      <c r="H4988" s="1" t="str">
        <f>IFERROR(__xludf.DUMMYFUNCTION("""COMPUTED_VALUE"""),"PHP")</f>
        <v>PHP</v>
      </c>
    </row>
    <row r="4989">
      <c r="B4989" s="1" t="str">
        <f>IFERROR(__xludf.DUMMYFUNCTION("""COMPUTED_VALUE"""),"Assembly;Dart;Go;Python;Scala;WebAssembly")</f>
        <v>Assembly;Dart;Go;Python;Scala;WebAssembly</v>
      </c>
      <c r="E4989" s="1" t="str">
        <f>IFERROR(__xludf.DUMMYFUNCTION("UNIQUE(SPLIT(B4989,"";""))"),"Assembly")</f>
        <v>Assembly</v>
      </c>
      <c r="F4989" s="1" t="str">
        <f>IFERROR(__xludf.DUMMYFUNCTION("""COMPUTED_VALUE"""),"Dart")</f>
        <v>Dart</v>
      </c>
      <c r="G4989" s="1" t="str">
        <f>IFERROR(__xludf.DUMMYFUNCTION("""COMPUTED_VALUE"""),"Go")</f>
        <v>Go</v>
      </c>
      <c r="H4989" s="1" t="str">
        <f>IFERROR(__xludf.DUMMYFUNCTION("""COMPUTED_VALUE"""),"Python")</f>
        <v>Python</v>
      </c>
      <c r="I4989" s="1" t="str">
        <f>IFERROR(__xludf.DUMMYFUNCTION("""COMPUTED_VALUE"""),"Scala")</f>
        <v>Scala</v>
      </c>
      <c r="J4989" s="1" t="str">
        <f>IFERROR(__xludf.DUMMYFUNCTION("""COMPUTED_VALUE"""),"WebAssembly")</f>
        <v>WebAssembly</v>
      </c>
    </row>
    <row r="4990">
      <c r="B4990" s="1" t="str">
        <f>IFERROR(__xludf.DUMMYFUNCTION("""COMPUTED_VALUE"""),"Bash/Shell/PowerShell;HTML/CSS;JavaScript;PHP;Python;SQL;TypeScript")</f>
        <v>Bash/Shell/PowerShell;HTML/CSS;JavaScript;PHP;Python;SQL;TypeScript</v>
      </c>
      <c r="E4990" s="1" t="str">
        <f>IFERROR(__xludf.DUMMYFUNCTION("UNIQUE(SPLIT(B4990,"";""))"),"Bash/Shell/PowerShell")</f>
        <v>Bash/Shell/PowerShell</v>
      </c>
      <c r="F4990" s="1" t="str">
        <f>IFERROR(__xludf.DUMMYFUNCTION("""COMPUTED_VALUE"""),"HTML/CSS")</f>
        <v>HTML/CSS</v>
      </c>
      <c r="G4990" s="1" t="str">
        <f>IFERROR(__xludf.DUMMYFUNCTION("""COMPUTED_VALUE"""),"JavaScript")</f>
        <v>JavaScript</v>
      </c>
      <c r="H4990" s="1" t="str">
        <f>IFERROR(__xludf.DUMMYFUNCTION("""COMPUTED_VALUE"""),"PHP")</f>
        <v>PHP</v>
      </c>
      <c r="I4990" s="1" t="str">
        <f>IFERROR(__xludf.DUMMYFUNCTION("""COMPUTED_VALUE"""),"Python")</f>
        <v>Python</v>
      </c>
      <c r="J4990" s="1" t="str">
        <f>IFERROR(__xludf.DUMMYFUNCTION("""COMPUTED_VALUE"""),"SQL")</f>
        <v>SQL</v>
      </c>
      <c r="K4990" s="1" t="str">
        <f>IFERROR(__xludf.DUMMYFUNCTION("""COMPUTED_VALUE"""),"TypeScript")</f>
        <v>TypeScript</v>
      </c>
    </row>
    <row r="4991">
      <c r="B4991" s="1" t="str">
        <f>IFERROR(__xludf.DUMMYFUNCTION("""COMPUTED_VALUE"""),"Bash/Shell/PowerShell;HTML/CSS;JavaScript;Python;SQL")</f>
        <v>Bash/Shell/PowerShell;HTML/CSS;JavaScript;Python;SQL</v>
      </c>
      <c r="E4991" s="1" t="str">
        <f>IFERROR(__xludf.DUMMYFUNCTION("UNIQUE(SPLIT(B4991,"";""))"),"Bash/Shell/PowerShell")</f>
        <v>Bash/Shell/PowerShell</v>
      </c>
      <c r="F4991" s="1" t="str">
        <f>IFERROR(__xludf.DUMMYFUNCTION("""COMPUTED_VALUE"""),"HTML/CSS")</f>
        <v>HTML/CSS</v>
      </c>
      <c r="G4991" s="1" t="str">
        <f>IFERROR(__xludf.DUMMYFUNCTION("""COMPUTED_VALUE"""),"JavaScript")</f>
        <v>JavaScript</v>
      </c>
      <c r="H4991" s="1" t="str">
        <f>IFERROR(__xludf.DUMMYFUNCTION("""COMPUTED_VALUE"""),"Python")</f>
        <v>Python</v>
      </c>
      <c r="I4991" s="1" t="str">
        <f>IFERROR(__xludf.DUMMYFUNCTION("""COMPUTED_VALUE"""),"SQL")</f>
        <v>SQL</v>
      </c>
    </row>
    <row r="4992">
      <c r="B4992" s="1" t="str">
        <f>IFERROR(__xludf.DUMMYFUNCTION("""COMPUTED_VALUE"""),"Bash/Shell/PowerShell;HTML/CSS;Java;PHP")</f>
        <v>Bash/Shell/PowerShell;HTML/CSS;Java;PHP</v>
      </c>
      <c r="E4992" s="1" t="str">
        <f>IFERROR(__xludf.DUMMYFUNCTION("UNIQUE(SPLIT(B4992,"";""))"),"Bash/Shell/PowerShell")</f>
        <v>Bash/Shell/PowerShell</v>
      </c>
      <c r="F4992" s="1" t="str">
        <f>IFERROR(__xludf.DUMMYFUNCTION("""COMPUTED_VALUE"""),"HTML/CSS")</f>
        <v>HTML/CSS</v>
      </c>
      <c r="G4992" s="1" t="str">
        <f>IFERROR(__xludf.DUMMYFUNCTION("""COMPUTED_VALUE"""),"Java")</f>
        <v>Java</v>
      </c>
      <c r="H4992" s="1" t="str">
        <f>IFERROR(__xludf.DUMMYFUNCTION("""COMPUTED_VALUE"""),"PHP")</f>
        <v>PHP</v>
      </c>
    </row>
    <row r="4993">
      <c r="B4993" s="1" t="str">
        <f>IFERROR(__xludf.DUMMYFUNCTION("""COMPUTED_VALUE"""),"C#;Go;HTML/CSS;JavaScript;PHP")</f>
        <v>C#;Go;HTML/CSS;JavaScript;PHP</v>
      </c>
      <c r="E4993" s="1" t="str">
        <f>IFERROR(__xludf.DUMMYFUNCTION("UNIQUE(SPLIT(B4993,"";""))"),"C#")</f>
        <v>C#</v>
      </c>
      <c r="F4993" s="1" t="str">
        <f>IFERROR(__xludf.DUMMYFUNCTION("""COMPUTED_VALUE"""),"Go")</f>
        <v>Go</v>
      </c>
      <c r="G4993" s="1" t="str">
        <f>IFERROR(__xludf.DUMMYFUNCTION("""COMPUTED_VALUE"""),"HTML/CSS")</f>
        <v>HTML/CSS</v>
      </c>
      <c r="H4993" s="1" t="str">
        <f>IFERROR(__xludf.DUMMYFUNCTION("""COMPUTED_VALUE"""),"JavaScript")</f>
        <v>JavaScript</v>
      </c>
      <c r="I4993" s="1" t="str">
        <f>IFERROR(__xludf.DUMMYFUNCTION("""COMPUTED_VALUE"""),"PHP")</f>
        <v>PHP</v>
      </c>
    </row>
    <row r="4994">
      <c r="B4994" s="1" t="str">
        <f>IFERROR(__xludf.DUMMYFUNCTION("""COMPUTED_VALUE"""),"Bash/Shell/PowerShell;C;C++;HTML/CSS;Java;Python;SQL")</f>
        <v>Bash/Shell/PowerShell;C;C++;HTML/CSS;Java;Python;SQL</v>
      </c>
      <c r="E4994" s="1" t="str">
        <f>IFERROR(__xludf.DUMMYFUNCTION("UNIQUE(SPLIT(B4994,"";""))"),"Bash/Shell/PowerShell")</f>
        <v>Bash/Shell/PowerShell</v>
      </c>
      <c r="F4994" s="1" t="str">
        <f>IFERROR(__xludf.DUMMYFUNCTION("""COMPUTED_VALUE"""),"C")</f>
        <v>C</v>
      </c>
      <c r="G4994" s="1" t="str">
        <f>IFERROR(__xludf.DUMMYFUNCTION("""COMPUTED_VALUE"""),"C++")</f>
        <v>C++</v>
      </c>
      <c r="H4994" s="1" t="str">
        <f>IFERROR(__xludf.DUMMYFUNCTION("""COMPUTED_VALUE"""),"HTML/CSS")</f>
        <v>HTML/CSS</v>
      </c>
      <c r="I4994" s="1" t="str">
        <f>IFERROR(__xludf.DUMMYFUNCTION("""COMPUTED_VALUE"""),"Java")</f>
        <v>Java</v>
      </c>
      <c r="J4994" s="1" t="str">
        <f>IFERROR(__xludf.DUMMYFUNCTION("""COMPUTED_VALUE"""),"Python")</f>
        <v>Python</v>
      </c>
      <c r="K4994" s="1" t="str">
        <f>IFERROR(__xludf.DUMMYFUNCTION("""COMPUTED_VALUE"""),"SQL")</f>
        <v>SQL</v>
      </c>
    </row>
    <row r="4995">
      <c r="B4995" s="1" t="str">
        <f>IFERROR(__xludf.DUMMYFUNCTION("""COMPUTED_VALUE"""),"Bash/Shell/PowerShell;Java;JavaScript;Python")</f>
        <v>Bash/Shell/PowerShell;Java;JavaScript;Python</v>
      </c>
      <c r="E4995" s="1" t="str">
        <f>IFERROR(__xludf.DUMMYFUNCTION("UNIQUE(SPLIT(B4995,"";""))"),"Bash/Shell/PowerShell")</f>
        <v>Bash/Shell/PowerShell</v>
      </c>
      <c r="F4995" s="1" t="str">
        <f>IFERROR(__xludf.DUMMYFUNCTION("""COMPUTED_VALUE"""),"Java")</f>
        <v>Java</v>
      </c>
      <c r="G4995" s="1" t="str">
        <f>IFERROR(__xludf.DUMMYFUNCTION("""COMPUTED_VALUE"""),"JavaScript")</f>
        <v>JavaScript</v>
      </c>
      <c r="H4995" s="1" t="str">
        <f>IFERROR(__xludf.DUMMYFUNCTION("""COMPUTED_VALUE"""),"Python")</f>
        <v>Python</v>
      </c>
    </row>
    <row r="4996">
      <c r="B4996" s="1" t="str">
        <f>IFERROR(__xludf.DUMMYFUNCTION("""COMPUTED_VALUE"""),"HTML/CSS;Java;JavaScript")</f>
        <v>HTML/CSS;Java;JavaScript</v>
      </c>
      <c r="E4996" s="1" t="str">
        <f>IFERROR(__xludf.DUMMYFUNCTION("UNIQUE(SPLIT(B4996,"";""))"),"HTML/CSS")</f>
        <v>HTML/CSS</v>
      </c>
      <c r="F4996" s="1" t="str">
        <f>IFERROR(__xludf.DUMMYFUNCTION("""COMPUTED_VALUE"""),"Java")</f>
        <v>Java</v>
      </c>
      <c r="G4996" s="1" t="str">
        <f>IFERROR(__xludf.DUMMYFUNCTION("""COMPUTED_VALUE"""),"JavaScript")</f>
        <v>JavaScript</v>
      </c>
    </row>
    <row r="4997">
      <c r="B4997" s="1" t="str">
        <f>IFERROR(__xludf.DUMMYFUNCTION("""COMPUTED_VALUE"""),"Assembly;C#;Python;SQL;VBA")</f>
        <v>Assembly;C#;Python;SQL;VBA</v>
      </c>
      <c r="E4997" s="1" t="str">
        <f>IFERROR(__xludf.DUMMYFUNCTION("UNIQUE(SPLIT(B4997,"";""))"),"Assembly")</f>
        <v>Assembly</v>
      </c>
      <c r="F4997" s="1" t="str">
        <f>IFERROR(__xludf.DUMMYFUNCTION("""COMPUTED_VALUE"""),"C#")</f>
        <v>C#</v>
      </c>
      <c r="G4997" s="1" t="str">
        <f>IFERROR(__xludf.DUMMYFUNCTION("""COMPUTED_VALUE"""),"Python")</f>
        <v>Python</v>
      </c>
      <c r="H4997" s="1" t="str">
        <f>IFERROR(__xludf.DUMMYFUNCTION("""COMPUTED_VALUE"""),"SQL")</f>
        <v>SQL</v>
      </c>
      <c r="I4997" s="1" t="str">
        <f>IFERROR(__xludf.DUMMYFUNCTION("""COMPUTED_VALUE"""),"VBA")</f>
        <v>VBA</v>
      </c>
    </row>
    <row r="4998">
      <c r="B4998" s="1" t="str">
        <f>IFERROR(__xludf.DUMMYFUNCTION("""COMPUTED_VALUE"""),"HTML/CSS;JavaScript;PHP;SQL")</f>
        <v>HTML/CSS;JavaScript;PHP;SQL</v>
      </c>
      <c r="E4998" s="1" t="str">
        <f>IFERROR(__xludf.DUMMYFUNCTION("UNIQUE(SPLIT(B4998,"";""))"),"HTML/CSS")</f>
        <v>HTML/CSS</v>
      </c>
      <c r="F4998" s="1" t="str">
        <f>IFERROR(__xludf.DUMMYFUNCTION("""COMPUTED_VALUE"""),"JavaScript")</f>
        <v>JavaScript</v>
      </c>
      <c r="G4998" s="1" t="str">
        <f>IFERROR(__xludf.DUMMYFUNCTION("""COMPUTED_VALUE"""),"PHP")</f>
        <v>PHP</v>
      </c>
      <c r="H4998" s="1" t="str">
        <f>IFERROR(__xludf.DUMMYFUNCTION("""COMPUTED_VALUE"""),"SQL")</f>
        <v>SQL</v>
      </c>
    </row>
    <row r="4999">
      <c r="B4999" s="1" t="str">
        <f>IFERROR(__xludf.DUMMYFUNCTION("""COMPUTED_VALUE"""),"HTML/CSS;Python;R")</f>
        <v>HTML/CSS;Python;R</v>
      </c>
      <c r="E4999" s="1" t="str">
        <f>IFERROR(__xludf.DUMMYFUNCTION("UNIQUE(SPLIT(B4999,"";""))"),"HTML/CSS")</f>
        <v>HTML/CSS</v>
      </c>
      <c r="F4999" s="1" t="str">
        <f>IFERROR(__xludf.DUMMYFUNCTION("""COMPUTED_VALUE"""),"Python")</f>
        <v>Python</v>
      </c>
      <c r="G4999" s="1" t="str">
        <f>IFERROR(__xludf.DUMMYFUNCTION("""COMPUTED_VALUE"""),"R")</f>
        <v>R</v>
      </c>
    </row>
    <row r="5000">
      <c r="B5000" s="1" t="str">
        <f>IFERROR(__xludf.DUMMYFUNCTION("""COMPUTED_VALUE"""),"Bash/Shell/PowerShell;C#;Go;HTML/CSS;JavaScript;Python;SQL;TypeScript")</f>
        <v>Bash/Shell/PowerShell;C#;Go;HTML/CSS;JavaScript;Python;SQL;TypeScript</v>
      </c>
      <c r="E5000" s="1" t="str">
        <f>IFERROR(__xludf.DUMMYFUNCTION("UNIQUE(SPLIT(B5000,"";""))"),"Bash/Shell/PowerShell")</f>
        <v>Bash/Shell/PowerShell</v>
      </c>
      <c r="F5000" s="1" t="str">
        <f>IFERROR(__xludf.DUMMYFUNCTION("""COMPUTED_VALUE"""),"C#")</f>
        <v>C#</v>
      </c>
      <c r="G5000" s="1" t="str">
        <f>IFERROR(__xludf.DUMMYFUNCTION("""COMPUTED_VALUE"""),"Go")</f>
        <v>Go</v>
      </c>
      <c r="H5000" s="1" t="str">
        <f>IFERROR(__xludf.DUMMYFUNCTION("""COMPUTED_VALUE"""),"HTML/CSS")</f>
        <v>HTML/CSS</v>
      </c>
      <c r="I5000" s="1" t="str">
        <f>IFERROR(__xludf.DUMMYFUNCTION("""COMPUTED_VALUE"""),"JavaScript")</f>
        <v>JavaScript</v>
      </c>
      <c r="J5000" s="1" t="str">
        <f>IFERROR(__xludf.DUMMYFUNCTION("""COMPUTED_VALUE"""),"Python")</f>
        <v>Python</v>
      </c>
      <c r="K5000" s="1" t="str">
        <f>IFERROR(__xludf.DUMMYFUNCTION("""COMPUTED_VALUE"""),"SQL")</f>
        <v>SQL</v>
      </c>
      <c r="L5000" s="1" t="str">
        <f>IFERROR(__xludf.DUMMYFUNCTION("""COMPUTED_VALUE"""),"TypeScript")</f>
        <v>TypeScript</v>
      </c>
    </row>
    <row r="5001">
      <c r="B5001" s="1" t="str">
        <f>IFERROR(__xludf.DUMMYFUNCTION("""COMPUTED_VALUE"""),"C;C++;Go;Java;Ruby;SQL")</f>
        <v>C;C++;Go;Java;Ruby;SQL</v>
      </c>
      <c r="E5001" s="1" t="str">
        <f>IFERROR(__xludf.DUMMYFUNCTION("UNIQUE(SPLIT(B5001,"";""))"),"C")</f>
        <v>C</v>
      </c>
      <c r="F5001" s="1" t="str">
        <f>IFERROR(__xludf.DUMMYFUNCTION("""COMPUTED_VALUE"""),"C++")</f>
        <v>C++</v>
      </c>
      <c r="G5001" s="1" t="str">
        <f>IFERROR(__xludf.DUMMYFUNCTION("""COMPUTED_VALUE"""),"Go")</f>
        <v>Go</v>
      </c>
      <c r="H5001" s="1" t="str">
        <f>IFERROR(__xludf.DUMMYFUNCTION("""COMPUTED_VALUE"""),"Java")</f>
        <v>Java</v>
      </c>
      <c r="I5001" s="1" t="str">
        <f>IFERROR(__xludf.DUMMYFUNCTION("""COMPUTED_VALUE"""),"Ruby")</f>
        <v>Ruby</v>
      </c>
      <c r="J5001" s="1" t="str">
        <f>IFERROR(__xludf.DUMMYFUNCTION("""COMPUTED_VALUE"""),"SQL")</f>
        <v>SQL</v>
      </c>
    </row>
    <row r="5002">
      <c r="B5002" s="1" t="str">
        <f>IFERROR(__xludf.DUMMYFUNCTION("""COMPUTED_VALUE"""),"C#;HTML/CSS;JavaScript;SQL")</f>
        <v>C#;HTML/CSS;JavaScript;SQL</v>
      </c>
      <c r="E5002" s="1" t="str">
        <f>IFERROR(__xludf.DUMMYFUNCTION("UNIQUE(SPLIT(B5002,"";""))"),"C#")</f>
        <v>C#</v>
      </c>
      <c r="F5002" s="1" t="str">
        <f>IFERROR(__xludf.DUMMYFUNCTION("""COMPUTED_VALUE"""),"HTML/CSS")</f>
        <v>HTML/CSS</v>
      </c>
      <c r="G5002" s="1" t="str">
        <f>IFERROR(__xludf.DUMMYFUNCTION("""COMPUTED_VALUE"""),"JavaScript")</f>
        <v>JavaScript</v>
      </c>
      <c r="H5002" s="1" t="str">
        <f>IFERROR(__xludf.DUMMYFUNCTION("""COMPUTED_VALUE"""),"SQL")</f>
        <v>SQL</v>
      </c>
    </row>
    <row r="5003">
      <c r="B5003" s="1" t="str">
        <f>IFERROR(__xludf.DUMMYFUNCTION("""COMPUTED_VALUE"""),"Bash/Shell/PowerShell;C#;Go;Scala;TypeScript")</f>
        <v>Bash/Shell/PowerShell;C#;Go;Scala;TypeScript</v>
      </c>
      <c r="E5003" s="1" t="str">
        <f>IFERROR(__xludf.DUMMYFUNCTION("UNIQUE(SPLIT(B5003,"";""))"),"Bash/Shell/PowerShell")</f>
        <v>Bash/Shell/PowerShell</v>
      </c>
      <c r="F5003" s="1" t="str">
        <f>IFERROR(__xludf.DUMMYFUNCTION("""COMPUTED_VALUE"""),"C#")</f>
        <v>C#</v>
      </c>
      <c r="G5003" s="1" t="str">
        <f>IFERROR(__xludf.DUMMYFUNCTION("""COMPUTED_VALUE"""),"Go")</f>
        <v>Go</v>
      </c>
      <c r="H5003" s="1" t="str">
        <f>IFERROR(__xludf.DUMMYFUNCTION("""COMPUTED_VALUE"""),"Scala")</f>
        <v>Scala</v>
      </c>
      <c r="I5003" s="1" t="str">
        <f>IFERROR(__xludf.DUMMYFUNCTION("""COMPUTED_VALUE"""),"TypeScript")</f>
        <v>TypeScript</v>
      </c>
    </row>
    <row r="5004">
      <c r="B5004" s="1" t="str">
        <f>IFERROR(__xludf.DUMMYFUNCTION("""COMPUTED_VALUE"""),"Bash/Shell/PowerShell;HTML/CSS;Python;Rust;SQL")</f>
        <v>Bash/Shell/PowerShell;HTML/CSS;Python;Rust;SQL</v>
      </c>
      <c r="E5004" s="1" t="str">
        <f>IFERROR(__xludf.DUMMYFUNCTION("UNIQUE(SPLIT(B5004,"";""))"),"Bash/Shell/PowerShell")</f>
        <v>Bash/Shell/PowerShell</v>
      </c>
      <c r="F5004" s="1" t="str">
        <f>IFERROR(__xludf.DUMMYFUNCTION("""COMPUTED_VALUE"""),"HTML/CSS")</f>
        <v>HTML/CSS</v>
      </c>
      <c r="G5004" s="1" t="str">
        <f>IFERROR(__xludf.DUMMYFUNCTION("""COMPUTED_VALUE"""),"Python")</f>
        <v>Python</v>
      </c>
      <c r="H5004" s="1" t="str">
        <f>IFERROR(__xludf.DUMMYFUNCTION("""COMPUTED_VALUE"""),"Rust")</f>
        <v>Rust</v>
      </c>
      <c r="I5004" s="1" t="str">
        <f>IFERROR(__xludf.DUMMYFUNCTION("""COMPUTED_VALUE"""),"SQL")</f>
        <v>SQL</v>
      </c>
    </row>
    <row r="5005">
      <c r="B5005" s="1" t="str">
        <f>IFERROR(__xludf.DUMMYFUNCTION("""COMPUTED_VALUE"""),"JavaScript")</f>
        <v>JavaScript</v>
      </c>
      <c r="E5005" s="1" t="str">
        <f>IFERROR(__xludf.DUMMYFUNCTION("UNIQUE(SPLIT(B5005,"";""))"),"JavaScript")</f>
        <v>JavaScript</v>
      </c>
    </row>
    <row r="5006">
      <c r="B5006" s="1" t="str">
        <f>IFERROR(__xludf.DUMMYFUNCTION("""COMPUTED_VALUE"""),"Bash/Shell/PowerShell;Go;HTML/CSS;Java;JavaScript;PHP;Python;Ruby;SQL")</f>
        <v>Bash/Shell/PowerShell;Go;HTML/CSS;Java;JavaScript;PHP;Python;Ruby;SQL</v>
      </c>
      <c r="E5006" s="1" t="str">
        <f>IFERROR(__xludf.DUMMYFUNCTION("UNIQUE(SPLIT(B5006,"";""))"),"Bash/Shell/PowerShell")</f>
        <v>Bash/Shell/PowerShell</v>
      </c>
      <c r="F5006" s="1" t="str">
        <f>IFERROR(__xludf.DUMMYFUNCTION("""COMPUTED_VALUE"""),"Go")</f>
        <v>Go</v>
      </c>
      <c r="G5006" s="1" t="str">
        <f>IFERROR(__xludf.DUMMYFUNCTION("""COMPUTED_VALUE"""),"HTML/CSS")</f>
        <v>HTML/CSS</v>
      </c>
      <c r="H5006" s="1" t="str">
        <f>IFERROR(__xludf.DUMMYFUNCTION("""COMPUTED_VALUE"""),"Java")</f>
        <v>Java</v>
      </c>
      <c r="I5006" s="1" t="str">
        <f>IFERROR(__xludf.DUMMYFUNCTION("""COMPUTED_VALUE"""),"JavaScript")</f>
        <v>JavaScript</v>
      </c>
      <c r="J5006" s="1" t="str">
        <f>IFERROR(__xludf.DUMMYFUNCTION("""COMPUTED_VALUE"""),"PHP")</f>
        <v>PHP</v>
      </c>
      <c r="K5006" s="1" t="str">
        <f>IFERROR(__xludf.DUMMYFUNCTION("""COMPUTED_VALUE"""),"Python")</f>
        <v>Python</v>
      </c>
      <c r="L5006" s="1" t="str">
        <f>IFERROR(__xludf.DUMMYFUNCTION("""COMPUTED_VALUE"""),"Ruby")</f>
        <v>Ruby</v>
      </c>
      <c r="M5006" s="1" t="str">
        <f>IFERROR(__xludf.DUMMYFUNCTION("""COMPUTED_VALUE"""),"SQL")</f>
        <v>SQL</v>
      </c>
    </row>
    <row r="5007">
      <c r="B5007" s="1" t="str">
        <f>IFERROR(__xludf.DUMMYFUNCTION("""COMPUTED_VALUE"""),"Bash/Shell/PowerShell;HTML/CSS;Java;JavaScript;SQL;TypeScript")</f>
        <v>Bash/Shell/PowerShell;HTML/CSS;Java;JavaScript;SQL;TypeScript</v>
      </c>
      <c r="E5007" s="1" t="str">
        <f>IFERROR(__xludf.DUMMYFUNCTION("UNIQUE(SPLIT(B5007,"";""))"),"Bash/Shell/PowerShell")</f>
        <v>Bash/Shell/PowerShell</v>
      </c>
      <c r="F5007" s="1" t="str">
        <f>IFERROR(__xludf.DUMMYFUNCTION("""COMPUTED_VALUE"""),"HTML/CSS")</f>
        <v>HTML/CSS</v>
      </c>
      <c r="G5007" s="1" t="str">
        <f>IFERROR(__xludf.DUMMYFUNCTION("""COMPUTED_VALUE"""),"Java")</f>
        <v>Java</v>
      </c>
      <c r="H5007" s="1" t="str">
        <f>IFERROR(__xludf.DUMMYFUNCTION("""COMPUTED_VALUE"""),"JavaScript")</f>
        <v>JavaScript</v>
      </c>
      <c r="I5007" s="1" t="str">
        <f>IFERROR(__xludf.DUMMYFUNCTION("""COMPUTED_VALUE"""),"SQL")</f>
        <v>SQL</v>
      </c>
      <c r="J5007" s="1" t="str">
        <f>IFERROR(__xludf.DUMMYFUNCTION("""COMPUTED_VALUE"""),"TypeScript")</f>
        <v>TypeScript</v>
      </c>
    </row>
    <row r="5008">
      <c r="B5008" s="1" t="str">
        <f>IFERROR(__xludf.DUMMYFUNCTION("""COMPUTED_VALUE"""),"Bash/Shell/PowerShell;JavaScript;Python")</f>
        <v>Bash/Shell/PowerShell;JavaScript;Python</v>
      </c>
      <c r="E5008" s="1" t="str">
        <f>IFERROR(__xludf.DUMMYFUNCTION("UNIQUE(SPLIT(B5008,"";""))"),"Bash/Shell/PowerShell")</f>
        <v>Bash/Shell/PowerShell</v>
      </c>
      <c r="F5008" s="1" t="str">
        <f>IFERROR(__xludf.DUMMYFUNCTION("""COMPUTED_VALUE"""),"JavaScript")</f>
        <v>JavaScript</v>
      </c>
      <c r="G5008" s="1" t="str">
        <f>IFERROR(__xludf.DUMMYFUNCTION("""COMPUTED_VALUE"""),"Python")</f>
        <v>Python</v>
      </c>
    </row>
    <row r="5009">
      <c r="B5009" s="1" t="str">
        <f>IFERROR(__xludf.DUMMYFUNCTION("""COMPUTED_VALUE"""),"C;HTML/CSS;Java;JavaScript;Objective-C;PHP;SQL;Other(s):")</f>
        <v>C;HTML/CSS;Java;JavaScript;Objective-C;PHP;SQL;Other(s):</v>
      </c>
      <c r="E5009" s="1" t="str">
        <f>IFERROR(__xludf.DUMMYFUNCTION("UNIQUE(SPLIT(B5009,"";""))"),"C")</f>
        <v>C</v>
      </c>
      <c r="F5009" s="1" t="str">
        <f>IFERROR(__xludf.DUMMYFUNCTION("""COMPUTED_VALUE"""),"HTML/CSS")</f>
        <v>HTML/CSS</v>
      </c>
      <c r="G5009" s="1" t="str">
        <f>IFERROR(__xludf.DUMMYFUNCTION("""COMPUTED_VALUE"""),"Java")</f>
        <v>Java</v>
      </c>
      <c r="H5009" s="1" t="str">
        <f>IFERROR(__xludf.DUMMYFUNCTION("""COMPUTED_VALUE"""),"JavaScript")</f>
        <v>JavaScript</v>
      </c>
      <c r="I5009" s="1" t="str">
        <f>IFERROR(__xludf.DUMMYFUNCTION("""COMPUTED_VALUE"""),"Objective-C")</f>
        <v>Objective-C</v>
      </c>
      <c r="J5009" s="1" t="str">
        <f>IFERROR(__xludf.DUMMYFUNCTION("""COMPUTED_VALUE"""),"PHP")</f>
        <v>PHP</v>
      </c>
      <c r="K5009" s="1" t="str">
        <f>IFERROR(__xludf.DUMMYFUNCTION("""COMPUTED_VALUE"""),"SQL")</f>
        <v>SQL</v>
      </c>
      <c r="L5009" s="1" t="str">
        <f>IFERROR(__xludf.DUMMYFUNCTION("""COMPUTED_VALUE"""),"Other(s):")</f>
        <v>Other(s):</v>
      </c>
    </row>
    <row r="5010">
      <c r="B5010" s="1" t="str">
        <f>IFERROR(__xludf.DUMMYFUNCTION("""COMPUTED_VALUE"""),"C++")</f>
        <v>C++</v>
      </c>
      <c r="E5010" s="1" t="str">
        <f>IFERROR(__xludf.DUMMYFUNCTION("UNIQUE(SPLIT(B5010,"";""))"),"C++")</f>
        <v>C++</v>
      </c>
    </row>
    <row r="5011">
      <c r="B5011" s="1" t="str">
        <f>IFERROR(__xludf.DUMMYFUNCTION("""COMPUTED_VALUE"""),"Java;JavaScript;Scala;SQL")</f>
        <v>Java;JavaScript;Scala;SQL</v>
      </c>
      <c r="E5011" s="1" t="str">
        <f>IFERROR(__xludf.DUMMYFUNCTION("UNIQUE(SPLIT(B5011,"";""))"),"Java")</f>
        <v>Java</v>
      </c>
      <c r="F5011" s="1" t="str">
        <f>IFERROR(__xludf.DUMMYFUNCTION("""COMPUTED_VALUE"""),"JavaScript")</f>
        <v>JavaScript</v>
      </c>
      <c r="G5011" s="1" t="str">
        <f>IFERROR(__xludf.DUMMYFUNCTION("""COMPUTED_VALUE"""),"Scala")</f>
        <v>Scala</v>
      </c>
      <c r="H5011" s="1" t="str">
        <f>IFERROR(__xludf.DUMMYFUNCTION("""COMPUTED_VALUE"""),"SQL")</f>
        <v>SQL</v>
      </c>
    </row>
    <row r="5012">
      <c r="B5012" s="1" t="str">
        <f>IFERROR(__xludf.DUMMYFUNCTION("""COMPUTED_VALUE"""),"Bash/Shell/PowerShell;PHP;Python")</f>
        <v>Bash/Shell/PowerShell;PHP;Python</v>
      </c>
      <c r="E5012" s="1" t="str">
        <f>IFERROR(__xludf.DUMMYFUNCTION("UNIQUE(SPLIT(B5012,"";""))"),"Bash/Shell/PowerShell")</f>
        <v>Bash/Shell/PowerShell</v>
      </c>
      <c r="F5012" s="1" t="str">
        <f>IFERROR(__xludf.DUMMYFUNCTION("""COMPUTED_VALUE"""),"PHP")</f>
        <v>PHP</v>
      </c>
      <c r="G5012" s="1" t="str">
        <f>IFERROR(__xludf.DUMMYFUNCTION("""COMPUTED_VALUE"""),"Python")</f>
        <v>Python</v>
      </c>
    </row>
    <row r="5013">
      <c r="B5013" s="1" t="str">
        <f>IFERROR(__xludf.DUMMYFUNCTION("""COMPUTED_VALUE"""),"Bash/Shell/PowerShell;HTML/CSS;JavaScript;Objective-C;Python;SQL;TypeScript")</f>
        <v>Bash/Shell/PowerShell;HTML/CSS;JavaScript;Objective-C;Python;SQL;TypeScript</v>
      </c>
      <c r="E5013" s="1" t="str">
        <f>IFERROR(__xludf.DUMMYFUNCTION("UNIQUE(SPLIT(B5013,"";""))"),"Bash/Shell/PowerShell")</f>
        <v>Bash/Shell/PowerShell</v>
      </c>
      <c r="F5013" s="1" t="str">
        <f>IFERROR(__xludf.DUMMYFUNCTION("""COMPUTED_VALUE"""),"HTML/CSS")</f>
        <v>HTML/CSS</v>
      </c>
      <c r="G5013" s="1" t="str">
        <f>IFERROR(__xludf.DUMMYFUNCTION("""COMPUTED_VALUE"""),"JavaScript")</f>
        <v>JavaScript</v>
      </c>
      <c r="H5013" s="1" t="str">
        <f>IFERROR(__xludf.DUMMYFUNCTION("""COMPUTED_VALUE"""),"Objective-C")</f>
        <v>Objective-C</v>
      </c>
      <c r="I5013" s="1" t="str">
        <f>IFERROR(__xludf.DUMMYFUNCTION("""COMPUTED_VALUE"""),"Python")</f>
        <v>Python</v>
      </c>
      <c r="J5013" s="1" t="str">
        <f>IFERROR(__xludf.DUMMYFUNCTION("""COMPUTED_VALUE"""),"SQL")</f>
        <v>SQL</v>
      </c>
      <c r="K5013" s="1" t="str">
        <f>IFERROR(__xludf.DUMMYFUNCTION("""COMPUTED_VALUE"""),"TypeScript")</f>
        <v>TypeScript</v>
      </c>
    </row>
    <row r="5014">
      <c r="B5014" s="1" t="str">
        <f>IFERROR(__xludf.DUMMYFUNCTION("""COMPUTED_VALUE"""),"Go;HTML/CSS;Java;JavaScript;Rust;SQL")</f>
        <v>Go;HTML/CSS;Java;JavaScript;Rust;SQL</v>
      </c>
      <c r="E5014" s="1" t="str">
        <f>IFERROR(__xludf.DUMMYFUNCTION("UNIQUE(SPLIT(B5014,"";""))"),"Go")</f>
        <v>Go</v>
      </c>
      <c r="F5014" s="1" t="str">
        <f>IFERROR(__xludf.DUMMYFUNCTION("""COMPUTED_VALUE"""),"HTML/CSS")</f>
        <v>HTML/CSS</v>
      </c>
      <c r="G5014" s="1" t="str">
        <f>IFERROR(__xludf.DUMMYFUNCTION("""COMPUTED_VALUE"""),"Java")</f>
        <v>Java</v>
      </c>
      <c r="H5014" s="1" t="str">
        <f>IFERROR(__xludf.DUMMYFUNCTION("""COMPUTED_VALUE"""),"JavaScript")</f>
        <v>JavaScript</v>
      </c>
      <c r="I5014" s="1" t="str">
        <f>IFERROR(__xludf.DUMMYFUNCTION("""COMPUTED_VALUE"""),"Rust")</f>
        <v>Rust</v>
      </c>
      <c r="J5014" s="1" t="str">
        <f>IFERROR(__xludf.DUMMYFUNCTION("""COMPUTED_VALUE"""),"SQL")</f>
        <v>SQL</v>
      </c>
    </row>
    <row r="5015">
      <c r="B5015" s="1" t="str">
        <f>IFERROR(__xludf.DUMMYFUNCTION("""COMPUTED_VALUE"""),"C;Java;Python;R;SQL;WebAssembly")</f>
        <v>C;Java;Python;R;SQL;WebAssembly</v>
      </c>
      <c r="E5015" s="1" t="str">
        <f>IFERROR(__xludf.DUMMYFUNCTION("UNIQUE(SPLIT(B5015,"";""))"),"C")</f>
        <v>C</v>
      </c>
      <c r="F5015" s="1" t="str">
        <f>IFERROR(__xludf.DUMMYFUNCTION("""COMPUTED_VALUE"""),"Java")</f>
        <v>Java</v>
      </c>
      <c r="G5015" s="1" t="str">
        <f>IFERROR(__xludf.DUMMYFUNCTION("""COMPUTED_VALUE"""),"Python")</f>
        <v>Python</v>
      </c>
      <c r="H5015" s="1" t="str">
        <f>IFERROR(__xludf.DUMMYFUNCTION("""COMPUTED_VALUE"""),"R")</f>
        <v>R</v>
      </c>
      <c r="I5015" s="1" t="str">
        <f>IFERROR(__xludf.DUMMYFUNCTION("""COMPUTED_VALUE"""),"SQL")</f>
        <v>SQL</v>
      </c>
      <c r="J5015" s="1" t="str">
        <f>IFERROR(__xludf.DUMMYFUNCTION("""COMPUTED_VALUE"""),"WebAssembly")</f>
        <v>WebAssembly</v>
      </c>
    </row>
    <row r="5016">
      <c r="B5016" s="1" t="str">
        <f>IFERROR(__xludf.DUMMYFUNCTION("""COMPUTED_VALUE"""),"Bash/Shell/PowerShell;Clojure;Go;HTML/CSS;Java;JavaScript;Kotlin;Objective-C;Python;Rust;SQL;Swift;TypeScript")</f>
        <v>Bash/Shell/PowerShell;Clojure;Go;HTML/CSS;Java;JavaScript;Kotlin;Objective-C;Python;Rust;SQL;Swift;TypeScript</v>
      </c>
      <c r="E5016" s="1" t="str">
        <f>IFERROR(__xludf.DUMMYFUNCTION("UNIQUE(SPLIT(B5016,"";""))"),"Bash/Shell/PowerShell")</f>
        <v>Bash/Shell/PowerShell</v>
      </c>
      <c r="F5016" s="1" t="str">
        <f>IFERROR(__xludf.DUMMYFUNCTION("""COMPUTED_VALUE"""),"Clojure")</f>
        <v>Clojure</v>
      </c>
      <c r="G5016" s="1" t="str">
        <f>IFERROR(__xludf.DUMMYFUNCTION("""COMPUTED_VALUE"""),"Go")</f>
        <v>Go</v>
      </c>
      <c r="H5016" s="1" t="str">
        <f>IFERROR(__xludf.DUMMYFUNCTION("""COMPUTED_VALUE"""),"HTML/CSS")</f>
        <v>HTML/CSS</v>
      </c>
      <c r="I5016" s="1" t="str">
        <f>IFERROR(__xludf.DUMMYFUNCTION("""COMPUTED_VALUE"""),"Java")</f>
        <v>Java</v>
      </c>
      <c r="J5016" s="1" t="str">
        <f>IFERROR(__xludf.DUMMYFUNCTION("""COMPUTED_VALUE"""),"JavaScript")</f>
        <v>JavaScript</v>
      </c>
      <c r="K5016" s="1" t="str">
        <f>IFERROR(__xludf.DUMMYFUNCTION("""COMPUTED_VALUE"""),"Kotlin")</f>
        <v>Kotlin</v>
      </c>
      <c r="L5016" s="1" t="str">
        <f>IFERROR(__xludf.DUMMYFUNCTION("""COMPUTED_VALUE"""),"Objective-C")</f>
        <v>Objective-C</v>
      </c>
      <c r="M5016" s="1" t="str">
        <f>IFERROR(__xludf.DUMMYFUNCTION("""COMPUTED_VALUE"""),"Python")</f>
        <v>Python</v>
      </c>
      <c r="N5016" s="1" t="str">
        <f>IFERROR(__xludf.DUMMYFUNCTION("""COMPUTED_VALUE"""),"Rust")</f>
        <v>Rust</v>
      </c>
      <c r="O5016" s="1" t="str">
        <f>IFERROR(__xludf.DUMMYFUNCTION("""COMPUTED_VALUE"""),"SQL")</f>
        <v>SQL</v>
      </c>
      <c r="P5016" s="1" t="str">
        <f>IFERROR(__xludf.DUMMYFUNCTION("""COMPUTED_VALUE"""),"Swift")</f>
        <v>Swift</v>
      </c>
      <c r="Q5016" s="1" t="str">
        <f>IFERROR(__xludf.DUMMYFUNCTION("""COMPUTED_VALUE"""),"TypeScript")</f>
        <v>TypeScript</v>
      </c>
    </row>
    <row r="5017">
      <c r="B5017" s="1" t="str">
        <f>IFERROR(__xludf.DUMMYFUNCTION("""COMPUTED_VALUE"""),"C;C++;C#")</f>
        <v>C;C++;C#</v>
      </c>
      <c r="E5017" s="1" t="str">
        <f>IFERROR(__xludf.DUMMYFUNCTION("UNIQUE(SPLIT(B5017,"";""))"),"C")</f>
        <v>C</v>
      </c>
      <c r="F5017" s="1" t="str">
        <f>IFERROR(__xludf.DUMMYFUNCTION("""COMPUTED_VALUE"""),"C++")</f>
        <v>C++</v>
      </c>
      <c r="G5017" s="1" t="str">
        <f>IFERROR(__xludf.DUMMYFUNCTION("""COMPUTED_VALUE"""),"C#")</f>
        <v>C#</v>
      </c>
    </row>
    <row r="5018">
      <c r="B5018" s="1" t="str">
        <f>IFERROR(__xludf.DUMMYFUNCTION("""COMPUTED_VALUE"""),"Python;Other(s):")</f>
        <v>Python;Other(s):</v>
      </c>
      <c r="E5018" s="1" t="str">
        <f>IFERROR(__xludf.DUMMYFUNCTION("UNIQUE(SPLIT(B5018,"";""))"),"Python")</f>
        <v>Python</v>
      </c>
      <c r="F5018" s="1" t="str">
        <f>IFERROR(__xludf.DUMMYFUNCTION("""COMPUTED_VALUE"""),"Other(s):")</f>
        <v>Other(s):</v>
      </c>
    </row>
    <row r="5019">
      <c r="B5019" s="1" t="str">
        <f>IFERROR(__xludf.DUMMYFUNCTION("""COMPUTED_VALUE"""),"Assembly;Bash/Shell/PowerShell;C;C++;HTML/CSS;Java;JavaScript;PHP;Python;SQL")</f>
        <v>Assembly;Bash/Shell/PowerShell;C;C++;HTML/CSS;Java;JavaScript;PHP;Python;SQL</v>
      </c>
      <c r="E5019" s="1" t="str">
        <f>IFERROR(__xludf.DUMMYFUNCTION("UNIQUE(SPLIT(B5019,"";""))"),"Assembly")</f>
        <v>Assembly</v>
      </c>
      <c r="F5019" s="1" t="str">
        <f>IFERROR(__xludf.DUMMYFUNCTION("""COMPUTED_VALUE"""),"Bash/Shell/PowerShell")</f>
        <v>Bash/Shell/PowerShell</v>
      </c>
      <c r="G5019" s="1" t="str">
        <f>IFERROR(__xludf.DUMMYFUNCTION("""COMPUTED_VALUE"""),"C")</f>
        <v>C</v>
      </c>
      <c r="H5019" s="1" t="str">
        <f>IFERROR(__xludf.DUMMYFUNCTION("""COMPUTED_VALUE"""),"C++")</f>
        <v>C++</v>
      </c>
      <c r="I5019" s="1" t="str">
        <f>IFERROR(__xludf.DUMMYFUNCTION("""COMPUTED_VALUE"""),"HTML/CSS")</f>
        <v>HTML/CSS</v>
      </c>
      <c r="J5019" s="1" t="str">
        <f>IFERROR(__xludf.DUMMYFUNCTION("""COMPUTED_VALUE"""),"Java")</f>
        <v>Java</v>
      </c>
      <c r="K5019" s="1" t="str">
        <f>IFERROR(__xludf.DUMMYFUNCTION("""COMPUTED_VALUE"""),"JavaScript")</f>
        <v>JavaScript</v>
      </c>
      <c r="L5019" s="1" t="str">
        <f>IFERROR(__xludf.DUMMYFUNCTION("""COMPUTED_VALUE"""),"PHP")</f>
        <v>PHP</v>
      </c>
      <c r="M5019" s="1" t="str">
        <f>IFERROR(__xludf.DUMMYFUNCTION("""COMPUTED_VALUE"""),"Python")</f>
        <v>Python</v>
      </c>
      <c r="N5019" s="1" t="str">
        <f>IFERROR(__xludf.DUMMYFUNCTION("""COMPUTED_VALUE"""),"SQL")</f>
        <v>SQL</v>
      </c>
    </row>
    <row r="5020">
      <c r="B5020" s="1" t="str">
        <f>IFERROR(__xludf.DUMMYFUNCTION("""COMPUTED_VALUE"""),"C#;SQL")</f>
        <v>C#;SQL</v>
      </c>
      <c r="E5020" s="1" t="str">
        <f>IFERROR(__xludf.DUMMYFUNCTION("UNIQUE(SPLIT(B5020,"";""))"),"C#")</f>
        <v>C#</v>
      </c>
      <c r="F5020" s="1" t="str">
        <f>IFERROR(__xludf.DUMMYFUNCTION("""COMPUTED_VALUE"""),"SQL")</f>
        <v>SQL</v>
      </c>
    </row>
    <row r="5021">
      <c r="B5021" s="1" t="str">
        <f>IFERROR(__xludf.DUMMYFUNCTION("""COMPUTED_VALUE"""),"Bash/Shell/PowerShell;C++;C#;HTML/CSS;JavaScript;SQL;TypeScript")</f>
        <v>Bash/Shell/PowerShell;C++;C#;HTML/CSS;JavaScript;SQL;TypeScript</v>
      </c>
      <c r="E5021" s="1" t="str">
        <f>IFERROR(__xludf.DUMMYFUNCTION("UNIQUE(SPLIT(B5021,"";""))"),"Bash/Shell/PowerShell")</f>
        <v>Bash/Shell/PowerShell</v>
      </c>
      <c r="F5021" s="1" t="str">
        <f>IFERROR(__xludf.DUMMYFUNCTION("""COMPUTED_VALUE"""),"C++")</f>
        <v>C++</v>
      </c>
      <c r="G5021" s="1" t="str">
        <f>IFERROR(__xludf.DUMMYFUNCTION("""COMPUTED_VALUE"""),"C#")</f>
        <v>C#</v>
      </c>
      <c r="H5021" s="1" t="str">
        <f>IFERROR(__xludf.DUMMYFUNCTION("""COMPUTED_VALUE"""),"HTML/CSS")</f>
        <v>HTML/CSS</v>
      </c>
      <c r="I5021" s="1" t="str">
        <f>IFERROR(__xludf.DUMMYFUNCTION("""COMPUTED_VALUE"""),"JavaScript")</f>
        <v>JavaScript</v>
      </c>
      <c r="J5021" s="1" t="str">
        <f>IFERROR(__xludf.DUMMYFUNCTION("""COMPUTED_VALUE"""),"SQL")</f>
        <v>SQL</v>
      </c>
      <c r="K5021" s="1" t="str">
        <f>IFERROR(__xludf.DUMMYFUNCTION("""COMPUTED_VALUE"""),"TypeScript")</f>
        <v>TypeScript</v>
      </c>
    </row>
    <row r="5022">
      <c r="B5022" s="1" t="str">
        <f>IFERROR(__xludf.DUMMYFUNCTION("""COMPUTED_VALUE"""),"Bash/Shell/PowerShell;C#;HTML/CSS;JavaScript;PHP;Ruby;SQL;VBA")</f>
        <v>Bash/Shell/PowerShell;C#;HTML/CSS;JavaScript;PHP;Ruby;SQL;VBA</v>
      </c>
      <c r="E5022" s="1" t="str">
        <f>IFERROR(__xludf.DUMMYFUNCTION("UNIQUE(SPLIT(B5022,"";""))"),"Bash/Shell/PowerShell")</f>
        <v>Bash/Shell/PowerShell</v>
      </c>
      <c r="F5022" s="1" t="str">
        <f>IFERROR(__xludf.DUMMYFUNCTION("""COMPUTED_VALUE"""),"C#")</f>
        <v>C#</v>
      </c>
      <c r="G5022" s="1" t="str">
        <f>IFERROR(__xludf.DUMMYFUNCTION("""COMPUTED_VALUE"""),"HTML/CSS")</f>
        <v>HTML/CSS</v>
      </c>
      <c r="H5022" s="1" t="str">
        <f>IFERROR(__xludf.DUMMYFUNCTION("""COMPUTED_VALUE"""),"JavaScript")</f>
        <v>JavaScript</v>
      </c>
      <c r="I5022" s="1" t="str">
        <f>IFERROR(__xludf.DUMMYFUNCTION("""COMPUTED_VALUE"""),"PHP")</f>
        <v>PHP</v>
      </c>
      <c r="J5022" s="1" t="str">
        <f>IFERROR(__xludf.DUMMYFUNCTION("""COMPUTED_VALUE"""),"Ruby")</f>
        <v>Ruby</v>
      </c>
      <c r="K5022" s="1" t="str">
        <f>IFERROR(__xludf.DUMMYFUNCTION("""COMPUTED_VALUE"""),"SQL")</f>
        <v>SQL</v>
      </c>
      <c r="L5022" s="1" t="str">
        <f>IFERROR(__xludf.DUMMYFUNCTION("""COMPUTED_VALUE"""),"VBA")</f>
        <v>VBA</v>
      </c>
    </row>
    <row r="5023">
      <c r="B5023" s="1" t="str">
        <f>IFERROR(__xludf.DUMMYFUNCTION("""COMPUTED_VALUE"""),"Bash/Shell/PowerShell;C;C++;HTML/CSS;Java;JavaScript;SQL;TypeScript;Other(s):")</f>
        <v>Bash/Shell/PowerShell;C;C++;HTML/CSS;Java;JavaScript;SQL;TypeScript;Other(s):</v>
      </c>
      <c r="E5023" s="1" t="str">
        <f>IFERROR(__xludf.DUMMYFUNCTION("UNIQUE(SPLIT(B5023,"";""))"),"Bash/Shell/PowerShell")</f>
        <v>Bash/Shell/PowerShell</v>
      </c>
      <c r="F5023" s="1" t="str">
        <f>IFERROR(__xludf.DUMMYFUNCTION("""COMPUTED_VALUE"""),"C")</f>
        <v>C</v>
      </c>
      <c r="G5023" s="1" t="str">
        <f>IFERROR(__xludf.DUMMYFUNCTION("""COMPUTED_VALUE"""),"C++")</f>
        <v>C++</v>
      </c>
      <c r="H5023" s="1" t="str">
        <f>IFERROR(__xludf.DUMMYFUNCTION("""COMPUTED_VALUE"""),"HTML/CSS")</f>
        <v>HTML/CSS</v>
      </c>
      <c r="I5023" s="1" t="str">
        <f>IFERROR(__xludf.DUMMYFUNCTION("""COMPUTED_VALUE"""),"Java")</f>
        <v>Java</v>
      </c>
      <c r="J5023" s="1" t="str">
        <f>IFERROR(__xludf.DUMMYFUNCTION("""COMPUTED_VALUE"""),"JavaScript")</f>
        <v>JavaScript</v>
      </c>
      <c r="K5023" s="1" t="str">
        <f>IFERROR(__xludf.DUMMYFUNCTION("""COMPUTED_VALUE"""),"SQL")</f>
        <v>SQL</v>
      </c>
      <c r="L5023" s="1" t="str">
        <f>IFERROR(__xludf.DUMMYFUNCTION("""COMPUTED_VALUE"""),"TypeScript")</f>
        <v>TypeScript</v>
      </c>
      <c r="M5023" s="1" t="str">
        <f>IFERROR(__xludf.DUMMYFUNCTION("""COMPUTED_VALUE"""),"Other(s):")</f>
        <v>Other(s):</v>
      </c>
    </row>
    <row r="5024">
      <c r="B5024" s="1" t="str">
        <f>IFERROR(__xludf.DUMMYFUNCTION("""COMPUTED_VALUE"""),"Bash/Shell/PowerShell;JavaScript;PHP;Python;SQL;Other(s):")</f>
        <v>Bash/Shell/PowerShell;JavaScript;PHP;Python;SQL;Other(s):</v>
      </c>
      <c r="E5024" s="1" t="str">
        <f>IFERROR(__xludf.DUMMYFUNCTION("UNIQUE(SPLIT(B5024,"";""))"),"Bash/Shell/PowerShell")</f>
        <v>Bash/Shell/PowerShell</v>
      </c>
      <c r="F5024" s="1" t="str">
        <f>IFERROR(__xludf.DUMMYFUNCTION("""COMPUTED_VALUE"""),"JavaScript")</f>
        <v>JavaScript</v>
      </c>
      <c r="G5024" s="1" t="str">
        <f>IFERROR(__xludf.DUMMYFUNCTION("""COMPUTED_VALUE"""),"PHP")</f>
        <v>PHP</v>
      </c>
      <c r="H5024" s="1" t="str">
        <f>IFERROR(__xludf.DUMMYFUNCTION("""COMPUTED_VALUE"""),"Python")</f>
        <v>Python</v>
      </c>
      <c r="I5024" s="1" t="str">
        <f>IFERROR(__xludf.DUMMYFUNCTION("""COMPUTED_VALUE"""),"SQL")</f>
        <v>SQL</v>
      </c>
      <c r="J5024" s="1" t="str">
        <f>IFERROR(__xludf.DUMMYFUNCTION("""COMPUTED_VALUE"""),"Other(s):")</f>
        <v>Other(s):</v>
      </c>
    </row>
    <row r="5025">
      <c r="B5025" s="1" t="str">
        <f>IFERROR(__xludf.DUMMYFUNCTION("""COMPUTED_VALUE"""),"C++;JavaScript")</f>
        <v>C++;JavaScript</v>
      </c>
      <c r="E5025" s="1" t="str">
        <f>IFERROR(__xludf.DUMMYFUNCTION("UNIQUE(SPLIT(B5025,"";""))"),"C++")</f>
        <v>C++</v>
      </c>
      <c r="F5025" s="1" t="str">
        <f>IFERROR(__xludf.DUMMYFUNCTION("""COMPUTED_VALUE"""),"JavaScript")</f>
        <v>JavaScript</v>
      </c>
    </row>
    <row r="5026">
      <c r="B5026" s="1" t="str">
        <f>IFERROR(__xludf.DUMMYFUNCTION("""COMPUTED_VALUE"""),"Bash/Shell/PowerShell;HTML/CSS;JavaScript;PHP;SQL;VBA")</f>
        <v>Bash/Shell/PowerShell;HTML/CSS;JavaScript;PHP;SQL;VBA</v>
      </c>
      <c r="E5026" s="1" t="str">
        <f>IFERROR(__xludf.DUMMYFUNCTION("UNIQUE(SPLIT(B5026,"";""))"),"Bash/Shell/PowerShell")</f>
        <v>Bash/Shell/PowerShell</v>
      </c>
      <c r="F5026" s="1" t="str">
        <f>IFERROR(__xludf.DUMMYFUNCTION("""COMPUTED_VALUE"""),"HTML/CSS")</f>
        <v>HTML/CSS</v>
      </c>
      <c r="G5026" s="1" t="str">
        <f>IFERROR(__xludf.DUMMYFUNCTION("""COMPUTED_VALUE"""),"JavaScript")</f>
        <v>JavaScript</v>
      </c>
      <c r="H5026" s="1" t="str">
        <f>IFERROR(__xludf.DUMMYFUNCTION("""COMPUTED_VALUE"""),"PHP")</f>
        <v>PHP</v>
      </c>
      <c r="I5026" s="1" t="str">
        <f>IFERROR(__xludf.DUMMYFUNCTION("""COMPUTED_VALUE"""),"SQL")</f>
        <v>SQL</v>
      </c>
      <c r="J5026" s="1" t="str">
        <f>IFERROR(__xludf.DUMMYFUNCTION("""COMPUTED_VALUE"""),"VBA")</f>
        <v>VBA</v>
      </c>
    </row>
    <row r="5027">
      <c r="B5027" s="1" t="str">
        <f>IFERROR(__xludf.DUMMYFUNCTION("""COMPUTED_VALUE"""),"Bash/Shell/PowerShell;HTML/CSS;Java;JavaScript;Ruby;SQL;TypeScript")</f>
        <v>Bash/Shell/PowerShell;HTML/CSS;Java;JavaScript;Ruby;SQL;TypeScript</v>
      </c>
      <c r="E5027" s="1" t="str">
        <f>IFERROR(__xludf.DUMMYFUNCTION("UNIQUE(SPLIT(B5027,"";""))"),"Bash/Shell/PowerShell")</f>
        <v>Bash/Shell/PowerShell</v>
      </c>
      <c r="F5027" s="1" t="str">
        <f>IFERROR(__xludf.DUMMYFUNCTION("""COMPUTED_VALUE"""),"HTML/CSS")</f>
        <v>HTML/CSS</v>
      </c>
      <c r="G5027" s="1" t="str">
        <f>IFERROR(__xludf.DUMMYFUNCTION("""COMPUTED_VALUE"""),"Java")</f>
        <v>Java</v>
      </c>
      <c r="H5027" s="1" t="str">
        <f>IFERROR(__xludf.DUMMYFUNCTION("""COMPUTED_VALUE"""),"JavaScript")</f>
        <v>JavaScript</v>
      </c>
      <c r="I5027" s="1" t="str">
        <f>IFERROR(__xludf.DUMMYFUNCTION("""COMPUTED_VALUE"""),"Ruby")</f>
        <v>Ruby</v>
      </c>
      <c r="J5027" s="1" t="str">
        <f>IFERROR(__xludf.DUMMYFUNCTION("""COMPUTED_VALUE"""),"SQL")</f>
        <v>SQL</v>
      </c>
      <c r="K5027" s="1" t="str">
        <f>IFERROR(__xludf.DUMMYFUNCTION("""COMPUTED_VALUE"""),"TypeScript")</f>
        <v>TypeScript</v>
      </c>
    </row>
    <row r="5028">
      <c r="B5028" s="1" t="str">
        <f>IFERROR(__xludf.DUMMYFUNCTION("""COMPUTED_VALUE"""),"Bash/Shell/PowerShell;C#;HTML/CSS;JavaScript;SQL;TypeScript")</f>
        <v>Bash/Shell/PowerShell;C#;HTML/CSS;JavaScript;SQL;TypeScript</v>
      </c>
      <c r="E5028" s="1" t="str">
        <f>IFERROR(__xludf.DUMMYFUNCTION("UNIQUE(SPLIT(B5028,"";""))"),"Bash/Shell/PowerShell")</f>
        <v>Bash/Shell/PowerShell</v>
      </c>
      <c r="F5028" s="1" t="str">
        <f>IFERROR(__xludf.DUMMYFUNCTION("""COMPUTED_VALUE"""),"C#")</f>
        <v>C#</v>
      </c>
      <c r="G5028" s="1" t="str">
        <f>IFERROR(__xludf.DUMMYFUNCTION("""COMPUTED_VALUE"""),"HTML/CSS")</f>
        <v>HTML/CSS</v>
      </c>
      <c r="H5028" s="1" t="str">
        <f>IFERROR(__xludf.DUMMYFUNCTION("""COMPUTED_VALUE"""),"JavaScript")</f>
        <v>JavaScript</v>
      </c>
      <c r="I5028" s="1" t="str">
        <f>IFERROR(__xludf.DUMMYFUNCTION("""COMPUTED_VALUE"""),"SQL")</f>
        <v>SQL</v>
      </c>
      <c r="J5028" s="1" t="str">
        <f>IFERROR(__xludf.DUMMYFUNCTION("""COMPUTED_VALUE"""),"TypeScript")</f>
        <v>TypeScript</v>
      </c>
    </row>
    <row r="5029">
      <c r="B5029" s="1" t="str">
        <f>IFERROR(__xludf.DUMMYFUNCTION("""COMPUTED_VALUE"""),"C;C++;Objective-C")</f>
        <v>C;C++;Objective-C</v>
      </c>
      <c r="E5029" s="1" t="str">
        <f>IFERROR(__xludf.DUMMYFUNCTION("UNIQUE(SPLIT(B5029,"";""))"),"C")</f>
        <v>C</v>
      </c>
      <c r="F5029" s="1" t="str">
        <f>IFERROR(__xludf.DUMMYFUNCTION("""COMPUTED_VALUE"""),"C++")</f>
        <v>C++</v>
      </c>
      <c r="G5029" s="1" t="str">
        <f>IFERROR(__xludf.DUMMYFUNCTION("""COMPUTED_VALUE"""),"Objective-C")</f>
        <v>Objective-C</v>
      </c>
    </row>
    <row r="5030">
      <c r="B5030" s="1" t="str">
        <f>IFERROR(__xludf.DUMMYFUNCTION("""COMPUTED_VALUE"""),"C;Python")</f>
        <v>C;Python</v>
      </c>
      <c r="E5030" s="1" t="str">
        <f>IFERROR(__xludf.DUMMYFUNCTION("UNIQUE(SPLIT(B5030,"";""))"),"C")</f>
        <v>C</v>
      </c>
      <c r="F5030" s="1" t="str">
        <f>IFERROR(__xludf.DUMMYFUNCTION("""COMPUTED_VALUE"""),"Python")</f>
        <v>Python</v>
      </c>
    </row>
    <row r="5031">
      <c r="B5031" s="1" t="str">
        <f>IFERROR(__xludf.DUMMYFUNCTION("""COMPUTED_VALUE"""),"Other(s):")</f>
        <v>Other(s):</v>
      </c>
      <c r="E5031" s="1" t="str">
        <f>IFERROR(__xludf.DUMMYFUNCTION("UNIQUE(SPLIT(B5031,"";""))"),"Other(s):")</f>
        <v>Other(s):</v>
      </c>
    </row>
    <row r="5032">
      <c r="B5032" s="1" t="str">
        <f>IFERROR(__xludf.DUMMYFUNCTION("""COMPUTED_VALUE"""),"C#;Go;Java;JavaScript;Python;SQL")</f>
        <v>C#;Go;Java;JavaScript;Python;SQL</v>
      </c>
      <c r="E5032" s="1" t="str">
        <f>IFERROR(__xludf.DUMMYFUNCTION("UNIQUE(SPLIT(B5032,"";""))"),"C#")</f>
        <v>C#</v>
      </c>
      <c r="F5032" s="1" t="str">
        <f>IFERROR(__xludf.DUMMYFUNCTION("""COMPUTED_VALUE"""),"Go")</f>
        <v>Go</v>
      </c>
      <c r="G5032" s="1" t="str">
        <f>IFERROR(__xludf.DUMMYFUNCTION("""COMPUTED_VALUE"""),"Java")</f>
        <v>Java</v>
      </c>
      <c r="H5032" s="1" t="str">
        <f>IFERROR(__xludf.DUMMYFUNCTION("""COMPUTED_VALUE"""),"JavaScript")</f>
        <v>JavaScript</v>
      </c>
      <c r="I5032" s="1" t="str">
        <f>IFERROR(__xludf.DUMMYFUNCTION("""COMPUTED_VALUE"""),"Python")</f>
        <v>Python</v>
      </c>
      <c r="J5032" s="1" t="str">
        <f>IFERROR(__xludf.DUMMYFUNCTION("""COMPUTED_VALUE"""),"SQL")</f>
        <v>SQL</v>
      </c>
    </row>
    <row r="5033">
      <c r="B5033" s="1" t="str">
        <f>IFERROR(__xludf.DUMMYFUNCTION("""COMPUTED_VALUE"""),"Bash/Shell/PowerShell;C;HTML/CSS;Java;JavaScript;Objective-C")</f>
        <v>Bash/Shell/PowerShell;C;HTML/CSS;Java;JavaScript;Objective-C</v>
      </c>
      <c r="E5033" s="1" t="str">
        <f>IFERROR(__xludf.DUMMYFUNCTION("UNIQUE(SPLIT(B5033,"";""))"),"Bash/Shell/PowerShell")</f>
        <v>Bash/Shell/PowerShell</v>
      </c>
      <c r="F5033" s="1" t="str">
        <f>IFERROR(__xludf.DUMMYFUNCTION("""COMPUTED_VALUE"""),"C")</f>
        <v>C</v>
      </c>
      <c r="G5033" s="1" t="str">
        <f>IFERROR(__xludf.DUMMYFUNCTION("""COMPUTED_VALUE"""),"HTML/CSS")</f>
        <v>HTML/CSS</v>
      </c>
      <c r="H5033" s="1" t="str">
        <f>IFERROR(__xludf.DUMMYFUNCTION("""COMPUTED_VALUE"""),"Java")</f>
        <v>Java</v>
      </c>
      <c r="I5033" s="1" t="str">
        <f>IFERROR(__xludf.DUMMYFUNCTION("""COMPUTED_VALUE"""),"JavaScript")</f>
        <v>JavaScript</v>
      </c>
      <c r="J5033" s="1" t="str">
        <f>IFERROR(__xludf.DUMMYFUNCTION("""COMPUTED_VALUE"""),"Objective-C")</f>
        <v>Objective-C</v>
      </c>
    </row>
    <row r="5034">
      <c r="B5034" s="1" t="str">
        <f>IFERROR(__xludf.DUMMYFUNCTION("""COMPUTED_VALUE"""),"HTML/CSS;Python")</f>
        <v>HTML/CSS;Python</v>
      </c>
      <c r="E5034" s="1" t="str">
        <f>IFERROR(__xludf.DUMMYFUNCTION("UNIQUE(SPLIT(B5034,"";""))"),"HTML/CSS")</f>
        <v>HTML/CSS</v>
      </c>
      <c r="F5034" s="1" t="str">
        <f>IFERROR(__xludf.DUMMYFUNCTION("""COMPUTED_VALUE"""),"Python")</f>
        <v>Python</v>
      </c>
    </row>
    <row r="5035">
      <c r="B5035" s="1" t="str">
        <f>IFERROR(__xludf.DUMMYFUNCTION("""COMPUTED_VALUE"""),"HTML/CSS;JavaScript;PHP;SQL")</f>
        <v>HTML/CSS;JavaScript;PHP;SQL</v>
      </c>
      <c r="E5035" s="1" t="str">
        <f>IFERROR(__xludf.DUMMYFUNCTION("UNIQUE(SPLIT(B5035,"";""))"),"HTML/CSS")</f>
        <v>HTML/CSS</v>
      </c>
      <c r="F5035" s="1" t="str">
        <f>IFERROR(__xludf.DUMMYFUNCTION("""COMPUTED_VALUE"""),"JavaScript")</f>
        <v>JavaScript</v>
      </c>
      <c r="G5035" s="1" t="str">
        <f>IFERROR(__xludf.DUMMYFUNCTION("""COMPUTED_VALUE"""),"PHP")</f>
        <v>PHP</v>
      </c>
      <c r="H5035" s="1" t="str">
        <f>IFERROR(__xludf.DUMMYFUNCTION("""COMPUTED_VALUE"""),"SQL")</f>
        <v>SQL</v>
      </c>
    </row>
    <row r="5036">
      <c r="B5036" s="1" t="str">
        <f>IFERROR(__xludf.DUMMYFUNCTION("""COMPUTED_VALUE"""),"C#;HTML/CSS;Java;JavaScript;SQL")</f>
        <v>C#;HTML/CSS;Java;JavaScript;SQL</v>
      </c>
      <c r="E5036" s="1" t="str">
        <f>IFERROR(__xludf.DUMMYFUNCTION("UNIQUE(SPLIT(B5036,"";""))"),"C#")</f>
        <v>C#</v>
      </c>
      <c r="F5036" s="1" t="str">
        <f>IFERROR(__xludf.DUMMYFUNCTION("""COMPUTED_VALUE"""),"HTML/CSS")</f>
        <v>HTML/CSS</v>
      </c>
      <c r="G5036" s="1" t="str">
        <f>IFERROR(__xludf.DUMMYFUNCTION("""COMPUTED_VALUE"""),"Java")</f>
        <v>Java</v>
      </c>
      <c r="H5036" s="1" t="str">
        <f>IFERROR(__xludf.DUMMYFUNCTION("""COMPUTED_VALUE"""),"JavaScript")</f>
        <v>JavaScript</v>
      </c>
      <c r="I5036" s="1" t="str">
        <f>IFERROR(__xludf.DUMMYFUNCTION("""COMPUTED_VALUE"""),"SQL")</f>
        <v>SQL</v>
      </c>
    </row>
    <row r="5037">
      <c r="B5037" s="1" t="str">
        <f>IFERROR(__xludf.DUMMYFUNCTION("""COMPUTED_VALUE"""),"C#;HTML/CSS;JavaScript;SQL")</f>
        <v>C#;HTML/CSS;JavaScript;SQL</v>
      </c>
      <c r="E5037" s="1" t="str">
        <f>IFERROR(__xludf.DUMMYFUNCTION("UNIQUE(SPLIT(B5037,"";""))"),"C#")</f>
        <v>C#</v>
      </c>
      <c r="F5037" s="1" t="str">
        <f>IFERROR(__xludf.DUMMYFUNCTION("""COMPUTED_VALUE"""),"HTML/CSS")</f>
        <v>HTML/CSS</v>
      </c>
      <c r="G5037" s="1" t="str">
        <f>IFERROR(__xludf.DUMMYFUNCTION("""COMPUTED_VALUE"""),"JavaScript")</f>
        <v>JavaScript</v>
      </c>
      <c r="H5037" s="1" t="str">
        <f>IFERROR(__xludf.DUMMYFUNCTION("""COMPUTED_VALUE"""),"SQL")</f>
        <v>SQL</v>
      </c>
    </row>
    <row r="5038">
      <c r="B5038" s="1" t="str">
        <f>IFERROR(__xludf.DUMMYFUNCTION("""COMPUTED_VALUE"""),"Bash/Shell/PowerShell;C#;HTML/CSS;JavaScript;SQL")</f>
        <v>Bash/Shell/PowerShell;C#;HTML/CSS;JavaScript;SQL</v>
      </c>
      <c r="E5038" s="1" t="str">
        <f>IFERROR(__xludf.DUMMYFUNCTION("UNIQUE(SPLIT(B5038,"";""))"),"Bash/Shell/PowerShell")</f>
        <v>Bash/Shell/PowerShell</v>
      </c>
      <c r="F5038" s="1" t="str">
        <f>IFERROR(__xludf.DUMMYFUNCTION("""COMPUTED_VALUE"""),"C#")</f>
        <v>C#</v>
      </c>
      <c r="G5038" s="1" t="str">
        <f>IFERROR(__xludf.DUMMYFUNCTION("""COMPUTED_VALUE"""),"HTML/CSS")</f>
        <v>HTML/CSS</v>
      </c>
      <c r="H5038" s="1" t="str">
        <f>IFERROR(__xludf.DUMMYFUNCTION("""COMPUTED_VALUE"""),"JavaScript")</f>
        <v>JavaScript</v>
      </c>
      <c r="I5038" s="1" t="str">
        <f>IFERROR(__xludf.DUMMYFUNCTION("""COMPUTED_VALUE"""),"SQL")</f>
        <v>SQL</v>
      </c>
    </row>
    <row r="5039">
      <c r="B5039" s="1" t="str">
        <f>IFERROR(__xludf.DUMMYFUNCTION("""COMPUTED_VALUE"""),"Assembly;C;C++;C#;HTML/CSS;Java;JavaScript;PHP;Python;Ruby;SQL;TypeScript")</f>
        <v>Assembly;C;C++;C#;HTML/CSS;Java;JavaScript;PHP;Python;Ruby;SQL;TypeScript</v>
      </c>
      <c r="E5039" s="1" t="str">
        <f>IFERROR(__xludf.DUMMYFUNCTION("UNIQUE(SPLIT(B5039,"";""))"),"Assembly")</f>
        <v>Assembly</v>
      </c>
      <c r="F5039" s="1" t="str">
        <f>IFERROR(__xludf.DUMMYFUNCTION("""COMPUTED_VALUE"""),"C")</f>
        <v>C</v>
      </c>
      <c r="G5039" s="1" t="str">
        <f>IFERROR(__xludf.DUMMYFUNCTION("""COMPUTED_VALUE"""),"C++")</f>
        <v>C++</v>
      </c>
      <c r="H5039" s="1" t="str">
        <f>IFERROR(__xludf.DUMMYFUNCTION("""COMPUTED_VALUE"""),"C#")</f>
        <v>C#</v>
      </c>
      <c r="I5039" s="1" t="str">
        <f>IFERROR(__xludf.DUMMYFUNCTION("""COMPUTED_VALUE"""),"HTML/CSS")</f>
        <v>HTML/CSS</v>
      </c>
      <c r="J5039" s="1" t="str">
        <f>IFERROR(__xludf.DUMMYFUNCTION("""COMPUTED_VALUE"""),"Java")</f>
        <v>Java</v>
      </c>
      <c r="K5039" s="1" t="str">
        <f>IFERROR(__xludf.DUMMYFUNCTION("""COMPUTED_VALUE"""),"JavaScript")</f>
        <v>JavaScript</v>
      </c>
      <c r="L5039" s="1" t="str">
        <f>IFERROR(__xludf.DUMMYFUNCTION("""COMPUTED_VALUE"""),"PHP")</f>
        <v>PHP</v>
      </c>
      <c r="M5039" s="1" t="str">
        <f>IFERROR(__xludf.DUMMYFUNCTION("""COMPUTED_VALUE"""),"Python")</f>
        <v>Python</v>
      </c>
      <c r="N5039" s="1" t="str">
        <f>IFERROR(__xludf.DUMMYFUNCTION("""COMPUTED_VALUE"""),"Ruby")</f>
        <v>Ruby</v>
      </c>
      <c r="O5039" s="1" t="str">
        <f>IFERROR(__xludf.DUMMYFUNCTION("""COMPUTED_VALUE"""),"SQL")</f>
        <v>SQL</v>
      </c>
      <c r="P5039" s="1" t="str">
        <f>IFERROR(__xludf.DUMMYFUNCTION("""COMPUTED_VALUE"""),"TypeScript")</f>
        <v>TypeScript</v>
      </c>
    </row>
    <row r="5040">
      <c r="B5040" s="1" t="str">
        <f>IFERROR(__xludf.DUMMYFUNCTION("""COMPUTED_VALUE"""),"Python;SQL")</f>
        <v>Python;SQL</v>
      </c>
      <c r="E5040" s="1" t="str">
        <f>IFERROR(__xludf.DUMMYFUNCTION("UNIQUE(SPLIT(B5040,"";""))"),"Python")</f>
        <v>Python</v>
      </c>
      <c r="F5040" s="1" t="str">
        <f>IFERROR(__xludf.DUMMYFUNCTION("""COMPUTED_VALUE"""),"SQL")</f>
        <v>SQL</v>
      </c>
    </row>
    <row r="5041">
      <c r="B5041" s="1" t="str">
        <f>IFERROR(__xludf.DUMMYFUNCTION("""COMPUTED_VALUE"""),"Bash/Shell/PowerShell;C;HTML/CSS;JavaScript;Python;SQL;Swift")</f>
        <v>Bash/Shell/PowerShell;C;HTML/CSS;JavaScript;Python;SQL;Swift</v>
      </c>
      <c r="E5041" s="1" t="str">
        <f>IFERROR(__xludf.DUMMYFUNCTION("UNIQUE(SPLIT(B5041,"";""))"),"Bash/Shell/PowerShell")</f>
        <v>Bash/Shell/PowerShell</v>
      </c>
      <c r="F5041" s="1" t="str">
        <f>IFERROR(__xludf.DUMMYFUNCTION("""COMPUTED_VALUE"""),"C")</f>
        <v>C</v>
      </c>
      <c r="G5041" s="1" t="str">
        <f>IFERROR(__xludf.DUMMYFUNCTION("""COMPUTED_VALUE"""),"HTML/CSS")</f>
        <v>HTML/CSS</v>
      </c>
      <c r="H5041" s="1" t="str">
        <f>IFERROR(__xludf.DUMMYFUNCTION("""COMPUTED_VALUE"""),"JavaScript")</f>
        <v>JavaScript</v>
      </c>
      <c r="I5041" s="1" t="str">
        <f>IFERROR(__xludf.DUMMYFUNCTION("""COMPUTED_VALUE"""),"Python")</f>
        <v>Python</v>
      </c>
      <c r="J5041" s="1" t="str">
        <f>IFERROR(__xludf.DUMMYFUNCTION("""COMPUTED_VALUE"""),"SQL")</f>
        <v>SQL</v>
      </c>
      <c r="K5041" s="1" t="str">
        <f>IFERROR(__xludf.DUMMYFUNCTION("""COMPUTED_VALUE"""),"Swift")</f>
        <v>Swift</v>
      </c>
    </row>
    <row r="5042">
      <c r="B5042" s="1" t="str">
        <f>IFERROR(__xludf.DUMMYFUNCTION("""COMPUTED_VALUE"""),"C#;Rust")</f>
        <v>C#;Rust</v>
      </c>
      <c r="E5042" s="1" t="str">
        <f>IFERROR(__xludf.DUMMYFUNCTION("UNIQUE(SPLIT(B5042,"";""))"),"C#")</f>
        <v>C#</v>
      </c>
      <c r="F5042" s="1" t="str">
        <f>IFERROR(__xludf.DUMMYFUNCTION("""COMPUTED_VALUE"""),"Rust")</f>
        <v>Rust</v>
      </c>
    </row>
    <row r="5043">
      <c r="B5043" s="1" t="str">
        <f>IFERROR(__xludf.DUMMYFUNCTION("""COMPUTED_VALUE"""),"C++;C#;SQL")</f>
        <v>C++;C#;SQL</v>
      </c>
      <c r="E5043" s="1" t="str">
        <f>IFERROR(__xludf.DUMMYFUNCTION("UNIQUE(SPLIT(B5043,"";""))"),"C++")</f>
        <v>C++</v>
      </c>
      <c r="F5043" s="1" t="str">
        <f>IFERROR(__xludf.DUMMYFUNCTION("""COMPUTED_VALUE"""),"C#")</f>
        <v>C#</v>
      </c>
      <c r="G5043" s="1" t="str">
        <f>IFERROR(__xludf.DUMMYFUNCTION("""COMPUTED_VALUE"""),"SQL")</f>
        <v>SQL</v>
      </c>
    </row>
    <row r="5044">
      <c r="B5044" s="1" t="str">
        <f>IFERROR(__xludf.DUMMYFUNCTION("""COMPUTED_VALUE"""),"Bash/Shell/PowerShell;C;C++;Erlang;HTML/CSS;Java;JavaScript;Python;TypeScript")</f>
        <v>Bash/Shell/PowerShell;C;C++;Erlang;HTML/CSS;Java;JavaScript;Python;TypeScript</v>
      </c>
      <c r="E5044" s="1" t="str">
        <f>IFERROR(__xludf.DUMMYFUNCTION("UNIQUE(SPLIT(B5044,"";""))"),"Bash/Shell/PowerShell")</f>
        <v>Bash/Shell/PowerShell</v>
      </c>
      <c r="F5044" s="1" t="str">
        <f>IFERROR(__xludf.DUMMYFUNCTION("""COMPUTED_VALUE"""),"C")</f>
        <v>C</v>
      </c>
      <c r="G5044" s="1" t="str">
        <f>IFERROR(__xludf.DUMMYFUNCTION("""COMPUTED_VALUE"""),"C++")</f>
        <v>C++</v>
      </c>
      <c r="H5044" s="1" t="str">
        <f>IFERROR(__xludf.DUMMYFUNCTION("""COMPUTED_VALUE"""),"Erlang")</f>
        <v>Erlang</v>
      </c>
      <c r="I5044" s="1" t="str">
        <f>IFERROR(__xludf.DUMMYFUNCTION("""COMPUTED_VALUE"""),"HTML/CSS")</f>
        <v>HTML/CSS</v>
      </c>
      <c r="J5044" s="1" t="str">
        <f>IFERROR(__xludf.DUMMYFUNCTION("""COMPUTED_VALUE"""),"Java")</f>
        <v>Java</v>
      </c>
      <c r="K5044" s="1" t="str">
        <f>IFERROR(__xludf.DUMMYFUNCTION("""COMPUTED_VALUE"""),"JavaScript")</f>
        <v>JavaScript</v>
      </c>
      <c r="L5044" s="1" t="str">
        <f>IFERROR(__xludf.DUMMYFUNCTION("""COMPUTED_VALUE"""),"Python")</f>
        <v>Python</v>
      </c>
      <c r="M5044" s="1" t="str">
        <f>IFERROR(__xludf.DUMMYFUNCTION("""COMPUTED_VALUE"""),"TypeScript")</f>
        <v>TypeScript</v>
      </c>
    </row>
    <row r="5045">
      <c r="B5045" s="1" t="str">
        <f>IFERROR(__xludf.DUMMYFUNCTION("""COMPUTED_VALUE"""),"C;C++;HTML/CSS;Java;JavaScript;PHP;Python")</f>
        <v>C;C++;HTML/CSS;Java;JavaScript;PHP;Python</v>
      </c>
      <c r="E5045" s="1" t="str">
        <f>IFERROR(__xludf.DUMMYFUNCTION("UNIQUE(SPLIT(B5045,"";""))"),"C")</f>
        <v>C</v>
      </c>
      <c r="F5045" s="1" t="str">
        <f>IFERROR(__xludf.DUMMYFUNCTION("""COMPUTED_VALUE"""),"C++")</f>
        <v>C++</v>
      </c>
      <c r="G5045" s="1" t="str">
        <f>IFERROR(__xludf.DUMMYFUNCTION("""COMPUTED_VALUE"""),"HTML/CSS")</f>
        <v>HTML/CSS</v>
      </c>
      <c r="H5045" s="1" t="str">
        <f>IFERROR(__xludf.DUMMYFUNCTION("""COMPUTED_VALUE"""),"Java")</f>
        <v>Java</v>
      </c>
      <c r="I5045" s="1" t="str">
        <f>IFERROR(__xludf.DUMMYFUNCTION("""COMPUTED_VALUE"""),"JavaScript")</f>
        <v>JavaScript</v>
      </c>
      <c r="J5045" s="1" t="str">
        <f>IFERROR(__xludf.DUMMYFUNCTION("""COMPUTED_VALUE"""),"PHP")</f>
        <v>PHP</v>
      </c>
      <c r="K5045" s="1" t="str">
        <f>IFERROR(__xludf.DUMMYFUNCTION("""COMPUTED_VALUE"""),"Python")</f>
        <v>Python</v>
      </c>
    </row>
    <row r="5046">
      <c r="B5046" s="1" t="str">
        <f>IFERROR(__xludf.DUMMYFUNCTION("""COMPUTED_VALUE"""),"Go;HTML/CSS;JavaScript;Python;R;SQL")</f>
        <v>Go;HTML/CSS;JavaScript;Python;R;SQL</v>
      </c>
      <c r="E5046" s="1" t="str">
        <f>IFERROR(__xludf.DUMMYFUNCTION("UNIQUE(SPLIT(B5046,"";""))"),"Go")</f>
        <v>Go</v>
      </c>
      <c r="F5046" s="1" t="str">
        <f>IFERROR(__xludf.DUMMYFUNCTION("""COMPUTED_VALUE"""),"HTML/CSS")</f>
        <v>HTML/CSS</v>
      </c>
      <c r="G5046" s="1" t="str">
        <f>IFERROR(__xludf.DUMMYFUNCTION("""COMPUTED_VALUE"""),"JavaScript")</f>
        <v>JavaScript</v>
      </c>
      <c r="H5046" s="1" t="str">
        <f>IFERROR(__xludf.DUMMYFUNCTION("""COMPUTED_VALUE"""),"Python")</f>
        <v>Python</v>
      </c>
      <c r="I5046" s="1" t="str">
        <f>IFERROR(__xludf.DUMMYFUNCTION("""COMPUTED_VALUE"""),"R")</f>
        <v>R</v>
      </c>
      <c r="J5046" s="1" t="str">
        <f>IFERROR(__xludf.DUMMYFUNCTION("""COMPUTED_VALUE"""),"SQL")</f>
        <v>SQL</v>
      </c>
    </row>
    <row r="5047">
      <c r="B5047" s="1" t="str">
        <f>IFERROR(__xludf.DUMMYFUNCTION("""COMPUTED_VALUE"""),"C#;HTML/CSS;Java;JavaScript;PHP;SQL;TypeScript;VBA")</f>
        <v>C#;HTML/CSS;Java;JavaScript;PHP;SQL;TypeScript;VBA</v>
      </c>
      <c r="E5047" s="1" t="str">
        <f>IFERROR(__xludf.DUMMYFUNCTION("UNIQUE(SPLIT(B5047,"";""))"),"C#")</f>
        <v>C#</v>
      </c>
      <c r="F5047" s="1" t="str">
        <f>IFERROR(__xludf.DUMMYFUNCTION("""COMPUTED_VALUE"""),"HTML/CSS")</f>
        <v>HTML/CSS</v>
      </c>
      <c r="G5047" s="1" t="str">
        <f>IFERROR(__xludf.DUMMYFUNCTION("""COMPUTED_VALUE"""),"Java")</f>
        <v>Java</v>
      </c>
      <c r="H5047" s="1" t="str">
        <f>IFERROR(__xludf.DUMMYFUNCTION("""COMPUTED_VALUE"""),"JavaScript")</f>
        <v>JavaScript</v>
      </c>
      <c r="I5047" s="1" t="str">
        <f>IFERROR(__xludf.DUMMYFUNCTION("""COMPUTED_VALUE"""),"PHP")</f>
        <v>PHP</v>
      </c>
      <c r="J5047" s="1" t="str">
        <f>IFERROR(__xludf.DUMMYFUNCTION("""COMPUTED_VALUE"""),"SQL")</f>
        <v>SQL</v>
      </c>
      <c r="K5047" s="1" t="str">
        <f>IFERROR(__xludf.DUMMYFUNCTION("""COMPUTED_VALUE"""),"TypeScript")</f>
        <v>TypeScript</v>
      </c>
      <c r="L5047" s="1" t="str">
        <f>IFERROR(__xludf.DUMMYFUNCTION("""COMPUTED_VALUE"""),"VBA")</f>
        <v>VBA</v>
      </c>
    </row>
    <row r="5048">
      <c r="B5048" s="1" t="str">
        <f>IFERROR(__xludf.DUMMYFUNCTION("""COMPUTED_VALUE"""),"Bash/Shell/PowerShell;C#;Elixir;Kotlin;Ruby;SQL")</f>
        <v>Bash/Shell/PowerShell;C#;Elixir;Kotlin;Ruby;SQL</v>
      </c>
      <c r="E5048" s="1" t="str">
        <f>IFERROR(__xludf.DUMMYFUNCTION("UNIQUE(SPLIT(B5048,"";""))"),"Bash/Shell/PowerShell")</f>
        <v>Bash/Shell/PowerShell</v>
      </c>
      <c r="F5048" s="1" t="str">
        <f>IFERROR(__xludf.DUMMYFUNCTION("""COMPUTED_VALUE"""),"C#")</f>
        <v>C#</v>
      </c>
      <c r="G5048" s="1" t="str">
        <f>IFERROR(__xludf.DUMMYFUNCTION("""COMPUTED_VALUE"""),"Elixir")</f>
        <v>Elixir</v>
      </c>
      <c r="H5048" s="1" t="str">
        <f>IFERROR(__xludf.DUMMYFUNCTION("""COMPUTED_VALUE"""),"Kotlin")</f>
        <v>Kotlin</v>
      </c>
      <c r="I5048" s="1" t="str">
        <f>IFERROR(__xludf.DUMMYFUNCTION("""COMPUTED_VALUE"""),"Ruby")</f>
        <v>Ruby</v>
      </c>
      <c r="J5048" s="1" t="str">
        <f>IFERROR(__xludf.DUMMYFUNCTION("""COMPUTED_VALUE"""),"SQL")</f>
        <v>SQL</v>
      </c>
    </row>
    <row r="5049">
      <c r="B5049" s="1" t="str">
        <f>IFERROR(__xludf.DUMMYFUNCTION("""COMPUTED_VALUE"""),"C++;C#;HTML/CSS;Java;JavaScript;SQL")</f>
        <v>C++;C#;HTML/CSS;Java;JavaScript;SQL</v>
      </c>
      <c r="E5049" s="1" t="str">
        <f>IFERROR(__xludf.DUMMYFUNCTION("UNIQUE(SPLIT(B5049,"";""))"),"C++")</f>
        <v>C++</v>
      </c>
      <c r="F5049" s="1" t="str">
        <f>IFERROR(__xludf.DUMMYFUNCTION("""COMPUTED_VALUE"""),"C#")</f>
        <v>C#</v>
      </c>
      <c r="G5049" s="1" t="str">
        <f>IFERROR(__xludf.DUMMYFUNCTION("""COMPUTED_VALUE"""),"HTML/CSS")</f>
        <v>HTML/CSS</v>
      </c>
      <c r="H5049" s="1" t="str">
        <f>IFERROR(__xludf.DUMMYFUNCTION("""COMPUTED_VALUE"""),"Java")</f>
        <v>Java</v>
      </c>
      <c r="I5049" s="1" t="str">
        <f>IFERROR(__xludf.DUMMYFUNCTION("""COMPUTED_VALUE"""),"JavaScript")</f>
        <v>JavaScript</v>
      </c>
      <c r="J5049" s="1" t="str">
        <f>IFERROR(__xludf.DUMMYFUNCTION("""COMPUTED_VALUE"""),"SQL")</f>
        <v>SQL</v>
      </c>
    </row>
    <row r="5050">
      <c r="B5050" s="1" t="str">
        <f>IFERROR(__xludf.DUMMYFUNCTION("""COMPUTED_VALUE"""),"Scala;Other(s):")</f>
        <v>Scala;Other(s):</v>
      </c>
      <c r="E5050" s="1" t="str">
        <f>IFERROR(__xludf.DUMMYFUNCTION("UNIQUE(SPLIT(B5050,"";""))"),"Scala")</f>
        <v>Scala</v>
      </c>
      <c r="F5050" s="1" t="str">
        <f>IFERROR(__xludf.DUMMYFUNCTION("""COMPUTED_VALUE"""),"Other(s):")</f>
        <v>Other(s):</v>
      </c>
    </row>
    <row r="5051">
      <c r="B5051" s="1" t="str">
        <f>IFERROR(__xludf.DUMMYFUNCTION("""COMPUTED_VALUE"""),"Java;JavaScript;SQL")</f>
        <v>Java;JavaScript;SQL</v>
      </c>
      <c r="E5051" s="1" t="str">
        <f>IFERROR(__xludf.DUMMYFUNCTION("UNIQUE(SPLIT(B5051,"";""))"),"Java")</f>
        <v>Java</v>
      </c>
      <c r="F5051" s="1" t="str">
        <f>IFERROR(__xludf.DUMMYFUNCTION("""COMPUTED_VALUE"""),"JavaScript")</f>
        <v>JavaScript</v>
      </c>
      <c r="G5051" s="1" t="str">
        <f>IFERROR(__xludf.DUMMYFUNCTION("""COMPUTED_VALUE"""),"SQL")</f>
        <v>SQL</v>
      </c>
    </row>
    <row r="5052">
      <c r="B5052" s="1" t="str">
        <f>IFERROR(__xludf.DUMMYFUNCTION("""COMPUTED_VALUE"""),"C#;HTML/CSS;JavaScript")</f>
        <v>C#;HTML/CSS;JavaScript</v>
      </c>
      <c r="E5052" s="1" t="str">
        <f>IFERROR(__xludf.DUMMYFUNCTION("UNIQUE(SPLIT(B5052,"";""))"),"C#")</f>
        <v>C#</v>
      </c>
      <c r="F5052" s="1" t="str">
        <f>IFERROR(__xludf.DUMMYFUNCTION("""COMPUTED_VALUE"""),"HTML/CSS")</f>
        <v>HTML/CSS</v>
      </c>
      <c r="G5052" s="1" t="str">
        <f>IFERROR(__xludf.DUMMYFUNCTION("""COMPUTED_VALUE"""),"JavaScript")</f>
        <v>JavaScript</v>
      </c>
    </row>
    <row r="5053">
      <c r="B5053" s="1" t="str">
        <f>IFERROR(__xludf.DUMMYFUNCTION("""COMPUTED_VALUE"""),"Bash/Shell/PowerShell;Clojure;HTML/CSS;JavaScript;Python;SQL")</f>
        <v>Bash/Shell/PowerShell;Clojure;HTML/CSS;JavaScript;Python;SQL</v>
      </c>
      <c r="E5053" s="1" t="str">
        <f>IFERROR(__xludf.DUMMYFUNCTION("UNIQUE(SPLIT(B5053,"";""))"),"Bash/Shell/PowerShell")</f>
        <v>Bash/Shell/PowerShell</v>
      </c>
      <c r="F5053" s="1" t="str">
        <f>IFERROR(__xludf.DUMMYFUNCTION("""COMPUTED_VALUE"""),"Clojure")</f>
        <v>Clojure</v>
      </c>
      <c r="G5053" s="1" t="str">
        <f>IFERROR(__xludf.DUMMYFUNCTION("""COMPUTED_VALUE"""),"HTML/CSS")</f>
        <v>HTML/CSS</v>
      </c>
      <c r="H5053" s="1" t="str">
        <f>IFERROR(__xludf.DUMMYFUNCTION("""COMPUTED_VALUE"""),"JavaScript")</f>
        <v>JavaScript</v>
      </c>
      <c r="I5053" s="1" t="str">
        <f>IFERROR(__xludf.DUMMYFUNCTION("""COMPUTED_VALUE"""),"Python")</f>
        <v>Python</v>
      </c>
      <c r="J5053" s="1" t="str">
        <f>IFERROR(__xludf.DUMMYFUNCTION("""COMPUTED_VALUE"""),"SQL")</f>
        <v>SQL</v>
      </c>
    </row>
    <row r="5054">
      <c r="B5054" s="1" t="str">
        <f>IFERROR(__xludf.DUMMYFUNCTION("""COMPUTED_VALUE"""),"Bash/Shell/PowerShell;C;Java;JavaScript;Python;Scala;SQL;TypeScript")</f>
        <v>Bash/Shell/PowerShell;C;Java;JavaScript;Python;Scala;SQL;TypeScript</v>
      </c>
      <c r="E5054" s="1" t="str">
        <f>IFERROR(__xludf.DUMMYFUNCTION("UNIQUE(SPLIT(B5054,"";""))"),"Bash/Shell/PowerShell")</f>
        <v>Bash/Shell/PowerShell</v>
      </c>
      <c r="F5054" s="1" t="str">
        <f>IFERROR(__xludf.DUMMYFUNCTION("""COMPUTED_VALUE"""),"C")</f>
        <v>C</v>
      </c>
      <c r="G5054" s="1" t="str">
        <f>IFERROR(__xludf.DUMMYFUNCTION("""COMPUTED_VALUE"""),"Java")</f>
        <v>Java</v>
      </c>
      <c r="H5054" s="1" t="str">
        <f>IFERROR(__xludf.DUMMYFUNCTION("""COMPUTED_VALUE"""),"JavaScript")</f>
        <v>JavaScript</v>
      </c>
      <c r="I5054" s="1" t="str">
        <f>IFERROR(__xludf.DUMMYFUNCTION("""COMPUTED_VALUE"""),"Python")</f>
        <v>Python</v>
      </c>
      <c r="J5054" s="1" t="str">
        <f>IFERROR(__xludf.DUMMYFUNCTION("""COMPUTED_VALUE"""),"Scala")</f>
        <v>Scala</v>
      </c>
      <c r="K5054" s="1" t="str">
        <f>IFERROR(__xludf.DUMMYFUNCTION("""COMPUTED_VALUE"""),"SQL")</f>
        <v>SQL</v>
      </c>
      <c r="L5054" s="1" t="str">
        <f>IFERROR(__xludf.DUMMYFUNCTION("""COMPUTED_VALUE"""),"TypeScript")</f>
        <v>TypeScript</v>
      </c>
    </row>
    <row r="5055">
      <c r="B5055" s="1" t="str">
        <f>IFERROR(__xludf.DUMMYFUNCTION("""COMPUTED_VALUE"""),"HTML/CSS;Java;SQL;TypeScript")</f>
        <v>HTML/CSS;Java;SQL;TypeScript</v>
      </c>
      <c r="E5055" s="1" t="str">
        <f>IFERROR(__xludf.DUMMYFUNCTION("UNIQUE(SPLIT(B5055,"";""))"),"HTML/CSS")</f>
        <v>HTML/CSS</v>
      </c>
      <c r="F5055" s="1" t="str">
        <f>IFERROR(__xludf.DUMMYFUNCTION("""COMPUTED_VALUE"""),"Java")</f>
        <v>Java</v>
      </c>
      <c r="G5055" s="1" t="str">
        <f>IFERROR(__xludf.DUMMYFUNCTION("""COMPUTED_VALUE"""),"SQL")</f>
        <v>SQL</v>
      </c>
      <c r="H5055" s="1" t="str">
        <f>IFERROR(__xludf.DUMMYFUNCTION("""COMPUTED_VALUE"""),"TypeScript")</f>
        <v>TypeScript</v>
      </c>
    </row>
    <row r="5056">
      <c r="B5056" s="1" t="str">
        <f>IFERROR(__xludf.DUMMYFUNCTION("""COMPUTED_VALUE"""),"C#;HTML/CSS;JavaScript;Python;Ruby")</f>
        <v>C#;HTML/CSS;JavaScript;Python;Ruby</v>
      </c>
      <c r="E5056" s="1" t="str">
        <f>IFERROR(__xludf.DUMMYFUNCTION("UNIQUE(SPLIT(B5056,"";""))"),"C#")</f>
        <v>C#</v>
      </c>
      <c r="F5056" s="1" t="str">
        <f>IFERROR(__xludf.DUMMYFUNCTION("""COMPUTED_VALUE"""),"HTML/CSS")</f>
        <v>HTML/CSS</v>
      </c>
      <c r="G5056" s="1" t="str">
        <f>IFERROR(__xludf.DUMMYFUNCTION("""COMPUTED_VALUE"""),"JavaScript")</f>
        <v>JavaScript</v>
      </c>
      <c r="H5056" s="1" t="str">
        <f>IFERROR(__xludf.DUMMYFUNCTION("""COMPUTED_VALUE"""),"Python")</f>
        <v>Python</v>
      </c>
      <c r="I5056" s="1" t="str">
        <f>IFERROR(__xludf.DUMMYFUNCTION("""COMPUTED_VALUE"""),"Ruby")</f>
        <v>Ruby</v>
      </c>
    </row>
    <row r="5057">
      <c r="B5057" s="1" t="str">
        <f>IFERROR(__xludf.DUMMYFUNCTION("""COMPUTED_VALUE"""),"Bash/Shell/PowerShell;C#;HTML/CSS;JavaScript;SQL")</f>
        <v>Bash/Shell/PowerShell;C#;HTML/CSS;JavaScript;SQL</v>
      </c>
      <c r="E5057" s="1" t="str">
        <f>IFERROR(__xludf.DUMMYFUNCTION("UNIQUE(SPLIT(B5057,"";""))"),"Bash/Shell/PowerShell")</f>
        <v>Bash/Shell/PowerShell</v>
      </c>
      <c r="F5057" s="1" t="str">
        <f>IFERROR(__xludf.DUMMYFUNCTION("""COMPUTED_VALUE"""),"C#")</f>
        <v>C#</v>
      </c>
      <c r="G5057" s="1" t="str">
        <f>IFERROR(__xludf.DUMMYFUNCTION("""COMPUTED_VALUE"""),"HTML/CSS")</f>
        <v>HTML/CSS</v>
      </c>
      <c r="H5057" s="1" t="str">
        <f>IFERROR(__xludf.DUMMYFUNCTION("""COMPUTED_VALUE"""),"JavaScript")</f>
        <v>JavaScript</v>
      </c>
      <c r="I5057" s="1" t="str">
        <f>IFERROR(__xludf.DUMMYFUNCTION("""COMPUTED_VALUE"""),"SQL")</f>
        <v>SQL</v>
      </c>
    </row>
    <row r="5058">
      <c r="B5058" s="1" t="str">
        <f>IFERROR(__xludf.DUMMYFUNCTION("""COMPUTED_VALUE"""),"C;C++;C#;HTML/CSS")</f>
        <v>C;C++;C#;HTML/CSS</v>
      </c>
      <c r="E5058" s="1" t="str">
        <f>IFERROR(__xludf.DUMMYFUNCTION("UNIQUE(SPLIT(B5058,"";""))"),"C")</f>
        <v>C</v>
      </c>
      <c r="F5058" s="1" t="str">
        <f>IFERROR(__xludf.DUMMYFUNCTION("""COMPUTED_VALUE"""),"C++")</f>
        <v>C++</v>
      </c>
      <c r="G5058" s="1" t="str">
        <f>IFERROR(__xludf.DUMMYFUNCTION("""COMPUTED_VALUE"""),"C#")</f>
        <v>C#</v>
      </c>
      <c r="H5058" s="1" t="str">
        <f>IFERROR(__xludf.DUMMYFUNCTION("""COMPUTED_VALUE"""),"HTML/CSS")</f>
        <v>HTML/CSS</v>
      </c>
    </row>
    <row r="5059">
      <c r="B5059" s="1" t="str">
        <f>IFERROR(__xludf.DUMMYFUNCTION("""COMPUTED_VALUE"""),"Assembly;C;C++;C#;HTML/CSS;Java;JavaScript;PHP;Python;R;SQL")</f>
        <v>Assembly;C;C++;C#;HTML/CSS;Java;JavaScript;PHP;Python;R;SQL</v>
      </c>
      <c r="E5059" s="1" t="str">
        <f>IFERROR(__xludf.DUMMYFUNCTION("UNIQUE(SPLIT(B5059,"";""))"),"Assembly")</f>
        <v>Assembly</v>
      </c>
      <c r="F5059" s="1" t="str">
        <f>IFERROR(__xludf.DUMMYFUNCTION("""COMPUTED_VALUE"""),"C")</f>
        <v>C</v>
      </c>
      <c r="G5059" s="1" t="str">
        <f>IFERROR(__xludf.DUMMYFUNCTION("""COMPUTED_VALUE"""),"C++")</f>
        <v>C++</v>
      </c>
      <c r="H5059" s="1" t="str">
        <f>IFERROR(__xludf.DUMMYFUNCTION("""COMPUTED_VALUE"""),"C#")</f>
        <v>C#</v>
      </c>
      <c r="I5059" s="1" t="str">
        <f>IFERROR(__xludf.DUMMYFUNCTION("""COMPUTED_VALUE"""),"HTML/CSS")</f>
        <v>HTML/CSS</v>
      </c>
      <c r="J5059" s="1" t="str">
        <f>IFERROR(__xludf.DUMMYFUNCTION("""COMPUTED_VALUE"""),"Java")</f>
        <v>Java</v>
      </c>
      <c r="K5059" s="1" t="str">
        <f>IFERROR(__xludf.DUMMYFUNCTION("""COMPUTED_VALUE"""),"JavaScript")</f>
        <v>JavaScript</v>
      </c>
      <c r="L5059" s="1" t="str">
        <f>IFERROR(__xludf.DUMMYFUNCTION("""COMPUTED_VALUE"""),"PHP")</f>
        <v>PHP</v>
      </c>
      <c r="M5059" s="1" t="str">
        <f>IFERROR(__xludf.DUMMYFUNCTION("""COMPUTED_VALUE"""),"Python")</f>
        <v>Python</v>
      </c>
      <c r="N5059" s="1" t="str">
        <f>IFERROR(__xludf.DUMMYFUNCTION("""COMPUTED_VALUE"""),"R")</f>
        <v>R</v>
      </c>
      <c r="O5059" s="1" t="str">
        <f>IFERROR(__xludf.DUMMYFUNCTION("""COMPUTED_VALUE"""),"SQL")</f>
        <v>SQL</v>
      </c>
    </row>
    <row r="5060">
      <c r="B5060" s="1" t="str">
        <f>IFERROR(__xludf.DUMMYFUNCTION("""COMPUTED_VALUE"""),"Bash/Shell/PowerShell;C#;HTML/CSS;JavaScript;PHP;Python")</f>
        <v>Bash/Shell/PowerShell;C#;HTML/CSS;JavaScript;PHP;Python</v>
      </c>
      <c r="E5060" s="1" t="str">
        <f>IFERROR(__xludf.DUMMYFUNCTION("UNIQUE(SPLIT(B5060,"";""))"),"Bash/Shell/PowerShell")</f>
        <v>Bash/Shell/PowerShell</v>
      </c>
      <c r="F5060" s="1" t="str">
        <f>IFERROR(__xludf.DUMMYFUNCTION("""COMPUTED_VALUE"""),"C#")</f>
        <v>C#</v>
      </c>
      <c r="G5060" s="1" t="str">
        <f>IFERROR(__xludf.DUMMYFUNCTION("""COMPUTED_VALUE"""),"HTML/CSS")</f>
        <v>HTML/CSS</v>
      </c>
      <c r="H5060" s="1" t="str">
        <f>IFERROR(__xludf.DUMMYFUNCTION("""COMPUTED_VALUE"""),"JavaScript")</f>
        <v>JavaScript</v>
      </c>
      <c r="I5060" s="1" t="str">
        <f>IFERROR(__xludf.DUMMYFUNCTION("""COMPUTED_VALUE"""),"PHP")</f>
        <v>PHP</v>
      </c>
      <c r="J5060" s="1" t="str">
        <f>IFERROR(__xludf.DUMMYFUNCTION("""COMPUTED_VALUE"""),"Python")</f>
        <v>Python</v>
      </c>
    </row>
    <row r="5061">
      <c r="B5061" s="1" t="str">
        <f>IFERROR(__xludf.DUMMYFUNCTION("""COMPUTED_VALUE"""),"HTML/CSS;JavaScript;Python;SQL")</f>
        <v>HTML/CSS;JavaScript;Python;SQL</v>
      </c>
      <c r="E5061" s="1" t="str">
        <f>IFERROR(__xludf.DUMMYFUNCTION("UNIQUE(SPLIT(B5061,"";""))"),"HTML/CSS")</f>
        <v>HTML/CSS</v>
      </c>
      <c r="F5061" s="1" t="str">
        <f>IFERROR(__xludf.DUMMYFUNCTION("""COMPUTED_VALUE"""),"JavaScript")</f>
        <v>JavaScript</v>
      </c>
      <c r="G5061" s="1" t="str">
        <f>IFERROR(__xludf.DUMMYFUNCTION("""COMPUTED_VALUE"""),"Python")</f>
        <v>Python</v>
      </c>
      <c r="H5061" s="1" t="str">
        <f>IFERROR(__xludf.DUMMYFUNCTION("""COMPUTED_VALUE"""),"SQL")</f>
        <v>SQL</v>
      </c>
    </row>
    <row r="5062">
      <c r="B5062" s="1" t="str">
        <f>IFERROR(__xludf.DUMMYFUNCTION("""COMPUTED_VALUE"""),"Bash/Shell/PowerShell;C#;HTML/CSS;TypeScript")</f>
        <v>Bash/Shell/PowerShell;C#;HTML/CSS;TypeScript</v>
      </c>
      <c r="E5062" s="1" t="str">
        <f>IFERROR(__xludf.DUMMYFUNCTION("UNIQUE(SPLIT(B5062,"";""))"),"Bash/Shell/PowerShell")</f>
        <v>Bash/Shell/PowerShell</v>
      </c>
      <c r="F5062" s="1" t="str">
        <f>IFERROR(__xludf.DUMMYFUNCTION("""COMPUTED_VALUE"""),"C#")</f>
        <v>C#</v>
      </c>
      <c r="G5062" s="1" t="str">
        <f>IFERROR(__xludf.DUMMYFUNCTION("""COMPUTED_VALUE"""),"HTML/CSS")</f>
        <v>HTML/CSS</v>
      </c>
      <c r="H5062" s="1" t="str">
        <f>IFERROR(__xludf.DUMMYFUNCTION("""COMPUTED_VALUE"""),"TypeScript")</f>
        <v>TypeScript</v>
      </c>
    </row>
    <row r="5063">
      <c r="B5063" s="1" t="str">
        <f>IFERROR(__xludf.DUMMYFUNCTION("""COMPUTED_VALUE"""),"HTML/CSS;Java;JavaScript;Python;SQL;WebAssembly")</f>
        <v>HTML/CSS;Java;JavaScript;Python;SQL;WebAssembly</v>
      </c>
      <c r="E5063" s="1" t="str">
        <f>IFERROR(__xludf.DUMMYFUNCTION("UNIQUE(SPLIT(B5063,"";""))"),"HTML/CSS")</f>
        <v>HTML/CSS</v>
      </c>
      <c r="F5063" s="1" t="str">
        <f>IFERROR(__xludf.DUMMYFUNCTION("""COMPUTED_VALUE"""),"Java")</f>
        <v>Java</v>
      </c>
      <c r="G5063" s="1" t="str">
        <f>IFERROR(__xludf.DUMMYFUNCTION("""COMPUTED_VALUE"""),"JavaScript")</f>
        <v>JavaScript</v>
      </c>
      <c r="H5063" s="1" t="str">
        <f>IFERROR(__xludf.DUMMYFUNCTION("""COMPUTED_VALUE"""),"Python")</f>
        <v>Python</v>
      </c>
      <c r="I5063" s="1" t="str">
        <f>IFERROR(__xludf.DUMMYFUNCTION("""COMPUTED_VALUE"""),"SQL")</f>
        <v>SQL</v>
      </c>
      <c r="J5063" s="1" t="str">
        <f>IFERROR(__xludf.DUMMYFUNCTION("""COMPUTED_VALUE"""),"WebAssembly")</f>
        <v>WebAssembly</v>
      </c>
    </row>
    <row r="5064">
      <c r="B5064" s="1" t="str">
        <f>IFERROR(__xludf.DUMMYFUNCTION("""COMPUTED_VALUE"""),"HTML/CSS;JavaScript;PHP;Python;TypeScript")</f>
        <v>HTML/CSS;JavaScript;PHP;Python;TypeScript</v>
      </c>
      <c r="E5064" s="1" t="str">
        <f>IFERROR(__xludf.DUMMYFUNCTION("UNIQUE(SPLIT(B5064,"";""))"),"HTML/CSS")</f>
        <v>HTML/CSS</v>
      </c>
      <c r="F5064" s="1" t="str">
        <f>IFERROR(__xludf.DUMMYFUNCTION("""COMPUTED_VALUE"""),"JavaScript")</f>
        <v>JavaScript</v>
      </c>
      <c r="G5064" s="1" t="str">
        <f>IFERROR(__xludf.DUMMYFUNCTION("""COMPUTED_VALUE"""),"PHP")</f>
        <v>PHP</v>
      </c>
      <c r="H5064" s="1" t="str">
        <f>IFERROR(__xludf.DUMMYFUNCTION("""COMPUTED_VALUE"""),"Python")</f>
        <v>Python</v>
      </c>
      <c r="I5064" s="1" t="str">
        <f>IFERROR(__xludf.DUMMYFUNCTION("""COMPUTED_VALUE"""),"TypeScript")</f>
        <v>TypeScript</v>
      </c>
    </row>
    <row r="5065">
      <c r="B5065" s="1" t="str">
        <f>IFERROR(__xludf.DUMMYFUNCTION("""COMPUTED_VALUE"""),"HTML/CSS;JavaScript;PHP;SQL")</f>
        <v>HTML/CSS;JavaScript;PHP;SQL</v>
      </c>
      <c r="E5065" s="1" t="str">
        <f>IFERROR(__xludf.DUMMYFUNCTION("UNIQUE(SPLIT(B5065,"";""))"),"HTML/CSS")</f>
        <v>HTML/CSS</v>
      </c>
      <c r="F5065" s="1" t="str">
        <f>IFERROR(__xludf.DUMMYFUNCTION("""COMPUTED_VALUE"""),"JavaScript")</f>
        <v>JavaScript</v>
      </c>
      <c r="G5065" s="1" t="str">
        <f>IFERROR(__xludf.DUMMYFUNCTION("""COMPUTED_VALUE"""),"PHP")</f>
        <v>PHP</v>
      </c>
      <c r="H5065" s="1" t="str">
        <f>IFERROR(__xludf.DUMMYFUNCTION("""COMPUTED_VALUE"""),"SQL")</f>
        <v>SQL</v>
      </c>
    </row>
    <row r="5066">
      <c r="B5066" s="1" t="str">
        <f>IFERROR(__xludf.DUMMYFUNCTION("""COMPUTED_VALUE"""),"HTML/CSS;JavaScript;PHP;Python;SQL")</f>
        <v>HTML/CSS;JavaScript;PHP;Python;SQL</v>
      </c>
      <c r="E5066" s="1" t="str">
        <f>IFERROR(__xludf.DUMMYFUNCTION("UNIQUE(SPLIT(B5066,"";""))"),"HTML/CSS")</f>
        <v>HTML/CSS</v>
      </c>
      <c r="F5066" s="1" t="str">
        <f>IFERROR(__xludf.DUMMYFUNCTION("""COMPUTED_VALUE"""),"JavaScript")</f>
        <v>JavaScript</v>
      </c>
      <c r="G5066" s="1" t="str">
        <f>IFERROR(__xludf.DUMMYFUNCTION("""COMPUTED_VALUE"""),"PHP")</f>
        <v>PHP</v>
      </c>
      <c r="H5066" s="1" t="str">
        <f>IFERROR(__xludf.DUMMYFUNCTION("""COMPUTED_VALUE"""),"Python")</f>
        <v>Python</v>
      </c>
      <c r="I5066" s="1" t="str">
        <f>IFERROR(__xludf.DUMMYFUNCTION("""COMPUTED_VALUE"""),"SQL")</f>
        <v>SQL</v>
      </c>
    </row>
    <row r="5067">
      <c r="B5067" s="1" t="str">
        <f>IFERROR(__xludf.DUMMYFUNCTION("""COMPUTED_VALUE"""),"Bash/Shell/PowerShell;C#;HTML/CSS;Java;JavaScript;Python;SQL")</f>
        <v>Bash/Shell/PowerShell;C#;HTML/CSS;Java;JavaScript;Python;SQL</v>
      </c>
      <c r="E5067" s="1" t="str">
        <f>IFERROR(__xludf.DUMMYFUNCTION("UNIQUE(SPLIT(B5067,"";""))"),"Bash/Shell/PowerShell")</f>
        <v>Bash/Shell/PowerShell</v>
      </c>
      <c r="F5067" s="1" t="str">
        <f>IFERROR(__xludf.DUMMYFUNCTION("""COMPUTED_VALUE"""),"C#")</f>
        <v>C#</v>
      </c>
      <c r="G5067" s="1" t="str">
        <f>IFERROR(__xludf.DUMMYFUNCTION("""COMPUTED_VALUE"""),"HTML/CSS")</f>
        <v>HTML/CSS</v>
      </c>
      <c r="H5067" s="1" t="str">
        <f>IFERROR(__xludf.DUMMYFUNCTION("""COMPUTED_VALUE"""),"Java")</f>
        <v>Java</v>
      </c>
      <c r="I5067" s="1" t="str">
        <f>IFERROR(__xludf.DUMMYFUNCTION("""COMPUTED_VALUE"""),"JavaScript")</f>
        <v>JavaScript</v>
      </c>
      <c r="J5067" s="1" t="str">
        <f>IFERROR(__xludf.DUMMYFUNCTION("""COMPUTED_VALUE"""),"Python")</f>
        <v>Python</v>
      </c>
      <c r="K5067" s="1" t="str">
        <f>IFERROR(__xludf.DUMMYFUNCTION("""COMPUTED_VALUE"""),"SQL")</f>
        <v>SQL</v>
      </c>
    </row>
    <row r="5068">
      <c r="B5068" s="1" t="str">
        <f>IFERROR(__xludf.DUMMYFUNCTION("""COMPUTED_VALUE"""),"Bash/Shell/PowerShell;Go;JavaScript;PHP;Python;Ruby;Swift;TypeScript")</f>
        <v>Bash/Shell/PowerShell;Go;JavaScript;PHP;Python;Ruby;Swift;TypeScript</v>
      </c>
      <c r="E5068" s="1" t="str">
        <f>IFERROR(__xludf.DUMMYFUNCTION("UNIQUE(SPLIT(B5068,"";""))"),"Bash/Shell/PowerShell")</f>
        <v>Bash/Shell/PowerShell</v>
      </c>
      <c r="F5068" s="1" t="str">
        <f>IFERROR(__xludf.DUMMYFUNCTION("""COMPUTED_VALUE"""),"Go")</f>
        <v>Go</v>
      </c>
      <c r="G5068" s="1" t="str">
        <f>IFERROR(__xludf.DUMMYFUNCTION("""COMPUTED_VALUE"""),"JavaScript")</f>
        <v>JavaScript</v>
      </c>
      <c r="H5068" s="1" t="str">
        <f>IFERROR(__xludf.DUMMYFUNCTION("""COMPUTED_VALUE"""),"PHP")</f>
        <v>PHP</v>
      </c>
      <c r="I5068" s="1" t="str">
        <f>IFERROR(__xludf.DUMMYFUNCTION("""COMPUTED_VALUE"""),"Python")</f>
        <v>Python</v>
      </c>
      <c r="J5068" s="1" t="str">
        <f>IFERROR(__xludf.DUMMYFUNCTION("""COMPUTED_VALUE"""),"Ruby")</f>
        <v>Ruby</v>
      </c>
      <c r="K5068" s="1" t="str">
        <f>IFERROR(__xludf.DUMMYFUNCTION("""COMPUTED_VALUE"""),"Swift")</f>
        <v>Swift</v>
      </c>
      <c r="L5068" s="1" t="str">
        <f>IFERROR(__xludf.DUMMYFUNCTION("""COMPUTED_VALUE"""),"TypeScript")</f>
        <v>TypeScript</v>
      </c>
    </row>
    <row r="5069">
      <c r="B5069" s="1" t="str">
        <f>IFERROR(__xludf.DUMMYFUNCTION("""COMPUTED_VALUE"""),"Bash/Shell/PowerShell;C++")</f>
        <v>Bash/Shell/PowerShell;C++</v>
      </c>
      <c r="E5069" s="1" t="str">
        <f>IFERROR(__xludf.DUMMYFUNCTION("UNIQUE(SPLIT(B5069,"";""))"),"Bash/Shell/PowerShell")</f>
        <v>Bash/Shell/PowerShell</v>
      </c>
      <c r="F5069" s="1" t="str">
        <f>IFERROR(__xludf.DUMMYFUNCTION("""COMPUTED_VALUE"""),"C++")</f>
        <v>C++</v>
      </c>
    </row>
    <row r="5070">
      <c r="B5070" s="1" t="str">
        <f>IFERROR(__xludf.DUMMYFUNCTION("""COMPUTED_VALUE"""),"C;C++;HTML/CSS;Java;JavaScript;SQL")</f>
        <v>C;C++;HTML/CSS;Java;JavaScript;SQL</v>
      </c>
      <c r="E5070" s="1" t="str">
        <f>IFERROR(__xludf.DUMMYFUNCTION("UNIQUE(SPLIT(B5070,"";""))"),"C")</f>
        <v>C</v>
      </c>
      <c r="F5070" s="1" t="str">
        <f>IFERROR(__xludf.DUMMYFUNCTION("""COMPUTED_VALUE"""),"C++")</f>
        <v>C++</v>
      </c>
      <c r="G5070" s="1" t="str">
        <f>IFERROR(__xludf.DUMMYFUNCTION("""COMPUTED_VALUE"""),"HTML/CSS")</f>
        <v>HTML/CSS</v>
      </c>
      <c r="H5070" s="1" t="str">
        <f>IFERROR(__xludf.DUMMYFUNCTION("""COMPUTED_VALUE"""),"Java")</f>
        <v>Java</v>
      </c>
      <c r="I5070" s="1" t="str">
        <f>IFERROR(__xludf.DUMMYFUNCTION("""COMPUTED_VALUE"""),"JavaScript")</f>
        <v>JavaScript</v>
      </c>
      <c r="J5070" s="1" t="str">
        <f>IFERROR(__xludf.DUMMYFUNCTION("""COMPUTED_VALUE"""),"SQL")</f>
        <v>SQL</v>
      </c>
    </row>
    <row r="5071">
      <c r="B5071" s="1" t="str">
        <f>IFERROR(__xludf.DUMMYFUNCTION("""COMPUTED_VALUE"""),"C#;HTML/CSS;JavaScript;SQL")</f>
        <v>C#;HTML/CSS;JavaScript;SQL</v>
      </c>
      <c r="E5071" s="1" t="str">
        <f>IFERROR(__xludf.DUMMYFUNCTION("UNIQUE(SPLIT(B5071,"";""))"),"C#")</f>
        <v>C#</v>
      </c>
      <c r="F5071" s="1" t="str">
        <f>IFERROR(__xludf.DUMMYFUNCTION("""COMPUTED_VALUE"""),"HTML/CSS")</f>
        <v>HTML/CSS</v>
      </c>
      <c r="G5071" s="1" t="str">
        <f>IFERROR(__xludf.DUMMYFUNCTION("""COMPUTED_VALUE"""),"JavaScript")</f>
        <v>JavaScript</v>
      </c>
      <c r="H5071" s="1" t="str">
        <f>IFERROR(__xludf.DUMMYFUNCTION("""COMPUTED_VALUE"""),"SQL")</f>
        <v>SQL</v>
      </c>
    </row>
    <row r="5072">
      <c r="B5072" s="1" t="str">
        <f>IFERROR(__xludf.DUMMYFUNCTION("""COMPUTED_VALUE"""),"Bash/Shell/PowerShell;C;C++;Java;Python")</f>
        <v>Bash/Shell/PowerShell;C;C++;Java;Python</v>
      </c>
      <c r="E5072" s="1" t="str">
        <f>IFERROR(__xludf.DUMMYFUNCTION("UNIQUE(SPLIT(B5072,"";""))"),"Bash/Shell/PowerShell")</f>
        <v>Bash/Shell/PowerShell</v>
      </c>
      <c r="F5072" s="1" t="str">
        <f>IFERROR(__xludf.DUMMYFUNCTION("""COMPUTED_VALUE"""),"C")</f>
        <v>C</v>
      </c>
      <c r="G5072" s="1" t="str">
        <f>IFERROR(__xludf.DUMMYFUNCTION("""COMPUTED_VALUE"""),"C++")</f>
        <v>C++</v>
      </c>
      <c r="H5072" s="1" t="str">
        <f>IFERROR(__xludf.DUMMYFUNCTION("""COMPUTED_VALUE"""),"Java")</f>
        <v>Java</v>
      </c>
      <c r="I5072" s="1" t="str">
        <f>IFERROR(__xludf.DUMMYFUNCTION("""COMPUTED_VALUE"""),"Python")</f>
        <v>Python</v>
      </c>
    </row>
    <row r="5073">
      <c r="B5073" s="1" t="str">
        <f>IFERROR(__xludf.DUMMYFUNCTION("""COMPUTED_VALUE"""),"C#;HTML/CSS;JavaScript;Python;TypeScript")</f>
        <v>C#;HTML/CSS;JavaScript;Python;TypeScript</v>
      </c>
      <c r="E5073" s="1" t="str">
        <f>IFERROR(__xludf.DUMMYFUNCTION("UNIQUE(SPLIT(B5073,"";""))"),"C#")</f>
        <v>C#</v>
      </c>
      <c r="F5073" s="1" t="str">
        <f>IFERROR(__xludf.DUMMYFUNCTION("""COMPUTED_VALUE"""),"HTML/CSS")</f>
        <v>HTML/CSS</v>
      </c>
      <c r="G5073" s="1" t="str">
        <f>IFERROR(__xludf.DUMMYFUNCTION("""COMPUTED_VALUE"""),"JavaScript")</f>
        <v>JavaScript</v>
      </c>
      <c r="H5073" s="1" t="str">
        <f>IFERROR(__xludf.DUMMYFUNCTION("""COMPUTED_VALUE"""),"Python")</f>
        <v>Python</v>
      </c>
      <c r="I5073" s="1" t="str">
        <f>IFERROR(__xludf.DUMMYFUNCTION("""COMPUTED_VALUE"""),"TypeScript")</f>
        <v>TypeScript</v>
      </c>
    </row>
    <row r="5074">
      <c r="B5074" s="1" t="str">
        <f>IFERROR(__xludf.DUMMYFUNCTION("""COMPUTED_VALUE"""),"Bash/Shell/PowerShell;C;C#;HTML/CSS;JavaScript;Python;R;SQL;VBA")</f>
        <v>Bash/Shell/PowerShell;C;C#;HTML/CSS;JavaScript;Python;R;SQL;VBA</v>
      </c>
      <c r="E5074" s="1" t="str">
        <f>IFERROR(__xludf.DUMMYFUNCTION("UNIQUE(SPLIT(B5074,"";""))"),"Bash/Shell/PowerShell")</f>
        <v>Bash/Shell/PowerShell</v>
      </c>
      <c r="F5074" s="1" t="str">
        <f>IFERROR(__xludf.DUMMYFUNCTION("""COMPUTED_VALUE"""),"C")</f>
        <v>C</v>
      </c>
      <c r="G5074" s="1" t="str">
        <f>IFERROR(__xludf.DUMMYFUNCTION("""COMPUTED_VALUE"""),"C#")</f>
        <v>C#</v>
      </c>
      <c r="H5074" s="1" t="str">
        <f>IFERROR(__xludf.DUMMYFUNCTION("""COMPUTED_VALUE"""),"HTML/CSS")</f>
        <v>HTML/CSS</v>
      </c>
      <c r="I5074" s="1" t="str">
        <f>IFERROR(__xludf.DUMMYFUNCTION("""COMPUTED_VALUE"""),"JavaScript")</f>
        <v>JavaScript</v>
      </c>
      <c r="J5074" s="1" t="str">
        <f>IFERROR(__xludf.DUMMYFUNCTION("""COMPUTED_VALUE"""),"Python")</f>
        <v>Python</v>
      </c>
      <c r="K5074" s="1" t="str">
        <f>IFERROR(__xludf.DUMMYFUNCTION("""COMPUTED_VALUE"""),"R")</f>
        <v>R</v>
      </c>
      <c r="L5074" s="1" t="str">
        <f>IFERROR(__xludf.DUMMYFUNCTION("""COMPUTED_VALUE"""),"SQL")</f>
        <v>SQL</v>
      </c>
      <c r="M5074" s="1" t="str">
        <f>IFERROR(__xludf.DUMMYFUNCTION("""COMPUTED_VALUE"""),"VBA")</f>
        <v>VBA</v>
      </c>
    </row>
    <row r="5075">
      <c r="B5075" s="1" t="str">
        <f>IFERROR(__xludf.DUMMYFUNCTION("""COMPUTED_VALUE"""),"C;C++;C#;Java;Kotlin;SQL;Swift")</f>
        <v>C;C++;C#;Java;Kotlin;SQL;Swift</v>
      </c>
      <c r="E5075" s="1" t="str">
        <f>IFERROR(__xludf.DUMMYFUNCTION("UNIQUE(SPLIT(B5075,"";""))"),"C")</f>
        <v>C</v>
      </c>
      <c r="F5075" s="1" t="str">
        <f>IFERROR(__xludf.DUMMYFUNCTION("""COMPUTED_VALUE"""),"C++")</f>
        <v>C++</v>
      </c>
      <c r="G5075" s="1" t="str">
        <f>IFERROR(__xludf.DUMMYFUNCTION("""COMPUTED_VALUE"""),"C#")</f>
        <v>C#</v>
      </c>
      <c r="H5075" s="1" t="str">
        <f>IFERROR(__xludf.DUMMYFUNCTION("""COMPUTED_VALUE"""),"Java")</f>
        <v>Java</v>
      </c>
      <c r="I5075" s="1" t="str">
        <f>IFERROR(__xludf.DUMMYFUNCTION("""COMPUTED_VALUE"""),"Kotlin")</f>
        <v>Kotlin</v>
      </c>
      <c r="J5075" s="1" t="str">
        <f>IFERROR(__xludf.DUMMYFUNCTION("""COMPUTED_VALUE"""),"SQL")</f>
        <v>SQL</v>
      </c>
      <c r="K5075" s="1" t="str">
        <f>IFERROR(__xludf.DUMMYFUNCTION("""COMPUTED_VALUE"""),"Swift")</f>
        <v>Swift</v>
      </c>
    </row>
    <row r="5076">
      <c r="B5076" s="1" t="str">
        <f>IFERROR(__xludf.DUMMYFUNCTION("""COMPUTED_VALUE"""),"Java;JavaScript;Kotlin;SQL")</f>
        <v>Java;JavaScript;Kotlin;SQL</v>
      </c>
      <c r="E5076" s="1" t="str">
        <f>IFERROR(__xludf.DUMMYFUNCTION("UNIQUE(SPLIT(B5076,"";""))"),"Java")</f>
        <v>Java</v>
      </c>
      <c r="F5076" s="1" t="str">
        <f>IFERROR(__xludf.DUMMYFUNCTION("""COMPUTED_VALUE"""),"JavaScript")</f>
        <v>JavaScript</v>
      </c>
      <c r="G5076" s="1" t="str">
        <f>IFERROR(__xludf.DUMMYFUNCTION("""COMPUTED_VALUE"""),"Kotlin")</f>
        <v>Kotlin</v>
      </c>
      <c r="H5076" s="1" t="str">
        <f>IFERROR(__xludf.DUMMYFUNCTION("""COMPUTED_VALUE"""),"SQL")</f>
        <v>SQL</v>
      </c>
    </row>
    <row r="5077">
      <c r="B5077" s="1" t="str">
        <f>IFERROR(__xludf.DUMMYFUNCTION("""COMPUTED_VALUE"""),"Bash/Shell/PowerShell;Java")</f>
        <v>Bash/Shell/PowerShell;Java</v>
      </c>
      <c r="E5077" s="1" t="str">
        <f>IFERROR(__xludf.DUMMYFUNCTION("UNIQUE(SPLIT(B5077,"";""))"),"Bash/Shell/PowerShell")</f>
        <v>Bash/Shell/PowerShell</v>
      </c>
      <c r="F5077" s="1" t="str">
        <f>IFERROR(__xludf.DUMMYFUNCTION("""COMPUTED_VALUE"""),"Java")</f>
        <v>Java</v>
      </c>
    </row>
    <row r="5078">
      <c r="B5078" s="1" t="str">
        <f>IFERROR(__xludf.DUMMYFUNCTION("""COMPUTED_VALUE"""),"C;Dart;HTML/CSS;JavaScript;PHP;SQL")</f>
        <v>C;Dart;HTML/CSS;JavaScript;PHP;SQL</v>
      </c>
      <c r="E5078" s="1" t="str">
        <f>IFERROR(__xludf.DUMMYFUNCTION("UNIQUE(SPLIT(B5078,"";""))"),"C")</f>
        <v>C</v>
      </c>
      <c r="F5078" s="1" t="str">
        <f>IFERROR(__xludf.DUMMYFUNCTION("""COMPUTED_VALUE"""),"Dart")</f>
        <v>Dart</v>
      </c>
      <c r="G5078" s="1" t="str">
        <f>IFERROR(__xludf.DUMMYFUNCTION("""COMPUTED_VALUE"""),"HTML/CSS")</f>
        <v>HTML/CSS</v>
      </c>
      <c r="H5078" s="1" t="str">
        <f>IFERROR(__xludf.DUMMYFUNCTION("""COMPUTED_VALUE"""),"JavaScript")</f>
        <v>JavaScript</v>
      </c>
      <c r="I5078" s="1" t="str">
        <f>IFERROR(__xludf.DUMMYFUNCTION("""COMPUTED_VALUE"""),"PHP")</f>
        <v>PHP</v>
      </c>
      <c r="J5078" s="1" t="str">
        <f>IFERROR(__xludf.DUMMYFUNCTION("""COMPUTED_VALUE"""),"SQL")</f>
        <v>SQL</v>
      </c>
    </row>
    <row r="5079">
      <c r="B5079" s="1" t="str">
        <f>IFERROR(__xludf.DUMMYFUNCTION("""COMPUTED_VALUE"""),"C#;HTML/CSS;JavaScript;PHP;SQL;VBA")</f>
        <v>C#;HTML/CSS;JavaScript;PHP;SQL;VBA</v>
      </c>
      <c r="E5079" s="1" t="str">
        <f>IFERROR(__xludf.DUMMYFUNCTION("UNIQUE(SPLIT(B5079,"";""))"),"C#")</f>
        <v>C#</v>
      </c>
      <c r="F5079" s="1" t="str">
        <f>IFERROR(__xludf.DUMMYFUNCTION("""COMPUTED_VALUE"""),"HTML/CSS")</f>
        <v>HTML/CSS</v>
      </c>
      <c r="G5079" s="1" t="str">
        <f>IFERROR(__xludf.DUMMYFUNCTION("""COMPUTED_VALUE"""),"JavaScript")</f>
        <v>JavaScript</v>
      </c>
      <c r="H5079" s="1" t="str">
        <f>IFERROR(__xludf.DUMMYFUNCTION("""COMPUTED_VALUE"""),"PHP")</f>
        <v>PHP</v>
      </c>
      <c r="I5079" s="1" t="str">
        <f>IFERROR(__xludf.DUMMYFUNCTION("""COMPUTED_VALUE"""),"SQL")</f>
        <v>SQL</v>
      </c>
      <c r="J5079" s="1" t="str">
        <f>IFERROR(__xludf.DUMMYFUNCTION("""COMPUTED_VALUE"""),"VBA")</f>
        <v>VBA</v>
      </c>
    </row>
    <row r="5080">
      <c r="B5080" s="1" t="str">
        <f>IFERROR(__xludf.DUMMYFUNCTION("""COMPUTED_VALUE"""),"C#;Java;Kotlin")</f>
        <v>C#;Java;Kotlin</v>
      </c>
      <c r="E5080" s="1" t="str">
        <f>IFERROR(__xludf.DUMMYFUNCTION("UNIQUE(SPLIT(B5080,"";""))"),"C#")</f>
        <v>C#</v>
      </c>
      <c r="F5080" s="1" t="str">
        <f>IFERROR(__xludf.DUMMYFUNCTION("""COMPUTED_VALUE"""),"Java")</f>
        <v>Java</v>
      </c>
      <c r="G5080" s="1" t="str">
        <f>IFERROR(__xludf.DUMMYFUNCTION("""COMPUTED_VALUE"""),"Kotlin")</f>
        <v>Kotlin</v>
      </c>
    </row>
    <row r="5081">
      <c r="B5081" s="1" t="str">
        <f>IFERROR(__xludf.DUMMYFUNCTION("""COMPUTED_VALUE"""),"Java;Python;R;Scala;SQL")</f>
        <v>Java;Python;R;Scala;SQL</v>
      </c>
      <c r="E5081" s="1" t="str">
        <f>IFERROR(__xludf.DUMMYFUNCTION("UNIQUE(SPLIT(B5081,"";""))"),"Java")</f>
        <v>Java</v>
      </c>
      <c r="F5081" s="1" t="str">
        <f>IFERROR(__xludf.DUMMYFUNCTION("""COMPUTED_VALUE"""),"Python")</f>
        <v>Python</v>
      </c>
      <c r="G5081" s="1" t="str">
        <f>IFERROR(__xludf.DUMMYFUNCTION("""COMPUTED_VALUE"""),"R")</f>
        <v>R</v>
      </c>
      <c r="H5081" s="1" t="str">
        <f>IFERROR(__xludf.DUMMYFUNCTION("""COMPUTED_VALUE"""),"Scala")</f>
        <v>Scala</v>
      </c>
      <c r="I5081" s="1" t="str">
        <f>IFERROR(__xludf.DUMMYFUNCTION("""COMPUTED_VALUE"""),"SQL")</f>
        <v>SQL</v>
      </c>
    </row>
    <row r="5082">
      <c r="B5082" s="1" t="str">
        <f>IFERROR(__xludf.DUMMYFUNCTION("""COMPUTED_VALUE"""),"Bash/Shell/PowerShell;C#;HTML/CSS;Java;JavaScript;PHP;SQL;TypeScript")</f>
        <v>Bash/Shell/PowerShell;C#;HTML/CSS;Java;JavaScript;PHP;SQL;TypeScript</v>
      </c>
      <c r="E5082" s="1" t="str">
        <f>IFERROR(__xludf.DUMMYFUNCTION("UNIQUE(SPLIT(B5082,"";""))"),"Bash/Shell/PowerShell")</f>
        <v>Bash/Shell/PowerShell</v>
      </c>
      <c r="F5082" s="1" t="str">
        <f>IFERROR(__xludf.DUMMYFUNCTION("""COMPUTED_VALUE"""),"C#")</f>
        <v>C#</v>
      </c>
      <c r="G5082" s="1" t="str">
        <f>IFERROR(__xludf.DUMMYFUNCTION("""COMPUTED_VALUE"""),"HTML/CSS")</f>
        <v>HTML/CSS</v>
      </c>
      <c r="H5082" s="1" t="str">
        <f>IFERROR(__xludf.DUMMYFUNCTION("""COMPUTED_VALUE"""),"Java")</f>
        <v>Java</v>
      </c>
      <c r="I5082" s="1" t="str">
        <f>IFERROR(__xludf.DUMMYFUNCTION("""COMPUTED_VALUE"""),"JavaScript")</f>
        <v>JavaScript</v>
      </c>
      <c r="J5082" s="1" t="str">
        <f>IFERROR(__xludf.DUMMYFUNCTION("""COMPUTED_VALUE"""),"PHP")</f>
        <v>PHP</v>
      </c>
      <c r="K5082" s="1" t="str">
        <f>IFERROR(__xludf.DUMMYFUNCTION("""COMPUTED_VALUE"""),"SQL")</f>
        <v>SQL</v>
      </c>
      <c r="L5082" s="1" t="str">
        <f>IFERROR(__xludf.DUMMYFUNCTION("""COMPUTED_VALUE"""),"TypeScript")</f>
        <v>TypeScript</v>
      </c>
    </row>
    <row r="5083">
      <c r="B5083" s="1" t="str">
        <f>IFERROR(__xludf.DUMMYFUNCTION("""COMPUTED_VALUE"""),"Java;JavaScript")</f>
        <v>Java;JavaScript</v>
      </c>
      <c r="E5083" s="1" t="str">
        <f>IFERROR(__xludf.DUMMYFUNCTION("UNIQUE(SPLIT(B5083,"";""))"),"Java")</f>
        <v>Java</v>
      </c>
      <c r="F5083" s="1" t="str">
        <f>IFERROR(__xludf.DUMMYFUNCTION("""COMPUTED_VALUE"""),"JavaScript")</f>
        <v>JavaScript</v>
      </c>
    </row>
    <row r="5084">
      <c r="B5084" s="1" t="str">
        <f>IFERROR(__xludf.DUMMYFUNCTION("""COMPUTED_VALUE"""),"Bash/Shell/PowerShell;C;C++;Go;HTML/CSS;Java;JavaScript;Kotlin;Ruby;SQL;Swift")</f>
        <v>Bash/Shell/PowerShell;C;C++;Go;HTML/CSS;Java;JavaScript;Kotlin;Ruby;SQL;Swift</v>
      </c>
      <c r="E5084" s="1" t="str">
        <f>IFERROR(__xludf.DUMMYFUNCTION("UNIQUE(SPLIT(B5084,"";""))"),"Bash/Shell/PowerShell")</f>
        <v>Bash/Shell/PowerShell</v>
      </c>
      <c r="F5084" s="1" t="str">
        <f>IFERROR(__xludf.DUMMYFUNCTION("""COMPUTED_VALUE"""),"C")</f>
        <v>C</v>
      </c>
      <c r="G5084" s="1" t="str">
        <f>IFERROR(__xludf.DUMMYFUNCTION("""COMPUTED_VALUE"""),"C++")</f>
        <v>C++</v>
      </c>
      <c r="H5084" s="1" t="str">
        <f>IFERROR(__xludf.DUMMYFUNCTION("""COMPUTED_VALUE"""),"Go")</f>
        <v>Go</v>
      </c>
      <c r="I5084" s="1" t="str">
        <f>IFERROR(__xludf.DUMMYFUNCTION("""COMPUTED_VALUE"""),"HTML/CSS")</f>
        <v>HTML/CSS</v>
      </c>
      <c r="J5084" s="1" t="str">
        <f>IFERROR(__xludf.DUMMYFUNCTION("""COMPUTED_VALUE"""),"Java")</f>
        <v>Java</v>
      </c>
      <c r="K5084" s="1" t="str">
        <f>IFERROR(__xludf.DUMMYFUNCTION("""COMPUTED_VALUE"""),"JavaScript")</f>
        <v>JavaScript</v>
      </c>
      <c r="L5084" s="1" t="str">
        <f>IFERROR(__xludf.DUMMYFUNCTION("""COMPUTED_VALUE"""),"Kotlin")</f>
        <v>Kotlin</v>
      </c>
      <c r="M5084" s="1" t="str">
        <f>IFERROR(__xludf.DUMMYFUNCTION("""COMPUTED_VALUE"""),"Ruby")</f>
        <v>Ruby</v>
      </c>
      <c r="N5084" s="1" t="str">
        <f>IFERROR(__xludf.DUMMYFUNCTION("""COMPUTED_VALUE"""),"SQL")</f>
        <v>SQL</v>
      </c>
      <c r="O5084" s="1" t="str">
        <f>IFERROR(__xludf.DUMMYFUNCTION("""COMPUTED_VALUE"""),"Swift")</f>
        <v>Swift</v>
      </c>
    </row>
    <row r="5085">
      <c r="B5085" s="1" t="str">
        <f>IFERROR(__xludf.DUMMYFUNCTION("""COMPUTED_VALUE"""),"HTML/CSS;JavaScript;Kotlin;PHP;SQL")</f>
        <v>HTML/CSS;JavaScript;Kotlin;PHP;SQL</v>
      </c>
      <c r="E5085" s="1" t="str">
        <f>IFERROR(__xludf.DUMMYFUNCTION("UNIQUE(SPLIT(B5085,"";""))"),"HTML/CSS")</f>
        <v>HTML/CSS</v>
      </c>
      <c r="F5085" s="1" t="str">
        <f>IFERROR(__xludf.DUMMYFUNCTION("""COMPUTED_VALUE"""),"JavaScript")</f>
        <v>JavaScript</v>
      </c>
      <c r="G5085" s="1" t="str">
        <f>IFERROR(__xludf.DUMMYFUNCTION("""COMPUTED_VALUE"""),"Kotlin")</f>
        <v>Kotlin</v>
      </c>
      <c r="H5085" s="1" t="str">
        <f>IFERROR(__xludf.DUMMYFUNCTION("""COMPUTED_VALUE"""),"PHP")</f>
        <v>PHP</v>
      </c>
      <c r="I5085" s="1" t="str">
        <f>IFERROR(__xludf.DUMMYFUNCTION("""COMPUTED_VALUE"""),"SQL")</f>
        <v>SQL</v>
      </c>
    </row>
    <row r="5086">
      <c r="B5086" s="1" t="str">
        <f>IFERROR(__xludf.DUMMYFUNCTION("""COMPUTED_VALUE"""),"C++;HTML/CSS;JavaScript;Python")</f>
        <v>C++;HTML/CSS;JavaScript;Python</v>
      </c>
      <c r="E5086" s="1" t="str">
        <f>IFERROR(__xludf.DUMMYFUNCTION("UNIQUE(SPLIT(B5086,"";""))"),"C++")</f>
        <v>C++</v>
      </c>
      <c r="F5086" s="1" t="str">
        <f>IFERROR(__xludf.DUMMYFUNCTION("""COMPUTED_VALUE"""),"HTML/CSS")</f>
        <v>HTML/CSS</v>
      </c>
      <c r="G5086" s="1" t="str">
        <f>IFERROR(__xludf.DUMMYFUNCTION("""COMPUTED_VALUE"""),"JavaScript")</f>
        <v>JavaScript</v>
      </c>
      <c r="H5086" s="1" t="str">
        <f>IFERROR(__xludf.DUMMYFUNCTION("""COMPUTED_VALUE"""),"Python")</f>
        <v>Python</v>
      </c>
    </row>
    <row r="5087">
      <c r="B5087" s="1" t="str">
        <f>IFERROR(__xludf.DUMMYFUNCTION("""COMPUTED_VALUE"""),"Bash/Shell/PowerShell;HTML/CSS;JavaScript;PHP;TypeScript")</f>
        <v>Bash/Shell/PowerShell;HTML/CSS;JavaScript;PHP;TypeScript</v>
      </c>
      <c r="E5087" s="1" t="str">
        <f>IFERROR(__xludf.DUMMYFUNCTION("UNIQUE(SPLIT(B5087,"";""))"),"Bash/Shell/PowerShell")</f>
        <v>Bash/Shell/PowerShell</v>
      </c>
      <c r="F5087" s="1" t="str">
        <f>IFERROR(__xludf.DUMMYFUNCTION("""COMPUTED_VALUE"""),"HTML/CSS")</f>
        <v>HTML/CSS</v>
      </c>
      <c r="G5087" s="1" t="str">
        <f>IFERROR(__xludf.DUMMYFUNCTION("""COMPUTED_VALUE"""),"JavaScript")</f>
        <v>JavaScript</v>
      </c>
      <c r="H5087" s="1" t="str">
        <f>IFERROR(__xludf.DUMMYFUNCTION("""COMPUTED_VALUE"""),"PHP")</f>
        <v>PHP</v>
      </c>
      <c r="I5087" s="1" t="str">
        <f>IFERROR(__xludf.DUMMYFUNCTION("""COMPUTED_VALUE"""),"TypeScript")</f>
        <v>TypeScript</v>
      </c>
    </row>
    <row r="5088">
      <c r="B5088" s="1" t="str">
        <f>IFERROR(__xludf.DUMMYFUNCTION("""COMPUTED_VALUE"""),"HTML/CSS;Java;PHP;SQL")</f>
        <v>HTML/CSS;Java;PHP;SQL</v>
      </c>
      <c r="E5088" s="1" t="str">
        <f>IFERROR(__xludf.DUMMYFUNCTION("UNIQUE(SPLIT(B5088,"";""))"),"HTML/CSS")</f>
        <v>HTML/CSS</v>
      </c>
      <c r="F5088" s="1" t="str">
        <f>IFERROR(__xludf.DUMMYFUNCTION("""COMPUTED_VALUE"""),"Java")</f>
        <v>Java</v>
      </c>
      <c r="G5088" s="1" t="str">
        <f>IFERROR(__xludf.DUMMYFUNCTION("""COMPUTED_VALUE"""),"PHP")</f>
        <v>PHP</v>
      </c>
      <c r="H5088" s="1" t="str">
        <f>IFERROR(__xludf.DUMMYFUNCTION("""COMPUTED_VALUE"""),"SQL")</f>
        <v>SQL</v>
      </c>
    </row>
    <row r="5089">
      <c r="B5089" s="1" t="str">
        <f>IFERROR(__xludf.DUMMYFUNCTION("""COMPUTED_VALUE"""),"Bash/Shell/PowerShell;HTML/CSS;JavaScript;Python;SQL")</f>
        <v>Bash/Shell/PowerShell;HTML/CSS;JavaScript;Python;SQL</v>
      </c>
      <c r="E5089" s="1" t="str">
        <f>IFERROR(__xludf.DUMMYFUNCTION("UNIQUE(SPLIT(B5089,"";""))"),"Bash/Shell/PowerShell")</f>
        <v>Bash/Shell/PowerShell</v>
      </c>
      <c r="F5089" s="1" t="str">
        <f>IFERROR(__xludf.DUMMYFUNCTION("""COMPUTED_VALUE"""),"HTML/CSS")</f>
        <v>HTML/CSS</v>
      </c>
      <c r="G5089" s="1" t="str">
        <f>IFERROR(__xludf.DUMMYFUNCTION("""COMPUTED_VALUE"""),"JavaScript")</f>
        <v>JavaScript</v>
      </c>
      <c r="H5089" s="1" t="str">
        <f>IFERROR(__xludf.DUMMYFUNCTION("""COMPUTED_VALUE"""),"Python")</f>
        <v>Python</v>
      </c>
      <c r="I5089" s="1" t="str">
        <f>IFERROR(__xludf.DUMMYFUNCTION("""COMPUTED_VALUE"""),"SQL")</f>
        <v>SQL</v>
      </c>
    </row>
    <row r="5090">
      <c r="B5090" s="1" t="str">
        <f>IFERROR(__xludf.DUMMYFUNCTION("""COMPUTED_VALUE"""),"C#;HTML/CSS;JavaScript;SQL")</f>
        <v>C#;HTML/CSS;JavaScript;SQL</v>
      </c>
      <c r="E5090" s="1" t="str">
        <f>IFERROR(__xludf.DUMMYFUNCTION("UNIQUE(SPLIT(B5090,"";""))"),"C#")</f>
        <v>C#</v>
      </c>
      <c r="F5090" s="1" t="str">
        <f>IFERROR(__xludf.DUMMYFUNCTION("""COMPUTED_VALUE"""),"HTML/CSS")</f>
        <v>HTML/CSS</v>
      </c>
      <c r="G5090" s="1" t="str">
        <f>IFERROR(__xludf.DUMMYFUNCTION("""COMPUTED_VALUE"""),"JavaScript")</f>
        <v>JavaScript</v>
      </c>
      <c r="H5090" s="1" t="str">
        <f>IFERROR(__xludf.DUMMYFUNCTION("""COMPUTED_VALUE"""),"SQL")</f>
        <v>SQL</v>
      </c>
    </row>
    <row r="5091">
      <c r="B5091" s="1" t="str">
        <f>IFERROR(__xludf.DUMMYFUNCTION("""COMPUTED_VALUE"""),"C++;Go;Java;JavaScript;Python;Ruby;Rust")</f>
        <v>C++;Go;Java;JavaScript;Python;Ruby;Rust</v>
      </c>
      <c r="E5091" s="1" t="str">
        <f>IFERROR(__xludf.DUMMYFUNCTION("UNIQUE(SPLIT(B5091,"";""))"),"C++")</f>
        <v>C++</v>
      </c>
      <c r="F5091" s="1" t="str">
        <f>IFERROR(__xludf.DUMMYFUNCTION("""COMPUTED_VALUE"""),"Go")</f>
        <v>Go</v>
      </c>
      <c r="G5091" s="1" t="str">
        <f>IFERROR(__xludf.DUMMYFUNCTION("""COMPUTED_VALUE"""),"Java")</f>
        <v>Java</v>
      </c>
      <c r="H5091" s="1" t="str">
        <f>IFERROR(__xludf.DUMMYFUNCTION("""COMPUTED_VALUE"""),"JavaScript")</f>
        <v>JavaScript</v>
      </c>
      <c r="I5091" s="1" t="str">
        <f>IFERROR(__xludf.DUMMYFUNCTION("""COMPUTED_VALUE"""),"Python")</f>
        <v>Python</v>
      </c>
      <c r="J5091" s="1" t="str">
        <f>IFERROR(__xludf.DUMMYFUNCTION("""COMPUTED_VALUE"""),"Ruby")</f>
        <v>Ruby</v>
      </c>
      <c r="K5091" s="1" t="str">
        <f>IFERROR(__xludf.DUMMYFUNCTION("""COMPUTED_VALUE"""),"Rust")</f>
        <v>Rust</v>
      </c>
    </row>
    <row r="5092">
      <c r="B5092" s="1" t="str">
        <f>IFERROR(__xludf.DUMMYFUNCTION("""COMPUTED_VALUE"""),"Bash/Shell/PowerShell;Java;Python;R;SQL")</f>
        <v>Bash/Shell/PowerShell;Java;Python;R;SQL</v>
      </c>
      <c r="E5092" s="1" t="str">
        <f>IFERROR(__xludf.DUMMYFUNCTION("UNIQUE(SPLIT(B5092,"";""))"),"Bash/Shell/PowerShell")</f>
        <v>Bash/Shell/PowerShell</v>
      </c>
      <c r="F5092" s="1" t="str">
        <f>IFERROR(__xludf.DUMMYFUNCTION("""COMPUTED_VALUE"""),"Java")</f>
        <v>Java</v>
      </c>
      <c r="G5092" s="1" t="str">
        <f>IFERROR(__xludf.DUMMYFUNCTION("""COMPUTED_VALUE"""),"Python")</f>
        <v>Python</v>
      </c>
      <c r="H5092" s="1" t="str">
        <f>IFERROR(__xludf.DUMMYFUNCTION("""COMPUTED_VALUE"""),"R")</f>
        <v>R</v>
      </c>
      <c r="I5092" s="1" t="str">
        <f>IFERROR(__xludf.DUMMYFUNCTION("""COMPUTED_VALUE"""),"SQL")</f>
        <v>SQL</v>
      </c>
    </row>
    <row r="5093">
      <c r="B5093" s="1" t="str">
        <f>IFERROR(__xludf.DUMMYFUNCTION("""COMPUTED_VALUE"""),"C#;Go;HTML/CSS;JavaScript;Python;SQL")</f>
        <v>C#;Go;HTML/CSS;JavaScript;Python;SQL</v>
      </c>
      <c r="E5093" s="1" t="str">
        <f>IFERROR(__xludf.DUMMYFUNCTION("UNIQUE(SPLIT(B5093,"";""))"),"C#")</f>
        <v>C#</v>
      </c>
      <c r="F5093" s="1" t="str">
        <f>IFERROR(__xludf.DUMMYFUNCTION("""COMPUTED_VALUE"""),"Go")</f>
        <v>Go</v>
      </c>
      <c r="G5093" s="1" t="str">
        <f>IFERROR(__xludf.DUMMYFUNCTION("""COMPUTED_VALUE"""),"HTML/CSS")</f>
        <v>HTML/CSS</v>
      </c>
      <c r="H5093" s="1" t="str">
        <f>IFERROR(__xludf.DUMMYFUNCTION("""COMPUTED_VALUE"""),"JavaScript")</f>
        <v>JavaScript</v>
      </c>
      <c r="I5093" s="1" t="str">
        <f>IFERROR(__xludf.DUMMYFUNCTION("""COMPUTED_VALUE"""),"Python")</f>
        <v>Python</v>
      </c>
      <c r="J5093" s="1" t="str">
        <f>IFERROR(__xludf.DUMMYFUNCTION("""COMPUTED_VALUE"""),"SQL")</f>
        <v>SQL</v>
      </c>
    </row>
    <row r="5094">
      <c r="B5094" s="1" t="str">
        <f>IFERROR(__xludf.DUMMYFUNCTION("""COMPUTED_VALUE"""),"Assembly;Bash/Shell/PowerShell;C;HTML/CSS;Java;JavaScript;PHP;Python;SQL;TypeScript")</f>
        <v>Assembly;Bash/Shell/PowerShell;C;HTML/CSS;Java;JavaScript;PHP;Python;SQL;TypeScript</v>
      </c>
      <c r="E5094" s="1" t="str">
        <f>IFERROR(__xludf.DUMMYFUNCTION("UNIQUE(SPLIT(B5094,"";""))"),"Assembly")</f>
        <v>Assembly</v>
      </c>
      <c r="F5094" s="1" t="str">
        <f>IFERROR(__xludf.DUMMYFUNCTION("""COMPUTED_VALUE"""),"Bash/Shell/PowerShell")</f>
        <v>Bash/Shell/PowerShell</v>
      </c>
      <c r="G5094" s="1" t="str">
        <f>IFERROR(__xludf.DUMMYFUNCTION("""COMPUTED_VALUE"""),"C")</f>
        <v>C</v>
      </c>
      <c r="H5094" s="1" t="str">
        <f>IFERROR(__xludf.DUMMYFUNCTION("""COMPUTED_VALUE"""),"HTML/CSS")</f>
        <v>HTML/CSS</v>
      </c>
      <c r="I5094" s="1" t="str">
        <f>IFERROR(__xludf.DUMMYFUNCTION("""COMPUTED_VALUE"""),"Java")</f>
        <v>Java</v>
      </c>
      <c r="J5094" s="1" t="str">
        <f>IFERROR(__xludf.DUMMYFUNCTION("""COMPUTED_VALUE"""),"JavaScript")</f>
        <v>JavaScript</v>
      </c>
      <c r="K5094" s="1" t="str">
        <f>IFERROR(__xludf.DUMMYFUNCTION("""COMPUTED_VALUE"""),"PHP")</f>
        <v>PHP</v>
      </c>
      <c r="L5094" s="1" t="str">
        <f>IFERROR(__xludf.DUMMYFUNCTION("""COMPUTED_VALUE"""),"Python")</f>
        <v>Python</v>
      </c>
      <c r="M5094" s="1" t="str">
        <f>IFERROR(__xludf.DUMMYFUNCTION("""COMPUTED_VALUE"""),"SQL")</f>
        <v>SQL</v>
      </c>
      <c r="N5094" s="1" t="str">
        <f>IFERROR(__xludf.DUMMYFUNCTION("""COMPUTED_VALUE"""),"TypeScript")</f>
        <v>TypeScript</v>
      </c>
    </row>
    <row r="5095">
      <c r="B5095" s="1" t="str">
        <f>IFERROR(__xludf.DUMMYFUNCTION("""COMPUTED_VALUE"""),"HTML/CSS;Python;R;SQL")</f>
        <v>HTML/CSS;Python;R;SQL</v>
      </c>
      <c r="E5095" s="1" t="str">
        <f>IFERROR(__xludf.DUMMYFUNCTION("UNIQUE(SPLIT(B5095,"";""))"),"HTML/CSS")</f>
        <v>HTML/CSS</v>
      </c>
      <c r="F5095" s="1" t="str">
        <f>IFERROR(__xludf.DUMMYFUNCTION("""COMPUTED_VALUE"""),"Python")</f>
        <v>Python</v>
      </c>
      <c r="G5095" s="1" t="str">
        <f>IFERROR(__xludf.DUMMYFUNCTION("""COMPUTED_VALUE"""),"R")</f>
        <v>R</v>
      </c>
      <c r="H5095" s="1" t="str">
        <f>IFERROR(__xludf.DUMMYFUNCTION("""COMPUTED_VALUE"""),"SQL")</f>
        <v>SQL</v>
      </c>
    </row>
    <row r="5096">
      <c r="B5096" s="1" t="str">
        <f>IFERROR(__xludf.DUMMYFUNCTION("""COMPUTED_VALUE"""),"Bash/Shell/PowerShell;C#;HTML/CSS;PHP;Rust;SQL;TypeScript")</f>
        <v>Bash/Shell/PowerShell;C#;HTML/CSS;PHP;Rust;SQL;TypeScript</v>
      </c>
      <c r="E5096" s="1" t="str">
        <f>IFERROR(__xludf.DUMMYFUNCTION("UNIQUE(SPLIT(B5096,"";""))"),"Bash/Shell/PowerShell")</f>
        <v>Bash/Shell/PowerShell</v>
      </c>
      <c r="F5096" s="1" t="str">
        <f>IFERROR(__xludf.DUMMYFUNCTION("""COMPUTED_VALUE"""),"C#")</f>
        <v>C#</v>
      </c>
      <c r="G5096" s="1" t="str">
        <f>IFERROR(__xludf.DUMMYFUNCTION("""COMPUTED_VALUE"""),"HTML/CSS")</f>
        <v>HTML/CSS</v>
      </c>
      <c r="H5096" s="1" t="str">
        <f>IFERROR(__xludf.DUMMYFUNCTION("""COMPUTED_VALUE"""),"PHP")</f>
        <v>PHP</v>
      </c>
      <c r="I5096" s="1" t="str">
        <f>IFERROR(__xludf.DUMMYFUNCTION("""COMPUTED_VALUE"""),"Rust")</f>
        <v>Rust</v>
      </c>
      <c r="J5096" s="1" t="str">
        <f>IFERROR(__xludf.DUMMYFUNCTION("""COMPUTED_VALUE"""),"SQL")</f>
        <v>SQL</v>
      </c>
      <c r="K5096" s="1" t="str">
        <f>IFERROR(__xludf.DUMMYFUNCTION("""COMPUTED_VALUE"""),"TypeScript")</f>
        <v>TypeScript</v>
      </c>
    </row>
    <row r="5097">
      <c r="B5097" s="1" t="str">
        <f>IFERROR(__xludf.DUMMYFUNCTION("""COMPUTED_VALUE"""),"HTML/CSS;JavaScript;PHP;SQL;TypeScript")</f>
        <v>HTML/CSS;JavaScript;PHP;SQL;TypeScript</v>
      </c>
      <c r="E5097" s="1" t="str">
        <f>IFERROR(__xludf.DUMMYFUNCTION("UNIQUE(SPLIT(B5097,"";""))"),"HTML/CSS")</f>
        <v>HTML/CSS</v>
      </c>
      <c r="F5097" s="1" t="str">
        <f>IFERROR(__xludf.DUMMYFUNCTION("""COMPUTED_VALUE"""),"JavaScript")</f>
        <v>JavaScript</v>
      </c>
      <c r="G5097" s="1" t="str">
        <f>IFERROR(__xludf.DUMMYFUNCTION("""COMPUTED_VALUE"""),"PHP")</f>
        <v>PHP</v>
      </c>
      <c r="H5097" s="1" t="str">
        <f>IFERROR(__xludf.DUMMYFUNCTION("""COMPUTED_VALUE"""),"SQL")</f>
        <v>SQL</v>
      </c>
      <c r="I5097" s="1" t="str">
        <f>IFERROR(__xludf.DUMMYFUNCTION("""COMPUTED_VALUE"""),"TypeScript")</f>
        <v>TypeScript</v>
      </c>
    </row>
    <row r="5098">
      <c r="B5098" s="1" t="str">
        <f>IFERROR(__xludf.DUMMYFUNCTION("""COMPUTED_VALUE"""),"HTML/CSS;JavaScript;PHP")</f>
        <v>HTML/CSS;JavaScript;PHP</v>
      </c>
      <c r="E5098" s="1" t="str">
        <f>IFERROR(__xludf.DUMMYFUNCTION("UNIQUE(SPLIT(B5098,"";""))"),"HTML/CSS")</f>
        <v>HTML/CSS</v>
      </c>
      <c r="F5098" s="1" t="str">
        <f>IFERROR(__xludf.DUMMYFUNCTION("""COMPUTED_VALUE"""),"JavaScript")</f>
        <v>JavaScript</v>
      </c>
      <c r="G5098" s="1" t="str">
        <f>IFERROR(__xludf.DUMMYFUNCTION("""COMPUTED_VALUE"""),"PHP")</f>
        <v>PHP</v>
      </c>
    </row>
    <row r="5099">
      <c r="B5099" s="1" t="str">
        <f>IFERROR(__xludf.DUMMYFUNCTION("""COMPUTED_VALUE"""),"HTML/CSS;Python")</f>
        <v>HTML/CSS;Python</v>
      </c>
      <c r="E5099" s="1" t="str">
        <f>IFERROR(__xludf.DUMMYFUNCTION("UNIQUE(SPLIT(B5099,"";""))"),"HTML/CSS")</f>
        <v>HTML/CSS</v>
      </c>
      <c r="F5099" s="1" t="str">
        <f>IFERROR(__xludf.DUMMYFUNCTION("""COMPUTED_VALUE"""),"Python")</f>
        <v>Python</v>
      </c>
    </row>
    <row r="5100">
      <c r="B5100" s="1" t="str">
        <f>IFERROR(__xludf.DUMMYFUNCTION("""COMPUTED_VALUE"""),"Bash/Shell/PowerShell;Java;Python")</f>
        <v>Bash/Shell/PowerShell;Java;Python</v>
      </c>
      <c r="E5100" s="1" t="str">
        <f>IFERROR(__xludf.DUMMYFUNCTION("UNIQUE(SPLIT(B5100,"";""))"),"Bash/Shell/PowerShell")</f>
        <v>Bash/Shell/PowerShell</v>
      </c>
      <c r="F5100" s="1" t="str">
        <f>IFERROR(__xludf.DUMMYFUNCTION("""COMPUTED_VALUE"""),"Java")</f>
        <v>Java</v>
      </c>
      <c r="G5100" s="1" t="str">
        <f>IFERROR(__xludf.DUMMYFUNCTION("""COMPUTED_VALUE"""),"Python")</f>
        <v>Python</v>
      </c>
    </row>
    <row r="5101">
      <c r="B5101" s="1" t="str">
        <f>IFERROR(__xludf.DUMMYFUNCTION("""COMPUTED_VALUE"""),"C;HTML/CSS;Java;JavaScript;PHP;SQL")</f>
        <v>C;HTML/CSS;Java;JavaScript;PHP;SQL</v>
      </c>
      <c r="E5101" s="1" t="str">
        <f>IFERROR(__xludf.DUMMYFUNCTION("UNIQUE(SPLIT(B5101,"";""))"),"C")</f>
        <v>C</v>
      </c>
      <c r="F5101" s="1" t="str">
        <f>IFERROR(__xludf.DUMMYFUNCTION("""COMPUTED_VALUE"""),"HTML/CSS")</f>
        <v>HTML/CSS</v>
      </c>
      <c r="G5101" s="1" t="str">
        <f>IFERROR(__xludf.DUMMYFUNCTION("""COMPUTED_VALUE"""),"Java")</f>
        <v>Java</v>
      </c>
      <c r="H5101" s="1" t="str">
        <f>IFERROR(__xludf.DUMMYFUNCTION("""COMPUTED_VALUE"""),"JavaScript")</f>
        <v>JavaScript</v>
      </c>
      <c r="I5101" s="1" t="str">
        <f>IFERROR(__xludf.DUMMYFUNCTION("""COMPUTED_VALUE"""),"PHP")</f>
        <v>PHP</v>
      </c>
      <c r="J5101" s="1" t="str">
        <f>IFERROR(__xludf.DUMMYFUNCTION("""COMPUTED_VALUE"""),"SQL")</f>
        <v>SQL</v>
      </c>
    </row>
    <row r="5102">
      <c r="B5102" s="1" t="str">
        <f>IFERROR(__xludf.DUMMYFUNCTION("""COMPUTED_VALUE"""),"C++;HTML/CSS;JavaScript;Python")</f>
        <v>C++;HTML/CSS;JavaScript;Python</v>
      </c>
      <c r="E5102" s="1" t="str">
        <f>IFERROR(__xludf.DUMMYFUNCTION("UNIQUE(SPLIT(B5102,"";""))"),"C++")</f>
        <v>C++</v>
      </c>
      <c r="F5102" s="1" t="str">
        <f>IFERROR(__xludf.DUMMYFUNCTION("""COMPUTED_VALUE"""),"HTML/CSS")</f>
        <v>HTML/CSS</v>
      </c>
      <c r="G5102" s="1" t="str">
        <f>IFERROR(__xludf.DUMMYFUNCTION("""COMPUTED_VALUE"""),"JavaScript")</f>
        <v>JavaScript</v>
      </c>
      <c r="H5102" s="1" t="str">
        <f>IFERROR(__xludf.DUMMYFUNCTION("""COMPUTED_VALUE"""),"Python")</f>
        <v>Python</v>
      </c>
    </row>
    <row r="5103">
      <c r="B5103" s="1" t="str">
        <f>IFERROR(__xludf.DUMMYFUNCTION("""COMPUTED_VALUE"""),"Assembly;Bash/Shell/PowerShell")</f>
        <v>Assembly;Bash/Shell/PowerShell</v>
      </c>
      <c r="E5103" s="1" t="str">
        <f>IFERROR(__xludf.DUMMYFUNCTION("UNIQUE(SPLIT(B5103,"";""))"),"Assembly")</f>
        <v>Assembly</v>
      </c>
      <c r="F5103" s="1" t="str">
        <f>IFERROR(__xludf.DUMMYFUNCTION("""COMPUTED_VALUE"""),"Bash/Shell/PowerShell")</f>
        <v>Bash/Shell/PowerShell</v>
      </c>
    </row>
    <row r="5104">
      <c r="B5104" s="1" t="str">
        <f>IFERROR(__xludf.DUMMYFUNCTION("""COMPUTED_VALUE"""),"HTML/CSS;Java;JavaScript;Ruby;SQL")</f>
        <v>HTML/CSS;Java;JavaScript;Ruby;SQL</v>
      </c>
      <c r="E5104" s="1" t="str">
        <f>IFERROR(__xludf.DUMMYFUNCTION("UNIQUE(SPLIT(B5104,"";""))"),"HTML/CSS")</f>
        <v>HTML/CSS</v>
      </c>
      <c r="F5104" s="1" t="str">
        <f>IFERROR(__xludf.DUMMYFUNCTION("""COMPUTED_VALUE"""),"Java")</f>
        <v>Java</v>
      </c>
      <c r="G5104" s="1" t="str">
        <f>IFERROR(__xludf.DUMMYFUNCTION("""COMPUTED_VALUE"""),"JavaScript")</f>
        <v>JavaScript</v>
      </c>
      <c r="H5104" s="1" t="str">
        <f>IFERROR(__xludf.DUMMYFUNCTION("""COMPUTED_VALUE"""),"Ruby")</f>
        <v>Ruby</v>
      </c>
      <c r="I5104" s="1" t="str">
        <f>IFERROR(__xludf.DUMMYFUNCTION("""COMPUTED_VALUE"""),"SQL")</f>
        <v>SQL</v>
      </c>
    </row>
    <row r="5105">
      <c r="B5105" s="1" t="str">
        <f>IFERROR(__xludf.DUMMYFUNCTION("""COMPUTED_VALUE"""),"Bash/Shell/PowerShell;HTML/CSS;Java;JavaScript;Python;SQL")</f>
        <v>Bash/Shell/PowerShell;HTML/CSS;Java;JavaScript;Python;SQL</v>
      </c>
      <c r="E5105" s="1" t="str">
        <f>IFERROR(__xludf.DUMMYFUNCTION("UNIQUE(SPLIT(B5105,"";""))"),"Bash/Shell/PowerShell")</f>
        <v>Bash/Shell/PowerShell</v>
      </c>
      <c r="F5105" s="1" t="str">
        <f>IFERROR(__xludf.DUMMYFUNCTION("""COMPUTED_VALUE"""),"HTML/CSS")</f>
        <v>HTML/CSS</v>
      </c>
      <c r="G5105" s="1" t="str">
        <f>IFERROR(__xludf.DUMMYFUNCTION("""COMPUTED_VALUE"""),"Java")</f>
        <v>Java</v>
      </c>
      <c r="H5105" s="1" t="str">
        <f>IFERROR(__xludf.DUMMYFUNCTION("""COMPUTED_VALUE"""),"JavaScript")</f>
        <v>JavaScript</v>
      </c>
      <c r="I5105" s="1" t="str">
        <f>IFERROR(__xludf.DUMMYFUNCTION("""COMPUTED_VALUE"""),"Python")</f>
        <v>Python</v>
      </c>
      <c r="J5105" s="1" t="str">
        <f>IFERROR(__xludf.DUMMYFUNCTION("""COMPUTED_VALUE"""),"SQL")</f>
        <v>SQL</v>
      </c>
    </row>
    <row r="5106">
      <c r="B5106" s="1" t="str">
        <f>IFERROR(__xludf.DUMMYFUNCTION("""COMPUTED_VALUE"""),"C#;F#;HTML/CSS;Other(s):")</f>
        <v>C#;F#;HTML/CSS;Other(s):</v>
      </c>
      <c r="E5106" s="1" t="str">
        <f>IFERROR(__xludf.DUMMYFUNCTION("UNIQUE(SPLIT(B5106,"";""))"),"C#")</f>
        <v>C#</v>
      </c>
      <c r="F5106" s="1" t="str">
        <f>IFERROR(__xludf.DUMMYFUNCTION("""COMPUTED_VALUE"""),"F#")</f>
        <v>F#</v>
      </c>
      <c r="G5106" s="1" t="str">
        <f>IFERROR(__xludf.DUMMYFUNCTION("""COMPUTED_VALUE"""),"HTML/CSS")</f>
        <v>HTML/CSS</v>
      </c>
      <c r="H5106" s="1" t="str">
        <f>IFERROR(__xludf.DUMMYFUNCTION("""COMPUTED_VALUE"""),"Other(s):")</f>
        <v>Other(s):</v>
      </c>
    </row>
    <row r="5107">
      <c r="B5107" s="1" t="str">
        <f>IFERROR(__xludf.DUMMYFUNCTION("""COMPUTED_VALUE"""),"Go;HTML/CSS;JavaScript;PHP;Python;R;SQL")</f>
        <v>Go;HTML/CSS;JavaScript;PHP;Python;R;SQL</v>
      </c>
      <c r="E5107" s="1" t="str">
        <f>IFERROR(__xludf.DUMMYFUNCTION("UNIQUE(SPLIT(B5107,"";""))"),"Go")</f>
        <v>Go</v>
      </c>
      <c r="F5107" s="1" t="str">
        <f>IFERROR(__xludf.DUMMYFUNCTION("""COMPUTED_VALUE"""),"HTML/CSS")</f>
        <v>HTML/CSS</v>
      </c>
      <c r="G5107" s="1" t="str">
        <f>IFERROR(__xludf.DUMMYFUNCTION("""COMPUTED_VALUE"""),"JavaScript")</f>
        <v>JavaScript</v>
      </c>
      <c r="H5107" s="1" t="str">
        <f>IFERROR(__xludf.DUMMYFUNCTION("""COMPUTED_VALUE"""),"PHP")</f>
        <v>PHP</v>
      </c>
      <c r="I5107" s="1" t="str">
        <f>IFERROR(__xludf.DUMMYFUNCTION("""COMPUTED_VALUE"""),"Python")</f>
        <v>Python</v>
      </c>
      <c r="J5107" s="1" t="str">
        <f>IFERROR(__xludf.DUMMYFUNCTION("""COMPUTED_VALUE"""),"R")</f>
        <v>R</v>
      </c>
      <c r="K5107" s="1" t="str">
        <f>IFERROR(__xludf.DUMMYFUNCTION("""COMPUTED_VALUE"""),"SQL")</f>
        <v>SQL</v>
      </c>
    </row>
    <row r="5108">
      <c r="B5108" s="1" t="str">
        <f>IFERROR(__xludf.DUMMYFUNCTION("""COMPUTED_VALUE"""),"C#;PHP")</f>
        <v>C#;PHP</v>
      </c>
      <c r="E5108" s="1" t="str">
        <f>IFERROR(__xludf.DUMMYFUNCTION("UNIQUE(SPLIT(B5108,"";""))"),"C#")</f>
        <v>C#</v>
      </c>
      <c r="F5108" s="1" t="str">
        <f>IFERROR(__xludf.DUMMYFUNCTION("""COMPUTED_VALUE"""),"PHP")</f>
        <v>PHP</v>
      </c>
    </row>
    <row r="5109">
      <c r="B5109" s="1" t="str">
        <f>IFERROR(__xludf.DUMMYFUNCTION("""COMPUTED_VALUE"""),"C#;HTML/CSS;JavaScript;PHP;SQL;VBA")</f>
        <v>C#;HTML/CSS;JavaScript;PHP;SQL;VBA</v>
      </c>
      <c r="E5109" s="1" t="str">
        <f>IFERROR(__xludf.DUMMYFUNCTION("UNIQUE(SPLIT(B5109,"";""))"),"C#")</f>
        <v>C#</v>
      </c>
      <c r="F5109" s="1" t="str">
        <f>IFERROR(__xludf.DUMMYFUNCTION("""COMPUTED_VALUE"""),"HTML/CSS")</f>
        <v>HTML/CSS</v>
      </c>
      <c r="G5109" s="1" t="str">
        <f>IFERROR(__xludf.DUMMYFUNCTION("""COMPUTED_VALUE"""),"JavaScript")</f>
        <v>JavaScript</v>
      </c>
      <c r="H5109" s="1" t="str">
        <f>IFERROR(__xludf.DUMMYFUNCTION("""COMPUTED_VALUE"""),"PHP")</f>
        <v>PHP</v>
      </c>
      <c r="I5109" s="1" t="str">
        <f>IFERROR(__xludf.DUMMYFUNCTION("""COMPUTED_VALUE"""),"SQL")</f>
        <v>SQL</v>
      </c>
      <c r="J5109" s="1" t="str">
        <f>IFERROR(__xludf.DUMMYFUNCTION("""COMPUTED_VALUE"""),"VBA")</f>
        <v>VBA</v>
      </c>
    </row>
    <row r="5110">
      <c r="B5110" s="1" t="str">
        <f>IFERROR(__xludf.DUMMYFUNCTION("""COMPUTED_VALUE"""),"Bash/Shell/PowerShell;HTML/CSS;JavaScript;TypeScript")</f>
        <v>Bash/Shell/PowerShell;HTML/CSS;JavaScript;TypeScript</v>
      </c>
      <c r="E5110" s="1" t="str">
        <f>IFERROR(__xludf.DUMMYFUNCTION("UNIQUE(SPLIT(B5110,"";""))"),"Bash/Shell/PowerShell")</f>
        <v>Bash/Shell/PowerShell</v>
      </c>
      <c r="F5110" s="1" t="str">
        <f>IFERROR(__xludf.DUMMYFUNCTION("""COMPUTED_VALUE"""),"HTML/CSS")</f>
        <v>HTML/CSS</v>
      </c>
      <c r="G5110" s="1" t="str">
        <f>IFERROR(__xludf.DUMMYFUNCTION("""COMPUTED_VALUE"""),"JavaScript")</f>
        <v>JavaScript</v>
      </c>
      <c r="H5110" s="1" t="str">
        <f>IFERROR(__xludf.DUMMYFUNCTION("""COMPUTED_VALUE"""),"TypeScript")</f>
        <v>TypeScript</v>
      </c>
    </row>
    <row r="5111">
      <c r="B5111" s="1" t="str">
        <f>IFERROR(__xludf.DUMMYFUNCTION("""COMPUTED_VALUE"""),"Bash/Shell/PowerShell;C++;C#;Go;HTML/CSS;JavaScript;Python;SQL;TypeScript")</f>
        <v>Bash/Shell/PowerShell;C++;C#;Go;HTML/CSS;JavaScript;Python;SQL;TypeScript</v>
      </c>
      <c r="E5111" s="1" t="str">
        <f>IFERROR(__xludf.DUMMYFUNCTION("UNIQUE(SPLIT(B5111,"";""))"),"Bash/Shell/PowerShell")</f>
        <v>Bash/Shell/PowerShell</v>
      </c>
      <c r="F5111" s="1" t="str">
        <f>IFERROR(__xludf.DUMMYFUNCTION("""COMPUTED_VALUE"""),"C++")</f>
        <v>C++</v>
      </c>
      <c r="G5111" s="1" t="str">
        <f>IFERROR(__xludf.DUMMYFUNCTION("""COMPUTED_VALUE"""),"C#")</f>
        <v>C#</v>
      </c>
      <c r="H5111" s="1" t="str">
        <f>IFERROR(__xludf.DUMMYFUNCTION("""COMPUTED_VALUE"""),"Go")</f>
        <v>Go</v>
      </c>
      <c r="I5111" s="1" t="str">
        <f>IFERROR(__xludf.DUMMYFUNCTION("""COMPUTED_VALUE"""),"HTML/CSS")</f>
        <v>HTML/CSS</v>
      </c>
      <c r="J5111" s="1" t="str">
        <f>IFERROR(__xludf.DUMMYFUNCTION("""COMPUTED_VALUE"""),"JavaScript")</f>
        <v>JavaScript</v>
      </c>
      <c r="K5111" s="1" t="str">
        <f>IFERROR(__xludf.DUMMYFUNCTION("""COMPUTED_VALUE"""),"Python")</f>
        <v>Python</v>
      </c>
      <c r="L5111" s="1" t="str">
        <f>IFERROR(__xludf.DUMMYFUNCTION("""COMPUTED_VALUE"""),"SQL")</f>
        <v>SQL</v>
      </c>
      <c r="M5111" s="1" t="str">
        <f>IFERROR(__xludf.DUMMYFUNCTION("""COMPUTED_VALUE"""),"TypeScript")</f>
        <v>TypeScript</v>
      </c>
    </row>
    <row r="5112">
      <c r="B5112" s="1" t="str">
        <f>IFERROR(__xludf.DUMMYFUNCTION("""COMPUTED_VALUE"""),"HTML/CSS;JavaScript;TypeScript")</f>
        <v>HTML/CSS;JavaScript;TypeScript</v>
      </c>
      <c r="E5112" s="1" t="str">
        <f>IFERROR(__xludf.DUMMYFUNCTION("UNIQUE(SPLIT(B5112,"";""))"),"HTML/CSS")</f>
        <v>HTML/CSS</v>
      </c>
      <c r="F5112" s="1" t="str">
        <f>IFERROR(__xludf.DUMMYFUNCTION("""COMPUTED_VALUE"""),"JavaScript")</f>
        <v>JavaScript</v>
      </c>
      <c r="G5112" s="1" t="str">
        <f>IFERROR(__xludf.DUMMYFUNCTION("""COMPUTED_VALUE"""),"TypeScript")</f>
        <v>TypeScript</v>
      </c>
    </row>
    <row r="5113">
      <c r="B5113" s="1" t="str">
        <f>IFERROR(__xludf.DUMMYFUNCTION("""COMPUTED_VALUE"""),"Java;Kotlin")</f>
        <v>Java;Kotlin</v>
      </c>
      <c r="E5113" s="1" t="str">
        <f>IFERROR(__xludf.DUMMYFUNCTION("UNIQUE(SPLIT(B5113,"";""))"),"Java")</f>
        <v>Java</v>
      </c>
      <c r="F5113" s="1" t="str">
        <f>IFERROR(__xludf.DUMMYFUNCTION("""COMPUTED_VALUE"""),"Kotlin")</f>
        <v>Kotlin</v>
      </c>
    </row>
    <row r="5114">
      <c r="B5114" s="1" t="str">
        <f>IFERROR(__xludf.DUMMYFUNCTION("""COMPUTED_VALUE"""),"Bash/Shell/PowerShell;Java;Kotlin;Python")</f>
        <v>Bash/Shell/PowerShell;Java;Kotlin;Python</v>
      </c>
      <c r="E5114" s="1" t="str">
        <f>IFERROR(__xludf.DUMMYFUNCTION("UNIQUE(SPLIT(B5114,"";""))"),"Bash/Shell/PowerShell")</f>
        <v>Bash/Shell/PowerShell</v>
      </c>
      <c r="F5114" s="1" t="str">
        <f>IFERROR(__xludf.DUMMYFUNCTION("""COMPUTED_VALUE"""),"Java")</f>
        <v>Java</v>
      </c>
      <c r="G5114" s="1" t="str">
        <f>IFERROR(__xludf.DUMMYFUNCTION("""COMPUTED_VALUE"""),"Kotlin")</f>
        <v>Kotlin</v>
      </c>
      <c r="H5114" s="1" t="str">
        <f>IFERROR(__xludf.DUMMYFUNCTION("""COMPUTED_VALUE"""),"Python")</f>
        <v>Python</v>
      </c>
    </row>
    <row r="5115">
      <c r="B5115" s="1" t="str">
        <f>IFERROR(__xludf.DUMMYFUNCTION("""COMPUTED_VALUE"""),"C#;HTML/CSS;JavaScript;SQL")</f>
        <v>C#;HTML/CSS;JavaScript;SQL</v>
      </c>
      <c r="E5115" s="1" t="str">
        <f>IFERROR(__xludf.DUMMYFUNCTION("UNIQUE(SPLIT(B5115,"";""))"),"C#")</f>
        <v>C#</v>
      </c>
      <c r="F5115" s="1" t="str">
        <f>IFERROR(__xludf.DUMMYFUNCTION("""COMPUTED_VALUE"""),"HTML/CSS")</f>
        <v>HTML/CSS</v>
      </c>
      <c r="G5115" s="1" t="str">
        <f>IFERROR(__xludf.DUMMYFUNCTION("""COMPUTED_VALUE"""),"JavaScript")</f>
        <v>JavaScript</v>
      </c>
      <c r="H5115" s="1" t="str">
        <f>IFERROR(__xludf.DUMMYFUNCTION("""COMPUTED_VALUE"""),"SQL")</f>
        <v>SQL</v>
      </c>
    </row>
    <row r="5116">
      <c r="B5116" s="1" t="str">
        <f>IFERROR(__xludf.DUMMYFUNCTION("""COMPUTED_VALUE"""),"HTML/CSS;JavaScript;PHP;SQL")</f>
        <v>HTML/CSS;JavaScript;PHP;SQL</v>
      </c>
      <c r="E5116" s="1" t="str">
        <f>IFERROR(__xludf.DUMMYFUNCTION("UNIQUE(SPLIT(B5116,"";""))"),"HTML/CSS")</f>
        <v>HTML/CSS</v>
      </c>
      <c r="F5116" s="1" t="str">
        <f>IFERROR(__xludf.DUMMYFUNCTION("""COMPUTED_VALUE"""),"JavaScript")</f>
        <v>JavaScript</v>
      </c>
      <c r="G5116" s="1" t="str">
        <f>IFERROR(__xludf.DUMMYFUNCTION("""COMPUTED_VALUE"""),"PHP")</f>
        <v>PHP</v>
      </c>
      <c r="H5116" s="1" t="str">
        <f>IFERROR(__xludf.DUMMYFUNCTION("""COMPUTED_VALUE"""),"SQL")</f>
        <v>SQL</v>
      </c>
    </row>
    <row r="5117">
      <c r="B5117" s="1" t="str">
        <f>IFERROR(__xludf.DUMMYFUNCTION("""COMPUTED_VALUE"""),"Bash/Shell/PowerShell;Python;Other(s):")</f>
        <v>Bash/Shell/PowerShell;Python;Other(s):</v>
      </c>
      <c r="E5117" s="1" t="str">
        <f>IFERROR(__xludf.DUMMYFUNCTION("UNIQUE(SPLIT(B5117,"";""))"),"Bash/Shell/PowerShell")</f>
        <v>Bash/Shell/PowerShell</v>
      </c>
      <c r="F5117" s="1" t="str">
        <f>IFERROR(__xludf.DUMMYFUNCTION("""COMPUTED_VALUE"""),"Python")</f>
        <v>Python</v>
      </c>
      <c r="G5117" s="1" t="str">
        <f>IFERROR(__xludf.DUMMYFUNCTION("""COMPUTED_VALUE"""),"Other(s):")</f>
        <v>Other(s):</v>
      </c>
    </row>
    <row r="5118">
      <c r="B5118" s="1" t="str">
        <f>IFERROR(__xludf.DUMMYFUNCTION("""COMPUTED_VALUE"""),"C#;HTML/CSS;JavaScript;Python;VBA")</f>
        <v>C#;HTML/CSS;JavaScript;Python;VBA</v>
      </c>
      <c r="E5118" s="1" t="str">
        <f>IFERROR(__xludf.DUMMYFUNCTION("UNIQUE(SPLIT(B5118,"";""))"),"C#")</f>
        <v>C#</v>
      </c>
      <c r="F5118" s="1" t="str">
        <f>IFERROR(__xludf.DUMMYFUNCTION("""COMPUTED_VALUE"""),"HTML/CSS")</f>
        <v>HTML/CSS</v>
      </c>
      <c r="G5118" s="1" t="str">
        <f>IFERROR(__xludf.DUMMYFUNCTION("""COMPUTED_VALUE"""),"JavaScript")</f>
        <v>JavaScript</v>
      </c>
      <c r="H5118" s="1" t="str">
        <f>IFERROR(__xludf.DUMMYFUNCTION("""COMPUTED_VALUE"""),"Python")</f>
        <v>Python</v>
      </c>
      <c r="I5118" s="1" t="str">
        <f>IFERROR(__xludf.DUMMYFUNCTION("""COMPUTED_VALUE"""),"VBA")</f>
        <v>VBA</v>
      </c>
    </row>
    <row r="5119">
      <c r="B5119" s="1" t="str">
        <f>IFERROR(__xludf.DUMMYFUNCTION("""COMPUTED_VALUE"""),"Bash/Shell/PowerShell;C;C++;HTML/CSS;Other(s):")</f>
        <v>Bash/Shell/PowerShell;C;C++;HTML/CSS;Other(s):</v>
      </c>
      <c r="E5119" s="1" t="str">
        <f>IFERROR(__xludf.DUMMYFUNCTION("UNIQUE(SPLIT(B5119,"";""))"),"Bash/Shell/PowerShell")</f>
        <v>Bash/Shell/PowerShell</v>
      </c>
      <c r="F5119" s="1" t="str">
        <f>IFERROR(__xludf.DUMMYFUNCTION("""COMPUTED_VALUE"""),"C")</f>
        <v>C</v>
      </c>
      <c r="G5119" s="1" t="str">
        <f>IFERROR(__xludf.DUMMYFUNCTION("""COMPUTED_VALUE"""),"C++")</f>
        <v>C++</v>
      </c>
      <c r="H5119" s="1" t="str">
        <f>IFERROR(__xludf.DUMMYFUNCTION("""COMPUTED_VALUE"""),"HTML/CSS")</f>
        <v>HTML/CSS</v>
      </c>
      <c r="I5119" s="1" t="str">
        <f>IFERROR(__xludf.DUMMYFUNCTION("""COMPUTED_VALUE"""),"Other(s):")</f>
        <v>Other(s):</v>
      </c>
    </row>
    <row r="5120">
      <c r="B5120" s="1" t="str">
        <f>IFERROR(__xludf.DUMMYFUNCTION("""COMPUTED_VALUE"""),"Bash/Shell/PowerShell;C#;HTML/CSS;JavaScript;PHP;SQL;TypeScript")</f>
        <v>Bash/Shell/PowerShell;C#;HTML/CSS;JavaScript;PHP;SQL;TypeScript</v>
      </c>
      <c r="E5120" s="1" t="str">
        <f>IFERROR(__xludf.DUMMYFUNCTION("UNIQUE(SPLIT(B5120,"";""))"),"Bash/Shell/PowerShell")</f>
        <v>Bash/Shell/PowerShell</v>
      </c>
      <c r="F5120" s="1" t="str">
        <f>IFERROR(__xludf.DUMMYFUNCTION("""COMPUTED_VALUE"""),"C#")</f>
        <v>C#</v>
      </c>
      <c r="G5120" s="1" t="str">
        <f>IFERROR(__xludf.DUMMYFUNCTION("""COMPUTED_VALUE"""),"HTML/CSS")</f>
        <v>HTML/CSS</v>
      </c>
      <c r="H5120" s="1" t="str">
        <f>IFERROR(__xludf.DUMMYFUNCTION("""COMPUTED_VALUE"""),"JavaScript")</f>
        <v>JavaScript</v>
      </c>
      <c r="I5120" s="1" t="str">
        <f>IFERROR(__xludf.DUMMYFUNCTION("""COMPUTED_VALUE"""),"PHP")</f>
        <v>PHP</v>
      </c>
      <c r="J5120" s="1" t="str">
        <f>IFERROR(__xludf.DUMMYFUNCTION("""COMPUTED_VALUE"""),"SQL")</f>
        <v>SQL</v>
      </c>
      <c r="K5120" s="1" t="str">
        <f>IFERROR(__xludf.DUMMYFUNCTION("""COMPUTED_VALUE"""),"TypeScript")</f>
        <v>TypeScript</v>
      </c>
    </row>
    <row r="5121">
      <c r="B5121" s="1" t="str">
        <f>IFERROR(__xludf.DUMMYFUNCTION("""COMPUTED_VALUE"""),"C++;Python")</f>
        <v>C++;Python</v>
      </c>
      <c r="E5121" s="1" t="str">
        <f>IFERROR(__xludf.DUMMYFUNCTION("UNIQUE(SPLIT(B5121,"";""))"),"C++")</f>
        <v>C++</v>
      </c>
      <c r="F5121" s="1" t="str">
        <f>IFERROR(__xludf.DUMMYFUNCTION("""COMPUTED_VALUE"""),"Python")</f>
        <v>Python</v>
      </c>
    </row>
    <row r="5122">
      <c r="B5122" s="1" t="str">
        <f>IFERROR(__xludf.DUMMYFUNCTION("""COMPUTED_VALUE"""),"HTML/CSS;JavaScript;Python;R")</f>
        <v>HTML/CSS;JavaScript;Python;R</v>
      </c>
      <c r="E5122" s="1" t="str">
        <f>IFERROR(__xludf.DUMMYFUNCTION("UNIQUE(SPLIT(B5122,"";""))"),"HTML/CSS")</f>
        <v>HTML/CSS</v>
      </c>
      <c r="F5122" s="1" t="str">
        <f>IFERROR(__xludf.DUMMYFUNCTION("""COMPUTED_VALUE"""),"JavaScript")</f>
        <v>JavaScript</v>
      </c>
      <c r="G5122" s="1" t="str">
        <f>IFERROR(__xludf.DUMMYFUNCTION("""COMPUTED_VALUE"""),"Python")</f>
        <v>Python</v>
      </c>
      <c r="H5122" s="1" t="str">
        <f>IFERROR(__xludf.DUMMYFUNCTION("""COMPUTED_VALUE"""),"R")</f>
        <v>R</v>
      </c>
    </row>
    <row r="5123">
      <c r="B5123" s="1" t="str">
        <f>IFERROR(__xludf.DUMMYFUNCTION("""COMPUTED_VALUE"""),"C++;HTML/CSS;JavaScript;TypeScript")</f>
        <v>C++;HTML/CSS;JavaScript;TypeScript</v>
      </c>
      <c r="E5123" s="1" t="str">
        <f>IFERROR(__xludf.DUMMYFUNCTION("UNIQUE(SPLIT(B5123,"";""))"),"C++")</f>
        <v>C++</v>
      </c>
      <c r="F5123" s="1" t="str">
        <f>IFERROR(__xludf.DUMMYFUNCTION("""COMPUTED_VALUE"""),"HTML/CSS")</f>
        <v>HTML/CSS</v>
      </c>
      <c r="G5123" s="1" t="str">
        <f>IFERROR(__xludf.DUMMYFUNCTION("""COMPUTED_VALUE"""),"JavaScript")</f>
        <v>JavaScript</v>
      </c>
      <c r="H5123" s="1" t="str">
        <f>IFERROR(__xludf.DUMMYFUNCTION("""COMPUTED_VALUE"""),"TypeScript")</f>
        <v>TypeScript</v>
      </c>
    </row>
    <row r="5124">
      <c r="B5124" s="1" t="str">
        <f>IFERROR(__xludf.DUMMYFUNCTION("""COMPUTED_VALUE"""),"JavaScript;Python")</f>
        <v>JavaScript;Python</v>
      </c>
      <c r="E5124" s="1" t="str">
        <f>IFERROR(__xludf.DUMMYFUNCTION("UNIQUE(SPLIT(B5124,"";""))"),"JavaScript")</f>
        <v>JavaScript</v>
      </c>
      <c r="F5124" s="1" t="str">
        <f>IFERROR(__xludf.DUMMYFUNCTION("""COMPUTED_VALUE"""),"Python")</f>
        <v>Python</v>
      </c>
    </row>
    <row r="5125">
      <c r="B5125" s="1" t="str">
        <f>IFERROR(__xludf.DUMMYFUNCTION("""COMPUTED_VALUE"""),"Bash/Shell/PowerShell;HTML/CSS;JavaScript")</f>
        <v>Bash/Shell/PowerShell;HTML/CSS;JavaScript</v>
      </c>
      <c r="E5125" s="1" t="str">
        <f>IFERROR(__xludf.DUMMYFUNCTION("UNIQUE(SPLIT(B5125,"";""))"),"Bash/Shell/PowerShell")</f>
        <v>Bash/Shell/PowerShell</v>
      </c>
      <c r="F5125" s="1" t="str">
        <f>IFERROR(__xludf.DUMMYFUNCTION("""COMPUTED_VALUE"""),"HTML/CSS")</f>
        <v>HTML/CSS</v>
      </c>
      <c r="G5125" s="1" t="str">
        <f>IFERROR(__xludf.DUMMYFUNCTION("""COMPUTED_VALUE"""),"JavaScript")</f>
        <v>JavaScript</v>
      </c>
    </row>
    <row r="5126">
      <c r="B5126" s="1" t="str">
        <f>IFERROR(__xludf.DUMMYFUNCTION("""COMPUTED_VALUE"""),"Objective-C;Swift")</f>
        <v>Objective-C;Swift</v>
      </c>
      <c r="E5126" s="1" t="str">
        <f>IFERROR(__xludf.DUMMYFUNCTION("UNIQUE(SPLIT(B5126,"";""))"),"Objective-C")</f>
        <v>Objective-C</v>
      </c>
      <c r="F5126" s="1" t="str">
        <f>IFERROR(__xludf.DUMMYFUNCTION("""COMPUTED_VALUE"""),"Swift")</f>
        <v>Swift</v>
      </c>
    </row>
    <row r="5127">
      <c r="B5127" s="1" t="str">
        <f>IFERROR(__xludf.DUMMYFUNCTION("""COMPUTED_VALUE"""),"HTML/CSS;JavaScript;Python;Ruby;Swift")</f>
        <v>HTML/CSS;JavaScript;Python;Ruby;Swift</v>
      </c>
      <c r="E5127" s="1" t="str">
        <f>IFERROR(__xludf.DUMMYFUNCTION("UNIQUE(SPLIT(B5127,"";""))"),"HTML/CSS")</f>
        <v>HTML/CSS</v>
      </c>
      <c r="F5127" s="1" t="str">
        <f>IFERROR(__xludf.DUMMYFUNCTION("""COMPUTED_VALUE"""),"JavaScript")</f>
        <v>JavaScript</v>
      </c>
      <c r="G5127" s="1" t="str">
        <f>IFERROR(__xludf.DUMMYFUNCTION("""COMPUTED_VALUE"""),"Python")</f>
        <v>Python</v>
      </c>
      <c r="H5127" s="1" t="str">
        <f>IFERROR(__xludf.DUMMYFUNCTION("""COMPUTED_VALUE"""),"Ruby")</f>
        <v>Ruby</v>
      </c>
      <c r="I5127" s="1" t="str">
        <f>IFERROR(__xludf.DUMMYFUNCTION("""COMPUTED_VALUE"""),"Swift")</f>
        <v>Swift</v>
      </c>
    </row>
    <row r="5128">
      <c r="B5128" s="1" t="str">
        <f>IFERROR(__xludf.DUMMYFUNCTION("""COMPUTED_VALUE"""),"Bash/Shell/PowerShell;HTML/CSS;JavaScript;PHP")</f>
        <v>Bash/Shell/PowerShell;HTML/CSS;JavaScript;PHP</v>
      </c>
      <c r="E5128" s="1" t="str">
        <f>IFERROR(__xludf.DUMMYFUNCTION("UNIQUE(SPLIT(B5128,"";""))"),"Bash/Shell/PowerShell")</f>
        <v>Bash/Shell/PowerShell</v>
      </c>
      <c r="F5128" s="1" t="str">
        <f>IFERROR(__xludf.DUMMYFUNCTION("""COMPUTED_VALUE"""),"HTML/CSS")</f>
        <v>HTML/CSS</v>
      </c>
      <c r="G5128" s="1" t="str">
        <f>IFERROR(__xludf.DUMMYFUNCTION("""COMPUTED_VALUE"""),"JavaScript")</f>
        <v>JavaScript</v>
      </c>
      <c r="H5128" s="1" t="str">
        <f>IFERROR(__xludf.DUMMYFUNCTION("""COMPUTED_VALUE"""),"PHP")</f>
        <v>PHP</v>
      </c>
    </row>
    <row r="5129">
      <c r="B5129" s="1" t="str">
        <f>IFERROR(__xludf.DUMMYFUNCTION("""COMPUTED_VALUE"""),"Bash/Shell/PowerShell;C;Java;SQL")</f>
        <v>Bash/Shell/PowerShell;C;Java;SQL</v>
      </c>
      <c r="E5129" s="1" t="str">
        <f>IFERROR(__xludf.DUMMYFUNCTION("UNIQUE(SPLIT(B5129,"";""))"),"Bash/Shell/PowerShell")</f>
        <v>Bash/Shell/PowerShell</v>
      </c>
      <c r="F5129" s="1" t="str">
        <f>IFERROR(__xludf.DUMMYFUNCTION("""COMPUTED_VALUE"""),"C")</f>
        <v>C</v>
      </c>
      <c r="G5129" s="1" t="str">
        <f>IFERROR(__xludf.DUMMYFUNCTION("""COMPUTED_VALUE"""),"Java")</f>
        <v>Java</v>
      </c>
      <c r="H5129" s="1" t="str">
        <f>IFERROR(__xludf.DUMMYFUNCTION("""COMPUTED_VALUE"""),"SQL")</f>
        <v>SQL</v>
      </c>
    </row>
    <row r="5130">
      <c r="B5130" s="1" t="str">
        <f>IFERROR(__xludf.DUMMYFUNCTION("""COMPUTED_VALUE"""),"Bash/Shell/PowerShell;C;C++;Elixir;Go;HTML/CSS;Java;JavaScript;Python;Ruby;SQL;TypeScript")</f>
        <v>Bash/Shell/PowerShell;C;C++;Elixir;Go;HTML/CSS;Java;JavaScript;Python;Ruby;SQL;TypeScript</v>
      </c>
      <c r="E5130" s="1" t="str">
        <f>IFERROR(__xludf.DUMMYFUNCTION("UNIQUE(SPLIT(B5130,"";""))"),"Bash/Shell/PowerShell")</f>
        <v>Bash/Shell/PowerShell</v>
      </c>
      <c r="F5130" s="1" t="str">
        <f>IFERROR(__xludf.DUMMYFUNCTION("""COMPUTED_VALUE"""),"C")</f>
        <v>C</v>
      </c>
      <c r="G5130" s="1" t="str">
        <f>IFERROR(__xludf.DUMMYFUNCTION("""COMPUTED_VALUE"""),"C++")</f>
        <v>C++</v>
      </c>
      <c r="H5130" s="1" t="str">
        <f>IFERROR(__xludf.DUMMYFUNCTION("""COMPUTED_VALUE"""),"Elixir")</f>
        <v>Elixir</v>
      </c>
      <c r="I5130" s="1" t="str">
        <f>IFERROR(__xludf.DUMMYFUNCTION("""COMPUTED_VALUE"""),"Go")</f>
        <v>Go</v>
      </c>
      <c r="J5130" s="1" t="str">
        <f>IFERROR(__xludf.DUMMYFUNCTION("""COMPUTED_VALUE"""),"HTML/CSS")</f>
        <v>HTML/CSS</v>
      </c>
      <c r="K5130" s="1" t="str">
        <f>IFERROR(__xludf.DUMMYFUNCTION("""COMPUTED_VALUE"""),"Java")</f>
        <v>Java</v>
      </c>
      <c r="L5130" s="1" t="str">
        <f>IFERROR(__xludf.DUMMYFUNCTION("""COMPUTED_VALUE"""),"JavaScript")</f>
        <v>JavaScript</v>
      </c>
      <c r="M5130" s="1" t="str">
        <f>IFERROR(__xludf.DUMMYFUNCTION("""COMPUTED_VALUE"""),"Python")</f>
        <v>Python</v>
      </c>
      <c r="N5130" s="1" t="str">
        <f>IFERROR(__xludf.DUMMYFUNCTION("""COMPUTED_VALUE"""),"Ruby")</f>
        <v>Ruby</v>
      </c>
      <c r="O5130" s="1" t="str">
        <f>IFERROR(__xludf.DUMMYFUNCTION("""COMPUTED_VALUE"""),"SQL")</f>
        <v>SQL</v>
      </c>
      <c r="P5130" s="1" t="str">
        <f>IFERROR(__xludf.DUMMYFUNCTION("""COMPUTED_VALUE"""),"TypeScript")</f>
        <v>TypeScript</v>
      </c>
    </row>
    <row r="5131">
      <c r="B5131" s="1" t="str">
        <f>IFERROR(__xludf.DUMMYFUNCTION("""COMPUTED_VALUE"""),"C;C++;HTML/CSS;JavaScript;Objective-C;Swift")</f>
        <v>C;C++;HTML/CSS;JavaScript;Objective-C;Swift</v>
      </c>
      <c r="E5131" s="1" t="str">
        <f>IFERROR(__xludf.DUMMYFUNCTION("UNIQUE(SPLIT(B5131,"";""))"),"C")</f>
        <v>C</v>
      </c>
      <c r="F5131" s="1" t="str">
        <f>IFERROR(__xludf.DUMMYFUNCTION("""COMPUTED_VALUE"""),"C++")</f>
        <v>C++</v>
      </c>
      <c r="G5131" s="1" t="str">
        <f>IFERROR(__xludf.DUMMYFUNCTION("""COMPUTED_VALUE"""),"HTML/CSS")</f>
        <v>HTML/CSS</v>
      </c>
      <c r="H5131" s="1" t="str">
        <f>IFERROR(__xludf.DUMMYFUNCTION("""COMPUTED_VALUE"""),"JavaScript")</f>
        <v>JavaScript</v>
      </c>
      <c r="I5131" s="1" t="str">
        <f>IFERROR(__xludf.DUMMYFUNCTION("""COMPUTED_VALUE"""),"Objective-C")</f>
        <v>Objective-C</v>
      </c>
      <c r="J5131" s="1" t="str">
        <f>IFERROR(__xludf.DUMMYFUNCTION("""COMPUTED_VALUE"""),"Swift")</f>
        <v>Swift</v>
      </c>
    </row>
    <row r="5132">
      <c r="B5132" s="1" t="str">
        <f>IFERROR(__xludf.DUMMYFUNCTION("""COMPUTED_VALUE"""),"Bash/Shell/PowerShell;C;Go;HTML/CSS;Java;JavaScript;Python;SQL;VBA")</f>
        <v>Bash/Shell/PowerShell;C;Go;HTML/CSS;Java;JavaScript;Python;SQL;VBA</v>
      </c>
      <c r="E5132" s="1" t="str">
        <f>IFERROR(__xludf.DUMMYFUNCTION("UNIQUE(SPLIT(B5132,"";""))"),"Bash/Shell/PowerShell")</f>
        <v>Bash/Shell/PowerShell</v>
      </c>
      <c r="F5132" s="1" t="str">
        <f>IFERROR(__xludf.DUMMYFUNCTION("""COMPUTED_VALUE"""),"C")</f>
        <v>C</v>
      </c>
      <c r="G5132" s="1" t="str">
        <f>IFERROR(__xludf.DUMMYFUNCTION("""COMPUTED_VALUE"""),"Go")</f>
        <v>Go</v>
      </c>
      <c r="H5132" s="1" t="str">
        <f>IFERROR(__xludf.DUMMYFUNCTION("""COMPUTED_VALUE"""),"HTML/CSS")</f>
        <v>HTML/CSS</v>
      </c>
      <c r="I5132" s="1" t="str">
        <f>IFERROR(__xludf.DUMMYFUNCTION("""COMPUTED_VALUE"""),"Java")</f>
        <v>Java</v>
      </c>
      <c r="J5132" s="1" t="str">
        <f>IFERROR(__xludf.DUMMYFUNCTION("""COMPUTED_VALUE"""),"JavaScript")</f>
        <v>JavaScript</v>
      </c>
      <c r="K5132" s="1" t="str">
        <f>IFERROR(__xludf.DUMMYFUNCTION("""COMPUTED_VALUE"""),"Python")</f>
        <v>Python</v>
      </c>
      <c r="L5132" s="1" t="str">
        <f>IFERROR(__xludf.DUMMYFUNCTION("""COMPUTED_VALUE"""),"SQL")</f>
        <v>SQL</v>
      </c>
      <c r="M5132" s="1" t="str">
        <f>IFERROR(__xludf.DUMMYFUNCTION("""COMPUTED_VALUE"""),"VBA")</f>
        <v>VBA</v>
      </c>
    </row>
    <row r="5133">
      <c r="B5133" s="1" t="str">
        <f>IFERROR(__xludf.DUMMYFUNCTION("""COMPUTED_VALUE"""),"Bash/Shell/PowerShell;Elixir;Go;HTML/CSS;JavaScript;PHP;Python;Ruby;SQL")</f>
        <v>Bash/Shell/PowerShell;Elixir;Go;HTML/CSS;JavaScript;PHP;Python;Ruby;SQL</v>
      </c>
      <c r="E5133" s="1" t="str">
        <f>IFERROR(__xludf.DUMMYFUNCTION("UNIQUE(SPLIT(B5133,"";""))"),"Bash/Shell/PowerShell")</f>
        <v>Bash/Shell/PowerShell</v>
      </c>
      <c r="F5133" s="1" t="str">
        <f>IFERROR(__xludf.DUMMYFUNCTION("""COMPUTED_VALUE"""),"Elixir")</f>
        <v>Elixir</v>
      </c>
      <c r="G5133" s="1" t="str">
        <f>IFERROR(__xludf.DUMMYFUNCTION("""COMPUTED_VALUE"""),"Go")</f>
        <v>Go</v>
      </c>
      <c r="H5133" s="1" t="str">
        <f>IFERROR(__xludf.DUMMYFUNCTION("""COMPUTED_VALUE"""),"HTML/CSS")</f>
        <v>HTML/CSS</v>
      </c>
      <c r="I5133" s="1" t="str">
        <f>IFERROR(__xludf.DUMMYFUNCTION("""COMPUTED_VALUE"""),"JavaScript")</f>
        <v>JavaScript</v>
      </c>
      <c r="J5133" s="1" t="str">
        <f>IFERROR(__xludf.DUMMYFUNCTION("""COMPUTED_VALUE"""),"PHP")</f>
        <v>PHP</v>
      </c>
      <c r="K5133" s="1" t="str">
        <f>IFERROR(__xludf.DUMMYFUNCTION("""COMPUTED_VALUE"""),"Python")</f>
        <v>Python</v>
      </c>
      <c r="L5133" s="1" t="str">
        <f>IFERROR(__xludf.DUMMYFUNCTION("""COMPUTED_VALUE"""),"Ruby")</f>
        <v>Ruby</v>
      </c>
      <c r="M5133" s="1" t="str">
        <f>IFERROR(__xludf.DUMMYFUNCTION("""COMPUTED_VALUE"""),"SQL")</f>
        <v>SQL</v>
      </c>
    </row>
    <row r="5134">
      <c r="B5134" s="1" t="str">
        <f>IFERROR(__xludf.DUMMYFUNCTION("""COMPUTED_VALUE"""),"Assembly;C;Python;R")</f>
        <v>Assembly;C;Python;R</v>
      </c>
      <c r="E5134" s="1" t="str">
        <f>IFERROR(__xludf.DUMMYFUNCTION("UNIQUE(SPLIT(B5134,"";""))"),"Assembly")</f>
        <v>Assembly</v>
      </c>
      <c r="F5134" s="1" t="str">
        <f>IFERROR(__xludf.DUMMYFUNCTION("""COMPUTED_VALUE"""),"C")</f>
        <v>C</v>
      </c>
      <c r="G5134" s="1" t="str">
        <f>IFERROR(__xludf.DUMMYFUNCTION("""COMPUTED_VALUE"""),"Python")</f>
        <v>Python</v>
      </c>
      <c r="H5134" s="1" t="str">
        <f>IFERROR(__xludf.DUMMYFUNCTION("""COMPUTED_VALUE"""),"R")</f>
        <v>R</v>
      </c>
    </row>
    <row r="5135">
      <c r="B5135" s="1" t="str">
        <f>IFERROR(__xludf.DUMMYFUNCTION("""COMPUTED_VALUE"""),"C#;JavaScript;Scala")</f>
        <v>C#;JavaScript;Scala</v>
      </c>
      <c r="E5135" s="1" t="str">
        <f>IFERROR(__xludf.DUMMYFUNCTION("UNIQUE(SPLIT(B5135,"";""))"),"C#")</f>
        <v>C#</v>
      </c>
      <c r="F5135" s="1" t="str">
        <f>IFERROR(__xludf.DUMMYFUNCTION("""COMPUTED_VALUE"""),"JavaScript")</f>
        <v>JavaScript</v>
      </c>
      <c r="G5135" s="1" t="str">
        <f>IFERROR(__xludf.DUMMYFUNCTION("""COMPUTED_VALUE"""),"Scala")</f>
        <v>Scala</v>
      </c>
    </row>
    <row r="5136">
      <c r="B5136" s="1" t="str">
        <f>IFERROR(__xludf.DUMMYFUNCTION("""COMPUTED_VALUE"""),"Bash/Shell/PowerShell;HTML/CSS;Java;JavaScript;Kotlin;SQL;TypeScript")</f>
        <v>Bash/Shell/PowerShell;HTML/CSS;Java;JavaScript;Kotlin;SQL;TypeScript</v>
      </c>
      <c r="E5136" s="1" t="str">
        <f>IFERROR(__xludf.DUMMYFUNCTION("UNIQUE(SPLIT(B5136,"";""))"),"Bash/Shell/PowerShell")</f>
        <v>Bash/Shell/PowerShell</v>
      </c>
      <c r="F5136" s="1" t="str">
        <f>IFERROR(__xludf.DUMMYFUNCTION("""COMPUTED_VALUE"""),"HTML/CSS")</f>
        <v>HTML/CSS</v>
      </c>
      <c r="G5136" s="1" t="str">
        <f>IFERROR(__xludf.DUMMYFUNCTION("""COMPUTED_VALUE"""),"Java")</f>
        <v>Java</v>
      </c>
      <c r="H5136" s="1" t="str">
        <f>IFERROR(__xludf.DUMMYFUNCTION("""COMPUTED_VALUE"""),"JavaScript")</f>
        <v>JavaScript</v>
      </c>
      <c r="I5136" s="1" t="str">
        <f>IFERROR(__xludf.DUMMYFUNCTION("""COMPUTED_VALUE"""),"Kotlin")</f>
        <v>Kotlin</v>
      </c>
      <c r="J5136" s="1" t="str">
        <f>IFERROR(__xludf.DUMMYFUNCTION("""COMPUTED_VALUE"""),"SQL")</f>
        <v>SQL</v>
      </c>
      <c r="K5136" s="1" t="str">
        <f>IFERROR(__xludf.DUMMYFUNCTION("""COMPUTED_VALUE"""),"TypeScript")</f>
        <v>TypeScript</v>
      </c>
    </row>
    <row r="5137">
      <c r="B5137" s="1" t="str">
        <f>IFERROR(__xludf.DUMMYFUNCTION("""COMPUTED_VALUE"""),"Bash/Shell/PowerShell;C;Java;JavaScript;Python;SQL")</f>
        <v>Bash/Shell/PowerShell;C;Java;JavaScript;Python;SQL</v>
      </c>
      <c r="E5137" s="1" t="str">
        <f>IFERROR(__xludf.DUMMYFUNCTION("UNIQUE(SPLIT(B5137,"";""))"),"Bash/Shell/PowerShell")</f>
        <v>Bash/Shell/PowerShell</v>
      </c>
      <c r="F5137" s="1" t="str">
        <f>IFERROR(__xludf.DUMMYFUNCTION("""COMPUTED_VALUE"""),"C")</f>
        <v>C</v>
      </c>
      <c r="G5137" s="1" t="str">
        <f>IFERROR(__xludf.DUMMYFUNCTION("""COMPUTED_VALUE"""),"Java")</f>
        <v>Java</v>
      </c>
      <c r="H5137" s="1" t="str">
        <f>IFERROR(__xludf.DUMMYFUNCTION("""COMPUTED_VALUE"""),"JavaScript")</f>
        <v>JavaScript</v>
      </c>
      <c r="I5137" s="1" t="str">
        <f>IFERROR(__xludf.DUMMYFUNCTION("""COMPUTED_VALUE"""),"Python")</f>
        <v>Python</v>
      </c>
      <c r="J5137" s="1" t="str">
        <f>IFERROR(__xludf.DUMMYFUNCTION("""COMPUTED_VALUE"""),"SQL")</f>
        <v>SQL</v>
      </c>
    </row>
    <row r="5138">
      <c r="B5138" s="1" t="str">
        <f>IFERROR(__xludf.DUMMYFUNCTION("""COMPUTED_VALUE"""),"Objective-C")</f>
        <v>Objective-C</v>
      </c>
      <c r="E5138" s="1" t="str">
        <f>IFERROR(__xludf.DUMMYFUNCTION("UNIQUE(SPLIT(B5138,"";""))"),"Objective-C")</f>
        <v>Objective-C</v>
      </c>
    </row>
    <row r="5139">
      <c r="B5139" s="1" t="str">
        <f>IFERROR(__xludf.DUMMYFUNCTION("""COMPUTED_VALUE"""),"C;C++;F#;HTML/CSS;Java;JavaScript;Objective-C;PHP;Python;SQL;Swift")</f>
        <v>C;C++;F#;HTML/CSS;Java;JavaScript;Objective-C;PHP;Python;SQL;Swift</v>
      </c>
      <c r="E5139" s="1" t="str">
        <f>IFERROR(__xludf.DUMMYFUNCTION("UNIQUE(SPLIT(B5139,"";""))"),"C")</f>
        <v>C</v>
      </c>
      <c r="F5139" s="1" t="str">
        <f>IFERROR(__xludf.DUMMYFUNCTION("""COMPUTED_VALUE"""),"C++")</f>
        <v>C++</v>
      </c>
      <c r="G5139" s="1" t="str">
        <f>IFERROR(__xludf.DUMMYFUNCTION("""COMPUTED_VALUE"""),"F#")</f>
        <v>F#</v>
      </c>
      <c r="H5139" s="1" t="str">
        <f>IFERROR(__xludf.DUMMYFUNCTION("""COMPUTED_VALUE"""),"HTML/CSS")</f>
        <v>HTML/CSS</v>
      </c>
      <c r="I5139" s="1" t="str">
        <f>IFERROR(__xludf.DUMMYFUNCTION("""COMPUTED_VALUE"""),"Java")</f>
        <v>Java</v>
      </c>
      <c r="J5139" s="1" t="str">
        <f>IFERROR(__xludf.DUMMYFUNCTION("""COMPUTED_VALUE"""),"JavaScript")</f>
        <v>JavaScript</v>
      </c>
      <c r="K5139" s="1" t="str">
        <f>IFERROR(__xludf.DUMMYFUNCTION("""COMPUTED_VALUE"""),"Objective-C")</f>
        <v>Objective-C</v>
      </c>
      <c r="L5139" s="1" t="str">
        <f>IFERROR(__xludf.DUMMYFUNCTION("""COMPUTED_VALUE"""),"PHP")</f>
        <v>PHP</v>
      </c>
      <c r="M5139" s="1" t="str">
        <f>IFERROR(__xludf.DUMMYFUNCTION("""COMPUTED_VALUE"""),"Python")</f>
        <v>Python</v>
      </c>
      <c r="N5139" s="1" t="str">
        <f>IFERROR(__xludf.DUMMYFUNCTION("""COMPUTED_VALUE"""),"SQL")</f>
        <v>SQL</v>
      </c>
      <c r="O5139" s="1" t="str">
        <f>IFERROR(__xludf.DUMMYFUNCTION("""COMPUTED_VALUE"""),"Swift")</f>
        <v>Swift</v>
      </c>
    </row>
    <row r="5140">
      <c r="B5140" s="1" t="str">
        <f>IFERROR(__xludf.DUMMYFUNCTION("""COMPUTED_VALUE"""),"C#;HTML/CSS;JavaScript;SQL")</f>
        <v>C#;HTML/CSS;JavaScript;SQL</v>
      </c>
      <c r="E5140" s="1" t="str">
        <f>IFERROR(__xludf.DUMMYFUNCTION("UNIQUE(SPLIT(B5140,"";""))"),"C#")</f>
        <v>C#</v>
      </c>
      <c r="F5140" s="1" t="str">
        <f>IFERROR(__xludf.DUMMYFUNCTION("""COMPUTED_VALUE"""),"HTML/CSS")</f>
        <v>HTML/CSS</v>
      </c>
      <c r="G5140" s="1" t="str">
        <f>IFERROR(__xludf.DUMMYFUNCTION("""COMPUTED_VALUE"""),"JavaScript")</f>
        <v>JavaScript</v>
      </c>
      <c r="H5140" s="1" t="str">
        <f>IFERROR(__xludf.DUMMYFUNCTION("""COMPUTED_VALUE"""),"SQL")</f>
        <v>SQL</v>
      </c>
    </row>
    <row r="5141">
      <c r="B5141" s="1" t="str">
        <f>IFERROR(__xludf.DUMMYFUNCTION("""COMPUTED_VALUE"""),"Bash/Shell/PowerShell;C++;Python;Ruby;Scala")</f>
        <v>Bash/Shell/PowerShell;C++;Python;Ruby;Scala</v>
      </c>
      <c r="E5141" s="1" t="str">
        <f>IFERROR(__xludf.DUMMYFUNCTION("UNIQUE(SPLIT(B5141,"";""))"),"Bash/Shell/PowerShell")</f>
        <v>Bash/Shell/PowerShell</v>
      </c>
      <c r="F5141" s="1" t="str">
        <f>IFERROR(__xludf.DUMMYFUNCTION("""COMPUTED_VALUE"""),"C++")</f>
        <v>C++</v>
      </c>
      <c r="G5141" s="1" t="str">
        <f>IFERROR(__xludf.DUMMYFUNCTION("""COMPUTED_VALUE"""),"Python")</f>
        <v>Python</v>
      </c>
      <c r="H5141" s="1" t="str">
        <f>IFERROR(__xludf.DUMMYFUNCTION("""COMPUTED_VALUE"""),"Ruby")</f>
        <v>Ruby</v>
      </c>
      <c r="I5141" s="1" t="str">
        <f>IFERROR(__xludf.DUMMYFUNCTION("""COMPUTED_VALUE"""),"Scala")</f>
        <v>Scala</v>
      </c>
    </row>
    <row r="5142">
      <c r="B5142" s="1" t="str">
        <f>IFERROR(__xludf.DUMMYFUNCTION("""COMPUTED_VALUE"""),"C#;HTML/CSS;JavaScript;SQL;TypeScript")</f>
        <v>C#;HTML/CSS;JavaScript;SQL;TypeScript</v>
      </c>
      <c r="E5142" s="1" t="str">
        <f>IFERROR(__xludf.DUMMYFUNCTION("UNIQUE(SPLIT(B5142,"";""))"),"C#")</f>
        <v>C#</v>
      </c>
      <c r="F5142" s="1" t="str">
        <f>IFERROR(__xludf.DUMMYFUNCTION("""COMPUTED_VALUE"""),"HTML/CSS")</f>
        <v>HTML/CSS</v>
      </c>
      <c r="G5142" s="1" t="str">
        <f>IFERROR(__xludf.DUMMYFUNCTION("""COMPUTED_VALUE"""),"JavaScript")</f>
        <v>JavaScript</v>
      </c>
      <c r="H5142" s="1" t="str">
        <f>IFERROR(__xludf.DUMMYFUNCTION("""COMPUTED_VALUE"""),"SQL")</f>
        <v>SQL</v>
      </c>
      <c r="I5142" s="1" t="str">
        <f>IFERROR(__xludf.DUMMYFUNCTION("""COMPUTED_VALUE"""),"TypeScript")</f>
        <v>TypeScript</v>
      </c>
    </row>
    <row r="5143">
      <c r="B5143" s="1" t="str">
        <f>IFERROR(__xludf.DUMMYFUNCTION("""COMPUTED_VALUE"""),"Java;Python;R;SQL")</f>
        <v>Java;Python;R;SQL</v>
      </c>
      <c r="E5143" s="1" t="str">
        <f>IFERROR(__xludf.DUMMYFUNCTION("UNIQUE(SPLIT(B5143,"";""))"),"Java")</f>
        <v>Java</v>
      </c>
      <c r="F5143" s="1" t="str">
        <f>IFERROR(__xludf.DUMMYFUNCTION("""COMPUTED_VALUE"""),"Python")</f>
        <v>Python</v>
      </c>
      <c r="G5143" s="1" t="str">
        <f>IFERROR(__xludf.DUMMYFUNCTION("""COMPUTED_VALUE"""),"R")</f>
        <v>R</v>
      </c>
      <c r="H5143" s="1" t="str">
        <f>IFERROR(__xludf.DUMMYFUNCTION("""COMPUTED_VALUE"""),"SQL")</f>
        <v>SQL</v>
      </c>
    </row>
    <row r="5144">
      <c r="B5144" s="1" t="str">
        <f>IFERROR(__xludf.DUMMYFUNCTION("""COMPUTED_VALUE"""),"Java;JavaScript;Kotlin;TypeScript")</f>
        <v>Java;JavaScript;Kotlin;TypeScript</v>
      </c>
      <c r="E5144" s="1" t="str">
        <f>IFERROR(__xludf.DUMMYFUNCTION("UNIQUE(SPLIT(B5144,"";""))"),"Java")</f>
        <v>Java</v>
      </c>
      <c r="F5144" s="1" t="str">
        <f>IFERROR(__xludf.DUMMYFUNCTION("""COMPUTED_VALUE"""),"JavaScript")</f>
        <v>JavaScript</v>
      </c>
      <c r="G5144" s="1" t="str">
        <f>IFERROR(__xludf.DUMMYFUNCTION("""COMPUTED_VALUE"""),"Kotlin")</f>
        <v>Kotlin</v>
      </c>
      <c r="H5144" s="1" t="str">
        <f>IFERROR(__xludf.DUMMYFUNCTION("""COMPUTED_VALUE"""),"TypeScript")</f>
        <v>TypeScript</v>
      </c>
    </row>
    <row r="5145">
      <c r="B5145" s="1" t="str">
        <f>IFERROR(__xludf.DUMMYFUNCTION("""COMPUTED_VALUE"""),"C++;C#;VBA")</f>
        <v>C++;C#;VBA</v>
      </c>
      <c r="E5145" s="1" t="str">
        <f>IFERROR(__xludf.DUMMYFUNCTION("UNIQUE(SPLIT(B5145,"";""))"),"C++")</f>
        <v>C++</v>
      </c>
      <c r="F5145" s="1" t="str">
        <f>IFERROR(__xludf.DUMMYFUNCTION("""COMPUTED_VALUE"""),"C#")</f>
        <v>C#</v>
      </c>
      <c r="G5145" s="1" t="str">
        <f>IFERROR(__xludf.DUMMYFUNCTION("""COMPUTED_VALUE"""),"VBA")</f>
        <v>VBA</v>
      </c>
    </row>
    <row r="5146">
      <c r="B5146" s="1" t="str">
        <f>IFERROR(__xludf.DUMMYFUNCTION("""COMPUTED_VALUE"""),"Bash/Shell/PowerShell;Python;SQL")</f>
        <v>Bash/Shell/PowerShell;Python;SQL</v>
      </c>
      <c r="E5146" s="1" t="str">
        <f>IFERROR(__xludf.DUMMYFUNCTION("UNIQUE(SPLIT(B5146,"";""))"),"Bash/Shell/PowerShell")</f>
        <v>Bash/Shell/PowerShell</v>
      </c>
      <c r="F5146" s="1" t="str">
        <f>IFERROR(__xludf.DUMMYFUNCTION("""COMPUTED_VALUE"""),"Python")</f>
        <v>Python</v>
      </c>
      <c r="G5146" s="1" t="str">
        <f>IFERROR(__xludf.DUMMYFUNCTION("""COMPUTED_VALUE"""),"SQL")</f>
        <v>SQL</v>
      </c>
    </row>
    <row r="5147">
      <c r="B5147" s="1" t="str">
        <f>IFERROR(__xludf.DUMMYFUNCTION("""COMPUTED_VALUE"""),"Go;HTML/CSS;JavaScript;PHP")</f>
        <v>Go;HTML/CSS;JavaScript;PHP</v>
      </c>
      <c r="E5147" s="1" t="str">
        <f>IFERROR(__xludf.DUMMYFUNCTION("UNIQUE(SPLIT(B5147,"";""))"),"Go")</f>
        <v>Go</v>
      </c>
      <c r="F5147" s="1" t="str">
        <f>IFERROR(__xludf.DUMMYFUNCTION("""COMPUTED_VALUE"""),"HTML/CSS")</f>
        <v>HTML/CSS</v>
      </c>
      <c r="G5147" s="1" t="str">
        <f>IFERROR(__xludf.DUMMYFUNCTION("""COMPUTED_VALUE"""),"JavaScript")</f>
        <v>JavaScript</v>
      </c>
      <c r="H5147" s="1" t="str">
        <f>IFERROR(__xludf.DUMMYFUNCTION("""COMPUTED_VALUE"""),"PHP")</f>
        <v>PHP</v>
      </c>
    </row>
    <row r="5148">
      <c r="B5148" s="1" t="str">
        <f>IFERROR(__xludf.DUMMYFUNCTION("""COMPUTED_VALUE"""),"Bash/Shell/PowerShell;C;C++;C#;Dart;HTML/CSS;Java;JavaScript;Kotlin;SQL")</f>
        <v>Bash/Shell/PowerShell;C;C++;C#;Dart;HTML/CSS;Java;JavaScript;Kotlin;SQL</v>
      </c>
      <c r="E5148" s="1" t="str">
        <f>IFERROR(__xludf.DUMMYFUNCTION("UNIQUE(SPLIT(B5148,"";""))"),"Bash/Shell/PowerShell")</f>
        <v>Bash/Shell/PowerShell</v>
      </c>
      <c r="F5148" s="1" t="str">
        <f>IFERROR(__xludf.DUMMYFUNCTION("""COMPUTED_VALUE"""),"C")</f>
        <v>C</v>
      </c>
      <c r="G5148" s="1" t="str">
        <f>IFERROR(__xludf.DUMMYFUNCTION("""COMPUTED_VALUE"""),"C++")</f>
        <v>C++</v>
      </c>
      <c r="H5148" s="1" t="str">
        <f>IFERROR(__xludf.DUMMYFUNCTION("""COMPUTED_VALUE"""),"C#")</f>
        <v>C#</v>
      </c>
      <c r="I5148" s="1" t="str">
        <f>IFERROR(__xludf.DUMMYFUNCTION("""COMPUTED_VALUE"""),"Dart")</f>
        <v>Dart</v>
      </c>
      <c r="J5148" s="1" t="str">
        <f>IFERROR(__xludf.DUMMYFUNCTION("""COMPUTED_VALUE"""),"HTML/CSS")</f>
        <v>HTML/CSS</v>
      </c>
      <c r="K5148" s="1" t="str">
        <f>IFERROR(__xludf.DUMMYFUNCTION("""COMPUTED_VALUE"""),"Java")</f>
        <v>Java</v>
      </c>
      <c r="L5148" s="1" t="str">
        <f>IFERROR(__xludf.DUMMYFUNCTION("""COMPUTED_VALUE"""),"JavaScript")</f>
        <v>JavaScript</v>
      </c>
      <c r="M5148" s="1" t="str">
        <f>IFERROR(__xludf.DUMMYFUNCTION("""COMPUTED_VALUE"""),"Kotlin")</f>
        <v>Kotlin</v>
      </c>
      <c r="N5148" s="1" t="str">
        <f>IFERROR(__xludf.DUMMYFUNCTION("""COMPUTED_VALUE"""),"SQL")</f>
        <v>SQL</v>
      </c>
    </row>
    <row r="5149">
      <c r="B5149" s="1" t="str">
        <f>IFERROR(__xludf.DUMMYFUNCTION("""COMPUTED_VALUE"""),"Assembly;HTML/CSS;JavaScript;Kotlin;Objective-C;Python;SQL;Swift;TypeScript")</f>
        <v>Assembly;HTML/CSS;JavaScript;Kotlin;Objective-C;Python;SQL;Swift;TypeScript</v>
      </c>
      <c r="E5149" s="1" t="str">
        <f>IFERROR(__xludf.DUMMYFUNCTION("UNIQUE(SPLIT(B5149,"";""))"),"Assembly")</f>
        <v>Assembly</v>
      </c>
      <c r="F5149" s="1" t="str">
        <f>IFERROR(__xludf.DUMMYFUNCTION("""COMPUTED_VALUE"""),"HTML/CSS")</f>
        <v>HTML/CSS</v>
      </c>
      <c r="G5149" s="1" t="str">
        <f>IFERROR(__xludf.DUMMYFUNCTION("""COMPUTED_VALUE"""),"JavaScript")</f>
        <v>JavaScript</v>
      </c>
      <c r="H5149" s="1" t="str">
        <f>IFERROR(__xludf.DUMMYFUNCTION("""COMPUTED_VALUE"""),"Kotlin")</f>
        <v>Kotlin</v>
      </c>
      <c r="I5149" s="1" t="str">
        <f>IFERROR(__xludf.DUMMYFUNCTION("""COMPUTED_VALUE"""),"Objective-C")</f>
        <v>Objective-C</v>
      </c>
      <c r="J5149" s="1" t="str">
        <f>IFERROR(__xludf.DUMMYFUNCTION("""COMPUTED_VALUE"""),"Python")</f>
        <v>Python</v>
      </c>
      <c r="K5149" s="1" t="str">
        <f>IFERROR(__xludf.DUMMYFUNCTION("""COMPUTED_VALUE"""),"SQL")</f>
        <v>SQL</v>
      </c>
      <c r="L5149" s="1" t="str">
        <f>IFERROR(__xludf.DUMMYFUNCTION("""COMPUTED_VALUE"""),"Swift")</f>
        <v>Swift</v>
      </c>
      <c r="M5149" s="1" t="str">
        <f>IFERROR(__xludf.DUMMYFUNCTION("""COMPUTED_VALUE"""),"TypeScript")</f>
        <v>TypeScript</v>
      </c>
    </row>
    <row r="5150">
      <c r="B5150" s="1" t="str">
        <f>IFERROR(__xludf.DUMMYFUNCTION("""COMPUTED_VALUE"""),"Assembly;Bash/Shell/PowerShell;C;C++;HTML/CSS;Java;JavaScript;SQL;Swift")</f>
        <v>Assembly;Bash/Shell/PowerShell;C;C++;HTML/CSS;Java;JavaScript;SQL;Swift</v>
      </c>
      <c r="E5150" s="1" t="str">
        <f>IFERROR(__xludf.DUMMYFUNCTION("UNIQUE(SPLIT(B5150,"";""))"),"Assembly")</f>
        <v>Assembly</v>
      </c>
      <c r="F5150" s="1" t="str">
        <f>IFERROR(__xludf.DUMMYFUNCTION("""COMPUTED_VALUE"""),"Bash/Shell/PowerShell")</f>
        <v>Bash/Shell/PowerShell</v>
      </c>
      <c r="G5150" s="1" t="str">
        <f>IFERROR(__xludf.DUMMYFUNCTION("""COMPUTED_VALUE"""),"C")</f>
        <v>C</v>
      </c>
      <c r="H5150" s="1" t="str">
        <f>IFERROR(__xludf.DUMMYFUNCTION("""COMPUTED_VALUE"""),"C++")</f>
        <v>C++</v>
      </c>
      <c r="I5150" s="1" t="str">
        <f>IFERROR(__xludf.DUMMYFUNCTION("""COMPUTED_VALUE"""),"HTML/CSS")</f>
        <v>HTML/CSS</v>
      </c>
      <c r="J5150" s="1" t="str">
        <f>IFERROR(__xludf.DUMMYFUNCTION("""COMPUTED_VALUE"""),"Java")</f>
        <v>Java</v>
      </c>
      <c r="K5150" s="1" t="str">
        <f>IFERROR(__xludf.DUMMYFUNCTION("""COMPUTED_VALUE"""),"JavaScript")</f>
        <v>JavaScript</v>
      </c>
      <c r="L5150" s="1" t="str">
        <f>IFERROR(__xludf.DUMMYFUNCTION("""COMPUTED_VALUE"""),"SQL")</f>
        <v>SQL</v>
      </c>
      <c r="M5150" s="1" t="str">
        <f>IFERROR(__xludf.DUMMYFUNCTION("""COMPUTED_VALUE"""),"Swift")</f>
        <v>Swift</v>
      </c>
    </row>
    <row r="5151">
      <c r="B5151" s="1" t="str">
        <f>IFERROR(__xludf.DUMMYFUNCTION("""COMPUTED_VALUE"""),"HTML/CSS;Java;JavaScript")</f>
        <v>HTML/CSS;Java;JavaScript</v>
      </c>
      <c r="E5151" s="1" t="str">
        <f>IFERROR(__xludf.DUMMYFUNCTION("UNIQUE(SPLIT(B5151,"";""))"),"HTML/CSS")</f>
        <v>HTML/CSS</v>
      </c>
      <c r="F5151" s="1" t="str">
        <f>IFERROR(__xludf.DUMMYFUNCTION("""COMPUTED_VALUE"""),"Java")</f>
        <v>Java</v>
      </c>
      <c r="G5151" s="1" t="str">
        <f>IFERROR(__xludf.DUMMYFUNCTION("""COMPUTED_VALUE"""),"JavaScript")</f>
        <v>JavaScript</v>
      </c>
    </row>
    <row r="5152">
      <c r="B5152" s="1" t="str">
        <f>IFERROR(__xludf.DUMMYFUNCTION("""COMPUTED_VALUE"""),"Bash/Shell/PowerShell;C#;HTML/CSS;JavaScript;PHP;Python")</f>
        <v>Bash/Shell/PowerShell;C#;HTML/CSS;JavaScript;PHP;Python</v>
      </c>
      <c r="E5152" s="1" t="str">
        <f>IFERROR(__xludf.DUMMYFUNCTION("UNIQUE(SPLIT(B5152,"";""))"),"Bash/Shell/PowerShell")</f>
        <v>Bash/Shell/PowerShell</v>
      </c>
      <c r="F5152" s="1" t="str">
        <f>IFERROR(__xludf.DUMMYFUNCTION("""COMPUTED_VALUE"""),"C#")</f>
        <v>C#</v>
      </c>
      <c r="G5152" s="1" t="str">
        <f>IFERROR(__xludf.DUMMYFUNCTION("""COMPUTED_VALUE"""),"HTML/CSS")</f>
        <v>HTML/CSS</v>
      </c>
      <c r="H5152" s="1" t="str">
        <f>IFERROR(__xludf.DUMMYFUNCTION("""COMPUTED_VALUE"""),"JavaScript")</f>
        <v>JavaScript</v>
      </c>
      <c r="I5152" s="1" t="str">
        <f>IFERROR(__xludf.DUMMYFUNCTION("""COMPUTED_VALUE"""),"PHP")</f>
        <v>PHP</v>
      </c>
      <c r="J5152" s="1" t="str">
        <f>IFERROR(__xludf.DUMMYFUNCTION("""COMPUTED_VALUE"""),"Python")</f>
        <v>Python</v>
      </c>
    </row>
    <row r="5153">
      <c r="B5153" s="1" t="str">
        <f>IFERROR(__xludf.DUMMYFUNCTION("""COMPUTED_VALUE"""),"Bash/Shell/PowerShell;Dart;HTML/CSS;Java;JavaScript;PHP;SQL;TypeScript")</f>
        <v>Bash/Shell/PowerShell;Dart;HTML/CSS;Java;JavaScript;PHP;SQL;TypeScript</v>
      </c>
      <c r="E5153" s="1" t="str">
        <f>IFERROR(__xludf.DUMMYFUNCTION("UNIQUE(SPLIT(B5153,"";""))"),"Bash/Shell/PowerShell")</f>
        <v>Bash/Shell/PowerShell</v>
      </c>
      <c r="F5153" s="1" t="str">
        <f>IFERROR(__xludf.DUMMYFUNCTION("""COMPUTED_VALUE"""),"Dart")</f>
        <v>Dart</v>
      </c>
      <c r="G5153" s="1" t="str">
        <f>IFERROR(__xludf.DUMMYFUNCTION("""COMPUTED_VALUE"""),"HTML/CSS")</f>
        <v>HTML/CSS</v>
      </c>
      <c r="H5153" s="1" t="str">
        <f>IFERROR(__xludf.DUMMYFUNCTION("""COMPUTED_VALUE"""),"Java")</f>
        <v>Java</v>
      </c>
      <c r="I5153" s="1" t="str">
        <f>IFERROR(__xludf.DUMMYFUNCTION("""COMPUTED_VALUE"""),"JavaScript")</f>
        <v>JavaScript</v>
      </c>
      <c r="J5153" s="1" t="str">
        <f>IFERROR(__xludf.DUMMYFUNCTION("""COMPUTED_VALUE"""),"PHP")</f>
        <v>PHP</v>
      </c>
      <c r="K5153" s="1" t="str">
        <f>IFERROR(__xludf.DUMMYFUNCTION("""COMPUTED_VALUE"""),"SQL")</f>
        <v>SQL</v>
      </c>
      <c r="L5153" s="1" t="str">
        <f>IFERROR(__xludf.DUMMYFUNCTION("""COMPUTED_VALUE"""),"TypeScript")</f>
        <v>TypeScript</v>
      </c>
    </row>
    <row r="5154">
      <c r="B5154" s="1" t="str">
        <f>IFERROR(__xludf.DUMMYFUNCTION("""COMPUTED_VALUE"""),"Assembly;Bash/Shell/PowerShell;C;HTML/CSS;JavaScript;Python;SQL")</f>
        <v>Assembly;Bash/Shell/PowerShell;C;HTML/CSS;JavaScript;Python;SQL</v>
      </c>
      <c r="E5154" s="1" t="str">
        <f>IFERROR(__xludf.DUMMYFUNCTION("UNIQUE(SPLIT(B5154,"";""))"),"Assembly")</f>
        <v>Assembly</v>
      </c>
      <c r="F5154" s="1" t="str">
        <f>IFERROR(__xludf.DUMMYFUNCTION("""COMPUTED_VALUE"""),"Bash/Shell/PowerShell")</f>
        <v>Bash/Shell/PowerShell</v>
      </c>
      <c r="G5154" s="1" t="str">
        <f>IFERROR(__xludf.DUMMYFUNCTION("""COMPUTED_VALUE"""),"C")</f>
        <v>C</v>
      </c>
      <c r="H5154" s="1" t="str">
        <f>IFERROR(__xludf.DUMMYFUNCTION("""COMPUTED_VALUE"""),"HTML/CSS")</f>
        <v>HTML/CSS</v>
      </c>
      <c r="I5154" s="1" t="str">
        <f>IFERROR(__xludf.DUMMYFUNCTION("""COMPUTED_VALUE"""),"JavaScript")</f>
        <v>JavaScript</v>
      </c>
      <c r="J5154" s="1" t="str">
        <f>IFERROR(__xludf.DUMMYFUNCTION("""COMPUTED_VALUE"""),"Python")</f>
        <v>Python</v>
      </c>
      <c r="K5154" s="1" t="str">
        <f>IFERROR(__xludf.DUMMYFUNCTION("""COMPUTED_VALUE"""),"SQL")</f>
        <v>SQL</v>
      </c>
    </row>
    <row r="5155">
      <c r="B5155" s="1" t="str">
        <f>IFERROR(__xludf.DUMMYFUNCTION("""COMPUTED_VALUE"""),"Java")</f>
        <v>Java</v>
      </c>
      <c r="E5155" s="1" t="str">
        <f>IFERROR(__xludf.DUMMYFUNCTION("UNIQUE(SPLIT(B5155,"";""))"),"Java")</f>
        <v>Java</v>
      </c>
    </row>
    <row r="5156">
      <c r="B5156" s="1" t="str">
        <f>IFERROR(__xludf.DUMMYFUNCTION("""COMPUTED_VALUE"""),"C#;HTML/CSS;JavaScript;Python;SQL")</f>
        <v>C#;HTML/CSS;JavaScript;Python;SQL</v>
      </c>
      <c r="E5156" s="1" t="str">
        <f>IFERROR(__xludf.DUMMYFUNCTION("UNIQUE(SPLIT(B5156,"";""))"),"C#")</f>
        <v>C#</v>
      </c>
      <c r="F5156" s="1" t="str">
        <f>IFERROR(__xludf.DUMMYFUNCTION("""COMPUTED_VALUE"""),"HTML/CSS")</f>
        <v>HTML/CSS</v>
      </c>
      <c r="G5156" s="1" t="str">
        <f>IFERROR(__xludf.DUMMYFUNCTION("""COMPUTED_VALUE"""),"JavaScript")</f>
        <v>JavaScript</v>
      </c>
      <c r="H5156" s="1" t="str">
        <f>IFERROR(__xludf.DUMMYFUNCTION("""COMPUTED_VALUE"""),"Python")</f>
        <v>Python</v>
      </c>
      <c r="I5156" s="1" t="str">
        <f>IFERROR(__xludf.DUMMYFUNCTION("""COMPUTED_VALUE"""),"SQL")</f>
        <v>SQL</v>
      </c>
    </row>
    <row r="5157">
      <c r="B5157" s="1" t="str">
        <f>IFERROR(__xludf.DUMMYFUNCTION("""COMPUTED_VALUE"""),"Bash/Shell/PowerShell;Java;JavaScript;Python;TypeScript")</f>
        <v>Bash/Shell/PowerShell;Java;JavaScript;Python;TypeScript</v>
      </c>
      <c r="E5157" s="1" t="str">
        <f>IFERROR(__xludf.DUMMYFUNCTION("UNIQUE(SPLIT(B5157,"";""))"),"Bash/Shell/PowerShell")</f>
        <v>Bash/Shell/PowerShell</v>
      </c>
      <c r="F5157" s="1" t="str">
        <f>IFERROR(__xludf.DUMMYFUNCTION("""COMPUTED_VALUE"""),"Java")</f>
        <v>Java</v>
      </c>
      <c r="G5157" s="1" t="str">
        <f>IFERROR(__xludf.DUMMYFUNCTION("""COMPUTED_VALUE"""),"JavaScript")</f>
        <v>JavaScript</v>
      </c>
      <c r="H5157" s="1" t="str">
        <f>IFERROR(__xludf.DUMMYFUNCTION("""COMPUTED_VALUE"""),"Python")</f>
        <v>Python</v>
      </c>
      <c r="I5157" s="1" t="str">
        <f>IFERROR(__xludf.DUMMYFUNCTION("""COMPUTED_VALUE"""),"TypeScript")</f>
        <v>TypeScript</v>
      </c>
    </row>
    <row r="5158">
      <c r="B5158" s="1" t="str">
        <f>IFERROR(__xludf.DUMMYFUNCTION("""COMPUTED_VALUE"""),"Assembly;C;C++;Java;Python")</f>
        <v>Assembly;C;C++;Java;Python</v>
      </c>
      <c r="E5158" s="1" t="str">
        <f>IFERROR(__xludf.DUMMYFUNCTION("UNIQUE(SPLIT(B5158,"";""))"),"Assembly")</f>
        <v>Assembly</v>
      </c>
      <c r="F5158" s="1" t="str">
        <f>IFERROR(__xludf.DUMMYFUNCTION("""COMPUTED_VALUE"""),"C")</f>
        <v>C</v>
      </c>
      <c r="G5158" s="1" t="str">
        <f>IFERROR(__xludf.DUMMYFUNCTION("""COMPUTED_VALUE"""),"C++")</f>
        <v>C++</v>
      </c>
      <c r="H5158" s="1" t="str">
        <f>IFERROR(__xludf.DUMMYFUNCTION("""COMPUTED_VALUE"""),"Java")</f>
        <v>Java</v>
      </c>
      <c r="I5158" s="1" t="str">
        <f>IFERROR(__xludf.DUMMYFUNCTION("""COMPUTED_VALUE"""),"Python")</f>
        <v>Python</v>
      </c>
    </row>
    <row r="5159">
      <c r="B5159" s="1" t="str">
        <f>IFERROR(__xludf.DUMMYFUNCTION("""COMPUTED_VALUE"""),"Java;JavaScript;Kotlin;SQL")</f>
        <v>Java;JavaScript;Kotlin;SQL</v>
      </c>
      <c r="E5159" s="1" t="str">
        <f>IFERROR(__xludf.DUMMYFUNCTION("UNIQUE(SPLIT(B5159,"";""))"),"Java")</f>
        <v>Java</v>
      </c>
      <c r="F5159" s="1" t="str">
        <f>IFERROR(__xludf.DUMMYFUNCTION("""COMPUTED_VALUE"""),"JavaScript")</f>
        <v>JavaScript</v>
      </c>
      <c r="G5159" s="1" t="str">
        <f>IFERROR(__xludf.DUMMYFUNCTION("""COMPUTED_VALUE"""),"Kotlin")</f>
        <v>Kotlin</v>
      </c>
      <c r="H5159" s="1" t="str">
        <f>IFERROR(__xludf.DUMMYFUNCTION("""COMPUTED_VALUE"""),"SQL")</f>
        <v>SQL</v>
      </c>
    </row>
    <row r="5160">
      <c r="B5160" s="1" t="str">
        <f>IFERROR(__xludf.DUMMYFUNCTION("""COMPUTED_VALUE"""),"Bash/Shell/PowerShell;C;C++;HTML/CSS;JavaScript;Python")</f>
        <v>Bash/Shell/PowerShell;C;C++;HTML/CSS;JavaScript;Python</v>
      </c>
      <c r="E5160" s="1" t="str">
        <f>IFERROR(__xludf.DUMMYFUNCTION("UNIQUE(SPLIT(B5160,"";""))"),"Bash/Shell/PowerShell")</f>
        <v>Bash/Shell/PowerShell</v>
      </c>
      <c r="F5160" s="1" t="str">
        <f>IFERROR(__xludf.DUMMYFUNCTION("""COMPUTED_VALUE"""),"C")</f>
        <v>C</v>
      </c>
      <c r="G5160" s="1" t="str">
        <f>IFERROR(__xludf.DUMMYFUNCTION("""COMPUTED_VALUE"""),"C++")</f>
        <v>C++</v>
      </c>
      <c r="H5160" s="1" t="str">
        <f>IFERROR(__xludf.DUMMYFUNCTION("""COMPUTED_VALUE"""),"HTML/CSS")</f>
        <v>HTML/CSS</v>
      </c>
      <c r="I5160" s="1" t="str">
        <f>IFERROR(__xludf.DUMMYFUNCTION("""COMPUTED_VALUE"""),"JavaScript")</f>
        <v>JavaScript</v>
      </c>
      <c r="J5160" s="1" t="str">
        <f>IFERROR(__xludf.DUMMYFUNCTION("""COMPUTED_VALUE"""),"Python")</f>
        <v>Python</v>
      </c>
    </row>
    <row r="5161">
      <c r="B5161" s="1" t="str">
        <f>IFERROR(__xludf.DUMMYFUNCTION("""COMPUTED_VALUE"""),"C;C++;Java;JavaScript;PHP;Python;SQL")</f>
        <v>C;C++;Java;JavaScript;PHP;Python;SQL</v>
      </c>
      <c r="E5161" s="1" t="str">
        <f>IFERROR(__xludf.DUMMYFUNCTION("UNIQUE(SPLIT(B5161,"";""))"),"C")</f>
        <v>C</v>
      </c>
      <c r="F5161" s="1" t="str">
        <f>IFERROR(__xludf.DUMMYFUNCTION("""COMPUTED_VALUE"""),"C++")</f>
        <v>C++</v>
      </c>
      <c r="G5161" s="1" t="str">
        <f>IFERROR(__xludf.DUMMYFUNCTION("""COMPUTED_VALUE"""),"Java")</f>
        <v>Java</v>
      </c>
      <c r="H5161" s="1" t="str">
        <f>IFERROR(__xludf.DUMMYFUNCTION("""COMPUTED_VALUE"""),"JavaScript")</f>
        <v>JavaScript</v>
      </c>
      <c r="I5161" s="1" t="str">
        <f>IFERROR(__xludf.DUMMYFUNCTION("""COMPUTED_VALUE"""),"PHP")</f>
        <v>PHP</v>
      </c>
      <c r="J5161" s="1" t="str">
        <f>IFERROR(__xludf.DUMMYFUNCTION("""COMPUTED_VALUE"""),"Python")</f>
        <v>Python</v>
      </c>
      <c r="K5161" s="1" t="str">
        <f>IFERROR(__xludf.DUMMYFUNCTION("""COMPUTED_VALUE"""),"SQL")</f>
        <v>SQL</v>
      </c>
    </row>
    <row r="5162">
      <c r="B5162" s="1" t="str">
        <f>IFERROR(__xludf.DUMMYFUNCTION("""COMPUTED_VALUE"""),"Bash/Shell/PowerShell;C++;Go;HTML/CSS;Java;JavaScript;Objective-C;Python;SQL;TypeScript")</f>
        <v>Bash/Shell/PowerShell;C++;Go;HTML/CSS;Java;JavaScript;Objective-C;Python;SQL;TypeScript</v>
      </c>
      <c r="E5162" s="1" t="str">
        <f>IFERROR(__xludf.DUMMYFUNCTION("UNIQUE(SPLIT(B5162,"";""))"),"Bash/Shell/PowerShell")</f>
        <v>Bash/Shell/PowerShell</v>
      </c>
      <c r="F5162" s="1" t="str">
        <f>IFERROR(__xludf.DUMMYFUNCTION("""COMPUTED_VALUE"""),"C++")</f>
        <v>C++</v>
      </c>
      <c r="G5162" s="1" t="str">
        <f>IFERROR(__xludf.DUMMYFUNCTION("""COMPUTED_VALUE"""),"Go")</f>
        <v>Go</v>
      </c>
      <c r="H5162" s="1" t="str">
        <f>IFERROR(__xludf.DUMMYFUNCTION("""COMPUTED_VALUE"""),"HTML/CSS")</f>
        <v>HTML/CSS</v>
      </c>
      <c r="I5162" s="1" t="str">
        <f>IFERROR(__xludf.DUMMYFUNCTION("""COMPUTED_VALUE"""),"Java")</f>
        <v>Java</v>
      </c>
      <c r="J5162" s="1" t="str">
        <f>IFERROR(__xludf.DUMMYFUNCTION("""COMPUTED_VALUE"""),"JavaScript")</f>
        <v>JavaScript</v>
      </c>
      <c r="K5162" s="1" t="str">
        <f>IFERROR(__xludf.DUMMYFUNCTION("""COMPUTED_VALUE"""),"Objective-C")</f>
        <v>Objective-C</v>
      </c>
      <c r="L5162" s="1" t="str">
        <f>IFERROR(__xludf.DUMMYFUNCTION("""COMPUTED_VALUE"""),"Python")</f>
        <v>Python</v>
      </c>
      <c r="M5162" s="1" t="str">
        <f>IFERROR(__xludf.DUMMYFUNCTION("""COMPUTED_VALUE"""),"SQL")</f>
        <v>SQL</v>
      </c>
      <c r="N5162" s="1" t="str">
        <f>IFERROR(__xludf.DUMMYFUNCTION("""COMPUTED_VALUE"""),"TypeScript")</f>
        <v>TypeScript</v>
      </c>
    </row>
    <row r="5163">
      <c r="B5163" s="1" t="str">
        <f>IFERROR(__xludf.DUMMYFUNCTION("""COMPUTED_VALUE"""),"Go;JavaScript;SQL")</f>
        <v>Go;JavaScript;SQL</v>
      </c>
      <c r="E5163" s="1" t="str">
        <f>IFERROR(__xludf.DUMMYFUNCTION("UNIQUE(SPLIT(B5163,"";""))"),"Go")</f>
        <v>Go</v>
      </c>
      <c r="F5163" s="1" t="str">
        <f>IFERROR(__xludf.DUMMYFUNCTION("""COMPUTED_VALUE"""),"JavaScript")</f>
        <v>JavaScript</v>
      </c>
      <c r="G5163" s="1" t="str">
        <f>IFERROR(__xludf.DUMMYFUNCTION("""COMPUTED_VALUE"""),"SQL")</f>
        <v>SQL</v>
      </c>
    </row>
    <row r="5164">
      <c r="B5164" s="1" t="str">
        <f>IFERROR(__xludf.DUMMYFUNCTION("""COMPUTED_VALUE"""),"C#;HTML/CSS;TypeScript")</f>
        <v>C#;HTML/CSS;TypeScript</v>
      </c>
      <c r="E5164" s="1" t="str">
        <f>IFERROR(__xludf.DUMMYFUNCTION("UNIQUE(SPLIT(B5164,"";""))"),"C#")</f>
        <v>C#</v>
      </c>
      <c r="F5164" s="1" t="str">
        <f>IFERROR(__xludf.DUMMYFUNCTION("""COMPUTED_VALUE"""),"HTML/CSS")</f>
        <v>HTML/CSS</v>
      </c>
      <c r="G5164" s="1" t="str">
        <f>IFERROR(__xludf.DUMMYFUNCTION("""COMPUTED_VALUE"""),"TypeScript")</f>
        <v>TypeScript</v>
      </c>
    </row>
    <row r="5165">
      <c r="B5165" s="1" t="str">
        <f>IFERROR(__xludf.DUMMYFUNCTION("""COMPUTED_VALUE"""),"C#;JavaScript;SQL")</f>
        <v>C#;JavaScript;SQL</v>
      </c>
      <c r="E5165" s="1" t="str">
        <f>IFERROR(__xludf.DUMMYFUNCTION("UNIQUE(SPLIT(B5165,"";""))"),"C#")</f>
        <v>C#</v>
      </c>
      <c r="F5165" s="1" t="str">
        <f>IFERROR(__xludf.DUMMYFUNCTION("""COMPUTED_VALUE"""),"JavaScript")</f>
        <v>JavaScript</v>
      </c>
      <c r="G5165" s="1" t="str">
        <f>IFERROR(__xludf.DUMMYFUNCTION("""COMPUTED_VALUE"""),"SQL")</f>
        <v>SQL</v>
      </c>
    </row>
    <row r="5166">
      <c r="B5166" s="1" t="str">
        <f>IFERROR(__xludf.DUMMYFUNCTION("""COMPUTED_VALUE"""),"Elixir;JavaScript;Ruby")</f>
        <v>Elixir;JavaScript;Ruby</v>
      </c>
      <c r="E5166" s="1" t="str">
        <f>IFERROR(__xludf.DUMMYFUNCTION("UNIQUE(SPLIT(B5166,"";""))"),"Elixir")</f>
        <v>Elixir</v>
      </c>
      <c r="F5166" s="1" t="str">
        <f>IFERROR(__xludf.DUMMYFUNCTION("""COMPUTED_VALUE"""),"JavaScript")</f>
        <v>JavaScript</v>
      </c>
      <c r="G5166" s="1" t="str">
        <f>IFERROR(__xludf.DUMMYFUNCTION("""COMPUTED_VALUE"""),"Ruby")</f>
        <v>Ruby</v>
      </c>
    </row>
    <row r="5167">
      <c r="B5167" s="1" t="str">
        <f>IFERROR(__xludf.DUMMYFUNCTION("""COMPUTED_VALUE"""),"Java;SQL")</f>
        <v>Java;SQL</v>
      </c>
      <c r="E5167" s="1" t="str">
        <f>IFERROR(__xludf.DUMMYFUNCTION("UNIQUE(SPLIT(B5167,"";""))"),"Java")</f>
        <v>Java</v>
      </c>
      <c r="F5167" s="1" t="str">
        <f>IFERROR(__xludf.DUMMYFUNCTION("""COMPUTED_VALUE"""),"SQL")</f>
        <v>SQL</v>
      </c>
    </row>
    <row r="5168">
      <c r="B5168" s="1" t="str">
        <f>IFERROR(__xludf.DUMMYFUNCTION("""COMPUTED_VALUE"""),"C#;HTML/CSS;JavaScript;TypeScript")</f>
        <v>C#;HTML/CSS;JavaScript;TypeScript</v>
      </c>
      <c r="E5168" s="1" t="str">
        <f>IFERROR(__xludf.DUMMYFUNCTION("UNIQUE(SPLIT(B5168,"";""))"),"C#")</f>
        <v>C#</v>
      </c>
      <c r="F5168" s="1" t="str">
        <f>IFERROR(__xludf.DUMMYFUNCTION("""COMPUTED_VALUE"""),"HTML/CSS")</f>
        <v>HTML/CSS</v>
      </c>
      <c r="G5168" s="1" t="str">
        <f>IFERROR(__xludf.DUMMYFUNCTION("""COMPUTED_VALUE"""),"JavaScript")</f>
        <v>JavaScript</v>
      </c>
      <c r="H5168" s="1" t="str">
        <f>IFERROR(__xludf.DUMMYFUNCTION("""COMPUTED_VALUE"""),"TypeScript")</f>
        <v>TypeScript</v>
      </c>
    </row>
    <row r="5169">
      <c r="B5169" s="1" t="str">
        <f>IFERROR(__xludf.DUMMYFUNCTION("""COMPUTED_VALUE"""),"Swift")</f>
        <v>Swift</v>
      </c>
      <c r="E5169" s="1" t="str">
        <f>IFERROR(__xludf.DUMMYFUNCTION("UNIQUE(SPLIT(B5169,"";""))"),"Swift")</f>
        <v>Swift</v>
      </c>
    </row>
    <row r="5170">
      <c r="B5170" s="1" t="str">
        <f>IFERROR(__xludf.DUMMYFUNCTION("""COMPUTED_VALUE"""),"Bash/Shell/PowerShell;HTML/CSS;Java;JavaScript;Objective-C;Python;Swift")</f>
        <v>Bash/Shell/PowerShell;HTML/CSS;Java;JavaScript;Objective-C;Python;Swift</v>
      </c>
      <c r="E5170" s="1" t="str">
        <f>IFERROR(__xludf.DUMMYFUNCTION("UNIQUE(SPLIT(B5170,"";""))"),"Bash/Shell/PowerShell")</f>
        <v>Bash/Shell/PowerShell</v>
      </c>
      <c r="F5170" s="1" t="str">
        <f>IFERROR(__xludf.DUMMYFUNCTION("""COMPUTED_VALUE"""),"HTML/CSS")</f>
        <v>HTML/CSS</v>
      </c>
      <c r="G5170" s="1" t="str">
        <f>IFERROR(__xludf.DUMMYFUNCTION("""COMPUTED_VALUE"""),"Java")</f>
        <v>Java</v>
      </c>
      <c r="H5170" s="1" t="str">
        <f>IFERROR(__xludf.DUMMYFUNCTION("""COMPUTED_VALUE"""),"JavaScript")</f>
        <v>JavaScript</v>
      </c>
      <c r="I5170" s="1" t="str">
        <f>IFERROR(__xludf.DUMMYFUNCTION("""COMPUTED_VALUE"""),"Objective-C")</f>
        <v>Objective-C</v>
      </c>
      <c r="J5170" s="1" t="str">
        <f>IFERROR(__xludf.DUMMYFUNCTION("""COMPUTED_VALUE"""),"Python")</f>
        <v>Python</v>
      </c>
      <c r="K5170" s="1" t="str">
        <f>IFERROR(__xludf.DUMMYFUNCTION("""COMPUTED_VALUE"""),"Swift")</f>
        <v>Swift</v>
      </c>
    </row>
    <row r="5171">
      <c r="B5171" s="1" t="str">
        <f>IFERROR(__xludf.DUMMYFUNCTION("""COMPUTED_VALUE"""),"Bash/Shell/PowerShell;Java;Python")</f>
        <v>Bash/Shell/PowerShell;Java;Python</v>
      </c>
      <c r="E5171" s="1" t="str">
        <f>IFERROR(__xludf.DUMMYFUNCTION("UNIQUE(SPLIT(B5171,"";""))"),"Bash/Shell/PowerShell")</f>
        <v>Bash/Shell/PowerShell</v>
      </c>
      <c r="F5171" s="1" t="str">
        <f>IFERROR(__xludf.DUMMYFUNCTION("""COMPUTED_VALUE"""),"Java")</f>
        <v>Java</v>
      </c>
      <c r="G5171" s="1" t="str">
        <f>IFERROR(__xludf.DUMMYFUNCTION("""COMPUTED_VALUE"""),"Python")</f>
        <v>Python</v>
      </c>
    </row>
    <row r="5172">
      <c r="B5172" s="1" t="str">
        <f>IFERROR(__xludf.DUMMYFUNCTION("""COMPUTED_VALUE"""),"Bash/Shell/PowerShell;C;Java;Python;R;Scala;SQL")</f>
        <v>Bash/Shell/PowerShell;C;Java;Python;R;Scala;SQL</v>
      </c>
      <c r="E5172" s="1" t="str">
        <f>IFERROR(__xludf.DUMMYFUNCTION("UNIQUE(SPLIT(B5172,"";""))"),"Bash/Shell/PowerShell")</f>
        <v>Bash/Shell/PowerShell</v>
      </c>
      <c r="F5172" s="1" t="str">
        <f>IFERROR(__xludf.DUMMYFUNCTION("""COMPUTED_VALUE"""),"C")</f>
        <v>C</v>
      </c>
      <c r="G5172" s="1" t="str">
        <f>IFERROR(__xludf.DUMMYFUNCTION("""COMPUTED_VALUE"""),"Java")</f>
        <v>Java</v>
      </c>
      <c r="H5172" s="1" t="str">
        <f>IFERROR(__xludf.DUMMYFUNCTION("""COMPUTED_VALUE"""),"Python")</f>
        <v>Python</v>
      </c>
      <c r="I5172" s="1" t="str">
        <f>IFERROR(__xludf.DUMMYFUNCTION("""COMPUTED_VALUE"""),"R")</f>
        <v>R</v>
      </c>
      <c r="J5172" s="1" t="str">
        <f>IFERROR(__xludf.DUMMYFUNCTION("""COMPUTED_VALUE"""),"Scala")</f>
        <v>Scala</v>
      </c>
      <c r="K5172" s="1" t="str">
        <f>IFERROR(__xludf.DUMMYFUNCTION("""COMPUTED_VALUE"""),"SQL")</f>
        <v>SQL</v>
      </c>
    </row>
    <row r="5173">
      <c r="B5173" s="1" t="str">
        <f>IFERROR(__xludf.DUMMYFUNCTION("""COMPUTED_VALUE"""),"Assembly;Bash/Shell/PowerShell;HTML/CSS;JavaScript;Python")</f>
        <v>Assembly;Bash/Shell/PowerShell;HTML/CSS;JavaScript;Python</v>
      </c>
      <c r="E5173" s="1" t="str">
        <f>IFERROR(__xludf.DUMMYFUNCTION("UNIQUE(SPLIT(B5173,"";""))"),"Assembly")</f>
        <v>Assembly</v>
      </c>
      <c r="F5173" s="1" t="str">
        <f>IFERROR(__xludf.DUMMYFUNCTION("""COMPUTED_VALUE"""),"Bash/Shell/PowerShell")</f>
        <v>Bash/Shell/PowerShell</v>
      </c>
      <c r="G5173" s="1" t="str">
        <f>IFERROR(__xludf.DUMMYFUNCTION("""COMPUTED_VALUE"""),"HTML/CSS")</f>
        <v>HTML/CSS</v>
      </c>
      <c r="H5173" s="1" t="str">
        <f>IFERROR(__xludf.DUMMYFUNCTION("""COMPUTED_VALUE"""),"JavaScript")</f>
        <v>JavaScript</v>
      </c>
      <c r="I5173" s="1" t="str">
        <f>IFERROR(__xludf.DUMMYFUNCTION("""COMPUTED_VALUE"""),"Python")</f>
        <v>Python</v>
      </c>
    </row>
    <row r="5174">
      <c r="B5174" s="1" t="str">
        <f>IFERROR(__xludf.DUMMYFUNCTION("""COMPUTED_VALUE"""),"Bash/Shell/PowerShell;C++;C#;Java;Rust;SQL")</f>
        <v>Bash/Shell/PowerShell;C++;C#;Java;Rust;SQL</v>
      </c>
      <c r="E5174" s="1" t="str">
        <f>IFERROR(__xludf.DUMMYFUNCTION("UNIQUE(SPLIT(B5174,"";""))"),"Bash/Shell/PowerShell")</f>
        <v>Bash/Shell/PowerShell</v>
      </c>
      <c r="F5174" s="1" t="str">
        <f>IFERROR(__xludf.DUMMYFUNCTION("""COMPUTED_VALUE"""),"C++")</f>
        <v>C++</v>
      </c>
      <c r="G5174" s="1" t="str">
        <f>IFERROR(__xludf.DUMMYFUNCTION("""COMPUTED_VALUE"""),"C#")</f>
        <v>C#</v>
      </c>
      <c r="H5174" s="1" t="str">
        <f>IFERROR(__xludf.DUMMYFUNCTION("""COMPUTED_VALUE"""),"Java")</f>
        <v>Java</v>
      </c>
      <c r="I5174" s="1" t="str">
        <f>IFERROR(__xludf.DUMMYFUNCTION("""COMPUTED_VALUE"""),"Rust")</f>
        <v>Rust</v>
      </c>
      <c r="J5174" s="1" t="str">
        <f>IFERROR(__xludf.DUMMYFUNCTION("""COMPUTED_VALUE"""),"SQL")</f>
        <v>SQL</v>
      </c>
    </row>
    <row r="5175">
      <c r="B5175" s="1" t="str">
        <f>IFERROR(__xludf.DUMMYFUNCTION("""COMPUTED_VALUE"""),"HTML/CSS;JavaScript")</f>
        <v>HTML/CSS;JavaScript</v>
      </c>
      <c r="E5175" s="1" t="str">
        <f>IFERROR(__xludf.DUMMYFUNCTION("UNIQUE(SPLIT(B5175,"";""))"),"HTML/CSS")</f>
        <v>HTML/CSS</v>
      </c>
      <c r="F5175" s="1" t="str">
        <f>IFERROR(__xludf.DUMMYFUNCTION("""COMPUTED_VALUE"""),"JavaScript")</f>
        <v>JavaScript</v>
      </c>
    </row>
    <row r="5176">
      <c r="B5176" s="1" t="str">
        <f>IFERROR(__xludf.DUMMYFUNCTION("""COMPUTED_VALUE"""),"Bash/Shell/PowerShell;C#;HTML/CSS;JavaScript;Python;Other(s):")</f>
        <v>Bash/Shell/PowerShell;C#;HTML/CSS;JavaScript;Python;Other(s):</v>
      </c>
      <c r="E5176" s="1" t="str">
        <f>IFERROR(__xludf.DUMMYFUNCTION("UNIQUE(SPLIT(B5176,"";""))"),"Bash/Shell/PowerShell")</f>
        <v>Bash/Shell/PowerShell</v>
      </c>
      <c r="F5176" s="1" t="str">
        <f>IFERROR(__xludf.DUMMYFUNCTION("""COMPUTED_VALUE"""),"C#")</f>
        <v>C#</v>
      </c>
      <c r="G5176" s="1" t="str">
        <f>IFERROR(__xludf.DUMMYFUNCTION("""COMPUTED_VALUE"""),"HTML/CSS")</f>
        <v>HTML/CSS</v>
      </c>
      <c r="H5176" s="1" t="str">
        <f>IFERROR(__xludf.DUMMYFUNCTION("""COMPUTED_VALUE"""),"JavaScript")</f>
        <v>JavaScript</v>
      </c>
      <c r="I5176" s="1" t="str">
        <f>IFERROR(__xludf.DUMMYFUNCTION("""COMPUTED_VALUE"""),"Python")</f>
        <v>Python</v>
      </c>
      <c r="J5176" s="1" t="str">
        <f>IFERROR(__xludf.DUMMYFUNCTION("""COMPUTED_VALUE"""),"Other(s):")</f>
        <v>Other(s):</v>
      </c>
    </row>
    <row r="5177">
      <c r="B5177" s="1" t="str">
        <f>IFERROR(__xludf.DUMMYFUNCTION("""COMPUTED_VALUE"""),"HTML/CSS;JavaScript;PHP;Ruby;SQL")</f>
        <v>HTML/CSS;JavaScript;PHP;Ruby;SQL</v>
      </c>
      <c r="E5177" s="1" t="str">
        <f>IFERROR(__xludf.DUMMYFUNCTION("UNIQUE(SPLIT(B5177,"";""))"),"HTML/CSS")</f>
        <v>HTML/CSS</v>
      </c>
      <c r="F5177" s="1" t="str">
        <f>IFERROR(__xludf.DUMMYFUNCTION("""COMPUTED_VALUE"""),"JavaScript")</f>
        <v>JavaScript</v>
      </c>
      <c r="G5177" s="1" t="str">
        <f>IFERROR(__xludf.DUMMYFUNCTION("""COMPUTED_VALUE"""),"PHP")</f>
        <v>PHP</v>
      </c>
      <c r="H5177" s="1" t="str">
        <f>IFERROR(__xludf.DUMMYFUNCTION("""COMPUTED_VALUE"""),"Ruby")</f>
        <v>Ruby</v>
      </c>
      <c r="I5177" s="1" t="str">
        <f>IFERROR(__xludf.DUMMYFUNCTION("""COMPUTED_VALUE"""),"SQL")</f>
        <v>SQL</v>
      </c>
    </row>
    <row r="5178">
      <c r="B5178" s="1" t="str">
        <f>IFERROR(__xludf.DUMMYFUNCTION("""COMPUTED_VALUE"""),"Assembly;Bash/Shell/PowerShell;C;C++;Python")</f>
        <v>Assembly;Bash/Shell/PowerShell;C;C++;Python</v>
      </c>
      <c r="E5178" s="1" t="str">
        <f>IFERROR(__xludf.DUMMYFUNCTION("UNIQUE(SPLIT(B5178,"";""))"),"Assembly")</f>
        <v>Assembly</v>
      </c>
      <c r="F5178" s="1" t="str">
        <f>IFERROR(__xludf.DUMMYFUNCTION("""COMPUTED_VALUE"""),"Bash/Shell/PowerShell")</f>
        <v>Bash/Shell/PowerShell</v>
      </c>
      <c r="G5178" s="1" t="str">
        <f>IFERROR(__xludf.DUMMYFUNCTION("""COMPUTED_VALUE"""),"C")</f>
        <v>C</v>
      </c>
      <c r="H5178" s="1" t="str">
        <f>IFERROR(__xludf.DUMMYFUNCTION("""COMPUTED_VALUE"""),"C++")</f>
        <v>C++</v>
      </c>
      <c r="I5178" s="1" t="str">
        <f>IFERROR(__xludf.DUMMYFUNCTION("""COMPUTED_VALUE"""),"Python")</f>
        <v>Python</v>
      </c>
    </row>
    <row r="5179">
      <c r="B5179" s="1" t="str">
        <f>IFERROR(__xludf.DUMMYFUNCTION("""COMPUTED_VALUE"""),"Bash/Shell/PowerShell;Java;Python")</f>
        <v>Bash/Shell/PowerShell;Java;Python</v>
      </c>
      <c r="E5179" s="1" t="str">
        <f>IFERROR(__xludf.DUMMYFUNCTION("UNIQUE(SPLIT(B5179,"";""))"),"Bash/Shell/PowerShell")</f>
        <v>Bash/Shell/PowerShell</v>
      </c>
      <c r="F5179" s="1" t="str">
        <f>IFERROR(__xludf.DUMMYFUNCTION("""COMPUTED_VALUE"""),"Java")</f>
        <v>Java</v>
      </c>
      <c r="G5179" s="1" t="str">
        <f>IFERROR(__xludf.DUMMYFUNCTION("""COMPUTED_VALUE"""),"Python")</f>
        <v>Python</v>
      </c>
    </row>
    <row r="5180">
      <c r="B5180" s="1" t="str">
        <f>IFERROR(__xludf.DUMMYFUNCTION("""COMPUTED_VALUE"""),"Bash/Shell/PowerShell;Java;JavaScript;Kotlin")</f>
        <v>Bash/Shell/PowerShell;Java;JavaScript;Kotlin</v>
      </c>
      <c r="E5180" s="1" t="str">
        <f>IFERROR(__xludf.DUMMYFUNCTION("UNIQUE(SPLIT(B5180,"";""))"),"Bash/Shell/PowerShell")</f>
        <v>Bash/Shell/PowerShell</v>
      </c>
      <c r="F5180" s="1" t="str">
        <f>IFERROR(__xludf.DUMMYFUNCTION("""COMPUTED_VALUE"""),"Java")</f>
        <v>Java</v>
      </c>
      <c r="G5180" s="1" t="str">
        <f>IFERROR(__xludf.DUMMYFUNCTION("""COMPUTED_VALUE"""),"JavaScript")</f>
        <v>JavaScript</v>
      </c>
      <c r="H5180" s="1" t="str">
        <f>IFERROR(__xludf.DUMMYFUNCTION("""COMPUTED_VALUE"""),"Kotlin")</f>
        <v>Kotlin</v>
      </c>
    </row>
    <row r="5181">
      <c r="B5181" s="1" t="str">
        <f>IFERROR(__xludf.DUMMYFUNCTION("""COMPUTED_VALUE"""),"Bash/Shell/PowerShell;C++;C#;HTML/CSS;Java;JavaScript;Kotlin;PHP;Python;SQL")</f>
        <v>Bash/Shell/PowerShell;C++;C#;HTML/CSS;Java;JavaScript;Kotlin;PHP;Python;SQL</v>
      </c>
      <c r="E5181" s="1" t="str">
        <f>IFERROR(__xludf.DUMMYFUNCTION("UNIQUE(SPLIT(B5181,"";""))"),"Bash/Shell/PowerShell")</f>
        <v>Bash/Shell/PowerShell</v>
      </c>
      <c r="F5181" s="1" t="str">
        <f>IFERROR(__xludf.DUMMYFUNCTION("""COMPUTED_VALUE"""),"C++")</f>
        <v>C++</v>
      </c>
      <c r="G5181" s="1" t="str">
        <f>IFERROR(__xludf.DUMMYFUNCTION("""COMPUTED_VALUE"""),"C#")</f>
        <v>C#</v>
      </c>
      <c r="H5181" s="1" t="str">
        <f>IFERROR(__xludf.DUMMYFUNCTION("""COMPUTED_VALUE"""),"HTML/CSS")</f>
        <v>HTML/CSS</v>
      </c>
      <c r="I5181" s="1" t="str">
        <f>IFERROR(__xludf.DUMMYFUNCTION("""COMPUTED_VALUE"""),"Java")</f>
        <v>Java</v>
      </c>
      <c r="J5181" s="1" t="str">
        <f>IFERROR(__xludf.DUMMYFUNCTION("""COMPUTED_VALUE"""),"JavaScript")</f>
        <v>JavaScript</v>
      </c>
      <c r="K5181" s="1" t="str">
        <f>IFERROR(__xludf.DUMMYFUNCTION("""COMPUTED_VALUE"""),"Kotlin")</f>
        <v>Kotlin</v>
      </c>
      <c r="L5181" s="1" t="str">
        <f>IFERROR(__xludf.DUMMYFUNCTION("""COMPUTED_VALUE"""),"PHP")</f>
        <v>PHP</v>
      </c>
      <c r="M5181" s="1" t="str">
        <f>IFERROR(__xludf.DUMMYFUNCTION("""COMPUTED_VALUE"""),"Python")</f>
        <v>Python</v>
      </c>
      <c r="N5181" s="1" t="str">
        <f>IFERROR(__xludf.DUMMYFUNCTION("""COMPUTED_VALUE"""),"SQL")</f>
        <v>SQL</v>
      </c>
    </row>
    <row r="5182">
      <c r="B5182" s="1" t="str">
        <f>IFERROR(__xludf.DUMMYFUNCTION("""COMPUTED_VALUE"""),"Erlang;Java;SQL")</f>
        <v>Erlang;Java;SQL</v>
      </c>
      <c r="E5182" s="1" t="str">
        <f>IFERROR(__xludf.DUMMYFUNCTION("UNIQUE(SPLIT(B5182,"";""))"),"Erlang")</f>
        <v>Erlang</v>
      </c>
      <c r="F5182" s="1" t="str">
        <f>IFERROR(__xludf.DUMMYFUNCTION("""COMPUTED_VALUE"""),"Java")</f>
        <v>Java</v>
      </c>
      <c r="G5182" s="1" t="str">
        <f>IFERROR(__xludf.DUMMYFUNCTION("""COMPUTED_VALUE"""),"SQL")</f>
        <v>SQL</v>
      </c>
    </row>
    <row r="5183">
      <c r="B5183" s="1" t="str">
        <f>IFERROR(__xludf.DUMMYFUNCTION("""COMPUTED_VALUE"""),"Java;JavaScript;Python;SQL")</f>
        <v>Java;JavaScript;Python;SQL</v>
      </c>
      <c r="E5183" s="1" t="str">
        <f>IFERROR(__xludf.DUMMYFUNCTION("UNIQUE(SPLIT(B5183,"";""))"),"Java")</f>
        <v>Java</v>
      </c>
      <c r="F5183" s="1" t="str">
        <f>IFERROR(__xludf.DUMMYFUNCTION("""COMPUTED_VALUE"""),"JavaScript")</f>
        <v>JavaScript</v>
      </c>
      <c r="G5183" s="1" t="str">
        <f>IFERROR(__xludf.DUMMYFUNCTION("""COMPUTED_VALUE"""),"Python")</f>
        <v>Python</v>
      </c>
      <c r="H5183" s="1" t="str">
        <f>IFERROR(__xludf.DUMMYFUNCTION("""COMPUTED_VALUE"""),"SQL")</f>
        <v>SQL</v>
      </c>
    </row>
    <row r="5184">
      <c r="B5184" s="1" t="str">
        <f>IFERROR(__xludf.DUMMYFUNCTION("""COMPUTED_VALUE"""),"C;C++;Elixir;Erlang;JavaScript;Kotlin;Python;WebAssembly")</f>
        <v>C;C++;Elixir;Erlang;JavaScript;Kotlin;Python;WebAssembly</v>
      </c>
      <c r="E5184" s="1" t="str">
        <f>IFERROR(__xludf.DUMMYFUNCTION("UNIQUE(SPLIT(B5184,"";""))"),"C")</f>
        <v>C</v>
      </c>
      <c r="F5184" s="1" t="str">
        <f>IFERROR(__xludf.DUMMYFUNCTION("""COMPUTED_VALUE"""),"C++")</f>
        <v>C++</v>
      </c>
      <c r="G5184" s="1" t="str">
        <f>IFERROR(__xludf.DUMMYFUNCTION("""COMPUTED_VALUE"""),"Elixir")</f>
        <v>Elixir</v>
      </c>
      <c r="H5184" s="1" t="str">
        <f>IFERROR(__xludf.DUMMYFUNCTION("""COMPUTED_VALUE"""),"Erlang")</f>
        <v>Erlang</v>
      </c>
      <c r="I5184" s="1" t="str">
        <f>IFERROR(__xludf.DUMMYFUNCTION("""COMPUTED_VALUE"""),"JavaScript")</f>
        <v>JavaScript</v>
      </c>
      <c r="J5184" s="1" t="str">
        <f>IFERROR(__xludf.DUMMYFUNCTION("""COMPUTED_VALUE"""),"Kotlin")</f>
        <v>Kotlin</v>
      </c>
      <c r="K5184" s="1" t="str">
        <f>IFERROR(__xludf.DUMMYFUNCTION("""COMPUTED_VALUE"""),"Python")</f>
        <v>Python</v>
      </c>
      <c r="L5184" s="1" t="str">
        <f>IFERROR(__xludf.DUMMYFUNCTION("""COMPUTED_VALUE"""),"WebAssembly")</f>
        <v>WebAssembly</v>
      </c>
    </row>
    <row r="5185">
      <c r="B5185" s="1" t="str">
        <f>IFERROR(__xludf.DUMMYFUNCTION("""COMPUTED_VALUE"""),"Bash/Shell/PowerShell;HTML/CSS;JavaScript")</f>
        <v>Bash/Shell/PowerShell;HTML/CSS;JavaScript</v>
      </c>
      <c r="E5185" s="1" t="str">
        <f>IFERROR(__xludf.DUMMYFUNCTION("UNIQUE(SPLIT(B5185,"";""))"),"Bash/Shell/PowerShell")</f>
        <v>Bash/Shell/PowerShell</v>
      </c>
      <c r="F5185" s="1" t="str">
        <f>IFERROR(__xludf.DUMMYFUNCTION("""COMPUTED_VALUE"""),"HTML/CSS")</f>
        <v>HTML/CSS</v>
      </c>
      <c r="G5185" s="1" t="str">
        <f>IFERROR(__xludf.DUMMYFUNCTION("""COMPUTED_VALUE"""),"JavaScript")</f>
        <v>JavaScript</v>
      </c>
    </row>
    <row r="5186">
      <c r="B5186" s="1" t="str">
        <f>IFERROR(__xludf.DUMMYFUNCTION("""COMPUTED_VALUE"""),"HTML/CSS;Java;SQL")</f>
        <v>HTML/CSS;Java;SQL</v>
      </c>
      <c r="E5186" s="1" t="str">
        <f>IFERROR(__xludf.DUMMYFUNCTION("UNIQUE(SPLIT(B5186,"";""))"),"HTML/CSS")</f>
        <v>HTML/CSS</v>
      </c>
      <c r="F5186" s="1" t="str">
        <f>IFERROR(__xludf.DUMMYFUNCTION("""COMPUTED_VALUE"""),"Java")</f>
        <v>Java</v>
      </c>
      <c r="G5186" s="1" t="str">
        <f>IFERROR(__xludf.DUMMYFUNCTION("""COMPUTED_VALUE"""),"SQL")</f>
        <v>SQL</v>
      </c>
    </row>
    <row r="5187">
      <c r="B5187" s="1" t="str">
        <f>IFERROR(__xludf.DUMMYFUNCTION("""COMPUTED_VALUE"""),"Bash/Shell/PowerShell;C#;HTML/CSS;JavaScript;SQL;TypeScript")</f>
        <v>Bash/Shell/PowerShell;C#;HTML/CSS;JavaScript;SQL;TypeScript</v>
      </c>
      <c r="E5187" s="1" t="str">
        <f>IFERROR(__xludf.DUMMYFUNCTION("UNIQUE(SPLIT(B5187,"";""))"),"Bash/Shell/PowerShell")</f>
        <v>Bash/Shell/PowerShell</v>
      </c>
      <c r="F5187" s="1" t="str">
        <f>IFERROR(__xludf.DUMMYFUNCTION("""COMPUTED_VALUE"""),"C#")</f>
        <v>C#</v>
      </c>
      <c r="G5187" s="1" t="str">
        <f>IFERROR(__xludf.DUMMYFUNCTION("""COMPUTED_VALUE"""),"HTML/CSS")</f>
        <v>HTML/CSS</v>
      </c>
      <c r="H5187" s="1" t="str">
        <f>IFERROR(__xludf.DUMMYFUNCTION("""COMPUTED_VALUE"""),"JavaScript")</f>
        <v>JavaScript</v>
      </c>
      <c r="I5187" s="1" t="str">
        <f>IFERROR(__xludf.DUMMYFUNCTION("""COMPUTED_VALUE"""),"SQL")</f>
        <v>SQL</v>
      </c>
      <c r="J5187" s="1" t="str">
        <f>IFERROR(__xludf.DUMMYFUNCTION("""COMPUTED_VALUE"""),"TypeScript")</f>
        <v>TypeScript</v>
      </c>
    </row>
    <row r="5188">
      <c r="B5188" s="1" t="str">
        <f>IFERROR(__xludf.DUMMYFUNCTION("""COMPUTED_VALUE"""),"Bash/Shell/PowerShell;Java;JavaScript;Python;SQL")</f>
        <v>Bash/Shell/PowerShell;Java;JavaScript;Python;SQL</v>
      </c>
      <c r="E5188" s="1" t="str">
        <f>IFERROR(__xludf.DUMMYFUNCTION("UNIQUE(SPLIT(B5188,"";""))"),"Bash/Shell/PowerShell")</f>
        <v>Bash/Shell/PowerShell</v>
      </c>
      <c r="F5188" s="1" t="str">
        <f>IFERROR(__xludf.DUMMYFUNCTION("""COMPUTED_VALUE"""),"Java")</f>
        <v>Java</v>
      </c>
      <c r="G5188" s="1" t="str">
        <f>IFERROR(__xludf.DUMMYFUNCTION("""COMPUTED_VALUE"""),"JavaScript")</f>
        <v>JavaScript</v>
      </c>
      <c r="H5188" s="1" t="str">
        <f>IFERROR(__xludf.DUMMYFUNCTION("""COMPUTED_VALUE"""),"Python")</f>
        <v>Python</v>
      </c>
      <c r="I5188" s="1" t="str">
        <f>IFERROR(__xludf.DUMMYFUNCTION("""COMPUTED_VALUE"""),"SQL")</f>
        <v>SQL</v>
      </c>
    </row>
    <row r="5189">
      <c r="B5189" s="1" t="str">
        <f>IFERROR(__xludf.DUMMYFUNCTION("""COMPUTED_VALUE"""),"HTML/CSS;JavaScript;Ruby")</f>
        <v>HTML/CSS;JavaScript;Ruby</v>
      </c>
      <c r="E5189" s="1" t="str">
        <f>IFERROR(__xludf.DUMMYFUNCTION("UNIQUE(SPLIT(B5189,"";""))"),"HTML/CSS")</f>
        <v>HTML/CSS</v>
      </c>
      <c r="F5189" s="1" t="str">
        <f>IFERROR(__xludf.DUMMYFUNCTION("""COMPUTED_VALUE"""),"JavaScript")</f>
        <v>JavaScript</v>
      </c>
      <c r="G5189" s="1" t="str">
        <f>IFERROR(__xludf.DUMMYFUNCTION("""COMPUTED_VALUE"""),"Ruby")</f>
        <v>Ruby</v>
      </c>
    </row>
    <row r="5190">
      <c r="B5190" s="1" t="str">
        <f>IFERROR(__xludf.DUMMYFUNCTION("""COMPUTED_VALUE"""),"Bash/Shell/PowerShell;C;C++;C#;Go;HTML/CSS;Java;JavaScript;Kotlin;PHP;Python;Ruby;Scala;SQL;TypeScript;VBA")</f>
        <v>Bash/Shell/PowerShell;C;C++;C#;Go;HTML/CSS;Java;JavaScript;Kotlin;PHP;Python;Ruby;Scala;SQL;TypeScript;VBA</v>
      </c>
      <c r="E5190" s="1" t="str">
        <f>IFERROR(__xludf.DUMMYFUNCTION("UNIQUE(SPLIT(B5190,"";""))"),"Bash/Shell/PowerShell")</f>
        <v>Bash/Shell/PowerShell</v>
      </c>
      <c r="F5190" s="1" t="str">
        <f>IFERROR(__xludf.DUMMYFUNCTION("""COMPUTED_VALUE"""),"C")</f>
        <v>C</v>
      </c>
      <c r="G5190" s="1" t="str">
        <f>IFERROR(__xludf.DUMMYFUNCTION("""COMPUTED_VALUE"""),"C++")</f>
        <v>C++</v>
      </c>
      <c r="H5190" s="1" t="str">
        <f>IFERROR(__xludf.DUMMYFUNCTION("""COMPUTED_VALUE"""),"C#")</f>
        <v>C#</v>
      </c>
      <c r="I5190" s="1" t="str">
        <f>IFERROR(__xludf.DUMMYFUNCTION("""COMPUTED_VALUE"""),"Go")</f>
        <v>Go</v>
      </c>
      <c r="J5190" s="1" t="str">
        <f>IFERROR(__xludf.DUMMYFUNCTION("""COMPUTED_VALUE"""),"HTML/CSS")</f>
        <v>HTML/CSS</v>
      </c>
      <c r="K5190" s="1" t="str">
        <f>IFERROR(__xludf.DUMMYFUNCTION("""COMPUTED_VALUE"""),"Java")</f>
        <v>Java</v>
      </c>
      <c r="L5190" s="1" t="str">
        <f>IFERROR(__xludf.DUMMYFUNCTION("""COMPUTED_VALUE"""),"JavaScript")</f>
        <v>JavaScript</v>
      </c>
      <c r="M5190" s="1" t="str">
        <f>IFERROR(__xludf.DUMMYFUNCTION("""COMPUTED_VALUE"""),"Kotlin")</f>
        <v>Kotlin</v>
      </c>
      <c r="N5190" s="1" t="str">
        <f>IFERROR(__xludf.DUMMYFUNCTION("""COMPUTED_VALUE"""),"PHP")</f>
        <v>PHP</v>
      </c>
      <c r="O5190" s="1" t="str">
        <f>IFERROR(__xludf.DUMMYFUNCTION("""COMPUTED_VALUE"""),"Python")</f>
        <v>Python</v>
      </c>
      <c r="P5190" s="1" t="str">
        <f>IFERROR(__xludf.DUMMYFUNCTION("""COMPUTED_VALUE"""),"Ruby")</f>
        <v>Ruby</v>
      </c>
      <c r="Q5190" s="1" t="str">
        <f>IFERROR(__xludf.DUMMYFUNCTION("""COMPUTED_VALUE"""),"Scala")</f>
        <v>Scala</v>
      </c>
      <c r="R5190" s="1" t="str">
        <f>IFERROR(__xludf.DUMMYFUNCTION("""COMPUTED_VALUE"""),"SQL")</f>
        <v>SQL</v>
      </c>
      <c r="S5190" s="1" t="str">
        <f>IFERROR(__xludf.DUMMYFUNCTION("""COMPUTED_VALUE"""),"TypeScript")</f>
        <v>TypeScript</v>
      </c>
      <c r="T5190" s="1" t="str">
        <f>IFERROR(__xludf.DUMMYFUNCTION("""COMPUTED_VALUE"""),"VBA")</f>
        <v>VBA</v>
      </c>
    </row>
    <row r="5191">
      <c r="B5191" s="1" t="str">
        <f>IFERROR(__xludf.DUMMYFUNCTION("""COMPUTED_VALUE"""),"Java;Kotlin;SQL")</f>
        <v>Java;Kotlin;SQL</v>
      </c>
      <c r="E5191" s="1" t="str">
        <f>IFERROR(__xludf.DUMMYFUNCTION("UNIQUE(SPLIT(B5191,"";""))"),"Java")</f>
        <v>Java</v>
      </c>
      <c r="F5191" s="1" t="str">
        <f>IFERROR(__xludf.DUMMYFUNCTION("""COMPUTED_VALUE"""),"Kotlin")</f>
        <v>Kotlin</v>
      </c>
      <c r="G5191" s="1" t="str">
        <f>IFERROR(__xludf.DUMMYFUNCTION("""COMPUTED_VALUE"""),"SQL")</f>
        <v>SQL</v>
      </c>
    </row>
    <row r="5192">
      <c r="B5192" s="1" t="str">
        <f>IFERROR(__xludf.DUMMYFUNCTION("""COMPUTED_VALUE"""),"C++;Python")</f>
        <v>C++;Python</v>
      </c>
      <c r="E5192" s="1" t="str">
        <f>IFERROR(__xludf.DUMMYFUNCTION("UNIQUE(SPLIT(B5192,"";""))"),"C++")</f>
        <v>C++</v>
      </c>
      <c r="F5192" s="1" t="str">
        <f>IFERROR(__xludf.DUMMYFUNCTION("""COMPUTED_VALUE"""),"Python")</f>
        <v>Python</v>
      </c>
    </row>
    <row r="5193">
      <c r="B5193" s="1" t="str">
        <f>IFERROR(__xludf.DUMMYFUNCTION("""COMPUTED_VALUE"""),"Assembly;Bash/Shell/PowerShell;C;C++;HTML/CSS;Java;JavaScript;PHP;Python")</f>
        <v>Assembly;Bash/Shell/PowerShell;C;C++;HTML/CSS;Java;JavaScript;PHP;Python</v>
      </c>
      <c r="E5193" s="1" t="str">
        <f>IFERROR(__xludf.DUMMYFUNCTION("UNIQUE(SPLIT(B5193,"";""))"),"Assembly")</f>
        <v>Assembly</v>
      </c>
      <c r="F5193" s="1" t="str">
        <f>IFERROR(__xludf.DUMMYFUNCTION("""COMPUTED_VALUE"""),"Bash/Shell/PowerShell")</f>
        <v>Bash/Shell/PowerShell</v>
      </c>
      <c r="G5193" s="1" t="str">
        <f>IFERROR(__xludf.DUMMYFUNCTION("""COMPUTED_VALUE"""),"C")</f>
        <v>C</v>
      </c>
      <c r="H5193" s="1" t="str">
        <f>IFERROR(__xludf.DUMMYFUNCTION("""COMPUTED_VALUE"""),"C++")</f>
        <v>C++</v>
      </c>
      <c r="I5193" s="1" t="str">
        <f>IFERROR(__xludf.DUMMYFUNCTION("""COMPUTED_VALUE"""),"HTML/CSS")</f>
        <v>HTML/CSS</v>
      </c>
      <c r="J5193" s="1" t="str">
        <f>IFERROR(__xludf.DUMMYFUNCTION("""COMPUTED_VALUE"""),"Java")</f>
        <v>Java</v>
      </c>
      <c r="K5193" s="1" t="str">
        <f>IFERROR(__xludf.DUMMYFUNCTION("""COMPUTED_VALUE"""),"JavaScript")</f>
        <v>JavaScript</v>
      </c>
      <c r="L5193" s="1" t="str">
        <f>IFERROR(__xludf.DUMMYFUNCTION("""COMPUTED_VALUE"""),"PHP")</f>
        <v>PHP</v>
      </c>
      <c r="M5193" s="1" t="str">
        <f>IFERROR(__xludf.DUMMYFUNCTION("""COMPUTED_VALUE"""),"Python")</f>
        <v>Python</v>
      </c>
    </row>
    <row r="5194">
      <c r="B5194" s="1" t="str">
        <f>IFERROR(__xludf.DUMMYFUNCTION("""COMPUTED_VALUE"""),"HTML/CSS;R;SQL")</f>
        <v>HTML/CSS;R;SQL</v>
      </c>
      <c r="E5194" s="1" t="str">
        <f>IFERROR(__xludf.DUMMYFUNCTION("UNIQUE(SPLIT(B5194,"";""))"),"HTML/CSS")</f>
        <v>HTML/CSS</v>
      </c>
      <c r="F5194" s="1" t="str">
        <f>IFERROR(__xludf.DUMMYFUNCTION("""COMPUTED_VALUE"""),"R")</f>
        <v>R</v>
      </c>
      <c r="G5194" s="1" t="str">
        <f>IFERROR(__xludf.DUMMYFUNCTION("""COMPUTED_VALUE"""),"SQL")</f>
        <v>SQL</v>
      </c>
    </row>
    <row r="5195">
      <c r="B5195" s="1" t="str">
        <f>IFERROR(__xludf.DUMMYFUNCTION("""COMPUTED_VALUE"""),"Bash/Shell/PowerShell;C++;JavaScript;PHP;Python;Ruby;SQL")</f>
        <v>Bash/Shell/PowerShell;C++;JavaScript;PHP;Python;Ruby;SQL</v>
      </c>
      <c r="E5195" s="1" t="str">
        <f>IFERROR(__xludf.DUMMYFUNCTION("UNIQUE(SPLIT(B5195,"";""))"),"Bash/Shell/PowerShell")</f>
        <v>Bash/Shell/PowerShell</v>
      </c>
      <c r="F5195" s="1" t="str">
        <f>IFERROR(__xludf.DUMMYFUNCTION("""COMPUTED_VALUE"""),"C++")</f>
        <v>C++</v>
      </c>
      <c r="G5195" s="1" t="str">
        <f>IFERROR(__xludf.DUMMYFUNCTION("""COMPUTED_VALUE"""),"JavaScript")</f>
        <v>JavaScript</v>
      </c>
      <c r="H5195" s="1" t="str">
        <f>IFERROR(__xludf.DUMMYFUNCTION("""COMPUTED_VALUE"""),"PHP")</f>
        <v>PHP</v>
      </c>
      <c r="I5195" s="1" t="str">
        <f>IFERROR(__xludf.DUMMYFUNCTION("""COMPUTED_VALUE"""),"Python")</f>
        <v>Python</v>
      </c>
      <c r="J5195" s="1" t="str">
        <f>IFERROR(__xludf.DUMMYFUNCTION("""COMPUTED_VALUE"""),"Ruby")</f>
        <v>Ruby</v>
      </c>
      <c r="K5195" s="1" t="str">
        <f>IFERROR(__xludf.DUMMYFUNCTION("""COMPUTED_VALUE"""),"SQL")</f>
        <v>SQL</v>
      </c>
    </row>
    <row r="5196">
      <c r="B5196" s="1" t="str">
        <f>IFERROR(__xludf.DUMMYFUNCTION("""COMPUTED_VALUE"""),"Dart;HTML/CSS;Java;JavaScript;TypeScript")</f>
        <v>Dart;HTML/CSS;Java;JavaScript;TypeScript</v>
      </c>
      <c r="E5196" s="1" t="str">
        <f>IFERROR(__xludf.DUMMYFUNCTION("UNIQUE(SPLIT(B5196,"";""))"),"Dart")</f>
        <v>Dart</v>
      </c>
      <c r="F5196" s="1" t="str">
        <f>IFERROR(__xludf.DUMMYFUNCTION("""COMPUTED_VALUE"""),"HTML/CSS")</f>
        <v>HTML/CSS</v>
      </c>
      <c r="G5196" s="1" t="str">
        <f>IFERROR(__xludf.DUMMYFUNCTION("""COMPUTED_VALUE"""),"Java")</f>
        <v>Java</v>
      </c>
      <c r="H5196" s="1" t="str">
        <f>IFERROR(__xludf.DUMMYFUNCTION("""COMPUTED_VALUE"""),"JavaScript")</f>
        <v>JavaScript</v>
      </c>
      <c r="I5196" s="1" t="str">
        <f>IFERROR(__xludf.DUMMYFUNCTION("""COMPUTED_VALUE"""),"TypeScript")</f>
        <v>TypeScript</v>
      </c>
    </row>
    <row r="5197">
      <c r="B5197" s="1" t="str">
        <f>IFERROR(__xludf.DUMMYFUNCTION("""COMPUTED_VALUE"""),"Bash/Shell/PowerShell;C;C++")</f>
        <v>Bash/Shell/PowerShell;C;C++</v>
      </c>
      <c r="E5197" s="1" t="str">
        <f>IFERROR(__xludf.DUMMYFUNCTION("UNIQUE(SPLIT(B5197,"";""))"),"Bash/Shell/PowerShell")</f>
        <v>Bash/Shell/PowerShell</v>
      </c>
      <c r="F5197" s="1" t="str">
        <f>IFERROR(__xludf.DUMMYFUNCTION("""COMPUTED_VALUE"""),"C")</f>
        <v>C</v>
      </c>
      <c r="G5197" s="1" t="str">
        <f>IFERROR(__xludf.DUMMYFUNCTION("""COMPUTED_VALUE"""),"C++")</f>
        <v>C++</v>
      </c>
    </row>
    <row r="5198">
      <c r="B5198" s="1" t="str">
        <f>IFERROR(__xludf.DUMMYFUNCTION("""COMPUTED_VALUE"""),"HTML/CSS;JavaScript;PHP")</f>
        <v>HTML/CSS;JavaScript;PHP</v>
      </c>
      <c r="E5198" s="1" t="str">
        <f>IFERROR(__xludf.DUMMYFUNCTION("UNIQUE(SPLIT(B5198,"";""))"),"HTML/CSS")</f>
        <v>HTML/CSS</v>
      </c>
      <c r="F5198" s="1" t="str">
        <f>IFERROR(__xludf.DUMMYFUNCTION("""COMPUTED_VALUE"""),"JavaScript")</f>
        <v>JavaScript</v>
      </c>
      <c r="G5198" s="1" t="str">
        <f>IFERROR(__xludf.DUMMYFUNCTION("""COMPUTED_VALUE"""),"PHP")</f>
        <v>PHP</v>
      </c>
    </row>
    <row r="5199">
      <c r="B5199" s="1" t="str">
        <f>IFERROR(__xludf.DUMMYFUNCTION("""COMPUTED_VALUE"""),"Bash/Shell/PowerShell;C#;HTML/CSS;JavaScript;Other(s):")</f>
        <v>Bash/Shell/PowerShell;C#;HTML/CSS;JavaScript;Other(s):</v>
      </c>
      <c r="E5199" s="1" t="str">
        <f>IFERROR(__xludf.DUMMYFUNCTION("UNIQUE(SPLIT(B5199,"";""))"),"Bash/Shell/PowerShell")</f>
        <v>Bash/Shell/PowerShell</v>
      </c>
      <c r="F5199" s="1" t="str">
        <f>IFERROR(__xludf.DUMMYFUNCTION("""COMPUTED_VALUE"""),"C#")</f>
        <v>C#</v>
      </c>
      <c r="G5199" s="1" t="str">
        <f>IFERROR(__xludf.DUMMYFUNCTION("""COMPUTED_VALUE"""),"HTML/CSS")</f>
        <v>HTML/CSS</v>
      </c>
      <c r="H5199" s="1" t="str">
        <f>IFERROR(__xludf.DUMMYFUNCTION("""COMPUTED_VALUE"""),"JavaScript")</f>
        <v>JavaScript</v>
      </c>
      <c r="I5199" s="1" t="str">
        <f>IFERROR(__xludf.DUMMYFUNCTION("""COMPUTED_VALUE"""),"Other(s):")</f>
        <v>Other(s):</v>
      </c>
    </row>
    <row r="5200">
      <c r="B5200" s="1" t="str">
        <f>IFERROR(__xludf.DUMMYFUNCTION("""COMPUTED_VALUE"""),"Bash/Shell/PowerShell;C;C++;HTML/CSS;Java;JavaScript;PHP;Python;Ruby;SQL")</f>
        <v>Bash/Shell/PowerShell;C;C++;HTML/CSS;Java;JavaScript;PHP;Python;Ruby;SQL</v>
      </c>
      <c r="E5200" s="1" t="str">
        <f>IFERROR(__xludf.DUMMYFUNCTION("UNIQUE(SPLIT(B5200,"";""))"),"Bash/Shell/PowerShell")</f>
        <v>Bash/Shell/PowerShell</v>
      </c>
      <c r="F5200" s="1" t="str">
        <f>IFERROR(__xludf.DUMMYFUNCTION("""COMPUTED_VALUE"""),"C")</f>
        <v>C</v>
      </c>
      <c r="G5200" s="1" t="str">
        <f>IFERROR(__xludf.DUMMYFUNCTION("""COMPUTED_VALUE"""),"C++")</f>
        <v>C++</v>
      </c>
      <c r="H5200" s="1" t="str">
        <f>IFERROR(__xludf.DUMMYFUNCTION("""COMPUTED_VALUE"""),"HTML/CSS")</f>
        <v>HTML/CSS</v>
      </c>
      <c r="I5200" s="1" t="str">
        <f>IFERROR(__xludf.DUMMYFUNCTION("""COMPUTED_VALUE"""),"Java")</f>
        <v>Java</v>
      </c>
      <c r="J5200" s="1" t="str">
        <f>IFERROR(__xludf.DUMMYFUNCTION("""COMPUTED_VALUE"""),"JavaScript")</f>
        <v>JavaScript</v>
      </c>
      <c r="K5200" s="1" t="str">
        <f>IFERROR(__xludf.DUMMYFUNCTION("""COMPUTED_VALUE"""),"PHP")</f>
        <v>PHP</v>
      </c>
      <c r="L5200" s="1" t="str">
        <f>IFERROR(__xludf.DUMMYFUNCTION("""COMPUTED_VALUE"""),"Python")</f>
        <v>Python</v>
      </c>
      <c r="M5200" s="1" t="str">
        <f>IFERROR(__xludf.DUMMYFUNCTION("""COMPUTED_VALUE"""),"Ruby")</f>
        <v>Ruby</v>
      </c>
      <c r="N5200" s="1" t="str">
        <f>IFERROR(__xludf.DUMMYFUNCTION("""COMPUTED_VALUE"""),"SQL")</f>
        <v>SQL</v>
      </c>
    </row>
    <row r="5201">
      <c r="B5201" s="1" t="str">
        <f>IFERROR(__xludf.DUMMYFUNCTION("""COMPUTED_VALUE"""),"C;C#;HTML/CSS;Java;JavaScript")</f>
        <v>C;C#;HTML/CSS;Java;JavaScript</v>
      </c>
      <c r="E5201" s="1" t="str">
        <f>IFERROR(__xludf.DUMMYFUNCTION("UNIQUE(SPLIT(B5201,"";""))"),"C")</f>
        <v>C</v>
      </c>
      <c r="F5201" s="1" t="str">
        <f>IFERROR(__xludf.DUMMYFUNCTION("""COMPUTED_VALUE"""),"C#")</f>
        <v>C#</v>
      </c>
      <c r="G5201" s="1" t="str">
        <f>IFERROR(__xludf.DUMMYFUNCTION("""COMPUTED_VALUE"""),"HTML/CSS")</f>
        <v>HTML/CSS</v>
      </c>
      <c r="H5201" s="1" t="str">
        <f>IFERROR(__xludf.DUMMYFUNCTION("""COMPUTED_VALUE"""),"Java")</f>
        <v>Java</v>
      </c>
      <c r="I5201" s="1" t="str">
        <f>IFERROR(__xludf.DUMMYFUNCTION("""COMPUTED_VALUE"""),"JavaScript")</f>
        <v>JavaScript</v>
      </c>
    </row>
    <row r="5202">
      <c r="B5202" s="1" t="str">
        <f>IFERROR(__xludf.DUMMYFUNCTION("""COMPUTED_VALUE"""),"Bash/Shell/PowerShell;HTML/CSS;JavaScript;Python;Ruby;SQL")</f>
        <v>Bash/Shell/PowerShell;HTML/CSS;JavaScript;Python;Ruby;SQL</v>
      </c>
      <c r="E5202" s="1" t="str">
        <f>IFERROR(__xludf.DUMMYFUNCTION("UNIQUE(SPLIT(B5202,"";""))"),"Bash/Shell/PowerShell")</f>
        <v>Bash/Shell/PowerShell</v>
      </c>
      <c r="F5202" s="1" t="str">
        <f>IFERROR(__xludf.DUMMYFUNCTION("""COMPUTED_VALUE"""),"HTML/CSS")</f>
        <v>HTML/CSS</v>
      </c>
      <c r="G5202" s="1" t="str">
        <f>IFERROR(__xludf.DUMMYFUNCTION("""COMPUTED_VALUE"""),"JavaScript")</f>
        <v>JavaScript</v>
      </c>
      <c r="H5202" s="1" t="str">
        <f>IFERROR(__xludf.DUMMYFUNCTION("""COMPUTED_VALUE"""),"Python")</f>
        <v>Python</v>
      </c>
      <c r="I5202" s="1" t="str">
        <f>IFERROR(__xludf.DUMMYFUNCTION("""COMPUTED_VALUE"""),"Ruby")</f>
        <v>Ruby</v>
      </c>
      <c r="J5202" s="1" t="str">
        <f>IFERROR(__xludf.DUMMYFUNCTION("""COMPUTED_VALUE"""),"SQL")</f>
        <v>SQL</v>
      </c>
    </row>
    <row r="5203">
      <c r="B5203" s="1" t="str">
        <f>IFERROR(__xludf.DUMMYFUNCTION("""COMPUTED_VALUE"""),"Bash/Shell/PowerShell;HTML/CSS;JavaScript;Python;SQL;TypeScript")</f>
        <v>Bash/Shell/PowerShell;HTML/CSS;JavaScript;Python;SQL;TypeScript</v>
      </c>
      <c r="E5203" s="1" t="str">
        <f>IFERROR(__xludf.DUMMYFUNCTION("UNIQUE(SPLIT(B5203,"";""))"),"Bash/Shell/PowerShell")</f>
        <v>Bash/Shell/PowerShell</v>
      </c>
      <c r="F5203" s="1" t="str">
        <f>IFERROR(__xludf.DUMMYFUNCTION("""COMPUTED_VALUE"""),"HTML/CSS")</f>
        <v>HTML/CSS</v>
      </c>
      <c r="G5203" s="1" t="str">
        <f>IFERROR(__xludf.DUMMYFUNCTION("""COMPUTED_VALUE"""),"JavaScript")</f>
        <v>JavaScript</v>
      </c>
      <c r="H5203" s="1" t="str">
        <f>IFERROR(__xludf.DUMMYFUNCTION("""COMPUTED_VALUE"""),"Python")</f>
        <v>Python</v>
      </c>
      <c r="I5203" s="1" t="str">
        <f>IFERROR(__xludf.DUMMYFUNCTION("""COMPUTED_VALUE"""),"SQL")</f>
        <v>SQL</v>
      </c>
      <c r="J5203" s="1" t="str">
        <f>IFERROR(__xludf.DUMMYFUNCTION("""COMPUTED_VALUE"""),"TypeScript")</f>
        <v>TypeScript</v>
      </c>
    </row>
    <row r="5204">
      <c r="B5204" s="1" t="str">
        <f>IFERROR(__xludf.DUMMYFUNCTION("""COMPUTED_VALUE"""),"C#;HTML/CSS;Java;JavaScript;PHP;SQL")</f>
        <v>C#;HTML/CSS;Java;JavaScript;PHP;SQL</v>
      </c>
      <c r="E5204" s="1" t="str">
        <f>IFERROR(__xludf.DUMMYFUNCTION("UNIQUE(SPLIT(B5204,"";""))"),"C#")</f>
        <v>C#</v>
      </c>
      <c r="F5204" s="1" t="str">
        <f>IFERROR(__xludf.DUMMYFUNCTION("""COMPUTED_VALUE"""),"HTML/CSS")</f>
        <v>HTML/CSS</v>
      </c>
      <c r="G5204" s="1" t="str">
        <f>IFERROR(__xludf.DUMMYFUNCTION("""COMPUTED_VALUE"""),"Java")</f>
        <v>Java</v>
      </c>
      <c r="H5204" s="1" t="str">
        <f>IFERROR(__xludf.DUMMYFUNCTION("""COMPUTED_VALUE"""),"JavaScript")</f>
        <v>JavaScript</v>
      </c>
      <c r="I5204" s="1" t="str">
        <f>IFERROR(__xludf.DUMMYFUNCTION("""COMPUTED_VALUE"""),"PHP")</f>
        <v>PHP</v>
      </c>
      <c r="J5204" s="1" t="str">
        <f>IFERROR(__xludf.DUMMYFUNCTION("""COMPUTED_VALUE"""),"SQL")</f>
        <v>SQL</v>
      </c>
    </row>
    <row r="5205">
      <c r="B5205" s="1" t="str">
        <f>IFERROR(__xludf.DUMMYFUNCTION("""COMPUTED_VALUE"""),"HTML/CSS;JavaScript;PHP")</f>
        <v>HTML/CSS;JavaScript;PHP</v>
      </c>
      <c r="E5205" s="1" t="str">
        <f>IFERROR(__xludf.DUMMYFUNCTION("UNIQUE(SPLIT(B5205,"";""))"),"HTML/CSS")</f>
        <v>HTML/CSS</v>
      </c>
      <c r="F5205" s="1" t="str">
        <f>IFERROR(__xludf.DUMMYFUNCTION("""COMPUTED_VALUE"""),"JavaScript")</f>
        <v>JavaScript</v>
      </c>
      <c r="G5205" s="1" t="str">
        <f>IFERROR(__xludf.DUMMYFUNCTION("""COMPUTED_VALUE"""),"PHP")</f>
        <v>PHP</v>
      </c>
    </row>
    <row r="5206">
      <c r="B5206" s="1" t="str">
        <f>IFERROR(__xludf.DUMMYFUNCTION("""COMPUTED_VALUE"""),"C#;HTML/CSS;Java;JavaScript;Kotlin;PHP;Python;SQL;TypeScript")</f>
        <v>C#;HTML/CSS;Java;JavaScript;Kotlin;PHP;Python;SQL;TypeScript</v>
      </c>
      <c r="E5206" s="1" t="str">
        <f>IFERROR(__xludf.DUMMYFUNCTION("UNIQUE(SPLIT(B5206,"";""))"),"C#")</f>
        <v>C#</v>
      </c>
      <c r="F5206" s="1" t="str">
        <f>IFERROR(__xludf.DUMMYFUNCTION("""COMPUTED_VALUE"""),"HTML/CSS")</f>
        <v>HTML/CSS</v>
      </c>
      <c r="G5206" s="1" t="str">
        <f>IFERROR(__xludf.DUMMYFUNCTION("""COMPUTED_VALUE"""),"Java")</f>
        <v>Java</v>
      </c>
      <c r="H5206" s="1" t="str">
        <f>IFERROR(__xludf.DUMMYFUNCTION("""COMPUTED_VALUE"""),"JavaScript")</f>
        <v>JavaScript</v>
      </c>
      <c r="I5206" s="1" t="str">
        <f>IFERROR(__xludf.DUMMYFUNCTION("""COMPUTED_VALUE"""),"Kotlin")</f>
        <v>Kotlin</v>
      </c>
      <c r="J5206" s="1" t="str">
        <f>IFERROR(__xludf.DUMMYFUNCTION("""COMPUTED_VALUE"""),"PHP")</f>
        <v>PHP</v>
      </c>
      <c r="K5206" s="1" t="str">
        <f>IFERROR(__xludf.DUMMYFUNCTION("""COMPUTED_VALUE"""),"Python")</f>
        <v>Python</v>
      </c>
      <c r="L5206" s="1" t="str">
        <f>IFERROR(__xludf.DUMMYFUNCTION("""COMPUTED_VALUE"""),"SQL")</f>
        <v>SQL</v>
      </c>
      <c r="M5206" s="1" t="str">
        <f>IFERROR(__xludf.DUMMYFUNCTION("""COMPUTED_VALUE"""),"TypeScript")</f>
        <v>TypeScript</v>
      </c>
    </row>
    <row r="5207">
      <c r="B5207" s="1" t="str">
        <f>IFERROR(__xludf.DUMMYFUNCTION("""COMPUTED_VALUE"""),"C#;HTML/CSS;JavaScript;Kotlin;PHP;SQL")</f>
        <v>C#;HTML/CSS;JavaScript;Kotlin;PHP;SQL</v>
      </c>
      <c r="E5207" s="1" t="str">
        <f>IFERROR(__xludf.DUMMYFUNCTION("UNIQUE(SPLIT(B5207,"";""))"),"C#")</f>
        <v>C#</v>
      </c>
      <c r="F5207" s="1" t="str">
        <f>IFERROR(__xludf.DUMMYFUNCTION("""COMPUTED_VALUE"""),"HTML/CSS")</f>
        <v>HTML/CSS</v>
      </c>
      <c r="G5207" s="1" t="str">
        <f>IFERROR(__xludf.DUMMYFUNCTION("""COMPUTED_VALUE"""),"JavaScript")</f>
        <v>JavaScript</v>
      </c>
      <c r="H5207" s="1" t="str">
        <f>IFERROR(__xludf.DUMMYFUNCTION("""COMPUTED_VALUE"""),"Kotlin")</f>
        <v>Kotlin</v>
      </c>
      <c r="I5207" s="1" t="str">
        <f>IFERROR(__xludf.DUMMYFUNCTION("""COMPUTED_VALUE"""),"PHP")</f>
        <v>PHP</v>
      </c>
      <c r="J5207" s="1" t="str">
        <f>IFERROR(__xludf.DUMMYFUNCTION("""COMPUTED_VALUE"""),"SQL")</f>
        <v>SQL</v>
      </c>
    </row>
    <row r="5208">
      <c r="B5208" s="1" t="str">
        <f>IFERROR(__xludf.DUMMYFUNCTION("""COMPUTED_VALUE"""),"C++;HTML/CSS;JavaScript;Python;SQL")</f>
        <v>C++;HTML/CSS;JavaScript;Python;SQL</v>
      </c>
      <c r="E5208" s="1" t="str">
        <f>IFERROR(__xludf.DUMMYFUNCTION("UNIQUE(SPLIT(B5208,"";""))"),"C++")</f>
        <v>C++</v>
      </c>
      <c r="F5208" s="1" t="str">
        <f>IFERROR(__xludf.DUMMYFUNCTION("""COMPUTED_VALUE"""),"HTML/CSS")</f>
        <v>HTML/CSS</v>
      </c>
      <c r="G5208" s="1" t="str">
        <f>IFERROR(__xludf.DUMMYFUNCTION("""COMPUTED_VALUE"""),"JavaScript")</f>
        <v>JavaScript</v>
      </c>
      <c r="H5208" s="1" t="str">
        <f>IFERROR(__xludf.DUMMYFUNCTION("""COMPUTED_VALUE"""),"Python")</f>
        <v>Python</v>
      </c>
      <c r="I5208" s="1" t="str">
        <f>IFERROR(__xludf.DUMMYFUNCTION("""COMPUTED_VALUE"""),"SQL")</f>
        <v>SQL</v>
      </c>
    </row>
    <row r="5209">
      <c r="B5209" s="1" t="str">
        <f>IFERROR(__xludf.DUMMYFUNCTION("""COMPUTED_VALUE"""),"Bash/Shell/PowerShell;C#;R;SQL")</f>
        <v>Bash/Shell/PowerShell;C#;R;SQL</v>
      </c>
      <c r="E5209" s="1" t="str">
        <f>IFERROR(__xludf.DUMMYFUNCTION("UNIQUE(SPLIT(B5209,"";""))"),"Bash/Shell/PowerShell")</f>
        <v>Bash/Shell/PowerShell</v>
      </c>
      <c r="F5209" s="1" t="str">
        <f>IFERROR(__xludf.DUMMYFUNCTION("""COMPUTED_VALUE"""),"C#")</f>
        <v>C#</v>
      </c>
      <c r="G5209" s="1" t="str">
        <f>IFERROR(__xludf.DUMMYFUNCTION("""COMPUTED_VALUE"""),"R")</f>
        <v>R</v>
      </c>
      <c r="H5209" s="1" t="str">
        <f>IFERROR(__xludf.DUMMYFUNCTION("""COMPUTED_VALUE"""),"SQL")</f>
        <v>SQL</v>
      </c>
    </row>
    <row r="5210">
      <c r="B5210" s="1" t="str">
        <f>IFERROR(__xludf.DUMMYFUNCTION("""COMPUTED_VALUE"""),"C#")</f>
        <v>C#</v>
      </c>
      <c r="E5210" s="1" t="str">
        <f>IFERROR(__xludf.DUMMYFUNCTION("UNIQUE(SPLIT(B5210,"";""))"),"C#")</f>
        <v>C#</v>
      </c>
    </row>
    <row r="5211">
      <c r="B5211" s="1" t="str">
        <f>IFERROR(__xludf.DUMMYFUNCTION("""COMPUTED_VALUE"""),"C++;C#;HTML/CSS;JavaScript")</f>
        <v>C++;C#;HTML/CSS;JavaScript</v>
      </c>
      <c r="E5211" s="1" t="str">
        <f>IFERROR(__xludf.DUMMYFUNCTION("UNIQUE(SPLIT(B5211,"";""))"),"C++")</f>
        <v>C++</v>
      </c>
      <c r="F5211" s="1" t="str">
        <f>IFERROR(__xludf.DUMMYFUNCTION("""COMPUTED_VALUE"""),"C#")</f>
        <v>C#</v>
      </c>
      <c r="G5211" s="1" t="str">
        <f>IFERROR(__xludf.DUMMYFUNCTION("""COMPUTED_VALUE"""),"HTML/CSS")</f>
        <v>HTML/CSS</v>
      </c>
      <c r="H5211" s="1" t="str">
        <f>IFERROR(__xludf.DUMMYFUNCTION("""COMPUTED_VALUE"""),"JavaScript")</f>
        <v>JavaScript</v>
      </c>
    </row>
    <row r="5212">
      <c r="B5212" s="1" t="str">
        <f>IFERROR(__xludf.DUMMYFUNCTION("""COMPUTED_VALUE"""),"Bash/Shell/PowerShell;C;C++;C#;HTML/CSS;Java;JavaScript;PHP;Python;R;Ruby;SQL")</f>
        <v>Bash/Shell/PowerShell;C;C++;C#;HTML/CSS;Java;JavaScript;PHP;Python;R;Ruby;SQL</v>
      </c>
      <c r="E5212" s="1" t="str">
        <f>IFERROR(__xludf.DUMMYFUNCTION("UNIQUE(SPLIT(B5212,"";""))"),"Bash/Shell/PowerShell")</f>
        <v>Bash/Shell/PowerShell</v>
      </c>
      <c r="F5212" s="1" t="str">
        <f>IFERROR(__xludf.DUMMYFUNCTION("""COMPUTED_VALUE"""),"C")</f>
        <v>C</v>
      </c>
      <c r="G5212" s="1" t="str">
        <f>IFERROR(__xludf.DUMMYFUNCTION("""COMPUTED_VALUE"""),"C++")</f>
        <v>C++</v>
      </c>
      <c r="H5212" s="1" t="str">
        <f>IFERROR(__xludf.DUMMYFUNCTION("""COMPUTED_VALUE"""),"C#")</f>
        <v>C#</v>
      </c>
      <c r="I5212" s="1" t="str">
        <f>IFERROR(__xludf.DUMMYFUNCTION("""COMPUTED_VALUE"""),"HTML/CSS")</f>
        <v>HTML/CSS</v>
      </c>
      <c r="J5212" s="1" t="str">
        <f>IFERROR(__xludf.DUMMYFUNCTION("""COMPUTED_VALUE"""),"Java")</f>
        <v>Java</v>
      </c>
      <c r="K5212" s="1" t="str">
        <f>IFERROR(__xludf.DUMMYFUNCTION("""COMPUTED_VALUE"""),"JavaScript")</f>
        <v>JavaScript</v>
      </c>
      <c r="L5212" s="1" t="str">
        <f>IFERROR(__xludf.DUMMYFUNCTION("""COMPUTED_VALUE"""),"PHP")</f>
        <v>PHP</v>
      </c>
      <c r="M5212" s="1" t="str">
        <f>IFERROR(__xludf.DUMMYFUNCTION("""COMPUTED_VALUE"""),"Python")</f>
        <v>Python</v>
      </c>
      <c r="N5212" s="1" t="str">
        <f>IFERROR(__xludf.DUMMYFUNCTION("""COMPUTED_VALUE"""),"R")</f>
        <v>R</v>
      </c>
      <c r="O5212" s="1" t="str">
        <f>IFERROR(__xludf.DUMMYFUNCTION("""COMPUTED_VALUE"""),"Ruby")</f>
        <v>Ruby</v>
      </c>
      <c r="P5212" s="1" t="str">
        <f>IFERROR(__xludf.DUMMYFUNCTION("""COMPUTED_VALUE"""),"SQL")</f>
        <v>SQL</v>
      </c>
    </row>
    <row r="5213">
      <c r="B5213" s="1" t="str">
        <f>IFERROR(__xludf.DUMMYFUNCTION("""COMPUTED_VALUE"""),"Assembly;Bash/Shell/PowerShell;C;C++")</f>
        <v>Assembly;Bash/Shell/PowerShell;C;C++</v>
      </c>
      <c r="E5213" s="1" t="str">
        <f>IFERROR(__xludf.DUMMYFUNCTION("UNIQUE(SPLIT(B5213,"";""))"),"Assembly")</f>
        <v>Assembly</v>
      </c>
      <c r="F5213" s="1" t="str">
        <f>IFERROR(__xludf.DUMMYFUNCTION("""COMPUTED_VALUE"""),"Bash/Shell/PowerShell")</f>
        <v>Bash/Shell/PowerShell</v>
      </c>
      <c r="G5213" s="1" t="str">
        <f>IFERROR(__xludf.DUMMYFUNCTION("""COMPUTED_VALUE"""),"C")</f>
        <v>C</v>
      </c>
      <c r="H5213" s="1" t="str">
        <f>IFERROR(__xludf.DUMMYFUNCTION("""COMPUTED_VALUE"""),"C++")</f>
        <v>C++</v>
      </c>
    </row>
    <row r="5214">
      <c r="B5214" s="1" t="str">
        <f>IFERROR(__xludf.DUMMYFUNCTION("""COMPUTED_VALUE"""),"C;HTML/CSS;JavaScript;Python;SQL;TypeScript;Other(s):")</f>
        <v>C;HTML/CSS;JavaScript;Python;SQL;TypeScript;Other(s):</v>
      </c>
      <c r="E5214" s="1" t="str">
        <f>IFERROR(__xludf.DUMMYFUNCTION("UNIQUE(SPLIT(B5214,"";""))"),"C")</f>
        <v>C</v>
      </c>
      <c r="F5214" s="1" t="str">
        <f>IFERROR(__xludf.DUMMYFUNCTION("""COMPUTED_VALUE"""),"HTML/CSS")</f>
        <v>HTML/CSS</v>
      </c>
      <c r="G5214" s="1" t="str">
        <f>IFERROR(__xludf.DUMMYFUNCTION("""COMPUTED_VALUE"""),"JavaScript")</f>
        <v>JavaScript</v>
      </c>
      <c r="H5214" s="1" t="str">
        <f>IFERROR(__xludf.DUMMYFUNCTION("""COMPUTED_VALUE"""),"Python")</f>
        <v>Python</v>
      </c>
      <c r="I5214" s="1" t="str">
        <f>IFERROR(__xludf.DUMMYFUNCTION("""COMPUTED_VALUE"""),"SQL")</f>
        <v>SQL</v>
      </c>
      <c r="J5214" s="1" t="str">
        <f>IFERROR(__xludf.DUMMYFUNCTION("""COMPUTED_VALUE"""),"TypeScript")</f>
        <v>TypeScript</v>
      </c>
      <c r="K5214" s="1" t="str">
        <f>IFERROR(__xludf.DUMMYFUNCTION("""COMPUTED_VALUE"""),"Other(s):")</f>
        <v>Other(s):</v>
      </c>
    </row>
    <row r="5215">
      <c r="B5215" s="1" t="str">
        <f>IFERROR(__xludf.DUMMYFUNCTION("""COMPUTED_VALUE"""),"Bash/Shell/PowerShell;HTML/CSS;PHP;SQL")</f>
        <v>Bash/Shell/PowerShell;HTML/CSS;PHP;SQL</v>
      </c>
      <c r="E5215" s="1" t="str">
        <f>IFERROR(__xludf.DUMMYFUNCTION("UNIQUE(SPLIT(B5215,"";""))"),"Bash/Shell/PowerShell")</f>
        <v>Bash/Shell/PowerShell</v>
      </c>
      <c r="F5215" s="1" t="str">
        <f>IFERROR(__xludf.DUMMYFUNCTION("""COMPUTED_VALUE"""),"HTML/CSS")</f>
        <v>HTML/CSS</v>
      </c>
      <c r="G5215" s="1" t="str">
        <f>IFERROR(__xludf.DUMMYFUNCTION("""COMPUTED_VALUE"""),"PHP")</f>
        <v>PHP</v>
      </c>
      <c r="H5215" s="1" t="str">
        <f>IFERROR(__xludf.DUMMYFUNCTION("""COMPUTED_VALUE"""),"SQL")</f>
        <v>SQL</v>
      </c>
    </row>
    <row r="5216">
      <c r="B5216" s="1" t="str">
        <f>IFERROR(__xludf.DUMMYFUNCTION("""COMPUTED_VALUE"""),"C;C++;HTML/CSS;Java;JavaScript;SQL")</f>
        <v>C;C++;HTML/CSS;Java;JavaScript;SQL</v>
      </c>
      <c r="E5216" s="1" t="str">
        <f>IFERROR(__xludf.DUMMYFUNCTION("UNIQUE(SPLIT(B5216,"";""))"),"C")</f>
        <v>C</v>
      </c>
      <c r="F5216" s="1" t="str">
        <f>IFERROR(__xludf.DUMMYFUNCTION("""COMPUTED_VALUE"""),"C++")</f>
        <v>C++</v>
      </c>
      <c r="G5216" s="1" t="str">
        <f>IFERROR(__xludf.DUMMYFUNCTION("""COMPUTED_VALUE"""),"HTML/CSS")</f>
        <v>HTML/CSS</v>
      </c>
      <c r="H5216" s="1" t="str">
        <f>IFERROR(__xludf.DUMMYFUNCTION("""COMPUTED_VALUE"""),"Java")</f>
        <v>Java</v>
      </c>
      <c r="I5216" s="1" t="str">
        <f>IFERROR(__xludf.DUMMYFUNCTION("""COMPUTED_VALUE"""),"JavaScript")</f>
        <v>JavaScript</v>
      </c>
      <c r="J5216" s="1" t="str">
        <f>IFERROR(__xludf.DUMMYFUNCTION("""COMPUTED_VALUE"""),"SQL")</f>
        <v>SQL</v>
      </c>
    </row>
    <row r="5217">
      <c r="B5217" s="1" t="str">
        <f>IFERROR(__xludf.DUMMYFUNCTION("""COMPUTED_VALUE"""),"C#;Java;Kotlin;Ruby;SQL")</f>
        <v>C#;Java;Kotlin;Ruby;SQL</v>
      </c>
      <c r="E5217" s="1" t="str">
        <f>IFERROR(__xludf.DUMMYFUNCTION("UNIQUE(SPLIT(B5217,"";""))"),"C#")</f>
        <v>C#</v>
      </c>
      <c r="F5217" s="1" t="str">
        <f>IFERROR(__xludf.DUMMYFUNCTION("""COMPUTED_VALUE"""),"Java")</f>
        <v>Java</v>
      </c>
      <c r="G5217" s="1" t="str">
        <f>IFERROR(__xludf.DUMMYFUNCTION("""COMPUTED_VALUE"""),"Kotlin")</f>
        <v>Kotlin</v>
      </c>
      <c r="H5217" s="1" t="str">
        <f>IFERROR(__xludf.DUMMYFUNCTION("""COMPUTED_VALUE"""),"Ruby")</f>
        <v>Ruby</v>
      </c>
      <c r="I5217" s="1" t="str">
        <f>IFERROR(__xludf.DUMMYFUNCTION("""COMPUTED_VALUE"""),"SQL")</f>
        <v>SQL</v>
      </c>
    </row>
    <row r="5218">
      <c r="B5218" s="1" t="str">
        <f>IFERROR(__xludf.DUMMYFUNCTION("""COMPUTED_VALUE"""),"HTML/CSS;JavaScript")</f>
        <v>HTML/CSS;JavaScript</v>
      </c>
      <c r="E5218" s="1" t="str">
        <f>IFERROR(__xludf.DUMMYFUNCTION("UNIQUE(SPLIT(B5218,"";""))"),"HTML/CSS")</f>
        <v>HTML/CSS</v>
      </c>
      <c r="F5218" s="1" t="str">
        <f>IFERROR(__xludf.DUMMYFUNCTION("""COMPUTED_VALUE"""),"JavaScript")</f>
        <v>JavaScript</v>
      </c>
    </row>
    <row r="5219">
      <c r="B5219" s="1" t="str">
        <f>IFERROR(__xludf.DUMMYFUNCTION("""COMPUTED_VALUE"""),"Swift")</f>
        <v>Swift</v>
      </c>
      <c r="E5219" s="1" t="str">
        <f>IFERROR(__xludf.DUMMYFUNCTION("UNIQUE(SPLIT(B5219,"";""))"),"Swift")</f>
        <v>Swift</v>
      </c>
    </row>
    <row r="5220">
      <c r="B5220" s="1" t="str">
        <f>IFERROR(__xludf.DUMMYFUNCTION("""COMPUTED_VALUE"""),"HTML/CSS;JavaScript;Python")</f>
        <v>HTML/CSS;JavaScript;Python</v>
      </c>
      <c r="E5220" s="1" t="str">
        <f>IFERROR(__xludf.DUMMYFUNCTION("UNIQUE(SPLIT(B5220,"";""))"),"HTML/CSS")</f>
        <v>HTML/CSS</v>
      </c>
      <c r="F5220" s="1" t="str">
        <f>IFERROR(__xludf.DUMMYFUNCTION("""COMPUTED_VALUE"""),"JavaScript")</f>
        <v>JavaScript</v>
      </c>
      <c r="G5220" s="1" t="str">
        <f>IFERROR(__xludf.DUMMYFUNCTION("""COMPUTED_VALUE"""),"Python")</f>
        <v>Python</v>
      </c>
    </row>
    <row r="5221">
      <c r="B5221" s="1" t="str">
        <f>IFERROR(__xludf.DUMMYFUNCTION("""COMPUTED_VALUE"""),"Bash/Shell/PowerShell;PHP")</f>
        <v>Bash/Shell/PowerShell;PHP</v>
      </c>
      <c r="E5221" s="1" t="str">
        <f>IFERROR(__xludf.DUMMYFUNCTION("UNIQUE(SPLIT(B5221,"";""))"),"Bash/Shell/PowerShell")</f>
        <v>Bash/Shell/PowerShell</v>
      </c>
      <c r="F5221" s="1" t="str">
        <f>IFERROR(__xludf.DUMMYFUNCTION("""COMPUTED_VALUE"""),"PHP")</f>
        <v>PHP</v>
      </c>
    </row>
    <row r="5222">
      <c r="B5222" s="1" t="str">
        <f>IFERROR(__xludf.DUMMYFUNCTION("""COMPUTED_VALUE"""),"Clojure;Java")</f>
        <v>Clojure;Java</v>
      </c>
      <c r="E5222" s="1" t="str">
        <f>IFERROR(__xludf.DUMMYFUNCTION("UNIQUE(SPLIT(B5222,"";""))"),"Clojure")</f>
        <v>Clojure</v>
      </c>
      <c r="F5222" s="1" t="str">
        <f>IFERROR(__xludf.DUMMYFUNCTION("""COMPUTED_VALUE"""),"Java")</f>
        <v>Java</v>
      </c>
    </row>
    <row r="5223">
      <c r="B5223" s="1" t="str">
        <f>IFERROR(__xludf.DUMMYFUNCTION("""COMPUTED_VALUE"""),"C;C++;HTML/CSS;Java;JavaScript;SQL")</f>
        <v>C;C++;HTML/CSS;Java;JavaScript;SQL</v>
      </c>
      <c r="E5223" s="1" t="str">
        <f>IFERROR(__xludf.DUMMYFUNCTION("UNIQUE(SPLIT(B5223,"";""))"),"C")</f>
        <v>C</v>
      </c>
      <c r="F5223" s="1" t="str">
        <f>IFERROR(__xludf.DUMMYFUNCTION("""COMPUTED_VALUE"""),"C++")</f>
        <v>C++</v>
      </c>
      <c r="G5223" s="1" t="str">
        <f>IFERROR(__xludf.DUMMYFUNCTION("""COMPUTED_VALUE"""),"HTML/CSS")</f>
        <v>HTML/CSS</v>
      </c>
      <c r="H5223" s="1" t="str">
        <f>IFERROR(__xludf.DUMMYFUNCTION("""COMPUTED_VALUE"""),"Java")</f>
        <v>Java</v>
      </c>
      <c r="I5223" s="1" t="str">
        <f>IFERROR(__xludf.DUMMYFUNCTION("""COMPUTED_VALUE"""),"JavaScript")</f>
        <v>JavaScript</v>
      </c>
      <c r="J5223" s="1" t="str">
        <f>IFERROR(__xludf.DUMMYFUNCTION("""COMPUTED_VALUE"""),"SQL")</f>
        <v>SQL</v>
      </c>
    </row>
    <row r="5224">
      <c r="B5224" s="1" t="str">
        <f>IFERROR(__xludf.DUMMYFUNCTION("""COMPUTED_VALUE"""),"C#;JavaScript;SQL")</f>
        <v>C#;JavaScript;SQL</v>
      </c>
      <c r="E5224" s="1" t="str">
        <f>IFERROR(__xludf.DUMMYFUNCTION("UNIQUE(SPLIT(B5224,"";""))"),"C#")</f>
        <v>C#</v>
      </c>
      <c r="F5224" s="1" t="str">
        <f>IFERROR(__xludf.DUMMYFUNCTION("""COMPUTED_VALUE"""),"JavaScript")</f>
        <v>JavaScript</v>
      </c>
      <c r="G5224" s="1" t="str">
        <f>IFERROR(__xludf.DUMMYFUNCTION("""COMPUTED_VALUE"""),"SQL")</f>
        <v>SQL</v>
      </c>
    </row>
    <row r="5225">
      <c r="B5225" s="1" t="str">
        <f>IFERROR(__xludf.DUMMYFUNCTION("""COMPUTED_VALUE"""),"Python;R;VBA")</f>
        <v>Python;R;VBA</v>
      </c>
      <c r="E5225" s="1" t="str">
        <f>IFERROR(__xludf.DUMMYFUNCTION("UNIQUE(SPLIT(B5225,"";""))"),"Python")</f>
        <v>Python</v>
      </c>
      <c r="F5225" s="1" t="str">
        <f>IFERROR(__xludf.DUMMYFUNCTION("""COMPUTED_VALUE"""),"R")</f>
        <v>R</v>
      </c>
      <c r="G5225" s="1" t="str">
        <f>IFERROR(__xludf.DUMMYFUNCTION("""COMPUTED_VALUE"""),"VBA")</f>
        <v>VBA</v>
      </c>
    </row>
    <row r="5226">
      <c r="B5226" s="1" t="str">
        <f>IFERROR(__xludf.DUMMYFUNCTION("""COMPUTED_VALUE"""),"Bash/Shell/PowerShell;HTML/CSS;Java;Python")</f>
        <v>Bash/Shell/PowerShell;HTML/CSS;Java;Python</v>
      </c>
      <c r="E5226" s="1" t="str">
        <f>IFERROR(__xludf.DUMMYFUNCTION("UNIQUE(SPLIT(B5226,"";""))"),"Bash/Shell/PowerShell")</f>
        <v>Bash/Shell/PowerShell</v>
      </c>
      <c r="F5226" s="1" t="str">
        <f>IFERROR(__xludf.DUMMYFUNCTION("""COMPUTED_VALUE"""),"HTML/CSS")</f>
        <v>HTML/CSS</v>
      </c>
      <c r="G5226" s="1" t="str">
        <f>IFERROR(__xludf.DUMMYFUNCTION("""COMPUTED_VALUE"""),"Java")</f>
        <v>Java</v>
      </c>
      <c r="H5226" s="1" t="str">
        <f>IFERROR(__xludf.DUMMYFUNCTION("""COMPUTED_VALUE"""),"Python")</f>
        <v>Python</v>
      </c>
    </row>
    <row r="5227">
      <c r="B5227" s="1" t="str">
        <f>IFERROR(__xludf.DUMMYFUNCTION("""COMPUTED_VALUE"""),"Assembly;Bash/Shell/PowerShell;C;HTML/CSS;Java;JavaScript;PHP;Python;SQL")</f>
        <v>Assembly;Bash/Shell/PowerShell;C;HTML/CSS;Java;JavaScript;PHP;Python;SQL</v>
      </c>
      <c r="E5227" s="1" t="str">
        <f>IFERROR(__xludf.DUMMYFUNCTION("UNIQUE(SPLIT(B5227,"";""))"),"Assembly")</f>
        <v>Assembly</v>
      </c>
      <c r="F5227" s="1" t="str">
        <f>IFERROR(__xludf.DUMMYFUNCTION("""COMPUTED_VALUE"""),"Bash/Shell/PowerShell")</f>
        <v>Bash/Shell/PowerShell</v>
      </c>
      <c r="G5227" s="1" t="str">
        <f>IFERROR(__xludf.DUMMYFUNCTION("""COMPUTED_VALUE"""),"C")</f>
        <v>C</v>
      </c>
      <c r="H5227" s="1" t="str">
        <f>IFERROR(__xludf.DUMMYFUNCTION("""COMPUTED_VALUE"""),"HTML/CSS")</f>
        <v>HTML/CSS</v>
      </c>
      <c r="I5227" s="1" t="str">
        <f>IFERROR(__xludf.DUMMYFUNCTION("""COMPUTED_VALUE"""),"Java")</f>
        <v>Java</v>
      </c>
      <c r="J5227" s="1" t="str">
        <f>IFERROR(__xludf.DUMMYFUNCTION("""COMPUTED_VALUE"""),"JavaScript")</f>
        <v>JavaScript</v>
      </c>
      <c r="K5227" s="1" t="str">
        <f>IFERROR(__xludf.DUMMYFUNCTION("""COMPUTED_VALUE"""),"PHP")</f>
        <v>PHP</v>
      </c>
      <c r="L5227" s="1" t="str">
        <f>IFERROR(__xludf.DUMMYFUNCTION("""COMPUTED_VALUE"""),"Python")</f>
        <v>Python</v>
      </c>
      <c r="M5227" s="1" t="str">
        <f>IFERROR(__xludf.DUMMYFUNCTION("""COMPUTED_VALUE"""),"SQL")</f>
        <v>SQL</v>
      </c>
    </row>
    <row r="5228">
      <c r="B5228" s="1" t="str">
        <f>IFERROR(__xludf.DUMMYFUNCTION("""COMPUTED_VALUE"""),"Bash/Shell/PowerShell;C;C++;C#;HTML/CSS;JavaScript;PHP;Python;SQL;TypeScript")</f>
        <v>Bash/Shell/PowerShell;C;C++;C#;HTML/CSS;JavaScript;PHP;Python;SQL;TypeScript</v>
      </c>
      <c r="E5228" s="1" t="str">
        <f>IFERROR(__xludf.DUMMYFUNCTION("UNIQUE(SPLIT(B5228,"";""))"),"Bash/Shell/PowerShell")</f>
        <v>Bash/Shell/PowerShell</v>
      </c>
      <c r="F5228" s="1" t="str">
        <f>IFERROR(__xludf.DUMMYFUNCTION("""COMPUTED_VALUE"""),"C")</f>
        <v>C</v>
      </c>
      <c r="G5228" s="1" t="str">
        <f>IFERROR(__xludf.DUMMYFUNCTION("""COMPUTED_VALUE"""),"C++")</f>
        <v>C++</v>
      </c>
      <c r="H5228" s="1" t="str">
        <f>IFERROR(__xludf.DUMMYFUNCTION("""COMPUTED_VALUE"""),"C#")</f>
        <v>C#</v>
      </c>
      <c r="I5228" s="1" t="str">
        <f>IFERROR(__xludf.DUMMYFUNCTION("""COMPUTED_VALUE"""),"HTML/CSS")</f>
        <v>HTML/CSS</v>
      </c>
      <c r="J5228" s="1" t="str">
        <f>IFERROR(__xludf.DUMMYFUNCTION("""COMPUTED_VALUE"""),"JavaScript")</f>
        <v>JavaScript</v>
      </c>
      <c r="K5228" s="1" t="str">
        <f>IFERROR(__xludf.DUMMYFUNCTION("""COMPUTED_VALUE"""),"PHP")</f>
        <v>PHP</v>
      </c>
      <c r="L5228" s="1" t="str">
        <f>IFERROR(__xludf.DUMMYFUNCTION("""COMPUTED_VALUE"""),"Python")</f>
        <v>Python</v>
      </c>
      <c r="M5228" s="1" t="str">
        <f>IFERROR(__xludf.DUMMYFUNCTION("""COMPUTED_VALUE"""),"SQL")</f>
        <v>SQL</v>
      </c>
      <c r="N5228" s="1" t="str">
        <f>IFERROR(__xludf.DUMMYFUNCTION("""COMPUTED_VALUE"""),"TypeScript")</f>
        <v>TypeScript</v>
      </c>
    </row>
    <row r="5229">
      <c r="B5229" s="1" t="str">
        <f>IFERROR(__xludf.DUMMYFUNCTION("""COMPUTED_VALUE"""),"Bash/Shell/PowerShell;C++;Java;JavaScript;Python;SQL")</f>
        <v>Bash/Shell/PowerShell;C++;Java;JavaScript;Python;SQL</v>
      </c>
      <c r="E5229" s="1" t="str">
        <f>IFERROR(__xludf.DUMMYFUNCTION("UNIQUE(SPLIT(B5229,"";""))"),"Bash/Shell/PowerShell")</f>
        <v>Bash/Shell/PowerShell</v>
      </c>
      <c r="F5229" s="1" t="str">
        <f>IFERROR(__xludf.DUMMYFUNCTION("""COMPUTED_VALUE"""),"C++")</f>
        <v>C++</v>
      </c>
      <c r="G5229" s="1" t="str">
        <f>IFERROR(__xludf.DUMMYFUNCTION("""COMPUTED_VALUE"""),"Java")</f>
        <v>Java</v>
      </c>
      <c r="H5229" s="1" t="str">
        <f>IFERROR(__xludf.DUMMYFUNCTION("""COMPUTED_VALUE"""),"JavaScript")</f>
        <v>JavaScript</v>
      </c>
      <c r="I5229" s="1" t="str">
        <f>IFERROR(__xludf.DUMMYFUNCTION("""COMPUTED_VALUE"""),"Python")</f>
        <v>Python</v>
      </c>
      <c r="J5229" s="1" t="str">
        <f>IFERROR(__xludf.DUMMYFUNCTION("""COMPUTED_VALUE"""),"SQL")</f>
        <v>SQL</v>
      </c>
    </row>
    <row r="5230">
      <c r="B5230" s="1" t="str">
        <f>IFERROR(__xludf.DUMMYFUNCTION("""COMPUTED_VALUE"""),"Bash/Shell/PowerShell;HTML/CSS;JavaScript;PHP;Python;SQL")</f>
        <v>Bash/Shell/PowerShell;HTML/CSS;JavaScript;PHP;Python;SQL</v>
      </c>
      <c r="E5230" s="1" t="str">
        <f>IFERROR(__xludf.DUMMYFUNCTION("UNIQUE(SPLIT(B5230,"";""))"),"Bash/Shell/PowerShell")</f>
        <v>Bash/Shell/PowerShell</v>
      </c>
      <c r="F5230" s="1" t="str">
        <f>IFERROR(__xludf.DUMMYFUNCTION("""COMPUTED_VALUE"""),"HTML/CSS")</f>
        <v>HTML/CSS</v>
      </c>
      <c r="G5230" s="1" t="str">
        <f>IFERROR(__xludf.DUMMYFUNCTION("""COMPUTED_VALUE"""),"JavaScript")</f>
        <v>JavaScript</v>
      </c>
      <c r="H5230" s="1" t="str">
        <f>IFERROR(__xludf.DUMMYFUNCTION("""COMPUTED_VALUE"""),"PHP")</f>
        <v>PHP</v>
      </c>
      <c r="I5230" s="1" t="str">
        <f>IFERROR(__xludf.DUMMYFUNCTION("""COMPUTED_VALUE"""),"Python")</f>
        <v>Python</v>
      </c>
      <c r="J5230" s="1" t="str">
        <f>IFERROR(__xludf.DUMMYFUNCTION("""COMPUTED_VALUE"""),"SQL")</f>
        <v>SQL</v>
      </c>
    </row>
    <row r="5231">
      <c r="B5231" s="1" t="str">
        <f>IFERROR(__xludf.DUMMYFUNCTION("""COMPUTED_VALUE"""),"Assembly;Bash/Shell/PowerShell;C;C++;Go;HTML/CSS;JavaScript;PHP;SQL;Swift")</f>
        <v>Assembly;Bash/Shell/PowerShell;C;C++;Go;HTML/CSS;JavaScript;PHP;SQL;Swift</v>
      </c>
      <c r="E5231" s="1" t="str">
        <f>IFERROR(__xludf.DUMMYFUNCTION("UNIQUE(SPLIT(B5231,"";""))"),"Assembly")</f>
        <v>Assembly</v>
      </c>
      <c r="F5231" s="1" t="str">
        <f>IFERROR(__xludf.DUMMYFUNCTION("""COMPUTED_VALUE"""),"Bash/Shell/PowerShell")</f>
        <v>Bash/Shell/PowerShell</v>
      </c>
      <c r="G5231" s="1" t="str">
        <f>IFERROR(__xludf.DUMMYFUNCTION("""COMPUTED_VALUE"""),"C")</f>
        <v>C</v>
      </c>
      <c r="H5231" s="1" t="str">
        <f>IFERROR(__xludf.DUMMYFUNCTION("""COMPUTED_VALUE"""),"C++")</f>
        <v>C++</v>
      </c>
      <c r="I5231" s="1" t="str">
        <f>IFERROR(__xludf.DUMMYFUNCTION("""COMPUTED_VALUE"""),"Go")</f>
        <v>Go</v>
      </c>
      <c r="J5231" s="1" t="str">
        <f>IFERROR(__xludf.DUMMYFUNCTION("""COMPUTED_VALUE"""),"HTML/CSS")</f>
        <v>HTML/CSS</v>
      </c>
      <c r="K5231" s="1" t="str">
        <f>IFERROR(__xludf.DUMMYFUNCTION("""COMPUTED_VALUE"""),"JavaScript")</f>
        <v>JavaScript</v>
      </c>
      <c r="L5231" s="1" t="str">
        <f>IFERROR(__xludf.DUMMYFUNCTION("""COMPUTED_VALUE"""),"PHP")</f>
        <v>PHP</v>
      </c>
      <c r="M5231" s="1" t="str">
        <f>IFERROR(__xludf.DUMMYFUNCTION("""COMPUTED_VALUE"""),"SQL")</f>
        <v>SQL</v>
      </c>
      <c r="N5231" s="1" t="str">
        <f>IFERROR(__xludf.DUMMYFUNCTION("""COMPUTED_VALUE"""),"Swift")</f>
        <v>Swift</v>
      </c>
    </row>
    <row r="5232">
      <c r="B5232" s="1" t="str">
        <f>IFERROR(__xludf.DUMMYFUNCTION("""COMPUTED_VALUE"""),"Bash/Shell/PowerShell;Go;HTML/CSS;Java;JavaScript;Kotlin;SQL")</f>
        <v>Bash/Shell/PowerShell;Go;HTML/CSS;Java;JavaScript;Kotlin;SQL</v>
      </c>
      <c r="E5232" s="1" t="str">
        <f>IFERROR(__xludf.DUMMYFUNCTION("UNIQUE(SPLIT(B5232,"";""))"),"Bash/Shell/PowerShell")</f>
        <v>Bash/Shell/PowerShell</v>
      </c>
      <c r="F5232" s="1" t="str">
        <f>IFERROR(__xludf.DUMMYFUNCTION("""COMPUTED_VALUE"""),"Go")</f>
        <v>Go</v>
      </c>
      <c r="G5232" s="1" t="str">
        <f>IFERROR(__xludf.DUMMYFUNCTION("""COMPUTED_VALUE"""),"HTML/CSS")</f>
        <v>HTML/CSS</v>
      </c>
      <c r="H5232" s="1" t="str">
        <f>IFERROR(__xludf.DUMMYFUNCTION("""COMPUTED_VALUE"""),"Java")</f>
        <v>Java</v>
      </c>
      <c r="I5232" s="1" t="str">
        <f>IFERROR(__xludf.DUMMYFUNCTION("""COMPUTED_VALUE"""),"JavaScript")</f>
        <v>JavaScript</v>
      </c>
      <c r="J5232" s="1" t="str">
        <f>IFERROR(__xludf.DUMMYFUNCTION("""COMPUTED_VALUE"""),"Kotlin")</f>
        <v>Kotlin</v>
      </c>
      <c r="K5232" s="1" t="str">
        <f>IFERROR(__xludf.DUMMYFUNCTION("""COMPUTED_VALUE"""),"SQL")</f>
        <v>SQL</v>
      </c>
    </row>
    <row r="5233">
      <c r="B5233" s="1" t="str">
        <f>IFERROR(__xludf.DUMMYFUNCTION("""COMPUTED_VALUE"""),"Bash/Shell/PowerShell;C;Java;PHP;Python;R;SQL;VBA;Other(s):")</f>
        <v>Bash/Shell/PowerShell;C;Java;PHP;Python;R;SQL;VBA;Other(s):</v>
      </c>
      <c r="E5233" s="1" t="str">
        <f>IFERROR(__xludf.DUMMYFUNCTION("UNIQUE(SPLIT(B5233,"";""))"),"Bash/Shell/PowerShell")</f>
        <v>Bash/Shell/PowerShell</v>
      </c>
      <c r="F5233" s="1" t="str">
        <f>IFERROR(__xludf.DUMMYFUNCTION("""COMPUTED_VALUE"""),"C")</f>
        <v>C</v>
      </c>
      <c r="G5233" s="1" t="str">
        <f>IFERROR(__xludf.DUMMYFUNCTION("""COMPUTED_VALUE"""),"Java")</f>
        <v>Java</v>
      </c>
      <c r="H5233" s="1" t="str">
        <f>IFERROR(__xludf.DUMMYFUNCTION("""COMPUTED_VALUE"""),"PHP")</f>
        <v>PHP</v>
      </c>
      <c r="I5233" s="1" t="str">
        <f>IFERROR(__xludf.DUMMYFUNCTION("""COMPUTED_VALUE"""),"Python")</f>
        <v>Python</v>
      </c>
      <c r="J5233" s="1" t="str">
        <f>IFERROR(__xludf.DUMMYFUNCTION("""COMPUTED_VALUE"""),"R")</f>
        <v>R</v>
      </c>
      <c r="K5233" s="1" t="str">
        <f>IFERROR(__xludf.DUMMYFUNCTION("""COMPUTED_VALUE"""),"SQL")</f>
        <v>SQL</v>
      </c>
      <c r="L5233" s="1" t="str">
        <f>IFERROR(__xludf.DUMMYFUNCTION("""COMPUTED_VALUE"""),"VBA")</f>
        <v>VBA</v>
      </c>
      <c r="M5233" s="1" t="str">
        <f>IFERROR(__xludf.DUMMYFUNCTION("""COMPUTED_VALUE"""),"Other(s):")</f>
        <v>Other(s):</v>
      </c>
    </row>
    <row r="5234">
      <c r="B5234" s="1" t="str">
        <f>IFERROR(__xludf.DUMMYFUNCTION("""COMPUTED_VALUE"""),"C++;JavaScript")</f>
        <v>C++;JavaScript</v>
      </c>
      <c r="E5234" s="1" t="str">
        <f>IFERROR(__xludf.DUMMYFUNCTION("UNIQUE(SPLIT(B5234,"";""))"),"C++")</f>
        <v>C++</v>
      </c>
      <c r="F5234" s="1" t="str">
        <f>IFERROR(__xludf.DUMMYFUNCTION("""COMPUTED_VALUE"""),"JavaScript")</f>
        <v>JavaScript</v>
      </c>
    </row>
    <row r="5235">
      <c r="B5235" s="1" t="str">
        <f>IFERROR(__xludf.DUMMYFUNCTION("""COMPUTED_VALUE"""),"C;C++;HTML/CSS;Java;JavaScript;Kotlin;R;Ruby;SQL;Swift;TypeScript")</f>
        <v>C;C++;HTML/CSS;Java;JavaScript;Kotlin;R;Ruby;SQL;Swift;TypeScript</v>
      </c>
      <c r="E5235" s="1" t="str">
        <f>IFERROR(__xludf.DUMMYFUNCTION("UNIQUE(SPLIT(B5235,"";""))"),"C")</f>
        <v>C</v>
      </c>
      <c r="F5235" s="1" t="str">
        <f>IFERROR(__xludf.DUMMYFUNCTION("""COMPUTED_VALUE"""),"C++")</f>
        <v>C++</v>
      </c>
      <c r="G5235" s="1" t="str">
        <f>IFERROR(__xludf.DUMMYFUNCTION("""COMPUTED_VALUE"""),"HTML/CSS")</f>
        <v>HTML/CSS</v>
      </c>
      <c r="H5235" s="1" t="str">
        <f>IFERROR(__xludf.DUMMYFUNCTION("""COMPUTED_VALUE"""),"Java")</f>
        <v>Java</v>
      </c>
      <c r="I5235" s="1" t="str">
        <f>IFERROR(__xludf.DUMMYFUNCTION("""COMPUTED_VALUE"""),"JavaScript")</f>
        <v>JavaScript</v>
      </c>
      <c r="J5235" s="1" t="str">
        <f>IFERROR(__xludf.DUMMYFUNCTION("""COMPUTED_VALUE"""),"Kotlin")</f>
        <v>Kotlin</v>
      </c>
      <c r="K5235" s="1" t="str">
        <f>IFERROR(__xludf.DUMMYFUNCTION("""COMPUTED_VALUE"""),"R")</f>
        <v>R</v>
      </c>
      <c r="L5235" s="1" t="str">
        <f>IFERROR(__xludf.DUMMYFUNCTION("""COMPUTED_VALUE"""),"Ruby")</f>
        <v>Ruby</v>
      </c>
      <c r="M5235" s="1" t="str">
        <f>IFERROR(__xludf.DUMMYFUNCTION("""COMPUTED_VALUE"""),"SQL")</f>
        <v>SQL</v>
      </c>
      <c r="N5235" s="1" t="str">
        <f>IFERROR(__xludf.DUMMYFUNCTION("""COMPUTED_VALUE"""),"Swift")</f>
        <v>Swift</v>
      </c>
      <c r="O5235" s="1" t="str">
        <f>IFERROR(__xludf.DUMMYFUNCTION("""COMPUTED_VALUE"""),"TypeScript")</f>
        <v>TypeScript</v>
      </c>
    </row>
    <row r="5236">
      <c r="B5236" s="1" t="str">
        <f>IFERROR(__xludf.DUMMYFUNCTION("""COMPUTED_VALUE"""),"C++;Python")</f>
        <v>C++;Python</v>
      </c>
      <c r="E5236" s="1" t="str">
        <f>IFERROR(__xludf.DUMMYFUNCTION("UNIQUE(SPLIT(B5236,"";""))"),"C++")</f>
        <v>C++</v>
      </c>
      <c r="F5236" s="1" t="str">
        <f>IFERROR(__xludf.DUMMYFUNCTION("""COMPUTED_VALUE"""),"Python")</f>
        <v>Python</v>
      </c>
    </row>
    <row r="5237">
      <c r="B5237" s="1" t="str">
        <f>IFERROR(__xludf.DUMMYFUNCTION("""COMPUTED_VALUE"""),"HTML/CSS;JavaScript")</f>
        <v>HTML/CSS;JavaScript</v>
      </c>
      <c r="E5237" s="1" t="str">
        <f>IFERROR(__xludf.DUMMYFUNCTION("UNIQUE(SPLIT(B5237,"";""))"),"HTML/CSS")</f>
        <v>HTML/CSS</v>
      </c>
      <c r="F5237" s="1" t="str">
        <f>IFERROR(__xludf.DUMMYFUNCTION("""COMPUTED_VALUE"""),"JavaScript")</f>
        <v>JavaScript</v>
      </c>
    </row>
    <row r="5238">
      <c r="B5238" s="1" t="str">
        <f>IFERROR(__xludf.DUMMYFUNCTION("""COMPUTED_VALUE"""),"Java;Objective-C;Swift")</f>
        <v>Java;Objective-C;Swift</v>
      </c>
      <c r="E5238" s="1" t="str">
        <f>IFERROR(__xludf.DUMMYFUNCTION("UNIQUE(SPLIT(B5238,"";""))"),"Java")</f>
        <v>Java</v>
      </c>
      <c r="F5238" s="1" t="str">
        <f>IFERROR(__xludf.DUMMYFUNCTION("""COMPUTED_VALUE"""),"Objective-C")</f>
        <v>Objective-C</v>
      </c>
      <c r="G5238" s="1" t="str">
        <f>IFERROR(__xludf.DUMMYFUNCTION("""COMPUTED_VALUE"""),"Swift")</f>
        <v>Swift</v>
      </c>
    </row>
    <row r="5239">
      <c r="B5239" s="1" t="str">
        <f>IFERROR(__xludf.DUMMYFUNCTION("""COMPUTED_VALUE"""),"C#")</f>
        <v>C#</v>
      </c>
      <c r="E5239" s="1" t="str">
        <f>IFERROR(__xludf.DUMMYFUNCTION("UNIQUE(SPLIT(B5239,"";""))"),"C#")</f>
        <v>C#</v>
      </c>
    </row>
    <row r="5240">
      <c r="B5240" s="1" t="str">
        <f>IFERROR(__xludf.DUMMYFUNCTION("""COMPUTED_VALUE"""),"C#;F#;HTML/CSS;JavaScript;PHP;Python;R;SQL")</f>
        <v>C#;F#;HTML/CSS;JavaScript;PHP;Python;R;SQL</v>
      </c>
      <c r="E5240" s="1" t="str">
        <f>IFERROR(__xludf.DUMMYFUNCTION("UNIQUE(SPLIT(B5240,"";""))"),"C#")</f>
        <v>C#</v>
      </c>
      <c r="F5240" s="1" t="str">
        <f>IFERROR(__xludf.DUMMYFUNCTION("""COMPUTED_VALUE"""),"F#")</f>
        <v>F#</v>
      </c>
      <c r="G5240" s="1" t="str">
        <f>IFERROR(__xludf.DUMMYFUNCTION("""COMPUTED_VALUE"""),"HTML/CSS")</f>
        <v>HTML/CSS</v>
      </c>
      <c r="H5240" s="1" t="str">
        <f>IFERROR(__xludf.DUMMYFUNCTION("""COMPUTED_VALUE"""),"JavaScript")</f>
        <v>JavaScript</v>
      </c>
      <c r="I5240" s="1" t="str">
        <f>IFERROR(__xludf.DUMMYFUNCTION("""COMPUTED_VALUE"""),"PHP")</f>
        <v>PHP</v>
      </c>
      <c r="J5240" s="1" t="str">
        <f>IFERROR(__xludf.DUMMYFUNCTION("""COMPUTED_VALUE"""),"Python")</f>
        <v>Python</v>
      </c>
      <c r="K5240" s="1" t="str">
        <f>IFERROR(__xludf.DUMMYFUNCTION("""COMPUTED_VALUE"""),"R")</f>
        <v>R</v>
      </c>
      <c r="L5240" s="1" t="str">
        <f>IFERROR(__xludf.DUMMYFUNCTION("""COMPUTED_VALUE"""),"SQL")</f>
        <v>SQL</v>
      </c>
    </row>
    <row r="5241">
      <c r="B5241" s="1" t="str">
        <f>IFERROR(__xludf.DUMMYFUNCTION("""COMPUTED_VALUE"""),"Bash/Shell/PowerShell;Java;JavaScript;TypeScript")</f>
        <v>Bash/Shell/PowerShell;Java;JavaScript;TypeScript</v>
      </c>
      <c r="E5241" s="1" t="str">
        <f>IFERROR(__xludf.DUMMYFUNCTION("UNIQUE(SPLIT(B5241,"";""))"),"Bash/Shell/PowerShell")</f>
        <v>Bash/Shell/PowerShell</v>
      </c>
      <c r="F5241" s="1" t="str">
        <f>IFERROR(__xludf.DUMMYFUNCTION("""COMPUTED_VALUE"""),"Java")</f>
        <v>Java</v>
      </c>
      <c r="G5241" s="1" t="str">
        <f>IFERROR(__xludf.DUMMYFUNCTION("""COMPUTED_VALUE"""),"JavaScript")</f>
        <v>JavaScript</v>
      </c>
      <c r="H5241" s="1" t="str">
        <f>IFERROR(__xludf.DUMMYFUNCTION("""COMPUTED_VALUE"""),"TypeScript")</f>
        <v>TypeScript</v>
      </c>
    </row>
    <row r="5242">
      <c r="B5242" s="1" t="str">
        <f>IFERROR(__xludf.DUMMYFUNCTION("""COMPUTED_VALUE"""),"C#;HTML/CSS;JavaScript;PHP;SQL;TypeScript")</f>
        <v>C#;HTML/CSS;JavaScript;PHP;SQL;TypeScript</v>
      </c>
      <c r="E5242" s="1" t="str">
        <f>IFERROR(__xludf.DUMMYFUNCTION("UNIQUE(SPLIT(B5242,"";""))"),"C#")</f>
        <v>C#</v>
      </c>
      <c r="F5242" s="1" t="str">
        <f>IFERROR(__xludf.DUMMYFUNCTION("""COMPUTED_VALUE"""),"HTML/CSS")</f>
        <v>HTML/CSS</v>
      </c>
      <c r="G5242" s="1" t="str">
        <f>IFERROR(__xludf.DUMMYFUNCTION("""COMPUTED_VALUE"""),"JavaScript")</f>
        <v>JavaScript</v>
      </c>
      <c r="H5242" s="1" t="str">
        <f>IFERROR(__xludf.DUMMYFUNCTION("""COMPUTED_VALUE"""),"PHP")</f>
        <v>PHP</v>
      </c>
      <c r="I5242" s="1" t="str">
        <f>IFERROR(__xludf.DUMMYFUNCTION("""COMPUTED_VALUE"""),"SQL")</f>
        <v>SQL</v>
      </c>
      <c r="J5242" s="1" t="str">
        <f>IFERROR(__xludf.DUMMYFUNCTION("""COMPUTED_VALUE"""),"TypeScript")</f>
        <v>TypeScript</v>
      </c>
    </row>
    <row r="5243">
      <c r="B5243" s="1" t="str">
        <f>IFERROR(__xludf.DUMMYFUNCTION("""COMPUTED_VALUE"""),"Swift")</f>
        <v>Swift</v>
      </c>
      <c r="E5243" s="1" t="str">
        <f>IFERROR(__xludf.DUMMYFUNCTION("UNIQUE(SPLIT(B5243,"";""))"),"Swift")</f>
        <v>Swift</v>
      </c>
    </row>
    <row r="5244">
      <c r="B5244" s="1" t="str">
        <f>IFERROR(__xludf.DUMMYFUNCTION("""COMPUTED_VALUE"""),"C#;HTML/CSS;JavaScript;TypeScript")</f>
        <v>C#;HTML/CSS;JavaScript;TypeScript</v>
      </c>
      <c r="E5244" s="1" t="str">
        <f>IFERROR(__xludf.DUMMYFUNCTION("UNIQUE(SPLIT(B5244,"";""))"),"C#")</f>
        <v>C#</v>
      </c>
      <c r="F5244" s="1" t="str">
        <f>IFERROR(__xludf.DUMMYFUNCTION("""COMPUTED_VALUE"""),"HTML/CSS")</f>
        <v>HTML/CSS</v>
      </c>
      <c r="G5244" s="1" t="str">
        <f>IFERROR(__xludf.DUMMYFUNCTION("""COMPUTED_VALUE"""),"JavaScript")</f>
        <v>JavaScript</v>
      </c>
      <c r="H5244" s="1" t="str">
        <f>IFERROR(__xludf.DUMMYFUNCTION("""COMPUTED_VALUE"""),"TypeScript")</f>
        <v>TypeScript</v>
      </c>
    </row>
    <row r="5245">
      <c r="B5245" s="1" t="str">
        <f>IFERROR(__xludf.DUMMYFUNCTION("""COMPUTED_VALUE"""),"Bash/Shell/PowerShell;HTML/CSS;JavaScript;PHP;SQL")</f>
        <v>Bash/Shell/PowerShell;HTML/CSS;JavaScript;PHP;SQL</v>
      </c>
      <c r="E5245" s="1" t="str">
        <f>IFERROR(__xludf.DUMMYFUNCTION("UNIQUE(SPLIT(B5245,"";""))"),"Bash/Shell/PowerShell")</f>
        <v>Bash/Shell/PowerShell</v>
      </c>
      <c r="F5245" s="1" t="str">
        <f>IFERROR(__xludf.DUMMYFUNCTION("""COMPUTED_VALUE"""),"HTML/CSS")</f>
        <v>HTML/CSS</v>
      </c>
      <c r="G5245" s="1" t="str">
        <f>IFERROR(__xludf.DUMMYFUNCTION("""COMPUTED_VALUE"""),"JavaScript")</f>
        <v>JavaScript</v>
      </c>
      <c r="H5245" s="1" t="str">
        <f>IFERROR(__xludf.DUMMYFUNCTION("""COMPUTED_VALUE"""),"PHP")</f>
        <v>PHP</v>
      </c>
      <c r="I5245" s="1" t="str">
        <f>IFERROR(__xludf.DUMMYFUNCTION("""COMPUTED_VALUE"""),"SQL")</f>
        <v>SQL</v>
      </c>
    </row>
    <row r="5246">
      <c r="B5246" s="1" t="str">
        <f>IFERROR(__xludf.DUMMYFUNCTION("""COMPUTED_VALUE"""),"Bash/Shell/PowerShell;HTML/CSS;JavaScript;PHP;SQL")</f>
        <v>Bash/Shell/PowerShell;HTML/CSS;JavaScript;PHP;SQL</v>
      </c>
      <c r="E5246" s="1" t="str">
        <f>IFERROR(__xludf.DUMMYFUNCTION("UNIQUE(SPLIT(B5246,"";""))"),"Bash/Shell/PowerShell")</f>
        <v>Bash/Shell/PowerShell</v>
      </c>
      <c r="F5246" s="1" t="str">
        <f>IFERROR(__xludf.DUMMYFUNCTION("""COMPUTED_VALUE"""),"HTML/CSS")</f>
        <v>HTML/CSS</v>
      </c>
      <c r="G5246" s="1" t="str">
        <f>IFERROR(__xludf.DUMMYFUNCTION("""COMPUTED_VALUE"""),"JavaScript")</f>
        <v>JavaScript</v>
      </c>
      <c r="H5246" s="1" t="str">
        <f>IFERROR(__xludf.DUMMYFUNCTION("""COMPUTED_VALUE"""),"PHP")</f>
        <v>PHP</v>
      </c>
      <c r="I5246" s="1" t="str">
        <f>IFERROR(__xludf.DUMMYFUNCTION("""COMPUTED_VALUE"""),"SQL")</f>
        <v>SQL</v>
      </c>
    </row>
    <row r="5247">
      <c r="B5247" s="1" t="str">
        <f>IFERROR(__xludf.DUMMYFUNCTION("""COMPUTED_VALUE"""),"Assembly;C;C++;C#;Java")</f>
        <v>Assembly;C;C++;C#;Java</v>
      </c>
      <c r="E5247" s="1" t="str">
        <f>IFERROR(__xludf.DUMMYFUNCTION("UNIQUE(SPLIT(B5247,"";""))"),"Assembly")</f>
        <v>Assembly</v>
      </c>
      <c r="F5247" s="1" t="str">
        <f>IFERROR(__xludf.DUMMYFUNCTION("""COMPUTED_VALUE"""),"C")</f>
        <v>C</v>
      </c>
      <c r="G5247" s="1" t="str">
        <f>IFERROR(__xludf.DUMMYFUNCTION("""COMPUTED_VALUE"""),"C++")</f>
        <v>C++</v>
      </c>
      <c r="H5247" s="1" t="str">
        <f>IFERROR(__xludf.DUMMYFUNCTION("""COMPUTED_VALUE"""),"C#")</f>
        <v>C#</v>
      </c>
      <c r="I5247" s="1" t="str">
        <f>IFERROR(__xludf.DUMMYFUNCTION("""COMPUTED_VALUE"""),"Java")</f>
        <v>Java</v>
      </c>
    </row>
    <row r="5248">
      <c r="B5248" s="1" t="str">
        <f>IFERROR(__xludf.DUMMYFUNCTION("""COMPUTED_VALUE"""),"HTML/CSS;JavaScript;PHP;SQL")</f>
        <v>HTML/CSS;JavaScript;PHP;SQL</v>
      </c>
      <c r="E5248" s="1" t="str">
        <f>IFERROR(__xludf.DUMMYFUNCTION("UNIQUE(SPLIT(B5248,"";""))"),"HTML/CSS")</f>
        <v>HTML/CSS</v>
      </c>
      <c r="F5248" s="1" t="str">
        <f>IFERROR(__xludf.DUMMYFUNCTION("""COMPUTED_VALUE"""),"JavaScript")</f>
        <v>JavaScript</v>
      </c>
      <c r="G5248" s="1" t="str">
        <f>IFERROR(__xludf.DUMMYFUNCTION("""COMPUTED_VALUE"""),"PHP")</f>
        <v>PHP</v>
      </c>
      <c r="H5248" s="1" t="str">
        <f>IFERROR(__xludf.DUMMYFUNCTION("""COMPUTED_VALUE"""),"SQL")</f>
        <v>SQL</v>
      </c>
    </row>
    <row r="5249">
      <c r="B5249" s="1" t="str">
        <f>IFERROR(__xludf.DUMMYFUNCTION("""COMPUTED_VALUE"""),"C#;Java;JavaScript;TypeScript")</f>
        <v>C#;Java;JavaScript;TypeScript</v>
      </c>
      <c r="E5249" s="1" t="str">
        <f>IFERROR(__xludf.DUMMYFUNCTION("UNIQUE(SPLIT(B5249,"";""))"),"C#")</f>
        <v>C#</v>
      </c>
      <c r="F5249" s="1" t="str">
        <f>IFERROR(__xludf.DUMMYFUNCTION("""COMPUTED_VALUE"""),"Java")</f>
        <v>Java</v>
      </c>
      <c r="G5249" s="1" t="str">
        <f>IFERROR(__xludf.DUMMYFUNCTION("""COMPUTED_VALUE"""),"JavaScript")</f>
        <v>JavaScript</v>
      </c>
      <c r="H5249" s="1" t="str">
        <f>IFERROR(__xludf.DUMMYFUNCTION("""COMPUTED_VALUE"""),"TypeScript")</f>
        <v>TypeScript</v>
      </c>
    </row>
    <row r="5250">
      <c r="B5250" s="1" t="str">
        <f>IFERROR(__xludf.DUMMYFUNCTION("""COMPUTED_VALUE"""),"HTML/CSS;JavaScript;PHP;SQL")</f>
        <v>HTML/CSS;JavaScript;PHP;SQL</v>
      </c>
      <c r="E5250" s="1" t="str">
        <f>IFERROR(__xludf.DUMMYFUNCTION("UNIQUE(SPLIT(B5250,"";""))"),"HTML/CSS")</f>
        <v>HTML/CSS</v>
      </c>
      <c r="F5250" s="1" t="str">
        <f>IFERROR(__xludf.DUMMYFUNCTION("""COMPUTED_VALUE"""),"JavaScript")</f>
        <v>JavaScript</v>
      </c>
      <c r="G5250" s="1" t="str">
        <f>IFERROR(__xludf.DUMMYFUNCTION("""COMPUTED_VALUE"""),"PHP")</f>
        <v>PHP</v>
      </c>
      <c r="H5250" s="1" t="str">
        <f>IFERROR(__xludf.DUMMYFUNCTION("""COMPUTED_VALUE"""),"SQL")</f>
        <v>SQL</v>
      </c>
    </row>
    <row r="5251">
      <c r="B5251" s="1" t="str">
        <f>IFERROR(__xludf.DUMMYFUNCTION("""COMPUTED_VALUE"""),"HTML/CSS;JavaScript")</f>
        <v>HTML/CSS;JavaScript</v>
      </c>
      <c r="E5251" s="1" t="str">
        <f>IFERROR(__xludf.DUMMYFUNCTION("UNIQUE(SPLIT(B5251,"";""))"),"HTML/CSS")</f>
        <v>HTML/CSS</v>
      </c>
      <c r="F5251" s="1" t="str">
        <f>IFERROR(__xludf.DUMMYFUNCTION("""COMPUTED_VALUE"""),"JavaScript")</f>
        <v>JavaScript</v>
      </c>
    </row>
    <row r="5252">
      <c r="B5252" s="1" t="str">
        <f>IFERROR(__xludf.DUMMYFUNCTION("""COMPUTED_VALUE"""),"C#;HTML/CSS;Java;JavaScript;TypeScript;VBA")</f>
        <v>C#;HTML/CSS;Java;JavaScript;TypeScript;VBA</v>
      </c>
      <c r="E5252" s="1" t="str">
        <f>IFERROR(__xludf.DUMMYFUNCTION("UNIQUE(SPLIT(B5252,"";""))"),"C#")</f>
        <v>C#</v>
      </c>
      <c r="F5252" s="1" t="str">
        <f>IFERROR(__xludf.DUMMYFUNCTION("""COMPUTED_VALUE"""),"HTML/CSS")</f>
        <v>HTML/CSS</v>
      </c>
      <c r="G5252" s="1" t="str">
        <f>IFERROR(__xludf.DUMMYFUNCTION("""COMPUTED_VALUE"""),"Java")</f>
        <v>Java</v>
      </c>
      <c r="H5252" s="1" t="str">
        <f>IFERROR(__xludf.DUMMYFUNCTION("""COMPUTED_VALUE"""),"JavaScript")</f>
        <v>JavaScript</v>
      </c>
      <c r="I5252" s="1" t="str">
        <f>IFERROR(__xludf.DUMMYFUNCTION("""COMPUTED_VALUE"""),"TypeScript")</f>
        <v>TypeScript</v>
      </c>
      <c r="J5252" s="1" t="str">
        <f>IFERROR(__xludf.DUMMYFUNCTION("""COMPUTED_VALUE"""),"VBA")</f>
        <v>VBA</v>
      </c>
    </row>
    <row r="5253">
      <c r="B5253" s="1" t="str">
        <f>IFERROR(__xludf.DUMMYFUNCTION("""COMPUTED_VALUE"""),"C#;Other(s):")</f>
        <v>C#;Other(s):</v>
      </c>
      <c r="E5253" s="1" t="str">
        <f>IFERROR(__xludf.DUMMYFUNCTION("UNIQUE(SPLIT(B5253,"";""))"),"C#")</f>
        <v>C#</v>
      </c>
      <c r="F5253" s="1" t="str">
        <f>IFERROR(__xludf.DUMMYFUNCTION("""COMPUTED_VALUE"""),"Other(s):")</f>
        <v>Other(s):</v>
      </c>
    </row>
    <row r="5254">
      <c r="B5254" s="1" t="str">
        <f>IFERROR(__xludf.DUMMYFUNCTION("""COMPUTED_VALUE"""),"C#;HTML/CSS;Java;JavaScript;SQL")</f>
        <v>C#;HTML/CSS;Java;JavaScript;SQL</v>
      </c>
      <c r="E5254" s="1" t="str">
        <f>IFERROR(__xludf.DUMMYFUNCTION("UNIQUE(SPLIT(B5254,"";""))"),"C#")</f>
        <v>C#</v>
      </c>
      <c r="F5254" s="1" t="str">
        <f>IFERROR(__xludf.DUMMYFUNCTION("""COMPUTED_VALUE"""),"HTML/CSS")</f>
        <v>HTML/CSS</v>
      </c>
      <c r="G5254" s="1" t="str">
        <f>IFERROR(__xludf.DUMMYFUNCTION("""COMPUTED_VALUE"""),"Java")</f>
        <v>Java</v>
      </c>
      <c r="H5254" s="1" t="str">
        <f>IFERROR(__xludf.DUMMYFUNCTION("""COMPUTED_VALUE"""),"JavaScript")</f>
        <v>JavaScript</v>
      </c>
      <c r="I5254" s="1" t="str">
        <f>IFERROR(__xludf.DUMMYFUNCTION("""COMPUTED_VALUE"""),"SQL")</f>
        <v>SQL</v>
      </c>
    </row>
    <row r="5255">
      <c r="B5255" s="1" t="str">
        <f>IFERROR(__xludf.DUMMYFUNCTION("""COMPUTED_VALUE"""),"C#;JavaScript;SQL;Other(s):")</f>
        <v>C#;JavaScript;SQL;Other(s):</v>
      </c>
      <c r="E5255" s="1" t="str">
        <f>IFERROR(__xludf.DUMMYFUNCTION("UNIQUE(SPLIT(B5255,"";""))"),"C#")</f>
        <v>C#</v>
      </c>
      <c r="F5255" s="1" t="str">
        <f>IFERROR(__xludf.DUMMYFUNCTION("""COMPUTED_VALUE"""),"JavaScript")</f>
        <v>JavaScript</v>
      </c>
      <c r="G5255" s="1" t="str">
        <f>IFERROR(__xludf.DUMMYFUNCTION("""COMPUTED_VALUE"""),"SQL")</f>
        <v>SQL</v>
      </c>
      <c r="H5255" s="1" t="str">
        <f>IFERROR(__xludf.DUMMYFUNCTION("""COMPUTED_VALUE"""),"Other(s):")</f>
        <v>Other(s):</v>
      </c>
    </row>
    <row r="5256">
      <c r="B5256" s="1" t="str">
        <f>IFERROR(__xludf.DUMMYFUNCTION("""COMPUTED_VALUE"""),"HTML/CSS;JavaScript;TypeScript")</f>
        <v>HTML/CSS;JavaScript;TypeScript</v>
      </c>
      <c r="E5256" s="1" t="str">
        <f>IFERROR(__xludf.DUMMYFUNCTION("UNIQUE(SPLIT(B5256,"";""))"),"HTML/CSS")</f>
        <v>HTML/CSS</v>
      </c>
      <c r="F5256" s="1" t="str">
        <f>IFERROR(__xludf.DUMMYFUNCTION("""COMPUTED_VALUE"""),"JavaScript")</f>
        <v>JavaScript</v>
      </c>
      <c r="G5256" s="1" t="str">
        <f>IFERROR(__xludf.DUMMYFUNCTION("""COMPUTED_VALUE"""),"TypeScript")</f>
        <v>TypeScript</v>
      </c>
    </row>
    <row r="5257">
      <c r="B5257" s="1" t="str">
        <f>IFERROR(__xludf.DUMMYFUNCTION("""COMPUTED_VALUE"""),"HTML/CSS;JavaScript;PHP")</f>
        <v>HTML/CSS;JavaScript;PHP</v>
      </c>
      <c r="E5257" s="1" t="str">
        <f>IFERROR(__xludf.DUMMYFUNCTION("UNIQUE(SPLIT(B5257,"";""))"),"HTML/CSS")</f>
        <v>HTML/CSS</v>
      </c>
      <c r="F5257" s="1" t="str">
        <f>IFERROR(__xludf.DUMMYFUNCTION("""COMPUTED_VALUE"""),"JavaScript")</f>
        <v>JavaScript</v>
      </c>
      <c r="G5257" s="1" t="str">
        <f>IFERROR(__xludf.DUMMYFUNCTION("""COMPUTED_VALUE"""),"PHP")</f>
        <v>PHP</v>
      </c>
    </row>
    <row r="5258">
      <c r="B5258" s="1" t="str">
        <f>IFERROR(__xludf.DUMMYFUNCTION("""COMPUTED_VALUE"""),"Bash/Shell/PowerShell;HTML/CSS;Python;Ruby;Other(s):")</f>
        <v>Bash/Shell/PowerShell;HTML/CSS;Python;Ruby;Other(s):</v>
      </c>
      <c r="E5258" s="1" t="str">
        <f>IFERROR(__xludf.DUMMYFUNCTION("UNIQUE(SPLIT(B5258,"";""))"),"Bash/Shell/PowerShell")</f>
        <v>Bash/Shell/PowerShell</v>
      </c>
      <c r="F5258" s="1" t="str">
        <f>IFERROR(__xludf.DUMMYFUNCTION("""COMPUTED_VALUE"""),"HTML/CSS")</f>
        <v>HTML/CSS</v>
      </c>
      <c r="G5258" s="1" t="str">
        <f>IFERROR(__xludf.DUMMYFUNCTION("""COMPUTED_VALUE"""),"Python")</f>
        <v>Python</v>
      </c>
      <c r="H5258" s="1" t="str">
        <f>IFERROR(__xludf.DUMMYFUNCTION("""COMPUTED_VALUE"""),"Ruby")</f>
        <v>Ruby</v>
      </c>
      <c r="I5258" s="1" t="str">
        <f>IFERROR(__xludf.DUMMYFUNCTION("""COMPUTED_VALUE"""),"Other(s):")</f>
        <v>Other(s):</v>
      </c>
    </row>
    <row r="5259">
      <c r="B5259" s="1" t="str">
        <f>IFERROR(__xludf.DUMMYFUNCTION("""COMPUTED_VALUE"""),"HTML/CSS;JavaScript;SQL")</f>
        <v>HTML/CSS;JavaScript;SQL</v>
      </c>
      <c r="E5259" s="1" t="str">
        <f>IFERROR(__xludf.DUMMYFUNCTION("UNIQUE(SPLIT(B5259,"";""))"),"HTML/CSS")</f>
        <v>HTML/CSS</v>
      </c>
      <c r="F5259" s="1" t="str">
        <f>IFERROR(__xludf.DUMMYFUNCTION("""COMPUTED_VALUE"""),"JavaScript")</f>
        <v>JavaScript</v>
      </c>
      <c r="G5259" s="1" t="str">
        <f>IFERROR(__xludf.DUMMYFUNCTION("""COMPUTED_VALUE"""),"SQL")</f>
        <v>SQL</v>
      </c>
    </row>
    <row r="5260">
      <c r="B5260" s="1" t="str">
        <f>IFERROR(__xludf.DUMMYFUNCTION("""COMPUTED_VALUE"""),"C++;C#;HTML/CSS;JavaScript;SQL")</f>
        <v>C++;C#;HTML/CSS;JavaScript;SQL</v>
      </c>
      <c r="E5260" s="1" t="str">
        <f>IFERROR(__xludf.DUMMYFUNCTION("UNIQUE(SPLIT(B5260,"";""))"),"C++")</f>
        <v>C++</v>
      </c>
      <c r="F5260" s="1" t="str">
        <f>IFERROR(__xludf.DUMMYFUNCTION("""COMPUTED_VALUE"""),"C#")</f>
        <v>C#</v>
      </c>
      <c r="G5260" s="1" t="str">
        <f>IFERROR(__xludf.DUMMYFUNCTION("""COMPUTED_VALUE"""),"HTML/CSS")</f>
        <v>HTML/CSS</v>
      </c>
      <c r="H5260" s="1" t="str">
        <f>IFERROR(__xludf.DUMMYFUNCTION("""COMPUTED_VALUE"""),"JavaScript")</f>
        <v>JavaScript</v>
      </c>
      <c r="I5260" s="1" t="str">
        <f>IFERROR(__xludf.DUMMYFUNCTION("""COMPUTED_VALUE"""),"SQL")</f>
        <v>SQL</v>
      </c>
    </row>
    <row r="5261">
      <c r="B5261" s="1" t="str">
        <f>IFERROR(__xludf.DUMMYFUNCTION("""COMPUTED_VALUE"""),"Python;SQL;VBA")</f>
        <v>Python;SQL;VBA</v>
      </c>
      <c r="E5261" s="1" t="str">
        <f>IFERROR(__xludf.DUMMYFUNCTION("UNIQUE(SPLIT(B5261,"";""))"),"Python")</f>
        <v>Python</v>
      </c>
      <c r="F5261" s="1" t="str">
        <f>IFERROR(__xludf.DUMMYFUNCTION("""COMPUTED_VALUE"""),"SQL")</f>
        <v>SQL</v>
      </c>
      <c r="G5261" s="1" t="str">
        <f>IFERROR(__xludf.DUMMYFUNCTION("""COMPUTED_VALUE"""),"VBA")</f>
        <v>VBA</v>
      </c>
    </row>
    <row r="5262">
      <c r="B5262" s="1" t="str">
        <f>IFERROR(__xludf.DUMMYFUNCTION("""COMPUTED_VALUE"""),"Assembly;C;Java;Python")</f>
        <v>Assembly;C;Java;Python</v>
      </c>
      <c r="E5262" s="1" t="str">
        <f>IFERROR(__xludf.DUMMYFUNCTION("UNIQUE(SPLIT(B5262,"";""))"),"Assembly")</f>
        <v>Assembly</v>
      </c>
      <c r="F5262" s="1" t="str">
        <f>IFERROR(__xludf.DUMMYFUNCTION("""COMPUTED_VALUE"""),"C")</f>
        <v>C</v>
      </c>
      <c r="G5262" s="1" t="str">
        <f>IFERROR(__xludf.DUMMYFUNCTION("""COMPUTED_VALUE"""),"Java")</f>
        <v>Java</v>
      </c>
      <c r="H5262" s="1" t="str">
        <f>IFERROR(__xludf.DUMMYFUNCTION("""COMPUTED_VALUE"""),"Python")</f>
        <v>Python</v>
      </c>
    </row>
    <row r="5263">
      <c r="B5263" s="1" t="str">
        <f>IFERROR(__xludf.DUMMYFUNCTION("""COMPUTED_VALUE"""),"C#;HTML/CSS;JavaScript;PHP;Python;SQL")</f>
        <v>C#;HTML/CSS;JavaScript;PHP;Python;SQL</v>
      </c>
      <c r="E5263" s="1" t="str">
        <f>IFERROR(__xludf.DUMMYFUNCTION("UNIQUE(SPLIT(B5263,"";""))"),"C#")</f>
        <v>C#</v>
      </c>
      <c r="F5263" s="1" t="str">
        <f>IFERROR(__xludf.DUMMYFUNCTION("""COMPUTED_VALUE"""),"HTML/CSS")</f>
        <v>HTML/CSS</v>
      </c>
      <c r="G5263" s="1" t="str">
        <f>IFERROR(__xludf.DUMMYFUNCTION("""COMPUTED_VALUE"""),"JavaScript")</f>
        <v>JavaScript</v>
      </c>
      <c r="H5263" s="1" t="str">
        <f>IFERROR(__xludf.DUMMYFUNCTION("""COMPUTED_VALUE"""),"PHP")</f>
        <v>PHP</v>
      </c>
      <c r="I5263" s="1" t="str">
        <f>IFERROR(__xludf.DUMMYFUNCTION("""COMPUTED_VALUE"""),"Python")</f>
        <v>Python</v>
      </c>
      <c r="J5263" s="1" t="str">
        <f>IFERROR(__xludf.DUMMYFUNCTION("""COMPUTED_VALUE"""),"SQL")</f>
        <v>SQL</v>
      </c>
    </row>
    <row r="5264">
      <c r="B5264" s="1" t="str">
        <f>IFERROR(__xludf.DUMMYFUNCTION("""COMPUTED_VALUE"""),"Go;Ruby")</f>
        <v>Go;Ruby</v>
      </c>
      <c r="E5264" s="1" t="str">
        <f>IFERROR(__xludf.DUMMYFUNCTION("UNIQUE(SPLIT(B5264,"";""))"),"Go")</f>
        <v>Go</v>
      </c>
      <c r="F5264" s="1" t="str">
        <f>IFERROR(__xludf.DUMMYFUNCTION("""COMPUTED_VALUE"""),"Ruby")</f>
        <v>Ruby</v>
      </c>
    </row>
    <row r="5265">
      <c r="B5265" s="1" t="str">
        <f>IFERROR(__xludf.DUMMYFUNCTION("""COMPUTED_VALUE"""),"Assembly;C;C++;HTML/CSS;JavaScript;Python")</f>
        <v>Assembly;C;C++;HTML/CSS;JavaScript;Python</v>
      </c>
      <c r="E5265" s="1" t="str">
        <f>IFERROR(__xludf.DUMMYFUNCTION("UNIQUE(SPLIT(B5265,"";""))"),"Assembly")</f>
        <v>Assembly</v>
      </c>
      <c r="F5265" s="1" t="str">
        <f>IFERROR(__xludf.DUMMYFUNCTION("""COMPUTED_VALUE"""),"C")</f>
        <v>C</v>
      </c>
      <c r="G5265" s="1" t="str">
        <f>IFERROR(__xludf.DUMMYFUNCTION("""COMPUTED_VALUE"""),"C++")</f>
        <v>C++</v>
      </c>
      <c r="H5265" s="1" t="str">
        <f>IFERROR(__xludf.DUMMYFUNCTION("""COMPUTED_VALUE"""),"HTML/CSS")</f>
        <v>HTML/CSS</v>
      </c>
      <c r="I5265" s="1" t="str">
        <f>IFERROR(__xludf.DUMMYFUNCTION("""COMPUTED_VALUE"""),"JavaScript")</f>
        <v>JavaScript</v>
      </c>
      <c r="J5265" s="1" t="str">
        <f>IFERROR(__xludf.DUMMYFUNCTION("""COMPUTED_VALUE"""),"Python")</f>
        <v>Python</v>
      </c>
    </row>
    <row r="5266">
      <c r="B5266" s="1" t="str">
        <f>IFERROR(__xludf.DUMMYFUNCTION("""COMPUTED_VALUE"""),"C#;HTML/CSS;JavaScript;Python;SQL;TypeScript")</f>
        <v>C#;HTML/CSS;JavaScript;Python;SQL;TypeScript</v>
      </c>
      <c r="E5266" s="1" t="str">
        <f>IFERROR(__xludf.DUMMYFUNCTION("UNIQUE(SPLIT(B5266,"";""))"),"C#")</f>
        <v>C#</v>
      </c>
      <c r="F5266" s="1" t="str">
        <f>IFERROR(__xludf.DUMMYFUNCTION("""COMPUTED_VALUE"""),"HTML/CSS")</f>
        <v>HTML/CSS</v>
      </c>
      <c r="G5266" s="1" t="str">
        <f>IFERROR(__xludf.DUMMYFUNCTION("""COMPUTED_VALUE"""),"JavaScript")</f>
        <v>JavaScript</v>
      </c>
      <c r="H5266" s="1" t="str">
        <f>IFERROR(__xludf.DUMMYFUNCTION("""COMPUTED_VALUE"""),"Python")</f>
        <v>Python</v>
      </c>
      <c r="I5266" s="1" t="str">
        <f>IFERROR(__xludf.DUMMYFUNCTION("""COMPUTED_VALUE"""),"SQL")</f>
        <v>SQL</v>
      </c>
      <c r="J5266" s="1" t="str">
        <f>IFERROR(__xludf.DUMMYFUNCTION("""COMPUTED_VALUE"""),"TypeScript")</f>
        <v>TypeScript</v>
      </c>
    </row>
    <row r="5267">
      <c r="B5267" s="1" t="str">
        <f>IFERROR(__xludf.DUMMYFUNCTION("""COMPUTED_VALUE"""),"Bash/Shell/PowerShell;PHP;SQL")</f>
        <v>Bash/Shell/PowerShell;PHP;SQL</v>
      </c>
      <c r="E5267" s="1" t="str">
        <f>IFERROR(__xludf.DUMMYFUNCTION("UNIQUE(SPLIT(B5267,"";""))"),"Bash/Shell/PowerShell")</f>
        <v>Bash/Shell/PowerShell</v>
      </c>
      <c r="F5267" s="1" t="str">
        <f>IFERROR(__xludf.DUMMYFUNCTION("""COMPUTED_VALUE"""),"PHP")</f>
        <v>PHP</v>
      </c>
      <c r="G5267" s="1" t="str">
        <f>IFERROR(__xludf.DUMMYFUNCTION("""COMPUTED_VALUE"""),"SQL")</f>
        <v>SQL</v>
      </c>
    </row>
    <row r="5268">
      <c r="B5268" s="1" t="str">
        <f>IFERROR(__xludf.DUMMYFUNCTION("""COMPUTED_VALUE"""),"Assembly;Bash/Shell/PowerShell;C++;C#;HTML/CSS;Java;JavaScript")</f>
        <v>Assembly;Bash/Shell/PowerShell;C++;C#;HTML/CSS;Java;JavaScript</v>
      </c>
      <c r="E5268" s="1" t="str">
        <f>IFERROR(__xludf.DUMMYFUNCTION("UNIQUE(SPLIT(B5268,"";""))"),"Assembly")</f>
        <v>Assembly</v>
      </c>
      <c r="F5268" s="1" t="str">
        <f>IFERROR(__xludf.DUMMYFUNCTION("""COMPUTED_VALUE"""),"Bash/Shell/PowerShell")</f>
        <v>Bash/Shell/PowerShell</v>
      </c>
      <c r="G5268" s="1" t="str">
        <f>IFERROR(__xludf.DUMMYFUNCTION("""COMPUTED_VALUE"""),"C++")</f>
        <v>C++</v>
      </c>
      <c r="H5268" s="1" t="str">
        <f>IFERROR(__xludf.DUMMYFUNCTION("""COMPUTED_VALUE"""),"C#")</f>
        <v>C#</v>
      </c>
      <c r="I5268" s="1" t="str">
        <f>IFERROR(__xludf.DUMMYFUNCTION("""COMPUTED_VALUE"""),"HTML/CSS")</f>
        <v>HTML/CSS</v>
      </c>
      <c r="J5268" s="1" t="str">
        <f>IFERROR(__xludf.DUMMYFUNCTION("""COMPUTED_VALUE"""),"Java")</f>
        <v>Java</v>
      </c>
      <c r="K5268" s="1" t="str">
        <f>IFERROR(__xludf.DUMMYFUNCTION("""COMPUTED_VALUE"""),"JavaScript")</f>
        <v>JavaScript</v>
      </c>
    </row>
    <row r="5269">
      <c r="B5269" s="1" t="str">
        <f>IFERROR(__xludf.DUMMYFUNCTION("""COMPUTED_VALUE"""),"Bash/Shell/PowerShell;HTML/CSS;Java;JavaScript;Python;SQL")</f>
        <v>Bash/Shell/PowerShell;HTML/CSS;Java;JavaScript;Python;SQL</v>
      </c>
      <c r="E5269" s="1" t="str">
        <f>IFERROR(__xludf.DUMMYFUNCTION("UNIQUE(SPLIT(B5269,"";""))"),"Bash/Shell/PowerShell")</f>
        <v>Bash/Shell/PowerShell</v>
      </c>
      <c r="F5269" s="1" t="str">
        <f>IFERROR(__xludf.DUMMYFUNCTION("""COMPUTED_VALUE"""),"HTML/CSS")</f>
        <v>HTML/CSS</v>
      </c>
      <c r="G5269" s="1" t="str">
        <f>IFERROR(__xludf.DUMMYFUNCTION("""COMPUTED_VALUE"""),"Java")</f>
        <v>Java</v>
      </c>
      <c r="H5269" s="1" t="str">
        <f>IFERROR(__xludf.DUMMYFUNCTION("""COMPUTED_VALUE"""),"JavaScript")</f>
        <v>JavaScript</v>
      </c>
      <c r="I5269" s="1" t="str">
        <f>IFERROR(__xludf.DUMMYFUNCTION("""COMPUTED_VALUE"""),"Python")</f>
        <v>Python</v>
      </c>
      <c r="J5269" s="1" t="str">
        <f>IFERROR(__xludf.DUMMYFUNCTION("""COMPUTED_VALUE"""),"SQL")</f>
        <v>SQL</v>
      </c>
    </row>
    <row r="5270">
      <c r="B5270" s="1" t="str">
        <f>IFERROR(__xludf.DUMMYFUNCTION("""COMPUTED_VALUE"""),"Bash/Shell/PowerShell;Go;Python;Rust")</f>
        <v>Bash/Shell/PowerShell;Go;Python;Rust</v>
      </c>
      <c r="E5270" s="1" t="str">
        <f>IFERROR(__xludf.DUMMYFUNCTION("UNIQUE(SPLIT(B5270,"";""))"),"Bash/Shell/PowerShell")</f>
        <v>Bash/Shell/PowerShell</v>
      </c>
      <c r="F5270" s="1" t="str">
        <f>IFERROR(__xludf.DUMMYFUNCTION("""COMPUTED_VALUE"""),"Go")</f>
        <v>Go</v>
      </c>
      <c r="G5270" s="1" t="str">
        <f>IFERROR(__xludf.DUMMYFUNCTION("""COMPUTED_VALUE"""),"Python")</f>
        <v>Python</v>
      </c>
      <c r="H5270" s="1" t="str">
        <f>IFERROR(__xludf.DUMMYFUNCTION("""COMPUTED_VALUE"""),"Rust")</f>
        <v>Rust</v>
      </c>
    </row>
    <row r="5271">
      <c r="B5271" s="1" t="str">
        <f>IFERROR(__xludf.DUMMYFUNCTION("""COMPUTED_VALUE"""),"Python")</f>
        <v>Python</v>
      </c>
      <c r="E5271" s="1" t="str">
        <f>IFERROR(__xludf.DUMMYFUNCTION("UNIQUE(SPLIT(B5271,"";""))"),"Python")</f>
        <v>Python</v>
      </c>
    </row>
    <row r="5272">
      <c r="B5272" s="1" t="str">
        <f>IFERROR(__xludf.DUMMYFUNCTION("""COMPUTED_VALUE"""),"HTML/CSS;Ruby;SQL")</f>
        <v>HTML/CSS;Ruby;SQL</v>
      </c>
      <c r="E5272" s="1" t="str">
        <f>IFERROR(__xludf.DUMMYFUNCTION("UNIQUE(SPLIT(B5272,"";""))"),"HTML/CSS")</f>
        <v>HTML/CSS</v>
      </c>
      <c r="F5272" s="1" t="str">
        <f>IFERROR(__xludf.DUMMYFUNCTION("""COMPUTED_VALUE"""),"Ruby")</f>
        <v>Ruby</v>
      </c>
      <c r="G5272" s="1" t="str">
        <f>IFERROR(__xludf.DUMMYFUNCTION("""COMPUTED_VALUE"""),"SQL")</f>
        <v>SQL</v>
      </c>
    </row>
    <row r="5273">
      <c r="B5273" s="1" t="str">
        <f>IFERROR(__xludf.DUMMYFUNCTION("""COMPUTED_VALUE"""),"C++;HTML/CSS;Java;JavaScript;Kotlin;Ruby;TypeScript")</f>
        <v>C++;HTML/CSS;Java;JavaScript;Kotlin;Ruby;TypeScript</v>
      </c>
      <c r="E5273" s="1" t="str">
        <f>IFERROR(__xludf.DUMMYFUNCTION("UNIQUE(SPLIT(B5273,"";""))"),"C++")</f>
        <v>C++</v>
      </c>
      <c r="F5273" s="1" t="str">
        <f>IFERROR(__xludf.DUMMYFUNCTION("""COMPUTED_VALUE"""),"HTML/CSS")</f>
        <v>HTML/CSS</v>
      </c>
      <c r="G5273" s="1" t="str">
        <f>IFERROR(__xludf.DUMMYFUNCTION("""COMPUTED_VALUE"""),"Java")</f>
        <v>Java</v>
      </c>
      <c r="H5273" s="1" t="str">
        <f>IFERROR(__xludf.DUMMYFUNCTION("""COMPUTED_VALUE"""),"JavaScript")</f>
        <v>JavaScript</v>
      </c>
      <c r="I5273" s="1" t="str">
        <f>IFERROR(__xludf.DUMMYFUNCTION("""COMPUTED_VALUE"""),"Kotlin")</f>
        <v>Kotlin</v>
      </c>
      <c r="J5273" s="1" t="str">
        <f>IFERROR(__xludf.DUMMYFUNCTION("""COMPUTED_VALUE"""),"Ruby")</f>
        <v>Ruby</v>
      </c>
      <c r="K5273" s="1" t="str">
        <f>IFERROR(__xludf.DUMMYFUNCTION("""COMPUTED_VALUE"""),"TypeScript")</f>
        <v>TypeScript</v>
      </c>
    </row>
    <row r="5274">
      <c r="B5274" s="1" t="str">
        <f>IFERROR(__xludf.DUMMYFUNCTION("""COMPUTED_VALUE"""),"Bash/Shell/PowerShell;HTML/CSS;JavaScript;Python;R;SQL;VBA")</f>
        <v>Bash/Shell/PowerShell;HTML/CSS;JavaScript;Python;R;SQL;VBA</v>
      </c>
      <c r="E5274" s="1" t="str">
        <f>IFERROR(__xludf.DUMMYFUNCTION("UNIQUE(SPLIT(B5274,"";""))"),"Bash/Shell/PowerShell")</f>
        <v>Bash/Shell/PowerShell</v>
      </c>
      <c r="F5274" s="1" t="str">
        <f>IFERROR(__xludf.DUMMYFUNCTION("""COMPUTED_VALUE"""),"HTML/CSS")</f>
        <v>HTML/CSS</v>
      </c>
      <c r="G5274" s="1" t="str">
        <f>IFERROR(__xludf.DUMMYFUNCTION("""COMPUTED_VALUE"""),"JavaScript")</f>
        <v>JavaScript</v>
      </c>
      <c r="H5274" s="1" t="str">
        <f>IFERROR(__xludf.DUMMYFUNCTION("""COMPUTED_VALUE"""),"Python")</f>
        <v>Python</v>
      </c>
      <c r="I5274" s="1" t="str">
        <f>IFERROR(__xludf.DUMMYFUNCTION("""COMPUTED_VALUE"""),"R")</f>
        <v>R</v>
      </c>
      <c r="J5274" s="1" t="str">
        <f>IFERROR(__xludf.DUMMYFUNCTION("""COMPUTED_VALUE"""),"SQL")</f>
        <v>SQL</v>
      </c>
      <c r="K5274" s="1" t="str">
        <f>IFERROR(__xludf.DUMMYFUNCTION("""COMPUTED_VALUE"""),"VBA")</f>
        <v>VBA</v>
      </c>
    </row>
    <row r="5275">
      <c r="B5275" s="1" t="str">
        <f>IFERROR(__xludf.DUMMYFUNCTION("""COMPUTED_VALUE"""),"C++;Python;Scala;SQL")</f>
        <v>C++;Python;Scala;SQL</v>
      </c>
      <c r="E5275" s="1" t="str">
        <f>IFERROR(__xludf.DUMMYFUNCTION("UNIQUE(SPLIT(B5275,"";""))"),"C++")</f>
        <v>C++</v>
      </c>
      <c r="F5275" s="1" t="str">
        <f>IFERROR(__xludf.DUMMYFUNCTION("""COMPUTED_VALUE"""),"Python")</f>
        <v>Python</v>
      </c>
      <c r="G5275" s="1" t="str">
        <f>IFERROR(__xludf.DUMMYFUNCTION("""COMPUTED_VALUE"""),"Scala")</f>
        <v>Scala</v>
      </c>
      <c r="H5275" s="1" t="str">
        <f>IFERROR(__xludf.DUMMYFUNCTION("""COMPUTED_VALUE"""),"SQL")</f>
        <v>SQL</v>
      </c>
    </row>
    <row r="5276">
      <c r="B5276" s="1" t="str">
        <f>IFERROR(__xludf.DUMMYFUNCTION("""COMPUTED_VALUE"""),"HTML/CSS;Java;JavaScript;SQL")</f>
        <v>HTML/CSS;Java;JavaScript;SQL</v>
      </c>
      <c r="E5276" s="1" t="str">
        <f>IFERROR(__xludf.DUMMYFUNCTION("UNIQUE(SPLIT(B5276,"";""))"),"HTML/CSS")</f>
        <v>HTML/CSS</v>
      </c>
      <c r="F5276" s="1" t="str">
        <f>IFERROR(__xludf.DUMMYFUNCTION("""COMPUTED_VALUE"""),"Java")</f>
        <v>Java</v>
      </c>
      <c r="G5276" s="1" t="str">
        <f>IFERROR(__xludf.DUMMYFUNCTION("""COMPUTED_VALUE"""),"JavaScript")</f>
        <v>JavaScript</v>
      </c>
      <c r="H5276" s="1" t="str">
        <f>IFERROR(__xludf.DUMMYFUNCTION("""COMPUTED_VALUE"""),"SQL")</f>
        <v>SQL</v>
      </c>
    </row>
    <row r="5277">
      <c r="B5277" s="1" t="str">
        <f>IFERROR(__xludf.DUMMYFUNCTION("""COMPUTED_VALUE"""),"HTML/CSS;JavaScript;PHP;SQL")</f>
        <v>HTML/CSS;JavaScript;PHP;SQL</v>
      </c>
      <c r="E5277" s="1" t="str">
        <f>IFERROR(__xludf.DUMMYFUNCTION("UNIQUE(SPLIT(B5277,"";""))"),"HTML/CSS")</f>
        <v>HTML/CSS</v>
      </c>
      <c r="F5277" s="1" t="str">
        <f>IFERROR(__xludf.DUMMYFUNCTION("""COMPUTED_VALUE"""),"JavaScript")</f>
        <v>JavaScript</v>
      </c>
      <c r="G5277" s="1" t="str">
        <f>IFERROR(__xludf.DUMMYFUNCTION("""COMPUTED_VALUE"""),"PHP")</f>
        <v>PHP</v>
      </c>
      <c r="H5277" s="1" t="str">
        <f>IFERROR(__xludf.DUMMYFUNCTION("""COMPUTED_VALUE"""),"SQL")</f>
        <v>SQL</v>
      </c>
    </row>
    <row r="5278">
      <c r="B5278" s="1" t="str">
        <f>IFERROR(__xludf.DUMMYFUNCTION("""COMPUTED_VALUE"""),"HTML/CSS;JavaScript;PHP;Python;SQL;Other(s):")</f>
        <v>HTML/CSS;JavaScript;PHP;Python;SQL;Other(s):</v>
      </c>
      <c r="E5278" s="1" t="str">
        <f>IFERROR(__xludf.DUMMYFUNCTION("UNIQUE(SPLIT(B5278,"";""))"),"HTML/CSS")</f>
        <v>HTML/CSS</v>
      </c>
      <c r="F5278" s="1" t="str">
        <f>IFERROR(__xludf.DUMMYFUNCTION("""COMPUTED_VALUE"""),"JavaScript")</f>
        <v>JavaScript</v>
      </c>
      <c r="G5278" s="1" t="str">
        <f>IFERROR(__xludf.DUMMYFUNCTION("""COMPUTED_VALUE"""),"PHP")</f>
        <v>PHP</v>
      </c>
      <c r="H5278" s="1" t="str">
        <f>IFERROR(__xludf.DUMMYFUNCTION("""COMPUTED_VALUE"""),"Python")</f>
        <v>Python</v>
      </c>
      <c r="I5278" s="1" t="str">
        <f>IFERROR(__xludf.DUMMYFUNCTION("""COMPUTED_VALUE"""),"SQL")</f>
        <v>SQL</v>
      </c>
      <c r="J5278" s="1" t="str">
        <f>IFERROR(__xludf.DUMMYFUNCTION("""COMPUTED_VALUE"""),"Other(s):")</f>
        <v>Other(s):</v>
      </c>
    </row>
    <row r="5279">
      <c r="B5279" s="1" t="str">
        <f>IFERROR(__xludf.DUMMYFUNCTION("""COMPUTED_VALUE"""),"Bash/Shell/PowerShell;C;C++;Python;Other(s):")</f>
        <v>Bash/Shell/PowerShell;C;C++;Python;Other(s):</v>
      </c>
      <c r="E5279" s="1" t="str">
        <f>IFERROR(__xludf.DUMMYFUNCTION("UNIQUE(SPLIT(B5279,"";""))"),"Bash/Shell/PowerShell")</f>
        <v>Bash/Shell/PowerShell</v>
      </c>
      <c r="F5279" s="1" t="str">
        <f>IFERROR(__xludf.DUMMYFUNCTION("""COMPUTED_VALUE"""),"C")</f>
        <v>C</v>
      </c>
      <c r="G5279" s="1" t="str">
        <f>IFERROR(__xludf.DUMMYFUNCTION("""COMPUTED_VALUE"""),"C++")</f>
        <v>C++</v>
      </c>
      <c r="H5279" s="1" t="str">
        <f>IFERROR(__xludf.DUMMYFUNCTION("""COMPUTED_VALUE"""),"Python")</f>
        <v>Python</v>
      </c>
      <c r="I5279" s="1" t="str">
        <f>IFERROR(__xludf.DUMMYFUNCTION("""COMPUTED_VALUE"""),"Other(s):")</f>
        <v>Other(s):</v>
      </c>
    </row>
    <row r="5280">
      <c r="B5280" s="1" t="str">
        <f>IFERROR(__xludf.DUMMYFUNCTION("""COMPUTED_VALUE"""),"HTML/CSS;JavaScript")</f>
        <v>HTML/CSS;JavaScript</v>
      </c>
      <c r="E5280" s="1" t="str">
        <f>IFERROR(__xludf.DUMMYFUNCTION("UNIQUE(SPLIT(B5280,"";""))"),"HTML/CSS")</f>
        <v>HTML/CSS</v>
      </c>
      <c r="F5280" s="1" t="str">
        <f>IFERROR(__xludf.DUMMYFUNCTION("""COMPUTED_VALUE"""),"JavaScript")</f>
        <v>JavaScript</v>
      </c>
    </row>
    <row r="5281">
      <c r="B5281" s="1" t="str">
        <f>IFERROR(__xludf.DUMMYFUNCTION("""COMPUTED_VALUE"""),"Bash/Shell/PowerShell;Clojure;HTML/CSS;Java;JavaScript")</f>
        <v>Bash/Shell/PowerShell;Clojure;HTML/CSS;Java;JavaScript</v>
      </c>
      <c r="E5281" s="1" t="str">
        <f>IFERROR(__xludf.DUMMYFUNCTION("UNIQUE(SPLIT(B5281,"";""))"),"Bash/Shell/PowerShell")</f>
        <v>Bash/Shell/PowerShell</v>
      </c>
      <c r="F5281" s="1" t="str">
        <f>IFERROR(__xludf.DUMMYFUNCTION("""COMPUTED_VALUE"""),"Clojure")</f>
        <v>Clojure</v>
      </c>
      <c r="G5281" s="1" t="str">
        <f>IFERROR(__xludf.DUMMYFUNCTION("""COMPUTED_VALUE"""),"HTML/CSS")</f>
        <v>HTML/CSS</v>
      </c>
      <c r="H5281" s="1" t="str">
        <f>IFERROR(__xludf.DUMMYFUNCTION("""COMPUTED_VALUE"""),"Java")</f>
        <v>Java</v>
      </c>
      <c r="I5281" s="1" t="str">
        <f>IFERROR(__xludf.DUMMYFUNCTION("""COMPUTED_VALUE"""),"JavaScript")</f>
        <v>JavaScript</v>
      </c>
    </row>
    <row r="5282">
      <c r="B5282" s="1" t="str">
        <f>IFERROR(__xludf.DUMMYFUNCTION("""COMPUTED_VALUE"""),"R")</f>
        <v>R</v>
      </c>
      <c r="E5282" s="1" t="str">
        <f>IFERROR(__xludf.DUMMYFUNCTION("UNIQUE(SPLIT(B5282,"";""))"),"R")</f>
        <v>R</v>
      </c>
    </row>
    <row r="5283">
      <c r="B5283" s="1" t="str">
        <f>IFERROR(__xludf.DUMMYFUNCTION("""COMPUTED_VALUE"""),"Elixir;HTML/CSS;JavaScript;Ruby;TypeScript")</f>
        <v>Elixir;HTML/CSS;JavaScript;Ruby;TypeScript</v>
      </c>
      <c r="E5283" s="1" t="str">
        <f>IFERROR(__xludf.DUMMYFUNCTION("UNIQUE(SPLIT(B5283,"";""))"),"Elixir")</f>
        <v>Elixir</v>
      </c>
      <c r="F5283" s="1" t="str">
        <f>IFERROR(__xludf.DUMMYFUNCTION("""COMPUTED_VALUE"""),"HTML/CSS")</f>
        <v>HTML/CSS</v>
      </c>
      <c r="G5283" s="1" t="str">
        <f>IFERROR(__xludf.DUMMYFUNCTION("""COMPUTED_VALUE"""),"JavaScript")</f>
        <v>JavaScript</v>
      </c>
      <c r="H5283" s="1" t="str">
        <f>IFERROR(__xludf.DUMMYFUNCTION("""COMPUTED_VALUE"""),"Ruby")</f>
        <v>Ruby</v>
      </c>
      <c r="I5283" s="1" t="str">
        <f>IFERROR(__xludf.DUMMYFUNCTION("""COMPUTED_VALUE"""),"TypeScript")</f>
        <v>TypeScript</v>
      </c>
    </row>
    <row r="5284">
      <c r="B5284" s="1" t="str">
        <f>IFERROR(__xludf.DUMMYFUNCTION("""COMPUTED_VALUE"""),"Assembly;Bash/Shell/PowerShell;C;C#;HTML/CSS;Java;JavaScript;Python;R")</f>
        <v>Assembly;Bash/Shell/PowerShell;C;C#;HTML/CSS;Java;JavaScript;Python;R</v>
      </c>
      <c r="E5284" s="1" t="str">
        <f>IFERROR(__xludf.DUMMYFUNCTION("UNIQUE(SPLIT(B5284,"";""))"),"Assembly")</f>
        <v>Assembly</v>
      </c>
      <c r="F5284" s="1" t="str">
        <f>IFERROR(__xludf.DUMMYFUNCTION("""COMPUTED_VALUE"""),"Bash/Shell/PowerShell")</f>
        <v>Bash/Shell/PowerShell</v>
      </c>
      <c r="G5284" s="1" t="str">
        <f>IFERROR(__xludf.DUMMYFUNCTION("""COMPUTED_VALUE"""),"C")</f>
        <v>C</v>
      </c>
      <c r="H5284" s="1" t="str">
        <f>IFERROR(__xludf.DUMMYFUNCTION("""COMPUTED_VALUE"""),"C#")</f>
        <v>C#</v>
      </c>
      <c r="I5284" s="1" t="str">
        <f>IFERROR(__xludf.DUMMYFUNCTION("""COMPUTED_VALUE"""),"HTML/CSS")</f>
        <v>HTML/CSS</v>
      </c>
      <c r="J5284" s="1" t="str">
        <f>IFERROR(__xludf.DUMMYFUNCTION("""COMPUTED_VALUE"""),"Java")</f>
        <v>Java</v>
      </c>
      <c r="K5284" s="1" t="str">
        <f>IFERROR(__xludf.DUMMYFUNCTION("""COMPUTED_VALUE"""),"JavaScript")</f>
        <v>JavaScript</v>
      </c>
      <c r="L5284" s="1" t="str">
        <f>IFERROR(__xludf.DUMMYFUNCTION("""COMPUTED_VALUE"""),"Python")</f>
        <v>Python</v>
      </c>
      <c r="M5284" s="1" t="str">
        <f>IFERROR(__xludf.DUMMYFUNCTION("""COMPUTED_VALUE"""),"R")</f>
        <v>R</v>
      </c>
    </row>
    <row r="5285">
      <c r="B5285" s="1" t="str">
        <f>IFERROR(__xludf.DUMMYFUNCTION("""COMPUTED_VALUE"""),"Bash/Shell/PowerShell;Java")</f>
        <v>Bash/Shell/PowerShell;Java</v>
      </c>
      <c r="E5285" s="1" t="str">
        <f>IFERROR(__xludf.DUMMYFUNCTION("UNIQUE(SPLIT(B5285,"";""))"),"Bash/Shell/PowerShell")</f>
        <v>Bash/Shell/PowerShell</v>
      </c>
      <c r="F5285" s="1" t="str">
        <f>IFERROR(__xludf.DUMMYFUNCTION("""COMPUTED_VALUE"""),"Java")</f>
        <v>Java</v>
      </c>
    </row>
    <row r="5286">
      <c r="B5286" s="1" t="str">
        <f>IFERROR(__xludf.DUMMYFUNCTION("""COMPUTED_VALUE"""),"Bash/Shell/PowerShell;HTML/CSS;Java;Python")</f>
        <v>Bash/Shell/PowerShell;HTML/CSS;Java;Python</v>
      </c>
      <c r="E5286" s="1" t="str">
        <f>IFERROR(__xludf.DUMMYFUNCTION("UNIQUE(SPLIT(B5286,"";""))"),"Bash/Shell/PowerShell")</f>
        <v>Bash/Shell/PowerShell</v>
      </c>
      <c r="F5286" s="1" t="str">
        <f>IFERROR(__xludf.DUMMYFUNCTION("""COMPUTED_VALUE"""),"HTML/CSS")</f>
        <v>HTML/CSS</v>
      </c>
      <c r="G5286" s="1" t="str">
        <f>IFERROR(__xludf.DUMMYFUNCTION("""COMPUTED_VALUE"""),"Java")</f>
        <v>Java</v>
      </c>
      <c r="H5286" s="1" t="str">
        <f>IFERROR(__xludf.DUMMYFUNCTION("""COMPUTED_VALUE"""),"Python")</f>
        <v>Python</v>
      </c>
    </row>
    <row r="5287">
      <c r="B5287" s="1" t="str">
        <f>IFERROR(__xludf.DUMMYFUNCTION("""COMPUTED_VALUE"""),"Assembly;C;C++;HTML/CSS;Java")</f>
        <v>Assembly;C;C++;HTML/CSS;Java</v>
      </c>
      <c r="E5287" s="1" t="str">
        <f>IFERROR(__xludf.DUMMYFUNCTION("UNIQUE(SPLIT(B5287,"";""))"),"Assembly")</f>
        <v>Assembly</v>
      </c>
      <c r="F5287" s="1" t="str">
        <f>IFERROR(__xludf.DUMMYFUNCTION("""COMPUTED_VALUE"""),"C")</f>
        <v>C</v>
      </c>
      <c r="G5287" s="1" t="str">
        <f>IFERROR(__xludf.DUMMYFUNCTION("""COMPUTED_VALUE"""),"C++")</f>
        <v>C++</v>
      </c>
      <c r="H5287" s="1" t="str">
        <f>IFERROR(__xludf.DUMMYFUNCTION("""COMPUTED_VALUE"""),"HTML/CSS")</f>
        <v>HTML/CSS</v>
      </c>
      <c r="I5287" s="1" t="str">
        <f>IFERROR(__xludf.DUMMYFUNCTION("""COMPUTED_VALUE"""),"Java")</f>
        <v>Java</v>
      </c>
    </row>
    <row r="5288">
      <c r="B5288" s="1" t="str">
        <f>IFERROR(__xludf.DUMMYFUNCTION("""COMPUTED_VALUE"""),"Bash/Shell/PowerShell;HTML/CSS;Java;JavaScript;Ruby;SQL")</f>
        <v>Bash/Shell/PowerShell;HTML/CSS;Java;JavaScript;Ruby;SQL</v>
      </c>
      <c r="E5288" s="1" t="str">
        <f>IFERROR(__xludf.DUMMYFUNCTION("UNIQUE(SPLIT(B5288,"";""))"),"Bash/Shell/PowerShell")</f>
        <v>Bash/Shell/PowerShell</v>
      </c>
      <c r="F5288" s="1" t="str">
        <f>IFERROR(__xludf.DUMMYFUNCTION("""COMPUTED_VALUE"""),"HTML/CSS")</f>
        <v>HTML/CSS</v>
      </c>
      <c r="G5288" s="1" t="str">
        <f>IFERROR(__xludf.DUMMYFUNCTION("""COMPUTED_VALUE"""),"Java")</f>
        <v>Java</v>
      </c>
      <c r="H5288" s="1" t="str">
        <f>IFERROR(__xludf.DUMMYFUNCTION("""COMPUTED_VALUE"""),"JavaScript")</f>
        <v>JavaScript</v>
      </c>
      <c r="I5288" s="1" t="str">
        <f>IFERROR(__xludf.DUMMYFUNCTION("""COMPUTED_VALUE"""),"Ruby")</f>
        <v>Ruby</v>
      </c>
      <c r="J5288" s="1" t="str">
        <f>IFERROR(__xludf.DUMMYFUNCTION("""COMPUTED_VALUE"""),"SQL")</f>
        <v>SQL</v>
      </c>
    </row>
    <row r="5289">
      <c r="B5289" s="1" t="str">
        <f>IFERROR(__xludf.DUMMYFUNCTION("""COMPUTED_VALUE"""),"Bash/Shell/PowerShell;JavaScript;Python;R;Ruby;SQL")</f>
        <v>Bash/Shell/PowerShell;JavaScript;Python;R;Ruby;SQL</v>
      </c>
      <c r="E5289" s="1" t="str">
        <f>IFERROR(__xludf.DUMMYFUNCTION("UNIQUE(SPLIT(B5289,"";""))"),"Bash/Shell/PowerShell")</f>
        <v>Bash/Shell/PowerShell</v>
      </c>
      <c r="F5289" s="1" t="str">
        <f>IFERROR(__xludf.DUMMYFUNCTION("""COMPUTED_VALUE"""),"JavaScript")</f>
        <v>JavaScript</v>
      </c>
      <c r="G5289" s="1" t="str">
        <f>IFERROR(__xludf.DUMMYFUNCTION("""COMPUTED_VALUE"""),"Python")</f>
        <v>Python</v>
      </c>
      <c r="H5289" s="1" t="str">
        <f>IFERROR(__xludf.DUMMYFUNCTION("""COMPUTED_VALUE"""),"R")</f>
        <v>R</v>
      </c>
      <c r="I5289" s="1" t="str">
        <f>IFERROR(__xludf.DUMMYFUNCTION("""COMPUTED_VALUE"""),"Ruby")</f>
        <v>Ruby</v>
      </c>
      <c r="J5289" s="1" t="str">
        <f>IFERROR(__xludf.DUMMYFUNCTION("""COMPUTED_VALUE"""),"SQL")</f>
        <v>SQL</v>
      </c>
    </row>
    <row r="5290">
      <c r="B5290" s="1" t="str">
        <f>IFERROR(__xludf.DUMMYFUNCTION("""COMPUTED_VALUE"""),"Bash/Shell/PowerShell;Java;JavaScript")</f>
        <v>Bash/Shell/PowerShell;Java;JavaScript</v>
      </c>
      <c r="E5290" s="1" t="str">
        <f>IFERROR(__xludf.DUMMYFUNCTION("UNIQUE(SPLIT(B5290,"";""))"),"Bash/Shell/PowerShell")</f>
        <v>Bash/Shell/PowerShell</v>
      </c>
      <c r="F5290" s="1" t="str">
        <f>IFERROR(__xludf.DUMMYFUNCTION("""COMPUTED_VALUE"""),"Java")</f>
        <v>Java</v>
      </c>
      <c r="G5290" s="1" t="str">
        <f>IFERROR(__xludf.DUMMYFUNCTION("""COMPUTED_VALUE"""),"JavaScript")</f>
        <v>JavaScript</v>
      </c>
    </row>
    <row r="5291">
      <c r="B5291" s="1" t="str">
        <f>IFERROR(__xludf.DUMMYFUNCTION("""COMPUTED_VALUE"""),"C#;HTML/CSS;Java;JavaScript;PHP;SQL")</f>
        <v>C#;HTML/CSS;Java;JavaScript;PHP;SQL</v>
      </c>
      <c r="E5291" s="1" t="str">
        <f>IFERROR(__xludf.DUMMYFUNCTION("UNIQUE(SPLIT(B5291,"";""))"),"C#")</f>
        <v>C#</v>
      </c>
      <c r="F5291" s="1" t="str">
        <f>IFERROR(__xludf.DUMMYFUNCTION("""COMPUTED_VALUE"""),"HTML/CSS")</f>
        <v>HTML/CSS</v>
      </c>
      <c r="G5291" s="1" t="str">
        <f>IFERROR(__xludf.DUMMYFUNCTION("""COMPUTED_VALUE"""),"Java")</f>
        <v>Java</v>
      </c>
      <c r="H5291" s="1" t="str">
        <f>IFERROR(__xludf.DUMMYFUNCTION("""COMPUTED_VALUE"""),"JavaScript")</f>
        <v>JavaScript</v>
      </c>
      <c r="I5291" s="1" t="str">
        <f>IFERROR(__xludf.DUMMYFUNCTION("""COMPUTED_VALUE"""),"PHP")</f>
        <v>PHP</v>
      </c>
      <c r="J5291" s="1" t="str">
        <f>IFERROR(__xludf.DUMMYFUNCTION("""COMPUTED_VALUE"""),"SQL")</f>
        <v>SQL</v>
      </c>
    </row>
    <row r="5292">
      <c r="B5292" s="1" t="str">
        <f>IFERROR(__xludf.DUMMYFUNCTION("""COMPUTED_VALUE"""),"HTML/CSS;Java;JavaScript;Python")</f>
        <v>HTML/CSS;Java;JavaScript;Python</v>
      </c>
      <c r="E5292" s="1" t="str">
        <f>IFERROR(__xludf.DUMMYFUNCTION("UNIQUE(SPLIT(B5292,"";""))"),"HTML/CSS")</f>
        <v>HTML/CSS</v>
      </c>
      <c r="F5292" s="1" t="str">
        <f>IFERROR(__xludf.DUMMYFUNCTION("""COMPUTED_VALUE"""),"Java")</f>
        <v>Java</v>
      </c>
      <c r="G5292" s="1" t="str">
        <f>IFERROR(__xludf.DUMMYFUNCTION("""COMPUTED_VALUE"""),"JavaScript")</f>
        <v>JavaScript</v>
      </c>
      <c r="H5292" s="1" t="str">
        <f>IFERROR(__xludf.DUMMYFUNCTION("""COMPUTED_VALUE"""),"Python")</f>
        <v>Python</v>
      </c>
    </row>
    <row r="5293">
      <c r="B5293" s="1" t="str">
        <f>IFERROR(__xludf.DUMMYFUNCTION("""COMPUTED_VALUE"""),"HTML/CSS;Java;Kotlin;Python")</f>
        <v>HTML/CSS;Java;Kotlin;Python</v>
      </c>
      <c r="E5293" s="1" t="str">
        <f>IFERROR(__xludf.DUMMYFUNCTION("UNIQUE(SPLIT(B5293,"";""))"),"HTML/CSS")</f>
        <v>HTML/CSS</v>
      </c>
      <c r="F5293" s="1" t="str">
        <f>IFERROR(__xludf.DUMMYFUNCTION("""COMPUTED_VALUE"""),"Java")</f>
        <v>Java</v>
      </c>
      <c r="G5293" s="1" t="str">
        <f>IFERROR(__xludf.DUMMYFUNCTION("""COMPUTED_VALUE"""),"Kotlin")</f>
        <v>Kotlin</v>
      </c>
      <c r="H5293" s="1" t="str">
        <f>IFERROR(__xludf.DUMMYFUNCTION("""COMPUTED_VALUE"""),"Python")</f>
        <v>Python</v>
      </c>
    </row>
    <row r="5294">
      <c r="B5294" s="1" t="str">
        <f>IFERROR(__xludf.DUMMYFUNCTION("""COMPUTED_VALUE"""),"Bash/Shell/PowerShell;C;C++;Java;JavaScript;Python;R;TypeScript")</f>
        <v>Bash/Shell/PowerShell;C;C++;Java;JavaScript;Python;R;TypeScript</v>
      </c>
      <c r="E5294" s="1" t="str">
        <f>IFERROR(__xludf.DUMMYFUNCTION("UNIQUE(SPLIT(B5294,"";""))"),"Bash/Shell/PowerShell")</f>
        <v>Bash/Shell/PowerShell</v>
      </c>
      <c r="F5294" s="1" t="str">
        <f>IFERROR(__xludf.DUMMYFUNCTION("""COMPUTED_VALUE"""),"C")</f>
        <v>C</v>
      </c>
      <c r="G5294" s="1" t="str">
        <f>IFERROR(__xludf.DUMMYFUNCTION("""COMPUTED_VALUE"""),"C++")</f>
        <v>C++</v>
      </c>
      <c r="H5294" s="1" t="str">
        <f>IFERROR(__xludf.DUMMYFUNCTION("""COMPUTED_VALUE"""),"Java")</f>
        <v>Java</v>
      </c>
      <c r="I5294" s="1" t="str">
        <f>IFERROR(__xludf.DUMMYFUNCTION("""COMPUTED_VALUE"""),"JavaScript")</f>
        <v>JavaScript</v>
      </c>
      <c r="J5294" s="1" t="str">
        <f>IFERROR(__xludf.DUMMYFUNCTION("""COMPUTED_VALUE"""),"Python")</f>
        <v>Python</v>
      </c>
      <c r="K5294" s="1" t="str">
        <f>IFERROR(__xludf.DUMMYFUNCTION("""COMPUTED_VALUE"""),"R")</f>
        <v>R</v>
      </c>
      <c r="L5294" s="1" t="str">
        <f>IFERROR(__xludf.DUMMYFUNCTION("""COMPUTED_VALUE"""),"TypeScript")</f>
        <v>TypeScript</v>
      </c>
    </row>
    <row r="5295">
      <c r="B5295" s="1" t="str">
        <f>IFERROR(__xludf.DUMMYFUNCTION("""COMPUTED_VALUE"""),"Clojure;Python")</f>
        <v>Clojure;Python</v>
      </c>
      <c r="E5295" s="1" t="str">
        <f>IFERROR(__xludf.DUMMYFUNCTION("UNIQUE(SPLIT(B5295,"";""))"),"Clojure")</f>
        <v>Clojure</v>
      </c>
      <c r="F5295" s="1" t="str">
        <f>IFERROR(__xludf.DUMMYFUNCTION("""COMPUTED_VALUE"""),"Python")</f>
        <v>Python</v>
      </c>
    </row>
    <row r="5296">
      <c r="B5296" s="1" t="str">
        <f>IFERROR(__xludf.DUMMYFUNCTION("""COMPUTED_VALUE"""),"HTML/CSS;Java;JavaScript;Scala")</f>
        <v>HTML/CSS;Java;JavaScript;Scala</v>
      </c>
      <c r="E5296" s="1" t="str">
        <f>IFERROR(__xludf.DUMMYFUNCTION("UNIQUE(SPLIT(B5296,"";""))"),"HTML/CSS")</f>
        <v>HTML/CSS</v>
      </c>
      <c r="F5296" s="1" t="str">
        <f>IFERROR(__xludf.DUMMYFUNCTION("""COMPUTED_VALUE"""),"Java")</f>
        <v>Java</v>
      </c>
      <c r="G5296" s="1" t="str">
        <f>IFERROR(__xludf.DUMMYFUNCTION("""COMPUTED_VALUE"""),"JavaScript")</f>
        <v>JavaScript</v>
      </c>
      <c r="H5296" s="1" t="str">
        <f>IFERROR(__xludf.DUMMYFUNCTION("""COMPUTED_VALUE"""),"Scala")</f>
        <v>Scala</v>
      </c>
    </row>
    <row r="5297">
      <c r="B5297" s="1" t="str">
        <f>IFERROR(__xludf.DUMMYFUNCTION("""COMPUTED_VALUE"""),"Bash/Shell/PowerShell;Python")</f>
        <v>Bash/Shell/PowerShell;Python</v>
      </c>
      <c r="E5297" s="1" t="str">
        <f>IFERROR(__xludf.DUMMYFUNCTION("UNIQUE(SPLIT(B5297,"";""))"),"Bash/Shell/PowerShell")</f>
        <v>Bash/Shell/PowerShell</v>
      </c>
      <c r="F5297" s="1" t="str">
        <f>IFERROR(__xludf.DUMMYFUNCTION("""COMPUTED_VALUE"""),"Python")</f>
        <v>Python</v>
      </c>
    </row>
    <row r="5298">
      <c r="B5298" s="1" t="str">
        <f>IFERROR(__xludf.DUMMYFUNCTION("""COMPUTED_VALUE"""),"HTML/CSS;JavaScript;Objective-C;Python")</f>
        <v>HTML/CSS;JavaScript;Objective-C;Python</v>
      </c>
      <c r="E5298" s="1" t="str">
        <f>IFERROR(__xludf.DUMMYFUNCTION("UNIQUE(SPLIT(B5298,"";""))"),"HTML/CSS")</f>
        <v>HTML/CSS</v>
      </c>
      <c r="F5298" s="1" t="str">
        <f>IFERROR(__xludf.DUMMYFUNCTION("""COMPUTED_VALUE"""),"JavaScript")</f>
        <v>JavaScript</v>
      </c>
      <c r="G5298" s="1" t="str">
        <f>IFERROR(__xludf.DUMMYFUNCTION("""COMPUTED_VALUE"""),"Objective-C")</f>
        <v>Objective-C</v>
      </c>
      <c r="H5298" s="1" t="str">
        <f>IFERROR(__xludf.DUMMYFUNCTION("""COMPUTED_VALUE"""),"Python")</f>
        <v>Python</v>
      </c>
    </row>
    <row r="5299">
      <c r="B5299" s="1" t="str">
        <f>IFERROR(__xludf.DUMMYFUNCTION("""COMPUTED_VALUE"""),"Assembly;C#;Ruby;Other(s):")</f>
        <v>Assembly;C#;Ruby;Other(s):</v>
      </c>
      <c r="E5299" s="1" t="str">
        <f>IFERROR(__xludf.DUMMYFUNCTION("UNIQUE(SPLIT(B5299,"";""))"),"Assembly")</f>
        <v>Assembly</v>
      </c>
      <c r="F5299" s="1" t="str">
        <f>IFERROR(__xludf.DUMMYFUNCTION("""COMPUTED_VALUE"""),"C#")</f>
        <v>C#</v>
      </c>
      <c r="G5299" s="1" t="str">
        <f>IFERROR(__xludf.DUMMYFUNCTION("""COMPUTED_VALUE"""),"Ruby")</f>
        <v>Ruby</v>
      </c>
      <c r="H5299" s="1" t="str">
        <f>IFERROR(__xludf.DUMMYFUNCTION("""COMPUTED_VALUE"""),"Other(s):")</f>
        <v>Other(s):</v>
      </c>
    </row>
    <row r="5300">
      <c r="B5300" s="1" t="str">
        <f>IFERROR(__xludf.DUMMYFUNCTION("""COMPUTED_VALUE"""),"Bash/Shell/PowerShell;C#;Objective-C;Ruby;SQL;Swift")</f>
        <v>Bash/Shell/PowerShell;C#;Objective-C;Ruby;SQL;Swift</v>
      </c>
      <c r="E5300" s="1" t="str">
        <f>IFERROR(__xludf.DUMMYFUNCTION("UNIQUE(SPLIT(B5300,"";""))"),"Bash/Shell/PowerShell")</f>
        <v>Bash/Shell/PowerShell</v>
      </c>
      <c r="F5300" s="1" t="str">
        <f>IFERROR(__xludf.DUMMYFUNCTION("""COMPUTED_VALUE"""),"C#")</f>
        <v>C#</v>
      </c>
      <c r="G5300" s="1" t="str">
        <f>IFERROR(__xludf.DUMMYFUNCTION("""COMPUTED_VALUE"""),"Objective-C")</f>
        <v>Objective-C</v>
      </c>
      <c r="H5300" s="1" t="str">
        <f>IFERROR(__xludf.DUMMYFUNCTION("""COMPUTED_VALUE"""),"Ruby")</f>
        <v>Ruby</v>
      </c>
      <c r="I5300" s="1" t="str">
        <f>IFERROR(__xludf.DUMMYFUNCTION("""COMPUTED_VALUE"""),"SQL")</f>
        <v>SQL</v>
      </c>
      <c r="J5300" s="1" t="str">
        <f>IFERROR(__xludf.DUMMYFUNCTION("""COMPUTED_VALUE"""),"Swift")</f>
        <v>Swift</v>
      </c>
    </row>
    <row r="5301">
      <c r="B5301" s="1" t="str">
        <f>IFERROR(__xludf.DUMMYFUNCTION("""COMPUTED_VALUE"""),"Bash/Shell/PowerShell;Python;VBA")</f>
        <v>Bash/Shell/PowerShell;Python;VBA</v>
      </c>
      <c r="E5301" s="1" t="str">
        <f>IFERROR(__xludf.DUMMYFUNCTION("UNIQUE(SPLIT(B5301,"";""))"),"Bash/Shell/PowerShell")</f>
        <v>Bash/Shell/PowerShell</v>
      </c>
      <c r="F5301" s="1" t="str">
        <f>IFERROR(__xludf.DUMMYFUNCTION("""COMPUTED_VALUE"""),"Python")</f>
        <v>Python</v>
      </c>
      <c r="G5301" s="1" t="str">
        <f>IFERROR(__xludf.DUMMYFUNCTION("""COMPUTED_VALUE"""),"VBA")</f>
        <v>VBA</v>
      </c>
    </row>
    <row r="5302">
      <c r="B5302" s="1" t="str">
        <f>IFERROR(__xludf.DUMMYFUNCTION("""COMPUTED_VALUE"""),"Assembly;C;C++;C#;HTML/CSS;Java;JavaScript;PHP;SQL")</f>
        <v>Assembly;C;C++;C#;HTML/CSS;Java;JavaScript;PHP;SQL</v>
      </c>
      <c r="E5302" s="1" t="str">
        <f>IFERROR(__xludf.DUMMYFUNCTION("UNIQUE(SPLIT(B5302,"";""))"),"Assembly")</f>
        <v>Assembly</v>
      </c>
      <c r="F5302" s="1" t="str">
        <f>IFERROR(__xludf.DUMMYFUNCTION("""COMPUTED_VALUE"""),"C")</f>
        <v>C</v>
      </c>
      <c r="G5302" s="1" t="str">
        <f>IFERROR(__xludf.DUMMYFUNCTION("""COMPUTED_VALUE"""),"C++")</f>
        <v>C++</v>
      </c>
      <c r="H5302" s="1" t="str">
        <f>IFERROR(__xludf.DUMMYFUNCTION("""COMPUTED_VALUE"""),"C#")</f>
        <v>C#</v>
      </c>
      <c r="I5302" s="1" t="str">
        <f>IFERROR(__xludf.DUMMYFUNCTION("""COMPUTED_VALUE"""),"HTML/CSS")</f>
        <v>HTML/CSS</v>
      </c>
      <c r="J5302" s="1" t="str">
        <f>IFERROR(__xludf.DUMMYFUNCTION("""COMPUTED_VALUE"""),"Java")</f>
        <v>Java</v>
      </c>
      <c r="K5302" s="1" t="str">
        <f>IFERROR(__xludf.DUMMYFUNCTION("""COMPUTED_VALUE"""),"JavaScript")</f>
        <v>JavaScript</v>
      </c>
      <c r="L5302" s="1" t="str">
        <f>IFERROR(__xludf.DUMMYFUNCTION("""COMPUTED_VALUE"""),"PHP")</f>
        <v>PHP</v>
      </c>
      <c r="M5302" s="1" t="str">
        <f>IFERROR(__xludf.DUMMYFUNCTION("""COMPUTED_VALUE"""),"SQL")</f>
        <v>SQL</v>
      </c>
    </row>
    <row r="5303">
      <c r="B5303" s="1" t="str">
        <f>IFERROR(__xludf.DUMMYFUNCTION("""COMPUTED_VALUE"""),"JavaScript;Objective-C")</f>
        <v>JavaScript;Objective-C</v>
      </c>
      <c r="E5303" s="1" t="str">
        <f>IFERROR(__xludf.DUMMYFUNCTION("UNIQUE(SPLIT(B5303,"";""))"),"JavaScript")</f>
        <v>JavaScript</v>
      </c>
      <c r="F5303" s="1" t="str">
        <f>IFERROR(__xludf.DUMMYFUNCTION("""COMPUTED_VALUE"""),"Objective-C")</f>
        <v>Objective-C</v>
      </c>
    </row>
    <row r="5304">
      <c r="B5304" s="1" t="str">
        <f>IFERROR(__xludf.DUMMYFUNCTION("""COMPUTED_VALUE"""),"C++;Python;SQL")</f>
        <v>C++;Python;SQL</v>
      </c>
      <c r="E5304" s="1" t="str">
        <f>IFERROR(__xludf.DUMMYFUNCTION("UNIQUE(SPLIT(B5304,"";""))"),"C++")</f>
        <v>C++</v>
      </c>
      <c r="F5304" s="1" t="str">
        <f>IFERROR(__xludf.DUMMYFUNCTION("""COMPUTED_VALUE"""),"Python")</f>
        <v>Python</v>
      </c>
      <c r="G5304" s="1" t="str">
        <f>IFERROR(__xludf.DUMMYFUNCTION("""COMPUTED_VALUE"""),"SQL")</f>
        <v>SQL</v>
      </c>
    </row>
    <row r="5305">
      <c r="B5305" s="1" t="str">
        <f>IFERROR(__xludf.DUMMYFUNCTION("""COMPUTED_VALUE"""),"Bash/Shell/PowerShell;C#;SQL;Other(s):")</f>
        <v>Bash/Shell/PowerShell;C#;SQL;Other(s):</v>
      </c>
      <c r="E5305" s="1" t="str">
        <f>IFERROR(__xludf.DUMMYFUNCTION("UNIQUE(SPLIT(B5305,"";""))"),"Bash/Shell/PowerShell")</f>
        <v>Bash/Shell/PowerShell</v>
      </c>
      <c r="F5305" s="1" t="str">
        <f>IFERROR(__xludf.DUMMYFUNCTION("""COMPUTED_VALUE"""),"C#")</f>
        <v>C#</v>
      </c>
      <c r="G5305" s="1" t="str">
        <f>IFERROR(__xludf.DUMMYFUNCTION("""COMPUTED_VALUE"""),"SQL")</f>
        <v>SQL</v>
      </c>
      <c r="H5305" s="1" t="str">
        <f>IFERROR(__xludf.DUMMYFUNCTION("""COMPUTED_VALUE"""),"Other(s):")</f>
        <v>Other(s):</v>
      </c>
    </row>
    <row r="5306">
      <c r="B5306" s="1" t="str">
        <f>IFERROR(__xludf.DUMMYFUNCTION("""COMPUTED_VALUE"""),"C#;HTML/CSS;JavaScript;SQL")</f>
        <v>C#;HTML/CSS;JavaScript;SQL</v>
      </c>
      <c r="E5306" s="1" t="str">
        <f>IFERROR(__xludf.DUMMYFUNCTION("UNIQUE(SPLIT(B5306,"";""))"),"C#")</f>
        <v>C#</v>
      </c>
      <c r="F5306" s="1" t="str">
        <f>IFERROR(__xludf.DUMMYFUNCTION("""COMPUTED_VALUE"""),"HTML/CSS")</f>
        <v>HTML/CSS</v>
      </c>
      <c r="G5306" s="1" t="str">
        <f>IFERROR(__xludf.DUMMYFUNCTION("""COMPUTED_VALUE"""),"JavaScript")</f>
        <v>JavaScript</v>
      </c>
      <c r="H5306" s="1" t="str">
        <f>IFERROR(__xludf.DUMMYFUNCTION("""COMPUTED_VALUE"""),"SQL")</f>
        <v>SQL</v>
      </c>
    </row>
    <row r="5307">
      <c r="B5307" s="1" t="str">
        <f>IFERROR(__xludf.DUMMYFUNCTION("""COMPUTED_VALUE"""),"C++;HTML/CSS;JavaScript")</f>
        <v>C++;HTML/CSS;JavaScript</v>
      </c>
      <c r="E5307" s="1" t="str">
        <f>IFERROR(__xludf.DUMMYFUNCTION("UNIQUE(SPLIT(B5307,"";""))"),"C++")</f>
        <v>C++</v>
      </c>
      <c r="F5307" s="1" t="str">
        <f>IFERROR(__xludf.DUMMYFUNCTION("""COMPUTED_VALUE"""),"HTML/CSS")</f>
        <v>HTML/CSS</v>
      </c>
      <c r="G5307" s="1" t="str">
        <f>IFERROR(__xludf.DUMMYFUNCTION("""COMPUTED_VALUE"""),"JavaScript")</f>
        <v>JavaScript</v>
      </c>
    </row>
    <row r="5308">
      <c r="B5308" s="1" t="str">
        <f>IFERROR(__xludf.DUMMYFUNCTION("""COMPUTED_VALUE"""),"Bash/Shell/PowerShell;Elixir;Erlang;HTML/CSS;JavaScript;Python;R;SQL")</f>
        <v>Bash/Shell/PowerShell;Elixir;Erlang;HTML/CSS;JavaScript;Python;R;SQL</v>
      </c>
      <c r="E5308" s="1" t="str">
        <f>IFERROR(__xludf.DUMMYFUNCTION("UNIQUE(SPLIT(B5308,"";""))"),"Bash/Shell/PowerShell")</f>
        <v>Bash/Shell/PowerShell</v>
      </c>
      <c r="F5308" s="1" t="str">
        <f>IFERROR(__xludf.DUMMYFUNCTION("""COMPUTED_VALUE"""),"Elixir")</f>
        <v>Elixir</v>
      </c>
      <c r="G5308" s="1" t="str">
        <f>IFERROR(__xludf.DUMMYFUNCTION("""COMPUTED_VALUE"""),"Erlang")</f>
        <v>Erlang</v>
      </c>
      <c r="H5308" s="1" t="str">
        <f>IFERROR(__xludf.DUMMYFUNCTION("""COMPUTED_VALUE"""),"HTML/CSS")</f>
        <v>HTML/CSS</v>
      </c>
      <c r="I5308" s="1" t="str">
        <f>IFERROR(__xludf.DUMMYFUNCTION("""COMPUTED_VALUE"""),"JavaScript")</f>
        <v>JavaScript</v>
      </c>
      <c r="J5308" s="1" t="str">
        <f>IFERROR(__xludf.DUMMYFUNCTION("""COMPUTED_VALUE"""),"Python")</f>
        <v>Python</v>
      </c>
      <c r="K5308" s="1" t="str">
        <f>IFERROR(__xludf.DUMMYFUNCTION("""COMPUTED_VALUE"""),"R")</f>
        <v>R</v>
      </c>
      <c r="L5308" s="1" t="str">
        <f>IFERROR(__xludf.DUMMYFUNCTION("""COMPUTED_VALUE"""),"SQL")</f>
        <v>SQL</v>
      </c>
    </row>
    <row r="5309">
      <c r="B5309" s="1" t="str">
        <f>IFERROR(__xludf.DUMMYFUNCTION("""COMPUTED_VALUE"""),"HTML/CSS;Java;Python;R;SQL")</f>
        <v>HTML/CSS;Java;Python;R;SQL</v>
      </c>
      <c r="E5309" s="1" t="str">
        <f>IFERROR(__xludf.DUMMYFUNCTION("UNIQUE(SPLIT(B5309,"";""))"),"HTML/CSS")</f>
        <v>HTML/CSS</v>
      </c>
      <c r="F5309" s="1" t="str">
        <f>IFERROR(__xludf.DUMMYFUNCTION("""COMPUTED_VALUE"""),"Java")</f>
        <v>Java</v>
      </c>
      <c r="G5309" s="1" t="str">
        <f>IFERROR(__xludf.DUMMYFUNCTION("""COMPUTED_VALUE"""),"Python")</f>
        <v>Python</v>
      </c>
      <c r="H5309" s="1" t="str">
        <f>IFERROR(__xludf.DUMMYFUNCTION("""COMPUTED_VALUE"""),"R")</f>
        <v>R</v>
      </c>
      <c r="I5309" s="1" t="str">
        <f>IFERROR(__xludf.DUMMYFUNCTION("""COMPUTED_VALUE"""),"SQL")</f>
        <v>SQL</v>
      </c>
    </row>
    <row r="5310">
      <c r="B5310" s="1" t="str">
        <f>IFERROR(__xludf.DUMMYFUNCTION("""COMPUTED_VALUE"""),"Bash/Shell/PowerShell;HTML/CSS;JavaScript;Python;SQL;Other(s):")</f>
        <v>Bash/Shell/PowerShell;HTML/CSS;JavaScript;Python;SQL;Other(s):</v>
      </c>
      <c r="E5310" s="1" t="str">
        <f>IFERROR(__xludf.DUMMYFUNCTION("UNIQUE(SPLIT(B5310,"";""))"),"Bash/Shell/PowerShell")</f>
        <v>Bash/Shell/PowerShell</v>
      </c>
      <c r="F5310" s="1" t="str">
        <f>IFERROR(__xludf.DUMMYFUNCTION("""COMPUTED_VALUE"""),"HTML/CSS")</f>
        <v>HTML/CSS</v>
      </c>
      <c r="G5310" s="1" t="str">
        <f>IFERROR(__xludf.DUMMYFUNCTION("""COMPUTED_VALUE"""),"JavaScript")</f>
        <v>JavaScript</v>
      </c>
      <c r="H5310" s="1" t="str">
        <f>IFERROR(__xludf.DUMMYFUNCTION("""COMPUTED_VALUE"""),"Python")</f>
        <v>Python</v>
      </c>
      <c r="I5310" s="1" t="str">
        <f>IFERROR(__xludf.DUMMYFUNCTION("""COMPUTED_VALUE"""),"SQL")</f>
        <v>SQL</v>
      </c>
      <c r="J5310" s="1" t="str">
        <f>IFERROR(__xludf.DUMMYFUNCTION("""COMPUTED_VALUE"""),"Other(s):")</f>
        <v>Other(s):</v>
      </c>
    </row>
    <row r="5311">
      <c r="B5311" s="1" t="str">
        <f>IFERROR(__xludf.DUMMYFUNCTION("""COMPUTED_VALUE"""),"HTML/CSS;JavaScript;PHP;SQL")</f>
        <v>HTML/CSS;JavaScript;PHP;SQL</v>
      </c>
      <c r="E5311" s="1" t="str">
        <f>IFERROR(__xludf.DUMMYFUNCTION("UNIQUE(SPLIT(B5311,"";""))"),"HTML/CSS")</f>
        <v>HTML/CSS</v>
      </c>
      <c r="F5311" s="1" t="str">
        <f>IFERROR(__xludf.DUMMYFUNCTION("""COMPUTED_VALUE"""),"JavaScript")</f>
        <v>JavaScript</v>
      </c>
      <c r="G5311" s="1" t="str">
        <f>IFERROR(__xludf.DUMMYFUNCTION("""COMPUTED_VALUE"""),"PHP")</f>
        <v>PHP</v>
      </c>
      <c r="H5311" s="1" t="str">
        <f>IFERROR(__xludf.DUMMYFUNCTION("""COMPUTED_VALUE"""),"SQL")</f>
        <v>SQL</v>
      </c>
    </row>
    <row r="5312">
      <c r="B5312" s="1" t="str">
        <f>IFERROR(__xludf.DUMMYFUNCTION("""COMPUTED_VALUE"""),"HTML/CSS")</f>
        <v>HTML/CSS</v>
      </c>
      <c r="E5312" s="1" t="str">
        <f>IFERROR(__xludf.DUMMYFUNCTION("UNIQUE(SPLIT(B5312,"";""))"),"HTML/CSS")</f>
        <v>HTML/CSS</v>
      </c>
    </row>
    <row r="5313">
      <c r="B5313" s="1" t="str">
        <f>IFERROR(__xludf.DUMMYFUNCTION("""COMPUTED_VALUE"""),"C#;HTML/CSS;JavaScript;SQL")</f>
        <v>C#;HTML/CSS;JavaScript;SQL</v>
      </c>
      <c r="E5313" s="1" t="str">
        <f>IFERROR(__xludf.DUMMYFUNCTION("UNIQUE(SPLIT(B5313,"";""))"),"C#")</f>
        <v>C#</v>
      </c>
      <c r="F5313" s="1" t="str">
        <f>IFERROR(__xludf.DUMMYFUNCTION("""COMPUTED_VALUE"""),"HTML/CSS")</f>
        <v>HTML/CSS</v>
      </c>
      <c r="G5313" s="1" t="str">
        <f>IFERROR(__xludf.DUMMYFUNCTION("""COMPUTED_VALUE"""),"JavaScript")</f>
        <v>JavaScript</v>
      </c>
      <c r="H5313" s="1" t="str">
        <f>IFERROR(__xludf.DUMMYFUNCTION("""COMPUTED_VALUE"""),"SQL")</f>
        <v>SQL</v>
      </c>
    </row>
    <row r="5314">
      <c r="B5314" s="1" t="str">
        <f>IFERROR(__xludf.DUMMYFUNCTION("""COMPUTED_VALUE"""),"C;C++;C#;HTML/CSS;Java;JavaScript;PHP;Python;SQL")</f>
        <v>C;C++;C#;HTML/CSS;Java;JavaScript;PHP;Python;SQL</v>
      </c>
      <c r="E5314" s="1" t="str">
        <f>IFERROR(__xludf.DUMMYFUNCTION("UNIQUE(SPLIT(B5314,"";""))"),"C")</f>
        <v>C</v>
      </c>
      <c r="F5314" s="1" t="str">
        <f>IFERROR(__xludf.DUMMYFUNCTION("""COMPUTED_VALUE"""),"C++")</f>
        <v>C++</v>
      </c>
      <c r="G5314" s="1" t="str">
        <f>IFERROR(__xludf.DUMMYFUNCTION("""COMPUTED_VALUE"""),"C#")</f>
        <v>C#</v>
      </c>
      <c r="H5314" s="1" t="str">
        <f>IFERROR(__xludf.DUMMYFUNCTION("""COMPUTED_VALUE"""),"HTML/CSS")</f>
        <v>HTML/CSS</v>
      </c>
      <c r="I5314" s="1" t="str">
        <f>IFERROR(__xludf.DUMMYFUNCTION("""COMPUTED_VALUE"""),"Java")</f>
        <v>Java</v>
      </c>
      <c r="J5314" s="1" t="str">
        <f>IFERROR(__xludf.DUMMYFUNCTION("""COMPUTED_VALUE"""),"JavaScript")</f>
        <v>JavaScript</v>
      </c>
      <c r="K5314" s="1" t="str">
        <f>IFERROR(__xludf.DUMMYFUNCTION("""COMPUTED_VALUE"""),"PHP")</f>
        <v>PHP</v>
      </c>
      <c r="L5314" s="1" t="str">
        <f>IFERROR(__xludf.DUMMYFUNCTION("""COMPUTED_VALUE"""),"Python")</f>
        <v>Python</v>
      </c>
      <c r="M5314" s="1" t="str">
        <f>IFERROR(__xludf.DUMMYFUNCTION("""COMPUTED_VALUE"""),"SQL")</f>
        <v>SQL</v>
      </c>
    </row>
    <row r="5315">
      <c r="B5315" s="1" t="str">
        <f>IFERROR(__xludf.DUMMYFUNCTION("""COMPUTED_VALUE"""),"Bash/Shell/PowerShell;C;HTML/CSS;Java;JavaScript;PHP;Python;R;SQL")</f>
        <v>Bash/Shell/PowerShell;C;HTML/CSS;Java;JavaScript;PHP;Python;R;SQL</v>
      </c>
      <c r="E5315" s="1" t="str">
        <f>IFERROR(__xludf.DUMMYFUNCTION("UNIQUE(SPLIT(B5315,"";""))"),"Bash/Shell/PowerShell")</f>
        <v>Bash/Shell/PowerShell</v>
      </c>
      <c r="F5315" s="1" t="str">
        <f>IFERROR(__xludf.DUMMYFUNCTION("""COMPUTED_VALUE"""),"C")</f>
        <v>C</v>
      </c>
      <c r="G5315" s="1" t="str">
        <f>IFERROR(__xludf.DUMMYFUNCTION("""COMPUTED_VALUE"""),"HTML/CSS")</f>
        <v>HTML/CSS</v>
      </c>
      <c r="H5315" s="1" t="str">
        <f>IFERROR(__xludf.DUMMYFUNCTION("""COMPUTED_VALUE"""),"Java")</f>
        <v>Java</v>
      </c>
      <c r="I5315" s="1" t="str">
        <f>IFERROR(__xludf.DUMMYFUNCTION("""COMPUTED_VALUE"""),"JavaScript")</f>
        <v>JavaScript</v>
      </c>
      <c r="J5315" s="1" t="str">
        <f>IFERROR(__xludf.DUMMYFUNCTION("""COMPUTED_VALUE"""),"PHP")</f>
        <v>PHP</v>
      </c>
      <c r="K5315" s="1" t="str">
        <f>IFERROR(__xludf.DUMMYFUNCTION("""COMPUTED_VALUE"""),"Python")</f>
        <v>Python</v>
      </c>
      <c r="L5315" s="1" t="str">
        <f>IFERROR(__xludf.DUMMYFUNCTION("""COMPUTED_VALUE"""),"R")</f>
        <v>R</v>
      </c>
      <c r="M5315" s="1" t="str">
        <f>IFERROR(__xludf.DUMMYFUNCTION("""COMPUTED_VALUE"""),"SQL")</f>
        <v>SQL</v>
      </c>
    </row>
    <row r="5316">
      <c r="B5316" s="1" t="str">
        <f>IFERROR(__xludf.DUMMYFUNCTION("""COMPUTED_VALUE"""),"Bash/Shell/PowerShell;C;HTML/CSS;Java;Python;SQL")</f>
        <v>Bash/Shell/PowerShell;C;HTML/CSS;Java;Python;SQL</v>
      </c>
      <c r="E5316" s="1" t="str">
        <f>IFERROR(__xludf.DUMMYFUNCTION("UNIQUE(SPLIT(B5316,"";""))"),"Bash/Shell/PowerShell")</f>
        <v>Bash/Shell/PowerShell</v>
      </c>
      <c r="F5316" s="1" t="str">
        <f>IFERROR(__xludf.DUMMYFUNCTION("""COMPUTED_VALUE"""),"C")</f>
        <v>C</v>
      </c>
      <c r="G5316" s="1" t="str">
        <f>IFERROR(__xludf.DUMMYFUNCTION("""COMPUTED_VALUE"""),"HTML/CSS")</f>
        <v>HTML/CSS</v>
      </c>
      <c r="H5316" s="1" t="str">
        <f>IFERROR(__xludf.DUMMYFUNCTION("""COMPUTED_VALUE"""),"Java")</f>
        <v>Java</v>
      </c>
      <c r="I5316" s="1" t="str">
        <f>IFERROR(__xludf.DUMMYFUNCTION("""COMPUTED_VALUE"""),"Python")</f>
        <v>Python</v>
      </c>
      <c r="J5316" s="1" t="str">
        <f>IFERROR(__xludf.DUMMYFUNCTION("""COMPUTED_VALUE"""),"SQL")</f>
        <v>SQL</v>
      </c>
    </row>
    <row r="5317">
      <c r="B5317" s="1" t="str">
        <f>IFERROR(__xludf.DUMMYFUNCTION("""COMPUTED_VALUE"""),"Bash/Shell/PowerShell;HTML/CSS;JavaScript;PHP;Ruby;SQL")</f>
        <v>Bash/Shell/PowerShell;HTML/CSS;JavaScript;PHP;Ruby;SQL</v>
      </c>
      <c r="E5317" s="1" t="str">
        <f>IFERROR(__xludf.DUMMYFUNCTION("UNIQUE(SPLIT(B5317,"";""))"),"Bash/Shell/PowerShell")</f>
        <v>Bash/Shell/PowerShell</v>
      </c>
      <c r="F5317" s="1" t="str">
        <f>IFERROR(__xludf.DUMMYFUNCTION("""COMPUTED_VALUE"""),"HTML/CSS")</f>
        <v>HTML/CSS</v>
      </c>
      <c r="G5317" s="1" t="str">
        <f>IFERROR(__xludf.DUMMYFUNCTION("""COMPUTED_VALUE"""),"JavaScript")</f>
        <v>JavaScript</v>
      </c>
      <c r="H5317" s="1" t="str">
        <f>IFERROR(__xludf.DUMMYFUNCTION("""COMPUTED_VALUE"""),"PHP")</f>
        <v>PHP</v>
      </c>
      <c r="I5317" s="1" t="str">
        <f>IFERROR(__xludf.DUMMYFUNCTION("""COMPUTED_VALUE"""),"Ruby")</f>
        <v>Ruby</v>
      </c>
      <c r="J5317" s="1" t="str">
        <f>IFERROR(__xludf.DUMMYFUNCTION("""COMPUTED_VALUE"""),"SQL")</f>
        <v>SQL</v>
      </c>
    </row>
    <row r="5318">
      <c r="B5318" s="1" t="str">
        <f>IFERROR(__xludf.DUMMYFUNCTION("""COMPUTED_VALUE"""),"Bash/Shell/PowerShell;Java;JavaScript;Objective-C;Python;Scala;SQL")</f>
        <v>Bash/Shell/PowerShell;Java;JavaScript;Objective-C;Python;Scala;SQL</v>
      </c>
      <c r="E5318" s="1" t="str">
        <f>IFERROR(__xludf.DUMMYFUNCTION("UNIQUE(SPLIT(B5318,"";""))"),"Bash/Shell/PowerShell")</f>
        <v>Bash/Shell/PowerShell</v>
      </c>
      <c r="F5318" s="1" t="str">
        <f>IFERROR(__xludf.DUMMYFUNCTION("""COMPUTED_VALUE"""),"Java")</f>
        <v>Java</v>
      </c>
      <c r="G5318" s="1" t="str">
        <f>IFERROR(__xludf.DUMMYFUNCTION("""COMPUTED_VALUE"""),"JavaScript")</f>
        <v>JavaScript</v>
      </c>
      <c r="H5318" s="1" t="str">
        <f>IFERROR(__xludf.DUMMYFUNCTION("""COMPUTED_VALUE"""),"Objective-C")</f>
        <v>Objective-C</v>
      </c>
      <c r="I5318" s="1" t="str">
        <f>IFERROR(__xludf.DUMMYFUNCTION("""COMPUTED_VALUE"""),"Python")</f>
        <v>Python</v>
      </c>
      <c r="J5318" s="1" t="str">
        <f>IFERROR(__xludf.DUMMYFUNCTION("""COMPUTED_VALUE"""),"Scala")</f>
        <v>Scala</v>
      </c>
      <c r="K5318" s="1" t="str">
        <f>IFERROR(__xludf.DUMMYFUNCTION("""COMPUTED_VALUE"""),"SQL")</f>
        <v>SQL</v>
      </c>
    </row>
    <row r="5319">
      <c r="B5319" s="1" t="str">
        <f>IFERROR(__xludf.DUMMYFUNCTION("""COMPUTED_VALUE"""),"Java;Python")</f>
        <v>Java;Python</v>
      </c>
      <c r="E5319" s="1" t="str">
        <f>IFERROR(__xludf.DUMMYFUNCTION("UNIQUE(SPLIT(B5319,"";""))"),"Java")</f>
        <v>Java</v>
      </c>
      <c r="F5319" s="1" t="str">
        <f>IFERROR(__xludf.DUMMYFUNCTION("""COMPUTED_VALUE"""),"Python")</f>
        <v>Python</v>
      </c>
    </row>
    <row r="5320">
      <c r="B5320" s="1" t="str">
        <f>IFERROR(__xludf.DUMMYFUNCTION("""COMPUTED_VALUE"""),"Bash/Shell/PowerShell;C#;Go;HTML/CSS;Python;SQL;Other(s):")</f>
        <v>Bash/Shell/PowerShell;C#;Go;HTML/CSS;Python;SQL;Other(s):</v>
      </c>
      <c r="E5320" s="1" t="str">
        <f>IFERROR(__xludf.DUMMYFUNCTION("UNIQUE(SPLIT(B5320,"";""))"),"Bash/Shell/PowerShell")</f>
        <v>Bash/Shell/PowerShell</v>
      </c>
      <c r="F5320" s="1" t="str">
        <f>IFERROR(__xludf.DUMMYFUNCTION("""COMPUTED_VALUE"""),"C#")</f>
        <v>C#</v>
      </c>
      <c r="G5320" s="1" t="str">
        <f>IFERROR(__xludf.DUMMYFUNCTION("""COMPUTED_VALUE"""),"Go")</f>
        <v>Go</v>
      </c>
      <c r="H5320" s="1" t="str">
        <f>IFERROR(__xludf.DUMMYFUNCTION("""COMPUTED_VALUE"""),"HTML/CSS")</f>
        <v>HTML/CSS</v>
      </c>
      <c r="I5320" s="1" t="str">
        <f>IFERROR(__xludf.DUMMYFUNCTION("""COMPUTED_VALUE"""),"Python")</f>
        <v>Python</v>
      </c>
      <c r="J5320" s="1" t="str">
        <f>IFERROR(__xludf.DUMMYFUNCTION("""COMPUTED_VALUE"""),"SQL")</f>
        <v>SQL</v>
      </c>
      <c r="K5320" s="1" t="str">
        <f>IFERROR(__xludf.DUMMYFUNCTION("""COMPUTED_VALUE"""),"Other(s):")</f>
        <v>Other(s):</v>
      </c>
    </row>
    <row r="5321">
      <c r="B5321" s="1" t="str">
        <f>IFERROR(__xludf.DUMMYFUNCTION("""COMPUTED_VALUE"""),"HTML/CSS;JavaScript;PHP;SQL")</f>
        <v>HTML/CSS;JavaScript;PHP;SQL</v>
      </c>
      <c r="E5321" s="1" t="str">
        <f>IFERROR(__xludf.DUMMYFUNCTION("UNIQUE(SPLIT(B5321,"";""))"),"HTML/CSS")</f>
        <v>HTML/CSS</v>
      </c>
      <c r="F5321" s="1" t="str">
        <f>IFERROR(__xludf.DUMMYFUNCTION("""COMPUTED_VALUE"""),"JavaScript")</f>
        <v>JavaScript</v>
      </c>
      <c r="G5321" s="1" t="str">
        <f>IFERROR(__xludf.DUMMYFUNCTION("""COMPUTED_VALUE"""),"PHP")</f>
        <v>PHP</v>
      </c>
      <c r="H5321" s="1" t="str">
        <f>IFERROR(__xludf.DUMMYFUNCTION("""COMPUTED_VALUE"""),"SQL")</f>
        <v>SQL</v>
      </c>
    </row>
    <row r="5322">
      <c r="B5322" s="1" t="str">
        <f>IFERROR(__xludf.DUMMYFUNCTION("""COMPUTED_VALUE"""),"Other(s):")</f>
        <v>Other(s):</v>
      </c>
      <c r="E5322" s="1" t="str">
        <f>IFERROR(__xludf.DUMMYFUNCTION("UNIQUE(SPLIT(B5322,"";""))"),"Other(s):")</f>
        <v>Other(s):</v>
      </c>
    </row>
    <row r="5323">
      <c r="B5323" s="1" t="str">
        <f>IFERROR(__xludf.DUMMYFUNCTION("""COMPUTED_VALUE"""),"Assembly;Bash/Shell/PowerShell;C++;C#;HTML/CSS;Java;JavaScript;PHP;Python;SQL")</f>
        <v>Assembly;Bash/Shell/PowerShell;C++;C#;HTML/CSS;Java;JavaScript;PHP;Python;SQL</v>
      </c>
      <c r="E5323" s="1" t="str">
        <f>IFERROR(__xludf.DUMMYFUNCTION("UNIQUE(SPLIT(B5323,"";""))"),"Assembly")</f>
        <v>Assembly</v>
      </c>
      <c r="F5323" s="1" t="str">
        <f>IFERROR(__xludf.DUMMYFUNCTION("""COMPUTED_VALUE"""),"Bash/Shell/PowerShell")</f>
        <v>Bash/Shell/PowerShell</v>
      </c>
      <c r="G5323" s="1" t="str">
        <f>IFERROR(__xludf.DUMMYFUNCTION("""COMPUTED_VALUE"""),"C++")</f>
        <v>C++</v>
      </c>
      <c r="H5323" s="1" t="str">
        <f>IFERROR(__xludf.DUMMYFUNCTION("""COMPUTED_VALUE"""),"C#")</f>
        <v>C#</v>
      </c>
      <c r="I5323" s="1" t="str">
        <f>IFERROR(__xludf.DUMMYFUNCTION("""COMPUTED_VALUE"""),"HTML/CSS")</f>
        <v>HTML/CSS</v>
      </c>
      <c r="J5323" s="1" t="str">
        <f>IFERROR(__xludf.DUMMYFUNCTION("""COMPUTED_VALUE"""),"Java")</f>
        <v>Java</v>
      </c>
      <c r="K5323" s="1" t="str">
        <f>IFERROR(__xludf.DUMMYFUNCTION("""COMPUTED_VALUE"""),"JavaScript")</f>
        <v>JavaScript</v>
      </c>
      <c r="L5323" s="1" t="str">
        <f>IFERROR(__xludf.DUMMYFUNCTION("""COMPUTED_VALUE"""),"PHP")</f>
        <v>PHP</v>
      </c>
      <c r="M5323" s="1" t="str">
        <f>IFERROR(__xludf.DUMMYFUNCTION("""COMPUTED_VALUE"""),"Python")</f>
        <v>Python</v>
      </c>
      <c r="N5323" s="1" t="str">
        <f>IFERROR(__xludf.DUMMYFUNCTION("""COMPUTED_VALUE"""),"SQL")</f>
        <v>SQL</v>
      </c>
    </row>
    <row r="5324">
      <c r="B5324" s="1" t="str">
        <f>IFERROR(__xludf.DUMMYFUNCTION("""COMPUTED_VALUE"""),"C;C++;HTML/CSS;Java;JavaScript;Objective-C;Python;SQL;Swift")</f>
        <v>C;C++;HTML/CSS;Java;JavaScript;Objective-C;Python;SQL;Swift</v>
      </c>
      <c r="E5324" s="1" t="str">
        <f>IFERROR(__xludf.DUMMYFUNCTION("UNIQUE(SPLIT(B5324,"";""))"),"C")</f>
        <v>C</v>
      </c>
      <c r="F5324" s="1" t="str">
        <f>IFERROR(__xludf.DUMMYFUNCTION("""COMPUTED_VALUE"""),"C++")</f>
        <v>C++</v>
      </c>
      <c r="G5324" s="1" t="str">
        <f>IFERROR(__xludf.DUMMYFUNCTION("""COMPUTED_VALUE"""),"HTML/CSS")</f>
        <v>HTML/CSS</v>
      </c>
      <c r="H5324" s="1" t="str">
        <f>IFERROR(__xludf.DUMMYFUNCTION("""COMPUTED_VALUE"""),"Java")</f>
        <v>Java</v>
      </c>
      <c r="I5324" s="1" t="str">
        <f>IFERROR(__xludf.DUMMYFUNCTION("""COMPUTED_VALUE"""),"JavaScript")</f>
        <v>JavaScript</v>
      </c>
      <c r="J5324" s="1" t="str">
        <f>IFERROR(__xludf.DUMMYFUNCTION("""COMPUTED_VALUE"""),"Objective-C")</f>
        <v>Objective-C</v>
      </c>
      <c r="K5324" s="1" t="str">
        <f>IFERROR(__xludf.DUMMYFUNCTION("""COMPUTED_VALUE"""),"Python")</f>
        <v>Python</v>
      </c>
      <c r="L5324" s="1" t="str">
        <f>IFERROR(__xludf.DUMMYFUNCTION("""COMPUTED_VALUE"""),"SQL")</f>
        <v>SQL</v>
      </c>
      <c r="M5324" s="1" t="str">
        <f>IFERROR(__xludf.DUMMYFUNCTION("""COMPUTED_VALUE"""),"Swift")</f>
        <v>Swift</v>
      </c>
    </row>
    <row r="5325">
      <c r="B5325" s="1" t="str">
        <f>IFERROR(__xludf.DUMMYFUNCTION("""COMPUTED_VALUE"""),"C#;SQL")</f>
        <v>C#;SQL</v>
      </c>
      <c r="E5325" s="1" t="str">
        <f>IFERROR(__xludf.DUMMYFUNCTION("UNIQUE(SPLIT(B5325,"";""))"),"C#")</f>
        <v>C#</v>
      </c>
      <c r="F5325" s="1" t="str">
        <f>IFERROR(__xludf.DUMMYFUNCTION("""COMPUTED_VALUE"""),"SQL")</f>
        <v>SQL</v>
      </c>
    </row>
    <row r="5326">
      <c r="B5326" s="1" t="str">
        <f>IFERROR(__xludf.DUMMYFUNCTION("""COMPUTED_VALUE"""),"Bash/Shell/PowerShell;C#;Java;Python;SQL")</f>
        <v>Bash/Shell/PowerShell;C#;Java;Python;SQL</v>
      </c>
      <c r="E5326" s="1" t="str">
        <f>IFERROR(__xludf.DUMMYFUNCTION("UNIQUE(SPLIT(B5326,"";""))"),"Bash/Shell/PowerShell")</f>
        <v>Bash/Shell/PowerShell</v>
      </c>
      <c r="F5326" s="1" t="str">
        <f>IFERROR(__xludf.DUMMYFUNCTION("""COMPUTED_VALUE"""),"C#")</f>
        <v>C#</v>
      </c>
      <c r="G5326" s="1" t="str">
        <f>IFERROR(__xludf.DUMMYFUNCTION("""COMPUTED_VALUE"""),"Java")</f>
        <v>Java</v>
      </c>
      <c r="H5326" s="1" t="str">
        <f>IFERROR(__xludf.DUMMYFUNCTION("""COMPUTED_VALUE"""),"Python")</f>
        <v>Python</v>
      </c>
      <c r="I5326" s="1" t="str">
        <f>IFERROR(__xludf.DUMMYFUNCTION("""COMPUTED_VALUE"""),"SQL")</f>
        <v>SQL</v>
      </c>
    </row>
    <row r="5327">
      <c r="B5327" s="1" t="str">
        <f>IFERROR(__xludf.DUMMYFUNCTION("""COMPUTED_VALUE"""),"C++;Python;Other(s):")</f>
        <v>C++;Python;Other(s):</v>
      </c>
      <c r="E5327" s="1" t="str">
        <f>IFERROR(__xludf.DUMMYFUNCTION("UNIQUE(SPLIT(B5327,"";""))"),"C++")</f>
        <v>C++</v>
      </c>
      <c r="F5327" s="1" t="str">
        <f>IFERROR(__xludf.DUMMYFUNCTION("""COMPUTED_VALUE"""),"Python")</f>
        <v>Python</v>
      </c>
      <c r="G5327" s="1" t="str">
        <f>IFERROR(__xludf.DUMMYFUNCTION("""COMPUTED_VALUE"""),"Other(s):")</f>
        <v>Other(s):</v>
      </c>
    </row>
    <row r="5328">
      <c r="B5328" s="1" t="str">
        <f>IFERROR(__xludf.DUMMYFUNCTION("""COMPUTED_VALUE"""),"Java;JavaScript;Python;SQL;TypeScript")</f>
        <v>Java;JavaScript;Python;SQL;TypeScript</v>
      </c>
      <c r="E5328" s="1" t="str">
        <f>IFERROR(__xludf.DUMMYFUNCTION("UNIQUE(SPLIT(B5328,"";""))"),"Java")</f>
        <v>Java</v>
      </c>
      <c r="F5328" s="1" t="str">
        <f>IFERROR(__xludf.DUMMYFUNCTION("""COMPUTED_VALUE"""),"JavaScript")</f>
        <v>JavaScript</v>
      </c>
      <c r="G5328" s="1" t="str">
        <f>IFERROR(__xludf.DUMMYFUNCTION("""COMPUTED_VALUE"""),"Python")</f>
        <v>Python</v>
      </c>
      <c r="H5328" s="1" t="str">
        <f>IFERROR(__xludf.DUMMYFUNCTION("""COMPUTED_VALUE"""),"SQL")</f>
        <v>SQL</v>
      </c>
      <c r="I5328" s="1" t="str">
        <f>IFERROR(__xludf.DUMMYFUNCTION("""COMPUTED_VALUE"""),"TypeScript")</f>
        <v>TypeScript</v>
      </c>
    </row>
    <row r="5329">
      <c r="B5329" s="1" t="str">
        <f>IFERROR(__xludf.DUMMYFUNCTION("""COMPUTED_VALUE"""),"HTML/CSS;JavaScript")</f>
        <v>HTML/CSS;JavaScript</v>
      </c>
      <c r="E5329" s="1" t="str">
        <f>IFERROR(__xludf.DUMMYFUNCTION("UNIQUE(SPLIT(B5329,"";""))"),"HTML/CSS")</f>
        <v>HTML/CSS</v>
      </c>
      <c r="F5329" s="1" t="str">
        <f>IFERROR(__xludf.DUMMYFUNCTION("""COMPUTED_VALUE"""),"JavaScript")</f>
        <v>JavaScript</v>
      </c>
    </row>
    <row r="5330">
      <c r="B5330" s="1" t="str">
        <f>IFERROR(__xludf.DUMMYFUNCTION("""COMPUTED_VALUE"""),"C++;HTML/CSS;Java;JavaScript;PHP;Python;Ruby;SQL")</f>
        <v>C++;HTML/CSS;Java;JavaScript;PHP;Python;Ruby;SQL</v>
      </c>
      <c r="E5330" s="1" t="str">
        <f>IFERROR(__xludf.DUMMYFUNCTION("UNIQUE(SPLIT(B5330,"";""))"),"C++")</f>
        <v>C++</v>
      </c>
      <c r="F5330" s="1" t="str">
        <f>IFERROR(__xludf.DUMMYFUNCTION("""COMPUTED_VALUE"""),"HTML/CSS")</f>
        <v>HTML/CSS</v>
      </c>
      <c r="G5330" s="1" t="str">
        <f>IFERROR(__xludf.DUMMYFUNCTION("""COMPUTED_VALUE"""),"Java")</f>
        <v>Java</v>
      </c>
      <c r="H5330" s="1" t="str">
        <f>IFERROR(__xludf.DUMMYFUNCTION("""COMPUTED_VALUE"""),"JavaScript")</f>
        <v>JavaScript</v>
      </c>
      <c r="I5330" s="1" t="str">
        <f>IFERROR(__xludf.DUMMYFUNCTION("""COMPUTED_VALUE"""),"PHP")</f>
        <v>PHP</v>
      </c>
      <c r="J5330" s="1" t="str">
        <f>IFERROR(__xludf.DUMMYFUNCTION("""COMPUTED_VALUE"""),"Python")</f>
        <v>Python</v>
      </c>
      <c r="K5330" s="1" t="str">
        <f>IFERROR(__xludf.DUMMYFUNCTION("""COMPUTED_VALUE"""),"Ruby")</f>
        <v>Ruby</v>
      </c>
      <c r="L5330" s="1" t="str">
        <f>IFERROR(__xludf.DUMMYFUNCTION("""COMPUTED_VALUE"""),"SQL")</f>
        <v>SQL</v>
      </c>
    </row>
    <row r="5331">
      <c r="B5331" s="1" t="str">
        <f>IFERROR(__xludf.DUMMYFUNCTION("""COMPUTED_VALUE"""),"HTML/CSS;JavaScript")</f>
        <v>HTML/CSS;JavaScript</v>
      </c>
      <c r="E5331" s="1" t="str">
        <f>IFERROR(__xludf.DUMMYFUNCTION("UNIQUE(SPLIT(B5331,"";""))"),"HTML/CSS")</f>
        <v>HTML/CSS</v>
      </c>
      <c r="F5331" s="1" t="str">
        <f>IFERROR(__xludf.DUMMYFUNCTION("""COMPUTED_VALUE"""),"JavaScript")</f>
        <v>JavaScript</v>
      </c>
    </row>
    <row r="5332">
      <c r="B5332" s="1" t="str">
        <f>IFERROR(__xludf.DUMMYFUNCTION("""COMPUTED_VALUE"""),"Bash/Shell/PowerShell;JavaScript")</f>
        <v>Bash/Shell/PowerShell;JavaScript</v>
      </c>
      <c r="E5332" s="1" t="str">
        <f>IFERROR(__xludf.DUMMYFUNCTION("UNIQUE(SPLIT(B5332,"";""))"),"Bash/Shell/PowerShell")</f>
        <v>Bash/Shell/PowerShell</v>
      </c>
      <c r="F5332" s="1" t="str">
        <f>IFERROR(__xludf.DUMMYFUNCTION("""COMPUTED_VALUE"""),"JavaScript")</f>
        <v>JavaScript</v>
      </c>
    </row>
    <row r="5333">
      <c r="B5333" s="1" t="str">
        <f>IFERROR(__xludf.DUMMYFUNCTION("""COMPUTED_VALUE"""),"Bash/Shell/PowerShell;C;C++;Go;Python;Rust")</f>
        <v>Bash/Shell/PowerShell;C;C++;Go;Python;Rust</v>
      </c>
      <c r="E5333" s="1" t="str">
        <f>IFERROR(__xludf.DUMMYFUNCTION("UNIQUE(SPLIT(B5333,"";""))"),"Bash/Shell/PowerShell")</f>
        <v>Bash/Shell/PowerShell</v>
      </c>
      <c r="F5333" s="1" t="str">
        <f>IFERROR(__xludf.DUMMYFUNCTION("""COMPUTED_VALUE"""),"C")</f>
        <v>C</v>
      </c>
      <c r="G5333" s="1" t="str">
        <f>IFERROR(__xludf.DUMMYFUNCTION("""COMPUTED_VALUE"""),"C++")</f>
        <v>C++</v>
      </c>
      <c r="H5333" s="1" t="str">
        <f>IFERROR(__xludf.DUMMYFUNCTION("""COMPUTED_VALUE"""),"Go")</f>
        <v>Go</v>
      </c>
      <c r="I5333" s="1" t="str">
        <f>IFERROR(__xludf.DUMMYFUNCTION("""COMPUTED_VALUE"""),"Python")</f>
        <v>Python</v>
      </c>
      <c r="J5333" s="1" t="str">
        <f>IFERROR(__xludf.DUMMYFUNCTION("""COMPUTED_VALUE"""),"Rust")</f>
        <v>Rust</v>
      </c>
    </row>
    <row r="5334">
      <c r="B5334" s="1" t="str">
        <f>IFERROR(__xludf.DUMMYFUNCTION("""COMPUTED_VALUE"""),"Assembly;Bash/Shell/PowerShell;C;HTML/CSS;Java;Python")</f>
        <v>Assembly;Bash/Shell/PowerShell;C;HTML/CSS;Java;Python</v>
      </c>
      <c r="E5334" s="1" t="str">
        <f>IFERROR(__xludf.DUMMYFUNCTION("UNIQUE(SPLIT(B5334,"";""))"),"Assembly")</f>
        <v>Assembly</v>
      </c>
      <c r="F5334" s="1" t="str">
        <f>IFERROR(__xludf.DUMMYFUNCTION("""COMPUTED_VALUE"""),"Bash/Shell/PowerShell")</f>
        <v>Bash/Shell/PowerShell</v>
      </c>
      <c r="G5334" s="1" t="str">
        <f>IFERROR(__xludf.DUMMYFUNCTION("""COMPUTED_VALUE"""),"C")</f>
        <v>C</v>
      </c>
      <c r="H5334" s="1" t="str">
        <f>IFERROR(__xludf.DUMMYFUNCTION("""COMPUTED_VALUE"""),"HTML/CSS")</f>
        <v>HTML/CSS</v>
      </c>
      <c r="I5334" s="1" t="str">
        <f>IFERROR(__xludf.DUMMYFUNCTION("""COMPUTED_VALUE"""),"Java")</f>
        <v>Java</v>
      </c>
      <c r="J5334" s="1" t="str">
        <f>IFERROR(__xludf.DUMMYFUNCTION("""COMPUTED_VALUE"""),"Python")</f>
        <v>Python</v>
      </c>
    </row>
    <row r="5335">
      <c r="B5335" s="1" t="str">
        <f>IFERROR(__xludf.DUMMYFUNCTION("""COMPUTED_VALUE"""),"C;C++;C#;HTML/CSS;JavaScript;SQL;TypeScript;Other(s):")</f>
        <v>C;C++;C#;HTML/CSS;JavaScript;SQL;TypeScript;Other(s):</v>
      </c>
      <c r="E5335" s="1" t="str">
        <f>IFERROR(__xludf.DUMMYFUNCTION("UNIQUE(SPLIT(B5335,"";""))"),"C")</f>
        <v>C</v>
      </c>
      <c r="F5335" s="1" t="str">
        <f>IFERROR(__xludf.DUMMYFUNCTION("""COMPUTED_VALUE"""),"C++")</f>
        <v>C++</v>
      </c>
      <c r="G5335" s="1" t="str">
        <f>IFERROR(__xludf.DUMMYFUNCTION("""COMPUTED_VALUE"""),"C#")</f>
        <v>C#</v>
      </c>
      <c r="H5335" s="1" t="str">
        <f>IFERROR(__xludf.DUMMYFUNCTION("""COMPUTED_VALUE"""),"HTML/CSS")</f>
        <v>HTML/CSS</v>
      </c>
      <c r="I5335" s="1" t="str">
        <f>IFERROR(__xludf.DUMMYFUNCTION("""COMPUTED_VALUE"""),"JavaScript")</f>
        <v>JavaScript</v>
      </c>
      <c r="J5335" s="1" t="str">
        <f>IFERROR(__xludf.DUMMYFUNCTION("""COMPUTED_VALUE"""),"SQL")</f>
        <v>SQL</v>
      </c>
      <c r="K5335" s="1" t="str">
        <f>IFERROR(__xludf.DUMMYFUNCTION("""COMPUTED_VALUE"""),"TypeScript")</f>
        <v>TypeScript</v>
      </c>
      <c r="L5335" s="1" t="str">
        <f>IFERROR(__xludf.DUMMYFUNCTION("""COMPUTED_VALUE"""),"Other(s):")</f>
        <v>Other(s):</v>
      </c>
    </row>
    <row r="5336">
      <c r="B5336" s="1" t="str">
        <f>IFERROR(__xludf.DUMMYFUNCTION("""COMPUTED_VALUE"""),"C++;Java")</f>
        <v>C++;Java</v>
      </c>
      <c r="E5336" s="1" t="str">
        <f>IFERROR(__xludf.DUMMYFUNCTION("UNIQUE(SPLIT(B5336,"";""))"),"C++")</f>
        <v>C++</v>
      </c>
      <c r="F5336" s="1" t="str">
        <f>IFERROR(__xludf.DUMMYFUNCTION("""COMPUTED_VALUE"""),"Java")</f>
        <v>Java</v>
      </c>
    </row>
    <row r="5337">
      <c r="B5337" s="1" t="str">
        <f>IFERROR(__xludf.DUMMYFUNCTION("""COMPUTED_VALUE"""),"Assembly")</f>
        <v>Assembly</v>
      </c>
      <c r="E5337" s="1" t="str">
        <f>IFERROR(__xludf.DUMMYFUNCTION("UNIQUE(SPLIT(B5337,"";""))"),"Assembly")</f>
        <v>Assembly</v>
      </c>
    </row>
    <row r="5338">
      <c r="B5338" s="1" t="str">
        <f>IFERROR(__xludf.DUMMYFUNCTION("""COMPUTED_VALUE"""),"HTML/CSS;JavaScript;SQL")</f>
        <v>HTML/CSS;JavaScript;SQL</v>
      </c>
      <c r="E5338" s="1" t="str">
        <f>IFERROR(__xludf.DUMMYFUNCTION("UNIQUE(SPLIT(B5338,"";""))"),"HTML/CSS")</f>
        <v>HTML/CSS</v>
      </c>
      <c r="F5338" s="1" t="str">
        <f>IFERROR(__xludf.DUMMYFUNCTION("""COMPUTED_VALUE"""),"JavaScript")</f>
        <v>JavaScript</v>
      </c>
      <c r="G5338" s="1" t="str">
        <f>IFERROR(__xludf.DUMMYFUNCTION("""COMPUTED_VALUE"""),"SQL")</f>
        <v>SQL</v>
      </c>
    </row>
    <row r="5339">
      <c r="B5339" s="1" t="str">
        <f>IFERROR(__xludf.DUMMYFUNCTION("""COMPUTED_VALUE"""),"Python")</f>
        <v>Python</v>
      </c>
      <c r="E5339" s="1" t="str">
        <f>IFERROR(__xludf.DUMMYFUNCTION("UNIQUE(SPLIT(B5339,"";""))"),"Python")</f>
        <v>Python</v>
      </c>
    </row>
    <row r="5340">
      <c r="B5340" s="1" t="str">
        <f>IFERROR(__xludf.DUMMYFUNCTION("""COMPUTED_VALUE"""),"C++;HTML/CSS;Java;JavaScript;PHP;SQL")</f>
        <v>C++;HTML/CSS;Java;JavaScript;PHP;SQL</v>
      </c>
      <c r="E5340" s="1" t="str">
        <f>IFERROR(__xludf.DUMMYFUNCTION("UNIQUE(SPLIT(B5340,"";""))"),"C++")</f>
        <v>C++</v>
      </c>
      <c r="F5340" s="1" t="str">
        <f>IFERROR(__xludf.DUMMYFUNCTION("""COMPUTED_VALUE"""),"HTML/CSS")</f>
        <v>HTML/CSS</v>
      </c>
      <c r="G5340" s="1" t="str">
        <f>IFERROR(__xludf.DUMMYFUNCTION("""COMPUTED_VALUE"""),"Java")</f>
        <v>Java</v>
      </c>
      <c r="H5340" s="1" t="str">
        <f>IFERROR(__xludf.DUMMYFUNCTION("""COMPUTED_VALUE"""),"JavaScript")</f>
        <v>JavaScript</v>
      </c>
      <c r="I5340" s="1" t="str">
        <f>IFERROR(__xludf.DUMMYFUNCTION("""COMPUTED_VALUE"""),"PHP")</f>
        <v>PHP</v>
      </c>
      <c r="J5340" s="1" t="str">
        <f>IFERROR(__xludf.DUMMYFUNCTION("""COMPUTED_VALUE"""),"SQL")</f>
        <v>SQL</v>
      </c>
    </row>
    <row r="5341">
      <c r="B5341" s="1" t="str">
        <f>IFERROR(__xludf.DUMMYFUNCTION("""COMPUTED_VALUE"""),"Java;SQL;Other(s):")</f>
        <v>Java;SQL;Other(s):</v>
      </c>
      <c r="E5341" s="1" t="str">
        <f>IFERROR(__xludf.DUMMYFUNCTION("UNIQUE(SPLIT(B5341,"";""))"),"Java")</f>
        <v>Java</v>
      </c>
      <c r="F5341" s="1" t="str">
        <f>IFERROR(__xludf.DUMMYFUNCTION("""COMPUTED_VALUE"""),"SQL")</f>
        <v>SQL</v>
      </c>
      <c r="G5341" s="1" t="str">
        <f>IFERROR(__xludf.DUMMYFUNCTION("""COMPUTED_VALUE"""),"Other(s):")</f>
        <v>Other(s):</v>
      </c>
    </row>
    <row r="5342">
      <c r="B5342" s="1" t="str">
        <f>IFERROR(__xludf.DUMMYFUNCTION("""COMPUTED_VALUE"""),"Objective-C;Python;Swift")</f>
        <v>Objective-C;Python;Swift</v>
      </c>
      <c r="E5342" s="1" t="str">
        <f>IFERROR(__xludf.DUMMYFUNCTION("UNIQUE(SPLIT(B5342,"";""))"),"Objective-C")</f>
        <v>Objective-C</v>
      </c>
      <c r="F5342" s="1" t="str">
        <f>IFERROR(__xludf.DUMMYFUNCTION("""COMPUTED_VALUE"""),"Python")</f>
        <v>Python</v>
      </c>
      <c r="G5342" s="1" t="str">
        <f>IFERROR(__xludf.DUMMYFUNCTION("""COMPUTED_VALUE"""),"Swift")</f>
        <v>Swift</v>
      </c>
    </row>
    <row r="5343">
      <c r="B5343" s="1" t="str">
        <f>IFERROR(__xludf.DUMMYFUNCTION("""COMPUTED_VALUE"""),"Bash/Shell/PowerShell;C#;HTML/CSS;JavaScript;SQL;TypeScript")</f>
        <v>Bash/Shell/PowerShell;C#;HTML/CSS;JavaScript;SQL;TypeScript</v>
      </c>
      <c r="E5343" s="1" t="str">
        <f>IFERROR(__xludf.DUMMYFUNCTION("UNIQUE(SPLIT(B5343,"";""))"),"Bash/Shell/PowerShell")</f>
        <v>Bash/Shell/PowerShell</v>
      </c>
      <c r="F5343" s="1" t="str">
        <f>IFERROR(__xludf.DUMMYFUNCTION("""COMPUTED_VALUE"""),"C#")</f>
        <v>C#</v>
      </c>
      <c r="G5343" s="1" t="str">
        <f>IFERROR(__xludf.DUMMYFUNCTION("""COMPUTED_VALUE"""),"HTML/CSS")</f>
        <v>HTML/CSS</v>
      </c>
      <c r="H5343" s="1" t="str">
        <f>IFERROR(__xludf.DUMMYFUNCTION("""COMPUTED_VALUE"""),"JavaScript")</f>
        <v>JavaScript</v>
      </c>
      <c r="I5343" s="1" t="str">
        <f>IFERROR(__xludf.DUMMYFUNCTION("""COMPUTED_VALUE"""),"SQL")</f>
        <v>SQL</v>
      </c>
      <c r="J5343" s="1" t="str">
        <f>IFERROR(__xludf.DUMMYFUNCTION("""COMPUTED_VALUE"""),"TypeScript")</f>
        <v>TypeScript</v>
      </c>
    </row>
    <row r="5344">
      <c r="B5344" s="1" t="str">
        <f>IFERROR(__xludf.DUMMYFUNCTION("""COMPUTED_VALUE"""),"Bash/Shell/PowerShell;C;C++;Java;Python;Swift")</f>
        <v>Bash/Shell/PowerShell;C;C++;Java;Python;Swift</v>
      </c>
      <c r="E5344" s="1" t="str">
        <f>IFERROR(__xludf.DUMMYFUNCTION("UNIQUE(SPLIT(B5344,"";""))"),"Bash/Shell/PowerShell")</f>
        <v>Bash/Shell/PowerShell</v>
      </c>
      <c r="F5344" s="1" t="str">
        <f>IFERROR(__xludf.DUMMYFUNCTION("""COMPUTED_VALUE"""),"C")</f>
        <v>C</v>
      </c>
      <c r="G5344" s="1" t="str">
        <f>IFERROR(__xludf.DUMMYFUNCTION("""COMPUTED_VALUE"""),"C++")</f>
        <v>C++</v>
      </c>
      <c r="H5344" s="1" t="str">
        <f>IFERROR(__xludf.DUMMYFUNCTION("""COMPUTED_VALUE"""),"Java")</f>
        <v>Java</v>
      </c>
      <c r="I5344" s="1" t="str">
        <f>IFERROR(__xludf.DUMMYFUNCTION("""COMPUTED_VALUE"""),"Python")</f>
        <v>Python</v>
      </c>
      <c r="J5344" s="1" t="str">
        <f>IFERROR(__xludf.DUMMYFUNCTION("""COMPUTED_VALUE"""),"Swift")</f>
        <v>Swift</v>
      </c>
    </row>
    <row r="5345">
      <c r="B5345" s="1" t="str">
        <f>IFERROR(__xludf.DUMMYFUNCTION("""COMPUTED_VALUE"""),"Bash/Shell/PowerShell;HTML/CSS;Java;JavaScript;Python;SQL")</f>
        <v>Bash/Shell/PowerShell;HTML/CSS;Java;JavaScript;Python;SQL</v>
      </c>
      <c r="E5345" s="1" t="str">
        <f>IFERROR(__xludf.DUMMYFUNCTION("UNIQUE(SPLIT(B5345,"";""))"),"Bash/Shell/PowerShell")</f>
        <v>Bash/Shell/PowerShell</v>
      </c>
      <c r="F5345" s="1" t="str">
        <f>IFERROR(__xludf.DUMMYFUNCTION("""COMPUTED_VALUE"""),"HTML/CSS")</f>
        <v>HTML/CSS</v>
      </c>
      <c r="G5345" s="1" t="str">
        <f>IFERROR(__xludf.DUMMYFUNCTION("""COMPUTED_VALUE"""),"Java")</f>
        <v>Java</v>
      </c>
      <c r="H5345" s="1" t="str">
        <f>IFERROR(__xludf.DUMMYFUNCTION("""COMPUTED_VALUE"""),"JavaScript")</f>
        <v>JavaScript</v>
      </c>
      <c r="I5345" s="1" t="str">
        <f>IFERROR(__xludf.DUMMYFUNCTION("""COMPUTED_VALUE"""),"Python")</f>
        <v>Python</v>
      </c>
      <c r="J5345" s="1" t="str">
        <f>IFERROR(__xludf.DUMMYFUNCTION("""COMPUTED_VALUE"""),"SQL")</f>
        <v>SQL</v>
      </c>
    </row>
    <row r="5346">
      <c r="B5346" s="1" t="str">
        <f>IFERROR(__xludf.DUMMYFUNCTION("""COMPUTED_VALUE"""),"Java;Kotlin")</f>
        <v>Java;Kotlin</v>
      </c>
      <c r="E5346" s="1" t="str">
        <f>IFERROR(__xludf.DUMMYFUNCTION("UNIQUE(SPLIT(B5346,"";""))"),"Java")</f>
        <v>Java</v>
      </c>
      <c r="F5346" s="1" t="str">
        <f>IFERROR(__xludf.DUMMYFUNCTION("""COMPUTED_VALUE"""),"Kotlin")</f>
        <v>Kotlin</v>
      </c>
    </row>
    <row r="5347">
      <c r="B5347" s="1" t="str">
        <f>IFERROR(__xludf.DUMMYFUNCTION("""COMPUTED_VALUE"""),"C;C++;Python")</f>
        <v>C;C++;Python</v>
      </c>
      <c r="E5347" s="1" t="str">
        <f>IFERROR(__xludf.DUMMYFUNCTION("UNIQUE(SPLIT(B5347,"";""))"),"C")</f>
        <v>C</v>
      </c>
      <c r="F5347" s="1" t="str">
        <f>IFERROR(__xludf.DUMMYFUNCTION("""COMPUTED_VALUE"""),"C++")</f>
        <v>C++</v>
      </c>
      <c r="G5347" s="1" t="str">
        <f>IFERROR(__xludf.DUMMYFUNCTION("""COMPUTED_VALUE"""),"Python")</f>
        <v>Python</v>
      </c>
    </row>
    <row r="5348">
      <c r="B5348" s="1" t="str">
        <f>IFERROR(__xludf.DUMMYFUNCTION("""COMPUTED_VALUE"""),"C;C#")</f>
        <v>C;C#</v>
      </c>
      <c r="E5348" s="1" t="str">
        <f>IFERROR(__xludf.DUMMYFUNCTION("UNIQUE(SPLIT(B5348,"";""))"),"C")</f>
        <v>C</v>
      </c>
      <c r="F5348" s="1" t="str">
        <f>IFERROR(__xludf.DUMMYFUNCTION("""COMPUTED_VALUE"""),"C#")</f>
        <v>C#</v>
      </c>
    </row>
    <row r="5349">
      <c r="B5349" s="1" t="str">
        <f>IFERROR(__xludf.DUMMYFUNCTION("""COMPUTED_VALUE"""),"Assembly;Bash/Shell/PowerShell;C#;HTML/CSS;JavaScript;PHP;Python;R;SQL;TypeScript;Other(s):")</f>
        <v>Assembly;Bash/Shell/PowerShell;C#;HTML/CSS;JavaScript;PHP;Python;R;SQL;TypeScript;Other(s):</v>
      </c>
      <c r="E5349" s="1" t="str">
        <f>IFERROR(__xludf.DUMMYFUNCTION("UNIQUE(SPLIT(B5349,"";""))"),"Assembly")</f>
        <v>Assembly</v>
      </c>
      <c r="F5349" s="1" t="str">
        <f>IFERROR(__xludf.DUMMYFUNCTION("""COMPUTED_VALUE"""),"Bash/Shell/PowerShell")</f>
        <v>Bash/Shell/PowerShell</v>
      </c>
      <c r="G5349" s="1" t="str">
        <f>IFERROR(__xludf.DUMMYFUNCTION("""COMPUTED_VALUE"""),"C#")</f>
        <v>C#</v>
      </c>
      <c r="H5349" s="1" t="str">
        <f>IFERROR(__xludf.DUMMYFUNCTION("""COMPUTED_VALUE"""),"HTML/CSS")</f>
        <v>HTML/CSS</v>
      </c>
      <c r="I5349" s="1" t="str">
        <f>IFERROR(__xludf.DUMMYFUNCTION("""COMPUTED_VALUE"""),"JavaScript")</f>
        <v>JavaScript</v>
      </c>
      <c r="J5349" s="1" t="str">
        <f>IFERROR(__xludf.DUMMYFUNCTION("""COMPUTED_VALUE"""),"PHP")</f>
        <v>PHP</v>
      </c>
      <c r="K5349" s="1" t="str">
        <f>IFERROR(__xludf.DUMMYFUNCTION("""COMPUTED_VALUE"""),"Python")</f>
        <v>Python</v>
      </c>
      <c r="L5349" s="1" t="str">
        <f>IFERROR(__xludf.DUMMYFUNCTION("""COMPUTED_VALUE"""),"R")</f>
        <v>R</v>
      </c>
      <c r="M5349" s="1" t="str">
        <f>IFERROR(__xludf.DUMMYFUNCTION("""COMPUTED_VALUE"""),"SQL")</f>
        <v>SQL</v>
      </c>
      <c r="N5349" s="1" t="str">
        <f>IFERROR(__xludf.DUMMYFUNCTION("""COMPUTED_VALUE"""),"TypeScript")</f>
        <v>TypeScript</v>
      </c>
      <c r="O5349" s="1" t="str">
        <f>IFERROR(__xludf.DUMMYFUNCTION("""COMPUTED_VALUE"""),"Other(s):")</f>
        <v>Other(s):</v>
      </c>
    </row>
    <row r="5350">
      <c r="B5350" s="1" t="str">
        <f>IFERROR(__xludf.DUMMYFUNCTION("""COMPUTED_VALUE"""),"Bash/Shell/PowerShell;C;HTML/CSS;JavaScript;Python;TypeScript;Other(s):")</f>
        <v>Bash/Shell/PowerShell;C;HTML/CSS;JavaScript;Python;TypeScript;Other(s):</v>
      </c>
      <c r="E5350" s="1" t="str">
        <f>IFERROR(__xludf.DUMMYFUNCTION("UNIQUE(SPLIT(B5350,"";""))"),"Bash/Shell/PowerShell")</f>
        <v>Bash/Shell/PowerShell</v>
      </c>
      <c r="F5350" s="1" t="str">
        <f>IFERROR(__xludf.DUMMYFUNCTION("""COMPUTED_VALUE"""),"C")</f>
        <v>C</v>
      </c>
      <c r="G5350" s="1" t="str">
        <f>IFERROR(__xludf.DUMMYFUNCTION("""COMPUTED_VALUE"""),"HTML/CSS")</f>
        <v>HTML/CSS</v>
      </c>
      <c r="H5350" s="1" t="str">
        <f>IFERROR(__xludf.DUMMYFUNCTION("""COMPUTED_VALUE"""),"JavaScript")</f>
        <v>JavaScript</v>
      </c>
      <c r="I5350" s="1" t="str">
        <f>IFERROR(__xludf.DUMMYFUNCTION("""COMPUTED_VALUE"""),"Python")</f>
        <v>Python</v>
      </c>
      <c r="J5350" s="1" t="str">
        <f>IFERROR(__xludf.DUMMYFUNCTION("""COMPUTED_VALUE"""),"TypeScript")</f>
        <v>TypeScript</v>
      </c>
      <c r="K5350" s="1" t="str">
        <f>IFERROR(__xludf.DUMMYFUNCTION("""COMPUTED_VALUE"""),"Other(s):")</f>
        <v>Other(s):</v>
      </c>
    </row>
    <row r="5351">
      <c r="B5351" s="1" t="str">
        <f>IFERROR(__xludf.DUMMYFUNCTION("""COMPUTED_VALUE"""),"HTML/CSS;Python")</f>
        <v>HTML/CSS;Python</v>
      </c>
      <c r="E5351" s="1" t="str">
        <f>IFERROR(__xludf.DUMMYFUNCTION("UNIQUE(SPLIT(B5351,"";""))"),"HTML/CSS")</f>
        <v>HTML/CSS</v>
      </c>
      <c r="F5351" s="1" t="str">
        <f>IFERROR(__xludf.DUMMYFUNCTION("""COMPUTED_VALUE"""),"Python")</f>
        <v>Python</v>
      </c>
    </row>
    <row r="5352">
      <c r="B5352" s="1" t="str">
        <f>IFERROR(__xludf.DUMMYFUNCTION("""COMPUTED_VALUE"""),"Bash/Shell/PowerShell;Go;HTML/CSS;JavaScript;PHP;SQL")</f>
        <v>Bash/Shell/PowerShell;Go;HTML/CSS;JavaScript;PHP;SQL</v>
      </c>
      <c r="E5352" s="1" t="str">
        <f>IFERROR(__xludf.DUMMYFUNCTION("UNIQUE(SPLIT(B5352,"";""))"),"Bash/Shell/PowerShell")</f>
        <v>Bash/Shell/PowerShell</v>
      </c>
      <c r="F5352" s="1" t="str">
        <f>IFERROR(__xludf.DUMMYFUNCTION("""COMPUTED_VALUE"""),"Go")</f>
        <v>Go</v>
      </c>
      <c r="G5352" s="1" t="str">
        <f>IFERROR(__xludf.DUMMYFUNCTION("""COMPUTED_VALUE"""),"HTML/CSS")</f>
        <v>HTML/CSS</v>
      </c>
      <c r="H5352" s="1" t="str">
        <f>IFERROR(__xludf.DUMMYFUNCTION("""COMPUTED_VALUE"""),"JavaScript")</f>
        <v>JavaScript</v>
      </c>
      <c r="I5352" s="1" t="str">
        <f>IFERROR(__xludf.DUMMYFUNCTION("""COMPUTED_VALUE"""),"PHP")</f>
        <v>PHP</v>
      </c>
      <c r="J5352" s="1" t="str">
        <f>IFERROR(__xludf.DUMMYFUNCTION("""COMPUTED_VALUE"""),"SQL")</f>
        <v>SQL</v>
      </c>
    </row>
    <row r="5353">
      <c r="B5353" s="1" t="str">
        <f>IFERROR(__xludf.DUMMYFUNCTION("""COMPUTED_VALUE"""),"C;HTML/CSS;Java;JavaScript")</f>
        <v>C;HTML/CSS;Java;JavaScript</v>
      </c>
      <c r="E5353" s="1" t="str">
        <f>IFERROR(__xludf.DUMMYFUNCTION("UNIQUE(SPLIT(B5353,"";""))"),"C")</f>
        <v>C</v>
      </c>
      <c r="F5353" s="1" t="str">
        <f>IFERROR(__xludf.DUMMYFUNCTION("""COMPUTED_VALUE"""),"HTML/CSS")</f>
        <v>HTML/CSS</v>
      </c>
      <c r="G5353" s="1" t="str">
        <f>IFERROR(__xludf.DUMMYFUNCTION("""COMPUTED_VALUE"""),"Java")</f>
        <v>Java</v>
      </c>
      <c r="H5353" s="1" t="str">
        <f>IFERROR(__xludf.DUMMYFUNCTION("""COMPUTED_VALUE"""),"JavaScript")</f>
        <v>JavaScript</v>
      </c>
    </row>
    <row r="5354">
      <c r="B5354" s="1" t="str">
        <f>IFERROR(__xludf.DUMMYFUNCTION("""COMPUTED_VALUE"""),"HTML/CSS;JavaScript;Python;TypeScript")</f>
        <v>HTML/CSS;JavaScript;Python;TypeScript</v>
      </c>
      <c r="E5354" s="1" t="str">
        <f>IFERROR(__xludf.DUMMYFUNCTION("UNIQUE(SPLIT(B5354,"";""))"),"HTML/CSS")</f>
        <v>HTML/CSS</v>
      </c>
      <c r="F5354" s="1" t="str">
        <f>IFERROR(__xludf.DUMMYFUNCTION("""COMPUTED_VALUE"""),"JavaScript")</f>
        <v>JavaScript</v>
      </c>
      <c r="G5354" s="1" t="str">
        <f>IFERROR(__xludf.DUMMYFUNCTION("""COMPUTED_VALUE"""),"Python")</f>
        <v>Python</v>
      </c>
      <c r="H5354" s="1" t="str">
        <f>IFERROR(__xludf.DUMMYFUNCTION("""COMPUTED_VALUE"""),"TypeScript")</f>
        <v>TypeScript</v>
      </c>
    </row>
    <row r="5355">
      <c r="B5355" s="1" t="str">
        <f>IFERROR(__xludf.DUMMYFUNCTION("""COMPUTED_VALUE"""),"Assembly;C;C++;C#;HTML/CSS;Java;JavaScript;PHP;Python;R;SQL")</f>
        <v>Assembly;C;C++;C#;HTML/CSS;Java;JavaScript;PHP;Python;R;SQL</v>
      </c>
      <c r="E5355" s="1" t="str">
        <f>IFERROR(__xludf.DUMMYFUNCTION("UNIQUE(SPLIT(B5355,"";""))"),"Assembly")</f>
        <v>Assembly</v>
      </c>
      <c r="F5355" s="1" t="str">
        <f>IFERROR(__xludf.DUMMYFUNCTION("""COMPUTED_VALUE"""),"C")</f>
        <v>C</v>
      </c>
      <c r="G5355" s="1" t="str">
        <f>IFERROR(__xludf.DUMMYFUNCTION("""COMPUTED_VALUE"""),"C++")</f>
        <v>C++</v>
      </c>
      <c r="H5355" s="1" t="str">
        <f>IFERROR(__xludf.DUMMYFUNCTION("""COMPUTED_VALUE"""),"C#")</f>
        <v>C#</v>
      </c>
      <c r="I5355" s="1" t="str">
        <f>IFERROR(__xludf.DUMMYFUNCTION("""COMPUTED_VALUE"""),"HTML/CSS")</f>
        <v>HTML/CSS</v>
      </c>
      <c r="J5355" s="1" t="str">
        <f>IFERROR(__xludf.DUMMYFUNCTION("""COMPUTED_VALUE"""),"Java")</f>
        <v>Java</v>
      </c>
      <c r="K5355" s="1" t="str">
        <f>IFERROR(__xludf.DUMMYFUNCTION("""COMPUTED_VALUE"""),"JavaScript")</f>
        <v>JavaScript</v>
      </c>
      <c r="L5355" s="1" t="str">
        <f>IFERROR(__xludf.DUMMYFUNCTION("""COMPUTED_VALUE"""),"PHP")</f>
        <v>PHP</v>
      </c>
      <c r="M5355" s="1" t="str">
        <f>IFERROR(__xludf.DUMMYFUNCTION("""COMPUTED_VALUE"""),"Python")</f>
        <v>Python</v>
      </c>
      <c r="N5355" s="1" t="str">
        <f>IFERROR(__xludf.DUMMYFUNCTION("""COMPUTED_VALUE"""),"R")</f>
        <v>R</v>
      </c>
      <c r="O5355" s="1" t="str">
        <f>IFERROR(__xludf.DUMMYFUNCTION("""COMPUTED_VALUE"""),"SQL")</f>
        <v>SQL</v>
      </c>
    </row>
    <row r="5356">
      <c r="B5356" s="1" t="str">
        <f>IFERROR(__xludf.DUMMYFUNCTION("""COMPUTED_VALUE"""),"C#;HTML/CSS;SQL;TypeScript")</f>
        <v>C#;HTML/CSS;SQL;TypeScript</v>
      </c>
      <c r="E5356" s="1" t="str">
        <f>IFERROR(__xludf.DUMMYFUNCTION("UNIQUE(SPLIT(B5356,"";""))"),"C#")</f>
        <v>C#</v>
      </c>
      <c r="F5356" s="1" t="str">
        <f>IFERROR(__xludf.DUMMYFUNCTION("""COMPUTED_VALUE"""),"HTML/CSS")</f>
        <v>HTML/CSS</v>
      </c>
      <c r="G5356" s="1" t="str">
        <f>IFERROR(__xludf.DUMMYFUNCTION("""COMPUTED_VALUE"""),"SQL")</f>
        <v>SQL</v>
      </c>
      <c r="H5356" s="1" t="str">
        <f>IFERROR(__xludf.DUMMYFUNCTION("""COMPUTED_VALUE"""),"TypeScript")</f>
        <v>TypeScript</v>
      </c>
    </row>
    <row r="5357">
      <c r="B5357" s="1" t="str">
        <f>IFERROR(__xludf.DUMMYFUNCTION("""COMPUTED_VALUE"""),"HTML/CSS;Java;JavaScript")</f>
        <v>HTML/CSS;Java;JavaScript</v>
      </c>
      <c r="E5357" s="1" t="str">
        <f>IFERROR(__xludf.DUMMYFUNCTION("UNIQUE(SPLIT(B5357,"";""))"),"HTML/CSS")</f>
        <v>HTML/CSS</v>
      </c>
      <c r="F5357" s="1" t="str">
        <f>IFERROR(__xludf.DUMMYFUNCTION("""COMPUTED_VALUE"""),"Java")</f>
        <v>Java</v>
      </c>
      <c r="G5357" s="1" t="str">
        <f>IFERROR(__xludf.DUMMYFUNCTION("""COMPUTED_VALUE"""),"JavaScript")</f>
        <v>JavaScript</v>
      </c>
    </row>
    <row r="5358">
      <c r="B5358" s="1" t="str">
        <f>IFERROR(__xludf.DUMMYFUNCTION("""COMPUTED_VALUE"""),"C++;C#;Python;SQL")</f>
        <v>C++;C#;Python;SQL</v>
      </c>
      <c r="E5358" s="1" t="str">
        <f>IFERROR(__xludf.DUMMYFUNCTION("UNIQUE(SPLIT(B5358,"";""))"),"C++")</f>
        <v>C++</v>
      </c>
      <c r="F5358" s="1" t="str">
        <f>IFERROR(__xludf.DUMMYFUNCTION("""COMPUTED_VALUE"""),"C#")</f>
        <v>C#</v>
      </c>
      <c r="G5358" s="1" t="str">
        <f>IFERROR(__xludf.DUMMYFUNCTION("""COMPUTED_VALUE"""),"Python")</f>
        <v>Python</v>
      </c>
      <c r="H5358" s="1" t="str">
        <f>IFERROR(__xludf.DUMMYFUNCTION("""COMPUTED_VALUE"""),"SQL")</f>
        <v>SQL</v>
      </c>
    </row>
    <row r="5359">
      <c r="B5359" s="1" t="str">
        <f>IFERROR(__xludf.DUMMYFUNCTION("""COMPUTED_VALUE"""),"HTML/CSS;Java;JavaScript;Swift")</f>
        <v>HTML/CSS;Java;JavaScript;Swift</v>
      </c>
      <c r="E5359" s="1" t="str">
        <f>IFERROR(__xludf.DUMMYFUNCTION("UNIQUE(SPLIT(B5359,"";""))"),"HTML/CSS")</f>
        <v>HTML/CSS</v>
      </c>
      <c r="F5359" s="1" t="str">
        <f>IFERROR(__xludf.DUMMYFUNCTION("""COMPUTED_VALUE"""),"Java")</f>
        <v>Java</v>
      </c>
      <c r="G5359" s="1" t="str">
        <f>IFERROR(__xludf.DUMMYFUNCTION("""COMPUTED_VALUE"""),"JavaScript")</f>
        <v>JavaScript</v>
      </c>
      <c r="H5359" s="1" t="str">
        <f>IFERROR(__xludf.DUMMYFUNCTION("""COMPUTED_VALUE"""),"Swift")</f>
        <v>Swift</v>
      </c>
    </row>
    <row r="5360">
      <c r="B5360" s="1" t="str">
        <f>IFERROR(__xludf.DUMMYFUNCTION("""COMPUTED_VALUE"""),"HTML/CSS;JavaScript;PHP;Python;SQL")</f>
        <v>HTML/CSS;JavaScript;PHP;Python;SQL</v>
      </c>
      <c r="E5360" s="1" t="str">
        <f>IFERROR(__xludf.DUMMYFUNCTION("UNIQUE(SPLIT(B5360,"";""))"),"HTML/CSS")</f>
        <v>HTML/CSS</v>
      </c>
      <c r="F5360" s="1" t="str">
        <f>IFERROR(__xludf.DUMMYFUNCTION("""COMPUTED_VALUE"""),"JavaScript")</f>
        <v>JavaScript</v>
      </c>
      <c r="G5360" s="1" t="str">
        <f>IFERROR(__xludf.DUMMYFUNCTION("""COMPUTED_VALUE"""),"PHP")</f>
        <v>PHP</v>
      </c>
      <c r="H5360" s="1" t="str">
        <f>IFERROR(__xludf.DUMMYFUNCTION("""COMPUTED_VALUE"""),"Python")</f>
        <v>Python</v>
      </c>
      <c r="I5360" s="1" t="str">
        <f>IFERROR(__xludf.DUMMYFUNCTION("""COMPUTED_VALUE"""),"SQL")</f>
        <v>SQL</v>
      </c>
    </row>
    <row r="5361">
      <c r="B5361" s="1" t="str">
        <f>IFERROR(__xludf.DUMMYFUNCTION("""COMPUTED_VALUE"""),"Bash/Shell/PowerShell;C;C++;HTML/CSS;Java;JavaScript;PHP;Python;R;Ruby;SQL;VBA")</f>
        <v>Bash/Shell/PowerShell;C;C++;HTML/CSS;Java;JavaScript;PHP;Python;R;Ruby;SQL;VBA</v>
      </c>
      <c r="E5361" s="1" t="str">
        <f>IFERROR(__xludf.DUMMYFUNCTION("UNIQUE(SPLIT(B5361,"";""))"),"Bash/Shell/PowerShell")</f>
        <v>Bash/Shell/PowerShell</v>
      </c>
      <c r="F5361" s="1" t="str">
        <f>IFERROR(__xludf.DUMMYFUNCTION("""COMPUTED_VALUE"""),"C")</f>
        <v>C</v>
      </c>
      <c r="G5361" s="1" t="str">
        <f>IFERROR(__xludf.DUMMYFUNCTION("""COMPUTED_VALUE"""),"C++")</f>
        <v>C++</v>
      </c>
      <c r="H5361" s="1" t="str">
        <f>IFERROR(__xludf.DUMMYFUNCTION("""COMPUTED_VALUE"""),"HTML/CSS")</f>
        <v>HTML/CSS</v>
      </c>
      <c r="I5361" s="1" t="str">
        <f>IFERROR(__xludf.DUMMYFUNCTION("""COMPUTED_VALUE"""),"Java")</f>
        <v>Java</v>
      </c>
      <c r="J5361" s="1" t="str">
        <f>IFERROR(__xludf.DUMMYFUNCTION("""COMPUTED_VALUE"""),"JavaScript")</f>
        <v>JavaScript</v>
      </c>
      <c r="K5361" s="1" t="str">
        <f>IFERROR(__xludf.DUMMYFUNCTION("""COMPUTED_VALUE"""),"PHP")</f>
        <v>PHP</v>
      </c>
      <c r="L5361" s="1" t="str">
        <f>IFERROR(__xludf.DUMMYFUNCTION("""COMPUTED_VALUE"""),"Python")</f>
        <v>Python</v>
      </c>
      <c r="M5361" s="1" t="str">
        <f>IFERROR(__xludf.DUMMYFUNCTION("""COMPUTED_VALUE"""),"R")</f>
        <v>R</v>
      </c>
      <c r="N5361" s="1" t="str">
        <f>IFERROR(__xludf.DUMMYFUNCTION("""COMPUTED_VALUE"""),"Ruby")</f>
        <v>Ruby</v>
      </c>
      <c r="O5361" s="1" t="str">
        <f>IFERROR(__xludf.DUMMYFUNCTION("""COMPUTED_VALUE"""),"SQL")</f>
        <v>SQL</v>
      </c>
      <c r="P5361" s="1" t="str">
        <f>IFERROR(__xludf.DUMMYFUNCTION("""COMPUTED_VALUE"""),"VBA")</f>
        <v>VBA</v>
      </c>
    </row>
    <row r="5362">
      <c r="B5362" s="1" t="str">
        <f>IFERROR(__xludf.DUMMYFUNCTION("""COMPUTED_VALUE"""),"C++;C#;HTML/CSS;Java;JavaScript;PHP;Python;SQL;TypeScript")</f>
        <v>C++;C#;HTML/CSS;Java;JavaScript;PHP;Python;SQL;TypeScript</v>
      </c>
      <c r="E5362" s="1" t="str">
        <f>IFERROR(__xludf.DUMMYFUNCTION("UNIQUE(SPLIT(B5362,"";""))"),"C++")</f>
        <v>C++</v>
      </c>
      <c r="F5362" s="1" t="str">
        <f>IFERROR(__xludf.DUMMYFUNCTION("""COMPUTED_VALUE"""),"C#")</f>
        <v>C#</v>
      </c>
      <c r="G5362" s="1" t="str">
        <f>IFERROR(__xludf.DUMMYFUNCTION("""COMPUTED_VALUE"""),"HTML/CSS")</f>
        <v>HTML/CSS</v>
      </c>
      <c r="H5362" s="1" t="str">
        <f>IFERROR(__xludf.DUMMYFUNCTION("""COMPUTED_VALUE"""),"Java")</f>
        <v>Java</v>
      </c>
      <c r="I5362" s="1" t="str">
        <f>IFERROR(__xludf.DUMMYFUNCTION("""COMPUTED_VALUE"""),"JavaScript")</f>
        <v>JavaScript</v>
      </c>
      <c r="J5362" s="1" t="str">
        <f>IFERROR(__xludf.DUMMYFUNCTION("""COMPUTED_VALUE"""),"PHP")</f>
        <v>PHP</v>
      </c>
      <c r="K5362" s="1" t="str">
        <f>IFERROR(__xludf.DUMMYFUNCTION("""COMPUTED_VALUE"""),"Python")</f>
        <v>Python</v>
      </c>
      <c r="L5362" s="1" t="str">
        <f>IFERROR(__xludf.DUMMYFUNCTION("""COMPUTED_VALUE"""),"SQL")</f>
        <v>SQL</v>
      </c>
      <c r="M5362" s="1" t="str">
        <f>IFERROR(__xludf.DUMMYFUNCTION("""COMPUTED_VALUE"""),"TypeScript")</f>
        <v>TypeScript</v>
      </c>
    </row>
    <row r="5363">
      <c r="B5363" s="1" t="str">
        <f>IFERROR(__xludf.DUMMYFUNCTION("""COMPUTED_VALUE"""),"Assembly;Bash/Shell/PowerShell;C#;F#;HTML/CSS;Java;JavaScript;SQL;WebAssembly")</f>
        <v>Assembly;Bash/Shell/PowerShell;C#;F#;HTML/CSS;Java;JavaScript;SQL;WebAssembly</v>
      </c>
      <c r="E5363" s="1" t="str">
        <f>IFERROR(__xludf.DUMMYFUNCTION("UNIQUE(SPLIT(B5363,"";""))"),"Assembly")</f>
        <v>Assembly</v>
      </c>
      <c r="F5363" s="1" t="str">
        <f>IFERROR(__xludf.DUMMYFUNCTION("""COMPUTED_VALUE"""),"Bash/Shell/PowerShell")</f>
        <v>Bash/Shell/PowerShell</v>
      </c>
      <c r="G5363" s="1" t="str">
        <f>IFERROR(__xludf.DUMMYFUNCTION("""COMPUTED_VALUE"""),"C#")</f>
        <v>C#</v>
      </c>
      <c r="H5363" s="1" t="str">
        <f>IFERROR(__xludf.DUMMYFUNCTION("""COMPUTED_VALUE"""),"F#")</f>
        <v>F#</v>
      </c>
      <c r="I5363" s="1" t="str">
        <f>IFERROR(__xludf.DUMMYFUNCTION("""COMPUTED_VALUE"""),"HTML/CSS")</f>
        <v>HTML/CSS</v>
      </c>
      <c r="J5363" s="1" t="str">
        <f>IFERROR(__xludf.DUMMYFUNCTION("""COMPUTED_VALUE"""),"Java")</f>
        <v>Java</v>
      </c>
      <c r="K5363" s="1" t="str">
        <f>IFERROR(__xludf.DUMMYFUNCTION("""COMPUTED_VALUE"""),"JavaScript")</f>
        <v>JavaScript</v>
      </c>
      <c r="L5363" s="1" t="str">
        <f>IFERROR(__xludf.DUMMYFUNCTION("""COMPUTED_VALUE"""),"SQL")</f>
        <v>SQL</v>
      </c>
      <c r="M5363" s="1" t="str">
        <f>IFERROR(__xludf.DUMMYFUNCTION("""COMPUTED_VALUE"""),"WebAssembly")</f>
        <v>WebAssembly</v>
      </c>
    </row>
    <row r="5364">
      <c r="B5364" s="1" t="str">
        <f>IFERROR(__xludf.DUMMYFUNCTION("""COMPUTED_VALUE"""),"Bash/Shell/PowerShell;C++;C#;HTML/CSS;JavaScript;PHP;SQL;Swift;Other(s):")</f>
        <v>Bash/Shell/PowerShell;C++;C#;HTML/CSS;JavaScript;PHP;SQL;Swift;Other(s):</v>
      </c>
      <c r="E5364" s="1" t="str">
        <f>IFERROR(__xludf.DUMMYFUNCTION("UNIQUE(SPLIT(B5364,"";""))"),"Bash/Shell/PowerShell")</f>
        <v>Bash/Shell/PowerShell</v>
      </c>
      <c r="F5364" s="1" t="str">
        <f>IFERROR(__xludf.DUMMYFUNCTION("""COMPUTED_VALUE"""),"C++")</f>
        <v>C++</v>
      </c>
      <c r="G5364" s="1" t="str">
        <f>IFERROR(__xludf.DUMMYFUNCTION("""COMPUTED_VALUE"""),"C#")</f>
        <v>C#</v>
      </c>
      <c r="H5364" s="1" t="str">
        <f>IFERROR(__xludf.DUMMYFUNCTION("""COMPUTED_VALUE"""),"HTML/CSS")</f>
        <v>HTML/CSS</v>
      </c>
      <c r="I5364" s="1" t="str">
        <f>IFERROR(__xludf.DUMMYFUNCTION("""COMPUTED_VALUE"""),"JavaScript")</f>
        <v>JavaScript</v>
      </c>
      <c r="J5364" s="1" t="str">
        <f>IFERROR(__xludf.DUMMYFUNCTION("""COMPUTED_VALUE"""),"PHP")</f>
        <v>PHP</v>
      </c>
      <c r="K5364" s="1" t="str">
        <f>IFERROR(__xludf.DUMMYFUNCTION("""COMPUTED_VALUE"""),"SQL")</f>
        <v>SQL</v>
      </c>
      <c r="L5364" s="1" t="str">
        <f>IFERROR(__xludf.DUMMYFUNCTION("""COMPUTED_VALUE"""),"Swift")</f>
        <v>Swift</v>
      </c>
      <c r="M5364" s="1" t="str">
        <f>IFERROR(__xludf.DUMMYFUNCTION("""COMPUTED_VALUE"""),"Other(s):")</f>
        <v>Other(s):</v>
      </c>
    </row>
    <row r="5365">
      <c r="B5365" s="1" t="str">
        <f>IFERROR(__xludf.DUMMYFUNCTION("""COMPUTED_VALUE"""),"Bash/Shell/PowerShell;HTML/CSS;JavaScript;Python")</f>
        <v>Bash/Shell/PowerShell;HTML/CSS;JavaScript;Python</v>
      </c>
      <c r="E5365" s="1" t="str">
        <f>IFERROR(__xludf.DUMMYFUNCTION("UNIQUE(SPLIT(B5365,"";""))"),"Bash/Shell/PowerShell")</f>
        <v>Bash/Shell/PowerShell</v>
      </c>
      <c r="F5365" s="1" t="str">
        <f>IFERROR(__xludf.DUMMYFUNCTION("""COMPUTED_VALUE"""),"HTML/CSS")</f>
        <v>HTML/CSS</v>
      </c>
      <c r="G5365" s="1" t="str">
        <f>IFERROR(__xludf.DUMMYFUNCTION("""COMPUTED_VALUE"""),"JavaScript")</f>
        <v>JavaScript</v>
      </c>
      <c r="H5365" s="1" t="str">
        <f>IFERROR(__xludf.DUMMYFUNCTION("""COMPUTED_VALUE"""),"Python")</f>
        <v>Python</v>
      </c>
    </row>
    <row r="5366">
      <c r="B5366" s="1" t="str">
        <f>IFERROR(__xludf.DUMMYFUNCTION("""COMPUTED_VALUE"""),"Bash/Shell/PowerShell;Dart;HTML/CSS;Kotlin;Rust")</f>
        <v>Bash/Shell/PowerShell;Dart;HTML/CSS;Kotlin;Rust</v>
      </c>
      <c r="E5366" s="1" t="str">
        <f>IFERROR(__xludf.DUMMYFUNCTION("UNIQUE(SPLIT(B5366,"";""))"),"Bash/Shell/PowerShell")</f>
        <v>Bash/Shell/PowerShell</v>
      </c>
      <c r="F5366" s="1" t="str">
        <f>IFERROR(__xludf.DUMMYFUNCTION("""COMPUTED_VALUE"""),"Dart")</f>
        <v>Dart</v>
      </c>
      <c r="G5366" s="1" t="str">
        <f>IFERROR(__xludf.DUMMYFUNCTION("""COMPUTED_VALUE"""),"HTML/CSS")</f>
        <v>HTML/CSS</v>
      </c>
      <c r="H5366" s="1" t="str">
        <f>IFERROR(__xludf.DUMMYFUNCTION("""COMPUTED_VALUE"""),"Kotlin")</f>
        <v>Kotlin</v>
      </c>
      <c r="I5366" s="1" t="str">
        <f>IFERROR(__xludf.DUMMYFUNCTION("""COMPUTED_VALUE"""),"Rust")</f>
        <v>Rust</v>
      </c>
    </row>
    <row r="5367">
      <c r="B5367" s="1" t="str">
        <f>IFERROR(__xludf.DUMMYFUNCTION("""COMPUTED_VALUE"""),"Bash/Shell/PowerShell;C#;Elixir;Erlang;HTML/CSS;Java;JavaScript;Python;Ruby;SQL")</f>
        <v>Bash/Shell/PowerShell;C#;Elixir;Erlang;HTML/CSS;Java;JavaScript;Python;Ruby;SQL</v>
      </c>
      <c r="E5367" s="1" t="str">
        <f>IFERROR(__xludf.DUMMYFUNCTION("UNIQUE(SPLIT(B5367,"";""))"),"Bash/Shell/PowerShell")</f>
        <v>Bash/Shell/PowerShell</v>
      </c>
      <c r="F5367" s="1" t="str">
        <f>IFERROR(__xludf.DUMMYFUNCTION("""COMPUTED_VALUE"""),"C#")</f>
        <v>C#</v>
      </c>
      <c r="G5367" s="1" t="str">
        <f>IFERROR(__xludf.DUMMYFUNCTION("""COMPUTED_VALUE"""),"Elixir")</f>
        <v>Elixir</v>
      </c>
      <c r="H5367" s="1" t="str">
        <f>IFERROR(__xludf.DUMMYFUNCTION("""COMPUTED_VALUE"""),"Erlang")</f>
        <v>Erlang</v>
      </c>
      <c r="I5367" s="1" t="str">
        <f>IFERROR(__xludf.DUMMYFUNCTION("""COMPUTED_VALUE"""),"HTML/CSS")</f>
        <v>HTML/CSS</v>
      </c>
      <c r="J5367" s="1" t="str">
        <f>IFERROR(__xludf.DUMMYFUNCTION("""COMPUTED_VALUE"""),"Java")</f>
        <v>Java</v>
      </c>
      <c r="K5367" s="1" t="str">
        <f>IFERROR(__xludf.DUMMYFUNCTION("""COMPUTED_VALUE"""),"JavaScript")</f>
        <v>JavaScript</v>
      </c>
      <c r="L5367" s="1" t="str">
        <f>IFERROR(__xludf.DUMMYFUNCTION("""COMPUTED_VALUE"""),"Python")</f>
        <v>Python</v>
      </c>
      <c r="M5367" s="1" t="str">
        <f>IFERROR(__xludf.DUMMYFUNCTION("""COMPUTED_VALUE"""),"Ruby")</f>
        <v>Ruby</v>
      </c>
      <c r="N5367" s="1" t="str">
        <f>IFERROR(__xludf.DUMMYFUNCTION("""COMPUTED_VALUE"""),"SQL")</f>
        <v>SQL</v>
      </c>
    </row>
    <row r="5368">
      <c r="B5368" s="1" t="str">
        <f>IFERROR(__xludf.DUMMYFUNCTION("""COMPUTED_VALUE"""),"C#;HTML/CSS;Java;JavaScript;SQL")</f>
        <v>C#;HTML/CSS;Java;JavaScript;SQL</v>
      </c>
      <c r="E5368" s="1" t="str">
        <f>IFERROR(__xludf.DUMMYFUNCTION("UNIQUE(SPLIT(B5368,"";""))"),"C#")</f>
        <v>C#</v>
      </c>
      <c r="F5368" s="1" t="str">
        <f>IFERROR(__xludf.DUMMYFUNCTION("""COMPUTED_VALUE"""),"HTML/CSS")</f>
        <v>HTML/CSS</v>
      </c>
      <c r="G5368" s="1" t="str">
        <f>IFERROR(__xludf.DUMMYFUNCTION("""COMPUTED_VALUE"""),"Java")</f>
        <v>Java</v>
      </c>
      <c r="H5368" s="1" t="str">
        <f>IFERROR(__xludf.DUMMYFUNCTION("""COMPUTED_VALUE"""),"JavaScript")</f>
        <v>JavaScript</v>
      </c>
      <c r="I5368" s="1" t="str">
        <f>IFERROR(__xludf.DUMMYFUNCTION("""COMPUTED_VALUE"""),"SQL")</f>
        <v>SQL</v>
      </c>
    </row>
    <row r="5369">
      <c r="B5369" s="1" t="str">
        <f>IFERROR(__xludf.DUMMYFUNCTION("""COMPUTED_VALUE"""),"C#;HTML/CSS;JavaScript;SQL")</f>
        <v>C#;HTML/CSS;JavaScript;SQL</v>
      </c>
      <c r="E5369" s="1" t="str">
        <f>IFERROR(__xludf.DUMMYFUNCTION("UNIQUE(SPLIT(B5369,"";""))"),"C#")</f>
        <v>C#</v>
      </c>
      <c r="F5369" s="1" t="str">
        <f>IFERROR(__xludf.DUMMYFUNCTION("""COMPUTED_VALUE"""),"HTML/CSS")</f>
        <v>HTML/CSS</v>
      </c>
      <c r="G5369" s="1" t="str">
        <f>IFERROR(__xludf.DUMMYFUNCTION("""COMPUTED_VALUE"""),"JavaScript")</f>
        <v>JavaScript</v>
      </c>
      <c r="H5369" s="1" t="str">
        <f>IFERROR(__xludf.DUMMYFUNCTION("""COMPUTED_VALUE"""),"SQL")</f>
        <v>SQL</v>
      </c>
    </row>
    <row r="5370">
      <c r="B5370" s="1" t="str">
        <f>IFERROR(__xludf.DUMMYFUNCTION("""COMPUTED_VALUE"""),"Bash/Shell/PowerShell;C;HTML/CSS;JavaScript;PHP;TypeScript")</f>
        <v>Bash/Shell/PowerShell;C;HTML/CSS;JavaScript;PHP;TypeScript</v>
      </c>
      <c r="E5370" s="1" t="str">
        <f>IFERROR(__xludf.DUMMYFUNCTION("UNIQUE(SPLIT(B5370,"";""))"),"Bash/Shell/PowerShell")</f>
        <v>Bash/Shell/PowerShell</v>
      </c>
      <c r="F5370" s="1" t="str">
        <f>IFERROR(__xludf.DUMMYFUNCTION("""COMPUTED_VALUE"""),"C")</f>
        <v>C</v>
      </c>
      <c r="G5370" s="1" t="str">
        <f>IFERROR(__xludf.DUMMYFUNCTION("""COMPUTED_VALUE"""),"HTML/CSS")</f>
        <v>HTML/CSS</v>
      </c>
      <c r="H5370" s="1" t="str">
        <f>IFERROR(__xludf.DUMMYFUNCTION("""COMPUTED_VALUE"""),"JavaScript")</f>
        <v>JavaScript</v>
      </c>
      <c r="I5370" s="1" t="str">
        <f>IFERROR(__xludf.DUMMYFUNCTION("""COMPUTED_VALUE"""),"PHP")</f>
        <v>PHP</v>
      </c>
      <c r="J5370" s="1" t="str">
        <f>IFERROR(__xludf.DUMMYFUNCTION("""COMPUTED_VALUE"""),"TypeScript")</f>
        <v>TypeScript</v>
      </c>
    </row>
    <row r="5371">
      <c r="B5371" s="1" t="str">
        <f>IFERROR(__xludf.DUMMYFUNCTION("""COMPUTED_VALUE"""),"C#;HTML/CSS;JavaScript;PHP;SQL;TypeScript")</f>
        <v>C#;HTML/CSS;JavaScript;PHP;SQL;TypeScript</v>
      </c>
      <c r="E5371" s="1" t="str">
        <f>IFERROR(__xludf.DUMMYFUNCTION("UNIQUE(SPLIT(B5371,"";""))"),"C#")</f>
        <v>C#</v>
      </c>
      <c r="F5371" s="1" t="str">
        <f>IFERROR(__xludf.DUMMYFUNCTION("""COMPUTED_VALUE"""),"HTML/CSS")</f>
        <v>HTML/CSS</v>
      </c>
      <c r="G5371" s="1" t="str">
        <f>IFERROR(__xludf.DUMMYFUNCTION("""COMPUTED_VALUE"""),"JavaScript")</f>
        <v>JavaScript</v>
      </c>
      <c r="H5371" s="1" t="str">
        <f>IFERROR(__xludf.DUMMYFUNCTION("""COMPUTED_VALUE"""),"PHP")</f>
        <v>PHP</v>
      </c>
      <c r="I5371" s="1" t="str">
        <f>IFERROR(__xludf.DUMMYFUNCTION("""COMPUTED_VALUE"""),"SQL")</f>
        <v>SQL</v>
      </c>
      <c r="J5371" s="1" t="str">
        <f>IFERROR(__xludf.DUMMYFUNCTION("""COMPUTED_VALUE"""),"TypeScript")</f>
        <v>TypeScript</v>
      </c>
    </row>
    <row r="5372">
      <c r="B5372" s="1" t="str">
        <f>IFERROR(__xludf.DUMMYFUNCTION("""COMPUTED_VALUE"""),"HTML/CSS;JavaScript;PHP;Python;SQL")</f>
        <v>HTML/CSS;JavaScript;PHP;Python;SQL</v>
      </c>
      <c r="E5372" s="1" t="str">
        <f>IFERROR(__xludf.DUMMYFUNCTION("UNIQUE(SPLIT(B5372,"";""))"),"HTML/CSS")</f>
        <v>HTML/CSS</v>
      </c>
      <c r="F5372" s="1" t="str">
        <f>IFERROR(__xludf.DUMMYFUNCTION("""COMPUTED_VALUE"""),"JavaScript")</f>
        <v>JavaScript</v>
      </c>
      <c r="G5372" s="1" t="str">
        <f>IFERROR(__xludf.DUMMYFUNCTION("""COMPUTED_VALUE"""),"PHP")</f>
        <v>PHP</v>
      </c>
      <c r="H5372" s="1" t="str">
        <f>IFERROR(__xludf.DUMMYFUNCTION("""COMPUTED_VALUE"""),"Python")</f>
        <v>Python</v>
      </c>
      <c r="I5372" s="1" t="str">
        <f>IFERROR(__xludf.DUMMYFUNCTION("""COMPUTED_VALUE"""),"SQL")</f>
        <v>SQL</v>
      </c>
    </row>
    <row r="5373">
      <c r="B5373" s="1" t="str">
        <f>IFERROR(__xludf.DUMMYFUNCTION("""COMPUTED_VALUE"""),"Bash/Shell/PowerShell;C#;HTML/CSS;JavaScript;Python;R")</f>
        <v>Bash/Shell/PowerShell;C#;HTML/CSS;JavaScript;Python;R</v>
      </c>
      <c r="E5373" s="1" t="str">
        <f>IFERROR(__xludf.DUMMYFUNCTION("UNIQUE(SPLIT(B5373,"";""))"),"Bash/Shell/PowerShell")</f>
        <v>Bash/Shell/PowerShell</v>
      </c>
      <c r="F5373" s="1" t="str">
        <f>IFERROR(__xludf.DUMMYFUNCTION("""COMPUTED_VALUE"""),"C#")</f>
        <v>C#</v>
      </c>
      <c r="G5373" s="1" t="str">
        <f>IFERROR(__xludf.DUMMYFUNCTION("""COMPUTED_VALUE"""),"HTML/CSS")</f>
        <v>HTML/CSS</v>
      </c>
      <c r="H5373" s="1" t="str">
        <f>IFERROR(__xludf.DUMMYFUNCTION("""COMPUTED_VALUE"""),"JavaScript")</f>
        <v>JavaScript</v>
      </c>
      <c r="I5373" s="1" t="str">
        <f>IFERROR(__xludf.DUMMYFUNCTION("""COMPUTED_VALUE"""),"Python")</f>
        <v>Python</v>
      </c>
      <c r="J5373" s="1" t="str">
        <f>IFERROR(__xludf.DUMMYFUNCTION("""COMPUTED_VALUE"""),"R")</f>
        <v>R</v>
      </c>
    </row>
    <row r="5374">
      <c r="B5374" s="1" t="str">
        <f>IFERROR(__xludf.DUMMYFUNCTION("""COMPUTED_VALUE"""),"Bash/Shell/PowerShell;HTML/CSS;JavaScript;PHP;Python;Ruby;SQL;TypeScript")</f>
        <v>Bash/Shell/PowerShell;HTML/CSS;JavaScript;PHP;Python;Ruby;SQL;TypeScript</v>
      </c>
      <c r="E5374" s="1" t="str">
        <f>IFERROR(__xludf.DUMMYFUNCTION("UNIQUE(SPLIT(B5374,"";""))"),"Bash/Shell/PowerShell")</f>
        <v>Bash/Shell/PowerShell</v>
      </c>
      <c r="F5374" s="1" t="str">
        <f>IFERROR(__xludf.DUMMYFUNCTION("""COMPUTED_VALUE"""),"HTML/CSS")</f>
        <v>HTML/CSS</v>
      </c>
      <c r="G5374" s="1" t="str">
        <f>IFERROR(__xludf.DUMMYFUNCTION("""COMPUTED_VALUE"""),"JavaScript")</f>
        <v>JavaScript</v>
      </c>
      <c r="H5374" s="1" t="str">
        <f>IFERROR(__xludf.DUMMYFUNCTION("""COMPUTED_VALUE"""),"PHP")</f>
        <v>PHP</v>
      </c>
      <c r="I5374" s="1" t="str">
        <f>IFERROR(__xludf.DUMMYFUNCTION("""COMPUTED_VALUE"""),"Python")</f>
        <v>Python</v>
      </c>
      <c r="J5374" s="1" t="str">
        <f>IFERROR(__xludf.DUMMYFUNCTION("""COMPUTED_VALUE"""),"Ruby")</f>
        <v>Ruby</v>
      </c>
      <c r="K5374" s="1" t="str">
        <f>IFERROR(__xludf.DUMMYFUNCTION("""COMPUTED_VALUE"""),"SQL")</f>
        <v>SQL</v>
      </c>
      <c r="L5374" s="1" t="str">
        <f>IFERROR(__xludf.DUMMYFUNCTION("""COMPUTED_VALUE"""),"TypeScript")</f>
        <v>TypeScript</v>
      </c>
    </row>
    <row r="5375">
      <c r="B5375" s="1" t="str">
        <f>IFERROR(__xludf.DUMMYFUNCTION("""COMPUTED_VALUE"""),"HTML/CSS;JavaScript;PHP;TypeScript")</f>
        <v>HTML/CSS;JavaScript;PHP;TypeScript</v>
      </c>
      <c r="E5375" s="1" t="str">
        <f>IFERROR(__xludf.DUMMYFUNCTION("UNIQUE(SPLIT(B5375,"";""))"),"HTML/CSS")</f>
        <v>HTML/CSS</v>
      </c>
      <c r="F5375" s="1" t="str">
        <f>IFERROR(__xludf.DUMMYFUNCTION("""COMPUTED_VALUE"""),"JavaScript")</f>
        <v>JavaScript</v>
      </c>
      <c r="G5375" s="1" t="str">
        <f>IFERROR(__xludf.DUMMYFUNCTION("""COMPUTED_VALUE"""),"PHP")</f>
        <v>PHP</v>
      </c>
      <c r="H5375" s="1" t="str">
        <f>IFERROR(__xludf.DUMMYFUNCTION("""COMPUTED_VALUE"""),"TypeScript")</f>
        <v>TypeScript</v>
      </c>
    </row>
    <row r="5376">
      <c r="B5376" s="1" t="str">
        <f>IFERROR(__xludf.DUMMYFUNCTION("""COMPUTED_VALUE"""),"C;Go;Python")</f>
        <v>C;Go;Python</v>
      </c>
      <c r="E5376" s="1" t="str">
        <f>IFERROR(__xludf.DUMMYFUNCTION("UNIQUE(SPLIT(B5376,"";""))"),"C")</f>
        <v>C</v>
      </c>
      <c r="F5376" s="1" t="str">
        <f>IFERROR(__xludf.DUMMYFUNCTION("""COMPUTED_VALUE"""),"Go")</f>
        <v>Go</v>
      </c>
      <c r="G5376" s="1" t="str">
        <f>IFERROR(__xludf.DUMMYFUNCTION("""COMPUTED_VALUE"""),"Python")</f>
        <v>Python</v>
      </c>
    </row>
    <row r="5377">
      <c r="B5377" s="1" t="str">
        <f>IFERROR(__xludf.DUMMYFUNCTION("""COMPUTED_VALUE"""),"Bash/Shell/PowerShell;C#;HTML/CSS;JavaScript;SQL")</f>
        <v>Bash/Shell/PowerShell;C#;HTML/CSS;JavaScript;SQL</v>
      </c>
      <c r="E5377" s="1" t="str">
        <f>IFERROR(__xludf.DUMMYFUNCTION("UNIQUE(SPLIT(B5377,"";""))"),"Bash/Shell/PowerShell")</f>
        <v>Bash/Shell/PowerShell</v>
      </c>
      <c r="F5377" s="1" t="str">
        <f>IFERROR(__xludf.DUMMYFUNCTION("""COMPUTED_VALUE"""),"C#")</f>
        <v>C#</v>
      </c>
      <c r="G5377" s="1" t="str">
        <f>IFERROR(__xludf.DUMMYFUNCTION("""COMPUTED_VALUE"""),"HTML/CSS")</f>
        <v>HTML/CSS</v>
      </c>
      <c r="H5377" s="1" t="str">
        <f>IFERROR(__xludf.DUMMYFUNCTION("""COMPUTED_VALUE"""),"JavaScript")</f>
        <v>JavaScript</v>
      </c>
      <c r="I5377" s="1" t="str">
        <f>IFERROR(__xludf.DUMMYFUNCTION("""COMPUTED_VALUE"""),"SQL")</f>
        <v>SQL</v>
      </c>
    </row>
    <row r="5378">
      <c r="B5378" s="1" t="str">
        <f>IFERROR(__xludf.DUMMYFUNCTION("""COMPUTED_VALUE"""),"Java;Scala;Swift")</f>
        <v>Java;Scala;Swift</v>
      </c>
      <c r="E5378" s="1" t="str">
        <f>IFERROR(__xludf.DUMMYFUNCTION("UNIQUE(SPLIT(B5378,"";""))"),"Java")</f>
        <v>Java</v>
      </c>
      <c r="F5378" s="1" t="str">
        <f>IFERROR(__xludf.DUMMYFUNCTION("""COMPUTED_VALUE"""),"Scala")</f>
        <v>Scala</v>
      </c>
      <c r="G5378" s="1" t="str">
        <f>IFERROR(__xludf.DUMMYFUNCTION("""COMPUTED_VALUE"""),"Swift")</f>
        <v>Swift</v>
      </c>
    </row>
    <row r="5379">
      <c r="B5379" s="1" t="str">
        <f>IFERROR(__xludf.DUMMYFUNCTION("""COMPUTED_VALUE"""),"Python")</f>
        <v>Python</v>
      </c>
      <c r="E5379" s="1" t="str">
        <f>IFERROR(__xludf.DUMMYFUNCTION("UNIQUE(SPLIT(B5379,"";""))"),"Python")</f>
        <v>Python</v>
      </c>
    </row>
    <row r="5380">
      <c r="B5380" s="1" t="str">
        <f>IFERROR(__xludf.DUMMYFUNCTION("""COMPUTED_VALUE"""),"Assembly;C++;C#;HTML/CSS;JavaScript;SQL")</f>
        <v>Assembly;C++;C#;HTML/CSS;JavaScript;SQL</v>
      </c>
      <c r="E5380" s="1" t="str">
        <f>IFERROR(__xludf.DUMMYFUNCTION("UNIQUE(SPLIT(B5380,"";""))"),"Assembly")</f>
        <v>Assembly</v>
      </c>
      <c r="F5380" s="1" t="str">
        <f>IFERROR(__xludf.DUMMYFUNCTION("""COMPUTED_VALUE"""),"C++")</f>
        <v>C++</v>
      </c>
      <c r="G5380" s="1" t="str">
        <f>IFERROR(__xludf.DUMMYFUNCTION("""COMPUTED_VALUE"""),"C#")</f>
        <v>C#</v>
      </c>
      <c r="H5380" s="1" t="str">
        <f>IFERROR(__xludf.DUMMYFUNCTION("""COMPUTED_VALUE"""),"HTML/CSS")</f>
        <v>HTML/CSS</v>
      </c>
      <c r="I5380" s="1" t="str">
        <f>IFERROR(__xludf.DUMMYFUNCTION("""COMPUTED_VALUE"""),"JavaScript")</f>
        <v>JavaScript</v>
      </c>
      <c r="J5380" s="1" t="str">
        <f>IFERROR(__xludf.DUMMYFUNCTION("""COMPUTED_VALUE"""),"SQL")</f>
        <v>SQL</v>
      </c>
    </row>
    <row r="5381">
      <c r="B5381" s="1" t="str">
        <f>IFERROR(__xludf.DUMMYFUNCTION("""COMPUTED_VALUE"""),"Bash/Shell/PowerShell;C#;HTML/CSS;JavaScript;SQL;TypeScript")</f>
        <v>Bash/Shell/PowerShell;C#;HTML/CSS;JavaScript;SQL;TypeScript</v>
      </c>
      <c r="E5381" s="1" t="str">
        <f>IFERROR(__xludf.DUMMYFUNCTION("UNIQUE(SPLIT(B5381,"";""))"),"Bash/Shell/PowerShell")</f>
        <v>Bash/Shell/PowerShell</v>
      </c>
      <c r="F5381" s="1" t="str">
        <f>IFERROR(__xludf.DUMMYFUNCTION("""COMPUTED_VALUE"""),"C#")</f>
        <v>C#</v>
      </c>
      <c r="G5381" s="1" t="str">
        <f>IFERROR(__xludf.DUMMYFUNCTION("""COMPUTED_VALUE"""),"HTML/CSS")</f>
        <v>HTML/CSS</v>
      </c>
      <c r="H5381" s="1" t="str">
        <f>IFERROR(__xludf.DUMMYFUNCTION("""COMPUTED_VALUE"""),"JavaScript")</f>
        <v>JavaScript</v>
      </c>
      <c r="I5381" s="1" t="str">
        <f>IFERROR(__xludf.DUMMYFUNCTION("""COMPUTED_VALUE"""),"SQL")</f>
        <v>SQL</v>
      </c>
      <c r="J5381" s="1" t="str">
        <f>IFERROR(__xludf.DUMMYFUNCTION("""COMPUTED_VALUE"""),"TypeScript")</f>
        <v>TypeScript</v>
      </c>
    </row>
    <row r="5382">
      <c r="B5382" s="1" t="str">
        <f>IFERROR(__xludf.DUMMYFUNCTION("""COMPUTED_VALUE"""),"C;C++;C#;HTML/CSS;Java;JavaScript;Objective-C;PHP;Python;R;VBA")</f>
        <v>C;C++;C#;HTML/CSS;Java;JavaScript;Objective-C;PHP;Python;R;VBA</v>
      </c>
      <c r="E5382" s="1" t="str">
        <f>IFERROR(__xludf.DUMMYFUNCTION("UNIQUE(SPLIT(B5382,"";""))"),"C")</f>
        <v>C</v>
      </c>
      <c r="F5382" s="1" t="str">
        <f>IFERROR(__xludf.DUMMYFUNCTION("""COMPUTED_VALUE"""),"C++")</f>
        <v>C++</v>
      </c>
      <c r="G5382" s="1" t="str">
        <f>IFERROR(__xludf.DUMMYFUNCTION("""COMPUTED_VALUE"""),"C#")</f>
        <v>C#</v>
      </c>
      <c r="H5382" s="1" t="str">
        <f>IFERROR(__xludf.DUMMYFUNCTION("""COMPUTED_VALUE"""),"HTML/CSS")</f>
        <v>HTML/CSS</v>
      </c>
      <c r="I5382" s="1" t="str">
        <f>IFERROR(__xludf.DUMMYFUNCTION("""COMPUTED_VALUE"""),"Java")</f>
        <v>Java</v>
      </c>
      <c r="J5382" s="1" t="str">
        <f>IFERROR(__xludf.DUMMYFUNCTION("""COMPUTED_VALUE"""),"JavaScript")</f>
        <v>JavaScript</v>
      </c>
      <c r="K5382" s="1" t="str">
        <f>IFERROR(__xludf.DUMMYFUNCTION("""COMPUTED_VALUE"""),"Objective-C")</f>
        <v>Objective-C</v>
      </c>
      <c r="L5382" s="1" t="str">
        <f>IFERROR(__xludf.DUMMYFUNCTION("""COMPUTED_VALUE"""),"PHP")</f>
        <v>PHP</v>
      </c>
      <c r="M5382" s="1" t="str">
        <f>IFERROR(__xludf.DUMMYFUNCTION("""COMPUTED_VALUE"""),"Python")</f>
        <v>Python</v>
      </c>
      <c r="N5382" s="1" t="str">
        <f>IFERROR(__xludf.DUMMYFUNCTION("""COMPUTED_VALUE"""),"R")</f>
        <v>R</v>
      </c>
      <c r="O5382" s="1" t="str">
        <f>IFERROR(__xludf.DUMMYFUNCTION("""COMPUTED_VALUE"""),"VBA")</f>
        <v>VBA</v>
      </c>
    </row>
    <row r="5383">
      <c r="B5383" s="1" t="str">
        <f>IFERROR(__xludf.DUMMYFUNCTION("""COMPUTED_VALUE"""),"Bash/Shell/PowerShell;HTML/CSS;Java;PHP;Python;SQL;TypeScript;Other(s):")</f>
        <v>Bash/Shell/PowerShell;HTML/CSS;Java;PHP;Python;SQL;TypeScript;Other(s):</v>
      </c>
      <c r="E5383" s="1" t="str">
        <f>IFERROR(__xludf.DUMMYFUNCTION("UNIQUE(SPLIT(B5383,"";""))"),"Bash/Shell/PowerShell")</f>
        <v>Bash/Shell/PowerShell</v>
      </c>
      <c r="F5383" s="1" t="str">
        <f>IFERROR(__xludf.DUMMYFUNCTION("""COMPUTED_VALUE"""),"HTML/CSS")</f>
        <v>HTML/CSS</v>
      </c>
      <c r="G5383" s="1" t="str">
        <f>IFERROR(__xludf.DUMMYFUNCTION("""COMPUTED_VALUE"""),"Java")</f>
        <v>Java</v>
      </c>
      <c r="H5383" s="1" t="str">
        <f>IFERROR(__xludf.DUMMYFUNCTION("""COMPUTED_VALUE"""),"PHP")</f>
        <v>PHP</v>
      </c>
      <c r="I5383" s="1" t="str">
        <f>IFERROR(__xludf.DUMMYFUNCTION("""COMPUTED_VALUE"""),"Python")</f>
        <v>Python</v>
      </c>
      <c r="J5383" s="1" t="str">
        <f>IFERROR(__xludf.DUMMYFUNCTION("""COMPUTED_VALUE"""),"SQL")</f>
        <v>SQL</v>
      </c>
      <c r="K5383" s="1" t="str">
        <f>IFERROR(__xludf.DUMMYFUNCTION("""COMPUTED_VALUE"""),"TypeScript")</f>
        <v>TypeScript</v>
      </c>
      <c r="L5383" s="1" t="str">
        <f>IFERROR(__xludf.DUMMYFUNCTION("""COMPUTED_VALUE"""),"Other(s):")</f>
        <v>Other(s):</v>
      </c>
    </row>
    <row r="5384">
      <c r="B5384" s="1" t="str">
        <f>IFERROR(__xludf.DUMMYFUNCTION("""COMPUTED_VALUE"""),"Bash/Shell/PowerShell;C++;HTML/CSS;JavaScript;Python")</f>
        <v>Bash/Shell/PowerShell;C++;HTML/CSS;JavaScript;Python</v>
      </c>
      <c r="E5384" s="1" t="str">
        <f>IFERROR(__xludf.DUMMYFUNCTION("UNIQUE(SPLIT(B5384,"";""))"),"Bash/Shell/PowerShell")</f>
        <v>Bash/Shell/PowerShell</v>
      </c>
      <c r="F5384" s="1" t="str">
        <f>IFERROR(__xludf.DUMMYFUNCTION("""COMPUTED_VALUE"""),"C++")</f>
        <v>C++</v>
      </c>
      <c r="G5384" s="1" t="str">
        <f>IFERROR(__xludf.DUMMYFUNCTION("""COMPUTED_VALUE"""),"HTML/CSS")</f>
        <v>HTML/CSS</v>
      </c>
      <c r="H5384" s="1" t="str">
        <f>IFERROR(__xludf.DUMMYFUNCTION("""COMPUTED_VALUE"""),"JavaScript")</f>
        <v>JavaScript</v>
      </c>
      <c r="I5384" s="1" t="str">
        <f>IFERROR(__xludf.DUMMYFUNCTION("""COMPUTED_VALUE"""),"Python")</f>
        <v>Python</v>
      </c>
    </row>
    <row r="5385">
      <c r="B5385" s="1" t="str">
        <f>IFERROR(__xludf.DUMMYFUNCTION("""COMPUTED_VALUE"""),"Bash/Shell/PowerShell;HTML/CSS;JavaScript;Python;Ruby")</f>
        <v>Bash/Shell/PowerShell;HTML/CSS;JavaScript;Python;Ruby</v>
      </c>
      <c r="E5385" s="1" t="str">
        <f>IFERROR(__xludf.DUMMYFUNCTION("UNIQUE(SPLIT(B5385,"";""))"),"Bash/Shell/PowerShell")</f>
        <v>Bash/Shell/PowerShell</v>
      </c>
      <c r="F5385" s="1" t="str">
        <f>IFERROR(__xludf.DUMMYFUNCTION("""COMPUTED_VALUE"""),"HTML/CSS")</f>
        <v>HTML/CSS</v>
      </c>
      <c r="G5385" s="1" t="str">
        <f>IFERROR(__xludf.DUMMYFUNCTION("""COMPUTED_VALUE"""),"JavaScript")</f>
        <v>JavaScript</v>
      </c>
      <c r="H5385" s="1" t="str">
        <f>IFERROR(__xludf.DUMMYFUNCTION("""COMPUTED_VALUE"""),"Python")</f>
        <v>Python</v>
      </c>
      <c r="I5385" s="1" t="str">
        <f>IFERROR(__xludf.DUMMYFUNCTION("""COMPUTED_VALUE"""),"Ruby")</f>
        <v>Ruby</v>
      </c>
    </row>
    <row r="5386">
      <c r="B5386" s="1" t="str">
        <f>IFERROR(__xludf.DUMMYFUNCTION("""COMPUTED_VALUE"""),"Bash/Shell/PowerShell;C;C++;C#;HTML/CSS;JavaScript;PHP;Python;SQL")</f>
        <v>Bash/Shell/PowerShell;C;C++;C#;HTML/CSS;JavaScript;PHP;Python;SQL</v>
      </c>
      <c r="E5386" s="1" t="str">
        <f>IFERROR(__xludf.DUMMYFUNCTION("UNIQUE(SPLIT(B5386,"";""))"),"Bash/Shell/PowerShell")</f>
        <v>Bash/Shell/PowerShell</v>
      </c>
      <c r="F5386" s="1" t="str">
        <f>IFERROR(__xludf.DUMMYFUNCTION("""COMPUTED_VALUE"""),"C")</f>
        <v>C</v>
      </c>
      <c r="G5386" s="1" t="str">
        <f>IFERROR(__xludf.DUMMYFUNCTION("""COMPUTED_VALUE"""),"C++")</f>
        <v>C++</v>
      </c>
      <c r="H5386" s="1" t="str">
        <f>IFERROR(__xludf.DUMMYFUNCTION("""COMPUTED_VALUE"""),"C#")</f>
        <v>C#</v>
      </c>
      <c r="I5386" s="1" t="str">
        <f>IFERROR(__xludf.DUMMYFUNCTION("""COMPUTED_VALUE"""),"HTML/CSS")</f>
        <v>HTML/CSS</v>
      </c>
      <c r="J5386" s="1" t="str">
        <f>IFERROR(__xludf.DUMMYFUNCTION("""COMPUTED_VALUE"""),"JavaScript")</f>
        <v>JavaScript</v>
      </c>
      <c r="K5386" s="1" t="str">
        <f>IFERROR(__xludf.DUMMYFUNCTION("""COMPUTED_VALUE"""),"PHP")</f>
        <v>PHP</v>
      </c>
      <c r="L5386" s="1" t="str">
        <f>IFERROR(__xludf.DUMMYFUNCTION("""COMPUTED_VALUE"""),"Python")</f>
        <v>Python</v>
      </c>
      <c r="M5386" s="1" t="str">
        <f>IFERROR(__xludf.DUMMYFUNCTION("""COMPUTED_VALUE"""),"SQL")</f>
        <v>SQL</v>
      </c>
    </row>
    <row r="5387">
      <c r="B5387" s="1" t="str">
        <f>IFERROR(__xludf.DUMMYFUNCTION("""COMPUTED_VALUE"""),"C#;Java;JavaScript;SQL")</f>
        <v>C#;Java;JavaScript;SQL</v>
      </c>
      <c r="E5387" s="1" t="str">
        <f>IFERROR(__xludf.DUMMYFUNCTION("UNIQUE(SPLIT(B5387,"";""))"),"C#")</f>
        <v>C#</v>
      </c>
      <c r="F5387" s="1" t="str">
        <f>IFERROR(__xludf.DUMMYFUNCTION("""COMPUTED_VALUE"""),"Java")</f>
        <v>Java</v>
      </c>
      <c r="G5387" s="1" t="str">
        <f>IFERROR(__xludf.DUMMYFUNCTION("""COMPUTED_VALUE"""),"JavaScript")</f>
        <v>JavaScript</v>
      </c>
      <c r="H5387" s="1" t="str">
        <f>IFERROR(__xludf.DUMMYFUNCTION("""COMPUTED_VALUE"""),"SQL")</f>
        <v>SQL</v>
      </c>
    </row>
    <row r="5388">
      <c r="B5388" s="1" t="str">
        <f>IFERROR(__xludf.DUMMYFUNCTION("""COMPUTED_VALUE"""),"C#;HTML/CSS;JavaScript;SQL;TypeScript")</f>
        <v>C#;HTML/CSS;JavaScript;SQL;TypeScript</v>
      </c>
      <c r="E5388" s="1" t="str">
        <f>IFERROR(__xludf.DUMMYFUNCTION("UNIQUE(SPLIT(B5388,"";""))"),"C#")</f>
        <v>C#</v>
      </c>
      <c r="F5388" s="1" t="str">
        <f>IFERROR(__xludf.DUMMYFUNCTION("""COMPUTED_VALUE"""),"HTML/CSS")</f>
        <v>HTML/CSS</v>
      </c>
      <c r="G5388" s="1" t="str">
        <f>IFERROR(__xludf.DUMMYFUNCTION("""COMPUTED_VALUE"""),"JavaScript")</f>
        <v>JavaScript</v>
      </c>
      <c r="H5388" s="1" t="str">
        <f>IFERROR(__xludf.DUMMYFUNCTION("""COMPUTED_VALUE"""),"SQL")</f>
        <v>SQL</v>
      </c>
      <c r="I5388" s="1" t="str">
        <f>IFERROR(__xludf.DUMMYFUNCTION("""COMPUTED_VALUE"""),"TypeScript")</f>
        <v>TypeScript</v>
      </c>
    </row>
    <row r="5389">
      <c r="B5389" s="1" t="str">
        <f>IFERROR(__xludf.DUMMYFUNCTION("""COMPUTED_VALUE"""),"HTML/CSS;JavaScript")</f>
        <v>HTML/CSS;JavaScript</v>
      </c>
      <c r="E5389" s="1" t="str">
        <f>IFERROR(__xludf.DUMMYFUNCTION("UNIQUE(SPLIT(B5389,"";""))"),"HTML/CSS")</f>
        <v>HTML/CSS</v>
      </c>
      <c r="F5389" s="1" t="str">
        <f>IFERROR(__xludf.DUMMYFUNCTION("""COMPUTED_VALUE"""),"JavaScript")</f>
        <v>JavaScript</v>
      </c>
    </row>
    <row r="5390">
      <c r="B5390" s="1" t="str">
        <f>IFERROR(__xludf.DUMMYFUNCTION("""COMPUTED_VALUE"""),"C#;HTML/CSS;Java;JavaScript;Objective-C;Python;Swift;TypeScript")</f>
        <v>C#;HTML/CSS;Java;JavaScript;Objective-C;Python;Swift;TypeScript</v>
      </c>
      <c r="E5390" s="1" t="str">
        <f>IFERROR(__xludf.DUMMYFUNCTION("UNIQUE(SPLIT(B5390,"";""))"),"C#")</f>
        <v>C#</v>
      </c>
      <c r="F5390" s="1" t="str">
        <f>IFERROR(__xludf.DUMMYFUNCTION("""COMPUTED_VALUE"""),"HTML/CSS")</f>
        <v>HTML/CSS</v>
      </c>
      <c r="G5390" s="1" t="str">
        <f>IFERROR(__xludf.DUMMYFUNCTION("""COMPUTED_VALUE"""),"Java")</f>
        <v>Java</v>
      </c>
      <c r="H5390" s="1" t="str">
        <f>IFERROR(__xludf.DUMMYFUNCTION("""COMPUTED_VALUE"""),"JavaScript")</f>
        <v>JavaScript</v>
      </c>
      <c r="I5390" s="1" t="str">
        <f>IFERROR(__xludf.DUMMYFUNCTION("""COMPUTED_VALUE"""),"Objective-C")</f>
        <v>Objective-C</v>
      </c>
      <c r="J5390" s="1" t="str">
        <f>IFERROR(__xludf.DUMMYFUNCTION("""COMPUTED_VALUE"""),"Python")</f>
        <v>Python</v>
      </c>
      <c r="K5390" s="1" t="str">
        <f>IFERROR(__xludf.DUMMYFUNCTION("""COMPUTED_VALUE"""),"Swift")</f>
        <v>Swift</v>
      </c>
      <c r="L5390" s="1" t="str">
        <f>IFERROR(__xludf.DUMMYFUNCTION("""COMPUTED_VALUE"""),"TypeScript")</f>
        <v>TypeScript</v>
      </c>
    </row>
    <row r="5391">
      <c r="B5391" s="1" t="str">
        <f>IFERROR(__xludf.DUMMYFUNCTION("""COMPUTED_VALUE"""),"Bash/Shell/PowerShell;C++;HTML/CSS;Java;JavaScript;Objective-C;Ruby;Swift")</f>
        <v>Bash/Shell/PowerShell;C++;HTML/CSS;Java;JavaScript;Objective-C;Ruby;Swift</v>
      </c>
      <c r="E5391" s="1" t="str">
        <f>IFERROR(__xludf.DUMMYFUNCTION("UNIQUE(SPLIT(B5391,"";""))"),"Bash/Shell/PowerShell")</f>
        <v>Bash/Shell/PowerShell</v>
      </c>
      <c r="F5391" s="1" t="str">
        <f>IFERROR(__xludf.DUMMYFUNCTION("""COMPUTED_VALUE"""),"C++")</f>
        <v>C++</v>
      </c>
      <c r="G5391" s="1" t="str">
        <f>IFERROR(__xludf.DUMMYFUNCTION("""COMPUTED_VALUE"""),"HTML/CSS")</f>
        <v>HTML/CSS</v>
      </c>
      <c r="H5391" s="1" t="str">
        <f>IFERROR(__xludf.DUMMYFUNCTION("""COMPUTED_VALUE"""),"Java")</f>
        <v>Java</v>
      </c>
      <c r="I5391" s="1" t="str">
        <f>IFERROR(__xludf.DUMMYFUNCTION("""COMPUTED_VALUE"""),"JavaScript")</f>
        <v>JavaScript</v>
      </c>
      <c r="J5391" s="1" t="str">
        <f>IFERROR(__xludf.DUMMYFUNCTION("""COMPUTED_VALUE"""),"Objective-C")</f>
        <v>Objective-C</v>
      </c>
      <c r="K5391" s="1" t="str">
        <f>IFERROR(__xludf.DUMMYFUNCTION("""COMPUTED_VALUE"""),"Ruby")</f>
        <v>Ruby</v>
      </c>
      <c r="L5391" s="1" t="str">
        <f>IFERROR(__xludf.DUMMYFUNCTION("""COMPUTED_VALUE"""),"Swift")</f>
        <v>Swift</v>
      </c>
    </row>
    <row r="5392">
      <c r="B5392" s="1" t="str">
        <f>IFERROR(__xludf.DUMMYFUNCTION("""COMPUTED_VALUE"""),"Go;HTML/CSS;Java;JavaScript;PHP;Python;R;SQL;TypeScript;VBA")</f>
        <v>Go;HTML/CSS;Java;JavaScript;PHP;Python;R;SQL;TypeScript;VBA</v>
      </c>
      <c r="E5392" s="1" t="str">
        <f>IFERROR(__xludf.DUMMYFUNCTION("UNIQUE(SPLIT(B5392,"";""))"),"Go")</f>
        <v>Go</v>
      </c>
      <c r="F5392" s="1" t="str">
        <f>IFERROR(__xludf.DUMMYFUNCTION("""COMPUTED_VALUE"""),"HTML/CSS")</f>
        <v>HTML/CSS</v>
      </c>
      <c r="G5392" s="1" t="str">
        <f>IFERROR(__xludf.DUMMYFUNCTION("""COMPUTED_VALUE"""),"Java")</f>
        <v>Java</v>
      </c>
      <c r="H5392" s="1" t="str">
        <f>IFERROR(__xludf.DUMMYFUNCTION("""COMPUTED_VALUE"""),"JavaScript")</f>
        <v>JavaScript</v>
      </c>
      <c r="I5392" s="1" t="str">
        <f>IFERROR(__xludf.DUMMYFUNCTION("""COMPUTED_VALUE"""),"PHP")</f>
        <v>PHP</v>
      </c>
      <c r="J5392" s="1" t="str">
        <f>IFERROR(__xludf.DUMMYFUNCTION("""COMPUTED_VALUE"""),"Python")</f>
        <v>Python</v>
      </c>
      <c r="K5392" s="1" t="str">
        <f>IFERROR(__xludf.DUMMYFUNCTION("""COMPUTED_VALUE"""),"R")</f>
        <v>R</v>
      </c>
      <c r="L5392" s="1" t="str">
        <f>IFERROR(__xludf.DUMMYFUNCTION("""COMPUTED_VALUE"""),"SQL")</f>
        <v>SQL</v>
      </c>
      <c r="M5392" s="1" t="str">
        <f>IFERROR(__xludf.DUMMYFUNCTION("""COMPUTED_VALUE"""),"TypeScript")</f>
        <v>TypeScript</v>
      </c>
      <c r="N5392" s="1" t="str">
        <f>IFERROR(__xludf.DUMMYFUNCTION("""COMPUTED_VALUE"""),"VBA")</f>
        <v>VBA</v>
      </c>
    </row>
    <row r="5393">
      <c r="B5393" s="1" t="str">
        <f>IFERROR(__xludf.DUMMYFUNCTION("""COMPUTED_VALUE"""),"Assembly;C;Go;Rust")</f>
        <v>Assembly;C;Go;Rust</v>
      </c>
      <c r="E5393" s="1" t="str">
        <f>IFERROR(__xludf.DUMMYFUNCTION("UNIQUE(SPLIT(B5393,"";""))"),"Assembly")</f>
        <v>Assembly</v>
      </c>
      <c r="F5393" s="1" t="str">
        <f>IFERROR(__xludf.DUMMYFUNCTION("""COMPUTED_VALUE"""),"C")</f>
        <v>C</v>
      </c>
      <c r="G5393" s="1" t="str">
        <f>IFERROR(__xludf.DUMMYFUNCTION("""COMPUTED_VALUE"""),"Go")</f>
        <v>Go</v>
      </c>
      <c r="H5393" s="1" t="str">
        <f>IFERROR(__xludf.DUMMYFUNCTION("""COMPUTED_VALUE"""),"Rust")</f>
        <v>Rust</v>
      </c>
    </row>
    <row r="5394">
      <c r="B5394" s="1" t="str">
        <f>IFERROR(__xludf.DUMMYFUNCTION("""COMPUTED_VALUE"""),"HTML/CSS;Java;JavaScript;PHP;Python;SQL;Swift")</f>
        <v>HTML/CSS;Java;JavaScript;PHP;Python;SQL;Swift</v>
      </c>
      <c r="E5394" s="1" t="str">
        <f>IFERROR(__xludf.DUMMYFUNCTION("UNIQUE(SPLIT(B5394,"";""))"),"HTML/CSS")</f>
        <v>HTML/CSS</v>
      </c>
      <c r="F5394" s="1" t="str">
        <f>IFERROR(__xludf.DUMMYFUNCTION("""COMPUTED_VALUE"""),"Java")</f>
        <v>Java</v>
      </c>
      <c r="G5394" s="1" t="str">
        <f>IFERROR(__xludf.DUMMYFUNCTION("""COMPUTED_VALUE"""),"JavaScript")</f>
        <v>JavaScript</v>
      </c>
      <c r="H5394" s="1" t="str">
        <f>IFERROR(__xludf.DUMMYFUNCTION("""COMPUTED_VALUE"""),"PHP")</f>
        <v>PHP</v>
      </c>
      <c r="I5394" s="1" t="str">
        <f>IFERROR(__xludf.DUMMYFUNCTION("""COMPUTED_VALUE"""),"Python")</f>
        <v>Python</v>
      </c>
      <c r="J5394" s="1" t="str">
        <f>IFERROR(__xludf.DUMMYFUNCTION("""COMPUTED_VALUE"""),"SQL")</f>
        <v>SQL</v>
      </c>
      <c r="K5394" s="1" t="str">
        <f>IFERROR(__xludf.DUMMYFUNCTION("""COMPUTED_VALUE"""),"Swift")</f>
        <v>Swift</v>
      </c>
    </row>
    <row r="5395">
      <c r="B5395" s="1" t="str">
        <f>IFERROR(__xludf.DUMMYFUNCTION("""COMPUTED_VALUE"""),"HTML/CSS;Java;JavaScript;Other(s):")</f>
        <v>HTML/CSS;Java;JavaScript;Other(s):</v>
      </c>
      <c r="E5395" s="1" t="str">
        <f>IFERROR(__xludf.DUMMYFUNCTION("UNIQUE(SPLIT(B5395,"";""))"),"HTML/CSS")</f>
        <v>HTML/CSS</v>
      </c>
      <c r="F5395" s="1" t="str">
        <f>IFERROR(__xludf.DUMMYFUNCTION("""COMPUTED_VALUE"""),"Java")</f>
        <v>Java</v>
      </c>
      <c r="G5395" s="1" t="str">
        <f>IFERROR(__xludf.DUMMYFUNCTION("""COMPUTED_VALUE"""),"JavaScript")</f>
        <v>JavaScript</v>
      </c>
      <c r="H5395" s="1" t="str">
        <f>IFERROR(__xludf.DUMMYFUNCTION("""COMPUTED_VALUE"""),"Other(s):")</f>
        <v>Other(s):</v>
      </c>
    </row>
    <row r="5396">
      <c r="B5396" s="1" t="str">
        <f>IFERROR(__xludf.DUMMYFUNCTION("""COMPUTED_VALUE"""),"Bash/Shell/PowerShell;Elixir;HTML/CSS;JavaScript;SQL;TypeScript")</f>
        <v>Bash/Shell/PowerShell;Elixir;HTML/CSS;JavaScript;SQL;TypeScript</v>
      </c>
      <c r="E5396" s="1" t="str">
        <f>IFERROR(__xludf.DUMMYFUNCTION("UNIQUE(SPLIT(B5396,"";""))"),"Bash/Shell/PowerShell")</f>
        <v>Bash/Shell/PowerShell</v>
      </c>
      <c r="F5396" s="1" t="str">
        <f>IFERROR(__xludf.DUMMYFUNCTION("""COMPUTED_VALUE"""),"Elixir")</f>
        <v>Elixir</v>
      </c>
      <c r="G5396" s="1" t="str">
        <f>IFERROR(__xludf.DUMMYFUNCTION("""COMPUTED_VALUE"""),"HTML/CSS")</f>
        <v>HTML/CSS</v>
      </c>
      <c r="H5396" s="1" t="str">
        <f>IFERROR(__xludf.DUMMYFUNCTION("""COMPUTED_VALUE"""),"JavaScript")</f>
        <v>JavaScript</v>
      </c>
      <c r="I5396" s="1" t="str">
        <f>IFERROR(__xludf.DUMMYFUNCTION("""COMPUTED_VALUE"""),"SQL")</f>
        <v>SQL</v>
      </c>
      <c r="J5396" s="1" t="str">
        <f>IFERROR(__xludf.DUMMYFUNCTION("""COMPUTED_VALUE"""),"TypeScript")</f>
        <v>TypeScript</v>
      </c>
    </row>
    <row r="5397">
      <c r="B5397" s="1" t="str">
        <f>IFERROR(__xludf.DUMMYFUNCTION("""COMPUTED_VALUE"""),"C#;HTML/CSS;JavaScript;SQL;TypeScript")</f>
        <v>C#;HTML/CSS;JavaScript;SQL;TypeScript</v>
      </c>
      <c r="E5397" s="1" t="str">
        <f>IFERROR(__xludf.DUMMYFUNCTION("UNIQUE(SPLIT(B5397,"";""))"),"C#")</f>
        <v>C#</v>
      </c>
      <c r="F5397" s="1" t="str">
        <f>IFERROR(__xludf.DUMMYFUNCTION("""COMPUTED_VALUE"""),"HTML/CSS")</f>
        <v>HTML/CSS</v>
      </c>
      <c r="G5397" s="1" t="str">
        <f>IFERROR(__xludf.DUMMYFUNCTION("""COMPUTED_VALUE"""),"JavaScript")</f>
        <v>JavaScript</v>
      </c>
      <c r="H5397" s="1" t="str">
        <f>IFERROR(__xludf.DUMMYFUNCTION("""COMPUTED_VALUE"""),"SQL")</f>
        <v>SQL</v>
      </c>
      <c r="I5397" s="1" t="str">
        <f>IFERROR(__xludf.DUMMYFUNCTION("""COMPUTED_VALUE"""),"TypeScript")</f>
        <v>TypeScript</v>
      </c>
    </row>
    <row r="5398">
      <c r="B5398" s="1" t="str">
        <f>IFERROR(__xludf.DUMMYFUNCTION("""COMPUTED_VALUE"""),"Bash/Shell/PowerShell;C;Go;HTML/CSS;Java;JavaScript;Python")</f>
        <v>Bash/Shell/PowerShell;C;Go;HTML/CSS;Java;JavaScript;Python</v>
      </c>
      <c r="E5398" s="1" t="str">
        <f>IFERROR(__xludf.DUMMYFUNCTION("UNIQUE(SPLIT(B5398,"";""))"),"Bash/Shell/PowerShell")</f>
        <v>Bash/Shell/PowerShell</v>
      </c>
      <c r="F5398" s="1" t="str">
        <f>IFERROR(__xludf.DUMMYFUNCTION("""COMPUTED_VALUE"""),"C")</f>
        <v>C</v>
      </c>
      <c r="G5398" s="1" t="str">
        <f>IFERROR(__xludf.DUMMYFUNCTION("""COMPUTED_VALUE"""),"Go")</f>
        <v>Go</v>
      </c>
      <c r="H5398" s="1" t="str">
        <f>IFERROR(__xludf.DUMMYFUNCTION("""COMPUTED_VALUE"""),"HTML/CSS")</f>
        <v>HTML/CSS</v>
      </c>
      <c r="I5398" s="1" t="str">
        <f>IFERROR(__xludf.DUMMYFUNCTION("""COMPUTED_VALUE"""),"Java")</f>
        <v>Java</v>
      </c>
      <c r="J5398" s="1" t="str">
        <f>IFERROR(__xludf.DUMMYFUNCTION("""COMPUTED_VALUE"""),"JavaScript")</f>
        <v>JavaScript</v>
      </c>
      <c r="K5398" s="1" t="str">
        <f>IFERROR(__xludf.DUMMYFUNCTION("""COMPUTED_VALUE"""),"Python")</f>
        <v>Python</v>
      </c>
    </row>
    <row r="5399">
      <c r="B5399" s="1" t="str">
        <f>IFERROR(__xludf.DUMMYFUNCTION("""COMPUTED_VALUE"""),"Bash/Shell/PowerShell;Java;Scala;SQL")</f>
        <v>Bash/Shell/PowerShell;Java;Scala;SQL</v>
      </c>
      <c r="E5399" s="1" t="str">
        <f>IFERROR(__xludf.DUMMYFUNCTION("UNIQUE(SPLIT(B5399,"";""))"),"Bash/Shell/PowerShell")</f>
        <v>Bash/Shell/PowerShell</v>
      </c>
      <c r="F5399" s="1" t="str">
        <f>IFERROR(__xludf.DUMMYFUNCTION("""COMPUTED_VALUE"""),"Java")</f>
        <v>Java</v>
      </c>
      <c r="G5399" s="1" t="str">
        <f>IFERROR(__xludf.DUMMYFUNCTION("""COMPUTED_VALUE"""),"Scala")</f>
        <v>Scala</v>
      </c>
      <c r="H5399" s="1" t="str">
        <f>IFERROR(__xludf.DUMMYFUNCTION("""COMPUTED_VALUE"""),"SQL")</f>
        <v>SQL</v>
      </c>
    </row>
    <row r="5400">
      <c r="B5400" s="1" t="str">
        <f>IFERROR(__xludf.DUMMYFUNCTION("""COMPUTED_VALUE"""),"F#;Python")</f>
        <v>F#;Python</v>
      </c>
      <c r="E5400" s="1" t="str">
        <f>IFERROR(__xludf.DUMMYFUNCTION("UNIQUE(SPLIT(B5400,"";""))"),"F#")</f>
        <v>F#</v>
      </c>
      <c r="F5400" s="1" t="str">
        <f>IFERROR(__xludf.DUMMYFUNCTION("""COMPUTED_VALUE"""),"Python")</f>
        <v>Python</v>
      </c>
    </row>
    <row r="5401">
      <c r="B5401" s="1" t="str">
        <f>IFERROR(__xludf.DUMMYFUNCTION("""COMPUTED_VALUE"""),"C++;HTML/CSS;JavaScript;Python")</f>
        <v>C++;HTML/CSS;JavaScript;Python</v>
      </c>
      <c r="E5401" s="1" t="str">
        <f>IFERROR(__xludf.DUMMYFUNCTION("UNIQUE(SPLIT(B5401,"";""))"),"C++")</f>
        <v>C++</v>
      </c>
      <c r="F5401" s="1" t="str">
        <f>IFERROR(__xludf.DUMMYFUNCTION("""COMPUTED_VALUE"""),"HTML/CSS")</f>
        <v>HTML/CSS</v>
      </c>
      <c r="G5401" s="1" t="str">
        <f>IFERROR(__xludf.DUMMYFUNCTION("""COMPUTED_VALUE"""),"JavaScript")</f>
        <v>JavaScript</v>
      </c>
      <c r="H5401" s="1" t="str">
        <f>IFERROR(__xludf.DUMMYFUNCTION("""COMPUTED_VALUE"""),"Python")</f>
        <v>Python</v>
      </c>
    </row>
    <row r="5402">
      <c r="B5402" s="1" t="str">
        <f>IFERROR(__xludf.DUMMYFUNCTION("""COMPUTED_VALUE"""),"C#;HTML/CSS;Java;JavaScript;SQL")</f>
        <v>C#;HTML/CSS;Java;JavaScript;SQL</v>
      </c>
      <c r="E5402" s="1" t="str">
        <f>IFERROR(__xludf.DUMMYFUNCTION("UNIQUE(SPLIT(B5402,"";""))"),"C#")</f>
        <v>C#</v>
      </c>
      <c r="F5402" s="1" t="str">
        <f>IFERROR(__xludf.DUMMYFUNCTION("""COMPUTED_VALUE"""),"HTML/CSS")</f>
        <v>HTML/CSS</v>
      </c>
      <c r="G5402" s="1" t="str">
        <f>IFERROR(__xludf.DUMMYFUNCTION("""COMPUTED_VALUE"""),"Java")</f>
        <v>Java</v>
      </c>
      <c r="H5402" s="1" t="str">
        <f>IFERROR(__xludf.DUMMYFUNCTION("""COMPUTED_VALUE"""),"JavaScript")</f>
        <v>JavaScript</v>
      </c>
      <c r="I5402" s="1" t="str">
        <f>IFERROR(__xludf.DUMMYFUNCTION("""COMPUTED_VALUE"""),"SQL")</f>
        <v>SQL</v>
      </c>
    </row>
    <row r="5403">
      <c r="B5403" s="1" t="str">
        <f>IFERROR(__xludf.DUMMYFUNCTION("""COMPUTED_VALUE"""),"C++;C#;HTML/CSS;Java;Kotlin;Other(s):")</f>
        <v>C++;C#;HTML/CSS;Java;Kotlin;Other(s):</v>
      </c>
      <c r="E5403" s="1" t="str">
        <f>IFERROR(__xludf.DUMMYFUNCTION("UNIQUE(SPLIT(B5403,"";""))"),"C++")</f>
        <v>C++</v>
      </c>
      <c r="F5403" s="1" t="str">
        <f>IFERROR(__xludf.DUMMYFUNCTION("""COMPUTED_VALUE"""),"C#")</f>
        <v>C#</v>
      </c>
      <c r="G5403" s="1" t="str">
        <f>IFERROR(__xludf.DUMMYFUNCTION("""COMPUTED_VALUE"""),"HTML/CSS")</f>
        <v>HTML/CSS</v>
      </c>
      <c r="H5403" s="1" t="str">
        <f>IFERROR(__xludf.DUMMYFUNCTION("""COMPUTED_VALUE"""),"Java")</f>
        <v>Java</v>
      </c>
      <c r="I5403" s="1" t="str">
        <f>IFERROR(__xludf.DUMMYFUNCTION("""COMPUTED_VALUE"""),"Kotlin")</f>
        <v>Kotlin</v>
      </c>
      <c r="J5403" s="1" t="str">
        <f>IFERROR(__xludf.DUMMYFUNCTION("""COMPUTED_VALUE"""),"Other(s):")</f>
        <v>Other(s):</v>
      </c>
    </row>
    <row r="5404">
      <c r="B5404" s="1" t="str">
        <f>IFERROR(__xludf.DUMMYFUNCTION("""COMPUTED_VALUE"""),"Bash/Shell/PowerShell;JavaScript;Objective-C;Ruby;Swift")</f>
        <v>Bash/Shell/PowerShell;JavaScript;Objective-C;Ruby;Swift</v>
      </c>
      <c r="E5404" s="1" t="str">
        <f>IFERROR(__xludf.DUMMYFUNCTION("UNIQUE(SPLIT(B5404,"";""))"),"Bash/Shell/PowerShell")</f>
        <v>Bash/Shell/PowerShell</v>
      </c>
      <c r="F5404" s="1" t="str">
        <f>IFERROR(__xludf.DUMMYFUNCTION("""COMPUTED_VALUE"""),"JavaScript")</f>
        <v>JavaScript</v>
      </c>
      <c r="G5404" s="1" t="str">
        <f>IFERROR(__xludf.DUMMYFUNCTION("""COMPUTED_VALUE"""),"Objective-C")</f>
        <v>Objective-C</v>
      </c>
      <c r="H5404" s="1" t="str">
        <f>IFERROR(__xludf.DUMMYFUNCTION("""COMPUTED_VALUE"""),"Ruby")</f>
        <v>Ruby</v>
      </c>
      <c r="I5404" s="1" t="str">
        <f>IFERROR(__xludf.DUMMYFUNCTION("""COMPUTED_VALUE"""),"Swift")</f>
        <v>Swift</v>
      </c>
    </row>
    <row r="5405">
      <c r="B5405" s="1" t="str">
        <f>IFERROR(__xludf.DUMMYFUNCTION("""COMPUTED_VALUE"""),"C#;Java;JavaScript;Objective-C;PHP;SQL;Swift")</f>
        <v>C#;Java;JavaScript;Objective-C;PHP;SQL;Swift</v>
      </c>
      <c r="E5405" s="1" t="str">
        <f>IFERROR(__xludf.DUMMYFUNCTION("UNIQUE(SPLIT(B5405,"";""))"),"C#")</f>
        <v>C#</v>
      </c>
      <c r="F5405" s="1" t="str">
        <f>IFERROR(__xludf.DUMMYFUNCTION("""COMPUTED_VALUE"""),"Java")</f>
        <v>Java</v>
      </c>
      <c r="G5405" s="1" t="str">
        <f>IFERROR(__xludf.DUMMYFUNCTION("""COMPUTED_VALUE"""),"JavaScript")</f>
        <v>JavaScript</v>
      </c>
      <c r="H5405" s="1" t="str">
        <f>IFERROR(__xludf.DUMMYFUNCTION("""COMPUTED_VALUE"""),"Objective-C")</f>
        <v>Objective-C</v>
      </c>
      <c r="I5405" s="1" t="str">
        <f>IFERROR(__xludf.DUMMYFUNCTION("""COMPUTED_VALUE"""),"PHP")</f>
        <v>PHP</v>
      </c>
      <c r="J5405" s="1" t="str">
        <f>IFERROR(__xludf.DUMMYFUNCTION("""COMPUTED_VALUE"""),"SQL")</f>
        <v>SQL</v>
      </c>
      <c r="K5405" s="1" t="str">
        <f>IFERROR(__xludf.DUMMYFUNCTION("""COMPUTED_VALUE"""),"Swift")</f>
        <v>Swift</v>
      </c>
    </row>
    <row r="5406">
      <c r="B5406" s="1" t="str">
        <f>IFERROR(__xludf.DUMMYFUNCTION("""COMPUTED_VALUE"""),"HTML/CSS;JavaScript;TypeScript")</f>
        <v>HTML/CSS;JavaScript;TypeScript</v>
      </c>
      <c r="E5406" s="1" t="str">
        <f>IFERROR(__xludf.DUMMYFUNCTION("UNIQUE(SPLIT(B5406,"";""))"),"HTML/CSS")</f>
        <v>HTML/CSS</v>
      </c>
      <c r="F5406" s="1" t="str">
        <f>IFERROR(__xludf.DUMMYFUNCTION("""COMPUTED_VALUE"""),"JavaScript")</f>
        <v>JavaScript</v>
      </c>
      <c r="G5406" s="1" t="str">
        <f>IFERROR(__xludf.DUMMYFUNCTION("""COMPUTED_VALUE"""),"TypeScript")</f>
        <v>TypeScript</v>
      </c>
    </row>
    <row r="5407">
      <c r="B5407" s="1" t="str">
        <f>IFERROR(__xludf.DUMMYFUNCTION("""COMPUTED_VALUE"""),"Bash/Shell/PowerShell;C;C++;Elixir;HTML/CSS;Java;JavaScript;Python;Ruby")</f>
        <v>Bash/Shell/PowerShell;C;C++;Elixir;HTML/CSS;Java;JavaScript;Python;Ruby</v>
      </c>
      <c r="E5407" s="1" t="str">
        <f>IFERROR(__xludf.DUMMYFUNCTION("UNIQUE(SPLIT(B5407,"";""))"),"Bash/Shell/PowerShell")</f>
        <v>Bash/Shell/PowerShell</v>
      </c>
      <c r="F5407" s="1" t="str">
        <f>IFERROR(__xludf.DUMMYFUNCTION("""COMPUTED_VALUE"""),"C")</f>
        <v>C</v>
      </c>
      <c r="G5407" s="1" t="str">
        <f>IFERROR(__xludf.DUMMYFUNCTION("""COMPUTED_VALUE"""),"C++")</f>
        <v>C++</v>
      </c>
      <c r="H5407" s="1" t="str">
        <f>IFERROR(__xludf.DUMMYFUNCTION("""COMPUTED_VALUE"""),"Elixir")</f>
        <v>Elixir</v>
      </c>
      <c r="I5407" s="1" t="str">
        <f>IFERROR(__xludf.DUMMYFUNCTION("""COMPUTED_VALUE"""),"HTML/CSS")</f>
        <v>HTML/CSS</v>
      </c>
      <c r="J5407" s="1" t="str">
        <f>IFERROR(__xludf.DUMMYFUNCTION("""COMPUTED_VALUE"""),"Java")</f>
        <v>Java</v>
      </c>
      <c r="K5407" s="1" t="str">
        <f>IFERROR(__xludf.DUMMYFUNCTION("""COMPUTED_VALUE"""),"JavaScript")</f>
        <v>JavaScript</v>
      </c>
      <c r="L5407" s="1" t="str">
        <f>IFERROR(__xludf.DUMMYFUNCTION("""COMPUTED_VALUE"""),"Python")</f>
        <v>Python</v>
      </c>
      <c r="M5407" s="1" t="str">
        <f>IFERROR(__xludf.DUMMYFUNCTION("""COMPUTED_VALUE"""),"Ruby")</f>
        <v>Ruby</v>
      </c>
    </row>
    <row r="5408">
      <c r="B5408" s="1" t="str">
        <f>IFERROR(__xludf.DUMMYFUNCTION("""COMPUTED_VALUE"""),"HTML/CSS;JavaScript;PHP;Python;SQL")</f>
        <v>HTML/CSS;JavaScript;PHP;Python;SQL</v>
      </c>
      <c r="E5408" s="1" t="str">
        <f>IFERROR(__xludf.DUMMYFUNCTION("UNIQUE(SPLIT(B5408,"";""))"),"HTML/CSS")</f>
        <v>HTML/CSS</v>
      </c>
      <c r="F5408" s="1" t="str">
        <f>IFERROR(__xludf.DUMMYFUNCTION("""COMPUTED_VALUE"""),"JavaScript")</f>
        <v>JavaScript</v>
      </c>
      <c r="G5408" s="1" t="str">
        <f>IFERROR(__xludf.DUMMYFUNCTION("""COMPUTED_VALUE"""),"PHP")</f>
        <v>PHP</v>
      </c>
      <c r="H5408" s="1" t="str">
        <f>IFERROR(__xludf.DUMMYFUNCTION("""COMPUTED_VALUE"""),"Python")</f>
        <v>Python</v>
      </c>
      <c r="I5408" s="1" t="str">
        <f>IFERROR(__xludf.DUMMYFUNCTION("""COMPUTED_VALUE"""),"SQL")</f>
        <v>SQL</v>
      </c>
    </row>
    <row r="5409">
      <c r="B5409" s="1" t="str">
        <f>IFERROR(__xludf.DUMMYFUNCTION("""COMPUTED_VALUE"""),"Bash/Shell/PowerShell;C;C++;HTML/CSS;Java;JavaScript;Python;SQL")</f>
        <v>Bash/Shell/PowerShell;C;C++;HTML/CSS;Java;JavaScript;Python;SQL</v>
      </c>
      <c r="E5409" s="1" t="str">
        <f>IFERROR(__xludf.DUMMYFUNCTION("UNIQUE(SPLIT(B5409,"";""))"),"Bash/Shell/PowerShell")</f>
        <v>Bash/Shell/PowerShell</v>
      </c>
      <c r="F5409" s="1" t="str">
        <f>IFERROR(__xludf.DUMMYFUNCTION("""COMPUTED_VALUE"""),"C")</f>
        <v>C</v>
      </c>
      <c r="G5409" s="1" t="str">
        <f>IFERROR(__xludf.DUMMYFUNCTION("""COMPUTED_VALUE"""),"C++")</f>
        <v>C++</v>
      </c>
      <c r="H5409" s="1" t="str">
        <f>IFERROR(__xludf.DUMMYFUNCTION("""COMPUTED_VALUE"""),"HTML/CSS")</f>
        <v>HTML/CSS</v>
      </c>
      <c r="I5409" s="1" t="str">
        <f>IFERROR(__xludf.DUMMYFUNCTION("""COMPUTED_VALUE"""),"Java")</f>
        <v>Java</v>
      </c>
      <c r="J5409" s="1" t="str">
        <f>IFERROR(__xludf.DUMMYFUNCTION("""COMPUTED_VALUE"""),"JavaScript")</f>
        <v>JavaScript</v>
      </c>
      <c r="K5409" s="1" t="str">
        <f>IFERROR(__xludf.DUMMYFUNCTION("""COMPUTED_VALUE"""),"Python")</f>
        <v>Python</v>
      </c>
      <c r="L5409" s="1" t="str">
        <f>IFERROR(__xludf.DUMMYFUNCTION("""COMPUTED_VALUE"""),"SQL")</f>
        <v>SQL</v>
      </c>
    </row>
    <row r="5410">
      <c r="B5410" s="1" t="str">
        <f>IFERROR(__xludf.DUMMYFUNCTION("""COMPUTED_VALUE"""),"HTML/CSS;JavaScript;Ruby")</f>
        <v>HTML/CSS;JavaScript;Ruby</v>
      </c>
      <c r="E5410" s="1" t="str">
        <f>IFERROR(__xludf.DUMMYFUNCTION("UNIQUE(SPLIT(B5410,"";""))"),"HTML/CSS")</f>
        <v>HTML/CSS</v>
      </c>
      <c r="F5410" s="1" t="str">
        <f>IFERROR(__xludf.DUMMYFUNCTION("""COMPUTED_VALUE"""),"JavaScript")</f>
        <v>JavaScript</v>
      </c>
      <c r="G5410" s="1" t="str">
        <f>IFERROR(__xludf.DUMMYFUNCTION("""COMPUTED_VALUE"""),"Ruby")</f>
        <v>Ruby</v>
      </c>
    </row>
    <row r="5411">
      <c r="B5411" s="1" t="str">
        <f>IFERROR(__xludf.DUMMYFUNCTION("""COMPUTED_VALUE"""),"HTML/CSS;JavaScript;Swift")</f>
        <v>HTML/CSS;JavaScript;Swift</v>
      </c>
      <c r="E5411" s="1" t="str">
        <f>IFERROR(__xludf.DUMMYFUNCTION("UNIQUE(SPLIT(B5411,"";""))"),"HTML/CSS")</f>
        <v>HTML/CSS</v>
      </c>
      <c r="F5411" s="1" t="str">
        <f>IFERROR(__xludf.DUMMYFUNCTION("""COMPUTED_VALUE"""),"JavaScript")</f>
        <v>JavaScript</v>
      </c>
      <c r="G5411" s="1" t="str">
        <f>IFERROR(__xludf.DUMMYFUNCTION("""COMPUTED_VALUE"""),"Swift")</f>
        <v>Swift</v>
      </c>
    </row>
    <row r="5412">
      <c r="B5412" s="1" t="str">
        <f>IFERROR(__xludf.DUMMYFUNCTION("""COMPUTED_VALUE"""),"Bash/Shell/PowerShell;HTML/CSS;Java;JavaScript;PHP;SQL;TypeScript")</f>
        <v>Bash/Shell/PowerShell;HTML/CSS;Java;JavaScript;PHP;SQL;TypeScript</v>
      </c>
      <c r="E5412" s="1" t="str">
        <f>IFERROR(__xludf.DUMMYFUNCTION("UNIQUE(SPLIT(B5412,"";""))"),"Bash/Shell/PowerShell")</f>
        <v>Bash/Shell/PowerShell</v>
      </c>
      <c r="F5412" s="1" t="str">
        <f>IFERROR(__xludf.DUMMYFUNCTION("""COMPUTED_VALUE"""),"HTML/CSS")</f>
        <v>HTML/CSS</v>
      </c>
      <c r="G5412" s="1" t="str">
        <f>IFERROR(__xludf.DUMMYFUNCTION("""COMPUTED_VALUE"""),"Java")</f>
        <v>Java</v>
      </c>
      <c r="H5412" s="1" t="str">
        <f>IFERROR(__xludf.DUMMYFUNCTION("""COMPUTED_VALUE"""),"JavaScript")</f>
        <v>JavaScript</v>
      </c>
      <c r="I5412" s="1" t="str">
        <f>IFERROR(__xludf.DUMMYFUNCTION("""COMPUTED_VALUE"""),"PHP")</f>
        <v>PHP</v>
      </c>
      <c r="J5412" s="1" t="str">
        <f>IFERROR(__xludf.DUMMYFUNCTION("""COMPUTED_VALUE"""),"SQL")</f>
        <v>SQL</v>
      </c>
      <c r="K5412" s="1" t="str">
        <f>IFERROR(__xludf.DUMMYFUNCTION("""COMPUTED_VALUE"""),"TypeScript")</f>
        <v>TypeScript</v>
      </c>
    </row>
    <row r="5413">
      <c r="B5413" s="1" t="str">
        <f>IFERROR(__xludf.DUMMYFUNCTION("""COMPUTED_VALUE"""),"Go;HTML/CSS;Java;JavaScript;PHP;Python;Scala;SQL;TypeScript;VBA")</f>
        <v>Go;HTML/CSS;Java;JavaScript;PHP;Python;Scala;SQL;TypeScript;VBA</v>
      </c>
      <c r="E5413" s="1" t="str">
        <f>IFERROR(__xludf.DUMMYFUNCTION("UNIQUE(SPLIT(B5413,"";""))"),"Go")</f>
        <v>Go</v>
      </c>
      <c r="F5413" s="1" t="str">
        <f>IFERROR(__xludf.DUMMYFUNCTION("""COMPUTED_VALUE"""),"HTML/CSS")</f>
        <v>HTML/CSS</v>
      </c>
      <c r="G5413" s="1" t="str">
        <f>IFERROR(__xludf.DUMMYFUNCTION("""COMPUTED_VALUE"""),"Java")</f>
        <v>Java</v>
      </c>
      <c r="H5413" s="1" t="str">
        <f>IFERROR(__xludf.DUMMYFUNCTION("""COMPUTED_VALUE"""),"JavaScript")</f>
        <v>JavaScript</v>
      </c>
      <c r="I5413" s="1" t="str">
        <f>IFERROR(__xludf.DUMMYFUNCTION("""COMPUTED_VALUE"""),"PHP")</f>
        <v>PHP</v>
      </c>
      <c r="J5413" s="1" t="str">
        <f>IFERROR(__xludf.DUMMYFUNCTION("""COMPUTED_VALUE"""),"Python")</f>
        <v>Python</v>
      </c>
      <c r="K5413" s="1" t="str">
        <f>IFERROR(__xludf.DUMMYFUNCTION("""COMPUTED_VALUE"""),"Scala")</f>
        <v>Scala</v>
      </c>
      <c r="L5413" s="1" t="str">
        <f>IFERROR(__xludf.DUMMYFUNCTION("""COMPUTED_VALUE"""),"SQL")</f>
        <v>SQL</v>
      </c>
      <c r="M5413" s="1" t="str">
        <f>IFERROR(__xludf.DUMMYFUNCTION("""COMPUTED_VALUE"""),"TypeScript")</f>
        <v>TypeScript</v>
      </c>
      <c r="N5413" s="1" t="str">
        <f>IFERROR(__xludf.DUMMYFUNCTION("""COMPUTED_VALUE"""),"VBA")</f>
        <v>VBA</v>
      </c>
    </row>
    <row r="5414">
      <c r="B5414" s="1" t="str">
        <f>IFERROR(__xludf.DUMMYFUNCTION("""COMPUTED_VALUE"""),"Bash/Shell/PowerShell;JavaScript")</f>
        <v>Bash/Shell/PowerShell;JavaScript</v>
      </c>
      <c r="E5414" s="1" t="str">
        <f>IFERROR(__xludf.DUMMYFUNCTION("UNIQUE(SPLIT(B5414,"";""))"),"Bash/Shell/PowerShell")</f>
        <v>Bash/Shell/PowerShell</v>
      </c>
      <c r="F5414" s="1" t="str">
        <f>IFERROR(__xludf.DUMMYFUNCTION("""COMPUTED_VALUE"""),"JavaScript")</f>
        <v>JavaScript</v>
      </c>
    </row>
    <row r="5415">
      <c r="B5415" s="1" t="str">
        <f>IFERROR(__xludf.DUMMYFUNCTION("""COMPUTED_VALUE"""),"Bash/Shell/PowerShell;HTML/CSS;JavaScript;PHP;Python;Ruby;SQL;TypeScript;Other(s):")</f>
        <v>Bash/Shell/PowerShell;HTML/CSS;JavaScript;PHP;Python;Ruby;SQL;TypeScript;Other(s):</v>
      </c>
      <c r="E5415" s="1" t="str">
        <f>IFERROR(__xludf.DUMMYFUNCTION("UNIQUE(SPLIT(B5415,"";""))"),"Bash/Shell/PowerShell")</f>
        <v>Bash/Shell/PowerShell</v>
      </c>
      <c r="F5415" s="1" t="str">
        <f>IFERROR(__xludf.DUMMYFUNCTION("""COMPUTED_VALUE"""),"HTML/CSS")</f>
        <v>HTML/CSS</v>
      </c>
      <c r="G5415" s="1" t="str">
        <f>IFERROR(__xludf.DUMMYFUNCTION("""COMPUTED_VALUE"""),"JavaScript")</f>
        <v>JavaScript</v>
      </c>
      <c r="H5415" s="1" t="str">
        <f>IFERROR(__xludf.DUMMYFUNCTION("""COMPUTED_VALUE"""),"PHP")</f>
        <v>PHP</v>
      </c>
      <c r="I5415" s="1" t="str">
        <f>IFERROR(__xludf.DUMMYFUNCTION("""COMPUTED_VALUE"""),"Python")</f>
        <v>Python</v>
      </c>
      <c r="J5415" s="1" t="str">
        <f>IFERROR(__xludf.DUMMYFUNCTION("""COMPUTED_VALUE"""),"Ruby")</f>
        <v>Ruby</v>
      </c>
      <c r="K5415" s="1" t="str">
        <f>IFERROR(__xludf.DUMMYFUNCTION("""COMPUTED_VALUE"""),"SQL")</f>
        <v>SQL</v>
      </c>
      <c r="L5415" s="1" t="str">
        <f>IFERROR(__xludf.DUMMYFUNCTION("""COMPUTED_VALUE"""),"TypeScript")</f>
        <v>TypeScript</v>
      </c>
      <c r="M5415" s="1" t="str">
        <f>IFERROR(__xludf.DUMMYFUNCTION("""COMPUTED_VALUE"""),"Other(s):")</f>
        <v>Other(s):</v>
      </c>
    </row>
    <row r="5416">
      <c r="B5416" s="1" t="str">
        <f>IFERROR(__xludf.DUMMYFUNCTION("""COMPUTED_VALUE"""),"Bash/Shell/PowerShell;C;C#;HTML/CSS;Java;JavaScript;PHP;SQL;TypeScript")</f>
        <v>Bash/Shell/PowerShell;C;C#;HTML/CSS;Java;JavaScript;PHP;SQL;TypeScript</v>
      </c>
      <c r="E5416" s="1" t="str">
        <f>IFERROR(__xludf.DUMMYFUNCTION("UNIQUE(SPLIT(B5416,"";""))"),"Bash/Shell/PowerShell")</f>
        <v>Bash/Shell/PowerShell</v>
      </c>
      <c r="F5416" s="1" t="str">
        <f>IFERROR(__xludf.DUMMYFUNCTION("""COMPUTED_VALUE"""),"C")</f>
        <v>C</v>
      </c>
      <c r="G5416" s="1" t="str">
        <f>IFERROR(__xludf.DUMMYFUNCTION("""COMPUTED_VALUE"""),"C#")</f>
        <v>C#</v>
      </c>
      <c r="H5416" s="1" t="str">
        <f>IFERROR(__xludf.DUMMYFUNCTION("""COMPUTED_VALUE"""),"HTML/CSS")</f>
        <v>HTML/CSS</v>
      </c>
      <c r="I5416" s="1" t="str">
        <f>IFERROR(__xludf.DUMMYFUNCTION("""COMPUTED_VALUE"""),"Java")</f>
        <v>Java</v>
      </c>
      <c r="J5416" s="1" t="str">
        <f>IFERROR(__xludf.DUMMYFUNCTION("""COMPUTED_VALUE"""),"JavaScript")</f>
        <v>JavaScript</v>
      </c>
      <c r="K5416" s="1" t="str">
        <f>IFERROR(__xludf.DUMMYFUNCTION("""COMPUTED_VALUE"""),"PHP")</f>
        <v>PHP</v>
      </c>
      <c r="L5416" s="1" t="str">
        <f>IFERROR(__xludf.DUMMYFUNCTION("""COMPUTED_VALUE"""),"SQL")</f>
        <v>SQL</v>
      </c>
      <c r="M5416" s="1" t="str">
        <f>IFERROR(__xludf.DUMMYFUNCTION("""COMPUTED_VALUE"""),"TypeScript")</f>
        <v>TypeScript</v>
      </c>
    </row>
    <row r="5417">
      <c r="B5417" s="1" t="str">
        <f>IFERROR(__xludf.DUMMYFUNCTION("""COMPUTED_VALUE"""),"Bash/Shell/PowerShell;C++;Elixir;HTML/CSS;JavaScript;Ruby;Rust;SQL")</f>
        <v>Bash/Shell/PowerShell;C++;Elixir;HTML/CSS;JavaScript;Ruby;Rust;SQL</v>
      </c>
      <c r="E5417" s="1" t="str">
        <f>IFERROR(__xludf.DUMMYFUNCTION("UNIQUE(SPLIT(B5417,"";""))"),"Bash/Shell/PowerShell")</f>
        <v>Bash/Shell/PowerShell</v>
      </c>
      <c r="F5417" s="1" t="str">
        <f>IFERROR(__xludf.DUMMYFUNCTION("""COMPUTED_VALUE"""),"C++")</f>
        <v>C++</v>
      </c>
      <c r="G5417" s="1" t="str">
        <f>IFERROR(__xludf.DUMMYFUNCTION("""COMPUTED_VALUE"""),"Elixir")</f>
        <v>Elixir</v>
      </c>
      <c r="H5417" s="1" t="str">
        <f>IFERROR(__xludf.DUMMYFUNCTION("""COMPUTED_VALUE"""),"HTML/CSS")</f>
        <v>HTML/CSS</v>
      </c>
      <c r="I5417" s="1" t="str">
        <f>IFERROR(__xludf.DUMMYFUNCTION("""COMPUTED_VALUE"""),"JavaScript")</f>
        <v>JavaScript</v>
      </c>
      <c r="J5417" s="1" t="str">
        <f>IFERROR(__xludf.DUMMYFUNCTION("""COMPUTED_VALUE"""),"Ruby")</f>
        <v>Ruby</v>
      </c>
      <c r="K5417" s="1" t="str">
        <f>IFERROR(__xludf.DUMMYFUNCTION("""COMPUTED_VALUE"""),"Rust")</f>
        <v>Rust</v>
      </c>
      <c r="L5417" s="1" t="str">
        <f>IFERROR(__xludf.DUMMYFUNCTION("""COMPUTED_VALUE"""),"SQL")</f>
        <v>SQL</v>
      </c>
    </row>
    <row r="5418">
      <c r="B5418" s="1" t="str">
        <f>IFERROR(__xludf.DUMMYFUNCTION("""COMPUTED_VALUE"""),"C#;Other(s):")</f>
        <v>C#;Other(s):</v>
      </c>
      <c r="E5418" s="1" t="str">
        <f>IFERROR(__xludf.DUMMYFUNCTION("UNIQUE(SPLIT(B5418,"";""))"),"C#")</f>
        <v>C#</v>
      </c>
      <c r="F5418" s="1" t="str">
        <f>IFERROR(__xludf.DUMMYFUNCTION("""COMPUTED_VALUE"""),"Other(s):")</f>
        <v>Other(s):</v>
      </c>
    </row>
    <row r="5419">
      <c r="B5419" s="1" t="str">
        <f>IFERROR(__xludf.DUMMYFUNCTION("""COMPUTED_VALUE"""),"Bash/Shell/PowerShell;Go;Java")</f>
        <v>Bash/Shell/PowerShell;Go;Java</v>
      </c>
      <c r="E5419" s="1" t="str">
        <f>IFERROR(__xludf.DUMMYFUNCTION("UNIQUE(SPLIT(B5419,"";""))"),"Bash/Shell/PowerShell")</f>
        <v>Bash/Shell/PowerShell</v>
      </c>
      <c r="F5419" s="1" t="str">
        <f>IFERROR(__xludf.DUMMYFUNCTION("""COMPUTED_VALUE"""),"Go")</f>
        <v>Go</v>
      </c>
      <c r="G5419" s="1" t="str">
        <f>IFERROR(__xludf.DUMMYFUNCTION("""COMPUTED_VALUE"""),"Java")</f>
        <v>Java</v>
      </c>
    </row>
    <row r="5420">
      <c r="B5420" s="1" t="str">
        <f>IFERROR(__xludf.DUMMYFUNCTION("""COMPUTED_VALUE"""),"C;C++;HTML/CSS;Java;JavaScript;Kotlin;Python")</f>
        <v>C;C++;HTML/CSS;Java;JavaScript;Kotlin;Python</v>
      </c>
      <c r="E5420" s="1" t="str">
        <f>IFERROR(__xludf.DUMMYFUNCTION("UNIQUE(SPLIT(B5420,"";""))"),"C")</f>
        <v>C</v>
      </c>
      <c r="F5420" s="1" t="str">
        <f>IFERROR(__xludf.DUMMYFUNCTION("""COMPUTED_VALUE"""),"C++")</f>
        <v>C++</v>
      </c>
      <c r="G5420" s="1" t="str">
        <f>IFERROR(__xludf.DUMMYFUNCTION("""COMPUTED_VALUE"""),"HTML/CSS")</f>
        <v>HTML/CSS</v>
      </c>
      <c r="H5420" s="1" t="str">
        <f>IFERROR(__xludf.DUMMYFUNCTION("""COMPUTED_VALUE"""),"Java")</f>
        <v>Java</v>
      </c>
      <c r="I5420" s="1" t="str">
        <f>IFERROR(__xludf.DUMMYFUNCTION("""COMPUTED_VALUE"""),"JavaScript")</f>
        <v>JavaScript</v>
      </c>
      <c r="J5420" s="1" t="str">
        <f>IFERROR(__xludf.DUMMYFUNCTION("""COMPUTED_VALUE"""),"Kotlin")</f>
        <v>Kotlin</v>
      </c>
      <c r="K5420" s="1" t="str">
        <f>IFERROR(__xludf.DUMMYFUNCTION("""COMPUTED_VALUE"""),"Python")</f>
        <v>Python</v>
      </c>
    </row>
    <row r="5421">
      <c r="B5421" s="1" t="str">
        <f>IFERROR(__xludf.DUMMYFUNCTION("""COMPUTED_VALUE"""),"HTML/CSS;JavaScript;TypeScript")</f>
        <v>HTML/CSS;JavaScript;TypeScript</v>
      </c>
      <c r="E5421" s="1" t="str">
        <f>IFERROR(__xludf.DUMMYFUNCTION("UNIQUE(SPLIT(B5421,"";""))"),"HTML/CSS")</f>
        <v>HTML/CSS</v>
      </c>
      <c r="F5421" s="1" t="str">
        <f>IFERROR(__xludf.DUMMYFUNCTION("""COMPUTED_VALUE"""),"JavaScript")</f>
        <v>JavaScript</v>
      </c>
      <c r="G5421" s="1" t="str">
        <f>IFERROR(__xludf.DUMMYFUNCTION("""COMPUTED_VALUE"""),"TypeScript")</f>
        <v>TypeScript</v>
      </c>
    </row>
    <row r="5422">
      <c r="B5422" s="1" t="str">
        <f>IFERROR(__xludf.DUMMYFUNCTION("""COMPUTED_VALUE"""),"C#;HTML/CSS;SQL;VBA")</f>
        <v>C#;HTML/CSS;SQL;VBA</v>
      </c>
      <c r="E5422" s="1" t="str">
        <f>IFERROR(__xludf.DUMMYFUNCTION("UNIQUE(SPLIT(B5422,"";""))"),"C#")</f>
        <v>C#</v>
      </c>
      <c r="F5422" s="1" t="str">
        <f>IFERROR(__xludf.DUMMYFUNCTION("""COMPUTED_VALUE"""),"HTML/CSS")</f>
        <v>HTML/CSS</v>
      </c>
      <c r="G5422" s="1" t="str">
        <f>IFERROR(__xludf.DUMMYFUNCTION("""COMPUTED_VALUE"""),"SQL")</f>
        <v>SQL</v>
      </c>
      <c r="H5422" s="1" t="str">
        <f>IFERROR(__xludf.DUMMYFUNCTION("""COMPUTED_VALUE"""),"VBA")</f>
        <v>VBA</v>
      </c>
    </row>
    <row r="5423">
      <c r="B5423" s="1" t="str">
        <f>IFERROR(__xludf.DUMMYFUNCTION("""COMPUTED_VALUE"""),"Bash/Shell/PowerShell;Java")</f>
        <v>Bash/Shell/PowerShell;Java</v>
      </c>
      <c r="E5423" s="1" t="str">
        <f>IFERROR(__xludf.DUMMYFUNCTION("UNIQUE(SPLIT(B5423,"";""))"),"Bash/Shell/PowerShell")</f>
        <v>Bash/Shell/PowerShell</v>
      </c>
      <c r="F5423" s="1" t="str">
        <f>IFERROR(__xludf.DUMMYFUNCTION("""COMPUTED_VALUE"""),"Java")</f>
        <v>Java</v>
      </c>
    </row>
    <row r="5424">
      <c r="B5424" s="1" t="str">
        <f>IFERROR(__xludf.DUMMYFUNCTION("""COMPUTED_VALUE"""),"C;C++;C#;HTML/CSS;JavaScript;PHP;SQL")</f>
        <v>C;C++;C#;HTML/CSS;JavaScript;PHP;SQL</v>
      </c>
      <c r="E5424" s="1" t="str">
        <f>IFERROR(__xludf.DUMMYFUNCTION("UNIQUE(SPLIT(B5424,"";""))"),"C")</f>
        <v>C</v>
      </c>
      <c r="F5424" s="1" t="str">
        <f>IFERROR(__xludf.DUMMYFUNCTION("""COMPUTED_VALUE"""),"C++")</f>
        <v>C++</v>
      </c>
      <c r="G5424" s="1" t="str">
        <f>IFERROR(__xludf.DUMMYFUNCTION("""COMPUTED_VALUE"""),"C#")</f>
        <v>C#</v>
      </c>
      <c r="H5424" s="1" t="str">
        <f>IFERROR(__xludf.DUMMYFUNCTION("""COMPUTED_VALUE"""),"HTML/CSS")</f>
        <v>HTML/CSS</v>
      </c>
      <c r="I5424" s="1" t="str">
        <f>IFERROR(__xludf.DUMMYFUNCTION("""COMPUTED_VALUE"""),"JavaScript")</f>
        <v>JavaScript</v>
      </c>
      <c r="J5424" s="1" t="str">
        <f>IFERROR(__xludf.DUMMYFUNCTION("""COMPUTED_VALUE"""),"PHP")</f>
        <v>PHP</v>
      </c>
      <c r="K5424" s="1" t="str">
        <f>IFERROR(__xludf.DUMMYFUNCTION("""COMPUTED_VALUE"""),"SQL")</f>
        <v>SQL</v>
      </c>
    </row>
    <row r="5425">
      <c r="B5425" s="1" t="str">
        <f>IFERROR(__xludf.DUMMYFUNCTION("""COMPUTED_VALUE"""),"C#;HTML/CSS;JavaScript;PHP;SQL")</f>
        <v>C#;HTML/CSS;JavaScript;PHP;SQL</v>
      </c>
      <c r="E5425" s="1" t="str">
        <f>IFERROR(__xludf.DUMMYFUNCTION("UNIQUE(SPLIT(B5425,"";""))"),"C#")</f>
        <v>C#</v>
      </c>
      <c r="F5425" s="1" t="str">
        <f>IFERROR(__xludf.DUMMYFUNCTION("""COMPUTED_VALUE"""),"HTML/CSS")</f>
        <v>HTML/CSS</v>
      </c>
      <c r="G5425" s="1" t="str">
        <f>IFERROR(__xludf.DUMMYFUNCTION("""COMPUTED_VALUE"""),"JavaScript")</f>
        <v>JavaScript</v>
      </c>
      <c r="H5425" s="1" t="str">
        <f>IFERROR(__xludf.DUMMYFUNCTION("""COMPUTED_VALUE"""),"PHP")</f>
        <v>PHP</v>
      </c>
      <c r="I5425" s="1" t="str">
        <f>IFERROR(__xludf.DUMMYFUNCTION("""COMPUTED_VALUE"""),"SQL")</f>
        <v>SQL</v>
      </c>
    </row>
    <row r="5426">
      <c r="B5426" s="1" t="str">
        <f>IFERROR(__xludf.DUMMYFUNCTION("""COMPUTED_VALUE"""),"C#")</f>
        <v>C#</v>
      </c>
      <c r="E5426" s="1" t="str">
        <f>IFERROR(__xludf.DUMMYFUNCTION("UNIQUE(SPLIT(B5426,"";""))"),"C#")</f>
        <v>C#</v>
      </c>
    </row>
    <row r="5427">
      <c r="B5427" s="1" t="str">
        <f>IFERROR(__xludf.DUMMYFUNCTION("""COMPUTED_VALUE"""),"HTML/CSS;Java;JavaScript;PHP;SQL;TypeScript")</f>
        <v>HTML/CSS;Java;JavaScript;PHP;SQL;TypeScript</v>
      </c>
      <c r="E5427" s="1" t="str">
        <f>IFERROR(__xludf.DUMMYFUNCTION("UNIQUE(SPLIT(B5427,"";""))"),"HTML/CSS")</f>
        <v>HTML/CSS</v>
      </c>
      <c r="F5427" s="1" t="str">
        <f>IFERROR(__xludf.DUMMYFUNCTION("""COMPUTED_VALUE"""),"Java")</f>
        <v>Java</v>
      </c>
      <c r="G5427" s="1" t="str">
        <f>IFERROR(__xludf.DUMMYFUNCTION("""COMPUTED_VALUE"""),"JavaScript")</f>
        <v>JavaScript</v>
      </c>
      <c r="H5427" s="1" t="str">
        <f>IFERROR(__xludf.DUMMYFUNCTION("""COMPUTED_VALUE"""),"PHP")</f>
        <v>PHP</v>
      </c>
      <c r="I5427" s="1" t="str">
        <f>IFERROR(__xludf.DUMMYFUNCTION("""COMPUTED_VALUE"""),"SQL")</f>
        <v>SQL</v>
      </c>
      <c r="J5427" s="1" t="str">
        <f>IFERROR(__xludf.DUMMYFUNCTION("""COMPUTED_VALUE"""),"TypeScript")</f>
        <v>TypeScript</v>
      </c>
    </row>
    <row r="5428">
      <c r="B5428" s="1" t="str">
        <f>IFERROR(__xludf.DUMMYFUNCTION("""COMPUTED_VALUE"""),"C++;Java;Python")</f>
        <v>C++;Java;Python</v>
      </c>
      <c r="E5428" s="1" t="str">
        <f>IFERROR(__xludf.DUMMYFUNCTION("UNIQUE(SPLIT(B5428,"";""))"),"C++")</f>
        <v>C++</v>
      </c>
      <c r="F5428" s="1" t="str">
        <f>IFERROR(__xludf.DUMMYFUNCTION("""COMPUTED_VALUE"""),"Java")</f>
        <v>Java</v>
      </c>
      <c r="G5428" s="1" t="str">
        <f>IFERROR(__xludf.DUMMYFUNCTION("""COMPUTED_VALUE"""),"Python")</f>
        <v>Python</v>
      </c>
    </row>
    <row r="5429">
      <c r="B5429" s="1" t="str">
        <f>IFERROR(__xludf.DUMMYFUNCTION("""COMPUTED_VALUE"""),"Assembly;Bash/Shell/PowerShell;PHP;SQL")</f>
        <v>Assembly;Bash/Shell/PowerShell;PHP;SQL</v>
      </c>
      <c r="E5429" s="1" t="str">
        <f>IFERROR(__xludf.DUMMYFUNCTION("UNIQUE(SPLIT(B5429,"";""))"),"Assembly")</f>
        <v>Assembly</v>
      </c>
      <c r="F5429" s="1" t="str">
        <f>IFERROR(__xludf.DUMMYFUNCTION("""COMPUTED_VALUE"""),"Bash/Shell/PowerShell")</f>
        <v>Bash/Shell/PowerShell</v>
      </c>
      <c r="G5429" s="1" t="str">
        <f>IFERROR(__xludf.DUMMYFUNCTION("""COMPUTED_VALUE"""),"PHP")</f>
        <v>PHP</v>
      </c>
      <c r="H5429" s="1" t="str">
        <f>IFERROR(__xludf.DUMMYFUNCTION("""COMPUTED_VALUE"""),"SQL")</f>
        <v>SQL</v>
      </c>
    </row>
    <row r="5430">
      <c r="B5430" s="1" t="str">
        <f>IFERROR(__xludf.DUMMYFUNCTION("""COMPUTED_VALUE"""),"Bash/Shell/PowerShell;C;Python;Other(s):")</f>
        <v>Bash/Shell/PowerShell;C;Python;Other(s):</v>
      </c>
      <c r="E5430" s="1" t="str">
        <f>IFERROR(__xludf.DUMMYFUNCTION("UNIQUE(SPLIT(B5430,"";""))"),"Bash/Shell/PowerShell")</f>
        <v>Bash/Shell/PowerShell</v>
      </c>
      <c r="F5430" s="1" t="str">
        <f>IFERROR(__xludf.DUMMYFUNCTION("""COMPUTED_VALUE"""),"C")</f>
        <v>C</v>
      </c>
      <c r="G5430" s="1" t="str">
        <f>IFERROR(__xludf.DUMMYFUNCTION("""COMPUTED_VALUE"""),"Python")</f>
        <v>Python</v>
      </c>
      <c r="H5430" s="1" t="str">
        <f>IFERROR(__xludf.DUMMYFUNCTION("""COMPUTED_VALUE"""),"Other(s):")</f>
        <v>Other(s):</v>
      </c>
    </row>
    <row r="5431">
      <c r="B5431" s="1" t="str">
        <f>IFERROR(__xludf.DUMMYFUNCTION("""COMPUTED_VALUE"""),"Bash/Shell/PowerShell;HTML/CSS;Java;JavaScript;PHP;SQL;TypeScript")</f>
        <v>Bash/Shell/PowerShell;HTML/CSS;Java;JavaScript;PHP;SQL;TypeScript</v>
      </c>
      <c r="E5431" s="1" t="str">
        <f>IFERROR(__xludf.DUMMYFUNCTION("UNIQUE(SPLIT(B5431,"";""))"),"Bash/Shell/PowerShell")</f>
        <v>Bash/Shell/PowerShell</v>
      </c>
      <c r="F5431" s="1" t="str">
        <f>IFERROR(__xludf.DUMMYFUNCTION("""COMPUTED_VALUE"""),"HTML/CSS")</f>
        <v>HTML/CSS</v>
      </c>
      <c r="G5431" s="1" t="str">
        <f>IFERROR(__xludf.DUMMYFUNCTION("""COMPUTED_VALUE"""),"Java")</f>
        <v>Java</v>
      </c>
      <c r="H5431" s="1" t="str">
        <f>IFERROR(__xludf.DUMMYFUNCTION("""COMPUTED_VALUE"""),"JavaScript")</f>
        <v>JavaScript</v>
      </c>
      <c r="I5431" s="1" t="str">
        <f>IFERROR(__xludf.DUMMYFUNCTION("""COMPUTED_VALUE"""),"PHP")</f>
        <v>PHP</v>
      </c>
      <c r="J5431" s="1" t="str">
        <f>IFERROR(__xludf.DUMMYFUNCTION("""COMPUTED_VALUE"""),"SQL")</f>
        <v>SQL</v>
      </c>
      <c r="K5431" s="1" t="str">
        <f>IFERROR(__xludf.DUMMYFUNCTION("""COMPUTED_VALUE"""),"TypeScript")</f>
        <v>TypeScript</v>
      </c>
    </row>
    <row r="5432">
      <c r="B5432" s="1" t="str">
        <f>IFERROR(__xludf.DUMMYFUNCTION("""COMPUTED_VALUE"""),"Clojure;HTML/CSS;Java;JavaScript;SQL;Other(s):")</f>
        <v>Clojure;HTML/CSS;Java;JavaScript;SQL;Other(s):</v>
      </c>
      <c r="E5432" s="1" t="str">
        <f>IFERROR(__xludf.DUMMYFUNCTION("UNIQUE(SPLIT(B5432,"";""))"),"Clojure")</f>
        <v>Clojure</v>
      </c>
      <c r="F5432" s="1" t="str">
        <f>IFERROR(__xludf.DUMMYFUNCTION("""COMPUTED_VALUE"""),"HTML/CSS")</f>
        <v>HTML/CSS</v>
      </c>
      <c r="G5432" s="1" t="str">
        <f>IFERROR(__xludf.DUMMYFUNCTION("""COMPUTED_VALUE"""),"Java")</f>
        <v>Java</v>
      </c>
      <c r="H5432" s="1" t="str">
        <f>IFERROR(__xludf.DUMMYFUNCTION("""COMPUTED_VALUE"""),"JavaScript")</f>
        <v>JavaScript</v>
      </c>
      <c r="I5432" s="1" t="str">
        <f>IFERROR(__xludf.DUMMYFUNCTION("""COMPUTED_VALUE"""),"SQL")</f>
        <v>SQL</v>
      </c>
      <c r="J5432" s="1" t="str">
        <f>IFERROR(__xludf.DUMMYFUNCTION("""COMPUTED_VALUE"""),"Other(s):")</f>
        <v>Other(s):</v>
      </c>
    </row>
    <row r="5433">
      <c r="B5433" s="1" t="str">
        <f>IFERROR(__xludf.DUMMYFUNCTION("""COMPUTED_VALUE"""),"R;SQL")</f>
        <v>R;SQL</v>
      </c>
      <c r="E5433" s="1" t="str">
        <f>IFERROR(__xludf.DUMMYFUNCTION("UNIQUE(SPLIT(B5433,"";""))"),"R")</f>
        <v>R</v>
      </c>
      <c r="F5433" s="1" t="str">
        <f>IFERROR(__xludf.DUMMYFUNCTION("""COMPUTED_VALUE"""),"SQL")</f>
        <v>SQL</v>
      </c>
    </row>
    <row r="5434">
      <c r="B5434" s="1" t="str">
        <f>IFERROR(__xludf.DUMMYFUNCTION("""COMPUTED_VALUE"""),"HTML/CSS;Java;JavaScript")</f>
        <v>HTML/CSS;Java;JavaScript</v>
      </c>
      <c r="E5434" s="1" t="str">
        <f>IFERROR(__xludf.DUMMYFUNCTION("UNIQUE(SPLIT(B5434,"";""))"),"HTML/CSS")</f>
        <v>HTML/CSS</v>
      </c>
      <c r="F5434" s="1" t="str">
        <f>IFERROR(__xludf.DUMMYFUNCTION("""COMPUTED_VALUE"""),"Java")</f>
        <v>Java</v>
      </c>
      <c r="G5434" s="1" t="str">
        <f>IFERROR(__xludf.DUMMYFUNCTION("""COMPUTED_VALUE"""),"JavaScript")</f>
        <v>JavaScript</v>
      </c>
    </row>
    <row r="5435">
      <c r="B5435" s="1" t="str">
        <f>IFERROR(__xludf.DUMMYFUNCTION("""COMPUTED_VALUE"""),"JavaScript;Objective-C;Swift")</f>
        <v>JavaScript;Objective-C;Swift</v>
      </c>
      <c r="E5435" s="1" t="str">
        <f>IFERROR(__xludf.DUMMYFUNCTION("UNIQUE(SPLIT(B5435,"";""))"),"JavaScript")</f>
        <v>JavaScript</v>
      </c>
      <c r="F5435" s="1" t="str">
        <f>IFERROR(__xludf.DUMMYFUNCTION("""COMPUTED_VALUE"""),"Objective-C")</f>
        <v>Objective-C</v>
      </c>
      <c r="G5435" s="1" t="str">
        <f>IFERROR(__xludf.DUMMYFUNCTION("""COMPUTED_VALUE"""),"Swift")</f>
        <v>Swift</v>
      </c>
    </row>
    <row r="5436">
      <c r="B5436" s="1" t="str">
        <f>IFERROR(__xludf.DUMMYFUNCTION("""COMPUTED_VALUE"""),"C#;HTML/CSS;JavaScript;Python;SQL;TypeScript;VBA")</f>
        <v>C#;HTML/CSS;JavaScript;Python;SQL;TypeScript;VBA</v>
      </c>
      <c r="E5436" s="1" t="str">
        <f>IFERROR(__xludf.DUMMYFUNCTION("UNIQUE(SPLIT(B5436,"";""))"),"C#")</f>
        <v>C#</v>
      </c>
      <c r="F5436" s="1" t="str">
        <f>IFERROR(__xludf.DUMMYFUNCTION("""COMPUTED_VALUE"""),"HTML/CSS")</f>
        <v>HTML/CSS</v>
      </c>
      <c r="G5436" s="1" t="str">
        <f>IFERROR(__xludf.DUMMYFUNCTION("""COMPUTED_VALUE"""),"JavaScript")</f>
        <v>JavaScript</v>
      </c>
      <c r="H5436" s="1" t="str">
        <f>IFERROR(__xludf.DUMMYFUNCTION("""COMPUTED_VALUE"""),"Python")</f>
        <v>Python</v>
      </c>
      <c r="I5436" s="1" t="str">
        <f>IFERROR(__xludf.DUMMYFUNCTION("""COMPUTED_VALUE"""),"SQL")</f>
        <v>SQL</v>
      </c>
      <c r="J5436" s="1" t="str">
        <f>IFERROR(__xludf.DUMMYFUNCTION("""COMPUTED_VALUE"""),"TypeScript")</f>
        <v>TypeScript</v>
      </c>
      <c r="K5436" s="1" t="str">
        <f>IFERROR(__xludf.DUMMYFUNCTION("""COMPUTED_VALUE"""),"VBA")</f>
        <v>VBA</v>
      </c>
    </row>
    <row r="5437">
      <c r="B5437" s="1" t="str">
        <f>IFERROR(__xludf.DUMMYFUNCTION("""COMPUTED_VALUE"""),"Bash/Shell/PowerShell;HTML/CSS;Java;JavaScript;PHP;SQL")</f>
        <v>Bash/Shell/PowerShell;HTML/CSS;Java;JavaScript;PHP;SQL</v>
      </c>
      <c r="E5437" s="1" t="str">
        <f>IFERROR(__xludf.DUMMYFUNCTION("UNIQUE(SPLIT(B5437,"";""))"),"Bash/Shell/PowerShell")</f>
        <v>Bash/Shell/PowerShell</v>
      </c>
      <c r="F5437" s="1" t="str">
        <f>IFERROR(__xludf.DUMMYFUNCTION("""COMPUTED_VALUE"""),"HTML/CSS")</f>
        <v>HTML/CSS</v>
      </c>
      <c r="G5437" s="1" t="str">
        <f>IFERROR(__xludf.DUMMYFUNCTION("""COMPUTED_VALUE"""),"Java")</f>
        <v>Java</v>
      </c>
      <c r="H5437" s="1" t="str">
        <f>IFERROR(__xludf.DUMMYFUNCTION("""COMPUTED_VALUE"""),"JavaScript")</f>
        <v>JavaScript</v>
      </c>
      <c r="I5437" s="1" t="str">
        <f>IFERROR(__xludf.DUMMYFUNCTION("""COMPUTED_VALUE"""),"PHP")</f>
        <v>PHP</v>
      </c>
      <c r="J5437" s="1" t="str">
        <f>IFERROR(__xludf.DUMMYFUNCTION("""COMPUTED_VALUE"""),"SQL")</f>
        <v>SQL</v>
      </c>
    </row>
    <row r="5438">
      <c r="B5438" s="1" t="str">
        <f>IFERROR(__xludf.DUMMYFUNCTION("""COMPUTED_VALUE"""),"HTML/CSS;Java;JavaScript;Python;Other(s):")</f>
        <v>HTML/CSS;Java;JavaScript;Python;Other(s):</v>
      </c>
      <c r="E5438" s="1" t="str">
        <f>IFERROR(__xludf.DUMMYFUNCTION("UNIQUE(SPLIT(B5438,"";""))"),"HTML/CSS")</f>
        <v>HTML/CSS</v>
      </c>
      <c r="F5438" s="1" t="str">
        <f>IFERROR(__xludf.DUMMYFUNCTION("""COMPUTED_VALUE"""),"Java")</f>
        <v>Java</v>
      </c>
      <c r="G5438" s="1" t="str">
        <f>IFERROR(__xludf.DUMMYFUNCTION("""COMPUTED_VALUE"""),"JavaScript")</f>
        <v>JavaScript</v>
      </c>
      <c r="H5438" s="1" t="str">
        <f>IFERROR(__xludf.DUMMYFUNCTION("""COMPUTED_VALUE"""),"Python")</f>
        <v>Python</v>
      </c>
      <c r="I5438" s="1" t="str">
        <f>IFERROR(__xludf.DUMMYFUNCTION("""COMPUTED_VALUE"""),"Other(s):")</f>
        <v>Other(s):</v>
      </c>
    </row>
    <row r="5439">
      <c r="B5439" s="1" t="str">
        <f>IFERROR(__xludf.DUMMYFUNCTION("""COMPUTED_VALUE"""),"C#;JavaScript")</f>
        <v>C#;JavaScript</v>
      </c>
      <c r="E5439" s="1" t="str">
        <f>IFERROR(__xludf.DUMMYFUNCTION("UNIQUE(SPLIT(B5439,"";""))"),"C#")</f>
        <v>C#</v>
      </c>
      <c r="F5439" s="1" t="str">
        <f>IFERROR(__xludf.DUMMYFUNCTION("""COMPUTED_VALUE"""),"JavaScript")</f>
        <v>JavaScript</v>
      </c>
    </row>
    <row r="5440">
      <c r="B5440" s="1" t="str">
        <f>IFERROR(__xludf.DUMMYFUNCTION("""COMPUTED_VALUE"""),"C++;C#;Java;Python")</f>
        <v>C++;C#;Java;Python</v>
      </c>
      <c r="E5440" s="1" t="str">
        <f>IFERROR(__xludf.DUMMYFUNCTION("UNIQUE(SPLIT(B5440,"";""))"),"C++")</f>
        <v>C++</v>
      </c>
      <c r="F5440" s="1" t="str">
        <f>IFERROR(__xludf.DUMMYFUNCTION("""COMPUTED_VALUE"""),"C#")</f>
        <v>C#</v>
      </c>
      <c r="G5440" s="1" t="str">
        <f>IFERROR(__xludf.DUMMYFUNCTION("""COMPUTED_VALUE"""),"Java")</f>
        <v>Java</v>
      </c>
      <c r="H5440" s="1" t="str">
        <f>IFERROR(__xludf.DUMMYFUNCTION("""COMPUTED_VALUE"""),"Python")</f>
        <v>Python</v>
      </c>
    </row>
    <row r="5441">
      <c r="B5441" s="1" t="str">
        <f>IFERROR(__xludf.DUMMYFUNCTION("""COMPUTED_VALUE"""),"JavaScript")</f>
        <v>JavaScript</v>
      </c>
      <c r="E5441" s="1" t="str">
        <f>IFERROR(__xludf.DUMMYFUNCTION("UNIQUE(SPLIT(B5441,"";""))"),"JavaScript")</f>
        <v>JavaScript</v>
      </c>
    </row>
    <row r="5442">
      <c r="B5442" s="1" t="str">
        <f>IFERROR(__xludf.DUMMYFUNCTION("""COMPUTED_VALUE"""),"HTML/CSS;JavaScript;PHP;Python;SQL")</f>
        <v>HTML/CSS;JavaScript;PHP;Python;SQL</v>
      </c>
      <c r="E5442" s="1" t="str">
        <f>IFERROR(__xludf.DUMMYFUNCTION("UNIQUE(SPLIT(B5442,"";""))"),"HTML/CSS")</f>
        <v>HTML/CSS</v>
      </c>
      <c r="F5442" s="1" t="str">
        <f>IFERROR(__xludf.DUMMYFUNCTION("""COMPUTED_VALUE"""),"JavaScript")</f>
        <v>JavaScript</v>
      </c>
      <c r="G5442" s="1" t="str">
        <f>IFERROR(__xludf.DUMMYFUNCTION("""COMPUTED_VALUE"""),"PHP")</f>
        <v>PHP</v>
      </c>
      <c r="H5442" s="1" t="str">
        <f>IFERROR(__xludf.DUMMYFUNCTION("""COMPUTED_VALUE"""),"Python")</f>
        <v>Python</v>
      </c>
      <c r="I5442" s="1" t="str">
        <f>IFERROR(__xludf.DUMMYFUNCTION("""COMPUTED_VALUE"""),"SQL")</f>
        <v>SQL</v>
      </c>
    </row>
    <row r="5443">
      <c r="B5443" s="1" t="str">
        <f>IFERROR(__xludf.DUMMYFUNCTION("""COMPUTED_VALUE"""),"C#;HTML/CSS;Java;JavaScript;PHP;SQL;VBA")</f>
        <v>C#;HTML/CSS;Java;JavaScript;PHP;SQL;VBA</v>
      </c>
      <c r="E5443" s="1" t="str">
        <f>IFERROR(__xludf.DUMMYFUNCTION("UNIQUE(SPLIT(B5443,"";""))"),"C#")</f>
        <v>C#</v>
      </c>
      <c r="F5443" s="1" t="str">
        <f>IFERROR(__xludf.DUMMYFUNCTION("""COMPUTED_VALUE"""),"HTML/CSS")</f>
        <v>HTML/CSS</v>
      </c>
      <c r="G5443" s="1" t="str">
        <f>IFERROR(__xludf.DUMMYFUNCTION("""COMPUTED_VALUE"""),"Java")</f>
        <v>Java</v>
      </c>
      <c r="H5443" s="1" t="str">
        <f>IFERROR(__xludf.DUMMYFUNCTION("""COMPUTED_VALUE"""),"JavaScript")</f>
        <v>JavaScript</v>
      </c>
      <c r="I5443" s="1" t="str">
        <f>IFERROR(__xludf.DUMMYFUNCTION("""COMPUTED_VALUE"""),"PHP")</f>
        <v>PHP</v>
      </c>
      <c r="J5443" s="1" t="str">
        <f>IFERROR(__xludf.DUMMYFUNCTION("""COMPUTED_VALUE"""),"SQL")</f>
        <v>SQL</v>
      </c>
      <c r="K5443" s="1" t="str">
        <f>IFERROR(__xludf.DUMMYFUNCTION("""COMPUTED_VALUE"""),"VBA")</f>
        <v>VBA</v>
      </c>
    </row>
    <row r="5444">
      <c r="B5444" s="1" t="str">
        <f>IFERROR(__xludf.DUMMYFUNCTION("""COMPUTED_VALUE"""),"C#;HTML/CSS;JavaScript;SQL;TypeScript")</f>
        <v>C#;HTML/CSS;JavaScript;SQL;TypeScript</v>
      </c>
      <c r="E5444" s="1" t="str">
        <f>IFERROR(__xludf.DUMMYFUNCTION("UNIQUE(SPLIT(B5444,"";""))"),"C#")</f>
        <v>C#</v>
      </c>
      <c r="F5444" s="1" t="str">
        <f>IFERROR(__xludf.DUMMYFUNCTION("""COMPUTED_VALUE"""),"HTML/CSS")</f>
        <v>HTML/CSS</v>
      </c>
      <c r="G5444" s="1" t="str">
        <f>IFERROR(__xludf.DUMMYFUNCTION("""COMPUTED_VALUE"""),"JavaScript")</f>
        <v>JavaScript</v>
      </c>
      <c r="H5444" s="1" t="str">
        <f>IFERROR(__xludf.DUMMYFUNCTION("""COMPUTED_VALUE"""),"SQL")</f>
        <v>SQL</v>
      </c>
      <c r="I5444" s="1" t="str">
        <f>IFERROR(__xludf.DUMMYFUNCTION("""COMPUTED_VALUE"""),"TypeScript")</f>
        <v>TypeScript</v>
      </c>
    </row>
    <row r="5445">
      <c r="B5445" s="1" t="str">
        <f>IFERROR(__xludf.DUMMYFUNCTION("""COMPUTED_VALUE"""),"Ruby;SQL")</f>
        <v>Ruby;SQL</v>
      </c>
      <c r="E5445" s="1" t="str">
        <f>IFERROR(__xludf.DUMMYFUNCTION("UNIQUE(SPLIT(B5445,"";""))"),"Ruby")</f>
        <v>Ruby</v>
      </c>
      <c r="F5445" s="1" t="str">
        <f>IFERROR(__xludf.DUMMYFUNCTION("""COMPUTED_VALUE"""),"SQL")</f>
        <v>SQL</v>
      </c>
    </row>
    <row r="5446">
      <c r="B5446" s="1" t="str">
        <f>IFERROR(__xludf.DUMMYFUNCTION("""COMPUTED_VALUE"""),"Python;R;SQL")</f>
        <v>Python;R;SQL</v>
      </c>
      <c r="E5446" s="1" t="str">
        <f>IFERROR(__xludf.DUMMYFUNCTION("UNIQUE(SPLIT(B5446,"";""))"),"Python")</f>
        <v>Python</v>
      </c>
      <c r="F5446" s="1" t="str">
        <f>IFERROR(__xludf.DUMMYFUNCTION("""COMPUTED_VALUE"""),"R")</f>
        <v>R</v>
      </c>
      <c r="G5446" s="1" t="str">
        <f>IFERROR(__xludf.DUMMYFUNCTION("""COMPUTED_VALUE"""),"SQL")</f>
        <v>SQL</v>
      </c>
    </row>
    <row r="5447">
      <c r="B5447" s="1" t="str">
        <f>IFERROR(__xludf.DUMMYFUNCTION("""COMPUTED_VALUE"""),"C#;HTML/CSS;JavaScript;SQL;TypeScript")</f>
        <v>C#;HTML/CSS;JavaScript;SQL;TypeScript</v>
      </c>
      <c r="E5447" s="1" t="str">
        <f>IFERROR(__xludf.DUMMYFUNCTION("UNIQUE(SPLIT(B5447,"";""))"),"C#")</f>
        <v>C#</v>
      </c>
      <c r="F5447" s="1" t="str">
        <f>IFERROR(__xludf.DUMMYFUNCTION("""COMPUTED_VALUE"""),"HTML/CSS")</f>
        <v>HTML/CSS</v>
      </c>
      <c r="G5447" s="1" t="str">
        <f>IFERROR(__xludf.DUMMYFUNCTION("""COMPUTED_VALUE"""),"JavaScript")</f>
        <v>JavaScript</v>
      </c>
      <c r="H5447" s="1" t="str">
        <f>IFERROR(__xludf.DUMMYFUNCTION("""COMPUTED_VALUE"""),"SQL")</f>
        <v>SQL</v>
      </c>
      <c r="I5447" s="1" t="str">
        <f>IFERROR(__xludf.DUMMYFUNCTION("""COMPUTED_VALUE"""),"TypeScript")</f>
        <v>TypeScript</v>
      </c>
    </row>
    <row r="5448">
      <c r="B5448" s="1" t="str">
        <f>IFERROR(__xludf.DUMMYFUNCTION("""COMPUTED_VALUE"""),"Bash/Shell/PowerShell;HTML/CSS;Java;JavaScript;SQL;TypeScript")</f>
        <v>Bash/Shell/PowerShell;HTML/CSS;Java;JavaScript;SQL;TypeScript</v>
      </c>
      <c r="E5448" s="1" t="str">
        <f>IFERROR(__xludf.DUMMYFUNCTION("UNIQUE(SPLIT(B5448,"";""))"),"Bash/Shell/PowerShell")</f>
        <v>Bash/Shell/PowerShell</v>
      </c>
      <c r="F5448" s="1" t="str">
        <f>IFERROR(__xludf.DUMMYFUNCTION("""COMPUTED_VALUE"""),"HTML/CSS")</f>
        <v>HTML/CSS</v>
      </c>
      <c r="G5448" s="1" t="str">
        <f>IFERROR(__xludf.DUMMYFUNCTION("""COMPUTED_VALUE"""),"Java")</f>
        <v>Java</v>
      </c>
      <c r="H5448" s="1" t="str">
        <f>IFERROR(__xludf.DUMMYFUNCTION("""COMPUTED_VALUE"""),"JavaScript")</f>
        <v>JavaScript</v>
      </c>
      <c r="I5448" s="1" t="str">
        <f>IFERROR(__xludf.DUMMYFUNCTION("""COMPUTED_VALUE"""),"SQL")</f>
        <v>SQL</v>
      </c>
      <c r="J5448" s="1" t="str">
        <f>IFERROR(__xludf.DUMMYFUNCTION("""COMPUTED_VALUE"""),"TypeScript")</f>
        <v>TypeScript</v>
      </c>
    </row>
    <row r="5449">
      <c r="B5449" s="1" t="str">
        <f>IFERROR(__xludf.DUMMYFUNCTION("""COMPUTED_VALUE"""),"C#;SQL")</f>
        <v>C#;SQL</v>
      </c>
      <c r="E5449" s="1" t="str">
        <f>IFERROR(__xludf.DUMMYFUNCTION("UNIQUE(SPLIT(B5449,"";""))"),"C#")</f>
        <v>C#</v>
      </c>
      <c r="F5449" s="1" t="str">
        <f>IFERROR(__xludf.DUMMYFUNCTION("""COMPUTED_VALUE"""),"SQL")</f>
        <v>SQL</v>
      </c>
    </row>
    <row r="5450">
      <c r="B5450" s="1" t="str">
        <f>IFERROR(__xludf.DUMMYFUNCTION("""COMPUTED_VALUE"""),"Go;HTML/CSS;Python;Ruby;SQL")</f>
        <v>Go;HTML/CSS;Python;Ruby;SQL</v>
      </c>
      <c r="E5450" s="1" t="str">
        <f>IFERROR(__xludf.DUMMYFUNCTION("UNIQUE(SPLIT(B5450,"";""))"),"Go")</f>
        <v>Go</v>
      </c>
      <c r="F5450" s="1" t="str">
        <f>IFERROR(__xludf.DUMMYFUNCTION("""COMPUTED_VALUE"""),"HTML/CSS")</f>
        <v>HTML/CSS</v>
      </c>
      <c r="G5450" s="1" t="str">
        <f>IFERROR(__xludf.DUMMYFUNCTION("""COMPUTED_VALUE"""),"Python")</f>
        <v>Python</v>
      </c>
      <c r="H5450" s="1" t="str">
        <f>IFERROR(__xludf.DUMMYFUNCTION("""COMPUTED_VALUE"""),"Ruby")</f>
        <v>Ruby</v>
      </c>
      <c r="I5450" s="1" t="str">
        <f>IFERROR(__xludf.DUMMYFUNCTION("""COMPUTED_VALUE"""),"SQL")</f>
        <v>SQL</v>
      </c>
    </row>
    <row r="5451">
      <c r="B5451" s="1" t="str">
        <f>IFERROR(__xludf.DUMMYFUNCTION("""COMPUTED_VALUE"""),"Bash/Shell/PowerShell;Java;Python;SQL")</f>
        <v>Bash/Shell/PowerShell;Java;Python;SQL</v>
      </c>
      <c r="E5451" s="1" t="str">
        <f>IFERROR(__xludf.DUMMYFUNCTION("UNIQUE(SPLIT(B5451,"";""))"),"Bash/Shell/PowerShell")</f>
        <v>Bash/Shell/PowerShell</v>
      </c>
      <c r="F5451" s="1" t="str">
        <f>IFERROR(__xludf.DUMMYFUNCTION("""COMPUTED_VALUE"""),"Java")</f>
        <v>Java</v>
      </c>
      <c r="G5451" s="1" t="str">
        <f>IFERROR(__xludf.DUMMYFUNCTION("""COMPUTED_VALUE"""),"Python")</f>
        <v>Python</v>
      </c>
      <c r="H5451" s="1" t="str">
        <f>IFERROR(__xludf.DUMMYFUNCTION("""COMPUTED_VALUE"""),"SQL")</f>
        <v>SQL</v>
      </c>
    </row>
    <row r="5452">
      <c r="B5452" s="1" t="str">
        <f>IFERROR(__xludf.DUMMYFUNCTION("""COMPUTED_VALUE"""),"C;C++;Java;Python")</f>
        <v>C;C++;Java;Python</v>
      </c>
      <c r="E5452" s="1" t="str">
        <f>IFERROR(__xludf.DUMMYFUNCTION("UNIQUE(SPLIT(B5452,"";""))"),"C")</f>
        <v>C</v>
      </c>
      <c r="F5452" s="1" t="str">
        <f>IFERROR(__xludf.DUMMYFUNCTION("""COMPUTED_VALUE"""),"C++")</f>
        <v>C++</v>
      </c>
      <c r="G5452" s="1" t="str">
        <f>IFERROR(__xludf.DUMMYFUNCTION("""COMPUTED_VALUE"""),"Java")</f>
        <v>Java</v>
      </c>
      <c r="H5452" s="1" t="str">
        <f>IFERROR(__xludf.DUMMYFUNCTION("""COMPUTED_VALUE"""),"Python")</f>
        <v>Python</v>
      </c>
    </row>
    <row r="5453">
      <c r="B5453" s="1" t="str">
        <f>IFERROR(__xludf.DUMMYFUNCTION("""COMPUTED_VALUE"""),"Bash/Shell/PowerShell;C;C++;C#;Java")</f>
        <v>Bash/Shell/PowerShell;C;C++;C#;Java</v>
      </c>
      <c r="E5453" s="1" t="str">
        <f>IFERROR(__xludf.DUMMYFUNCTION("UNIQUE(SPLIT(B5453,"";""))"),"Bash/Shell/PowerShell")</f>
        <v>Bash/Shell/PowerShell</v>
      </c>
      <c r="F5453" s="1" t="str">
        <f>IFERROR(__xludf.DUMMYFUNCTION("""COMPUTED_VALUE"""),"C")</f>
        <v>C</v>
      </c>
      <c r="G5453" s="1" t="str">
        <f>IFERROR(__xludf.DUMMYFUNCTION("""COMPUTED_VALUE"""),"C++")</f>
        <v>C++</v>
      </c>
      <c r="H5453" s="1" t="str">
        <f>IFERROR(__xludf.DUMMYFUNCTION("""COMPUTED_VALUE"""),"C#")</f>
        <v>C#</v>
      </c>
      <c r="I5453" s="1" t="str">
        <f>IFERROR(__xludf.DUMMYFUNCTION("""COMPUTED_VALUE"""),"Java")</f>
        <v>Java</v>
      </c>
    </row>
    <row r="5454">
      <c r="B5454" s="1" t="str">
        <f>IFERROR(__xludf.DUMMYFUNCTION("""COMPUTED_VALUE"""),"Assembly;Bash/Shell/PowerShell;C;C++;HTML/CSS;JavaScript;Python")</f>
        <v>Assembly;Bash/Shell/PowerShell;C;C++;HTML/CSS;JavaScript;Python</v>
      </c>
      <c r="E5454" s="1" t="str">
        <f>IFERROR(__xludf.DUMMYFUNCTION("UNIQUE(SPLIT(B5454,"";""))"),"Assembly")</f>
        <v>Assembly</v>
      </c>
      <c r="F5454" s="1" t="str">
        <f>IFERROR(__xludf.DUMMYFUNCTION("""COMPUTED_VALUE"""),"Bash/Shell/PowerShell")</f>
        <v>Bash/Shell/PowerShell</v>
      </c>
      <c r="G5454" s="1" t="str">
        <f>IFERROR(__xludf.DUMMYFUNCTION("""COMPUTED_VALUE"""),"C")</f>
        <v>C</v>
      </c>
      <c r="H5454" s="1" t="str">
        <f>IFERROR(__xludf.DUMMYFUNCTION("""COMPUTED_VALUE"""),"C++")</f>
        <v>C++</v>
      </c>
      <c r="I5454" s="1" t="str">
        <f>IFERROR(__xludf.DUMMYFUNCTION("""COMPUTED_VALUE"""),"HTML/CSS")</f>
        <v>HTML/CSS</v>
      </c>
      <c r="J5454" s="1" t="str">
        <f>IFERROR(__xludf.DUMMYFUNCTION("""COMPUTED_VALUE"""),"JavaScript")</f>
        <v>JavaScript</v>
      </c>
      <c r="K5454" s="1" t="str">
        <f>IFERROR(__xludf.DUMMYFUNCTION("""COMPUTED_VALUE"""),"Python")</f>
        <v>Python</v>
      </c>
    </row>
    <row r="5455">
      <c r="B5455" s="1" t="str">
        <f>IFERROR(__xludf.DUMMYFUNCTION("""COMPUTED_VALUE"""),"HTML/CSS;JavaScript;PHP;SQL")</f>
        <v>HTML/CSS;JavaScript;PHP;SQL</v>
      </c>
      <c r="E5455" s="1" t="str">
        <f>IFERROR(__xludf.DUMMYFUNCTION("UNIQUE(SPLIT(B5455,"";""))"),"HTML/CSS")</f>
        <v>HTML/CSS</v>
      </c>
      <c r="F5455" s="1" t="str">
        <f>IFERROR(__xludf.DUMMYFUNCTION("""COMPUTED_VALUE"""),"JavaScript")</f>
        <v>JavaScript</v>
      </c>
      <c r="G5455" s="1" t="str">
        <f>IFERROR(__xludf.DUMMYFUNCTION("""COMPUTED_VALUE"""),"PHP")</f>
        <v>PHP</v>
      </c>
      <c r="H5455" s="1" t="str">
        <f>IFERROR(__xludf.DUMMYFUNCTION("""COMPUTED_VALUE"""),"SQL")</f>
        <v>SQL</v>
      </c>
    </row>
    <row r="5456">
      <c r="B5456" s="1" t="str">
        <f>IFERROR(__xludf.DUMMYFUNCTION("""COMPUTED_VALUE"""),"Bash/Shell/PowerShell;HTML/CSS;JavaScript;Python;SQL")</f>
        <v>Bash/Shell/PowerShell;HTML/CSS;JavaScript;Python;SQL</v>
      </c>
      <c r="E5456" s="1" t="str">
        <f>IFERROR(__xludf.DUMMYFUNCTION("UNIQUE(SPLIT(B5456,"";""))"),"Bash/Shell/PowerShell")</f>
        <v>Bash/Shell/PowerShell</v>
      </c>
      <c r="F5456" s="1" t="str">
        <f>IFERROR(__xludf.DUMMYFUNCTION("""COMPUTED_VALUE"""),"HTML/CSS")</f>
        <v>HTML/CSS</v>
      </c>
      <c r="G5456" s="1" t="str">
        <f>IFERROR(__xludf.DUMMYFUNCTION("""COMPUTED_VALUE"""),"JavaScript")</f>
        <v>JavaScript</v>
      </c>
      <c r="H5456" s="1" t="str">
        <f>IFERROR(__xludf.DUMMYFUNCTION("""COMPUTED_VALUE"""),"Python")</f>
        <v>Python</v>
      </c>
      <c r="I5456" s="1" t="str">
        <f>IFERROR(__xludf.DUMMYFUNCTION("""COMPUTED_VALUE"""),"SQL")</f>
        <v>SQL</v>
      </c>
    </row>
    <row r="5457">
      <c r="B5457" s="1" t="str">
        <f>IFERROR(__xludf.DUMMYFUNCTION("""COMPUTED_VALUE"""),"Bash/Shell/PowerShell;C#;Go;JavaScript;PHP;Python;R;SQL;Other(s):")</f>
        <v>Bash/Shell/PowerShell;C#;Go;JavaScript;PHP;Python;R;SQL;Other(s):</v>
      </c>
      <c r="E5457" s="1" t="str">
        <f>IFERROR(__xludf.DUMMYFUNCTION("UNIQUE(SPLIT(B5457,"";""))"),"Bash/Shell/PowerShell")</f>
        <v>Bash/Shell/PowerShell</v>
      </c>
      <c r="F5457" s="1" t="str">
        <f>IFERROR(__xludf.DUMMYFUNCTION("""COMPUTED_VALUE"""),"C#")</f>
        <v>C#</v>
      </c>
      <c r="G5457" s="1" t="str">
        <f>IFERROR(__xludf.DUMMYFUNCTION("""COMPUTED_VALUE"""),"Go")</f>
        <v>Go</v>
      </c>
      <c r="H5457" s="1" t="str">
        <f>IFERROR(__xludf.DUMMYFUNCTION("""COMPUTED_VALUE"""),"JavaScript")</f>
        <v>JavaScript</v>
      </c>
      <c r="I5457" s="1" t="str">
        <f>IFERROR(__xludf.DUMMYFUNCTION("""COMPUTED_VALUE"""),"PHP")</f>
        <v>PHP</v>
      </c>
      <c r="J5457" s="1" t="str">
        <f>IFERROR(__xludf.DUMMYFUNCTION("""COMPUTED_VALUE"""),"Python")</f>
        <v>Python</v>
      </c>
      <c r="K5457" s="1" t="str">
        <f>IFERROR(__xludf.DUMMYFUNCTION("""COMPUTED_VALUE"""),"R")</f>
        <v>R</v>
      </c>
      <c r="L5457" s="1" t="str">
        <f>IFERROR(__xludf.DUMMYFUNCTION("""COMPUTED_VALUE"""),"SQL")</f>
        <v>SQL</v>
      </c>
      <c r="M5457" s="1" t="str">
        <f>IFERROR(__xludf.DUMMYFUNCTION("""COMPUTED_VALUE"""),"Other(s):")</f>
        <v>Other(s):</v>
      </c>
    </row>
    <row r="5458">
      <c r="B5458" s="1" t="str">
        <f>IFERROR(__xludf.DUMMYFUNCTION("""COMPUTED_VALUE"""),"Bash/Shell/PowerShell;Java;Kotlin;SQL;Other(s):")</f>
        <v>Bash/Shell/PowerShell;Java;Kotlin;SQL;Other(s):</v>
      </c>
      <c r="E5458" s="1" t="str">
        <f>IFERROR(__xludf.DUMMYFUNCTION("UNIQUE(SPLIT(B5458,"";""))"),"Bash/Shell/PowerShell")</f>
        <v>Bash/Shell/PowerShell</v>
      </c>
      <c r="F5458" s="1" t="str">
        <f>IFERROR(__xludf.DUMMYFUNCTION("""COMPUTED_VALUE"""),"Java")</f>
        <v>Java</v>
      </c>
      <c r="G5458" s="1" t="str">
        <f>IFERROR(__xludf.DUMMYFUNCTION("""COMPUTED_VALUE"""),"Kotlin")</f>
        <v>Kotlin</v>
      </c>
      <c r="H5458" s="1" t="str">
        <f>IFERROR(__xludf.DUMMYFUNCTION("""COMPUTED_VALUE"""),"SQL")</f>
        <v>SQL</v>
      </c>
      <c r="I5458" s="1" t="str">
        <f>IFERROR(__xludf.DUMMYFUNCTION("""COMPUTED_VALUE"""),"Other(s):")</f>
        <v>Other(s):</v>
      </c>
    </row>
    <row r="5459">
      <c r="B5459" s="1" t="str">
        <f>IFERROR(__xludf.DUMMYFUNCTION("""COMPUTED_VALUE"""),"HTML/CSS;JavaScript;PHP;Python")</f>
        <v>HTML/CSS;JavaScript;PHP;Python</v>
      </c>
      <c r="E5459" s="1" t="str">
        <f>IFERROR(__xludf.DUMMYFUNCTION("UNIQUE(SPLIT(B5459,"";""))"),"HTML/CSS")</f>
        <v>HTML/CSS</v>
      </c>
      <c r="F5459" s="1" t="str">
        <f>IFERROR(__xludf.DUMMYFUNCTION("""COMPUTED_VALUE"""),"JavaScript")</f>
        <v>JavaScript</v>
      </c>
      <c r="G5459" s="1" t="str">
        <f>IFERROR(__xludf.DUMMYFUNCTION("""COMPUTED_VALUE"""),"PHP")</f>
        <v>PHP</v>
      </c>
      <c r="H5459" s="1" t="str">
        <f>IFERROR(__xludf.DUMMYFUNCTION("""COMPUTED_VALUE"""),"Python")</f>
        <v>Python</v>
      </c>
    </row>
    <row r="5460">
      <c r="B5460" s="1" t="str">
        <f>IFERROR(__xludf.DUMMYFUNCTION("""COMPUTED_VALUE"""),"C;C#;HTML/CSS;Java;JavaScript;SQL;VBA")</f>
        <v>C;C#;HTML/CSS;Java;JavaScript;SQL;VBA</v>
      </c>
      <c r="E5460" s="1" t="str">
        <f>IFERROR(__xludf.DUMMYFUNCTION("UNIQUE(SPLIT(B5460,"";""))"),"C")</f>
        <v>C</v>
      </c>
      <c r="F5460" s="1" t="str">
        <f>IFERROR(__xludf.DUMMYFUNCTION("""COMPUTED_VALUE"""),"C#")</f>
        <v>C#</v>
      </c>
      <c r="G5460" s="1" t="str">
        <f>IFERROR(__xludf.DUMMYFUNCTION("""COMPUTED_VALUE"""),"HTML/CSS")</f>
        <v>HTML/CSS</v>
      </c>
      <c r="H5460" s="1" t="str">
        <f>IFERROR(__xludf.DUMMYFUNCTION("""COMPUTED_VALUE"""),"Java")</f>
        <v>Java</v>
      </c>
      <c r="I5460" s="1" t="str">
        <f>IFERROR(__xludf.DUMMYFUNCTION("""COMPUTED_VALUE"""),"JavaScript")</f>
        <v>JavaScript</v>
      </c>
      <c r="J5460" s="1" t="str">
        <f>IFERROR(__xludf.DUMMYFUNCTION("""COMPUTED_VALUE"""),"SQL")</f>
        <v>SQL</v>
      </c>
      <c r="K5460" s="1" t="str">
        <f>IFERROR(__xludf.DUMMYFUNCTION("""COMPUTED_VALUE"""),"VBA")</f>
        <v>VBA</v>
      </c>
    </row>
    <row r="5461">
      <c r="B5461" s="1" t="str">
        <f>IFERROR(__xludf.DUMMYFUNCTION("""COMPUTED_VALUE"""),"Dart;HTML/CSS;JavaScript;PHP")</f>
        <v>Dart;HTML/CSS;JavaScript;PHP</v>
      </c>
      <c r="E5461" s="1" t="str">
        <f>IFERROR(__xludf.DUMMYFUNCTION("UNIQUE(SPLIT(B5461,"";""))"),"Dart")</f>
        <v>Dart</v>
      </c>
      <c r="F5461" s="1" t="str">
        <f>IFERROR(__xludf.DUMMYFUNCTION("""COMPUTED_VALUE"""),"HTML/CSS")</f>
        <v>HTML/CSS</v>
      </c>
      <c r="G5461" s="1" t="str">
        <f>IFERROR(__xludf.DUMMYFUNCTION("""COMPUTED_VALUE"""),"JavaScript")</f>
        <v>JavaScript</v>
      </c>
      <c r="H5461" s="1" t="str">
        <f>IFERROR(__xludf.DUMMYFUNCTION("""COMPUTED_VALUE"""),"PHP")</f>
        <v>PHP</v>
      </c>
    </row>
    <row r="5462">
      <c r="B5462" s="1" t="str">
        <f>IFERROR(__xludf.DUMMYFUNCTION("""COMPUTED_VALUE"""),"HTML/CSS;Java;JavaScript;Python;Ruby")</f>
        <v>HTML/CSS;Java;JavaScript;Python;Ruby</v>
      </c>
      <c r="E5462" s="1" t="str">
        <f>IFERROR(__xludf.DUMMYFUNCTION("UNIQUE(SPLIT(B5462,"";""))"),"HTML/CSS")</f>
        <v>HTML/CSS</v>
      </c>
      <c r="F5462" s="1" t="str">
        <f>IFERROR(__xludf.DUMMYFUNCTION("""COMPUTED_VALUE"""),"Java")</f>
        <v>Java</v>
      </c>
      <c r="G5462" s="1" t="str">
        <f>IFERROR(__xludf.DUMMYFUNCTION("""COMPUTED_VALUE"""),"JavaScript")</f>
        <v>JavaScript</v>
      </c>
      <c r="H5462" s="1" t="str">
        <f>IFERROR(__xludf.DUMMYFUNCTION("""COMPUTED_VALUE"""),"Python")</f>
        <v>Python</v>
      </c>
      <c r="I5462" s="1" t="str">
        <f>IFERROR(__xludf.DUMMYFUNCTION("""COMPUTED_VALUE"""),"Ruby")</f>
        <v>Ruby</v>
      </c>
    </row>
    <row r="5463">
      <c r="B5463" s="1" t="str">
        <f>IFERROR(__xludf.DUMMYFUNCTION("""COMPUTED_VALUE"""),"C#;Java;JavaScript;PHP;SQL")</f>
        <v>C#;Java;JavaScript;PHP;SQL</v>
      </c>
      <c r="E5463" s="1" t="str">
        <f>IFERROR(__xludf.DUMMYFUNCTION("UNIQUE(SPLIT(B5463,"";""))"),"C#")</f>
        <v>C#</v>
      </c>
      <c r="F5463" s="1" t="str">
        <f>IFERROR(__xludf.DUMMYFUNCTION("""COMPUTED_VALUE"""),"Java")</f>
        <v>Java</v>
      </c>
      <c r="G5463" s="1" t="str">
        <f>IFERROR(__xludf.DUMMYFUNCTION("""COMPUTED_VALUE"""),"JavaScript")</f>
        <v>JavaScript</v>
      </c>
      <c r="H5463" s="1" t="str">
        <f>IFERROR(__xludf.DUMMYFUNCTION("""COMPUTED_VALUE"""),"PHP")</f>
        <v>PHP</v>
      </c>
      <c r="I5463" s="1" t="str">
        <f>IFERROR(__xludf.DUMMYFUNCTION("""COMPUTED_VALUE"""),"SQL")</f>
        <v>SQL</v>
      </c>
    </row>
    <row r="5464">
      <c r="B5464" s="1" t="str">
        <f>IFERROR(__xludf.DUMMYFUNCTION("""COMPUTED_VALUE"""),"C++;HTML/CSS;Java;Python;SQL;Other(s):")</f>
        <v>C++;HTML/CSS;Java;Python;SQL;Other(s):</v>
      </c>
      <c r="E5464" s="1" t="str">
        <f>IFERROR(__xludf.DUMMYFUNCTION("UNIQUE(SPLIT(B5464,"";""))"),"C++")</f>
        <v>C++</v>
      </c>
      <c r="F5464" s="1" t="str">
        <f>IFERROR(__xludf.DUMMYFUNCTION("""COMPUTED_VALUE"""),"HTML/CSS")</f>
        <v>HTML/CSS</v>
      </c>
      <c r="G5464" s="1" t="str">
        <f>IFERROR(__xludf.DUMMYFUNCTION("""COMPUTED_VALUE"""),"Java")</f>
        <v>Java</v>
      </c>
      <c r="H5464" s="1" t="str">
        <f>IFERROR(__xludf.DUMMYFUNCTION("""COMPUTED_VALUE"""),"Python")</f>
        <v>Python</v>
      </c>
      <c r="I5464" s="1" t="str">
        <f>IFERROR(__xludf.DUMMYFUNCTION("""COMPUTED_VALUE"""),"SQL")</f>
        <v>SQL</v>
      </c>
      <c r="J5464" s="1" t="str">
        <f>IFERROR(__xludf.DUMMYFUNCTION("""COMPUTED_VALUE"""),"Other(s):")</f>
        <v>Other(s):</v>
      </c>
    </row>
    <row r="5465">
      <c r="B5465" s="1" t="str">
        <f>IFERROR(__xludf.DUMMYFUNCTION("""COMPUTED_VALUE"""),"C;C++;JavaScript;Python;SQL")</f>
        <v>C;C++;JavaScript;Python;SQL</v>
      </c>
      <c r="E5465" s="1" t="str">
        <f>IFERROR(__xludf.DUMMYFUNCTION("UNIQUE(SPLIT(B5465,"";""))"),"C")</f>
        <v>C</v>
      </c>
      <c r="F5465" s="1" t="str">
        <f>IFERROR(__xludf.DUMMYFUNCTION("""COMPUTED_VALUE"""),"C++")</f>
        <v>C++</v>
      </c>
      <c r="G5465" s="1" t="str">
        <f>IFERROR(__xludf.DUMMYFUNCTION("""COMPUTED_VALUE"""),"JavaScript")</f>
        <v>JavaScript</v>
      </c>
      <c r="H5465" s="1" t="str">
        <f>IFERROR(__xludf.DUMMYFUNCTION("""COMPUTED_VALUE"""),"Python")</f>
        <v>Python</v>
      </c>
      <c r="I5465" s="1" t="str">
        <f>IFERROR(__xludf.DUMMYFUNCTION("""COMPUTED_VALUE"""),"SQL")</f>
        <v>SQL</v>
      </c>
    </row>
    <row r="5466">
      <c r="B5466" s="1" t="str">
        <f>IFERROR(__xludf.DUMMYFUNCTION("""COMPUTED_VALUE"""),"C#;Python;Rust;Other(s):")</f>
        <v>C#;Python;Rust;Other(s):</v>
      </c>
      <c r="E5466" s="1" t="str">
        <f>IFERROR(__xludf.DUMMYFUNCTION("UNIQUE(SPLIT(B5466,"";""))"),"C#")</f>
        <v>C#</v>
      </c>
      <c r="F5466" s="1" t="str">
        <f>IFERROR(__xludf.DUMMYFUNCTION("""COMPUTED_VALUE"""),"Python")</f>
        <v>Python</v>
      </c>
      <c r="G5466" s="1" t="str">
        <f>IFERROR(__xludf.DUMMYFUNCTION("""COMPUTED_VALUE"""),"Rust")</f>
        <v>Rust</v>
      </c>
      <c r="H5466" s="1" t="str">
        <f>IFERROR(__xludf.DUMMYFUNCTION("""COMPUTED_VALUE"""),"Other(s):")</f>
        <v>Other(s):</v>
      </c>
    </row>
    <row r="5467">
      <c r="B5467" s="1" t="str">
        <f>IFERROR(__xludf.DUMMYFUNCTION("""COMPUTED_VALUE"""),"Bash/Shell/PowerShell;C#;HTML/CSS;JavaScript;SQL")</f>
        <v>Bash/Shell/PowerShell;C#;HTML/CSS;JavaScript;SQL</v>
      </c>
      <c r="E5467" s="1" t="str">
        <f>IFERROR(__xludf.DUMMYFUNCTION("UNIQUE(SPLIT(B5467,"";""))"),"Bash/Shell/PowerShell")</f>
        <v>Bash/Shell/PowerShell</v>
      </c>
      <c r="F5467" s="1" t="str">
        <f>IFERROR(__xludf.DUMMYFUNCTION("""COMPUTED_VALUE"""),"C#")</f>
        <v>C#</v>
      </c>
      <c r="G5467" s="1" t="str">
        <f>IFERROR(__xludf.DUMMYFUNCTION("""COMPUTED_VALUE"""),"HTML/CSS")</f>
        <v>HTML/CSS</v>
      </c>
      <c r="H5467" s="1" t="str">
        <f>IFERROR(__xludf.DUMMYFUNCTION("""COMPUTED_VALUE"""),"JavaScript")</f>
        <v>JavaScript</v>
      </c>
      <c r="I5467" s="1" t="str">
        <f>IFERROR(__xludf.DUMMYFUNCTION("""COMPUTED_VALUE"""),"SQL")</f>
        <v>SQL</v>
      </c>
    </row>
    <row r="5468">
      <c r="B5468" s="1" t="str">
        <f>IFERROR(__xludf.DUMMYFUNCTION("""COMPUTED_VALUE"""),"C;C++;Java;Kotlin;Python")</f>
        <v>C;C++;Java;Kotlin;Python</v>
      </c>
      <c r="E5468" s="1" t="str">
        <f>IFERROR(__xludf.DUMMYFUNCTION("UNIQUE(SPLIT(B5468,"";""))"),"C")</f>
        <v>C</v>
      </c>
      <c r="F5468" s="1" t="str">
        <f>IFERROR(__xludf.DUMMYFUNCTION("""COMPUTED_VALUE"""),"C++")</f>
        <v>C++</v>
      </c>
      <c r="G5468" s="1" t="str">
        <f>IFERROR(__xludf.DUMMYFUNCTION("""COMPUTED_VALUE"""),"Java")</f>
        <v>Java</v>
      </c>
      <c r="H5468" s="1" t="str">
        <f>IFERROR(__xludf.DUMMYFUNCTION("""COMPUTED_VALUE"""),"Kotlin")</f>
        <v>Kotlin</v>
      </c>
      <c r="I5468" s="1" t="str">
        <f>IFERROR(__xludf.DUMMYFUNCTION("""COMPUTED_VALUE"""),"Python")</f>
        <v>Python</v>
      </c>
    </row>
    <row r="5469">
      <c r="B5469" s="1" t="str">
        <f>IFERROR(__xludf.DUMMYFUNCTION("""COMPUTED_VALUE"""),"HTML/CSS;JavaScript;PHP;Python;Scala")</f>
        <v>HTML/CSS;JavaScript;PHP;Python;Scala</v>
      </c>
      <c r="E5469" s="1" t="str">
        <f>IFERROR(__xludf.DUMMYFUNCTION("UNIQUE(SPLIT(B5469,"";""))"),"HTML/CSS")</f>
        <v>HTML/CSS</v>
      </c>
      <c r="F5469" s="1" t="str">
        <f>IFERROR(__xludf.DUMMYFUNCTION("""COMPUTED_VALUE"""),"JavaScript")</f>
        <v>JavaScript</v>
      </c>
      <c r="G5469" s="1" t="str">
        <f>IFERROR(__xludf.DUMMYFUNCTION("""COMPUTED_VALUE"""),"PHP")</f>
        <v>PHP</v>
      </c>
      <c r="H5469" s="1" t="str">
        <f>IFERROR(__xludf.DUMMYFUNCTION("""COMPUTED_VALUE"""),"Python")</f>
        <v>Python</v>
      </c>
      <c r="I5469" s="1" t="str">
        <f>IFERROR(__xludf.DUMMYFUNCTION("""COMPUTED_VALUE"""),"Scala")</f>
        <v>Scala</v>
      </c>
    </row>
    <row r="5470">
      <c r="B5470" s="1" t="str">
        <f>IFERROR(__xludf.DUMMYFUNCTION("""COMPUTED_VALUE"""),"HTML/CSS;JavaScript;Ruby")</f>
        <v>HTML/CSS;JavaScript;Ruby</v>
      </c>
      <c r="E5470" s="1" t="str">
        <f>IFERROR(__xludf.DUMMYFUNCTION("UNIQUE(SPLIT(B5470,"";""))"),"HTML/CSS")</f>
        <v>HTML/CSS</v>
      </c>
      <c r="F5470" s="1" t="str">
        <f>IFERROR(__xludf.DUMMYFUNCTION("""COMPUTED_VALUE"""),"JavaScript")</f>
        <v>JavaScript</v>
      </c>
      <c r="G5470" s="1" t="str">
        <f>IFERROR(__xludf.DUMMYFUNCTION("""COMPUTED_VALUE"""),"Ruby")</f>
        <v>Ruby</v>
      </c>
    </row>
    <row r="5471">
      <c r="B5471" s="1" t="str">
        <f>IFERROR(__xludf.DUMMYFUNCTION("""COMPUTED_VALUE"""),"HTML/CSS;JavaScript;TypeScript")</f>
        <v>HTML/CSS;JavaScript;TypeScript</v>
      </c>
      <c r="E5471" s="1" t="str">
        <f>IFERROR(__xludf.DUMMYFUNCTION("UNIQUE(SPLIT(B5471,"";""))"),"HTML/CSS")</f>
        <v>HTML/CSS</v>
      </c>
      <c r="F5471" s="1" t="str">
        <f>IFERROR(__xludf.DUMMYFUNCTION("""COMPUTED_VALUE"""),"JavaScript")</f>
        <v>JavaScript</v>
      </c>
      <c r="G5471" s="1" t="str">
        <f>IFERROR(__xludf.DUMMYFUNCTION("""COMPUTED_VALUE"""),"TypeScript")</f>
        <v>TypeScript</v>
      </c>
    </row>
    <row r="5472">
      <c r="B5472" s="1" t="str">
        <f>IFERROR(__xludf.DUMMYFUNCTION("""COMPUTED_VALUE"""),"Python;R;SQL")</f>
        <v>Python;R;SQL</v>
      </c>
      <c r="E5472" s="1" t="str">
        <f>IFERROR(__xludf.DUMMYFUNCTION("UNIQUE(SPLIT(B5472,"";""))"),"Python")</f>
        <v>Python</v>
      </c>
      <c r="F5472" s="1" t="str">
        <f>IFERROR(__xludf.DUMMYFUNCTION("""COMPUTED_VALUE"""),"R")</f>
        <v>R</v>
      </c>
      <c r="G5472" s="1" t="str">
        <f>IFERROR(__xludf.DUMMYFUNCTION("""COMPUTED_VALUE"""),"SQL")</f>
        <v>SQL</v>
      </c>
    </row>
    <row r="5473">
      <c r="B5473" s="1" t="str">
        <f>IFERROR(__xludf.DUMMYFUNCTION("""COMPUTED_VALUE"""),"C++;C#;HTML/CSS;Java;JavaScript;SQL;TypeScript")</f>
        <v>C++;C#;HTML/CSS;Java;JavaScript;SQL;TypeScript</v>
      </c>
      <c r="E5473" s="1" t="str">
        <f>IFERROR(__xludf.DUMMYFUNCTION("UNIQUE(SPLIT(B5473,"";""))"),"C++")</f>
        <v>C++</v>
      </c>
      <c r="F5473" s="1" t="str">
        <f>IFERROR(__xludf.DUMMYFUNCTION("""COMPUTED_VALUE"""),"C#")</f>
        <v>C#</v>
      </c>
      <c r="G5473" s="1" t="str">
        <f>IFERROR(__xludf.DUMMYFUNCTION("""COMPUTED_VALUE"""),"HTML/CSS")</f>
        <v>HTML/CSS</v>
      </c>
      <c r="H5473" s="1" t="str">
        <f>IFERROR(__xludf.DUMMYFUNCTION("""COMPUTED_VALUE"""),"Java")</f>
        <v>Java</v>
      </c>
      <c r="I5473" s="1" t="str">
        <f>IFERROR(__xludf.DUMMYFUNCTION("""COMPUTED_VALUE"""),"JavaScript")</f>
        <v>JavaScript</v>
      </c>
      <c r="J5473" s="1" t="str">
        <f>IFERROR(__xludf.DUMMYFUNCTION("""COMPUTED_VALUE"""),"SQL")</f>
        <v>SQL</v>
      </c>
      <c r="K5473" s="1" t="str">
        <f>IFERROR(__xludf.DUMMYFUNCTION("""COMPUTED_VALUE"""),"TypeScript")</f>
        <v>TypeScript</v>
      </c>
    </row>
    <row r="5474">
      <c r="B5474" s="1" t="str">
        <f>IFERROR(__xludf.DUMMYFUNCTION("""COMPUTED_VALUE"""),"Elixir;HTML/CSS;JavaScript;TypeScript")</f>
        <v>Elixir;HTML/CSS;JavaScript;TypeScript</v>
      </c>
      <c r="E5474" s="1" t="str">
        <f>IFERROR(__xludf.DUMMYFUNCTION("UNIQUE(SPLIT(B5474,"";""))"),"Elixir")</f>
        <v>Elixir</v>
      </c>
      <c r="F5474" s="1" t="str">
        <f>IFERROR(__xludf.DUMMYFUNCTION("""COMPUTED_VALUE"""),"HTML/CSS")</f>
        <v>HTML/CSS</v>
      </c>
      <c r="G5474" s="1" t="str">
        <f>IFERROR(__xludf.DUMMYFUNCTION("""COMPUTED_VALUE"""),"JavaScript")</f>
        <v>JavaScript</v>
      </c>
      <c r="H5474" s="1" t="str">
        <f>IFERROR(__xludf.DUMMYFUNCTION("""COMPUTED_VALUE"""),"TypeScript")</f>
        <v>TypeScript</v>
      </c>
    </row>
    <row r="5475">
      <c r="B5475" s="1" t="str">
        <f>IFERROR(__xludf.DUMMYFUNCTION("""COMPUTED_VALUE"""),"C#;JavaScript;SQL")</f>
        <v>C#;JavaScript;SQL</v>
      </c>
      <c r="E5475" s="1" t="str">
        <f>IFERROR(__xludf.DUMMYFUNCTION("UNIQUE(SPLIT(B5475,"";""))"),"C#")</f>
        <v>C#</v>
      </c>
      <c r="F5475" s="1" t="str">
        <f>IFERROR(__xludf.DUMMYFUNCTION("""COMPUTED_VALUE"""),"JavaScript")</f>
        <v>JavaScript</v>
      </c>
      <c r="G5475" s="1" t="str">
        <f>IFERROR(__xludf.DUMMYFUNCTION("""COMPUTED_VALUE"""),"SQL")</f>
        <v>SQL</v>
      </c>
    </row>
    <row r="5476">
      <c r="B5476" s="1" t="str">
        <f>IFERROR(__xludf.DUMMYFUNCTION("""COMPUTED_VALUE"""),"Dart;Java;JavaScript;Objective-C;Python;Swift")</f>
        <v>Dart;Java;JavaScript;Objective-C;Python;Swift</v>
      </c>
      <c r="E5476" s="1" t="str">
        <f>IFERROR(__xludf.DUMMYFUNCTION("UNIQUE(SPLIT(B5476,"";""))"),"Dart")</f>
        <v>Dart</v>
      </c>
      <c r="F5476" s="1" t="str">
        <f>IFERROR(__xludf.DUMMYFUNCTION("""COMPUTED_VALUE"""),"Java")</f>
        <v>Java</v>
      </c>
      <c r="G5476" s="1" t="str">
        <f>IFERROR(__xludf.DUMMYFUNCTION("""COMPUTED_VALUE"""),"JavaScript")</f>
        <v>JavaScript</v>
      </c>
      <c r="H5476" s="1" t="str">
        <f>IFERROR(__xludf.DUMMYFUNCTION("""COMPUTED_VALUE"""),"Objective-C")</f>
        <v>Objective-C</v>
      </c>
      <c r="I5476" s="1" t="str">
        <f>IFERROR(__xludf.DUMMYFUNCTION("""COMPUTED_VALUE"""),"Python")</f>
        <v>Python</v>
      </c>
      <c r="J5476" s="1" t="str">
        <f>IFERROR(__xludf.DUMMYFUNCTION("""COMPUTED_VALUE"""),"Swift")</f>
        <v>Swift</v>
      </c>
    </row>
    <row r="5477">
      <c r="B5477" s="1" t="str">
        <f>IFERROR(__xludf.DUMMYFUNCTION("""COMPUTED_VALUE"""),"Java;SQL")</f>
        <v>Java;SQL</v>
      </c>
      <c r="E5477" s="1" t="str">
        <f>IFERROR(__xludf.DUMMYFUNCTION("UNIQUE(SPLIT(B5477,"";""))"),"Java")</f>
        <v>Java</v>
      </c>
      <c r="F5477" s="1" t="str">
        <f>IFERROR(__xludf.DUMMYFUNCTION("""COMPUTED_VALUE"""),"SQL")</f>
        <v>SQL</v>
      </c>
    </row>
    <row r="5478">
      <c r="B5478" s="1" t="str">
        <f>IFERROR(__xludf.DUMMYFUNCTION("""COMPUTED_VALUE"""),"Bash/Shell/PowerShell;Python")</f>
        <v>Bash/Shell/PowerShell;Python</v>
      </c>
      <c r="E5478" s="1" t="str">
        <f>IFERROR(__xludf.DUMMYFUNCTION("UNIQUE(SPLIT(B5478,"";""))"),"Bash/Shell/PowerShell")</f>
        <v>Bash/Shell/PowerShell</v>
      </c>
      <c r="F5478" s="1" t="str">
        <f>IFERROR(__xludf.DUMMYFUNCTION("""COMPUTED_VALUE"""),"Python")</f>
        <v>Python</v>
      </c>
    </row>
    <row r="5479">
      <c r="B5479" s="1" t="str">
        <f>IFERROR(__xludf.DUMMYFUNCTION("""COMPUTED_VALUE"""),"HTML/CSS;Java;JavaScript;Python;R;SQL")</f>
        <v>HTML/CSS;Java;JavaScript;Python;R;SQL</v>
      </c>
      <c r="E5479" s="1" t="str">
        <f>IFERROR(__xludf.DUMMYFUNCTION("UNIQUE(SPLIT(B5479,"";""))"),"HTML/CSS")</f>
        <v>HTML/CSS</v>
      </c>
      <c r="F5479" s="1" t="str">
        <f>IFERROR(__xludf.DUMMYFUNCTION("""COMPUTED_VALUE"""),"Java")</f>
        <v>Java</v>
      </c>
      <c r="G5479" s="1" t="str">
        <f>IFERROR(__xludf.DUMMYFUNCTION("""COMPUTED_VALUE"""),"JavaScript")</f>
        <v>JavaScript</v>
      </c>
      <c r="H5479" s="1" t="str">
        <f>IFERROR(__xludf.DUMMYFUNCTION("""COMPUTED_VALUE"""),"Python")</f>
        <v>Python</v>
      </c>
      <c r="I5479" s="1" t="str">
        <f>IFERROR(__xludf.DUMMYFUNCTION("""COMPUTED_VALUE"""),"R")</f>
        <v>R</v>
      </c>
      <c r="J5479" s="1" t="str">
        <f>IFERROR(__xludf.DUMMYFUNCTION("""COMPUTED_VALUE"""),"SQL")</f>
        <v>SQL</v>
      </c>
    </row>
    <row r="5480">
      <c r="B5480" s="1" t="str">
        <f>IFERROR(__xludf.DUMMYFUNCTION("""COMPUTED_VALUE"""),"Bash/Shell/PowerShell;C#;TypeScript")</f>
        <v>Bash/Shell/PowerShell;C#;TypeScript</v>
      </c>
      <c r="E5480" s="1" t="str">
        <f>IFERROR(__xludf.DUMMYFUNCTION("UNIQUE(SPLIT(B5480,"";""))"),"Bash/Shell/PowerShell")</f>
        <v>Bash/Shell/PowerShell</v>
      </c>
      <c r="F5480" s="1" t="str">
        <f>IFERROR(__xludf.DUMMYFUNCTION("""COMPUTED_VALUE"""),"C#")</f>
        <v>C#</v>
      </c>
      <c r="G5480" s="1" t="str">
        <f>IFERROR(__xludf.DUMMYFUNCTION("""COMPUTED_VALUE"""),"TypeScript")</f>
        <v>TypeScript</v>
      </c>
    </row>
    <row r="5481">
      <c r="B5481" s="1" t="str">
        <f>IFERROR(__xludf.DUMMYFUNCTION("""COMPUTED_VALUE"""),"C#;F#;Python;SQL;Other(s):")</f>
        <v>C#;F#;Python;SQL;Other(s):</v>
      </c>
      <c r="E5481" s="1" t="str">
        <f>IFERROR(__xludf.DUMMYFUNCTION("UNIQUE(SPLIT(B5481,"";""))"),"C#")</f>
        <v>C#</v>
      </c>
      <c r="F5481" s="1" t="str">
        <f>IFERROR(__xludf.DUMMYFUNCTION("""COMPUTED_VALUE"""),"F#")</f>
        <v>F#</v>
      </c>
      <c r="G5481" s="1" t="str">
        <f>IFERROR(__xludf.DUMMYFUNCTION("""COMPUTED_VALUE"""),"Python")</f>
        <v>Python</v>
      </c>
      <c r="H5481" s="1" t="str">
        <f>IFERROR(__xludf.DUMMYFUNCTION("""COMPUTED_VALUE"""),"SQL")</f>
        <v>SQL</v>
      </c>
      <c r="I5481" s="1" t="str">
        <f>IFERROR(__xludf.DUMMYFUNCTION("""COMPUTED_VALUE"""),"Other(s):")</f>
        <v>Other(s):</v>
      </c>
    </row>
    <row r="5482">
      <c r="B5482" s="1" t="str">
        <f>IFERROR(__xludf.DUMMYFUNCTION("""COMPUTED_VALUE"""),"Bash/Shell/PowerShell;C#")</f>
        <v>Bash/Shell/PowerShell;C#</v>
      </c>
      <c r="E5482" s="1" t="str">
        <f>IFERROR(__xludf.DUMMYFUNCTION("UNIQUE(SPLIT(B5482,"";""))"),"Bash/Shell/PowerShell")</f>
        <v>Bash/Shell/PowerShell</v>
      </c>
      <c r="F5482" s="1" t="str">
        <f>IFERROR(__xludf.DUMMYFUNCTION("""COMPUTED_VALUE"""),"C#")</f>
        <v>C#</v>
      </c>
    </row>
    <row r="5483">
      <c r="B5483" s="1" t="str">
        <f>IFERROR(__xludf.DUMMYFUNCTION("""COMPUTED_VALUE"""),"HTML/CSS;Java;JavaScript;SQL")</f>
        <v>HTML/CSS;Java;JavaScript;SQL</v>
      </c>
      <c r="E5483" s="1" t="str">
        <f>IFERROR(__xludf.DUMMYFUNCTION("UNIQUE(SPLIT(B5483,"";""))"),"HTML/CSS")</f>
        <v>HTML/CSS</v>
      </c>
      <c r="F5483" s="1" t="str">
        <f>IFERROR(__xludf.DUMMYFUNCTION("""COMPUTED_VALUE"""),"Java")</f>
        <v>Java</v>
      </c>
      <c r="G5483" s="1" t="str">
        <f>IFERROR(__xludf.DUMMYFUNCTION("""COMPUTED_VALUE"""),"JavaScript")</f>
        <v>JavaScript</v>
      </c>
      <c r="H5483" s="1" t="str">
        <f>IFERROR(__xludf.DUMMYFUNCTION("""COMPUTED_VALUE"""),"SQL")</f>
        <v>SQL</v>
      </c>
    </row>
    <row r="5484">
      <c r="B5484" s="1" t="str">
        <f>IFERROR(__xludf.DUMMYFUNCTION("""COMPUTED_VALUE"""),"HTML/CSS;JavaScript;PHP;TypeScript")</f>
        <v>HTML/CSS;JavaScript;PHP;TypeScript</v>
      </c>
      <c r="E5484" s="1" t="str">
        <f>IFERROR(__xludf.DUMMYFUNCTION("UNIQUE(SPLIT(B5484,"";""))"),"HTML/CSS")</f>
        <v>HTML/CSS</v>
      </c>
      <c r="F5484" s="1" t="str">
        <f>IFERROR(__xludf.DUMMYFUNCTION("""COMPUTED_VALUE"""),"JavaScript")</f>
        <v>JavaScript</v>
      </c>
      <c r="G5484" s="1" t="str">
        <f>IFERROR(__xludf.DUMMYFUNCTION("""COMPUTED_VALUE"""),"PHP")</f>
        <v>PHP</v>
      </c>
      <c r="H5484" s="1" t="str">
        <f>IFERROR(__xludf.DUMMYFUNCTION("""COMPUTED_VALUE"""),"TypeScript")</f>
        <v>TypeScript</v>
      </c>
    </row>
    <row r="5485">
      <c r="B5485" s="1" t="str">
        <f>IFERROR(__xludf.DUMMYFUNCTION("""COMPUTED_VALUE"""),"Go;Java;Python;R")</f>
        <v>Go;Java;Python;R</v>
      </c>
      <c r="E5485" s="1" t="str">
        <f>IFERROR(__xludf.DUMMYFUNCTION("UNIQUE(SPLIT(B5485,"";""))"),"Go")</f>
        <v>Go</v>
      </c>
      <c r="F5485" s="1" t="str">
        <f>IFERROR(__xludf.DUMMYFUNCTION("""COMPUTED_VALUE"""),"Java")</f>
        <v>Java</v>
      </c>
      <c r="G5485" s="1" t="str">
        <f>IFERROR(__xludf.DUMMYFUNCTION("""COMPUTED_VALUE"""),"Python")</f>
        <v>Python</v>
      </c>
      <c r="H5485" s="1" t="str">
        <f>IFERROR(__xludf.DUMMYFUNCTION("""COMPUTED_VALUE"""),"R")</f>
        <v>R</v>
      </c>
    </row>
    <row r="5486">
      <c r="B5486" s="1" t="str">
        <f>IFERROR(__xludf.DUMMYFUNCTION("""COMPUTED_VALUE"""),"HTML/CSS;Java;JavaScript;PHP;Python;SQL")</f>
        <v>HTML/CSS;Java;JavaScript;PHP;Python;SQL</v>
      </c>
      <c r="E5486" s="1" t="str">
        <f>IFERROR(__xludf.DUMMYFUNCTION("UNIQUE(SPLIT(B5486,"";""))"),"HTML/CSS")</f>
        <v>HTML/CSS</v>
      </c>
      <c r="F5486" s="1" t="str">
        <f>IFERROR(__xludf.DUMMYFUNCTION("""COMPUTED_VALUE"""),"Java")</f>
        <v>Java</v>
      </c>
      <c r="G5486" s="1" t="str">
        <f>IFERROR(__xludf.DUMMYFUNCTION("""COMPUTED_VALUE"""),"JavaScript")</f>
        <v>JavaScript</v>
      </c>
      <c r="H5486" s="1" t="str">
        <f>IFERROR(__xludf.DUMMYFUNCTION("""COMPUTED_VALUE"""),"PHP")</f>
        <v>PHP</v>
      </c>
      <c r="I5486" s="1" t="str">
        <f>IFERROR(__xludf.DUMMYFUNCTION("""COMPUTED_VALUE"""),"Python")</f>
        <v>Python</v>
      </c>
      <c r="J5486" s="1" t="str">
        <f>IFERROR(__xludf.DUMMYFUNCTION("""COMPUTED_VALUE"""),"SQL")</f>
        <v>SQL</v>
      </c>
    </row>
    <row r="5487">
      <c r="B5487" s="1" t="str">
        <f>IFERROR(__xludf.DUMMYFUNCTION("""COMPUTED_VALUE"""),"Bash/Shell/PowerShell;HTML/CSS;Java;JavaScript;Python;VBA")</f>
        <v>Bash/Shell/PowerShell;HTML/CSS;Java;JavaScript;Python;VBA</v>
      </c>
      <c r="E5487" s="1" t="str">
        <f>IFERROR(__xludf.DUMMYFUNCTION("UNIQUE(SPLIT(B5487,"";""))"),"Bash/Shell/PowerShell")</f>
        <v>Bash/Shell/PowerShell</v>
      </c>
      <c r="F5487" s="1" t="str">
        <f>IFERROR(__xludf.DUMMYFUNCTION("""COMPUTED_VALUE"""),"HTML/CSS")</f>
        <v>HTML/CSS</v>
      </c>
      <c r="G5487" s="1" t="str">
        <f>IFERROR(__xludf.DUMMYFUNCTION("""COMPUTED_VALUE"""),"Java")</f>
        <v>Java</v>
      </c>
      <c r="H5487" s="1" t="str">
        <f>IFERROR(__xludf.DUMMYFUNCTION("""COMPUTED_VALUE"""),"JavaScript")</f>
        <v>JavaScript</v>
      </c>
      <c r="I5487" s="1" t="str">
        <f>IFERROR(__xludf.DUMMYFUNCTION("""COMPUTED_VALUE"""),"Python")</f>
        <v>Python</v>
      </c>
      <c r="J5487" s="1" t="str">
        <f>IFERROR(__xludf.DUMMYFUNCTION("""COMPUTED_VALUE"""),"VBA")</f>
        <v>VBA</v>
      </c>
    </row>
    <row r="5488">
      <c r="B5488" s="1" t="str">
        <f>IFERROR(__xludf.DUMMYFUNCTION("""COMPUTED_VALUE"""),"Assembly;SQL")</f>
        <v>Assembly;SQL</v>
      </c>
      <c r="E5488" s="1" t="str">
        <f>IFERROR(__xludf.DUMMYFUNCTION("UNIQUE(SPLIT(B5488,"";""))"),"Assembly")</f>
        <v>Assembly</v>
      </c>
      <c r="F5488" s="1" t="str">
        <f>IFERROR(__xludf.DUMMYFUNCTION("""COMPUTED_VALUE"""),"SQL")</f>
        <v>SQL</v>
      </c>
    </row>
    <row r="5489">
      <c r="B5489" s="1" t="str">
        <f>IFERROR(__xludf.DUMMYFUNCTION("""COMPUTED_VALUE"""),"HTML/CSS;Java;JavaScript;SQL")</f>
        <v>HTML/CSS;Java;JavaScript;SQL</v>
      </c>
      <c r="E5489" s="1" t="str">
        <f>IFERROR(__xludf.DUMMYFUNCTION("UNIQUE(SPLIT(B5489,"";""))"),"HTML/CSS")</f>
        <v>HTML/CSS</v>
      </c>
      <c r="F5489" s="1" t="str">
        <f>IFERROR(__xludf.DUMMYFUNCTION("""COMPUTED_VALUE"""),"Java")</f>
        <v>Java</v>
      </c>
      <c r="G5489" s="1" t="str">
        <f>IFERROR(__xludf.DUMMYFUNCTION("""COMPUTED_VALUE"""),"JavaScript")</f>
        <v>JavaScript</v>
      </c>
      <c r="H5489" s="1" t="str">
        <f>IFERROR(__xludf.DUMMYFUNCTION("""COMPUTED_VALUE"""),"SQL")</f>
        <v>SQL</v>
      </c>
    </row>
    <row r="5490">
      <c r="B5490" s="1" t="str">
        <f>IFERROR(__xludf.DUMMYFUNCTION("""COMPUTED_VALUE"""),"C#;SQL")</f>
        <v>C#;SQL</v>
      </c>
      <c r="E5490" s="1" t="str">
        <f>IFERROR(__xludf.DUMMYFUNCTION("UNIQUE(SPLIT(B5490,"";""))"),"C#")</f>
        <v>C#</v>
      </c>
      <c r="F5490" s="1" t="str">
        <f>IFERROR(__xludf.DUMMYFUNCTION("""COMPUTED_VALUE"""),"SQL")</f>
        <v>SQL</v>
      </c>
    </row>
    <row r="5491">
      <c r="B5491" s="1" t="str">
        <f>IFERROR(__xludf.DUMMYFUNCTION("""COMPUTED_VALUE"""),"C;C#;HTML/CSS;Java;JavaScript;PHP;Python;Ruby;SQL")</f>
        <v>C;C#;HTML/CSS;Java;JavaScript;PHP;Python;Ruby;SQL</v>
      </c>
      <c r="E5491" s="1" t="str">
        <f>IFERROR(__xludf.DUMMYFUNCTION("UNIQUE(SPLIT(B5491,"";""))"),"C")</f>
        <v>C</v>
      </c>
      <c r="F5491" s="1" t="str">
        <f>IFERROR(__xludf.DUMMYFUNCTION("""COMPUTED_VALUE"""),"C#")</f>
        <v>C#</v>
      </c>
      <c r="G5491" s="1" t="str">
        <f>IFERROR(__xludf.DUMMYFUNCTION("""COMPUTED_VALUE"""),"HTML/CSS")</f>
        <v>HTML/CSS</v>
      </c>
      <c r="H5491" s="1" t="str">
        <f>IFERROR(__xludf.DUMMYFUNCTION("""COMPUTED_VALUE"""),"Java")</f>
        <v>Java</v>
      </c>
      <c r="I5491" s="1" t="str">
        <f>IFERROR(__xludf.DUMMYFUNCTION("""COMPUTED_VALUE"""),"JavaScript")</f>
        <v>JavaScript</v>
      </c>
      <c r="J5491" s="1" t="str">
        <f>IFERROR(__xludf.DUMMYFUNCTION("""COMPUTED_VALUE"""),"PHP")</f>
        <v>PHP</v>
      </c>
      <c r="K5491" s="1" t="str">
        <f>IFERROR(__xludf.DUMMYFUNCTION("""COMPUTED_VALUE"""),"Python")</f>
        <v>Python</v>
      </c>
      <c r="L5491" s="1" t="str">
        <f>IFERROR(__xludf.DUMMYFUNCTION("""COMPUTED_VALUE"""),"Ruby")</f>
        <v>Ruby</v>
      </c>
      <c r="M5491" s="1" t="str">
        <f>IFERROR(__xludf.DUMMYFUNCTION("""COMPUTED_VALUE"""),"SQL")</f>
        <v>SQL</v>
      </c>
    </row>
    <row r="5492">
      <c r="B5492" s="1" t="str">
        <f>IFERROR(__xludf.DUMMYFUNCTION("""COMPUTED_VALUE"""),"Bash/Shell/PowerShell;C#;HTML/CSS;JavaScript;PHP;Python;SQL")</f>
        <v>Bash/Shell/PowerShell;C#;HTML/CSS;JavaScript;PHP;Python;SQL</v>
      </c>
      <c r="E5492" s="1" t="str">
        <f>IFERROR(__xludf.DUMMYFUNCTION("UNIQUE(SPLIT(B5492,"";""))"),"Bash/Shell/PowerShell")</f>
        <v>Bash/Shell/PowerShell</v>
      </c>
      <c r="F5492" s="1" t="str">
        <f>IFERROR(__xludf.DUMMYFUNCTION("""COMPUTED_VALUE"""),"C#")</f>
        <v>C#</v>
      </c>
      <c r="G5492" s="1" t="str">
        <f>IFERROR(__xludf.DUMMYFUNCTION("""COMPUTED_VALUE"""),"HTML/CSS")</f>
        <v>HTML/CSS</v>
      </c>
      <c r="H5492" s="1" t="str">
        <f>IFERROR(__xludf.DUMMYFUNCTION("""COMPUTED_VALUE"""),"JavaScript")</f>
        <v>JavaScript</v>
      </c>
      <c r="I5492" s="1" t="str">
        <f>IFERROR(__xludf.DUMMYFUNCTION("""COMPUTED_VALUE"""),"PHP")</f>
        <v>PHP</v>
      </c>
      <c r="J5492" s="1" t="str">
        <f>IFERROR(__xludf.DUMMYFUNCTION("""COMPUTED_VALUE"""),"Python")</f>
        <v>Python</v>
      </c>
      <c r="K5492" s="1" t="str">
        <f>IFERROR(__xludf.DUMMYFUNCTION("""COMPUTED_VALUE"""),"SQL")</f>
        <v>SQL</v>
      </c>
    </row>
    <row r="5493">
      <c r="B5493" s="1" t="str">
        <f>IFERROR(__xludf.DUMMYFUNCTION("""COMPUTED_VALUE"""),"Bash/Shell/PowerShell;HTML/CSS;JavaScript;Python;R;SQL;VBA")</f>
        <v>Bash/Shell/PowerShell;HTML/CSS;JavaScript;Python;R;SQL;VBA</v>
      </c>
      <c r="E5493" s="1" t="str">
        <f>IFERROR(__xludf.DUMMYFUNCTION("UNIQUE(SPLIT(B5493,"";""))"),"Bash/Shell/PowerShell")</f>
        <v>Bash/Shell/PowerShell</v>
      </c>
      <c r="F5493" s="1" t="str">
        <f>IFERROR(__xludf.DUMMYFUNCTION("""COMPUTED_VALUE"""),"HTML/CSS")</f>
        <v>HTML/CSS</v>
      </c>
      <c r="G5493" s="1" t="str">
        <f>IFERROR(__xludf.DUMMYFUNCTION("""COMPUTED_VALUE"""),"JavaScript")</f>
        <v>JavaScript</v>
      </c>
      <c r="H5493" s="1" t="str">
        <f>IFERROR(__xludf.DUMMYFUNCTION("""COMPUTED_VALUE"""),"Python")</f>
        <v>Python</v>
      </c>
      <c r="I5493" s="1" t="str">
        <f>IFERROR(__xludf.DUMMYFUNCTION("""COMPUTED_VALUE"""),"R")</f>
        <v>R</v>
      </c>
      <c r="J5493" s="1" t="str">
        <f>IFERROR(__xludf.DUMMYFUNCTION("""COMPUTED_VALUE"""),"SQL")</f>
        <v>SQL</v>
      </c>
      <c r="K5493" s="1" t="str">
        <f>IFERROR(__xludf.DUMMYFUNCTION("""COMPUTED_VALUE"""),"VBA")</f>
        <v>VBA</v>
      </c>
    </row>
    <row r="5494">
      <c r="B5494" s="1" t="str">
        <f>IFERROR(__xludf.DUMMYFUNCTION("""COMPUTED_VALUE"""),"Bash/Shell/PowerShell;HTML/CSS;JavaScript;PHP;SQL")</f>
        <v>Bash/Shell/PowerShell;HTML/CSS;JavaScript;PHP;SQL</v>
      </c>
      <c r="E5494" s="1" t="str">
        <f>IFERROR(__xludf.DUMMYFUNCTION("UNIQUE(SPLIT(B5494,"";""))"),"Bash/Shell/PowerShell")</f>
        <v>Bash/Shell/PowerShell</v>
      </c>
      <c r="F5494" s="1" t="str">
        <f>IFERROR(__xludf.DUMMYFUNCTION("""COMPUTED_VALUE"""),"HTML/CSS")</f>
        <v>HTML/CSS</v>
      </c>
      <c r="G5494" s="1" t="str">
        <f>IFERROR(__xludf.DUMMYFUNCTION("""COMPUTED_VALUE"""),"JavaScript")</f>
        <v>JavaScript</v>
      </c>
      <c r="H5494" s="1" t="str">
        <f>IFERROR(__xludf.DUMMYFUNCTION("""COMPUTED_VALUE"""),"PHP")</f>
        <v>PHP</v>
      </c>
      <c r="I5494" s="1" t="str">
        <f>IFERROR(__xludf.DUMMYFUNCTION("""COMPUTED_VALUE"""),"SQL")</f>
        <v>SQL</v>
      </c>
    </row>
    <row r="5495">
      <c r="B5495" s="1" t="str">
        <f>IFERROR(__xludf.DUMMYFUNCTION("""COMPUTED_VALUE"""),"Assembly;Bash/Shell/PowerShell;C;C#;Go;HTML/CSS;JavaScript;Rust;SQL;TypeScript;WebAssembly")</f>
        <v>Assembly;Bash/Shell/PowerShell;C;C#;Go;HTML/CSS;JavaScript;Rust;SQL;TypeScript;WebAssembly</v>
      </c>
      <c r="E5495" s="1" t="str">
        <f>IFERROR(__xludf.DUMMYFUNCTION("UNIQUE(SPLIT(B5495,"";""))"),"Assembly")</f>
        <v>Assembly</v>
      </c>
      <c r="F5495" s="1" t="str">
        <f>IFERROR(__xludf.DUMMYFUNCTION("""COMPUTED_VALUE"""),"Bash/Shell/PowerShell")</f>
        <v>Bash/Shell/PowerShell</v>
      </c>
      <c r="G5495" s="1" t="str">
        <f>IFERROR(__xludf.DUMMYFUNCTION("""COMPUTED_VALUE"""),"C")</f>
        <v>C</v>
      </c>
      <c r="H5495" s="1" t="str">
        <f>IFERROR(__xludf.DUMMYFUNCTION("""COMPUTED_VALUE"""),"C#")</f>
        <v>C#</v>
      </c>
      <c r="I5495" s="1" t="str">
        <f>IFERROR(__xludf.DUMMYFUNCTION("""COMPUTED_VALUE"""),"Go")</f>
        <v>Go</v>
      </c>
      <c r="J5495" s="1" t="str">
        <f>IFERROR(__xludf.DUMMYFUNCTION("""COMPUTED_VALUE"""),"HTML/CSS")</f>
        <v>HTML/CSS</v>
      </c>
      <c r="K5495" s="1" t="str">
        <f>IFERROR(__xludf.DUMMYFUNCTION("""COMPUTED_VALUE"""),"JavaScript")</f>
        <v>JavaScript</v>
      </c>
      <c r="L5495" s="1" t="str">
        <f>IFERROR(__xludf.DUMMYFUNCTION("""COMPUTED_VALUE"""),"Rust")</f>
        <v>Rust</v>
      </c>
      <c r="M5495" s="1" t="str">
        <f>IFERROR(__xludf.DUMMYFUNCTION("""COMPUTED_VALUE"""),"SQL")</f>
        <v>SQL</v>
      </c>
      <c r="N5495" s="1" t="str">
        <f>IFERROR(__xludf.DUMMYFUNCTION("""COMPUTED_VALUE"""),"TypeScript")</f>
        <v>TypeScript</v>
      </c>
      <c r="O5495" s="1" t="str">
        <f>IFERROR(__xludf.DUMMYFUNCTION("""COMPUTED_VALUE"""),"WebAssembly")</f>
        <v>WebAssembly</v>
      </c>
    </row>
    <row r="5496">
      <c r="B5496" s="1" t="str">
        <f>IFERROR(__xludf.DUMMYFUNCTION("""COMPUTED_VALUE"""),"Python")</f>
        <v>Python</v>
      </c>
      <c r="E5496" s="1" t="str">
        <f>IFERROR(__xludf.DUMMYFUNCTION("UNIQUE(SPLIT(B5496,"";""))"),"Python")</f>
        <v>Python</v>
      </c>
    </row>
    <row r="5497">
      <c r="B5497" s="1" t="str">
        <f>IFERROR(__xludf.DUMMYFUNCTION("""COMPUTED_VALUE"""),"HTML/CSS;Java;JavaScript")</f>
        <v>HTML/CSS;Java;JavaScript</v>
      </c>
      <c r="E5497" s="1" t="str">
        <f>IFERROR(__xludf.DUMMYFUNCTION("UNIQUE(SPLIT(B5497,"";""))"),"HTML/CSS")</f>
        <v>HTML/CSS</v>
      </c>
      <c r="F5497" s="1" t="str">
        <f>IFERROR(__xludf.DUMMYFUNCTION("""COMPUTED_VALUE"""),"Java")</f>
        <v>Java</v>
      </c>
      <c r="G5497" s="1" t="str">
        <f>IFERROR(__xludf.DUMMYFUNCTION("""COMPUTED_VALUE"""),"JavaScript")</f>
        <v>JavaScript</v>
      </c>
    </row>
    <row r="5498">
      <c r="B5498" s="1" t="str">
        <f>IFERROR(__xludf.DUMMYFUNCTION("""COMPUTED_VALUE"""),"Java;JavaScript;Objective-C;TypeScript")</f>
        <v>Java;JavaScript;Objective-C;TypeScript</v>
      </c>
      <c r="E5498" s="1" t="str">
        <f>IFERROR(__xludf.DUMMYFUNCTION("UNIQUE(SPLIT(B5498,"";""))"),"Java")</f>
        <v>Java</v>
      </c>
      <c r="F5498" s="1" t="str">
        <f>IFERROR(__xludf.DUMMYFUNCTION("""COMPUTED_VALUE"""),"JavaScript")</f>
        <v>JavaScript</v>
      </c>
      <c r="G5498" s="1" t="str">
        <f>IFERROR(__xludf.DUMMYFUNCTION("""COMPUTED_VALUE"""),"Objective-C")</f>
        <v>Objective-C</v>
      </c>
      <c r="H5498" s="1" t="str">
        <f>IFERROR(__xludf.DUMMYFUNCTION("""COMPUTED_VALUE"""),"TypeScript")</f>
        <v>TypeScript</v>
      </c>
    </row>
    <row r="5499">
      <c r="B5499" s="1" t="str">
        <f>IFERROR(__xludf.DUMMYFUNCTION("""COMPUTED_VALUE"""),"Bash/Shell/PowerShell;Go;HTML/CSS;JavaScript;Python;Ruby;SQL")</f>
        <v>Bash/Shell/PowerShell;Go;HTML/CSS;JavaScript;Python;Ruby;SQL</v>
      </c>
      <c r="E5499" s="1" t="str">
        <f>IFERROR(__xludf.DUMMYFUNCTION("UNIQUE(SPLIT(B5499,"";""))"),"Bash/Shell/PowerShell")</f>
        <v>Bash/Shell/PowerShell</v>
      </c>
      <c r="F5499" s="1" t="str">
        <f>IFERROR(__xludf.DUMMYFUNCTION("""COMPUTED_VALUE"""),"Go")</f>
        <v>Go</v>
      </c>
      <c r="G5499" s="1" t="str">
        <f>IFERROR(__xludf.DUMMYFUNCTION("""COMPUTED_VALUE"""),"HTML/CSS")</f>
        <v>HTML/CSS</v>
      </c>
      <c r="H5499" s="1" t="str">
        <f>IFERROR(__xludf.DUMMYFUNCTION("""COMPUTED_VALUE"""),"JavaScript")</f>
        <v>JavaScript</v>
      </c>
      <c r="I5499" s="1" t="str">
        <f>IFERROR(__xludf.DUMMYFUNCTION("""COMPUTED_VALUE"""),"Python")</f>
        <v>Python</v>
      </c>
      <c r="J5499" s="1" t="str">
        <f>IFERROR(__xludf.DUMMYFUNCTION("""COMPUTED_VALUE"""),"Ruby")</f>
        <v>Ruby</v>
      </c>
      <c r="K5499" s="1" t="str">
        <f>IFERROR(__xludf.DUMMYFUNCTION("""COMPUTED_VALUE"""),"SQL")</f>
        <v>SQL</v>
      </c>
    </row>
    <row r="5500">
      <c r="B5500" s="1" t="str">
        <f>IFERROR(__xludf.DUMMYFUNCTION("""COMPUTED_VALUE"""),"Bash/Shell/PowerShell;C#;HTML/CSS;TypeScript")</f>
        <v>Bash/Shell/PowerShell;C#;HTML/CSS;TypeScript</v>
      </c>
      <c r="E5500" s="1" t="str">
        <f>IFERROR(__xludf.DUMMYFUNCTION("UNIQUE(SPLIT(B5500,"";""))"),"Bash/Shell/PowerShell")</f>
        <v>Bash/Shell/PowerShell</v>
      </c>
      <c r="F5500" s="1" t="str">
        <f>IFERROR(__xludf.DUMMYFUNCTION("""COMPUTED_VALUE"""),"C#")</f>
        <v>C#</v>
      </c>
      <c r="G5500" s="1" t="str">
        <f>IFERROR(__xludf.DUMMYFUNCTION("""COMPUTED_VALUE"""),"HTML/CSS")</f>
        <v>HTML/CSS</v>
      </c>
      <c r="H5500" s="1" t="str">
        <f>IFERROR(__xludf.DUMMYFUNCTION("""COMPUTED_VALUE"""),"TypeScript")</f>
        <v>TypeScript</v>
      </c>
    </row>
    <row r="5501">
      <c r="B5501" s="1" t="str">
        <f>IFERROR(__xludf.DUMMYFUNCTION("""COMPUTED_VALUE"""),"Bash/Shell/PowerShell;HTML/CSS;JavaScript;PHP;Python")</f>
        <v>Bash/Shell/PowerShell;HTML/CSS;JavaScript;PHP;Python</v>
      </c>
      <c r="E5501" s="1" t="str">
        <f>IFERROR(__xludf.DUMMYFUNCTION("UNIQUE(SPLIT(B5501,"";""))"),"Bash/Shell/PowerShell")</f>
        <v>Bash/Shell/PowerShell</v>
      </c>
      <c r="F5501" s="1" t="str">
        <f>IFERROR(__xludf.DUMMYFUNCTION("""COMPUTED_VALUE"""),"HTML/CSS")</f>
        <v>HTML/CSS</v>
      </c>
      <c r="G5501" s="1" t="str">
        <f>IFERROR(__xludf.DUMMYFUNCTION("""COMPUTED_VALUE"""),"JavaScript")</f>
        <v>JavaScript</v>
      </c>
      <c r="H5501" s="1" t="str">
        <f>IFERROR(__xludf.DUMMYFUNCTION("""COMPUTED_VALUE"""),"PHP")</f>
        <v>PHP</v>
      </c>
      <c r="I5501" s="1" t="str">
        <f>IFERROR(__xludf.DUMMYFUNCTION("""COMPUTED_VALUE"""),"Python")</f>
        <v>Python</v>
      </c>
    </row>
    <row r="5502">
      <c r="B5502" s="1" t="str">
        <f>IFERROR(__xludf.DUMMYFUNCTION("""COMPUTED_VALUE"""),"Bash/Shell/PowerShell;C#;HTML/CSS;JavaScript;TypeScript")</f>
        <v>Bash/Shell/PowerShell;C#;HTML/CSS;JavaScript;TypeScript</v>
      </c>
      <c r="E5502" s="1" t="str">
        <f>IFERROR(__xludf.DUMMYFUNCTION("UNIQUE(SPLIT(B5502,"";""))"),"Bash/Shell/PowerShell")</f>
        <v>Bash/Shell/PowerShell</v>
      </c>
      <c r="F5502" s="1" t="str">
        <f>IFERROR(__xludf.DUMMYFUNCTION("""COMPUTED_VALUE"""),"C#")</f>
        <v>C#</v>
      </c>
      <c r="G5502" s="1" t="str">
        <f>IFERROR(__xludf.DUMMYFUNCTION("""COMPUTED_VALUE"""),"HTML/CSS")</f>
        <v>HTML/CSS</v>
      </c>
      <c r="H5502" s="1" t="str">
        <f>IFERROR(__xludf.DUMMYFUNCTION("""COMPUTED_VALUE"""),"JavaScript")</f>
        <v>JavaScript</v>
      </c>
      <c r="I5502" s="1" t="str">
        <f>IFERROR(__xludf.DUMMYFUNCTION("""COMPUTED_VALUE"""),"TypeScript")</f>
        <v>TypeScript</v>
      </c>
    </row>
    <row r="5503">
      <c r="B5503" s="1" t="str">
        <f>IFERROR(__xludf.DUMMYFUNCTION("""COMPUTED_VALUE"""),"HTML/CSS;JavaScript;PHP")</f>
        <v>HTML/CSS;JavaScript;PHP</v>
      </c>
      <c r="E5503" s="1" t="str">
        <f>IFERROR(__xludf.DUMMYFUNCTION("UNIQUE(SPLIT(B5503,"";""))"),"HTML/CSS")</f>
        <v>HTML/CSS</v>
      </c>
      <c r="F5503" s="1" t="str">
        <f>IFERROR(__xludf.DUMMYFUNCTION("""COMPUTED_VALUE"""),"JavaScript")</f>
        <v>JavaScript</v>
      </c>
      <c r="G5503" s="1" t="str">
        <f>IFERROR(__xludf.DUMMYFUNCTION("""COMPUTED_VALUE"""),"PHP")</f>
        <v>PHP</v>
      </c>
    </row>
    <row r="5504">
      <c r="B5504" s="1" t="str">
        <f>IFERROR(__xludf.DUMMYFUNCTION("""COMPUTED_VALUE"""),"Bash/Shell/PowerShell;HTML/CSS;JavaScript;PHP;Python;SQL;TypeScript")</f>
        <v>Bash/Shell/PowerShell;HTML/CSS;JavaScript;PHP;Python;SQL;TypeScript</v>
      </c>
      <c r="E5504" s="1" t="str">
        <f>IFERROR(__xludf.DUMMYFUNCTION("UNIQUE(SPLIT(B5504,"";""))"),"Bash/Shell/PowerShell")</f>
        <v>Bash/Shell/PowerShell</v>
      </c>
      <c r="F5504" s="1" t="str">
        <f>IFERROR(__xludf.DUMMYFUNCTION("""COMPUTED_VALUE"""),"HTML/CSS")</f>
        <v>HTML/CSS</v>
      </c>
      <c r="G5504" s="1" t="str">
        <f>IFERROR(__xludf.DUMMYFUNCTION("""COMPUTED_VALUE"""),"JavaScript")</f>
        <v>JavaScript</v>
      </c>
      <c r="H5504" s="1" t="str">
        <f>IFERROR(__xludf.DUMMYFUNCTION("""COMPUTED_VALUE"""),"PHP")</f>
        <v>PHP</v>
      </c>
      <c r="I5504" s="1" t="str">
        <f>IFERROR(__xludf.DUMMYFUNCTION("""COMPUTED_VALUE"""),"Python")</f>
        <v>Python</v>
      </c>
      <c r="J5504" s="1" t="str">
        <f>IFERROR(__xludf.DUMMYFUNCTION("""COMPUTED_VALUE"""),"SQL")</f>
        <v>SQL</v>
      </c>
      <c r="K5504" s="1" t="str">
        <f>IFERROR(__xludf.DUMMYFUNCTION("""COMPUTED_VALUE"""),"TypeScript")</f>
        <v>TypeScript</v>
      </c>
    </row>
    <row r="5505">
      <c r="B5505" s="1" t="str">
        <f>IFERROR(__xludf.DUMMYFUNCTION("""COMPUTED_VALUE"""),"Bash/Shell/PowerShell;C;C++;C#;HTML/CSS;Java;JavaScript;Python;SQL;Other(s):")</f>
        <v>Bash/Shell/PowerShell;C;C++;C#;HTML/CSS;Java;JavaScript;Python;SQL;Other(s):</v>
      </c>
      <c r="E5505" s="1" t="str">
        <f>IFERROR(__xludf.DUMMYFUNCTION("UNIQUE(SPLIT(B5505,"";""))"),"Bash/Shell/PowerShell")</f>
        <v>Bash/Shell/PowerShell</v>
      </c>
      <c r="F5505" s="1" t="str">
        <f>IFERROR(__xludf.DUMMYFUNCTION("""COMPUTED_VALUE"""),"C")</f>
        <v>C</v>
      </c>
      <c r="G5505" s="1" t="str">
        <f>IFERROR(__xludf.DUMMYFUNCTION("""COMPUTED_VALUE"""),"C++")</f>
        <v>C++</v>
      </c>
      <c r="H5505" s="1" t="str">
        <f>IFERROR(__xludf.DUMMYFUNCTION("""COMPUTED_VALUE"""),"C#")</f>
        <v>C#</v>
      </c>
      <c r="I5505" s="1" t="str">
        <f>IFERROR(__xludf.DUMMYFUNCTION("""COMPUTED_VALUE"""),"HTML/CSS")</f>
        <v>HTML/CSS</v>
      </c>
      <c r="J5505" s="1" t="str">
        <f>IFERROR(__xludf.DUMMYFUNCTION("""COMPUTED_VALUE"""),"Java")</f>
        <v>Java</v>
      </c>
      <c r="K5505" s="1" t="str">
        <f>IFERROR(__xludf.DUMMYFUNCTION("""COMPUTED_VALUE"""),"JavaScript")</f>
        <v>JavaScript</v>
      </c>
      <c r="L5505" s="1" t="str">
        <f>IFERROR(__xludf.DUMMYFUNCTION("""COMPUTED_VALUE"""),"Python")</f>
        <v>Python</v>
      </c>
      <c r="M5505" s="1" t="str">
        <f>IFERROR(__xludf.DUMMYFUNCTION("""COMPUTED_VALUE"""),"SQL")</f>
        <v>SQL</v>
      </c>
      <c r="N5505" s="1" t="str">
        <f>IFERROR(__xludf.DUMMYFUNCTION("""COMPUTED_VALUE"""),"Other(s):")</f>
        <v>Other(s):</v>
      </c>
    </row>
    <row r="5506">
      <c r="B5506" s="1" t="str">
        <f>IFERROR(__xludf.DUMMYFUNCTION("""COMPUTED_VALUE"""),"HTML/CSS;Java;JavaScript;PHP;SQL;TypeScript")</f>
        <v>HTML/CSS;Java;JavaScript;PHP;SQL;TypeScript</v>
      </c>
      <c r="E5506" s="1" t="str">
        <f>IFERROR(__xludf.DUMMYFUNCTION("UNIQUE(SPLIT(B5506,"";""))"),"HTML/CSS")</f>
        <v>HTML/CSS</v>
      </c>
      <c r="F5506" s="1" t="str">
        <f>IFERROR(__xludf.DUMMYFUNCTION("""COMPUTED_VALUE"""),"Java")</f>
        <v>Java</v>
      </c>
      <c r="G5506" s="1" t="str">
        <f>IFERROR(__xludf.DUMMYFUNCTION("""COMPUTED_VALUE"""),"JavaScript")</f>
        <v>JavaScript</v>
      </c>
      <c r="H5506" s="1" t="str">
        <f>IFERROR(__xludf.DUMMYFUNCTION("""COMPUTED_VALUE"""),"PHP")</f>
        <v>PHP</v>
      </c>
      <c r="I5506" s="1" t="str">
        <f>IFERROR(__xludf.DUMMYFUNCTION("""COMPUTED_VALUE"""),"SQL")</f>
        <v>SQL</v>
      </c>
      <c r="J5506" s="1" t="str">
        <f>IFERROR(__xludf.DUMMYFUNCTION("""COMPUTED_VALUE"""),"TypeScript")</f>
        <v>TypeScript</v>
      </c>
    </row>
    <row r="5507">
      <c r="B5507" s="1" t="str">
        <f>IFERROR(__xludf.DUMMYFUNCTION("""COMPUTED_VALUE"""),"Bash/Shell/PowerShell;HTML/CSS;JavaScript;TypeScript")</f>
        <v>Bash/Shell/PowerShell;HTML/CSS;JavaScript;TypeScript</v>
      </c>
      <c r="E5507" s="1" t="str">
        <f>IFERROR(__xludf.DUMMYFUNCTION("UNIQUE(SPLIT(B5507,"";""))"),"Bash/Shell/PowerShell")</f>
        <v>Bash/Shell/PowerShell</v>
      </c>
      <c r="F5507" s="1" t="str">
        <f>IFERROR(__xludf.DUMMYFUNCTION("""COMPUTED_VALUE"""),"HTML/CSS")</f>
        <v>HTML/CSS</v>
      </c>
      <c r="G5507" s="1" t="str">
        <f>IFERROR(__xludf.DUMMYFUNCTION("""COMPUTED_VALUE"""),"JavaScript")</f>
        <v>JavaScript</v>
      </c>
      <c r="H5507" s="1" t="str">
        <f>IFERROR(__xludf.DUMMYFUNCTION("""COMPUTED_VALUE"""),"TypeScript")</f>
        <v>TypeScript</v>
      </c>
    </row>
    <row r="5508">
      <c r="B5508" s="1" t="str">
        <f>IFERROR(__xludf.DUMMYFUNCTION("""COMPUTED_VALUE"""),"C#;HTML/CSS;JavaScript;SQL")</f>
        <v>C#;HTML/CSS;JavaScript;SQL</v>
      </c>
      <c r="E5508" s="1" t="str">
        <f>IFERROR(__xludf.DUMMYFUNCTION("UNIQUE(SPLIT(B5508,"";""))"),"C#")</f>
        <v>C#</v>
      </c>
      <c r="F5508" s="1" t="str">
        <f>IFERROR(__xludf.DUMMYFUNCTION("""COMPUTED_VALUE"""),"HTML/CSS")</f>
        <v>HTML/CSS</v>
      </c>
      <c r="G5508" s="1" t="str">
        <f>IFERROR(__xludf.DUMMYFUNCTION("""COMPUTED_VALUE"""),"JavaScript")</f>
        <v>JavaScript</v>
      </c>
      <c r="H5508" s="1" t="str">
        <f>IFERROR(__xludf.DUMMYFUNCTION("""COMPUTED_VALUE"""),"SQL")</f>
        <v>SQL</v>
      </c>
    </row>
    <row r="5509">
      <c r="B5509" s="1" t="str">
        <f>IFERROR(__xludf.DUMMYFUNCTION("""COMPUTED_VALUE"""),"Assembly;Bash/Shell/PowerShell;C;C++;Rust")</f>
        <v>Assembly;Bash/Shell/PowerShell;C;C++;Rust</v>
      </c>
      <c r="E5509" s="1" t="str">
        <f>IFERROR(__xludf.DUMMYFUNCTION("UNIQUE(SPLIT(B5509,"";""))"),"Assembly")</f>
        <v>Assembly</v>
      </c>
      <c r="F5509" s="1" t="str">
        <f>IFERROR(__xludf.DUMMYFUNCTION("""COMPUTED_VALUE"""),"Bash/Shell/PowerShell")</f>
        <v>Bash/Shell/PowerShell</v>
      </c>
      <c r="G5509" s="1" t="str">
        <f>IFERROR(__xludf.DUMMYFUNCTION("""COMPUTED_VALUE"""),"C")</f>
        <v>C</v>
      </c>
      <c r="H5509" s="1" t="str">
        <f>IFERROR(__xludf.DUMMYFUNCTION("""COMPUTED_VALUE"""),"C++")</f>
        <v>C++</v>
      </c>
      <c r="I5509" s="1" t="str">
        <f>IFERROR(__xludf.DUMMYFUNCTION("""COMPUTED_VALUE"""),"Rust")</f>
        <v>Rust</v>
      </c>
    </row>
    <row r="5510">
      <c r="B5510" s="1" t="str">
        <f>IFERROR(__xludf.DUMMYFUNCTION("""COMPUTED_VALUE"""),"Bash/Shell/PowerShell;C;C++;Python")</f>
        <v>Bash/Shell/PowerShell;C;C++;Python</v>
      </c>
      <c r="E5510" s="1" t="str">
        <f>IFERROR(__xludf.DUMMYFUNCTION("UNIQUE(SPLIT(B5510,"";""))"),"Bash/Shell/PowerShell")</f>
        <v>Bash/Shell/PowerShell</v>
      </c>
      <c r="F5510" s="1" t="str">
        <f>IFERROR(__xludf.DUMMYFUNCTION("""COMPUTED_VALUE"""),"C")</f>
        <v>C</v>
      </c>
      <c r="G5510" s="1" t="str">
        <f>IFERROR(__xludf.DUMMYFUNCTION("""COMPUTED_VALUE"""),"C++")</f>
        <v>C++</v>
      </c>
      <c r="H5510" s="1" t="str">
        <f>IFERROR(__xludf.DUMMYFUNCTION("""COMPUTED_VALUE"""),"Python")</f>
        <v>Python</v>
      </c>
    </row>
    <row r="5511">
      <c r="B5511" s="1" t="str">
        <f>IFERROR(__xludf.DUMMYFUNCTION("""COMPUTED_VALUE"""),"C#;Ruby;Rust")</f>
        <v>C#;Ruby;Rust</v>
      </c>
      <c r="E5511" s="1" t="str">
        <f>IFERROR(__xludf.DUMMYFUNCTION("UNIQUE(SPLIT(B5511,"";""))"),"C#")</f>
        <v>C#</v>
      </c>
      <c r="F5511" s="1" t="str">
        <f>IFERROR(__xludf.DUMMYFUNCTION("""COMPUTED_VALUE"""),"Ruby")</f>
        <v>Ruby</v>
      </c>
      <c r="G5511" s="1" t="str">
        <f>IFERROR(__xludf.DUMMYFUNCTION("""COMPUTED_VALUE"""),"Rust")</f>
        <v>Rust</v>
      </c>
    </row>
    <row r="5512">
      <c r="B5512" s="1" t="str">
        <f>IFERROR(__xludf.DUMMYFUNCTION("""COMPUTED_VALUE"""),"Bash/Shell/PowerShell;C;HTML/CSS;JavaScript;PHP;TypeScript")</f>
        <v>Bash/Shell/PowerShell;C;HTML/CSS;JavaScript;PHP;TypeScript</v>
      </c>
      <c r="E5512" s="1" t="str">
        <f>IFERROR(__xludf.DUMMYFUNCTION("UNIQUE(SPLIT(B5512,"";""))"),"Bash/Shell/PowerShell")</f>
        <v>Bash/Shell/PowerShell</v>
      </c>
      <c r="F5512" s="1" t="str">
        <f>IFERROR(__xludf.DUMMYFUNCTION("""COMPUTED_VALUE"""),"C")</f>
        <v>C</v>
      </c>
      <c r="G5512" s="1" t="str">
        <f>IFERROR(__xludf.DUMMYFUNCTION("""COMPUTED_VALUE"""),"HTML/CSS")</f>
        <v>HTML/CSS</v>
      </c>
      <c r="H5512" s="1" t="str">
        <f>IFERROR(__xludf.DUMMYFUNCTION("""COMPUTED_VALUE"""),"JavaScript")</f>
        <v>JavaScript</v>
      </c>
      <c r="I5512" s="1" t="str">
        <f>IFERROR(__xludf.DUMMYFUNCTION("""COMPUTED_VALUE"""),"PHP")</f>
        <v>PHP</v>
      </c>
      <c r="J5512" s="1" t="str">
        <f>IFERROR(__xludf.DUMMYFUNCTION("""COMPUTED_VALUE"""),"TypeScript")</f>
        <v>TypeScript</v>
      </c>
    </row>
    <row r="5513">
      <c r="B5513" s="1" t="str">
        <f>IFERROR(__xludf.DUMMYFUNCTION("""COMPUTED_VALUE"""),"Java;Kotlin")</f>
        <v>Java;Kotlin</v>
      </c>
      <c r="E5513" s="1" t="str">
        <f>IFERROR(__xludf.DUMMYFUNCTION("UNIQUE(SPLIT(B5513,"";""))"),"Java")</f>
        <v>Java</v>
      </c>
      <c r="F5513" s="1" t="str">
        <f>IFERROR(__xludf.DUMMYFUNCTION("""COMPUTED_VALUE"""),"Kotlin")</f>
        <v>Kotlin</v>
      </c>
    </row>
    <row r="5514">
      <c r="B5514" s="1" t="str">
        <f>IFERROR(__xludf.DUMMYFUNCTION("""COMPUTED_VALUE"""),"C#;HTML/CSS;PHP;SQL;VBA")</f>
        <v>C#;HTML/CSS;PHP;SQL;VBA</v>
      </c>
      <c r="E5514" s="1" t="str">
        <f>IFERROR(__xludf.DUMMYFUNCTION("UNIQUE(SPLIT(B5514,"";""))"),"C#")</f>
        <v>C#</v>
      </c>
      <c r="F5514" s="1" t="str">
        <f>IFERROR(__xludf.DUMMYFUNCTION("""COMPUTED_VALUE"""),"HTML/CSS")</f>
        <v>HTML/CSS</v>
      </c>
      <c r="G5514" s="1" t="str">
        <f>IFERROR(__xludf.DUMMYFUNCTION("""COMPUTED_VALUE"""),"PHP")</f>
        <v>PHP</v>
      </c>
      <c r="H5514" s="1" t="str">
        <f>IFERROR(__xludf.DUMMYFUNCTION("""COMPUTED_VALUE"""),"SQL")</f>
        <v>SQL</v>
      </c>
      <c r="I5514" s="1" t="str">
        <f>IFERROR(__xludf.DUMMYFUNCTION("""COMPUTED_VALUE"""),"VBA")</f>
        <v>VBA</v>
      </c>
    </row>
    <row r="5515">
      <c r="B5515" s="1" t="str">
        <f>IFERROR(__xludf.DUMMYFUNCTION("""COMPUTED_VALUE"""),"Java")</f>
        <v>Java</v>
      </c>
      <c r="E5515" s="1" t="str">
        <f>IFERROR(__xludf.DUMMYFUNCTION("UNIQUE(SPLIT(B5515,"";""))"),"Java")</f>
        <v>Java</v>
      </c>
    </row>
    <row r="5516">
      <c r="B5516" s="1" t="str">
        <f>IFERROR(__xludf.DUMMYFUNCTION("""COMPUTED_VALUE"""),"C#;HTML/CSS;JavaScript;SQL;TypeScript")</f>
        <v>C#;HTML/CSS;JavaScript;SQL;TypeScript</v>
      </c>
      <c r="E5516" s="1" t="str">
        <f>IFERROR(__xludf.DUMMYFUNCTION("UNIQUE(SPLIT(B5516,"";""))"),"C#")</f>
        <v>C#</v>
      </c>
      <c r="F5516" s="1" t="str">
        <f>IFERROR(__xludf.DUMMYFUNCTION("""COMPUTED_VALUE"""),"HTML/CSS")</f>
        <v>HTML/CSS</v>
      </c>
      <c r="G5516" s="1" t="str">
        <f>IFERROR(__xludf.DUMMYFUNCTION("""COMPUTED_VALUE"""),"JavaScript")</f>
        <v>JavaScript</v>
      </c>
      <c r="H5516" s="1" t="str">
        <f>IFERROR(__xludf.DUMMYFUNCTION("""COMPUTED_VALUE"""),"SQL")</f>
        <v>SQL</v>
      </c>
      <c r="I5516" s="1" t="str">
        <f>IFERROR(__xludf.DUMMYFUNCTION("""COMPUTED_VALUE"""),"TypeScript")</f>
        <v>TypeScript</v>
      </c>
    </row>
    <row r="5517">
      <c r="B5517" s="1" t="str">
        <f>IFERROR(__xludf.DUMMYFUNCTION("""COMPUTED_VALUE"""),"Bash/Shell/PowerShell;Clojure;HTML/CSS;JavaScript;Python;TypeScript")</f>
        <v>Bash/Shell/PowerShell;Clojure;HTML/CSS;JavaScript;Python;TypeScript</v>
      </c>
      <c r="E5517" s="1" t="str">
        <f>IFERROR(__xludf.DUMMYFUNCTION("UNIQUE(SPLIT(B5517,"";""))"),"Bash/Shell/PowerShell")</f>
        <v>Bash/Shell/PowerShell</v>
      </c>
      <c r="F5517" s="1" t="str">
        <f>IFERROR(__xludf.DUMMYFUNCTION("""COMPUTED_VALUE"""),"Clojure")</f>
        <v>Clojure</v>
      </c>
      <c r="G5517" s="1" t="str">
        <f>IFERROR(__xludf.DUMMYFUNCTION("""COMPUTED_VALUE"""),"HTML/CSS")</f>
        <v>HTML/CSS</v>
      </c>
      <c r="H5517" s="1" t="str">
        <f>IFERROR(__xludf.DUMMYFUNCTION("""COMPUTED_VALUE"""),"JavaScript")</f>
        <v>JavaScript</v>
      </c>
      <c r="I5517" s="1" t="str">
        <f>IFERROR(__xludf.DUMMYFUNCTION("""COMPUTED_VALUE"""),"Python")</f>
        <v>Python</v>
      </c>
      <c r="J5517" s="1" t="str">
        <f>IFERROR(__xludf.DUMMYFUNCTION("""COMPUTED_VALUE"""),"TypeScript")</f>
        <v>TypeScript</v>
      </c>
    </row>
    <row r="5518">
      <c r="B5518" s="1" t="str">
        <f>IFERROR(__xludf.DUMMYFUNCTION("""COMPUTED_VALUE"""),"HTML/CSS;JavaScript;Ruby")</f>
        <v>HTML/CSS;JavaScript;Ruby</v>
      </c>
      <c r="E5518" s="1" t="str">
        <f>IFERROR(__xludf.DUMMYFUNCTION("UNIQUE(SPLIT(B5518,"";""))"),"HTML/CSS")</f>
        <v>HTML/CSS</v>
      </c>
      <c r="F5518" s="1" t="str">
        <f>IFERROR(__xludf.DUMMYFUNCTION("""COMPUTED_VALUE"""),"JavaScript")</f>
        <v>JavaScript</v>
      </c>
      <c r="G5518" s="1" t="str">
        <f>IFERROR(__xludf.DUMMYFUNCTION("""COMPUTED_VALUE"""),"Ruby")</f>
        <v>Ruby</v>
      </c>
    </row>
    <row r="5519">
      <c r="B5519" s="1" t="str">
        <f>IFERROR(__xludf.DUMMYFUNCTION("""COMPUTED_VALUE"""),"C#;JavaScript")</f>
        <v>C#;JavaScript</v>
      </c>
      <c r="E5519" s="1" t="str">
        <f>IFERROR(__xludf.DUMMYFUNCTION("UNIQUE(SPLIT(B5519,"";""))"),"C#")</f>
        <v>C#</v>
      </c>
      <c r="F5519" s="1" t="str">
        <f>IFERROR(__xludf.DUMMYFUNCTION("""COMPUTED_VALUE"""),"JavaScript")</f>
        <v>JavaScript</v>
      </c>
    </row>
    <row r="5520">
      <c r="B5520" s="1" t="str">
        <f>IFERROR(__xludf.DUMMYFUNCTION("""COMPUTED_VALUE"""),"Other(s):")</f>
        <v>Other(s):</v>
      </c>
      <c r="E5520" s="1" t="str">
        <f>IFERROR(__xludf.DUMMYFUNCTION("UNIQUE(SPLIT(B5520,"";""))"),"Other(s):")</f>
        <v>Other(s):</v>
      </c>
    </row>
    <row r="5521">
      <c r="B5521" s="1" t="str">
        <f>IFERROR(__xludf.DUMMYFUNCTION("""COMPUTED_VALUE"""),"C#;SQL")</f>
        <v>C#;SQL</v>
      </c>
      <c r="E5521" s="1" t="str">
        <f>IFERROR(__xludf.DUMMYFUNCTION("UNIQUE(SPLIT(B5521,"";""))"),"C#")</f>
        <v>C#</v>
      </c>
      <c r="F5521" s="1" t="str">
        <f>IFERROR(__xludf.DUMMYFUNCTION("""COMPUTED_VALUE"""),"SQL")</f>
        <v>SQL</v>
      </c>
    </row>
    <row r="5522">
      <c r="B5522" s="1" t="str">
        <f>IFERROR(__xludf.DUMMYFUNCTION("""COMPUTED_VALUE"""),"Bash/Shell/PowerShell;Clojure;Java;Scala")</f>
        <v>Bash/Shell/PowerShell;Clojure;Java;Scala</v>
      </c>
      <c r="E5522" s="1" t="str">
        <f>IFERROR(__xludf.DUMMYFUNCTION("UNIQUE(SPLIT(B5522,"";""))"),"Bash/Shell/PowerShell")</f>
        <v>Bash/Shell/PowerShell</v>
      </c>
      <c r="F5522" s="1" t="str">
        <f>IFERROR(__xludf.DUMMYFUNCTION("""COMPUTED_VALUE"""),"Clojure")</f>
        <v>Clojure</v>
      </c>
      <c r="G5522" s="1" t="str">
        <f>IFERROR(__xludf.DUMMYFUNCTION("""COMPUTED_VALUE"""),"Java")</f>
        <v>Java</v>
      </c>
      <c r="H5522" s="1" t="str">
        <f>IFERROR(__xludf.DUMMYFUNCTION("""COMPUTED_VALUE"""),"Scala")</f>
        <v>Scala</v>
      </c>
    </row>
    <row r="5523">
      <c r="B5523" s="1" t="str">
        <f>IFERROR(__xludf.DUMMYFUNCTION("""COMPUTED_VALUE"""),"Bash/Shell/PowerShell;Java;JavaScript")</f>
        <v>Bash/Shell/PowerShell;Java;JavaScript</v>
      </c>
      <c r="E5523" s="1" t="str">
        <f>IFERROR(__xludf.DUMMYFUNCTION("UNIQUE(SPLIT(B5523,"";""))"),"Bash/Shell/PowerShell")</f>
        <v>Bash/Shell/PowerShell</v>
      </c>
      <c r="F5523" s="1" t="str">
        <f>IFERROR(__xludf.DUMMYFUNCTION("""COMPUTED_VALUE"""),"Java")</f>
        <v>Java</v>
      </c>
      <c r="G5523" s="1" t="str">
        <f>IFERROR(__xludf.DUMMYFUNCTION("""COMPUTED_VALUE"""),"JavaScript")</f>
        <v>JavaScript</v>
      </c>
    </row>
    <row r="5524">
      <c r="B5524" s="1" t="str">
        <f>IFERROR(__xludf.DUMMYFUNCTION("""COMPUTED_VALUE"""),"C#;HTML/CSS;Java;JavaScript;SQL;Other(s):")</f>
        <v>C#;HTML/CSS;Java;JavaScript;SQL;Other(s):</v>
      </c>
      <c r="E5524" s="1" t="str">
        <f>IFERROR(__xludf.DUMMYFUNCTION("UNIQUE(SPLIT(B5524,"";""))"),"C#")</f>
        <v>C#</v>
      </c>
      <c r="F5524" s="1" t="str">
        <f>IFERROR(__xludf.DUMMYFUNCTION("""COMPUTED_VALUE"""),"HTML/CSS")</f>
        <v>HTML/CSS</v>
      </c>
      <c r="G5524" s="1" t="str">
        <f>IFERROR(__xludf.DUMMYFUNCTION("""COMPUTED_VALUE"""),"Java")</f>
        <v>Java</v>
      </c>
      <c r="H5524" s="1" t="str">
        <f>IFERROR(__xludf.DUMMYFUNCTION("""COMPUTED_VALUE"""),"JavaScript")</f>
        <v>JavaScript</v>
      </c>
      <c r="I5524" s="1" t="str">
        <f>IFERROR(__xludf.DUMMYFUNCTION("""COMPUTED_VALUE"""),"SQL")</f>
        <v>SQL</v>
      </c>
      <c r="J5524" s="1" t="str">
        <f>IFERROR(__xludf.DUMMYFUNCTION("""COMPUTED_VALUE"""),"Other(s):")</f>
        <v>Other(s):</v>
      </c>
    </row>
    <row r="5525">
      <c r="B5525" s="1" t="str">
        <f>IFERROR(__xludf.DUMMYFUNCTION("""COMPUTED_VALUE"""),"C#;Java;Kotlin")</f>
        <v>C#;Java;Kotlin</v>
      </c>
      <c r="E5525" s="1" t="str">
        <f>IFERROR(__xludf.DUMMYFUNCTION("UNIQUE(SPLIT(B5525,"";""))"),"C#")</f>
        <v>C#</v>
      </c>
      <c r="F5525" s="1" t="str">
        <f>IFERROR(__xludf.DUMMYFUNCTION("""COMPUTED_VALUE"""),"Java")</f>
        <v>Java</v>
      </c>
      <c r="G5525" s="1" t="str">
        <f>IFERROR(__xludf.DUMMYFUNCTION("""COMPUTED_VALUE"""),"Kotlin")</f>
        <v>Kotlin</v>
      </c>
    </row>
    <row r="5526">
      <c r="B5526" s="1" t="str">
        <f>IFERROR(__xludf.DUMMYFUNCTION("""COMPUTED_VALUE"""),"HTML/CSS;JavaScript;PHP;SQL")</f>
        <v>HTML/CSS;JavaScript;PHP;SQL</v>
      </c>
      <c r="E5526" s="1" t="str">
        <f>IFERROR(__xludf.DUMMYFUNCTION("UNIQUE(SPLIT(B5526,"";""))"),"HTML/CSS")</f>
        <v>HTML/CSS</v>
      </c>
      <c r="F5526" s="1" t="str">
        <f>IFERROR(__xludf.DUMMYFUNCTION("""COMPUTED_VALUE"""),"JavaScript")</f>
        <v>JavaScript</v>
      </c>
      <c r="G5526" s="1" t="str">
        <f>IFERROR(__xludf.DUMMYFUNCTION("""COMPUTED_VALUE"""),"PHP")</f>
        <v>PHP</v>
      </c>
      <c r="H5526" s="1" t="str">
        <f>IFERROR(__xludf.DUMMYFUNCTION("""COMPUTED_VALUE"""),"SQL")</f>
        <v>SQL</v>
      </c>
    </row>
    <row r="5527">
      <c r="B5527" s="1" t="str">
        <f>IFERROR(__xludf.DUMMYFUNCTION("""COMPUTED_VALUE"""),"C#;HTML/CSS;JavaScript;SQL")</f>
        <v>C#;HTML/CSS;JavaScript;SQL</v>
      </c>
      <c r="E5527" s="1" t="str">
        <f>IFERROR(__xludf.DUMMYFUNCTION("UNIQUE(SPLIT(B5527,"";""))"),"C#")</f>
        <v>C#</v>
      </c>
      <c r="F5527" s="1" t="str">
        <f>IFERROR(__xludf.DUMMYFUNCTION("""COMPUTED_VALUE"""),"HTML/CSS")</f>
        <v>HTML/CSS</v>
      </c>
      <c r="G5527" s="1" t="str">
        <f>IFERROR(__xludf.DUMMYFUNCTION("""COMPUTED_VALUE"""),"JavaScript")</f>
        <v>JavaScript</v>
      </c>
      <c r="H5527" s="1" t="str">
        <f>IFERROR(__xludf.DUMMYFUNCTION("""COMPUTED_VALUE"""),"SQL")</f>
        <v>SQL</v>
      </c>
    </row>
    <row r="5528">
      <c r="B5528" s="1" t="str">
        <f>IFERROR(__xludf.DUMMYFUNCTION("""COMPUTED_VALUE"""),"C++;Java")</f>
        <v>C++;Java</v>
      </c>
      <c r="E5528" s="1" t="str">
        <f>IFERROR(__xludf.DUMMYFUNCTION("UNIQUE(SPLIT(B5528,"";""))"),"C++")</f>
        <v>C++</v>
      </c>
      <c r="F5528" s="1" t="str">
        <f>IFERROR(__xludf.DUMMYFUNCTION("""COMPUTED_VALUE"""),"Java")</f>
        <v>Java</v>
      </c>
    </row>
    <row r="5529">
      <c r="B5529" s="1" t="str">
        <f>IFERROR(__xludf.DUMMYFUNCTION("""COMPUTED_VALUE"""),"Elixir;HTML/CSS;JavaScript;PHP;Python;Ruby;SQL")</f>
        <v>Elixir;HTML/CSS;JavaScript;PHP;Python;Ruby;SQL</v>
      </c>
      <c r="E5529" s="1" t="str">
        <f>IFERROR(__xludf.DUMMYFUNCTION("UNIQUE(SPLIT(B5529,"";""))"),"Elixir")</f>
        <v>Elixir</v>
      </c>
      <c r="F5529" s="1" t="str">
        <f>IFERROR(__xludf.DUMMYFUNCTION("""COMPUTED_VALUE"""),"HTML/CSS")</f>
        <v>HTML/CSS</v>
      </c>
      <c r="G5529" s="1" t="str">
        <f>IFERROR(__xludf.DUMMYFUNCTION("""COMPUTED_VALUE"""),"JavaScript")</f>
        <v>JavaScript</v>
      </c>
      <c r="H5529" s="1" t="str">
        <f>IFERROR(__xludf.DUMMYFUNCTION("""COMPUTED_VALUE"""),"PHP")</f>
        <v>PHP</v>
      </c>
      <c r="I5529" s="1" t="str">
        <f>IFERROR(__xludf.DUMMYFUNCTION("""COMPUTED_VALUE"""),"Python")</f>
        <v>Python</v>
      </c>
      <c r="J5529" s="1" t="str">
        <f>IFERROR(__xludf.DUMMYFUNCTION("""COMPUTED_VALUE"""),"Ruby")</f>
        <v>Ruby</v>
      </c>
      <c r="K5529" s="1" t="str">
        <f>IFERROR(__xludf.DUMMYFUNCTION("""COMPUTED_VALUE"""),"SQL")</f>
        <v>SQL</v>
      </c>
    </row>
    <row r="5530">
      <c r="B5530" s="1" t="str">
        <f>IFERROR(__xludf.DUMMYFUNCTION("""COMPUTED_VALUE"""),"C;HTML/CSS;Java;JavaScript;Ruby;SQL")</f>
        <v>C;HTML/CSS;Java;JavaScript;Ruby;SQL</v>
      </c>
      <c r="E5530" s="1" t="str">
        <f>IFERROR(__xludf.DUMMYFUNCTION("UNIQUE(SPLIT(B5530,"";""))"),"C")</f>
        <v>C</v>
      </c>
      <c r="F5530" s="1" t="str">
        <f>IFERROR(__xludf.DUMMYFUNCTION("""COMPUTED_VALUE"""),"HTML/CSS")</f>
        <v>HTML/CSS</v>
      </c>
      <c r="G5530" s="1" t="str">
        <f>IFERROR(__xludf.DUMMYFUNCTION("""COMPUTED_VALUE"""),"Java")</f>
        <v>Java</v>
      </c>
      <c r="H5530" s="1" t="str">
        <f>IFERROR(__xludf.DUMMYFUNCTION("""COMPUTED_VALUE"""),"JavaScript")</f>
        <v>JavaScript</v>
      </c>
      <c r="I5530" s="1" t="str">
        <f>IFERROR(__xludf.DUMMYFUNCTION("""COMPUTED_VALUE"""),"Ruby")</f>
        <v>Ruby</v>
      </c>
      <c r="J5530" s="1" t="str">
        <f>IFERROR(__xludf.DUMMYFUNCTION("""COMPUTED_VALUE"""),"SQL")</f>
        <v>SQL</v>
      </c>
    </row>
    <row r="5531">
      <c r="B5531" s="1" t="str">
        <f>IFERROR(__xludf.DUMMYFUNCTION("""COMPUTED_VALUE"""),"Bash/Shell/PowerShell;C;C++;C#;HTML/CSS;Java;Python")</f>
        <v>Bash/Shell/PowerShell;C;C++;C#;HTML/CSS;Java;Python</v>
      </c>
      <c r="E5531" s="1" t="str">
        <f>IFERROR(__xludf.DUMMYFUNCTION("UNIQUE(SPLIT(B5531,"";""))"),"Bash/Shell/PowerShell")</f>
        <v>Bash/Shell/PowerShell</v>
      </c>
      <c r="F5531" s="1" t="str">
        <f>IFERROR(__xludf.DUMMYFUNCTION("""COMPUTED_VALUE"""),"C")</f>
        <v>C</v>
      </c>
      <c r="G5531" s="1" t="str">
        <f>IFERROR(__xludf.DUMMYFUNCTION("""COMPUTED_VALUE"""),"C++")</f>
        <v>C++</v>
      </c>
      <c r="H5531" s="1" t="str">
        <f>IFERROR(__xludf.DUMMYFUNCTION("""COMPUTED_VALUE"""),"C#")</f>
        <v>C#</v>
      </c>
      <c r="I5531" s="1" t="str">
        <f>IFERROR(__xludf.DUMMYFUNCTION("""COMPUTED_VALUE"""),"HTML/CSS")</f>
        <v>HTML/CSS</v>
      </c>
      <c r="J5531" s="1" t="str">
        <f>IFERROR(__xludf.DUMMYFUNCTION("""COMPUTED_VALUE"""),"Java")</f>
        <v>Java</v>
      </c>
      <c r="K5531" s="1" t="str">
        <f>IFERROR(__xludf.DUMMYFUNCTION("""COMPUTED_VALUE"""),"Python")</f>
        <v>Python</v>
      </c>
    </row>
    <row r="5532">
      <c r="B5532" s="1" t="str">
        <f>IFERROR(__xludf.DUMMYFUNCTION("""COMPUTED_VALUE"""),"HTML/CSS;Java;JavaScript;Kotlin;PHP;Ruby;SQL;Swift")</f>
        <v>HTML/CSS;Java;JavaScript;Kotlin;PHP;Ruby;SQL;Swift</v>
      </c>
      <c r="E5532" s="1" t="str">
        <f>IFERROR(__xludf.DUMMYFUNCTION("UNIQUE(SPLIT(B5532,"";""))"),"HTML/CSS")</f>
        <v>HTML/CSS</v>
      </c>
      <c r="F5532" s="1" t="str">
        <f>IFERROR(__xludf.DUMMYFUNCTION("""COMPUTED_VALUE"""),"Java")</f>
        <v>Java</v>
      </c>
      <c r="G5532" s="1" t="str">
        <f>IFERROR(__xludf.DUMMYFUNCTION("""COMPUTED_VALUE"""),"JavaScript")</f>
        <v>JavaScript</v>
      </c>
      <c r="H5532" s="1" t="str">
        <f>IFERROR(__xludf.DUMMYFUNCTION("""COMPUTED_VALUE"""),"Kotlin")</f>
        <v>Kotlin</v>
      </c>
      <c r="I5532" s="1" t="str">
        <f>IFERROR(__xludf.DUMMYFUNCTION("""COMPUTED_VALUE"""),"PHP")</f>
        <v>PHP</v>
      </c>
      <c r="J5532" s="1" t="str">
        <f>IFERROR(__xludf.DUMMYFUNCTION("""COMPUTED_VALUE"""),"Ruby")</f>
        <v>Ruby</v>
      </c>
      <c r="K5532" s="1" t="str">
        <f>IFERROR(__xludf.DUMMYFUNCTION("""COMPUTED_VALUE"""),"SQL")</f>
        <v>SQL</v>
      </c>
      <c r="L5532" s="1" t="str">
        <f>IFERROR(__xludf.DUMMYFUNCTION("""COMPUTED_VALUE"""),"Swift")</f>
        <v>Swift</v>
      </c>
    </row>
    <row r="5533">
      <c r="B5533" s="1" t="str">
        <f>IFERROR(__xludf.DUMMYFUNCTION("""COMPUTED_VALUE"""),"C;HTML/CSS;Java;JavaScript;PHP")</f>
        <v>C;HTML/CSS;Java;JavaScript;PHP</v>
      </c>
      <c r="E5533" s="1" t="str">
        <f>IFERROR(__xludf.DUMMYFUNCTION("UNIQUE(SPLIT(B5533,"";""))"),"C")</f>
        <v>C</v>
      </c>
      <c r="F5533" s="1" t="str">
        <f>IFERROR(__xludf.DUMMYFUNCTION("""COMPUTED_VALUE"""),"HTML/CSS")</f>
        <v>HTML/CSS</v>
      </c>
      <c r="G5533" s="1" t="str">
        <f>IFERROR(__xludf.DUMMYFUNCTION("""COMPUTED_VALUE"""),"Java")</f>
        <v>Java</v>
      </c>
      <c r="H5533" s="1" t="str">
        <f>IFERROR(__xludf.DUMMYFUNCTION("""COMPUTED_VALUE"""),"JavaScript")</f>
        <v>JavaScript</v>
      </c>
      <c r="I5533" s="1" t="str">
        <f>IFERROR(__xludf.DUMMYFUNCTION("""COMPUTED_VALUE"""),"PHP")</f>
        <v>PHP</v>
      </c>
    </row>
    <row r="5534">
      <c r="B5534" s="1" t="str">
        <f>IFERROR(__xludf.DUMMYFUNCTION("""COMPUTED_VALUE"""),"Bash/Shell/PowerShell;C;C++;Python")</f>
        <v>Bash/Shell/PowerShell;C;C++;Python</v>
      </c>
      <c r="E5534" s="1" t="str">
        <f>IFERROR(__xludf.DUMMYFUNCTION("UNIQUE(SPLIT(B5534,"";""))"),"Bash/Shell/PowerShell")</f>
        <v>Bash/Shell/PowerShell</v>
      </c>
      <c r="F5534" s="1" t="str">
        <f>IFERROR(__xludf.DUMMYFUNCTION("""COMPUTED_VALUE"""),"C")</f>
        <v>C</v>
      </c>
      <c r="G5534" s="1" t="str">
        <f>IFERROR(__xludf.DUMMYFUNCTION("""COMPUTED_VALUE"""),"C++")</f>
        <v>C++</v>
      </c>
      <c r="H5534" s="1" t="str">
        <f>IFERROR(__xludf.DUMMYFUNCTION("""COMPUTED_VALUE"""),"Python")</f>
        <v>Python</v>
      </c>
    </row>
    <row r="5535">
      <c r="B5535" s="1" t="str">
        <f>IFERROR(__xludf.DUMMYFUNCTION("""COMPUTED_VALUE"""),"C#;HTML/CSS;Java;JavaScript;PHP;Python;SQL")</f>
        <v>C#;HTML/CSS;Java;JavaScript;PHP;Python;SQL</v>
      </c>
      <c r="E5535" s="1" t="str">
        <f>IFERROR(__xludf.DUMMYFUNCTION("UNIQUE(SPLIT(B5535,"";""))"),"C#")</f>
        <v>C#</v>
      </c>
      <c r="F5535" s="1" t="str">
        <f>IFERROR(__xludf.DUMMYFUNCTION("""COMPUTED_VALUE"""),"HTML/CSS")</f>
        <v>HTML/CSS</v>
      </c>
      <c r="G5535" s="1" t="str">
        <f>IFERROR(__xludf.DUMMYFUNCTION("""COMPUTED_VALUE"""),"Java")</f>
        <v>Java</v>
      </c>
      <c r="H5535" s="1" t="str">
        <f>IFERROR(__xludf.DUMMYFUNCTION("""COMPUTED_VALUE"""),"JavaScript")</f>
        <v>JavaScript</v>
      </c>
      <c r="I5535" s="1" t="str">
        <f>IFERROR(__xludf.DUMMYFUNCTION("""COMPUTED_VALUE"""),"PHP")</f>
        <v>PHP</v>
      </c>
      <c r="J5535" s="1" t="str">
        <f>IFERROR(__xludf.DUMMYFUNCTION("""COMPUTED_VALUE"""),"Python")</f>
        <v>Python</v>
      </c>
      <c r="K5535" s="1" t="str">
        <f>IFERROR(__xludf.DUMMYFUNCTION("""COMPUTED_VALUE"""),"SQL")</f>
        <v>SQL</v>
      </c>
    </row>
    <row r="5536">
      <c r="B5536" s="1" t="str">
        <f>IFERROR(__xludf.DUMMYFUNCTION("""COMPUTED_VALUE"""),"C;C#;Go;HTML/CSS;Java;JavaScript;Python;Ruby;TypeScript")</f>
        <v>C;C#;Go;HTML/CSS;Java;JavaScript;Python;Ruby;TypeScript</v>
      </c>
      <c r="E5536" s="1" t="str">
        <f>IFERROR(__xludf.DUMMYFUNCTION("UNIQUE(SPLIT(B5536,"";""))"),"C")</f>
        <v>C</v>
      </c>
      <c r="F5536" s="1" t="str">
        <f>IFERROR(__xludf.DUMMYFUNCTION("""COMPUTED_VALUE"""),"C#")</f>
        <v>C#</v>
      </c>
      <c r="G5536" s="1" t="str">
        <f>IFERROR(__xludf.DUMMYFUNCTION("""COMPUTED_VALUE"""),"Go")</f>
        <v>Go</v>
      </c>
      <c r="H5536" s="1" t="str">
        <f>IFERROR(__xludf.DUMMYFUNCTION("""COMPUTED_VALUE"""),"HTML/CSS")</f>
        <v>HTML/CSS</v>
      </c>
      <c r="I5536" s="1" t="str">
        <f>IFERROR(__xludf.DUMMYFUNCTION("""COMPUTED_VALUE"""),"Java")</f>
        <v>Java</v>
      </c>
      <c r="J5536" s="1" t="str">
        <f>IFERROR(__xludf.DUMMYFUNCTION("""COMPUTED_VALUE"""),"JavaScript")</f>
        <v>JavaScript</v>
      </c>
      <c r="K5536" s="1" t="str">
        <f>IFERROR(__xludf.DUMMYFUNCTION("""COMPUTED_VALUE"""),"Python")</f>
        <v>Python</v>
      </c>
      <c r="L5536" s="1" t="str">
        <f>IFERROR(__xludf.DUMMYFUNCTION("""COMPUTED_VALUE"""),"Ruby")</f>
        <v>Ruby</v>
      </c>
      <c r="M5536" s="1" t="str">
        <f>IFERROR(__xludf.DUMMYFUNCTION("""COMPUTED_VALUE"""),"TypeScript")</f>
        <v>TypeScript</v>
      </c>
    </row>
    <row r="5537">
      <c r="B5537" s="1" t="str">
        <f>IFERROR(__xludf.DUMMYFUNCTION("""COMPUTED_VALUE"""),"C++;C#;HTML/CSS;JavaScript;Python;SQL")</f>
        <v>C++;C#;HTML/CSS;JavaScript;Python;SQL</v>
      </c>
      <c r="E5537" s="1" t="str">
        <f>IFERROR(__xludf.DUMMYFUNCTION("UNIQUE(SPLIT(B5537,"";""))"),"C++")</f>
        <v>C++</v>
      </c>
      <c r="F5537" s="1" t="str">
        <f>IFERROR(__xludf.DUMMYFUNCTION("""COMPUTED_VALUE"""),"C#")</f>
        <v>C#</v>
      </c>
      <c r="G5537" s="1" t="str">
        <f>IFERROR(__xludf.DUMMYFUNCTION("""COMPUTED_VALUE"""),"HTML/CSS")</f>
        <v>HTML/CSS</v>
      </c>
      <c r="H5537" s="1" t="str">
        <f>IFERROR(__xludf.DUMMYFUNCTION("""COMPUTED_VALUE"""),"JavaScript")</f>
        <v>JavaScript</v>
      </c>
      <c r="I5537" s="1" t="str">
        <f>IFERROR(__xludf.DUMMYFUNCTION("""COMPUTED_VALUE"""),"Python")</f>
        <v>Python</v>
      </c>
      <c r="J5537" s="1" t="str">
        <f>IFERROR(__xludf.DUMMYFUNCTION("""COMPUTED_VALUE"""),"SQL")</f>
        <v>SQL</v>
      </c>
    </row>
    <row r="5538">
      <c r="B5538" s="1" t="str">
        <f>IFERROR(__xludf.DUMMYFUNCTION("""COMPUTED_VALUE"""),"Assembly;Bash/Shell/PowerShell;C;C++;Java;JavaScript;Python;SQL")</f>
        <v>Assembly;Bash/Shell/PowerShell;C;C++;Java;JavaScript;Python;SQL</v>
      </c>
      <c r="E5538" s="1" t="str">
        <f>IFERROR(__xludf.DUMMYFUNCTION("UNIQUE(SPLIT(B5538,"";""))"),"Assembly")</f>
        <v>Assembly</v>
      </c>
      <c r="F5538" s="1" t="str">
        <f>IFERROR(__xludf.DUMMYFUNCTION("""COMPUTED_VALUE"""),"Bash/Shell/PowerShell")</f>
        <v>Bash/Shell/PowerShell</v>
      </c>
      <c r="G5538" s="1" t="str">
        <f>IFERROR(__xludf.DUMMYFUNCTION("""COMPUTED_VALUE"""),"C")</f>
        <v>C</v>
      </c>
      <c r="H5538" s="1" t="str">
        <f>IFERROR(__xludf.DUMMYFUNCTION("""COMPUTED_VALUE"""),"C++")</f>
        <v>C++</v>
      </c>
      <c r="I5538" s="1" t="str">
        <f>IFERROR(__xludf.DUMMYFUNCTION("""COMPUTED_VALUE"""),"Java")</f>
        <v>Java</v>
      </c>
      <c r="J5538" s="1" t="str">
        <f>IFERROR(__xludf.DUMMYFUNCTION("""COMPUTED_VALUE"""),"JavaScript")</f>
        <v>JavaScript</v>
      </c>
      <c r="K5538" s="1" t="str">
        <f>IFERROR(__xludf.DUMMYFUNCTION("""COMPUTED_VALUE"""),"Python")</f>
        <v>Python</v>
      </c>
      <c r="L5538" s="1" t="str">
        <f>IFERROR(__xludf.DUMMYFUNCTION("""COMPUTED_VALUE"""),"SQL")</f>
        <v>SQL</v>
      </c>
    </row>
    <row r="5539">
      <c r="B5539" s="1" t="str">
        <f>IFERROR(__xludf.DUMMYFUNCTION("""COMPUTED_VALUE"""),"HTML/CSS;JavaScript")</f>
        <v>HTML/CSS;JavaScript</v>
      </c>
      <c r="E5539" s="1" t="str">
        <f>IFERROR(__xludf.DUMMYFUNCTION("UNIQUE(SPLIT(B5539,"";""))"),"HTML/CSS")</f>
        <v>HTML/CSS</v>
      </c>
      <c r="F5539" s="1" t="str">
        <f>IFERROR(__xludf.DUMMYFUNCTION("""COMPUTED_VALUE"""),"JavaScript")</f>
        <v>JavaScript</v>
      </c>
    </row>
    <row r="5540">
      <c r="B5540" s="1" t="str">
        <f>IFERROR(__xludf.DUMMYFUNCTION("""COMPUTED_VALUE"""),"C;C++")</f>
        <v>C;C++</v>
      </c>
      <c r="E5540" s="1" t="str">
        <f>IFERROR(__xludf.DUMMYFUNCTION("UNIQUE(SPLIT(B5540,"";""))"),"C")</f>
        <v>C</v>
      </c>
      <c r="F5540" s="1" t="str">
        <f>IFERROR(__xludf.DUMMYFUNCTION("""COMPUTED_VALUE"""),"C++")</f>
        <v>C++</v>
      </c>
    </row>
    <row r="5541">
      <c r="B5541" s="1" t="str">
        <f>IFERROR(__xludf.DUMMYFUNCTION("""COMPUTED_VALUE"""),"Java")</f>
        <v>Java</v>
      </c>
      <c r="E5541" s="1" t="str">
        <f>IFERROR(__xludf.DUMMYFUNCTION("UNIQUE(SPLIT(B5541,"";""))"),"Java")</f>
        <v>Java</v>
      </c>
    </row>
    <row r="5542">
      <c r="B5542" s="1" t="str">
        <f>IFERROR(__xludf.DUMMYFUNCTION("""COMPUTED_VALUE"""),"HTML/CSS;JavaScript;Python;Swift;TypeScript;VBA")</f>
        <v>HTML/CSS;JavaScript;Python;Swift;TypeScript;VBA</v>
      </c>
      <c r="E5542" s="1" t="str">
        <f>IFERROR(__xludf.DUMMYFUNCTION("UNIQUE(SPLIT(B5542,"";""))"),"HTML/CSS")</f>
        <v>HTML/CSS</v>
      </c>
      <c r="F5542" s="1" t="str">
        <f>IFERROR(__xludf.DUMMYFUNCTION("""COMPUTED_VALUE"""),"JavaScript")</f>
        <v>JavaScript</v>
      </c>
      <c r="G5542" s="1" t="str">
        <f>IFERROR(__xludf.DUMMYFUNCTION("""COMPUTED_VALUE"""),"Python")</f>
        <v>Python</v>
      </c>
      <c r="H5542" s="1" t="str">
        <f>IFERROR(__xludf.DUMMYFUNCTION("""COMPUTED_VALUE"""),"Swift")</f>
        <v>Swift</v>
      </c>
      <c r="I5542" s="1" t="str">
        <f>IFERROR(__xludf.DUMMYFUNCTION("""COMPUTED_VALUE"""),"TypeScript")</f>
        <v>TypeScript</v>
      </c>
      <c r="J5542" s="1" t="str">
        <f>IFERROR(__xludf.DUMMYFUNCTION("""COMPUTED_VALUE"""),"VBA")</f>
        <v>VBA</v>
      </c>
    </row>
    <row r="5543">
      <c r="B5543" s="1" t="str">
        <f>IFERROR(__xludf.DUMMYFUNCTION("""COMPUTED_VALUE"""),"Python;R;Other(s):")</f>
        <v>Python;R;Other(s):</v>
      </c>
      <c r="E5543" s="1" t="str">
        <f>IFERROR(__xludf.DUMMYFUNCTION("UNIQUE(SPLIT(B5543,"";""))"),"Python")</f>
        <v>Python</v>
      </c>
      <c r="F5543" s="1" t="str">
        <f>IFERROR(__xludf.DUMMYFUNCTION("""COMPUTED_VALUE"""),"R")</f>
        <v>R</v>
      </c>
      <c r="G5543" s="1" t="str">
        <f>IFERROR(__xludf.DUMMYFUNCTION("""COMPUTED_VALUE"""),"Other(s):")</f>
        <v>Other(s):</v>
      </c>
    </row>
    <row r="5544">
      <c r="B5544" s="1" t="str">
        <f>IFERROR(__xludf.DUMMYFUNCTION("""COMPUTED_VALUE"""),"Assembly;C;HTML/CSS;JavaScript;Python;SQL;VBA")</f>
        <v>Assembly;C;HTML/CSS;JavaScript;Python;SQL;VBA</v>
      </c>
      <c r="E5544" s="1" t="str">
        <f>IFERROR(__xludf.DUMMYFUNCTION("UNIQUE(SPLIT(B5544,"";""))"),"Assembly")</f>
        <v>Assembly</v>
      </c>
      <c r="F5544" s="1" t="str">
        <f>IFERROR(__xludf.DUMMYFUNCTION("""COMPUTED_VALUE"""),"C")</f>
        <v>C</v>
      </c>
      <c r="G5544" s="1" t="str">
        <f>IFERROR(__xludf.DUMMYFUNCTION("""COMPUTED_VALUE"""),"HTML/CSS")</f>
        <v>HTML/CSS</v>
      </c>
      <c r="H5544" s="1" t="str">
        <f>IFERROR(__xludf.DUMMYFUNCTION("""COMPUTED_VALUE"""),"JavaScript")</f>
        <v>JavaScript</v>
      </c>
      <c r="I5544" s="1" t="str">
        <f>IFERROR(__xludf.DUMMYFUNCTION("""COMPUTED_VALUE"""),"Python")</f>
        <v>Python</v>
      </c>
      <c r="J5544" s="1" t="str">
        <f>IFERROR(__xludf.DUMMYFUNCTION("""COMPUTED_VALUE"""),"SQL")</f>
        <v>SQL</v>
      </c>
      <c r="K5544" s="1" t="str">
        <f>IFERROR(__xludf.DUMMYFUNCTION("""COMPUTED_VALUE"""),"VBA")</f>
        <v>VBA</v>
      </c>
    </row>
    <row r="5545">
      <c r="B5545" s="1" t="str">
        <f>IFERROR(__xludf.DUMMYFUNCTION("""COMPUTED_VALUE"""),"C++;HTML/CSS;Java;JavaScript;PHP;Python;SQL")</f>
        <v>C++;HTML/CSS;Java;JavaScript;PHP;Python;SQL</v>
      </c>
      <c r="E5545" s="1" t="str">
        <f>IFERROR(__xludf.DUMMYFUNCTION("UNIQUE(SPLIT(B5545,"";""))"),"C++")</f>
        <v>C++</v>
      </c>
      <c r="F5545" s="1" t="str">
        <f>IFERROR(__xludf.DUMMYFUNCTION("""COMPUTED_VALUE"""),"HTML/CSS")</f>
        <v>HTML/CSS</v>
      </c>
      <c r="G5545" s="1" t="str">
        <f>IFERROR(__xludf.DUMMYFUNCTION("""COMPUTED_VALUE"""),"Java")</f>
        <v>Java</v>
      </c>
      <c r="H5545" s="1" t="str">
        <f>IFERROR(__xludf.DUMMYFUNCTION("""COMPUTED_VALUE"""),"JavaScript")</f>
        <v>JavaScript</v>
      </c>
      <c r="I5545" s="1" t="str">
        <f>IFERROR(__xludf.DUMMYFUNCTION("""COMPUTED_VALUE"""),"PHP")</f>
        <v>PHP</v>
      </c>
      <c r="J5545" s="1" t="str">
        <f>IFERROR(__xludf.DUMMYFUNCTION("""COMPUTED_VALUE"""),"Python")</f>
        <v>Python</v>
      </c>
      <c r="K5545" s="1" t="str">
        <f>IFERROR(__xludf.DUMMYFUNCTION("""COMPUTED_VALUE"""),"SQL")</f>
        <v>SQL</v>
      </c>
    </row>
    <row r="5546">
      <c r="B5546" s="1" t="str">
        <f>IFERROR(__xludf.DUMMYFUNCTION("""COMPUTED_VALUE"""),"C++;JavaScript")</f>
        <v>C++;JavaScript</v>
      </c>
      <c r="E5546" s="1" t="str">
        <f>IFERROR(__xludf.DUMMYFUNCTION("UNIQUE(SPLIT(B5546,"";""))"),"C++")</f>
        <v>C++</v>
      </c>
      <c r="F5546" s="1" t="str">
        <f>IFERROR(__xludf.DUMMYFUNCTION("""COMPUTED_VALUE"""),"JavaScript")</f>
        <v>JavaScript</v>
      </c>
    </row>
    <row r="5547">
      <c r="B5547" s="1" t="str">
        <f>IFERROR(__xludf.DUMMYFUNCTION("""COMPUTED_VALUE"""),"HTML/CSS;Java;JavaScript;SQL;TypeScript")</f>
        <v>HTML/CSS;Java;JavaScript;SQL;TypeScript</v>
      </c>
      <c r="E5547" s="1" t="str">
        <f>IFERROR(__xludf.DUMMYFUNCTION("UNIQUE(SPLIT(B5547,"";""))"),"HTML/CSS")</f>
        <v>HTML/CSS</v>
      </c>
      <c r="F5547" s="1" t="str">
        <f>IFERROR(__xludf.DUMMYFUNCTION("""COMPUTED_VALUE"""),"Java")</f>
        <v>Java</v>
      </c>
      <c r="G5547" s="1" t="str">
        <f>IFERROR(__xludf.DUMMYFUNCTION("""COMPUTED_VALUE"""),"JavaScript")</f>
        <v>JavaScript</v>
      </c>
      <c r="H5547" s="1" t="str">
        <f>IFERROR(__xludf.DUMMYFUNCTION("""COMPUTED_VALUE"""),"SQL")</f>
        <v>SQL</v>
      </c>
      <c r="I5547" s="1" t="str">
        <f>IFERROR(__xludf.DUMMYFUNCTION("""COMPUTED_VALUE"""),"TypeScript")</f>
        <v>TypeScript</v>
      </c>
    </row>
    <row r="5548">
      <c r="B5548" s="1" t="str">
        <f>IFERROR(__xludf.DUMMYFUNCTION("""COMPUTED_VALUE"""),"C#;HTML/CSS;JavaScript;PHP;Python;SQL;Other(s):")</f>
        <v>C#;HTML/CSS;JavaScript;PHP;Python;SQL;Other(s):</v>
      </c>
      <c r="E5548" s="1" t="str">
        <f>IFERROR(__xludf.DUMMYFUNCTION("UNIQUE(SPLIT(B5548,"";""))"),"C#")</f>
        <v>C#</v>
      </c>
      <c r="F5548" s="1" t="str">
        <f>IFERROR(__xludf.DUMMYFUNCTION("""COMPUTED_VALUE"""),"HTML/CSS")</f>
        <v>HTML/CSS</v>
      </c>
      <c r="G5548" s="1" t="str">
        <f>IFERROR(__xludf.DUMMYFUNCTION("""COMPUTED_VALUE"""),"JavaScript")</f>
        <v>JavaScript</v>
      </c>
      <c r="H5548" s="1" t="str">
        <f>IFERROR(__xludf.DUMMYFUNCTION("""COMPUTED_VALUE"""),"PHP")</f>
        <v>PHP</v>
      </c>
      <c r="I5548" s="1" t="str">
        <f>IFERROR(__xludf.DUMMYFUNCTION("""COMPUTED_VALUE"""),"Python")</f>
        <v>Python</v>
      </c>
      <c r="J5548" s="1" t="str">
        <f>IFERROR(__xludf.DUMMYFUNCTION("""COMPUTED_VALUE"""),"SQL")</f>
        <v>SQL</v>
      </c>
      <c r="K5548" s="1" t="str">
        <f>IFERROR(__xludf.DUMMYFUNCTION("""COMPUTED_VALUE"""),"Other(s):")</f>
        <v>Other(s):</v>
      </c>
    </row>
    <row r="5549">
      <c r="B5549" s="1" t="str">
        <f>IFERROR(__xludf.DUMMYFUNCTION("""COMPUTED_VALUE"""),"Bash/Shell/PowerShell;C#;HTML/CSS;Java;JavaScript;PHP;SQL;TypeScript")</f>
        <v>Bash/Shell/PowerShell;C#;HTML/CSS;Java;JavaScript;PHP;SQL;TypeScript</v>
      </c>
      <c r="E5549" s="1" t="str">
        <f>IFERROR(__xludf.DUMMYFUNCTION("UNIQUE(SPLIT(B5549,"";""))"),"Bash/Shell/PowerShell")</f>
        <v>Bash/Shell/PowerShell</v>
      </c>
      <c r="F5549" s="1" t="str">
        <f>IFERROR(__xludf.DUMMYFUNCTION("""COMPUTED_VALUE"""),"C#")</f>
        <v>C#</v>
      </c>
      <c r="G5549" s="1" t="str">
        <f>IFERROR(__xludf.DUMMYFUNCTION("""COMPUTED_VALUE"""),"HTML/CSS")</f>
        <v>HTML/CSS</v>
      </c>
      <c r="H5549" s="1" t="str">
        <f>IFERROR(__xludf.DUMMYFUNCTION("""COMPUTED_VALUE"""),"Java")</f>
        <v>Java</v>
      </c>
      <c r="I5549" s="1" t="str">
        <f>IFERROR(__xludf.DUMMYFUNCTION("""COMPUTED_VALUE"""),"JavaScript")</f>
        <v>JavaScript</v>
      </c>
      <c r="J5549" s="1" t="str">
        <f>IFERROR(__xludf.DUMMYFUNCTION("""COMPUTED_VALUE"""),"PHP")</f>
        <v>PHP</v>
      </c>
      <c r="K5549" s="1" t="str">
        <f>IFERROR(__xludf.DUMMYFUNCTION("""COMPUTED_VALUE"""),"SQL")</f>
        <v>SQL</v>
      </c>
      <c r="L5549" s="1" t="str">
        <f>IFERROR(__xludf.DUMMYFUNCTION("""COMPUTED_VALUE"""),"TypeScript")</f>
        <v>TypeScript</v>
      </c>
    </row>
    <row r="5550">
      <c r="B5550" s="1" t="str">
        <f>IFERROR(__xludf.DUMMYFUNCTION("""COMPUTED_VALUE"""),"HTML/CSS;JavaScript;PHP")</f>
        <v>HTML/CSS;JavaScript;PHP</v>
      </c>
      <c r="E5550" s="1" t="str">
        <f>IFERROR(__xludf.DUMMYFUNCTION("UNIQUE(SPLIT(B5550,"";""))"),"HTML/CSS")</f>
        <v>HTML/CSS</v>
      </c>
      <c r="F5550" s="1" t="str">
        <f>IFERROR(__xludf.DUMMYFUNCTION("""COMPUTED_VALUE"""),"JavaScript")</f>
        <v>JavaScript</v>
      </c>
      <c r="G5550" s="1" t="str">
        <f>IFERROR(__xludf.DUMMYFUNCTION("""COMPUTED_VALUE"""),"PHP")</f>
        <v>PHP</v>
      </c>
    </row>
    <row r="5551">
      <c r="B5551" s="1" t="str">
        <f>IFERROR(__xludf.DUMMYFUNCTION("""COMPUTED_VALUE"""),"C++;HTML/CSS;Java;JavaScript;Kotlin;Objective-C;TypeScript")</f>
        <v>C++;HTML/CSS;Java;JavaScript;Kotlin;Objective-C;TypeScript</v>
      </c>
      <c r="E5551" s="1" t="str">
        <f>IFERROR(__xludf.DUMMYFUNCTION("UNIQUE(SPLIT(B5551,"";""))"),"C++")</f>
        <v>C++</v>
      </c>
      <c r="F5551" s="1" t="str">
        <f>IFERROR(__xludf.DUMMYFUNCTION("""COMPUTED_VALUE"""),"HTML/CSS")</f>
        <v>HTML/CSS</v>
      </c>
      <c r="G5551" s="1" t="str">
        <f>IFERROR(__xludf.DUMMYFUNCTION("""COMPUTED_VALUE"""),"Java")</f>
        <v>Java</v>
      </c>
      <c r="H5551" s="1" t="str">
        <f>IFERROR(__xludf.DUMMYFUNCTION("""COMPUTED_VALUE"""),"JavaScript")</f>
        <v>JavaScript</v>
      </c>
      <c r="I5551" s="1" t="str">
        <f>IFERROR(__xludf.DUMMYFUNCTION("""COMPUTED_VALUE"""),"Kotlin")</f>
        <v>Kotlin</v>
      </c>
      <c r="J5551" s="1" t="str">
        <f>IFERROR(__xludf.DUMMYFUNCTION("""COMPUTED_VALUE"""),"Objective-C")</f>
        <v>Objective-C</v>
      </c>
      <c r="K5551" s="1" t="str">
        <f>IFERROR(__xludf.DUMMYFUNCTION("""COMPUTED_VALUE"""),"TypeScript")</f>
        <v>TypeScript</v>
      </c>
    </row>
    <row r="5552">
      <c r="B5552" s="1" t="str">
        <f>IFERROR(__xludf.DUMMYFUNCTION("""COMPUTED_VALUE"""),"Assembly;Bash/Shell/PowerShell;C;C++;C#;Clojure;Dart;Elixir;Erlang;F#;Go;HTML/CSS;Java;JavaScript;Kotlin;Objective-C;PHP;Python;R;Ruby;Rust;Scala;SQL;Swift;TypeScript;VBA;WebAssembly")</f>
        <v>Assembly;Bash/Shell/PowerShell;C;C++;C#;Clojure;Dart;Elixir;Erlang;F#;Go;HTML/CSS;Java;JavaScript;Kotlin;Objective-C;PHP;Python;R;Ruby;Rust;Scala;SQL;Swift;TypeScript;VBA;WebAssembly</v>
      </c>
      <c r="E5552" s="1" t="str">
        <f>IFERROR(__xludf.DUMMYFUNCTION("UNIQUE(SPLIT(B5552,"";""))"),"Assembly")</f>
        <v>Assembly</v>
      </c>
      <c r="F5552" s="1" t="str">
        <f>IFERROR(__xludf.DUMMYFUNCTION("""COMPUTED_VALUE"""),"Bash/Shell/PowerShell")</f>
        <v>Bash/Shell/PowerShell</v>
      </c>
      <c r="G5552" s="1" t="str">
        <f>IFERROR(__xludf.DUMMYFUNCTION("""COMPUTED_VALUE"""),"C")</f>
        <v>C</v>
      </c>
      <c r="H5552" s="1" t="str">
        <f>IFERROR(__xludf.DUMMYFUNCTION("""COMPUTED_VALUE"""),"C++")</f>
        <v>C++</v>
      </c>
      <c r="I5552" s="1" t="str">
        <f>IFERROR(__xludf.DUMMYFUNCTION("""COMPUTED_VALUE"""),"C#")</f>
        <v>C#</v>
      </c>
      <c r="J5552" s="1" t="str">
        <f>IFERROR(__xludf.DUMMYFUNCTION("""COMPUTED_VALUE"""),"Clojure")</f>
        <v>Clojure</v>
      </c>
      <c r="K5552" s="1" t="str">
        <f>IFERROR(__xludf.DUMMYFUNCTION("""COMPUTED_VALUE"""),"Dart")</f>
        <v>Dart</v>
      </c>
      <c r="L5552" s="1" t="str">
        <f>IFERROR(__xludf.DUMMYFUNCTION("""COMPUTED_VALUE"""),"Elixir")</f>
        <v>Elixir</v>
      </c>
      <c r="M5552" s="1" t="str">
        <f>IFERROR(__xludf.DUMMYFUNCTION("""COMPUTED_VALUE"""),"Erlang")</f>
        <v>Erlang</v>
      </c>
      <c r="N5552" s="1" t="str">
        <f>IFERROR(__xludf.DUMMYFUNCTION("""COMPUTED_VALUE"""),"F#")</f>
        <v>F#</v>
      </c>
      <c r="O5552" s="1" t="str">
        <f>IFERROR(__xludf.DUMMYFUNCTION("""COMPUTED_VALUE"""),"Go")</f>
        <v>Go</v>
      </c>
      <c r="P5552" s="1" t="str">
        <f>IFERROR(__xludf.DUMMYFUNCTION("""COMPUTED_VALUE"""),"HTML/CSS")</f>
        <v>HTML/CSS</v>
      </c>
      <c r="Q5552" s="1" t="str">
        <f>IFERROR(__xludf.DUMMYFUNCTION("""COMPUTED_VALUE"""),"Java")</f>
        <v>Java</v>
      </c>
      <c r="R5552" s="1" t="str">
        <f>IFERROR(__xludf.DUMMYFUNCTION("""COMPUTED_VALUE"""),"JavaScript")</f>
        <v>JavaScript</v>
      </c>
      <c r="S5552" s="1" t="str">
        <f>IFERROR(__xludf.DUMMYFUNCTION("""COMPUTED_VALUE"""),"Kotlin")</f>
        <v>Kotlin</v>
      </c>
      <c r="T5552" s="1" t="str">
        <f>IFERROR(__xludf.DUMMYFUNCTION("""COMPUTED_VALUE"""),"Objective-C")</f>
        <v>Objective-C</v>
      </c>
      <c r="U5552" s="1" t="str">
        <f>IFERROR(__xludf.DUMMYFUNCTION("""COMPUTED_VALUE"""),"PHP")</f>
        <v>PHP</v>
      </c>
      <c r="V5552" s="1" t="str">
        <f>IFERROR(__xludf.DUMMYFUNCTION("""COMPUTED_VALUE"""),"Python")</f>
        <v>Python</v>
      </c>
      <c r="W5552" s="1" t="str">
        <f>IFERROR(__xludf.DUMMYFUNCTION("""COMPUTED_VALUE"""),"R")</f>
        <v>R</v>
      </c>
      <c r="X5552" s="1" t="str">
        <f>IFERROR(__xludf.DUMMYFUNCTION("""COMPUTED_VALUE"""),"Ruby")</f>
        <v>Ruby</v>
      </c>
      <c r="Y5552" s="1" t="str">
        <f>IFERROR(__xludf.DUMMYFUNCTION("""COMPUTED_VALUE"""),"Rust")</f>
        <v>Rust</v>
      </c>
      <c r="Z5552" s="1" t="str">
        <f>IFERROR(__xludf.DUMMYFUNCTION("""COMPUTED_VALUE"""),"Scala")</f>
        <v>Scala</v>
      </c>
      <c r="AA5552" s="1" t="str">
        <f>IFERROR(__xludf.DUMMYFUNCTION("""COMPUTED_VALUE"""),"SQL")</f>
        <v>SQL</v>
      </c>
      <c r="AB5552" s="1" t="str">
        <f>IFERROR(__xludf.DUMMYFUNCTION("""COMPUTED_VALUE"""),"Swift")</f>
        <v>Swift</v>
      </c>
      <c r="AC5552" s="1" t="str">
        <f>IFERROR(__xludf.DUMMYFUNCTION("""COMPUTED_VALUE"""),"TypeScript")</f>
        <v>TypeScript</v>
      </c>
      <c r="AD5552" s="1" t="str">
        <f>IFERROR(__xludf.DUMMYFUNCTION("""COMPUTED_VALUE"""),"VBA")</f>
        <v>VBA</v>
      </c>
      <c r="AE5552" s="1" t="str">
        <f>IFERROR(__xludf.DUMMYFUNCTION("""COMPUTED_VALUE"""),"WebAssembly")</f>
        <v>WebAssembly</v>
      </c>
    </row>
    <row r="5553">
      <c r="B5553" s="1" t="str">
        <f>IFERROR(__xludf.DUMMYFUNCTION("""COMPUTED_VALUE"""),"R;SQL")</f>
        <v>R;SQL</v>
      </c>
      <c r="E5553" s="1" t="str">
        <f>IFERROR(__xludf.DUMMYFUNCTION("UNIQUE(SPLIT(B5553,"";""))"),"R")</f>
        <v>R</v>
      </c>
      <c r="F5553" s="1" t="str">
        <f>IFERROR(__xludf.DUMMYFUNCTION("""COMPUTED_VALUE"""),"SQL")</f>
        <v>SQL</v>
      </c>
    </row>
    <row r="5554">
      <c r="B5554" s="1" t="str">
        <f>IFERROR(__xludf.DUMMYFUNCTION("""COMPUTED_VALUE"""),"Bash/Shell/PowerShell;Python")</f>
        <v>Bash/Shell/PowerShell;Python</v>
      </c>
      <c r="E5554" s="1" t="str">
        <f>IFERROR(__xludf.DUMMYFUNCTION("UNIQUE(SPLIT(B5554,"";""))"),"Bash/Shell/PowerShell")</f>
        <v>Bash/Shell/PowerShell</v>
      </c>
      <c r="F5554" s="1" t="str">
        <f>IFERROR(__xludf.DUMMYFUNCTION("""COMPUTED_VALUE"""),"Python")</f>
        <v>Python</v>
      </c>
    </row>
    <row r="5555">
      <c r="B5555" s="1" t="str">
        <f>IFERROR(__xludf.DUMMYFUNCTION("""COMPUTED_VALUE"""),"C#;HTML/CSS;Python;SQL")</f>
        <v>C#;HTML/CSS;Python;SQL</v>
      </c>
      <c r="E5555" s="1" t="str">
        <f>IFERROR(__xludf.DUMMYFUNCTION("UNIQUE(SPLIT(B5555,"";""))"),"C#")</f>
        <v>C#</v>
      </c>
      <c r="F5555" s="1" t="str">
        <f>IFERROR(__xludf.DUMMYFUNCTION("""COMPUTED_VALUE"""),"HTML/CSS")</f>
        <v>HTML/CSS</v>
      </c>
      <c r="G5555" s="1" t="str">
        <f>IFERROR(__xludf.DUMMYFUNCTION("""COMPUTED_VALUE"""),"Python")</f>
        <v>Python</v>
      </c>
      <c r="H5555" s="1" t="str">
        <f>IFERROR(__xludf.DUMMYFUNCTION("""COMPUTED_VALUE"""),"SQL")</f>
        <v>SQL</v>
      </c>
    </row>
    <row r="5556">
      <c r="B5556" s="1" t="str">
        <f>IFERROR(__xludf.DUMMYFUNCTION("""COMPUTED_VALUE"""),"Bash/Shell/PowerShell;Java;JavaScript;SQL")</f>
        <v>Bash/Shell/PowerShell;Java;JavaScript;SQL</v>
      </c>
      <c r="E5556" s="1" t="str">
        <f>IFERROR(__xludf.DUMMYFUNCTION("UNIQUE(SPLIT(B5556,"";""))"),"Bash/Shell/PowerShell")</f>
        <v>Bash/Shell/PowerShell</v>
      </c>
      <c r="F5556" s="1" t="str">
        <f>IFERROR(__xludf.DUMMYFUNCTION("""COMPUTED_VALUE"""),"Java")</f>
        <v>Java</v>
      </c>
      <c r="G5556" s="1" t="str">
        <f>IFERROR(__xludf.DUMMYFUNCTION("""COMPUTED_VALUE"""),"JavaScript")</f>
        <v>JavaScript</v>
      </c>
      <c r="H5556" s="1" t="str">
        <f>IFERROR(__xludf.DUMMYFUNCTION("""COMPUTED_VALUE"""),"SQL")</f>
        <v>SQL</v>
      </c>
    </row>
    <row r="5557">
      <c r="B5557" s="1" t="str">
        <f>IFERROR(__xludf.DUMMYFUNCTION("""COMPUTED_VALUE"""),"Bash/Shell/PowerShell;C#;HTML/CSS;Java;JavaScript;SQL")</f>
        <v>Bash/Shell/PowerShell;C#;HTML/CSS;Java;JavaScript;SQL</v>
      </c>
      <c r="E5557" s="1" t="str">
        <f>IFERROR(__xludf.DUMMYFUNCTION("UNIQUE(SPLIT(B5557,"";""))"),"Bash/Shell/PowerShell")</f>
        <v>Bash/Shell/PowerShell</v>
      </c>
      <c r="F5557" s="1" t="str">
        <f>IFERROR(__xludf.DUMMYFUNCTION("""COMPUTED_VALUE"""),"C#")</f>
        <v>C#</v>
      </c>
      <c r="G5557" s="1" t="str">
        <f>IFERROR(__xludf.DUMMYFUNCTION("""COMPUTED_VALUE"""),"HTML/CSS")</f>
        <v>HTML/CSS</v>
      </c>
      <c r="H5557" s="1" t="str">
        <f>IFERROR(__xludf.DUMMYFUNCTION("""COMPUTED_VALUE"""),"Java")</f>
        <v>Java</v>
      </c>
      <c r="I5557" s="1" t="str">
        <f>IFERROR(__xludf.DUMMYFUNCTION("""COMPUTED_VALUE"""),"JavaScript")</f>
        <v>JavaScript</v>
      </c>
      <c r="J5557" s="1" t="str">
        <f>IFERROR(__xludf.DUMMYFUNCTION("""COMPUTED_VALUE"""),"SQL")</f>
        <v>SQL</v>
      </c>
    </row>
    <row r="5558">
      <c r="B5558" s="1" t="str">
        <f>IFERROR(__xludf.DUMMYFUNCTION("""COMPUTED_VALUE"""),"Bash/Shell/PowerShell;Go;HTML/CSS;JavaScript;Python")</f>
        <v>Bash/Shell/PowerShell;Go;HTML/CSS;JavaScript;Python</v>
      </c>
      <c r="E5558" s="1" t="str">
        <f>IFERROR(__xludf.DUMMYFUNCTION("UNIQUE(SPLIT(B5558,"";""))"),"Bash/Shell/PowerShell")</f>
        <v>Bash/Shell/PowerShell</v>
      </c>
      <c r="F5558" s="1" t="str">
        <f>IFERROR(__xludf.DUMMYFUNCTION("""COMPUTED_VALUE"""),"Go")</f>
        <v>Go</v>
      </c>
      <c r="G5558" s="1" t="str">
        <f>IFERROR(__xludf.DUMMYFUNCTION("""COMPUTED_VALUE"""),"HTML/CSS")</f>
        <v>HTML/CSS</v>
      </c>
      <c r="H5558" s="1" t="str">
        <f>IFERROR(__xludf.DUMMYFUNCTION("""COMPUTED_VALUE"""),"JavaScript")</f>
        <v>JavaScript</v>
      </c>
      <c r="I5558" s="1" t="str">
        <f>IFERROR(__xludf.DUMMYFUNCTION("""COMPUTED_VALUE"""),"Python")</f>
        <v>Python</v>
      </c>
    </row>
    <row r="5559">
      <c r="B5559" s="1" t="str">
        <f>IFERROR(__xludf.DUMMYFUNCTION("""COMPUTED_VALUE"""),"Bash/Shell/PowerShell;C#;HTML/CSS;Java;JavaScript;SQL")</f>
        <v>Bash/Shell/PowerShell;C#;HTML/CSS;Java;JavaScript;SQL</v>
      </c>
      <c r="E5559" s="1" t="str">
        <f>IFERROR(__xludf.DUMMYFUNCTION("UNIQUE(SPLIT(B5559,"";""))"),"Bash/Shell/PowerShell")</f>
        <v>Bash/Shell/PowerShell</v>
      </c>
      <c r="F5559" s="1" t="str">
        <f>IFERROR(__xludf.DUMMYFUNCTION("""COMPUTED_VALUE"""),"C#")</f>
        <v>C#</v>
      </c>
      <c r="G5559" s="1" t="str">
        <f>IFERROR(__xludf.DUMMYFUNCTION("""COMPUTED_VALUE"""),"HTML/CSS")</f>
        <v>HTML/CSS</v>
      </c>
      <c r="H5559" s="1" t="str">
        <f>IFERROR(__xludf.DUMMYFUNCTION("""COMPUTED_VALUE"""),"Java")</f>
        <v>Java</v>
      </c>
      <c r="I5559" s="1" t="str">
        <f>IFERROR(__xludf.DUMMYFUNCTION("""COMPUTED_VALUE"""),"JavaScript")</f>
        <v>JavaScript</v>
      </c>
      <c r="J5559" s="1" t="str">
        <f>IFERROR(__xludf.DUMMYFUNCTION("""COMPUTED_VALUE"""),"SQL")</f>
        <v>SQL</v>
      </c>
    </row>
    <row r="5560">
      <c r="B5560" s="1" t="str">
        <f>IFERROR(__xludf.DUMMYFUNCTION("""COMPUTED_VALUE"""),"C#;HTML/CSS;JavaScript;Python;SQL")</f>
        <v>C#;HTML/CSS;JavaScript;Python;SQL</v>
      </c>
      <c r="E5560" s="1" t="str">
        <f>IFERROR(__xludf.DUMMYFUNCTION("UNIQUE(SPLIT(B5560,"";""))"),"C#")</f>
        <v>C#</v>
      </c>
      <c r="F5560" s="1" t="str">
        <f>IFERROR(__xludf.DUMMYFUNCTION("""COMPUTED_VALUE"""),"HTML/CSS")</f>
        <v>HTML/CSS</v>
      </c>
      <c r="G5560" s="1" t="str">
        <f>IFERROR(__xludf.DUMMYFUNCTION("""COMPUTED_VALUE"""),"JavaScript")</f>
        <v>JavaScript</v>
      </c>
      <c r="H5560" s="1" t="str">
        <f>IFERROR(__xludf.DUMMYFUNCTION("""COMPUTED_VALUE"""),"Python")</f>
        <v>Python</v>
      </c>
      <c r="I5560" s="1" t="str">
        <f>IFERROR(__xludf.DUMMYFUNCTION("""COMPUTED_VALUE"""),"SQL")</f>
        <v>SQL</v>
      </c>
    </row>
    <row r="5561">
      <c r="B5561" s="1" t="str">
        <f>IFERROR(__xludf.DUMMYFUNCTION("""COMPUTED_VALUE"""),"Bash/Shell/PowerShell;HTML/CSS;JavaScript;Rust")</f>
        <v>Bash/Shell/PowerShell;HTML/CSS;JavaScript;Rust</v>
      </c>
      <c r="E5561" s="1" t="str">
        <f>IFERROR(__xludf.DUMMYFUNCTION("UNIQUE(SPLIT(B5561,"";""))"),"Bash/Shell/PowerShell")</f>
        <v>Bash/Shell/PowerShell</v>
      </c>
      <c r="F5561" s="1" t="str">
        <f>IFERROR(__xludf.DUMMYFUNCTION("""COMPUTED_VALUE"""),"HTML/CSS")</f>
        <v>HTML/CSS</v>
      </c>
      <c r="G5561" s="1" t="str">
        <f>IFERROR(__xludf.DUMMYFUNCTION("""COMPUTED_VALUE"""),"JavaScript")</f>
        <v>JavaScript</v>
      </c>
      <c r="H5561" s="1" t="str">
        <f>IFERROR(__xludf.DUMMYFUNCTION("""COMPUTED_VALUE"""),"Rust")</f>
        <v>Rust</v>
      </c>
    </row>
    <row r="5562">
      <c r="B5562" s="1" t="str">
        <f>IFERROR(__xludf.DUMMYFUNCTION("""COMPUTED_VALUE"""),"Bash/Shell/PowerShell;C;Python")</f>
        <v>Bash/Shell/PowerShell;C;Python</v>
      </c>
      <c r="E5562" s="1" t="str">
        <f>IFERROR(__xludf.DUMMYFUNCTION("UNIQUE(SPLIT(B5562,"";""))"),"Bash/Shell/PowerShell")</f>
        <v>Bash/Shell/PowerShell</v>
      </c>
      <c r="F5562" s="1" t="str">
        <f>IFERROR(__xludf.DUMMYFUNCTION("""COMPUTED_VALUE"""),"C")</f>
        <v>C</v>
      </c>
      <c r="G5562" s="1" t="str">
        <f>IFERROR(__xludf.DUMMYFUNCTION("""COMPUTED_VALUE"""),"Python")</f>
        <v>Python</v>
      </c>
    </row>
    <row r="5563">
      <c r="B5563" s="1" t="str">
        <f>IFERROR(__xludf.DUMMYFUNCTION("""COMPUTED_VALUE"""),"Bash/Shell/PowerShell;HTML/CSS;Java;JavaScript;SQL;TypeScript")</f>
        <v>Bash/Shell/PowerShell;HTML/CSS;Java;JavaScript;SQL;TypeScript</v>
      </c>
      <c r="E5563" s="1" t="str">
        <f>IFERROR(__xludf.DUMMYFUNCTION("UNIQUE(SPLIT(B5563,"";""))"),"Bash/Shell/PowerShell")</f>
        <v>Bash/Shell/PowerShell</v>
      </c>
      <c r="F5563" s="1" t="str">
        <f>IFERROR(__xludf.DUMMYFUNCTION("""COMPUTED_VALUE"""),"HTML/CSS")</f>
        <v>HTML/CSS</v>
      </c>
      <c r="G5563" s="1" t="str">
        <f>IFERROR(__xludf.DUMMYFUNCTION("""COMPUTED_VALUE"""),"Java")</f>
        <v>Java</v>
      </c>
      <c r="H5563" s="1" t="str">
        <f>IFERROR(__xludf.DUMMYFUNCTION("""COMPUTED_VALUE"""),"JavaScript")</f>
        <v>JavaScript</v>
      </c>
      <c r="I5563" s="1" t="str">
        <f>IFERROR(__xludf.DUMMYFUNCTION("""COMPUTED_VALUE"""),"SQL")</f>
        <v>SQL</v>
      </c>
      <c r="J5563" s="1" t="str">
        <f>IFERROR(__xludf.DUMMYFUNCTION("""COMPUTED_VALUE"""),"TypeScript")</f>
        <v>TypeScript</v>
      </c>
    </row>
    <row r="5564">
      <c r="B5564" s="1" t="str">
        <f>IFERROR(__xludf.DUMMYFUNCTION("""COMPUTED_VALUE"""),"HTML/CSS;JavaScript;PHP;SQL")</f>
        <v>HTML/CSS;JavaScript;PHP;SQL</v>
      </c>
      <c r="E5564" s="1" t="str">
        <f>IFERROR(__xludf.DUMMYFUNCTION("UNIQUE(SPLIT(B5564,"";""))"),"HTML/CSS")</f>
        <v>HTML/CSS</v>
      </c>
      <c r="F5564" s="1" t="str">
        <f>IFERROR(__xludf.DUMMYFUNCTION("""COMPUTED_VALUE"""),"JavaScript")</f>
        <v>JavaScript</v>
      </c>
      <c r="G5564" s="1" t="str">
        <f>IFERROR(__xludf.DUMMYFUNCTION("""COMPUTED_VALUE"""),"PHP")</f>
        <v>PHP</v>
      </c>
      <c r="H5564" s="1" t="str">
        <f>IFERROR(__xludf.DUMMYFUNCTION("""COMPUTED_VALUE"""),"SQL")</f>
        <v>SQL</v>
      </c>
    </row>
    <row r="5565">
      <c r="B5565" s="1" t="str">
        <f>IFERROR(__xludf.DUMMYFUNCTION("""COMPUTED_VALUE"""),"Bash/Shell/PowerShell;C#;F#;HTML/CSS;JavaScript;SQL;TypeScript")</f>
        <v>Bash/Shell/PowerShell;C#;F#;HTML/CSS;JavaScript;SQL;TypeScript</v>
      </c>
      <c r="E5565" s="1" t="str">
        <f>IFERROR(__xludf.DUMMYFUNCTION("UNIQUE(SPLIT(B5565,"";""))"),"Bash/Shell/PowerShell")</f>
        <v>Bash/Shell/PowerShell</v>
      </c>
      <c r="F5565" s="1" t="str">
        <f>IFERROR(__xludf.DUMMYFUNCTION("""COMPUTED_VALUE"""),"C#")</f>
        <v>C#</v>
      </c>
      <c r="G5565" s="1" t="str">
        <f>IFERROR(__xludf.DUMMYFUNCTION("""COMPUTED_VALUE"""),"F#")</f>
        <v>F#</v>
      </c>
      <c r="H5565" s="1" t="str">
        <f>IFERROR(__xludf.DUMMYFUNCTION("""COMPUTED_VALUE"""),"HTML/CSS")</f>
        <v>HTML/CSS</v>
      </c>
      <c r="I5565" s="1" t="str">
        <f>IFERROR(__xludf.DUMMYFUNCTION("""COMPUTED_VALUE"""),"JavaScript")</f>
        <v>JavaScript</v>
      </c>
      <c r="J5565" s="1" t="str">
        <f>IFERROR(__xludf.DUMMYFUNCTION("""COMPUTED_VALUE"""),"SQL")</f>
        <v>SQL</v>
      </c>
      <c r="K5565" s="1" t="str">
        <f>IFERROR(__xludf.DUMMYFUNCTION("""COMPUTED_VALUE"""),"TypeScript")</f>
        <v>TypeScript</v>
      </c>
    </row>
    <row r="5566">
      <c r="B5566" s="1" t="str">
        <f>IFERROR(__xludf.DUMMYFUNCTION("""COMPUTED_VALUE"""),"C;C++;Java;JavaScript;Python;SQL")</f>
        <v>C;C++;Java;JavaScript;Python;SQL</v>
      </c>
      <c r="E5566" s="1" t="str">
        <f>IFERROR(__xludf.DUMMYFUNCTION("UNIQUE(SPLIT(B5566,"";""))"),"C")</f>
        <v>C</v>
      </c>
      <c r="F5566" s="1" t="str">
        <f>IFERROR(__xludf.DUMMYFUNCTION("""COMPUTED_VALUE"""),"C++")</f>
        <v>C++</v>
      </c>
      <c r="G5566" s="1" t="str">
        <f>IFERROR(__xludf.DUMMYFUNCTION("""COMPUTED_VALUE"""),"Java")</f>
        <v>Java</v>
      </c>
      <c r="H5566" s="1" t="str">
        <f>IFERROR(__xludf.DUMMYFUNCTION("""COMPUTED_VALUE"""),"JavaScript")</f>
        <v>JavaScript</v>
      </c>
      <c r="I5566" s="1" t="str">
        <f>IFERROR(__xludf.DUMMYFUNCTION("""COMPUTED_VALUE"""),"Python")</f>
        <v>Python</v>
      </c>
      <c r="J5566" s="1" t="str">
        <f>IFERROR(__xludf.DUMMYFUNCTION("""COMPUTED_VALUE"""),"SQL")</f>
        <v>SQL</v>
      </c>
    </row>
    <row r="5567">
      <c r="B5567" s="1" t="str">
        <f>IFERROR(__xludf.DUMMYFUNCTION("""COMPUTED_VALUE"""),"Ruby")</f>
        <v>Ruby</v>
      </c>
      <c r="E5567" s="1" t="str">
        <f>IFERROR(__xludf.DUMMYFUNCTION("UNIQUE(SPLIT(B5567,"";""))"),"Ruby")</f>
        <v>Ruby</v>
      </c>
    </row>
    <row r="5568">
      <c r="B5568" s="1" t="str">
        <f>IFERROR(__xludf.DUMMYFUNCTION("""COMPUTED_VALUE"""),"C++;HTML/CSS;Java;JavaScript;PHP;SQL;WebAssembly")</f>
        <v>C++;HTML/CSS;Java;JavaScript;PHP;SQL;WebAssembly</v>
      </c>
      <c r="E5568" s="1" t="str">
        <f>IFERROR(__xludf.DUMMYFUNCTION("UNIQUE(SPLIT(B5568,"";""))"),"C++")</f>
        <v>C++</v>
      </c>
      <c r="F5568" s="1" t="str">
        <f>IFERROR(__xludf.DUMMYFUNCTION("""COMPUTED_VALUE"""),"HTML/CSS")</f>
        <v>HTML/CSS</v>
      </c>
      <c r="G5568" s="1" t="str">
        <f>IFERROR(__xludf.DUMMYFUNCTION("""COMPUTED_VALUE"""),"Java")</f>
        <v>Java</v>
      </c>
      <c r="H5568" s="1" t="str">
        <f>IFERROR(__xludf.DUMMYFUNCTION("""COMPUTED_VALUE"""),"JavaScript")</f>
        <v>JavaScript</v>
      </c>
      <c r="I5568" s="1" t="str">
        <f>IFERROR(__xludf.DUMMYFUNCTION("""COMPUTED_VALUE"""),"PHP")</f>
        <v>PHP</v>
      </c>
      <c r="J5568" s="1" t="str">
        <f>IFERROR(__xludf.DUMMYFUNCTION("""COMPUTED_VALUE"""),"SQL")</f>
        <v>SQL</v>
      </c>
      <c r="K5568" s="1" t="str">
        <f>IFERROR(__xludf.DUMMYFUNCTION("""COMPUTED_VALUE"""),"WebAssembly")</f>
        <v>WebAssembly</v>
      </c>
    </row>
    <row r="5569">
      <c r="B5569" s="1" t="str">
        <f>IFERROR(__xludf.DUMMYFUNCTION("""COMPUTED_VALUE"""),"Assembly;Bash/Shell/PowerShell;C;C++;Java;Python;Rust")</f>
        <v>Assembly;Bash/Shell/PowerShell;C;C++;Java;Python;Rust</v>
      </c>
      <c r="E5569" s="1" t="str">
        <f>IFERROR(__xludf.DUMMYFUNCTION("UNIQUE(SPLIT(B5569,"";""))"),"Assembly")</f>
        <v>Assembly</v>
      </c>
      <c r="F5569" s="1" t="str">
        <f>IFERROR(__xludf.DUMMYFUNCTION("""COMPUTED_VALUE"""),"Bash/Shell/PowerShell")</f>
        <v>Bash/Shell/PowerShell</v>
      </c>
      <c r="G5569" s="1" t="str">
        <f>IFERROR(__xludf.DUMMYFUNCTION("""COMPUTED_VALUE"""),"C")</f>
        <v>C</v>
      </c>
      <c r="H5569" s="1" t="str">
        <f>IFERROR(__xludf.DUMMYFUNCTION("""COMPUTED_VALUE"""),"C++")</f>
        <v>C++</v>
      </c>
      <c r="I5569" s="1" t="str">
        <f>IFERROR(__xludf.DUMMYFUNCTION("""COMPUTED_VALUE"""),"Java")</f>
        <v>Java</v>
      </c>
      <c r="J5569" s="1" t="str">
        <f>IFERROR(__xludf.DUMMYFUNCTION("""COMPUTED_VALUE"""),"Python")</f>
        <v>Python</v>
      </c>
      <c r="K5569" s="1" t="str">
        <f>IFERROR(__xludf.DUMMYFUNCTION("""COMPUTED_VALUE"""),"Rust")</f>
        <v>Rust</v>
      </c>
    </row>
    <row r="5570">
      <c r="B5570" s="1" t="str">
        <f>IFERROR(__xludf.DUMMYFUNCTION("""COMPUTED_VALUE"""),"C++;HTML/CSS;Java;JavaScript;PHP;Python;SQL")</f>
        <v>C++;HTML/CSS;Java;JavaScript;PHP;Python;SQL</v>
      </c>
      <c r="E5570" s="1" t="str">
        <f>IFERROR(__xludf.DUMMYFUNCTION("UNIQUE(SPLIT(B5570,"";""))"),"C++")</f>
        <v>C++</v>
      </c>
      <c r="F5570" s="1" t="str">
        <f>IFERROR(__xludf.DUMMYFUNCTION("""COMPUTED_VALUE"""),"HTML/CSS")</f>
        <v>HTML/CSS</v>
      </c>
      <c r="G5570" s="1" t="str">
        <f>IFERROR(__xludf.DUMMYFUNCTION("""COMPUTED_VALUE"""),"Java")</f>
        <v>Java</v>
      </c>
      <c r="H5570" s="1" t="str">
        <f>IFERROR(__xludf.DUMMYFUNCTION("""COMPUTED_VALUE"""),"JavaScript")</f>
        <v>JavaScript</v>
      </c>
      <c r="I5570" s="1" t="str">
        <f>IFERROR(__xludf.DUMMYFUNCTION("""COMPUTED_VALUE"""),"PHP")</f>
        <v>PHP</v>
      </c>
      <c r="J5570" s="1" t="str">
        <f>IFERROR(__xludf.DUMMYFUNCTION("""COMPUTED_VALUE"""),"Python")</f>
        <v>Python</v>
      </c>
      <c r="K5570" s="1" t="str">
        <f>IFERROR(__xludf.DUMMYFUNCTION("""COMPUTED_VALUE"""),"SQL")</f>
        <v>SQL</v>
      </c>
    </row>
    <row r="5571">
      <c r="B5571" s="1" t="str">
        <f>IFERROR(__xludf.DUMMYFUNCTION("""COMPUTED_VALUE"""),"Bash/Shell/PowerShell;Clojure;Go;R;Ruby")</f>
        <v>Bash/Shell/PowerShell;Clojure;Go;R;Ruby</v>
      </c>
      <c r="E5571" s="1" t="str">
        <f>IFERROR(__xludf.DUMMYFUNCTION("UNIQUE(SPLIT(B5571,"";""))"),"Bash/Shell/PowerShell")</f>
        <v>Bash/Shell/PowerShell</v>
      </c>
      <c r="F5571" s="1" t="str">
        <f>IFERROR(__xludf.DUMMYFUNCTION("""COMPUTED_VALUE"""),"Clojure")</f>
        <v>Clojure</v>
      </c>
      <c r="G5571" s="1" t="str">
        <f>IFERROR(__xludf.DUMMYFUNCTION("""COMPUTED_VALUE"""),"Go")</f>
        <v>Go</v>
      </c>
      <c r="H5571" s="1" t="str">
        <f>IFERROR(__xludf.DUMMYFUNCTION("""COMPUTED_VALUE"""),"R")</f>
        <v>R</v>
      </c>
      <c r="I5571" s="1" t="str">
        <f>IFERROR(__xludf.DUMMYFUNCTION("""COMPUTED_VALUE"""),"Ruby")</f>
        <v>Ruby</v>
      </c>
    </row>
    <row r="5572">
      <c r="B5572" s="1" t="str">
        <f>IFERROR(__xludf.DUMMYFUNCTION("""COMPUTED_VALUE"""),"C++;C#;HTML/CSS;JavaScript;SQL")</f>
        <v>C++;C#;HTML/CSS;JavaScript;SQL</v>
      </c>
      <c r="E5572" s="1" t="str">
        <f>IFERROR(__xludf.DUMMYFUNCTION("UNIQUE(SPLIT(B5572,"";""))"),"C++")</f>
        <v>C++</v>
      </c>
      <c r="F5572" s="1" t="str">
        <f>IFERROR(__xludf.DUMMYFUNCTION("""COMPUTED_VALUE"""),"C#")</f>
        <v>C#</v>
      </c>
      <c r="G5572" s="1" t="str">
        <f>IFERROR(__xludf.DUMMYFUNCTION("""COMPUTED_VALUE"""),"HTML/CSS")</f>
        <v>HTML/CSS</v>
      </c>
      <c r="H5572" s="1" t="str">
        <f>IFERROR(__xludf.DUMMYFUNCTION("""COMPUTED_VALUE"""),"JavaScript")</f>
        <v>JavaScript</v>
      </c>
      <c r="I5572" s="1" t="str">
        <f>IFERROR(__xludf.DUMMYFUNCTION("""COMPUTED_VALUE"""),"SQL")</f>
        <v>SQL</v>
      </c>
    </row>
    <row r="5573">
      <c r="B5573" s="1" t="str">
        <f>IFERROR(__xludf.DUMMYFUNCTION("""COMPUTED_VALUE"""),"Bash/Shell/PowerShell;Clojure;Elixir;Erlang;Go;Python;Ruby;Scala")</f>
        <v>Bash/Shell/PowerShell;Clojure;Elixir;Erlang;Go;Python;Ruby;Scala</v>
      </c>
      <c r="E5573" s="1" t="str">
        <f>IFERROR(__xludf.DUMMYFUNCTION("UNIQUE(SPLIT(B5573,"";""))"),"Bash/Shell/PowerShell")</f>
        <v>Bash/Shell/PowerShell</v>
      </c>
      <c r="F5573" s="1" t="str">
        <f>IFERROR(__xludf.DUMMYFUNCTION("""COMPUTED_VALUE"""),"Clojure")</f>
        <v>Clojure</v>
      </c>
      <c r="G5573" s="1" t="str">
        <f>IFERROR(__xludf.DUMMYFUNCTION("""COMPUTED_VALUE"""),"Elixir")</f>
        <v>Elixir</v>
      </c>
      <c r="H5573" s="1" t="str">
        <f>IFERROR(__xludf.DUMMYFUNCTION("""COMPUTED_VALUE"""),"Erlang")</f>
        <v>Erlang</v>
      </c>
      <c r="I5573" s="1" t="str">
        <f>IFERROR(__xludf.DUMMYFUNCTION("""COMPUTED_VALUE"""),"Go")</f>
        <v>Go</v>
      </c>
      <c r="J5573" s="1" t="str">
        <f>IFERROR(__xludf.DUMMYFUNCTION("""COMPUTED_VALUE"""),"Python")</f>
        <v>Python</v>
      </c>
      <c r="K5573" s="1" t="str">
        <f>IFERROR(__xludf.DUMMYFUNCTION("""COMPUTED_VALUE"""),"Ruby")</f>
        <v>Ruby</v>
      </c>
      <c r="L5573" s="1" t="str">
        <f>IFERROR(__xludf.DUMMYFUNCTION("""COMPUTED_VALUE"""),"Scala")</f>
        <v>Scala</v>
      </c>
    </row>
    <row r="5574">
      <c r="B5574" s="1" t="str">
        <f>IFERROR(__xludf.DUMMYFUNCTION("""COMPUTED_VALUE"""),"C;C++;C#;Java")</f>
        <v>C;C++;C#;Java</v>
      </c>
      <c r="E5574" s="1" t="str">
        <f>IFERROR(__xludf.DUMMYFUNCTION("UNIQUE(SPLIT(B5574,"";""))"),"C")</f>
        <v>C</v>
      </c>
      <c r="F5574" s="1" t="str">
        <f>IFERROR(__xludf.DUMMYFUNCTION("""COMPUTED_VALUE"""),"C++")</f>
        <v>C++</v>
      </c>
      <c r="G5574" s="1" t="str">
        <f>IFERROR(__xludf.DUMMYFUNCTION("""COMPUTED_VALUE"""),"C#")</f>
        <v>C#</v>
      </c>
      <c r="H5574" s="1" t="str">
        <f>IFERROR(__xludf.DUMMYFUNCTION("""COMPUTED_VALUE"""),"Java")</f>
        <v>Java</v>
      </c>
    </row>
    <row r="5575">
      <c r="B5575" s="1" t="str">
        <f>IFERROR(__xludf.DUMMYFUNCTION("""COMPUTED_VALUE"""),"HTML/CSS;JavaScript;PHP;SQL")</f>
        <v>HTML/CSS;JavaScript;PHP;SQL</v>
      </c>
      <c r="E5575" s="1" t="str">
        <f>IFERROR(__xludf.DUMMYFUNCTION("UNIQUE(SPLIT(B5575,"";""))"),"HTML/CSS")</f>
        <v>HTML/CSS</v>
      </c>
      <c r="F5575" s="1" t="str">
        <f>IFERROR(__xludf.DUMMYFUNCTION("""COMPUTED_VALUE"""),"JavaScript")</f>
        <v>JavaScript</v>
      </c>
      <c r="G5575" s="1" t="str">
        <f>IFERROR(__xludf.DUMMYFUNCTION("""COMPUTED_VALUE"""),"PHP")</f>
        <v>PHP</v>
      </c>
      <c r="H5575" s="1" t="str">
        <f>IFERROR(__xludf.DUMMYFUNCTION("""COMPUTED_VALUE"""),"SQL")</f>
        <v>SQL</v>
      </c>
    </row>
    <row r="5576">
      <c r="B5576" s="1" t="str">
        <f>IFERROR(__xludf.DUMMYFUNCTION("""COMPUTED_VALUE"""),"Bash/Shell/PowerShell;C++;Java;Python")</f>
        <v>Bash/Shell/PowerShell;C++;Java;Python</v>
      </c>
      <c r="E5576" s="1" t="str">
        <f>IFERROR(__xludf.DUMMYFUNCTION("UNIQUE(SPLIT(B5576,"";""))"),"Bash/Shell/PowerShell")</f>
        <v>Bash/Shell/PowerShell</v>
      </c>
      <c r="F5576" s="1" t="str">
        <f>IFERROR(__xludf.DUMMYFUNCTION("""COMPUTED_VALUE"""),"C++")</f>
        <v>C++</v>
      </c>
      <c r="G5576" s="1" t="str">
        <f>IFERROR(__xludf.DUMMYFUNCTION("""COMPUTED_VALUE"""),"Java")</f>
        <v>Java</v>
      </c>
      <c r="H5576" s="1" t="str">
        <f>IFERROR(__xludf.DUMMYFUNCTION("""COMPUTED_VALUE"""),"Python")</f>
        <v>Python</v>
      </c>
    </row>
    <row r="5577">
      <c r="B5577" s="1" t="str">
        <f>IFERROR(__xludf.DUMMYFUNCTION("""COMPUTED_VALUE"""),"HTML/CSS;JavaScript")</f>
        <v>HTML/CSS;JavaScript</v>
      </c>
      <c r="E5577" s="1" t="str">
        <f>IFERROR(__xludf.DUMMYFUNCTION("UNIQUE(SPLIT(B5577,"";""))"),"HTML/CSS")</f>
        <v>HTML/CSS</v>
      </c>
      <c r="F5577" s="1" t="str">
        <f>IFERROR(__xludf.DUMMYFUNCTION("""COMPUTED_VALUE"""),"JavaScript")</f>
        <v>JavaScript</v>
      </c>
    </row>
    <row r="5578">
      <c r="B5578" s="1" t="str">
        <f>IFERROR(__xludf.DUMMYFUNCTION("""COMPUTED_VALUE"""),"Go;HTML/CSS;JavaScript;Python;SQL")</f>
        <v>Go;HTML/CSS;JavaScript;Python;SQL</v>
      </c>
      <c r="E5578" s="1" t="str">
        <f>IFERROR(__xludf.DUMMYFUNCTION("UNIQUE(SPLIT(B5578,"";""))"),"Go")</f>
        <v>Go</v>
      </c>
      <c r="F5578" s="1" t="str">
        <f>IFERROR(__xludf.DUMMYFUNCTION("""COMPUTED_VALUE"""),"HTML/CSS")</f>
        <v>HTML/CSS</v>
      </c>
      <c r="G5578" s="1" t="str">
        <f>IFERROR(__xludf.DUMMYFUNCTION("""COMPUTED_VALUE"""),"JavaScript")</f>
        <v>JavaScript</v>
      </c>
      <c r="H5578" s="1" t="str">
        <f>IFERROR(__xludf.DUMMYFUNCTION("""COMPUTED_VALUE"""),"Python")</f>
        <v>Python</v>
      </c>
      <c r="I5578" s="1" t="str">
        <f>IFERROR(__xludf.DUMMYFUNCTION("""COMPUTED_VALUE"""),"SQL")</f>
        <v>SQL</v>
      </c>
    </row>
    <row r="5579">
      <c r="B5579" s="1" t="str">
        <f>IFERROR(__xludf.DUMMYFUNCTION("""COMPUTED_VALUE"""),"Java")</f>
        <v>Java</v>
      </c>
      <c r="E5579" s="1" t="str">
        <f>IFERROR(__xludf.DUMMYFUNCTION("UNIQUE(SPLIT(B5579,"";""))"),"Java")</f>
        <v>Java</v>
      </c>
    </row>
    <row r="5580">
      <c r="B5580" s="1" t="str">
        <f>IFERROR(__xludf.DUMMYFUNCTION("""COMPUTED_VALUE"""),"HTML/CSS;JavaScript;PHP")</f>
        <v>HTML/CSS;JavaScript;PHP</v>
      </c>
      <c r="E5580" s="1" t="str">
        <f>IFERROR(__xludf.DUMMYFUNCTION("UNIQUE(SPLIT(B5580,"";""))"),"HTML/CSS")</f>
        <v>HTML/CSS</v>
      </c>
      <c r="F5580" s="1" t="str">
        <f>IFERROR(__xludf.DUMMYFUNCTION("""COMPUTED_VALUE"""),"JavaScript")</f>
        <v>JavaScript</v>
      </c>
      <c r="G5580" s="1" t="str">
        <f>IFERROR(__xludf.DUMMYFUNCTION("""COMPUTED_VALUE"""),"PHP")</f>
        <v>PHP</v>
      </c>
    </row>
    <row r="5581">
      <c r="B5581" s="1" t="str">
        <f>IFERROR(__xludf.DUMMYFUNCTION("""COMPUTED_VALUE"""),"Bash/Shell/PowerShell;HTML/CSS;Java;JavaScript;Python")</f>
        <v>Bash/Shell/PowerShell;HTML/CSS;Java;JavaScript;Python</v>
      </c>
      <c r="E5581" s="1" t="str">
        <f>IFERROR(__xludf.DUMMYFUNCTION("UNIQUE(SPLIT(B5581,"";""))"),"Bash/Shell/PowerShell")</f>
        <v>Bash/Shell/PowerShell</v>
      </c>
      <c r="F5581" s="1" t="str">
        <f>IFERROR(__xludf.DUMMYFUNCTION("""COMPUTED_VALUE"""),"HTML/CSS")</f>
        <v>HTML/CSS</v>
      </c>
      <c r="G5581" s="1" t="str">
        <f>IFERROR(__xludf.DUMMYFUNCTION("""COMPUTED_VALUE"""),"Java")</f>
        <v>Java</v>
      </c>
      <c r="H5581" s="1" t="str">
        <f>IFERROR(__xludf.DUMMYFUNCTION("""COMPUTED_VALUE"""),"JavaScript")</f>
        <v>JavaScript</v>
      </c>
      <c r="I5581" s="1" t="str">
        <f>IFERROR(__xludf.DUMMYFUNCTION("""COMPUTED_VALUE"""),"Python")</f>
        <v>Python</v>
      </c>
    </row>
    <row r="5582">
      <c r="B5582" s="1" t="str">
        <f>IFERROR(__xludf.DUMMYFUNCTION("""COMPUTED_VALUE"""),"C#;HTML/CSS;Java;JavaScript;PHP;Python;SQL")</f>
        <v>C#;HTML/CSS;Java;JavaScript;PHP;Python;SQL</v>
      </c>
      <c r="E5582" s="1" t="str">
        <f>IFERROR(__xludf.DUMMYFUNCTION("UNIQUE(SPLIT(B5582,"";""))"),"C#")</f>
        <v>C#</v>
      </c>
      <c r="F5582" s="1" t="str">
        <f>IFERROR(__xludf.DUMMYFUNCTION("""COMPUTED_VALUE"""),"HTML/CSS")</f>
        <v>HTML/CSS</v>
      </c>
      <c r="G5582" s="1" t="str">
        <f>IFERROR(__xludf.DUMMYFUNCTION("""COMPUTED_VALUE"""),"Java")</f>
        <v>Java</v>
      </c>
      <c r="H5582" s="1" t="str">
        <f>IFERROR(__xludf.DUMMYFUNCTION("""COMPUTED_VALUE"""),"JavaScript")</f>
        <v>JavaScript</v>
      </c>
      <c r="I5582" s="1" t="str">
        <f>IFERROR(__xludf.DUMMYFUNCTION("""COMPUTED_VALUE"""),"PHP")</f>
        <v>PHP</v>
      </c>
      <c r="J5582" s="1" t="str">
        <f>IFERROR(__xludf.DUMMYFUNCTION("""COMPUTED_VALUE"""),"Python")</f>
        <v>Python</v>
      </c>
      <c r="K5582" s="1" t="str">
        <f>IFERROR(__xludf.DUMMYFUNCTION("""COMPUTED_VALUE"""),"SQL")</f>
        <v>SQL</v>
      </c>
    </row>
    <row r="5583">
      <c r="B5583" s="1" t="str">
        <f>IFERROR(__xludf.DUMMYFUNCTION("""COMPUTED_VALUE"""),"C;Other(s):")</f>
        <v>C;Other(s):</v>
      </c>
      <c r="E5583" s="1" t="str">
        <f>IFERROR(__xludf.DUMMYFUNCTION("UNIQUE(SPLIT(B5583,"";""))"),"C")</f>
        <v>C</v>
      </c>
      <c r="F5583" s="1" t="str">
        <f>IFERROR(__xludf.DUMMYFUNCTION("""COMPUTED_VALUE"""),"Other(s):")</f>
        <v>Other(s):</v>
      </c>
    </row>
    <row r="5584">
      <c r="B5584" s="1" t="str">
        <f>IFERROR(__xludf.DUMMYFUNCTION("""COMPUTED_VALUE"""),"HTML/CSS;Java;JavaScript;Python;SQL")</f>
        <v>HTML/CSS;Java;JavaScript;Python;SQL</v>
      </c>
      <c r="E5584" s="1" t="str">
        <f>IFERROR(__xludf.DUMMYFUNCTION("UNIQUE(SPLIT(B5584,"";""))"),"HTML/CSS")</f>
        <v>HTML/CSS</v>
      </c>
      <c r="F5584" s="1" t="str">
        <f>IFERROR(__xludf.DUMMYFUNCTION("""COMPUTED_VALUE"""),"Java")</f>
        <v>Java</v>
      </c>
      <c r="G5584" s="1" t="str">
        <f>IFERROR(__xludf.DUMMYFUNCTION("""COMPUTED_VALUE"""),"JavaScript")</f>
        <v>JavaScript</v>
      </c>
      <c r="H5584" s="1" t="str">
        <f>IFERROR(__xludf.DUMMYFUNCTION("""COMPUTED_VALUE"""),"Python")</f>
        <v>Python</v>
      </c>
      <c r="I5584" s="1" t="str">
        <f>IFERROR(__xludf.DUMMYFUNCTION("""COMPUTED_VALUE"""),"SQL")</f>
        <v>SQL</v>
      </c>
    </row>
    <row r="5585">
      <c r="B5585" s="1" t="str">
        <f>IFERROR(__xludf.DUMMYFUNCTION("""COMPUTED_VALUE"""),"HTML/CSS;Java;JavaScript;Objective-C;PHP;Python;Ruby;SQL;Swift")</f>
        <v>HTML/CSS;Java;JavaScript;Objective-C;PHP;Python;Ruby;SQL;Swift</v>
      </c>
      <c r="E5585" s="1" t="str">
        <f>IFERROR(__xludf.DUMMYFUNCTION("UNIQUE(SPLIT(B5585,"";""))"),"HTML/CSS")</f>
        <v>HTML/CSS</v>
      </c>
      <c r="F5585" s="1" t="str">
        <f>IFERROR(__xludf.DUMMYFUNCTION("""COMPUTED_VALUE"""),"Java")</f>
        <v>Java</v>
      </c>
      <c r="G5585" s="1" t="str">
        <f>IFERROR(__xludf.DUMMYFUNCTION("""COMPUTED_VALUE"""),"JavaScript")</f>
        <v>JavaScript</v>
      </c>
      <c r="H5585" s="1" t="str">
        <f>IFERROR(__xludf.DUMMYFUNCTION("""COMPUTED_VALUE"""),"Objective-C")</f>
        <v>Objective-C</v>
      </c>
      <c r="I5585" s="1" t="str">
        <f>IFERROR(__xludf.DUMMYFUNCTION("""COMPUTED_VALUE"""),"PHP")</f>
        <v>PHP</v>
      </c>
      <c r="J5585" s="1" t="str">
        <f>IFERROR(__xludf.DUMMYFUNCTION("""COMPUTED_VALUE"""),"Python")</f>
        <v>Python</v>
      </c>
      <c r="K5585" s="1" t="str">
        <f>IFERROR(__xludf.DUMMYFUNCTION("""COMPUTED_VALUE"""),"Ruby")</f>
        <v>Ruby</v>
      </c>
      <c r="L5585" s="1" t="str">
        <f>IFERROR(__xludf.DUMMYFUNCTION("""COMPUTED_VALUE"""),"SQL")</f>
        <v>SQL</v>
      </c>
      <c r="M5585" s="1" t="str">
        <f>IFERROR(__xludf.DUMMYFUNCTION("""COMPUTED_VALUE"""),"Swift")</f>
        <v>Swift</v>
      </c>
    </row>
    <row r="5586">
      <c r="B5586" s="1" t="str">
        <f>IFERROR(__xludf.DUMMYFUNCTION("""COMPUTED_VALUE"""),"Bash/Shell/PowerShell;HTML/CSS;JavaScript;PHP")</f>
        <v>Bash/Shell/PowerShell;HTML/CSS;JavaScript;PHP</v>
      </c>
      <c r="E5586" s="1" t="str">
        <f>IFERROR(__xludf.DUMMYFUNCTION("UNIQUE(SPLIT(B5586,"";""))"),"Bash/Shell/PowerShell")</f>
        <v>Bash/Shell/PowerShell</v>
      </c>
      <c r="F5586" s="1" t="str">
        <f>IFERROR(__xludf.DUMMYFUNCTION("""COMPUTED_VALUE"""),"HTML/CSS")</f>
        <v>HTML/CSS</v>
      </c>
      <c r="G5586" s="1" t="str">
        <f>IFERROR(__xludf.DUMMYFUNCTION("""COMPUTED_VALUE"""),"JavaScript")</f>
        <v>JavaScript</v>
      </c>
      <c r="H5586" s="1" t="str">
        <f>IFERROR(__xludf.DUMMYFUNCTION("""COMPUTED_VALUE"""),"PHP")</f>
        <v>PHP</v>
      </c>
    </row>
    <row r="5587">
      <c r="B5587" s="1" t="str">
        <f>IFERROR(__xludf.DUMMYFUNCTION("""COMPUTED_VALUE"""),"C++;C#;HTML/CSS;Java;JavaScript;SQL;TypeScript")</f>
        <v>C++;C#;HTML/CSS;Java;JavaScript;SQL;TypeScript</v>
      </c>
      <c r="E5587" s="1" t="str">
        <f>IFERROR(__xludf.DUMMYFUNCTION("UNIQUE(SPLIT(B5587,"";""))"),"C++")</f>
        <v>C++</v>
      </c>
      <c r="F5587" s="1" t="str">
        <f>IFERROR(__xludf.DUMMYFUNCTION("""COMPUTED_VALUE"""),"C#")</f>
        <v>C#</v>
      </c>
      <c r="G5587" s="1" t="str">
        <f>IFERROR(__xludf.DUMMYFUNCTION("""COMPUTED_VALUE"""),"HTML/CSS")</f>
        <v>HTML/CSS</v>
      </c>
      <c r="H5587" s="1" t="str">
        <f>IFERROR(__xludf.DUMMYFUNCTION("""COMPUTED_VALUE"""),"Java")</f>
        <v>Java</v>
      </c>
      <c r="I5587" s="1" t="str">
        <f>IFERROR(__xludf.DUMMYFUNCTION("""COMPUTED_VALUE"""),"JavaScript")</f>
        <v>JavaScript</v>
      </c>
      <c r="J5587" s="1" t="str">
        <f>IFERROR(__xludf.DUMMYFUNCTION("""COMPUTED_VALUE"""),"SQL")</f>
        <v>SQL</v>
      </c>
      <c r="K5587" s="1" t="str">
        <f>IFERROR(__xludf.DUMMYFUNCTION("""COMPUTED_VALUE"""),"TypeScript")</f>
        <v>TypeScript</v>
      </c>
    </row>
    <row r="5588">
      <c r="B5588" s="1" t="str">
        <f>IFERROR(__xludf.DUMMYFUNCTION("""COMPUTED_VALUE"""),"Bash/Shell/PowerShell;Java;JavaScript")</f>
        <v>Bash/Shell/PowerShell;Java;JavaScript</v>
      </c>
      <c r="E5588" s="1" t="str">
        <f>IFERROR(__xludf.DUMMYFUNCTION("UNIQUE(SPLIT(B5588,"";""))"),"Bash/Shell/PowerShell")</f>
        <v>Bash/Shell/PowerShell</v>
      </c>
      <c r="F5588" s="1" t="str">
        <f>IFERROR(__xludf.DUMMYFUNCTION("""COMPUTED_VALUE"""),"Java")</f>
        <v>Java</v>
      </c>
      <c r="G5588" s="1" t="str">
        <f>IFERROR(__xludf.DUMMYFUNCTION("""COMPUTED_VALUE"""),"JavaScript")</f>
        <v>JavaScript</v>
      </c>
    </row>
    <row r="5589">
      <c r="B5589" s="1" t="str">
        <f>IFERROR(__xludf.DUMMYFUNCTION("""COMPUTED_VALUE"""),"C#;HTML/CSS;Java;JavaScript")</f>
        <v>C#;HTML/CSS;Java;JavaScript</v>
      </c>
      <c r="E5589" s="1" t="str">
        <f>IFERROR(__xludf.DUMMYFUNCTION("UNIQUE(SPLIT(B5589,"";""))"),"C#")</f>
        <v>C#</v>
      </c>
      <c r="F5589" s="1" t="str">
        <f>IFERROR(__xludf.DUMMYFUNCTION("""COMPUTED_VALUE"""),"HTML/CSS")</f>
        <v>HTML/CSS</v>
      </c>
      <c r="G5589" s="1" t="str">
        <f>IFERROR(__xludf.DUMMYFUNCTION("""COMPUTED_VALUE"""),"Java")</f>
        <v>Java</v>
      </c>
      <c r="H5589" s="1" t="str">
        <f>IFERROR(__xludf.DUMMYFUNCTION("""COMPUTED_VALUE"""),"JavaScript")</f>
        <v>JavaScript</v>
      </c>
    </row>
    <row r="5590">
      <c r="B5590" s="1" t="str">
        <f>IFERROR(__xludf.DUMMYFUNCTION("""COMPUTED_VALUE"""),"Go;HTML/CSS;JavaScript;PHP;TypeScript")</f>
        <v>Go;HTML/CSS;JavaScript;PHP;TypeScript</v>
      </c>
      <c r="E5590" s="1" t="str">
        <f>IFERROR(__xludf.DUMMYFUNCTION("UNIQUE(SPLIT(B5590,"";""))"),"Go")</f>
        <v>Go</v>
      </c>
      <c r="F5590" s="1" t="str">
        <f>IFERROR(__xludf.DUMMYFUNCTION("""COMPUTED_VALUE"""),"HTML/CSS")</f>
        <v>HTML/CSS</v>
      </c>
      <c r="G5590" s="1" t="str">
        <f>IFERROR(__xludf.DUMMYFUNCTION("""COMPUTED_VALUE"""),"JavaScript")</f>
        <v>JavaScript</v>
      </c>
      <c r="H5590" s="1" t="str">
        <f>IFERROR(__xludf.DUMMYFUNCTION("""COMPUTED_VALUE"""),"PHP")</f>
        <v>PHP</v>
      </c>
      <c r="I5590" s="1" t="str">
        <f>IFERROR(__xludf.DUMMYFUNCTION("""COMPUTED_VALUE"""),"TypeScript")</f>
        <v>TypeScript</v>
      </c>
    </row>
    <row r="5591">
      <c r="B5591" s="1" t="str">
        <f>IFERROR(__xludf.DUMMYFUNCTION("""COMPUTED_VALUE"""),"HTML/CSS;JavaScript;Ruby;SQL;Swift")</f>
        <v>HTML/CSS;JavaScript;Ruby;SQL;Swift</v>
      </c>
      <c r="E5591" s="1" t="str">
        <f>IFERROR(__xludf.DUMMYFUNCTION("UNIQUE(SPLIT(B5591,"";""))"),"HTML/CSS")</f>
        <v>HTML/CSS</v>
      </c>
      <c r="F5591" s="1" t="str">
        <f>IFERROR(__xludf.DUMMYFUNCTION("""COMPUTED_VALUE"""),"JavaScript")</f>
        <v>JavaScript</v>
      </c>
      <c r="G5591" s="1" t="str">
        <f>IFERROR(__xludf.DUMMYFUNCTION("""COMPUTED_VALUE"""),"Ruby")</f>
        <v>Ruby</v>
      </c>
      <c r="H5591" s="1" t="str">
        <f>IFERROR(__xludf.DUMMYFUNCTION("""COMPUTED_VALUE"""),"SQL")</f>
        <v>SQL</v>
      </c>
      <c r="I5591" s="1" t="str">
        <f>IFERROR(__xludf.DUMMYFUNCTION("""COMPUTED_VALUE"""),"Swift")</f>
        <v>Swift</v>
      </c>
    </row>
    <row r="5592">
      <c r="B5592" s="1" t="str">
        <f>IFERROR(__xludf.DUMMYFUNCTION("""COMPUTED_VALUE"""),"Bash/Shell/PowerShell;HTML/CSS;JavaScript;PHP;Ruby;SQL")</f>
        <v>Bash/Shell/PowerShell;HTML/CSS;JavaScript;PHP;Ruby;SQL</v>
      </c>
      <c r="E5592" s="1" t="str">
        <f>IFERROR(__xludf.DUMMYFUNCTION("UNIQUE(SPLIT(B5592,"";""))"),"Bash/Shell/PowerShell")</f>
        <v>Bash/Shell/PowerShell</v>
      </c>
      <c r="F5592" s="1" t="str">
        <f>IFERROR(__xludf.DUMMYFUNCTION("""COMPUTED_VALUE"""),"HTML/CSS")</f>
        <v>HTML/CSS</v>
      </c>
      <c r="G5592" s="1" t="str">
        <f>IFERROR(__xludf.DUMMYFUNCTION("""COMPUTED_VALUE"""),"JavaScript")</f>
        <v>JavaScript</v>
      </c>
      <c r="H5592" s="1" t="str">
        <f>IFERROR(__xludf.DUMMYFUNCTION("""COMPUTED_VALUE"""),"PHP")</f>
        <v>PHP</v>
      </c>
      <c r="I5592" s="1" t="str">
        <f>IFERROR(__xludf.DUMMYFUNCTION("""COMPUTED_VALUE"""),"Ruby")</f>
        <v>Ruby</v>
      </c>
      <c r="J5592" s="1" t="str">
        <f>IFERROR(__xludf.DUMMYFUNCTION("""COMPUTED_VALUE"""),"SQL")</f>
        <v>SQL</v>
      </c>
    </row>
    <row r="5593">
      <c r="B5593" s="1" t="str">
        <f>IFERROR(__xludf.DUMMYFUNCTION("""COMPUTED_VALUE"""),"C#;HTML/CSS;Java;JavaScript;Kotlin")</f>
        <v>C#;HTML/CSS;Java;JavaScript;Kotlin</v>
      </c>
      <c r="E5593" s="1" t="str">
        <f>IFERROR(__xludf.DUMMYFUNCTION("UNIQUE(SPLIT(B5593,"";""))"),"C#")</f>
        <v>C#</v>
      </c>
      <c r="F5593" s="1" t="str">
        <f>IFERROR(__xludf.DUMMYFUNCTION("""COMPUTED_VALUE"""),"HTML/CSS")</f>
        <v>HTML/CSS</v>
      </c>
      <c r="G5593" s="1" t="str">
        <f>IFERROR(__xludf.DUMMYFUNCTION("""COMPUTED_VALUE"""),"Java")</f>
        <v>Java</v>
      </c>
      <c r="H5593" s="1" t="str">
        <f>IFERROR(__xludf.DUMMYFUNCTION("""COMPUTED_VALUE"""),"JavaScript")</f>
        <v>JavaScript</v>
      </c>
      <c r="I5593" s="1" t="str">
        <f>IFERROR(__xludf.DUMMYFUNCTION("""COMPUTED_VALUE"""),"Kotlin")</f>
        <v>Kotlin</v>
      </c>
    </row>
    <row r="5594">
      <c r="B5594" s="1" t="str">
        <f>IFERROR(__xludf.DUMMYFUNCTION("""COMPUTED_VALUE"""),"HTML/CSS;JavaScript;PHP;SQL;TypeScript;Other(s):")</f>
        <v>HTML/CSS;JavaScript;PHP;SQL;TypeScript;Other(s):</v>
      </c>
      <c r="E5594" s="1" t="str">
        <f>IFERROR(__xludf.DUMMYFUNCTION("UNIQUE(SPLIT(B5594,"";""))"),"HTML/CSS")</f>
        <v>HTML/CSS</v>
      </c>
      <c r="F5594" s="1" t="str">
        <f>IFERROR(__xludf.DUMMYFUNCTION("""COMPUTED_VALUE"""),"JavaScript")</f>
        <v>JavaScript</v>
      </c>
      <c r="G5594" s="1" t="str">
        <f>IFERROR(__xludf.DUMMYFUNCTION("""COMPUTED_VALUE"""),"PHP")</f>
        <v>PHP</v>
      </c>
      <c r="H5594" s="1" t="str">
        <f>IFERROR(__xludf.DUMMYFUNCTION("""COMPUTED_VALUE"""),"SQL")</f>
        <v>SQL</v>
      </c>
      <c r="I5594" s="1" t="str">
        <f>IFERROR(__xludf.DUMMYFUNCTION("""COMPUTED_VALUE"""),"TypeScript")</f>
        <v>TypeScript</v>
      </c>
      <c r="J5594" s="1" t="str">
        <f>IFERROR(__xludf.DUMMYFUNCTION("""COMPUTED_VALUE"""),"Other(s):")</f>
        <v>Other(s):</v>
      </c>
    </row>
    <row r="5595">
      <c r="B5595" s="1" t="str">
        <f>IFERROR(__xludf.DUMMYFUNCTION("""COMPUTED_VALUE"""),"HTML/CSS;JavaScript;Python;TypeScript")</f>
        <v>HTML/CSS;JavaScript;Python;TypeScript</v>
      </c>
      <c r="E5595" s="1" t="str">
        <f>IFERROR(__xludf.DUMMYFUNCTION("UNIQUE(SPLIT(B5595,"";""))"),"HTML/CSS")</f>
        <v>HTML/CSS</v>
      </c>
      <c r="F5595" s="1" t="str">
        <f>IFERROR(__xludf.DUMMYFUNCTION("""COMPUTED_VALUE"""),"JavaScript")</f>
        <v>JavaScript</v>
      </c>
      <c r="G5595" s="1" t="str">
        <f>IFERROR(__xludf.DUMMYFUNCTION("""COMPUTED_VALUE"""),"Python")</f>
        <v>Python</v>
      </c>
      <c r="H5595" s="1" t="str">
        <f>IFERROR(__xludf.DUMMYFUNCTION("""COMPUTED_VALUE"""),"TypeScript")</f>
        <v>TypeScript</v>
      </c>
    </row>
    <row r="5596">
      <c r="B5596" s="1" t="str">
        <f>IFERROR(__xludf.DUMMYFUNCTION("""COMPUTED_VALUE"""),"Bash/Shell/PowerShell;C#;HTML/CSS;JavaScript;SQL")</f>
        <v>Bash/Shell/PowerShell;C#;HTML/CSS;JavaScript;SQL</v>
      </c>
      <c r="E5596" s="1" t="str">
        <f>IFERROR(__xludf.DUMMYFUNCTION("UNIQUE(SPLIT(B5596,"";""))"),"Bash/Shell/PowerShell")</f>
        <v>Bash/Shell/PowerShell</v>
      </c>
      <c r="F5596" s="1" t="str">
        <f>IFERROR(__xludf.DUMMYFUNCTION("""COMPUTED_VALUE"""),"C#")</f>
        <v>C#</v>
      </c>
      <c r="G5596" s="1" t="str">
        <f>IFERROR(__xludf.DUMMYFUNCTION("""COMPUTED_VALUE"""),"HTML/CSS")</f>
        <v>HTML/CSS</v>
      </c>
      <c r="H5596" s="1" t="str">
        <f>IFERROR(__xludf.DUMMYFUNCTION("""COMPUTED_VALUE"""),"JavaScript")</f>
        <v>JavaScript</v>
      </c>
      <c r="I5596" s="1" t="str">
        <f>IFERROR(__xludf.DUMMYFUNCTION("""COMPUTED_VALUE"""),"SQL")</f>
        <v>SQL</v>
      </c>
    </row>
    <row r="5597">
      <c r="B5597" s="1" t="str">
        <f>IFERROR(__xludf.DUMMYFUNCTION("""COMPUTED_VALUE"""),"C;Java;Other(s):")</f>
        <v>C;Java;Other(s):</v>
      </c>
      <c r="E5597" s="1" t="str">
        <f>IFERROR(__xludf.DUMMYFUNCTION("UNIQUE(SPLIT(B5597,"";""))"),"C")</f>
        <v>C</v>
      </c>
      <c r="F5597" s="1" t="str">
        <f>IFERROR(__xludf.DUMMYFUNCTION("""COMPUTED_VALUE"""),"Java")</f>
        <v>Java</v>
      </c>
      <c r="G5597" s="1" t="str">
        <f>IFERROR(__xludf.DUMMYFUNCTION("""COMPUTED_VALUE"""),"Other(s):")</f>
        <v>Other(s):</v>
      </c>
    </row>
    <row r="5598">
      <c r="B5598" s="1" t="str">
        <f>IFERROR(__xludf.DUMMYFUNCTION("""COMPUTED_VALUE"""),"Bash/Shell/PowerShell")</f>
        <v>Bash/Shell/PowerShell</v>
      </c>
      <c r="E5598" s="1" t="str">
        <f>IFERROR(__xludf.DUMMYFUNCTION("UNIQUE(SPLIT(B5598,"";""))"),"Bash/Shell/PowerShell")</f>
        <v>Bash/Shell/PowerShell</v>
      </c>
    </row>
    <row r="5599">
      <c r="B5599" s="1" t="str">
        <f>IFERROR(__xludf.DUMMYFUNCTION("""COMPUTED_VALUE"""),"C#;HTML/CSS;JavaScript;SQL;TypeScript")</f>
        <v>C#;HTML/CSS;JavaScript;SQL;TypeScript</v>
      </c>
      <c r="E5599" s="1" t="str">
        <f>IFERROR(__xludf.DUMMYFUNCTION("UNIQUE(SPLIT(B5599,"";""))"),"C#")</f>
        <v>C#</v>
      </c>
      <c r="F5599" s="1" t="str">
        <f>IFERROR(__xludf.DUMMYFUNCTION("""COMPUTED_VALUE"""),"HTML/CSS")</f>
        <v>HTML/CSS</v>
      </c>
      <c r="G5599" s="1" t="str">
        <f>IFERROR(__xludf.DUMMYFUNCTION("""COMPUTED_VALUE"""),"JavaScript")</f>
        <v>JavaScript</v>
      </c>
      <c r="H5599" s="1" t="str">
        <f>IFERROR(__xludf.DUMMYFUNCTION("""COMPUTED_VALUE"""),"SQL")</f>
        <v>SQL</v>
      </c>
      <c r="I5599" s="1" t="str">
        <f>IFERROR(__xludf.DUMMYFUNCTION("""COMPUTED_VALUE"""),"TypeScript")</f>
        <v>TypeScript</v>
      </c>
    </row>
    <row r="5600">
      <c r="B5600" s="1" t="str">
        <f>IFERROR(__xludf.DUMMYFUNCTION("""COMPUTED_VALUE"""),"Java;JavaScript")</f>
        <v>Java;JavaScript</v>
      </c>
      <c r="E5600" s="1" t="str">
        <f>IFERROR(__xludf.DUMMYFUNCTION("UNIQUE(SPLIT(B5600,"";""))"),"Java")</f>
        <v>Java</v>
      </c>
      <c r="F5600" s="1" t="str">
        <f>IFERROR(__xludf.DUMMYFUNCTION("""COMPUTED_VALUE"""),"JavaScript")</f>
        <v>JavaScript</v>
      </c>
    </row>
    <row r="5601">
      <c r="B5601" s="1" t="str">
        <f>IFERROR(__xludf.DUMMYFUNCTION("""COMPUTED_VALUE"""),"Bash/Shell/PowerShell;C#;Go;HTML/CSS;Java;JavaScript;TypeScript")</f>
        <v>Bash/Shell/PowerShell;C#;Go;HTML/CSS;Java;JavaScript;TypeScript</v>
      </c>
      <c r="E5601" s="1" t="str">
        <f>IFERROR(__xludf.DUMMYFUNCTION("UNIQUE(SPLIT(B5601,"";""))"),"Bash/Shell/PowerShell")</f>
        <v>Bash/Shell/PowerShell</v>
      </c>
      <c r="F5601" s="1" t="str">
        <f>IFERROR(__xludf.DUMMYFUNCTION("""COMPUTED_VALUE"""),"C#")</f>
        <v>C#</v>
      </c>
      <c r="G5601" s="1" t="str">
        <f>IFERROR(__xludf.DUMMYFUNCTION("""COMPUTED_VALUE"""),"Go")</f>
        <v>Go</v>
      </c>
      <c r="H5601" s="1" t="str">
        <f>IFERROR(__xludf.DUMMYFUNCTION("""COMPUTED_VALUE"""),"HTML/CSS")</f>
        <v>HTML/CSS</v>
      </c>
      <c r="I5601" s="1" t="str">
        <f>IFERROR(__xludf.DUMMYFUNCTION("""COMPUTED_VALUE"""),"Java")</f>
        <v>Java</v>
      </c>
      <c r="J5601" s="1" t="str">
        <f>IFERROR(__xludf.DUMMYFUNCTION("""COMPUTED_VALUE"""),"JavaScript")</f>
        <v>JavaScript</v>
      </c>
      <c r="K5601" s="1" t="str">
        <f>IFERROR(__xludf.DUMMYFUNCTION("""COMPUTED_VALUE"""),"TypeScript")</f>
        <v>TypeScript</v>
      </c>
    </row>
    <row r="5602">
      <c r="B5602" s="1" t="str">
        <f>IFERROR(__xludf.DUMMYFUNCTION("""COMPUTED_VALUE"""),"JavaScript;Python;Rust;TypeScript")</f>
        <v>JavaScript;Python;Rust;TypeScript</v>
      </c>
      <c r="E5602" s="1" t="str">
        <f>IFERROR(__xludf.DUMMYFUNCTION("UNIQUE(SPLIT(B5602,"";""))"),"JavaScript")</f>
        <v>JavaScript</v>
      </c>
      <c r="F5602" s="1" t="str">
        <f>IFERROR(__xludf.DUMMYFUNCTION("""COMPUTED_VALUE"""),"Python")</f>
        <v>Python</v>
      </c>
      <c r="G5602" s="1" t="str">
        <f>IFERROR(__xludf.DUMMYFUNCTION("""COMPUTED_VALUE"""),"Rust")</f>
        <v>Rust</v>
      </c>
      <c r="H5602" s="1" t="str">
        <f>IFERROR(__xludf.DUMMYFUNCTION("""COMPUTED_VALUE"""),"TypeScript")</f>
        <v>TypeScript</v>
      </c>
    </row>
    <row r="5603">
      <c r="B5603" s="1" t="str">
        <f>IFERROR(__xludf.DUMMYFUNCTION("""COMPUTED_VALUE"""),"Bash/Shell/PowerShell;HTML/CSS;JavaScript;PHP;SQL;Swift")</f>
        <v>Bash/Shell/PowerShell;HTML/CSS;JavaScript;PHP;SQL;Swift</v>
      </c>
      <c r="E5603" s="1" t="str">
        <f>IFERROR(__xludf.DUMMYFUNCTION("UNIQUE(SPLIT(B5603,"";""))"),"Bash/Shell/PowerShell")</f>
        <v>Bash/Shell/PowerShell</v>
      </c>
      <c r="F5603" s="1" t="str">
        <f>IFERROR(__xludf.DUMMYFUNCTION("""COMPUTED_VALUE"""),"HTML/CSS")</f>
        <v>HTML/CSS</v>
      </c>
      <c r="G5603" s="1" t="str">
        <f>IFERROR(__xludf.DUMMYFUNCTION("""COMPUTED_VALUE"""),"JavaScript")</f>
        <v>JavaScript</v>
      </c>
      <c r="H5603" s="1" t="str">
        <f>IFERROR(__xludf.DUMMYFUNCTION("""COMPUTED_VALUE"""),"PHP")</f>
        <v>PHP</v>
      </c>
      <c r="I5603" s="1" t="str">
        <f>IFERROR(__xludf.DUMMYFUNCTION("""COMPUTED_VALUE"""),"SQL")</f>
        <v>SQL</v>
      </c>
      <c r="J5603" s="1" t="str">
        <f>IFERROR(__xludf.DUMMYFUNCTION("""COMPUTED_VALUE"""),"Swift")</f>
        <v>Swift</v>
      </c>
    </row>
    <row r="5604">
      <c r="B5604" s="1" t="str">
        <f>IFERROR(__xludf.DUMMYFUNCTION("""COMPUTED_VALUE"""),"Bash/Shell/PowerShell;C++;C#;HTML/CSS;JavaScript;TypeScript")</f>
        <v>Bash/Shell/PowerShell;C++;C#;HTML/CSS;JavaScript;TypeScript</v>
      </c>
      <c r="E5604" s="1" t="str">
        <f>IFERROR(__xludf.DUMMYFUNCTION("UNIQUE(SPLIT(B5604,"";""))"),"Bash/Shell/PowerShell")</f>
        <v>Bash/Shell/PowerShell</v>
      </c>
      <c r="F5604" s="1" t="str">
        <f>IFERROR(__xludf.DUMMYFUNCTION("""COMPUTED_VALUE"""),"C++")</f>
        <v>C++</v>
      </c>
      <c r="G5604" s="1" t="str">
        <f>IFERROR(__xludf.DUMMYFUNCTION("""COMPUTED_VALUE"""),"C#")</f>
        <v>C#</v>
      </c>
      <c r="H5604" s="1" t="str">
        <f>IFERROR(__xludf.DUMMYFUNCTION("""COMPUTED_VALUE"""),"HTML/CSS")</f>
        <v>HTML/CSS</v>
      </c>
      <c r="I5604" s="1" t="str">
        <f>IFERROR(__xludf.DUMMYFUNCTION("""COMPUTED_VALUE"""),"JavaScript")</f>
        <v>JavaScript</v>
      </c>
      <c r="J5604" s="1" t="str">
        <f>IFERROR(__xludf.DUMMYFUNCTION("""COMPUTED_VALUE"""),"TypeScript")</f>
        <v>TypeScript</v>
      </c>
    </row>
    <row r="5605">
      <c r="B5605" s="1" t="str">
        <f>IFERROR(__xludf.DUMMYFUNCTION("""COMPUTED_VALUE"""),"HTML/CSS;Java;JavaScript;Python")</f>
        <v>HTML/CSS;Java;JavaScript;Python</v>
      </c>
      <c r="E5605" s="1" t="str">
        <f>IFERROR(__xludf.DUMMYFUNCTION("UNIQUE(SPLIT(B5605,"";""))"),"HTML/CSS")</f>
        <v>HTML/CSS</v>
      </c>
      <c r="F5605" s="1" t="str">
        <f>IFERROR(__xludf.DUMMYFUNCTION("""COMPUTED_VALUE"""),"Java")</f>
        <v>Java</v>
      </c>
      <c r="G5605" s="1" t="str">
        <f>IFERROR(__xludf.DUMMYFUNCTION("""COMPUTED_VALUE"""),"JavaScript")</f>
        <v>JavaScript</v>
      </c>
      <c r="H5605" s="1" t="str">
        <f>IFERROR(__xludf.DUMMYFUNCTION("""COMPUTED_VALUE"""),"Python")</f>
        <v>Python</v>
      </c>
    </row>
    <row r="5606">
      <c r="B5606" s="1" t="str">
        <f>IFERROR(__xludf.DUMMYFUNCTION("""COMPUTED_VALUE"""),"Bash/Shell/PowerShell;Java;JavaScript;SQL")</f>
        <v>Bash/Shell/PowerShell;Java;JavaScript;SQL</v>
      </c>
      <c r="E5606" s="1" t="str">
        <f>IFERROR(__xludf.DUMMYFUNCTION("UNIQUE(SPLIT(B5606,"";""))"),"Bash/Shell/PowerShell")</f>
        <v>Bash/Shell/PowerShell</v>
      </c>
      <c r="F5606" s="1" t="str">
        <f>IFERROR(__xludf.DUMMYFUNCTION("""COMPUTED_VALUE"""),"Java")</f>
        <v>Java</v>
      </c>
      <c r="G5606" s="1" t="str">
        <f>IFERROR(__xludf.DUMMYFUNCTION("""COMPUTED_VALUE"""),"JavaScript")</f>
        <v>JavaScript</v>
      </c>
      <c r="H5606" s="1" t="str">
        <f>IFERROR(__xludf.DUMMYFUNCTION("""COMPUTED_VALUE"""),"SQL")</f>
        <v>SQL</v>
      </c>
    </row>
    <row r="5607">
      <c r="B5607" s="1" t="str">
        <f>IFERROR(__xludf.DUMMYFUNCTION("""COMPUTED_VALUE"""),"HTML/CSS;JavaScript;PHP;Python;SQL;TypeScript")</f>
        <v>HTML/CSS;JavaScript;PHP;Python;SQL;TypeScript</v>
      </c>
      <c r="E5607" s="1" t="str">
        <f>IFERROR(__xludf.DUMMYFUNCTION("UNIQUE(SPLIT(B5607,"";""))"),"HTML/CSS")</f>
        <v>HTML/CSS</v>
      </c>
      <c r="F5607" s="1" t="str">
        <f>IFERROR(__xludf.DUMMYFUNCTION("""COMPUTED_VALUE"""),"JavaScript")</f>
        <v>JavaScript</v>
      </c>
      <c r="G5607" s="1" t="str">
        <f>IFERROR(__xludf.DUMMYFUNCTION("""COMPUTED_VALUE"""),"PHP")</f>
        <v>PHP</v>
      </c>
      <c r="H5607" s="1" t="str">
        <f>IFERROR(__xludf.DUMMYFUNCTION("""COMPUTED_VALUE"""),"Python")</f>
        <v>Python</v>
      </c>
      <c r="I5607" s="1" t="str">
        <f>IFERROR(__xludf.DUMMYFUNCTION("""COMPUTED_VALUE"""),"SQL")</f>
        <v>SQL</v>
      </c>
      <c r="J5607" s="1" t="str">
        <f>IFERROR(__xludf.DUMMYFUNCTION("""COMPUTED_VALUE"""),"TypeScript")</f>
        <v>TypeScript</v>
      </c>
    </row>
    <row r="5608">
      <c r="B5608" s="1" t="str">
        <f>IFERROR(__xludf.DUMMYFUNCTION("""COMPUTED_VALUE"""),"C#;HTML/CSS;JavaScript;SQL")</f>
        <v>C#;HTML/CSS;JavaScript;SQL</v>
      </c>
      <c r="E5608" s="1" t="str">
        <f>IFERROR(__xludf.DUMMYFUNCTION("UNIQUE(SPLIT(B5608,"";""))"),"C#")</f>
        <v>C#</v>
      </c>
      <c r="F5608" s="1" t="str">
        <f>IFERROR(__xludf.DUMMYFUNCTION("""COMPUTED_VALUE"""),"HTML/CSS")</f>
        <v>HTML/CSS</v>
      </c>
      <c r="G5608" s="1" t="str">
        <f>IFERROR(__xludf.DUMMYFUNCTION("""COMPUTED_VALUE"""),"JavaScript")</f>
        <v>JavaScript</v>
      </c>
      <c r="H5608" s="1" t="str">
        <f>IFERROR(__xludf.DUMMYFUNCTION("""COMPUTED_VALUE"""),"SQL")</f>
        <v>SQL</v>
      </c>
    </row>
    <row r="5609">
      <c r="B5609" s="1" t="str">
        <f>IFERROR(__xludf.DUMMYFUNCTION("""COMPUTED_VALUE"""),"Bash/Shell/PowerShell;JavaScript")</f>
        <v>Bash/Shell/PowerShell;JavaScript</v>
      </c>
      <c r="E5609" s="1" t="str">
        <f>IFERROR(__xludf.DUMMYFUNCTION("UNIQUE(SPLIT(B5609,"";""))"),"Bash/Shell/PowerShell")</f>
        <v>Bash/Shell/PowerShell</v>
      </c>
      <c r="F5609" s="1" t="str">
        <f>IFERROR(__xludf.DUMMYFUNCTION("""COMPUTED_VALUE"""),"JavaScript")</f>
        <v>JavaScript</v>
      </c>
    </row>
    <row r="5610">
      <c r="B5610" s="1" t="str">
        <f>IFERROR(__xludf.DUMMYFUNCTION("""COMPUTED_VALUE"""),"C#;Java;Python")</f>
        <v>C#;Java;Python</v>
      </c>
      <c r="E5610" s="1" t="str">
        <f>IFERROR(__xludf.DUMMYFUNCTION("UNIQUE(SPLIT(B5610,"";""))"),"C#")</f>
        <v>C#</v>
      </c>
      <c r="F5610" s="1" t="str">
        <f>IFERROR(__xludf.DUMMYFUNCTION("""COMPUTED_VALUE"""),"Java")</f>
        <v>Java</v>
      </c>
      <c r="G5610" s="1" t="str">
        <f>IFERROR(__xludf.DUMMYFUNCTION("""COMPUTED_VALUE"""),"Python")</f>
        <v>Python</v>
      </c>
    </row>
    <row r="5611">
      <c r="B5611" s="1" t="str">
        <f>IFERROR(__xludf.DUMMYFUNCTION("""COMPUTED_VALUE"""),"Bash/Shell/PowerShell;HTML/CSS;Java;JavaScript;Python;TypeScript;Other(s):")</f>
        <v>Bash/Shell/PowerShell;HTML/CSS;Java;JavaScript;Python;TypeScript;Other(s):</v>
      </c>
      <c r="E5611" s="1" t="str">
        <f>IFERROR(__xludf.DUMMYFUNCTION("UNIQUE(SPLIT(B5611,"";""))"),"Bash/Shell/PowerShell")</f>
        <v>Bash/Shell/PowerShell</v>
      </c>
      <c r="F5611" s="1" t="str">
        <f>IFERROR(__xludf.DUMMYFUNCTION("""COMPUTED_VALUE"""),"HTML/CSS")</f>
        <v>HTML/CSS</v>
      </c>
      <c r="G5611" s="1" t="str">
        <f>IFERROR(__xludf.DUMMYFUNCTION("""COMPUTED_VALUE"""),"Java")</f>
        <v>Java</v>
      </c>
      <c r="H5611" s="1" t="str">
        <f>IFERROR(__xludf.DUMMYFUNCTION("""COMPUTED_VALUE"""),"JavaScript")</f>
        <v>JavaScript</v>
      </c>
      <c r="I5611" s="1" t="str">
        <f>IFERROR(__xludf.DUMMYFUNCTION("""COMPUTED_VALUE"""),"Python")</f>
        <v>Python</v>
      </c>
      <c r="J5611" s="1" t="str">
        <f>IFERROR(__xludf.DUMMYFUNCTION("""COMPUTED_VALUE"""),"TypeScript")</f>
        <v>TypeScript</v>
      </c>
      <c r="K5611" s="1" t="str">
        <f>IFERROR(__xludf.DUMMYFUNCTION("""COMPUTED_VALUE"""),"Other(s):")</f>
        <v>Other(s):</v>
      </c>
    </row>
    <row r="5612">
      <c r="B5612" s="1" t="str">
        <f>IFERROR(__xludf.DUMMYFUNCTION("""COMPUTED_VALUE"""),"C#;HTML/CSS;JavaScript")</f>
        <v>C#;HTML/CSS;JavaScript</v>
      </c>
      <c r="E5612" s="1" t="str">
        <f>IFERROR(__xludf.DUMMYFUNCTION("UNIQUE(SPLIT(B5612,"";""))"),"C#")</f>
        <v>C#</v>
      </c>
      <c r="F5612" s="1" t="str">
        <f>IFERROR(__xludf.DUMMYFUNCTION("""COMPUTED_VALUE"""),"HTML/CSS")</f>
        <v>HTML/CSS</v>
      </c>
      <c r="G5612" s="1" t="str">
        <f>IFERROR(__xludf.DUMMYFUNCTION("""COMPUTED_VALUE"""),"JavaScript")</f>
        <v>JavaScript</v>
      </c>
    </row>
    <row r="5613">
      <c r="B5613" s="1" t="str">
        <f>IFERROR(__xludf.DUMMYFUNCTION("""COMPUTED_VALUE"""),"Bash/Shell/PowerShell;Java;Other(s):")</f>
        <v>Bash/Shell/PowerShell;Java;Other(s):</v>
      </c>
      <c r="E5613" s="1" t="str">
        <f>IFERROR(__xludf.DUMMYFUNCTION("UNIQUE(SPLIT(B5613,"";""))"),"Bash/Shell/PowerShell")</f>
        <v>Bash/Shell/PowerShell</v>
      </c>
      <c r="F5613" s="1" t="str">
        <f>IFERROR(__xludf.DUMMYFUNCTION("""COMPUTED_VALUE"""),"Java")</f>
        <v>Java</v>
      </c>
      <c r="G5613" s="1" t="str">
        <f>IFERROR(__xludf.DUMMYFUNCTION("""COMPUTED_VALUE"""),"Other(s):")</f>
        <v>Other(s):</v>
      </c>
    </row>
    <row r="5614">
      <c r="B5614" s="1" t="str">
        <f>IFERROR(__xludf.DUMMYFUNCTION("""COMPUTED_VALUE"""),"Bash/Shell/PowerShell;Dart;Go;Java;Kotlin;Python;Scala")</f>
        <v>Bash/Shell/PowerShell;Dart;Go;Java;Kotlin;Python;Scala</v>
      </c>
      <c r="E5614" s="1" t="str">
        <f>IFERROR(__xludf.DUMMYFUNCTION("UNIQUE(SPLIT(B5614,"";""))"),"Bash/Shell/PowerShell")</f>
        <v>Bash/Shell/PowerShell</v>
      </c>
      <c r="F5614" s="1" t="str">
        <f>IFERROR(__xludf.DUMMYFUNCTION("""COMPUTED_VALUE"""),"Dart")</f>
        <v>Dart</v>
      </c>
      <c r="G5614" s="1" t="str">
        <f>IFERROR(__xludf.DUMMYFUNCTION("""COMPUTED_VALUE"""),"Go")</f>
        <v>Go</v>
      </c>
      <c r="H5614" s="1" t="str">
        <f>IFERROR(__xludf.DUMMYFUNCTION("""COMPUTED_VALUE"""),"Java")</f>
        <v>Java</v>
      </c>
      <c r="I5614" s="1" t="str">
        <f>IFERROR(__xludf.DUMMYFUNCTION("""COMPUTED_VALUE"""),"Kotlin")</f>
        <v>Kotlin</v>
      </c>
      <c r="J5614" s="1" t="str">
        <f>IFERROR(__xludf.DUMMYFUNCTION("""COMPUTED_VALUE"""),"Python")</f>
        <v>Python</v>
      </c>
      <c r="K5614" s="1" t="str">
        <f>IFERROR(__xludf.DUMMYFUNCTION("""COMPUTED_VALUE"""),"Scala")</f>
        <v>Scala</v>
      </c>
    </row>
    <row r="5615">
      <c r="B5615" s="1" t="str">
        <f>IFERROR(__xludf.DUMMYFUNCTION("""COMPUTED_VALUE"""),"C;HTML/CSS;Java;PHP;WebAssembly")</f>
        <v>C;HTML/CSS;Java;PHP;WebAssembly</v>
      </c>
      <c r="E5615" s="1" t="str">
        <f>IFERROR(__xludf.DUMMYFUNCTION("UNIQUE(SPLIT(B5615,"";""))"),"C")</f>
        <v>C</v>
      </c>
      <c r="F5615" s="1" t="str">
        <f>IFERROR(__xludf.DUMMYFUNCTION("""COMPUTED_VALUE"""),"HTML/CSS")</f>
        <v>HTML/CSS</v>
      </c>
      <c r="G5615" s="1" t="str">
        <f>IFERROR(__xludf.DUMMYFUNCTION("""COMPUTED_VALUE"""),"Java")</f>
        <v>Java</v>
      </c>
      <c r="H5615" s="1" t="str">
        <f>IFERROR(__xludf.DUMMYFUNCTION("""COMPUTED_VALUE"""),"PHP")</f>
        <v>PHP</v>
      </c>
      <c r="I5615" s="1" t="str">
        <f>IFERROR(__xludf.DUMMYFUNCTION("""COMPUTED_VALUE"""),"WebAssembly")</f>
        <v>WebAssembly</v>
      </c>
    </row>
    <row r="5616">
      <c r="B5616" s="1" t="str">
        <f>IFERROR(__xludf.DUMMYFUNCTION("""COMPUTED_VALUE"""),"Assembly;Bash/Shell/PowerShell;C;Go;HTML/CSS;Java;JavaScript;Kotlin;Objective-C;PHP;Python;SQL;Swift")</f>
        <v>Assembly;Bash/Shell/PowerShell;C;Go;HTML/CSS;Java;JavaScript;Kotlin;Objective-C;PHP;Python;SQL;Swift</v>
      </c>
      <c r="E5616" s="1" t="str">
        <f>IFERROR(__xludf.DUMMYFUNCTION("UNIQUE(SPLIT(B5616,"";""))"),"Assembly")</f>
        <v>Assembly</v>
      </c>
      <c r="F5616" s="1" t="str">
        <f>IFERROR(__xludf.DUMMYFUNCTION("""COMPUTED_VALUE"""),"Bash/Shell/PowerShell")</f>
        <v>Bash/Shell/PowerShell</v>
      </c>
      <c r="G5616" s="1" t="str">
        <f>IFERROR(__xludf.DUMMYFUNCTION("""COMPUTED_VALUE"""),"C")</f>
        <v>C</v>
      </c>
      <c r="H5616" s="1" t="str">
        <f>IFERROR(__xludf.DUMMYFUNCTION("""COMPUTED_VALUE"""),"Go")</f>
        <v>Go</v>
      </c>
      <c r="I5616" s="1" t="str">
        <f>IFERROR(__xludf.DUMMYFUNCTION("""COMPUTED_VALUE"""),"HTML/CSS")</f>
        <v>HTML/CSS</v>
      </c>
      <c r="J5616" s="1" t="str">
        <f>IFERROR(__xludf.DUMMYFUNCTION("""COMPUTED_VALUE"""),"Java")</f>
        <v>Java</v>
      </c>
      <c r="K5616" s="1" t="str">
        <f>IFERROR(__xludf.DUMMYFUNCTION("""COMPUTED_VALUE"""),"JavaScript")</f>
        <v>JavaScript</v>
      </c>
      <c r="L5616" s="1" t="str">
        <f>IFERROR(__xludf.DUMMYFUNCTION("""COMPUTED_VALUE"""),"Kotlin")</f>
        <v>Kotlin</v>
      </c>
      <c r="M5616" s="1" t="str">
        <f>IFERROR(__xludf.DUMMYFUNCTION("""COMPUTED_VALUE"""),"Objective-C")</f>
        <v>Objective-C</v>
      </c>
      <c r="N5616" s="1" t="str">
        <f>IFERROR(__xludf.DUMMYFUNCTION("""COMPUTED_VALUE"""),"PHP")</f>
        <v>PHP</v>
      </c>
      <c r="O5616" s="1" t="str">
        <f>IFERROR(__xludf.DUMMYFUNCTION("""COMPUTED_VALUE"""),"Python")</f>
        <v>Python</v>
      </c>
      <c r="P5616" s="1" t="str">
        <f>IFERROR(__xludf.DUMMYFUNCTION("""COMPUTED_VALUE"""),"SQL")</f>
        <v>SQL</v>
      </c>
      <c r="Q5616" s="1" t="str">
        <f>IFERROR(__xludf.DUMMYFUNCTION("""COMPUTED_VALUE"""),"Swift")</f>
        <v>Swift</v>
      </c>
    </row>
    <row r="5617">
      <c r="B5617" s="1" t="str">
        <f>IFERROR(__xludf.DUMMYFUNCTION("""COMPUTED_VALUE"""),"C#;JavaScript;Python;SQL;TypeScript")</f>
        <v>C#;JavaScript;Python;SQL;TypeScript</v>
      </c>
      <c r="E5617" s="1" t="str">
        <f>IFERROR(__xludf.DUMMYFUNCTION("UNIQUE(SPLIT(B5617,"";""))"),"C#")</f>
        <v>C#</v>
      </c>
      <c r="F5617" s="1" t="str">
        <f>IFERROR(__xludf.DUMMYFUNCTION("""COMPUTED_VALUE"""),"JavaScript")</f>
        <v>JavaScript</v>
      </c>
      <c r="G5617" s="1" t="str">
        <f>IFERROR(__xludf.DUMMYFUNCTION("""COMPUTED_VALUE"""),"Python")</f>
        <v>Python</v>
      </c>
      <c r="H5617" s="1" t="str">
        <f>IFERROR(__xludf.DUMMYFUNCTION("""COMPUTED_VALUE"""),"SQL")</f>
        <v>SQL</v>
      </c>
      <c r="I5617" s="1" t="str">
        <f>IFERROR(__xludf.DUMMYFUNCTION("""COMPUTED_VALUE"""),"TypeScript")</f>
        <v>TypeScript</v>
      </c>
    </row>
    <row r="5618">
      <c r="B5618" s="1" t="str">
        <f>IFERROR(__xludf.DUMMYFUNCTION("""COMPUTED_VALUE"""),"C++;Java;Python")</f>
        <v>C++;Java;Python</v>
      </c>
      <c r="E5618" s="1" t="str">
        <f>IFERROR(__xludf.DUMMYFUNCTION("UNIQUE(SPLIT(B5618,"";""))"),"C++")</f>
        <v>C++</v>
      </c>
      <c r="F5618" s="1" t="str">
        <f>IFERROR(__xludf.DUMMYFUNCTION("""COMPUTED_VALUE"""),"Java")</f>
        <v>Java</v>
      </c>
      <c r="G5618" s="1" t="str">
        <f>IFERROR(__xludf.DUMMYFUNCTION("""COMPUTED_VALUE"""),"Python")</f>
        <v>Python</v>
      </c>
    </row>
    <row r="5619">
      <c r="B5619" s="1" t="str">
        <f>IFERROR(__xludf.DUMMYFUNCTION("""COMPUTED_VALUE"""),"Java;JavaScript;Python")</f>
        <v>Java;JavaScript;Python</v>
      </c>
      <c r="E5619" s="1" t="str">
        <f>IFERROR(__xludf.DUMMYFUNCTION("UNIQUE(SPLIT(B5619,"";""))"),"Java")</f>
        <v>Java</v>
      </c>
      <c r="F5619" s="1" t="str">
        <f>IFERROR(__xludf.DUMMYFUNCTION("""COMPUTED_VALUE"""),"JavaScript")</f>
        <v>JavaScript</v>
      </c>
      <c r="G5619" s="1" t="str">
        <f>IFERROR(__xludf.DUMMYFUNCTION("""COMPUTED_VALUE"""),"Python")</f>
        <v>Python</v>
      </c>
    </row>
    <row r="5620">
      <c r="B5620" s="1" t="str">
        <f>IFERROR(__xludf.DUMMYFUNCTION("""COMPUTED_VALUE"""),"C++;Java;Other(s):")</f>
        <v>C++;Java;Other(s):</v>
      </c>
      <c r="E5620" s="1" t="str">
        <f>IFERROR(__xludf.DUMMYFUNCTION("UNIQUE(SPLIT(B5620,"";""))"),"C++")</f>
        <v>C++</v>
      </c>
      <c r="F5620" s="1" t="str">
        <f>IFERROR(__xludf.DUMMYFUNCTION("""COMPUTED_VALUE"""),"Java")</f>
        <v>Java</v>
      </c>
      <c r="G5620" s="1" t="str">
        <f>IFERROR(__xludf.DUMMYFUNCTION("""COMPUTED_VALUE"""),"Other(s):")</f>
        <v>Other(s):</v>
      </c>
    </row>
    <row r="5621">
      <c r="B5621" s="1" t="str">
        <f>IFERROR(__xludf.DUMMYFUNCTION("""COMPUTED_VALUE"""),"R;SQL")</f>
        <v>R;SQL</v>
      </c>
      <c r="E5621" s="1" t="str">
        <f>IFERROR(__xludf.DUMMYFUNCTION("UNIQUE(SPLIT(B5621,"";""))"),"R")</f>
        <v>R</v>
      </c>
      <c r="F5621" s="1" t="str">
        <f>IFERROR(__xludf.DUMMYFUNCTION("""COMPUTED_VALUE"""),"SQL")</f>
        <v>SQL</v>
      </c>
    </row>
    <row r="5622">
      <c r="B5622" s="1" t="str">
        <f>IFERROR(__xludf.DUMMYFUNCTION("""COMPUTED_VALUE"""),"Java;JavaScript;Python;Rust;SQL")</f>
        <v>Java;JavaScript;Python;Rust;SQL</v>
      </c>
      <c r="E5622" s="1" t="str">
        <f>IFERROR(__xludf.DUMMYFUNCTION("UNIQUE(SPLIT(B5622,"";""))"),"Java")</f>
        <v>Java</v>
      </c>
      <c r="F5622" s="1" t="str">
        <f>IFERROR(__xludf.DUMMYFUNCTION("""COMPUTED_VALUE"""),"JavaScript")</f>
        <v>JavaScript</v>
      </c>
      <c r="G5622" s="1" t="str">
        <f>IFERROR(__xludf.DUMMYFUNCTION("""COMPUTED_VALUE"""),"Python")</f>
        <v>Python</v>
      </c>
      <c r="H5622" s="1" t="str">
        <f>IFERROR(__xludf.DUMMYFUNCTION("""COMPUTED_VALUE"""),"Rust")</f>
        <v>Rust</v>
      </c>
      <c r="I5622" s="1" t="str">
        <f>IFERROR(__xludf.DUMMYFUNCTION("""COMPUTED_VALUE"""),"SQL")</f>
        <v>SQL</v>
      </c>
    </row>
    <row r="5623">
      <c r="B5623" s="1" t="str">
        <f>IFERROR(__xludf.DUMMYFUNCTION("""COMPUTED_VALUE"""),"JavaScript;TypeScript")</f>
        <v>JavaScript;TypeScript</v>
      </c>
      <c r="E5623" s="1" t="str">
        <f>IFERROR(__xludf.DUMMYFUNCTION("UNIQUE(SPLIT(B5623,"";""))"),"JavaScript")</f>
        <v>JavaScript</v>
      </c>
      <c r="F5623" s="1" t="str">
        <f>IFERROR(__xludf.DUMMYFUNCTION("""COMPUTED_VALUE"""),"TypeScript")</f>
        <v>TypeScript</v>
      </c>
    </row>
    <row r="5624">
      <c r="B5624" s="1" t="str">
        <f>IFERROR(__xludf.DUMMYFUNCTION("""COMPUTED_VALUE"""),"C;C++;Java;Python")</f>
        <v>C;C++;Java;Python</v>
      </c>
      <c r="E5624" s="1" t="str">
        <f>IFERROR(__xludf.DUMMYFUNCTION("UNIQUE(SPLIT(B5624,"";""))"),"C")</f>
        <v>C</v>
      </c>
      <c r="F5624" s="1" t="str">
        <f>IFERROR(__xludf.DUMMYFUNCTION("""COMPUTED_VALUE"""),"C++")</f>
        <v>C++</v>
      </c>
      <c r="G5624" s="1" t="str">
        <f>IFERROR(__xludf.DUMMYFUNCTION("""COMPUTED_VALUE"""),"Java")</f>
        <v>Java</v>
      </c>
      <c r="H5624" s="1" t="str">
        <f>IFERROR(__xludf.DUMMYFUNCTION("""COMPUTED_VALUE"""),"Python")</f>
        <v>Python</v>
      </c>
    </row>
    <row r="5625">
      <c r="B5625" s="1" t="str">
        <f>IFERROR(__xludf.DUMMYFUNCTION("""COMPUTED_VALUE"""),"Bash/Shell/PowerShell;Go;HTML/CSS;Java;Python")</f>
        <v>Bash/Shell/PowerShell;Go;HTML/CSS;Java;Python</v>
      </c>
      <c r="E5625" s="1" t="str">
        <f>IFERROR(__xludf.DUMMYFUNCTION("UNIQUE(SPLIT(B5625,"";""))"),"Bash/Shell/PowerShell")</f>
        <v>Bash/Shell/PowerShell</v>
      </c>
      <c r="F5625" s="1" t="str">
        <f>IFERROR(__xludf.DUMMYFUNCTION("""COMPUTED_VALUE"""),"Go")</f>
        <v>Go</v>
      </c>
      <c r="G5625" s="1" t="str">
        <f>IFERROR(__xludf.DUMMYFUNCTION("""COMPUTED_VALUE"""),"HTML/CSS")</f>
        <v>HTML/CSS</v>
      </c>
      <c r="H5625" s="1" t="str">
        <f>IFERROR(__xludf.DUMMYFUNCTION("""COMPUTED_VALUE"""),"Java")</f>
        <v>Java</v>
      </c>
      <c r="I5625" s="1" t="str">
        <f>IFERROR(__xludf.DUMMYFUNCTION("""COMPUTED_VALUE"""),"Python")</f>
        <v>Python</v>
      </c>
    </row>
    <row r="5626">
      <c r="B5626" s="1" t="str">
        <f>IFERROR(__xludf.DUMMYFUNCTION("""COMPUTED_VALUE"""),"Bash/Shell/PowerShell;HTML/CSS;JavaScript;Python;R;Ruby;SQL;VBA")</f>
        <v>Bash/Shell/PowerShell;HTML/CSS;JavaScript;Python;R;Ruby;SQL;VBA</v>
      </c>
      <c r="E5626" s="1" t="str">
        <f>IFERROR(__xludf.DUMMYFUNCTION("UNIQUE(SPLIT(B5626,"";""))"),"Bash/Shell/PowerShell")</f>
        <v>Bash/Shell/PowerShell</v>
      </c>
      <c r="F5626" s="1" t="str">
        <f>IFERROR(__xludf.DUMMYFUNCTION("""COMPUTED_VALUE"""),"HTML/CSS")</f>
        <v>HTML/CSS</v>
      </c>
      <c r="G5626" s="1" t="str">
        <f>IFERROR(__xludf.DUMMYFUNCTION("""COMPUTED_VALUE"""),"JavaScript")</f>
        <v>JavaScript</v>
      </c>
      <c r="H5626" s="1" t="str">
        <f>IFERROR(__xludf.DUMMYFUNCTION("""COMPUTED_VALUE"""),"Python")</f>
        <v>Python</v>
      </c>
      <c r="I5626" s="1" t="str">
        <f>IFERROR(__xludf.DUMMYFUNCTION("""COMPUTED_VALUE"""),"R")</f>
        <v>R</v>
      </c>
      <c r="J5626" s="1" t="str">
        <f>IFERROR(__xludf.DUMMYFUNCTION("""COMPUTED_VALUE"""),"Ruby")</f>
        <v>Ruby</v>
      </c>
      <c r="K5626" s="1" t="str">
        <f>IFERROR(__xludf.DUMMYFUNCTION("""COMPUTED_VALUE"""),"SQL")</f>
        <v>SQL</v>
      </c>
      <c r="L5626" s="1" t="str">
        <f>IFERROR(__xludf.DUMMYFUNCTION("""COMPUTED_VALUE"""),"VBA")</f>
        <v>VBA</v>
      </c>
    </row>
    <row r="5627">
      <c r="B5627" s="1" t="str">
        <f>IFERROR(__xludf.DUMMYFUNCTION("""COMPUTED_VALUE"""),"Clojure;HTML/CSS;Java;JavaScript;Kotlin;Python;SQL")</f>
        <v>Clojure;HTML/CSS;Java;JavaScript;Kotlin;Python;SQL</v>
      </c>
      <c r="E5627" s="1" t="str">
        <f>IFERROR(__xludf.DUMMYFUNCTION("UNIQUE(SPLIT(B5627,"";""))"),"Clojure")</f>
        <v>Clojure</v>
      </c>
      <c r="F5627" s="1" t="str">
        <f>IFERROR(__xludf.DUMMYFUNCTION("""COMPUTED_VALUE"""),"HTML/CSS")</f>
        <v>HTML/CSS</v>
      </c>
      <c r="G5627" s="1" t="str">
        <f>IFERROR(__xludf.DUMMYFUNCTION("""COMPUTED_VALUE"""),"Java")</f>
        <v>Java</v>
      </c>
      <c r="H5627" s="1" t="str">
        <f>IFERROR(__xludf.DUMMYFUNCTION("""COMPUTED_VALUE"""),"JavaScript")</f>
        <v>JavaScript</v>
      </c>
      <c r="I5627" s="1" t="str">
        <f>IFERROR(__xludf.DUMMYFUNCTION("""COMPUTED_VALUE"""),"Kotlin")</f>
        <v>Kotlin</v>
      </c>
      <c r="J5627" s="1" t="str">
        <f>IFERROR(__xludf.DUMMYFUNCTION("""COMPUTED_VALUE"""),"Python")</f>
        <v>Python</v>
      </c>
      <c r="K5627" s="1" t="str">
        <f>IFERROR(__xludf.DUMMYFUNCTION("""COMPUTED_VALUE"""),"SQL")</f>
        <v>SQL</v>
      </c>
    </row>
    <row r="5628">
      <c r="B5628" s="1" t="str">
        <f>IFERROR(__xludf.DUMMYFUNCTION("""COMPUTED_VALUE"""),"Bash/Shell/PowerShell;HTML/CSS;JavaScript;Python;Ruby;SQL")</f>
        <v>Bash/Shell/PowerShell;HTML/CSS;JavaScript;Python;Ruby;SQL</v>
      </c>
      <c r="E5628" s="1" t="str">
        <f>IFERROR(__xludf.DUMMYFUNCTION("UNIQUE(SPLIT(B5628,"";""))"),"Bash/Shell/PowerShell")</f>
        <v>Bash/Shell/PowerShell</v>
      </c>
      <c r="F5628" s="1" t="str">
        <f>IFERROR(__xludf.DUMMYFUNCTION("""COMPUTED_VALUE"""),"HTML/CSS")</f>
        <v>HTML/CSS</v>
      </c>
      <c r="G5628" s="1" t="str">
        <f>IFERROR(__xludf.DUMMYFUNCTION("""COMPUTED_VALUE"""),"JavaScript")</f>
        <v>JavaScript</v>
      </c>
      <c r="H5628" s="1" t="str">
        <f>IFERROR(__xludf.DUMMYFUNCTION("""COMPUTED_VALUE"""),"Python")</f>
        <v>Python</v>
      </c>
      <c r="I5628" s="1" t="str">
        <f>IFERROR(__xludf.DUMMYFUNCTION("""COMPUTED_VALUE"""),"Ruby")</f>
        <v>Ruby</v>
      </c>
      <c r="J5628" s="1" t="str">
        <f>IFERROR(__xludf.DUMMYFUNCTION("""COMPUTED_VALUE"""),"SQL")</f>
        <v>SQL</v>
      </c>
    </row>
    <row r="5629">
      <c r="B5629" s="1" t="str">
        <f>IFERROR(__xludf.DUMMYFUNCTION("""COMPUTED_VALUE"""),"Java;Kotlin")</f>
        <v>Java;Kotlin</v>
      </c>
      <c r="E5629" s="1" t="str">
        <f>IFERROR(__xludf.DUMMYFUNCTION("UNIQUE(SPLIT(B5629,"";""))"),"Java")</f>
        <v>Java</v>
      </c>
      <c r="F5629" s="1" t="str">
        <f>IFERROR(__xludf.DUMMYFUNCTION("""COMPUTED_VALUE"""),"Kotlin")</f>
        <v>Kotlin</v>
      </c>
    </row>
    <row r="5630">
      <c r="B5630" s="1" t="str">
        <f>IFERROR(__xludf.DUMMYFUNCTION("""COMPUTED_VALUE"""),"HTML/CSS;SQL")</f>
        <v>HTML/CSS;SQL</v>
      </c>
      <c r="E5630" s="1" t="str">
        <f>IFERROR(__xludf.DUMMYFUNCTION("UNIQUE(SPLIT(B5630,"";""))"),"HTML/CSS")</f>
        <v>HTML/CSS</v>
      </c>
      <c r="F5630" s="1" t="str">
        <f>IFERROR(__xludf.DUMMYFUNCTION("""COMPUTED_VALUE"""),"SQL")</f>
        <v>SQL</v>
      </c>
    </row>
    <row r="5631">
      <c r="B5631" s="1" t="str">
        <f>IFERROR(__xludf.DUMMYFUNCTION("""COMPUTED_VALUE"""),"Bash/Shell/PowerShell;Go;HTML/CSS;JavaScript;Rust;TypeScript")</f>
        <v>Bash/Shell/PowerShell;Go;HTML/CSS;JavaScript;Rust;TypeScript</v>
      </c>
      <c r="E5631" s="1" t="str">
        <f>IFERROR(__xludf.DUMMYFUNCTION("UNIQUE(SPLIT(B5631,"";""))"),"Bash/Shell/PowerShell")</f>
        <v>Bash/Shell/PowerShell</v>
      </c>
      <c r="F5631" s="1" t="str">
        <f>IFERROR(__xludf.DUMMYFUNCTION("""COMPUTED_VALUE"""),"Go")</f>
        <v>Go</v>
      </c>
      <c r="G5631" s="1" t="str">
        <f>IFERROR(__xludf.DUMMYFUNCTION("""COMPUTED_VALUE"""),"HTML/CSS")</f>
        <v>HTML/CSS</v>
      </c>
      <c r="H5631" s="1" t="str">
        <f>IFERROR(__xludf.DUMMYFUNCTION("""COMPUTED_VALUE"""),"JavaScript")</f>
        <v>JavaScript</v>
      </c>
      <c r="I5631" s="1" t="str">
        <f>IFERROR(__xludf.DUMMYFUNCTION("""COMPUTED_VALUE"""),"Rust")</f>
        <v>Rust</v>
      </c>
      <c r="J5631" s="1" t="str">
        <f>IFERROR(__xludf.DUMMYFUNCTION("""COMPUTED_VALUE"""),"TypeScript")</f>
        <v>TypeScript</v>
      </c>
    </row>
    <row r="5632">
      <c r="B5632" s="1" t="str">
        <f>IFERROR(__xludf.DUMMYFUNCTION("""COMPUTED_VALUE"""),"HTML/CSS;JavaScript;TypeScript")</f>
        <v>HTML/CSS;JavaScript;TypeScript</v>
      </c>
      <c r="E5632" s="1" t="str">
        <f>IFERROR(__xludf.DUMMYFUNCTION("UNIQUE(SPLIT(B5632,"";""))"),"HTML/CSS")</f>
        <v>HTML/CSS</v>
      </c>
      <c r="F5632" s="1" t="str">
        <f>IFERROR(__xludf.DUMMYFUNCTION("""COMPUTED_VALUE"""),"JavaScript")</f>
        <v>JavaScript</v>
      </c>
      <c r="G5632" s="1" t="str">
        <f>IFERROR(__xludf.DUMMYFUNCTION("""COMPUTED_VALUE"""),"TypeScript")</f>
        <v>TypeScript</v>
      </c>
    </row>
    <row r="5633">
      <c r="B5633" s="1" t="str">
        <f>IFERROR(__xludf.DUMMYFUNCTION("""COMPUTED_VALUE"""),"Bash/Shell/PowerShell;HTML/CSS;JavaScript;PHP;Python;R;SQL")</f>
        <v>Bash/Shell/PowerShell;HTML/CSS;JavaScript;PHP;Python;R;SQL</v>
      </c>
      <c r="E5633" s="1" t="str">
        <f>IFERROR(__xludf.DUMMYFUNCTION("UNIQUE(SPLIT(B5633,"";""))"),"Bash/Shell/PowerShell")</f>
        <v>Bash/Shell/PowerShell</v>
      </c>
      <c r="F5633" s="1" t="str">
        <f>IFERROR(__xludf.DUMMYFUNCTION("""COMPUTED_VALUE"""),"HTML/CSS")</f>
        <v>HTML/CSS</v>
      </c>
      <c r="G5633" s="1" t="str">
        <f>IFERROR(__xludf.DUMMYFUNCTION("""COMPUTED_VALUE"""),"JavaScript")</f>
        <v>JavaScript</v>
      </c>
      <c r="H5633" s="1" t="str">
        <f>IFERROR(__xludf.DUMMYFUNCTION("""COMPUTED_VALUE"""),"PHP")</f>
        <v>PHP</v>
      </c>
      <c r="I5633" s="1" t="str">
        <f>IFERROR(__xludf.DUMMYFUNCTION("""COMPUTED_VALUE"""),"Python")</f>
        <v>Python</v>
      </c>
      <c r="J5633" s="1" t="str">
        <f>IFERROR(__xludf.DUMMYFUNCTION("""COMPUTED_VALUE"""),"R")</f>
        <v>R</v>
      </c>
      <c r="K5633" s="1" t="str">
        <f>IFERROR(__xludf.DUMMYFUNCTION("""COMPUTED_VALUE"""),"SQL")</f>
        <v>SQL</v>
      </c>
    </row>
    <row r="5634">
      <c r="B5634" s="1" t="str">
        <f>IFERROR(__xludf.DUMMYFUNCTION("""COMPUTED_VALUE"""),"Bash/Shell/PowerShell;C#;F#;HTML/CSS;JavaScript;Python;SQL;TypeScript")</f>
        <v>Bash/Shell/PowerShell;C#;F#;HTML/CSS;JavaScript;Python;SQL;TypeScript</v>
      </c>
      <c r="E5634" s="1" t="str">
        <f>IFERROR(__xludf.DUMMYFUNCTION("UNIQUE(SPLIT(B5634,"";""))"),"Bash/Shell/PowerShell")</f>
        <v>Bash/Shell/PowerShell</v>
      </c>
      <c r="F5634" s="1" t="str">
        <f>IFERROR(__xludf.DUMMYFUNCTION("""COMPUTED_VALUE"""),"C#")</f>
        <v>C#</v>
      </c>
      <c r="G5634" s="1" t="str">
        <f>IFERROR(__xludf.DUMMYFUNCTION("""COMPUTED_VALUE"""),"F#")</f>
        <v>F#</v>
      </c>
      <c r="H5634" s="1" t="str">
        <f>IFERROR(__xludf.DUMMYFUNCTION("""COMPUTED_VALUE"""),"HTML/CSS")</f>
        <v>HTML/CSS</v>
      </c>
      <c r="I5634" s="1" t="str">
        <f>IFERROR(__xludf.DUMMYFUNCTION("""COMPUTED_VALUE"""),"JavaScript")</f>
        <v>JavaScript</v>
      </c>
      <c r="J5634" s="1" t="str">
        <f>IFERROR(__xludf.DUMMYFUNCTION("""COMPUTED_VALUE"""),"Python")</f>
        <v>Python</v>
      </c>
      <c r="K5634" s="1" t="str">
        <f>IFERROR(__xludf.DUMMYFUNCTION("""COMPUTED_VALUE"""),"SQL")</f>
        <v>SQL</v>
      </c>
      <c r="L5634" s="1" t="str">
        <f>IFERROR(__xludf.DUMMYFUNCTION("""COMPUTED_VALUE"""),"TypeScript")</f>
        <v>TypeScript</v>
      </c>
    </row>
    <row r="5635">
      <c r="B5635" s="1" t="str">
        <f>IFERROR(__xludf.DUMMYFUNCTION("""COMPUTED_VALUE"""),"Bash/Shell/PowerShell;HTML/CSS;Java;JavaScript;Python;SQL")</f>
        <v>Bash/Shell/PowerShell;HTML/CSS;Java;JavaScript;Python;SQL</v>
      </c>
      <c r="E5635" s="1" t="str">
        <f>IFERROR(__xludf.DUMMYFUNCTION("UNIQUE(SPLIT(B5635,"";""))"),"Bash/Shell/PowerShell")</f>
        <v>Bash/Shell/PowerShell</v>
      </c>
      <c r="F5635" s="1" t="str">
        <f>IFERROR(__xludf.DUMMYFUNCTION("""COMPUTED_VALUE"""),"HTML/CSS")</f>
        <v>HTML/CSS</v>
      </c>
      <c r="G5635" s="1" t="str">
        <f>IFERROR(__xludf.DUMMYFUNCTION("""COMPUTED_VALUE"""),"Java")</f>
        <v>Java</v>
      </c>
      <c r="H5635" s="1" t="str">
        <f>IFERROR(__xludf.DUMMYFUNCTION("""COMPUTED_VALUE"""),"JavaScript")</f>
        <v>JavaScript</v>
      </c>
      <c r="I5635" s="1" t="str">
        <f>IFERROR(__xludf.DUMMYFUNCTION("""COMPUTED_VALUE"""),"Python")</f>
        <v>Python</v>
      </c>
      <c r="J5635" s="1" t="str">
        <f>IFERROR(__xludf.DUMMYFUNCTION("""COMPUTED_VALUE"""),"SQL")</f>
        <v>SQL</v>
      </c>
    </row>
    <row r="5636">
      <c r="B5636" s="1" t="str">
        <f>IFERROR(__xludf.DUMMYFUNCTION("""COMPUTED_VALUE"""),"HTML/CSS;JavaScript;Ruby;SQL")</f>
        <v>HTML/CSS;JavaScript;Ruby;SQL</v>
      </c>
      <c r="E5636" s="1" t="str">
        <f>IFERROR(__xludf.DUMMYFUNCTION("UNIQUE(SPLIT(B5636,"";""))"),"HTML/CSS")</f>
        <v>HTML/CSS</v>
      </c>
      <c r="F5636" s="1" t="str">
        <f>IFERROR(__xludf.DUMMYFUNCTION("""COMPUTED_VALUE"""),"JavaScript")</f>
        <v>JavaScript</v>
      </c>
      <c r="G5636" s="1" t="str">
        <f>IFERROR(__xludf.DUMMYFUNCTION("""COMPUTED_VALUE"""),"Ruby")</f>
        <v>Ruby</v>
      </c>
      <c r="H5636" s="1" t="str">
        <f>IFERROR(__xludf.DUMMYFUNCTION("""COMPUTED_VALUE"""),"SQL")</f>
        <v>SQL</v>
      </c>
    </row>
    <row r="5637">
      <c r="B5637" s="1" t="str">
        <f>IFERROR(__xludf.DUMMYFUNCTION("""COMPUTED_VALUE"""),"Bash/Shell/PowerShell;C#;HTML/CSS;JavaScript;PHP;SQL;TypeScript")</f>
        <v>Bash/Shell/PowerShell;C#;HTML/CSS;JavaScript;PHP;SQL;TypeScript</v>
      </c>
      <c r="E5637" s="1" t="str">
        <f>IFERROR(__xludf.DUMMYFUNCTION("UNIQUE(SPLIT(B5637,"";""))"),"Bash/Shell/PowerShell")</f>
        <v>Bash/Shell/PowerShell</v>
      </c>
      <c r="F5637" s="1" t="str">
        <f>IFERROR(__xludf.DUMMYFUNCTION("""COMPUTED_VALUE"""),"C#")</f>
        <v>C#</v>
      </c>
      <c r="G5637" s="1" t="str">
        <f>IFERROR(__xludf.DUMMYFUNCTION("""COMPUTED_VALUE"""),"HTML/CSS")</f>
        <v>HTML/CSS</v>
      </c>
      <c r="H5637" s="1" t="str">
        <f>IFERROR(__xludf.DUMMYFUNCTION("""COMPUTED_VALUE"""),"JavaScript")</f>
        <v>JavaScript</v>
      </c>
      <c r="I5637" s="1" t="str">
        <f>IFERROR(__xludf.DUMMYFUNCTION("""COMPUTED_VALUE"""),"PHP")</f>
        <v>PHP</v>
      </c>
      <c r="J5637" s="1" t="str">
        <f>IFERROR(__xludf.DUMMYFUNCTION("""COMPUTED_VALUE"""),"SQL")</f>
        <v>SQL</v>
      </c>
      <c r="K5637" s="1" t="str">
        <f>IFERROR(__xludf.DUMMYFUNCTION("""COMPUTED_VALUE"""),"TypeScript")</f>
        <v>TypeScript</v>
      </c>
    </row>
    <row r="5638">
      <c r="B5638" s="1" t="str">
        <f>IFERROR(__xludf.DUMMYFUNCTION("""COMPUTED_VALUE"""),"C;C++;Java;Python")</f>
        <v>C;C++;Java;Python</v>
      </c>
      <c r="E5638" s="1" t="str">
        <f>IFERROR(__xludf.DUMMYFUNCTION("UNIQUE(SPLIT(B5638,"";""))"),"C")</f>
        <v>C</v>
      </c>
      <c r="F5638" s="1" t="str">
        <f>IFERROR(__xludf.DUMMYFUNCTION("""COMPUTED_VALUE"""),"C++")</f>
        <v>C++</v>
      </c>
      <c r="G5638" s="1" t="str">
        <f>IFERROR(__xludf.DUMMYFUNCTION("""COMPUTED_VALUE"""),"Java")</f>
        <v>Java</v>
      </c>
      <c r="H5638" s="1" t="str">
        <f>IFERROR(__xludf.DUMMYFUNCTION("""COMPUTED_VALUE"""),"Python")</f>
        <v>Python</v>
      </c>
    </row>
    <row r="5639">
      <c r="B5639" s="1" t="str">
        <f>IFERROR(__xludf.DUMMYFUNCTION("""COMPUTED_VALUE"""),"HTML/CSS;JavaScript;PHP;TypeScript")</f>
        <v>HTML/CSS;JavaScript;PHP;TypeScript</v>
      </c>
      <c r="E5639" s="1" t="str">
        <f>IFERROR(__xludf.DUMMYFUNCTION("UNIQUE(SPLIT(B5639,"";""))"),"HTML/CSS")</f>
        <v>HTML/CSS</v>
      </c>
      <c r="F5639" s="1" t="str">
        <f>IFERROR(__xludf.DUMMYFUNCTION("""COMPUTED_VALUE"""),"JavaScript")</f>
        <v>JavaScript</v>
      </c>
      <c r="G5639" s="1" t="str">
        <f>IFERROR(__xludf.DUMMYFUNCTION("""COMPUTED_VALUE"""),"PHP")</f>
        <v>PHP</v>
      </c>
      <c r="H5639" s="1" t="str">
        <f>IFERROR(__xludf.DUMMYFUNCTION("""COMPUTED_VALUE"""),"TypeScript")</f>
        <v>TypeScript</v>
      </c>
    </row>
    <row r="5640">
      <c r="B5640" s="1" t="str">
        <f>IFERROR(__xludf.DUMMYFUNCTION("""COMPUTED_VALUE"""),"Assembly;Bash/Shell/PowerShell;C;HTML/CSS;Java;JavaScript;Python;R;SQL")</f>
        <v>Assembly;Bash/Shell/PowerShell;C;HTML/CSS;Java;JavaScript;Python;R;SQL</v>
      </c>
      <c r="E5640" s="1" t="str">
        <f>IFERROR(__xludf.DUMMYFUNCTION("UNIQUE(SPLIT(B5640,"";""))"),"Assembly")</f>
        <v>Assembly</v>
      </c>
      <c r="F5640" s="1" t="str">
        <f>IFERROR(__xludf.DUMMYFUNCTION("""COMPUTED_VALUE"""),"Bash/Shell/PowerShell")</f>
        <v>Bash/Shell/PowerShell</v>
      </c>
      <c r="G5640" s="1" t="str">
        <f>IFERROR(__xludf.DUMMYFUNCTION("""COMPUTED_VALUE"""),"C")</f>
        <v>C</v>
      </c>
      <c r="H5640" s="1" t="str">
        <f>IFERROR(__xludf.DUMMYFUNCTION("""COMPUTED_VALUE"""),"HTML/CSS")</f>
        <v>HTML/CSS</v>
      </c>
      <c r="I5640" s="1" t="str">
        <f>IFERROR(__xludf.DUMMYFUNCTION("""COMPUTED_VALUE"""),"Java")</f>
        <v>Java</v>
      </c>
      <c r="J5640" s="1" t="str">
        <f>IFERROR(__xludf.DUMMYFUNCTION("""COMPUTED_VALUE"""),"JavaScript")</f>
        <v>JavaScript</v>
      </c>
      <c r="K5640" s="1" t="str">
        <f>IFERROR(__xludf.DUMMYFUNCTION("""COMPUTED_VALUE"""),"Python")</f>
        <v>Python</v>
      </c>
      <c r="L5640" s="1" t="str">
        <f>IFERROR(__xludf.DUMMYFUNCTION("""COMPUTED_VALUE"""),"R")</f>
        <v>R</v>
      </c>
      <c r="M5640" s="1" t="str">
        <f>IFERROR(__xludf.DUMMYFUNCTION("""COMPUTED_VALUE"""),"SQL")</f>
        <v>SQL</v>
      </c>
    </row>
    <row r="5641">
      <c r="B5641" s="1" t="str">
        <f>IFERROR(__xludf.DUMMYFUNCTION("""COMPUTED_VALUE"""),"Bash/Shell/PowerShell;C#;SQL")</f>
        <v>Bash/Shell/PowerShell;C#;SQL</v>
      </c>
      <c r="E5641" s="1" t="str">
        <f>IFERROR(__xludf.DUMMYFUNCTION("UNIQUE(SPLIT(B5641,"";""))"),"Bash/Shell/PowerShell")</f>
        <v>Bash/Shell/PowerShell</v>
      </c>
      <c r="F5641" s="1" t="str">
        <f>IFERROR(__xludf.DUMMYFUNCTION("""COMPUTED_VALUE"""),"C#")</f>
        <v>C#</v>
      </c>
      <c r="G5641" s="1" t="str">
        <f>IFERROR(__xludf.DUMMYFUNCTION("""COMPUTED_VALUE"""),"SQL")</f>
        <v>SQL</v>
      </c>
    </row>
    <row r="5642">
      <c r="B5642" s="1" t="str">
        <f>IFERROR(__xludf.DUMMYFUNCTION("""COMPUTED_VALUE"""),"HTML/CSS;JavaScript;PHP;SQL")</f>
        <v>HTML/CSS;JavaScript;PHP;SQL</v>
      </c>
      <c r="E5642" s="1" t="str">
        <f>IFERROR(__xludf.DUMMYFUNCTION("UNIQUE(SPLIT(B5642,"";""))"),"HTML/CSS")</f>
        <v>HTML/CSS</v>
      </c>
      <c r="F5642" s="1" t="str">
        <f>IFERROR(__xludf.DUMMYFUNCTION("""COMPUTED_VALUE"""),"JavaScript")</f>
        <v>JavaScript</v>
      </c>
      <c r="G5642" s="1" t="str">
        <f>IFERROR(__xludf.DUMMYFUNCTION("""COMPUTED_VALUE"""),"PHP")</f>
        <v>PHP</v>
      </c>
      <c r="H5642" s="1" t="str">
        <f>IFERROR(__xludf.DUMMYFUNCTION("""COMPUTED_VALUE"""),"SQL")</f>
        <v>SQL</v>
      </c>
    </row>
    <row r="5643">
      <c r="B5643" s="1" t="str">
        <f>IFERROR(__xludf.DUMMYFUNCTION("""COMPUTED_VALUE"""),"Bash/Shell/PowerShell;C;C++;C#;HTML/CSS;JavaScript;PHP;Python;SQL")</f>
        <v>Bash/Shell/PowerShell;C;C++;C#;HTML/CSS;JavaScript;PHP;Python;SQL</v>
      </c>
      <c r="E5643" s="1" t="str">
        <f>IFERROR(__xludf.DUMMYFUNCTION("UNIQUE(SPLIT(B5643,"";""))"),"Bash/Shell/PowerShell")</f>
        <v>Bash/Shell/PowerShell</v>
      </c>
      <c r="F5643" s="1" t="str">
        <f>IFERROR(__xludf.DUMMYFUNCTION("""COMPUTED_VALUE"""),"C")</f>
        <v>C</v>
      </c>
      <c r="G5643" s="1" t="str">
        <f>IFERROR(__xludf.DUMMYFUNCTION("""COMPUTED_VALUE"""),"C++")</f>
        <v>C++</v>
      </c>
      <c r="H5643" s="1" t="str">
        <f>IFERROR(__xludf.DUMMYFUNCTION("""COMPUTED_VALUE"""),"C#")</f>
        <v>C#</v>
      </c>
      <c r="I5643" s="1" t="str">
        <f>IFERROR(__xludf.DUMMYFUNCTION("""COMPUTED_VALUE"""),"HTML/CSS")</f>
        <v>HTML/CSS</v>
      </c>
      <c r="J5643" s="1" t="str">
        <f>IFERROR(__xludf.DUMMYFUNCTION("""COMPUTED_VALUE"""),"JavaScript")</f>
        <v>JavaScript</v>
      </c>
      <c r="K5643" s="1" t="str">
        <f>IFERROR(__xludf.DUMMYFUNCTION("""COMPUTED_VALUE"""),"PHP")</f>
        <v>PHP</v>
      </c>
      <c r="L5643" s="1" t="str">
        <f>IFERROR(__xludf.DUMMYFUNCTION("""COMPUTED_VALUE"""),"Python")</f>
        <v>Python</v>
      </c>
      <c r="M5643" s="1" t="str">
        <f>IFERROR(__xludf.DUMMYFUNCTION("""COMPUTED_VALUE"""),"SQL")</f>
        <v>SQL</v>
      </c>
    </row>
    <row r="5644">
      <c r="B5644" s="1" t="str">
        <f>IFERROR(__xludf.DUMMYFUNCTION("""COMPUTED_VALUE"""),"JavaScript;Python;R")</f>
        <v>JavaScript;Python;R</v>
      </c>
      <c r="E5644" s="1" t="str">
        <f>IFERROR(__xludf.DUMMYFUNCTION("UNIQUE(SPLIT(B5644,"";""))"),"JavaScript")</f>
        <v>JavaScript</v>
      </c>
      <c r="F5644" s="1" t="str">
        <f>IFERROR(__xludf.DUMMYFUNCTION("""COMPUTED_VALUE"""),"Python")</f>
        <v>Python</v>
      </c>
      <c r="G5644" s="1" t="str">
        <f>IFERROR(__xludf.DUMMYFUNCTION("""COMPUTED_VALUE"""),"R")</f>
        <v>R</v>
      </c>
    </row>
    <row r="5645">
      <c r="B5645" s="1" t="str">
        <f>IFERROR(__xludf.DUMMYFUNCTION("""COMPUTED_VALUE"""),"C#;HTML/CSS;JavaScript;PHP;Python;SQL")</f>
        <v>C#;HTML/CSS;JavaScript;PHP;Python;SQL</v>
      </c>
      <c r="E5645" s="1" t="str">
        <f>IFERROR(__xludf.DUMMYFUNCTION("UNIQUE(SPLIT(B5645,"";""))"),"C#")</f>
        <v>C#</v>
      </c>
      <c r="F5645" s="1" t="str">
        <f>IFERROR(__xludf.DUMMYFUNCTION("""COMPUTED_VALUE"""),"HTML/CSS")</f>
        <v>HTML/CSS</v>
      </c>
      <c r="G5645" s="1" t="str">
        <f>IFERROR(__xludf.DUMMYFUNCTION("""COMPUTED_VALUE"""),"JavaScript")</f>
        <v>JavaScript</v>
      </c>
      <c r="H5645" s="1" t="str">
        <f>IFERROR(__xludf.DUMMYFUNCTION("""COMPUTED_VALUE"""),"PHP")</f>
        <v>PHP</v>
      </c>
      <c r="I5645" s="1" t="str">
        <f>IFERROR(__xludf.DUMMYFUNCTION("""COMPUTED_VALUE"""),"Python")</f>
        <v>Python</v>
      </c>
      <c r="J5645" s="1" t="str">
        <f>IFERROR(__xludf.DUMMYFUNCTION("""COMPUTED_VALUE"""),"SQL")</f>
        <v>SQL</v>
      </c>
    </row>
    <row r="5646">
      <c r="B5646" s="1" t="str">
        <f>IFERROR(__xludf.DUMMYFUNCTION("""COMPUTED_VALUE"""),"Assembly;C;C++;C#;HTML/CSS;JavaScript;PHP;Python;SQL;VBA;Other(s):")</f>
        <v>Assembly;C;C++;C#;HTML/CSS;JavaScript;PHP;Python;SQL;VBA;Other(s):</v>
      </c>
      <c r="E5646" s="1" t="str">
        <f>IFERROR(__xludf.DUMMYFUNCTION("UNIQUE(SPLIT(B5646,"";""))"),"Assembly")</f>
        <v>Assembly</v>
      </c>
      <c r="F5646" s="1" t="str">
        <f>IFERROR(__xludf.DUMMYFUNCTION("""COMPUTED_VALUE"""),"C")</f>
        <v>C</v>
      </c>
      <c r="G5646" s="1" t="str">
        <f>IFERROR(__xludf.DUMMYFUNCTION("""COMPUTED_VALUE"""),"C++")</f>
        <v>C++</v>
      </c>
      <c r="H5646" s="1" t="str">
        <f>IFERROR(__xludf.DUMMYFUNCTION("""COMPUTED_VALUE"""),"C#")</f>
        <v>C#</v>
      </c>
      <c r="I5646" s="1" t="str">
        <f>IFERROR(__xludf.DUMMYFUNCTION("""COMPUTED_VALUE"""),"HTML/CSS")</f>
        <v>HTML/CSS</v>
      </c>
      <c r="J5646" s="1" t="str">
        <f>IFERROR(__xludf.DUMMYFUNCTION("""COMPUTED_VALUE"""),"JavaScript")</f>
        <v>JavaScript</v>
      </c>
      <c r="K5646" s="1" t="str">
        <f>IFERROR(__xludf.DUMMYFUNCTION("""COMPUTED_VALUE"""),"PHP")</f>
        <v>PHP</v>
      </c>
      <c r="L5646" s="1" t="str">
        <f>IFERROR(__xludf.DUMMYFUNCTION("""COMPUTED_VALUE"""),"Python")</f>
        <v>Python</v>
      </c>
      <c r="M5646" s="1" t="str">
        <f>IFERROR(__xludf.DUMMYFUNCTION("""COMPUTED_VALUE"""),"SQL")</f>
        <v>SQL</v>
      </c>
      <c r="N5646" s="1" t="str">
        <f>IFERROR(__xludf.DUMMYFUNCTION("""COMPUTED_VALUE"""),"VBA")</f>
        <v>VBA</v>
      </c>
      <c r="O5646" s="1" t="str">
        <f>IFERROR(__xludf.DUMMYFUNCTION("""COMPUTED_VALUE"""),"Other(s):")</f>
        <v>Other(s):</v>
      </c>
    </row>
    <row r="5647">
      <c r="B5647" s="1" t="str">
        <f>IFERROR(__xludf.DUMMYFUNCTION("""COMPUTED_VALUE"""),"Bash/Shell/PowerShell;HTML/CSS;JavaScript;PHP;SQL")</f>
        <v>Bash/Shell/PowerShell;HTML/CSS;JavaScript;PHP;SQL</v>
      </c>
      <c r="E5647" s="1" t="str">
        <f>IFERROR(__xludf.DUMMYFUNCTION("UNIQUE(SPLIT(B5647,"";""))"),"Bash/Shell/PowerShell")</f>
        <v>Bash/Shell/PowerShell</v>
      </c>
      <c r="F5647" s="1" t="str">
        <f>IFERROR(__xludf.DUMMYFUNCTION("""COMPUTED_VALUE"""),"HTML/CSS")</f>
        <v>HTML/CSS</v>
      </c>
      <c r="G5647" s="1" t="str">
        <f>IFERROR(__xludf.DUMMYFUNCTION("""COMPUTED_VALUE"""),"JavaScript")</f>
        <v>JavaScript</v>
      </c>
      <c r="H5647" s="1" t="str">
        <f>IFERROR(__xludf.DUMMYFUNCTION("""COMPUTED_VALUE"""),"PHP")</f>
        <v>PHP</v>
      </c>
      <c r="I5647" s="1" t="str">
        <f>IFERROR(__xludf.DUMMYFUNCTION("""COMPUTED_VALUE"""),"SQL")</f>
        <v>SQL</v>
      </c>
    </row>
    <row r="5648">
      <c r="B5648" s="1" t="str">
        <f>IFERROR(__xludf.DUMMYFUNCTION("""COMPUTED_VALUE"""),"C;HTML/CSS;Java;JavaScript;PHP;Python;SQL")</f>
        <v>C;HTML/CSS;Java;JavaScript;PHP;Python;SQL</v>
      </c>
      <c r="E5648" s="1" t="str">
        <f>IFERROR(__xludf.DUMMYFUNCTION("UNIQUE(SPLIT(B5648,"";""))"),"C")</f>
        <v>C</v>
      </c>
      <c r="F5648" s="1" t="str">
        <f>IFERROR(__xludf.DUMMYFUNCTION("""COMPUTED_VALUE"""),"HTML/CSS")</f>
        <v>HTML/CSS</v>
      </c>
      <c r="G5648" s="1" t="str">
        <f>IFERROR(__xludf.DUMMYFUNCTION("""COMPUTED_VALUE"""),"Java")</f>
        <v>Java</v>
      </c>
      <c r="H5648" s="1" t="str">
        <f>IFERROR(__xludf.DUMMYFUNCTION("""COMPUTED_VALUE"""),"JavaScript")</f>
        <v>JavaScript</v>
      </c>
      <c r="I5648" s="1" t="str">
        <f>IFERROR(__xludf.DUMMYFUNCTION("""COMPUTED_VALUE"""),"PHP")</f>
        <v>PHP</v>
      </c>
      <c r="J5648" s="1" t="str">
        <f>IFERROR(__xludf.DUMMYFUNCTION("""COMPUTED_VALUE"""),"Python")</f>
        <v>Python</v>
      </c>
      <c r="K5648" s="1" t="str">
        <f>IFERROR(__xludf.DUMMYFUNCTION("""COMPUTED_VALUE"""),"SQL")</f>
        <v>SQL</v>
      </c>
    </row>
    <row r="5649">
      <c r="B5649" s="1" t="str">
        <f>IFERROR(__xludf.DUMMYFUNCTION("""COMPUTED_VALUE"""),"Bash/Shell/PowerShell;Go")</f>
        <v>Bash/Shell/PowerShell;Go</v>
      </c>
      <c r="E5649" s="1" t="str">
        <f>IFERROR(__xludf.DUMMYFUNCTION("UNIQUE(SPLIT(B5649,"";""))"),"Bash/Shell/PowerShell")</f>
        <v>Bash/Shell/PowerShell</v>
      </c>
      <c r="F5649" s="1" t="str">
        <f>IFERROR(__xludf.DUMMYFUNCTION("""COMPUTED_VALUE"""),"Go")</f>
        <v>Go</v>
      </c>
    </row>
    <row r="5650">
      <c r="B5650" s="1" t="str">
        <f>IFERROR(__xludf.DUMMYFUNCTION("""COMPUTED_VALUE"""),"Assembly;C;HTML/CSS;JavaScript;PHP")</f>
        <v>Assembly;C;HTML/CSS;JavaScript;PHP</v>
      </c>
      <c r="E5650" s="1" t="str">
        <f>IFERROR(__xludf.DUMMYFUNCTION("UNIQUE(SPLIT(B5650,"";""))"),"Assembly")</f>
        <v>Assembly</v>
      </c>
      <c r="F5650" s="1" t="str">
        <f>IFERROR(__xludf.DUMMYFUNCTION("""COMPUTED_VALUE"""),"C")</f>
        <v>C</v>
      </c>
      <c r="G5650" s="1" t="str">
        <f>IFERROR(__xludf.DUMMYFUNCTION("""COMPUTED_VALUE"""),"HTML/CSS")</f>
        <v>HTML/CSS</v>
      </c>
      <c r="H5650" s="1" t="str">
        <f>IFERROR(__xludf.DUMMYFUNCTION("""COMPUTED_VALUE"""),"JavaScript")</f>
        <v>JavaScript</v>
      </c>
      <c r="I5650" s="1" t="str">
        <f>IFERROR(__xludf.DUMMYFUNCTION("""COMPUTED_VALUE"""),"PHP")</f>
        <v>PHP</v>
      </c>
    </row>
    <row r="5651">
      <c r="B5651" s="1" t="str">
        <f>IFERROR(__xludf.DUMMYFUNCTION("""COMPUTED_VALUE"""),"C#;HTML/CSS;JavaScript;SQL;TypeScript")</f>
        <v>C#;HTML/CSS;JavaScript;SQL;TypeScript</v>
      </c>
      <c r="E5651" s="1" t="str">
        <f>IFERROR(__xludf.DUMMYFUNCTION("UNIQUE(SPLIT(B5651,"";""))"),"C#")</f>
        <v>C#</v>
      </c>
      <c r="F5651" s="1" t="str">
        <f>IFERROR(__xludf.DUMMYFUNCTION("""COMPUTED_VALUE"""),"HTML/CSS")</f>
        <v>HTML/CSS</v>
      </c>
      <c r="G5651" s="1" t="str">
        <f>IFERROR(__xludf.DUMMYFUNCTION("""COMPUTED_VALUE"""),"JavaScript")</f>
        <v>JavaScript</v>
      </c>
      <c r="H5651" s="1" t="str">
        <f>IFERROR(__xludf.DUMMYFUNCTION("""COMPUTED_VALUE"""),"SQL")</f>
        <v>SQL</v>
      </c>
      <c r="I5651" s="1" t="str">
        <f>IFERROR(__xludf.DUMMYFUNCTION("""COMPUTED_VALUE"""),"TypeScript")</f>
        <v>TypeScript</v>
      </c>
    </row>
    <row r="5652">
      <c r="B5652" s="1" t="str">
        <f>IFERROR(__xludf.DUMMYFUNCTION("""COMPUTED_VALUE"""),"Go;HTML/CSS;JavaScript;Ruby;SQL")</f>
        <v>Go;HTML/CSS;JavaScript;Ruby;SQL</v>
      </c>
      <c r="E5652" s="1" t="str">
        <f>IFERROR(__xludf.DUMMYFUNCTION("UNIQUE(SPLIT(B5652,"";""))"),"Go")</f>
        <v>Go</v>
      </c>
      <c r="F5652" s="1" t="str">
        <f>IFERROR(__xludf.DUMMYFUNCTION("""COMPUTED_VALUE"""),"HTML/CSS")</f>
        <v>HTML/CSS</v>
      </c>
      <c r="G5652" s="1" t="str">
        <f>IFERROR(__xludf.DUMMYFUNCTION("""COMPUTED_VALUE"""),"JavaScript")</f>
        <v>JavaScript</v>
      </c>
      <c r="H5652" s="1" t="str">
        <f>IFERROR(__xludf.DUMMYFUNCTION("""COMPUTED_VALUE"""),"Ruby")</f>
        <v>Ruby</v>
      </c>
      <c r="I5652" s="1" t="str">
        <f>IFERROR(__xludf.DUMMYFUNCTION("""COMPUTED_VALUE"""),"SQL")</f>
        <v>SQL</v>
      </c>
    </row>
    <row r="5653">
      <c r="B5653" s="1" t="str">
        <f>IFERROR(__xludf.DUMMYFUNCTION("""COMPUTED_VALUE"""),"Bash/Shell/PowerShell;C#;HTML/CSS;JavaScript;PHP;SQL;VBA")</f>
        <v>Bash/Shell/PowerShell;C#;HTML/CSS;JavaScript;PHP;SQL;VBA</v>
      </c>
      <c r="E5653" s="1" t="str">
        <f>IFERROR(__xludf.DUMMYFUNCTION("UNIQUE(SPLIT(B5653,"";""))"),"Bash/Shell/PowerShell")</f>
        <v>Bash/Shell/PowerShell</v>
      </c>
      <c r="F5653" s="1" t="str">
        <f>IFERROR(__xludf.DUMMYFUNCTION("""COMPUTED_VALUE"""),"C#")</f>
        <v>C#</v>
      </c>
      <c r="G5653" s="1" t="str">
        <f>IFERROR(__xludf.DUMMYFUNCTION("""COMPUTED_VALUE"""),"HTML/CSS")</f>
        <v>HTML/CSS</v>
      </c>
      <c r="H5653" s="1" t="str">
        <f>IFERROR(__xludf.DUMMYFUNCTION("""COMPUTED_VALUE"""),"JavaScript")</f>
        <v>JavaScript</v>
      </c>
      <c r="I5653" s="1" t="str">
        <f>IFERROR(__xludf.DUMMYFUNCTION("""COMPUTED_VALUE"""),"PHP")</f>
        <v>PHP</v>
      </c>
      <c r="J5653" s="1" t="str">
        <f>IFERROR(__xludf.DUMMYFUNCTION("""COMPUTED_VALUE"""),"SQL")</f>
        <v>SQL</v>
      </c>
      <c r="K5653" s="1" t="str">
        <f>IFERROR(__xludf.DUMMYFUNCTION("""COMPUTED_VALUE"""),"VBA")</f>
        <v>VBA</v>
      </c>
    </row>
    <row r="5654">
      <c r="B5654" s="1" t="str">
        <f>IFERROR(__xludf.DUMMYFUNCTION("""COMPUTED_VALUE"""),"C#;Go;HTML/CSS;Java;JavaScript;PHP;SQL;TypeScript")</f>
        <v>C#;Go;HTML/CSS;Java;JavaScript;PHP;SQL;TypeScript</v>
      </c>
      <c r="E5654" s="1" t="str">
        <f>IFERROR(__xludf.DUMMYFUNCTION("UNIQUE(SPLIT(B5654,"";""))"),"C#")</f>
        <v>C#</v>
      </c>
      <c r="F5654" s="1" t="str">
        <f>IFERROR(__xludf.DUMMYFUNCTION("""COMPUTED_VALUE"""),"Go")</f>
        <v>Go</v>
      </c>
      <c r="G5654" s="1" t="str">
        <f>IFERROR(__xludf.DUMMYFUNCTION("""COMPUTED_VALUE"""),"HTML/CSS")</f>
        <v>HTML/CSS</v>
      </c>
      <c r="H5654" s="1" t="str">
        <f>IFERROR(__xludf.DUMMYFUNCTION("""COMPUTED_VALUE"""),"Java")</f>
        <v>Java</v>
      </c>
      <c r="I5654" s="1" t="str">
        <f>IFERROR(__xludf.DUMMYFUNCTION("""COMPUTED_VALUE"""),"JavaScript")</f>
        <v>JavaScript</v>
      </c>
      <c r="J5654" s="1" t="str">
        <f>IFERROR(__xludf.DUMMYFUNCTION("""COMPUTED_VALUE"""),"PHP")</f>
        <v>PHP</v>
      </c>
      <c r="K5654" s="1" t="str">
        <f>IFERROR(__xludf.DUMMYFUNCTION("""COMPUTED_VALUE"""),"SQL")</f>
        <v>SQL</v>
      </c>
      <c r="L5654" s="1" t="str">
        <f>IFERROR(__xludf.DUMMYFUNCTION("""COMPUTED_VALUE"""),"TypeScript")</f>
        <v>TypeScript</v>
      </c>
    </row>
    <row r="5655">
      <c r="B5655" s="1" t="str">
        <f>IFERROR(__xludf.DUMMYFUNCTION("""COMPUTED_VALUE"""),"C++;JavaScript;Objective-C;Swift")</f>
        <v>C++;JavaScript;Objective-C;Swift</v>
      </c>
      <c r="E5655" s="1" t="str">
        <f>IFERROR(__xludf.DUMMYFUNCTION("UNIQUE(SPLIT(B5655,"";""))"),"C++")</f>
        <v>C++</v>
      </c>
      <c r="F5655" s="1" t="str">
        <f>IFERROR(__xludf.DUMMYFUNCTION("""COMPUTED_VALUE"""),"JavaScript")</f>
        <v>JavaScript</v>
      </c>
      <c r="G5655" s="1" t="str">
        <f>IFERROR(__xludf.DUMMYFUNCTION("""COMPUTED_VALUE"""),"Objective-C")</f>
        <v>Objective-C</v>
      </c>
      <c r="H5655" s="1" t="str">
        <f>IFERROR(__xludf.DUMMYFUNCTION("""COMPUTED_VALUE"""),"Swift")</f>
        <v>Swift</v>
      </c>
    </row>
    <row r="5656">
      <c r="B5656" s="1" t="str">
        <f>IFERROR(__xludf.DUMMYFUNCTION("""COMPUTED_VALUE"""),"HTML/CSS;JavaScript")</f>
        <v>HTML/CSS;JavaScript</v>
      </c>
      <c r="E5656" s="1" t="str">
        <f>IFERROR(__xludf.DUMMYFUNCTION("UNIQUE(SPLIT(B5656,"";""))"),"HTML/CSS")</f>
        <v>HTML/CSS</v>
      </c>
      <c r="F5656" s="1" t="str">
        <f>IFERROR(__xludf.DUMMYFUNCTION("""COMPUTED_VALUE"""),"JavaScript")</f>
        <v>JavaScript</v>
      </c>
    </row>
    <row r="5657">
      <c r="B5657" s="1" t="str">
        <f>IFERROR(__xludf.DUMMYFUNCTION("""COMPUTED_VALUE"""),"C#;F#;HTML/CSS;Objective-C;TypeScript")</f>
        <v>C#;F#;HTML/CSS;Objective-C;TypeScript</v>
      </c>
      <c r="E5657" s="1" t="str">
        <f>IFERROR(__xludf.DUMMYFUNCTION("UNIQUE(SPLIT(B5657,"";""))"),"C#")</f>
        <v>C#</v>
      </c>
      <c r="F5657" s="1" t="str">
        <f>IFERROR(__xludf.DUMMYFUNCTION("""COMPUTED_VALUE"""),"F#")</f>
        <v>F#</v>
      </c>
      <c r="G5657" s="1" t="str">
        <f>IFERROR(__xludf.DUMMYFUNCTION("""COMPUTED_VALUE"""),"HTML/CSS")</f>
        <v>HTML/CSS</v>
      </c>
      <c r="H5657" s="1" t="str">
        <f>IFERROR(__xludf.DUMMYFUNCTION("""COMPUTED_VALUE"""),"Objective-C")</f>
        <v>Objective-C</v>
      </c>
      <c r="I5657" s="1" t="str">
        <f>IFERROR(__xludf.DUMMYFUNCTION("""COMPUTED_VALUE"""),"TypeScript")</f>
        <v>TypeScript</v>
      </c>
    </row>
    <row r="5658">
      <c r="B5658" s="1" t="str">
        <f>IFERROR(__xludf.DUMMYFUNCTION("""COMPUTED_VALUE"""),"Bash/Shell/PowerShell;C++;Python")</f>
        <v>Bash/Shell/PowerShell;C++;Python</v>
      </c>
      <c r="E5658" s="1" t="str">
        <f>IFERROR(__xludf.DUMMYFUNCTION("UNIQUE(SPLIT(B5658,"";""))"),"Bash/Shell/PowerShell")</f>
        <v>Bash/Shell/PowerShell</v>
      </c>
      <c r="F5658" s="1" t="str">
        <f>IFERROR(__xludf.DUMMYFUNCTION("""COMPUTED_VALUE"""),"C++")</f>
        <v>C++</v>
      </c>
      <c r="G5658" s="1" t="str">
        <f>IFERROR(__xludf.DUMMYFUNCTION("""COMPUTED_VALUE"""),"Python")</f>
        <v>Python</v>
      </c>
    </row>
    <row r="5659">
      <c r="B5659" s="1" t="str">
        <f>IFERROR(__xludf.DUMMYFUNCTION("""COMPUTED_VALUE"""),"Bash/Shell/PowerShell;C#;HTML/CSS;JavaScript;SQL")</f>
        <v>Bash/Shell/PowerShell;C#;HTML/CSS;JavaScript;SQL</v>
      </c>
      <c r="E5659" s="1" t="str">
        <f>IFERROR(__xludf.DUMMYFUNCTION("UNIQUE(SPLIT(B5659,"";""))"),"Bash/Shell/PowerShell")</f>
        <v>Bash/Shell/PowerShell</v>
      </c>
      <c r="F5659" s="1" t="str">
        <f>IFERROR(__xludf.DUMMYFUNCTION("""COMPUTED_VALUE"""),"C#")</f>
        <v>C#</v>
      </c>
      <c r="G5659" s="1" t="str">
        <f>IFERROR(__xludf.DUMMYFUNCTION("""COMPUTED_VALUE"""),"HTML/CSS")</f>
        <v>HTML/CSS</v>
      </c>
      <c r="H5659" s="1" t="str">
        <f>IFERROR(__xludf.DUMMYFUNCTION("""COMPUTED_VALUE"""),"JavaScript")</f>
        <v>JavaScript</v>
      </c>
      <c r="I5659" s="1" t="str">
        <f>IFERROR(__xludf.DUMMYFUNCTION("""COMPUTED_VALUE"""),"SQL")</f>
        <v>SQL</v>
      </c>
    </row>
    <row r="5660">
      <c r="B5660" s="1" t="str">
        <f>IFERROR(__xludf.DUMMYFUNCTION("""COMPUTED_VALUE"""),"Java;Kotlin")</f>
        <v>Java;Kotlin</v>
      </c>
      <c r="E5660" s="1" t="str">
        <f>IFERROR(__xludf.DUMMYFUNCTION("UNIQUE(SPLIT(B5660,"";""))"),"Java")</f>
        <v>Java</v>
      </c>
      <c r="F5660" s="1" t="str">
        <f>IFERROR(__xludf.DUMMYFUNCTION("""COMPUTED_VALUE"""),"Kotlin")</f>
        <v>Kotlin</v>
      </c>
    </row>
    <row r="5661">
      <c r="B5661" s="1" t="str">
        <f>IFERROR(__xludf.DUMMYFUNCTION("""COMPUTED_VALUE"""),"HTML/CSS;JavaScript;SQL;TypeScript")</f>
        <v>HTML/CSS;JavaScript;SQL;TypeScript</v>
      </c>
      <c r="E5661" s="1" t="str">
        <f>IFERROR(__xludf.DUMMYFUNCTION("UNIQUE(SPLIT(B5661,"";""))"),"HTML/CSS")</f>
        <v>HTML/CSS</v>
      </c>
      <c r="F5661" s="1" t="str">
        <f>IFERROR(__xludf.DUMMYFUNCTION("""COMPUTED_VALUE"""),"JavaScript")</f>
        <v>JavaScript</v>
      </c>
      <c r="G5661" s="1" t="str">
        <f>IFERROR(__xludf.DUMMYFUNCTION("""COMPUTED_VALUE"""),"SQL")</f>
        <v>SQL</v>
      </c>
      <c r="H5661" s="1" t="str">
        <f>IFERROR(__xludf.DUMMYFUNCTION("""COMPUTED_VALUE"""),"TypeScript")</f>
        <v>TypeScript</v>
      </c>
    </row>
    <row r="5662">
      <c r="B5662" s="1" t="str">
        <f>IFERROR(__xludf.DUMMYFUNCTION("""COMPUTED_VALUE"""),"C++;HTML/CSS;Java;JavaScript;PHP;Python;R;SQL")</f>
        <v>C++;HTML/CSS;Java;JavaScript;PHP;Python;R;SQL</v>
      </c>
      <c r="E5662" s="1" t="str">
        <f>IFERROR(__xludf.DUMMYFUNCTION("UNIQUE(SPLIT(B5662,"";""))"),"C++")</f>
        <v>C++</v>
      </c>
      <c r="F5662" s="1" t="str">
        <f>IFERROR(__xludf.DUMMYFUNCTION("""COMPUTED_VALUE"""),"HTML/CSS")</f>
        <v>HTML/CSS</v>
      </c>
      <c r="G5662" s="1" t="str">
        <f>IFERROR(__xludf.DUMMYFUNCTION("""COMPUTED_VALUE"""),"Java")</f>
        <v>Java</v>
      </c>
      <c r="H5662" s="1" t="str">
        <f>IFERROR(__xludf.DUMMYFUNCTION("""COMPUTED_VALUE"""),"JavaScript")</f>
        <v>JavaScript</v>
      </c>
      <c r="I5662" s="1" t="str">
        <f>IFERROR(__xludf.DUMMYFUNCTION("""COMPUTED_VALUE"""),"PHP")</f>
        <v>PHP</v>
      </c>
      <c r="J5662" s="1" t="str">
        <f>IFERROR(__xludf.DUMMYFUNCTION("""COMPUTED_VALUE"""),"Python")</f>
        <v>Python</v>
      </c>
      <c r="K5662" s="1" t="str">
        <f>IFERROR(__xludf.DUMMYFUNCTION("""COMPUTED_VALUE"""),"R")</f>
        <v>R</v>
      </c>
      <c r="L5662" s="1" t="str">
        <f>IFERROR(__xludf.DUMMYFUNCTION("""COMPUTED_VALUE"""),"SQL")</f>
        <v>SQL</v>
      </c>
    </row>
    <row r="5663">
      <c r="B5663" s="1" t="str">
        <f>IFERROR(__xludf.DUMMYFUNCTION("""COMPUTED_VALUE"""),"C#;HTML/CSS;JavaScript;SQL")</f>
        <v>C#;HTML/CSS;JavaScript;SQL</v>
      </c>
      <c r="E5663" s="1" t="str">
        <f>IFERROR(__xludf.DUMMYFUNCTION("UNIQUE(SPLIT(B5663,"";""))"),"C#")</f>
        <v>C#</v>
      </c>
      <c r="F5663" s="1" t="str">
        <f>IFERROR(__xludf.DUMMYFUNCTION("""COMPUTED_VALUE"""),"HTML/CSS")</f>
        <v>HTML/CSS</v>
      </c>
      <c r="G5663" s="1" t="str">
        <f>IFERROR(__xludf.DUMMYFUNCTION("""COMPUTED_VALUE"""),"JavaScript")</f>
        <v>JavaScript</v>
      </c>
      <c r="H5663" s="1" t="str">
        <f>IFERROR(__xludf.DUMMYFUNCTION("""COMPUTED_VALUE"""),"SQL")</f>
        <v>SQL</v>
      </c>
    </row>
    <row r="5664">
      <c r="B5664" s="1" t="str">
        <f>IFERROR(__xludf.DUMMYFUNCTION("""COMPUTED_VALUE"""),"HTML/CSS;JavaScript;PHP")</f>
        <v>HTML/CSS;JavaScript;PHP</v>
      </c>
      <c r="E5664" s="1" t="str">
        <f>IFERROR(__xludf.DUMMYFUNCTION("UNIQUE(SPLIT(B5664,"";""))"),"HTML/CSS")</f>
        <v>HTML/CSS</v>
      </c>
      <c r="F5664" s="1" t="str">
        <f>IFERROR(__xludf.DUMMYFUNCTION("""COMPUTED_VALUE"""),"JavaScript")</f>
        <v>JavaScript</v>
      </c>
      <c r="G5664" s="1" t="str">
        <f>IFERROR(__xludf.DUMMYFUNCTION("""COMPUTED_VALUE"""),"PHP")</f>
        <v>PHP</v>
      </c>
    </row>
    <row r="5665">
      <c r="B5665" s="1" t="str">
        <f>IFERROR(__xludf.DUMMYFUNCTION("""COMPUTED_VALUE"""),"Bash/Shell/PowerShell;HTML/CSS;Java;JavaScript;Scala;SQL")</f>
        <v>Bash/Shell/PowerShell;HTML/CSS;Java;JavaScript;Scala;SQL</v>
      </c>
      <c r="E5665" s="1" t="str">
        <f>IFERROR(__xludf.DUMMYFUNCTION("UNIQUE(SPLIT(B5665,"";""))"),"Bash/Shell/PowerShell")</f>
        <v>Bash/Shell/PowerShell</v>
      </c>
      <c r="F5665" s="1" t="str">
        <f>IFERROR(__xludf.DUMMYFUNCTION("""COMPUTED_VALUE"""),"HTML/CSS")</f>
        <v>HTML/CSS</v>
      </c>
      <c r="G5665" s="1" t="str">
        <f>IFERROR(__xludf.DUMMYFUNCTION("""COMPUTED_VALUE"""),"Java")</f>
        <v>Java</v>
      </c>
      <c r="H5665" s="1" t="str">
        <f>IFERROR(__xludf.DUMMYFUNCTION("""COMPUTED_VALUE"""),"JavaScript")</f>
        <v>JavaScript</v>
      </c>
      <c r="I5665" s="1" t="str">
        <f>IFERROR(__xludf.DUMMYFUNCTION("""COMPUTED_VALUE"""),"Scala")</f>
        <v>Scala</v>
      </c>
      <c r="J5665" s="1" t="str">
        <f>IFERROR(__xludf.DUMMYFUNCTION("""COMPUTED_VALUE"""),"SQL")</f>
        <v>SQL</v>
      </c>
    </row>
    <row r="5666">
      <c r="B5666" s="1" t="str">
        <f>IFERROR(__xludf.DUMMYFUNCTION("""COMPUTED_VALUE"""),"JavaScript")</f>
        <v>JavaScript</v>
      </c>
      <c r="E5666" s="1" t="str">
        <f>IFERROR(__xludf.DUMMYFUNCTION("UNIQUE(SPLIT(B5666,"";""))"),"JavaScript")</f>
        <v>JavaScript</v>
      </c>
    </row>
    <row r="5667">
      <c r="B5667" s="1" t="str">
        <f>IFERROR(__xludf.DUMMYFUNCTION("""COMPUTED_VALUE"""),"Bash/Shell/PowerShell;C++;Python;R")</f>
        <v>Bash/Shell/PowerShell;C++;Python;R</v>
      </c>
      <c r="E5667" s="1" t="str">
        <f>IFERROR(__xludf.DUMMYFUNCTION("UNIQUE(SPLIT(B5667,"";""))"),"Bash/Shell/PowerShell")</f>
        <v>Bash/Shell/PowerShell</v>
      </c>
      <c r="F5667" s="1" t="str">
        <f>IFERROR(__xludf.DUMMYFUNCTION("""COMPUTED_VALUE"""),"C++")</f>
        <v>C++</v>
      </c>
      <c r="G5667" s="1" t="str">
        <f>IFERROR(__xludf.DUMMYFUNCTION("""COMPUTED_VALUE"""),"Python")</f>
        <v>Python</v>
      </c>
      <c r="H5667" s="1" t="str">
        <f>IFERROR(__xludf.DUMMYFUNCTION("""COMPUTED_VALUE"""),"R")</f>
        <v>R</v>
      </c>
    </row>
    <row r="5668">
      <c r="B5668" s="1" t="str">
        <f>IFERROR(__xludf.DUMMYFUNCTION("""COMPUTED_VALUE"""),"HTML/CSS;JavaScript;Python;TypeScript")</f>
        <v>HTML/CSS;JavaScript;Python;TypeScript</v>
      </c>
      <c r="E5668" s="1" t="str">
        <f>IFERROR(__xludf.DUMMYFUNCTION("UNIQUE(SPLIT(B5668,"";""))"),"HTML/CSS")</f>
        <v>HTML/CSS</v>
      </c>
      <c r="F5668" s="1" t="str">
        <f>IFERROR(__xludf.DUMMYFUNCTION("""COMPUTED_VALUE"""),"JavaScript")</f>
        <v>JavaScript</v>
      </c>
      <c r="G5668" s="1" t="str">
        <f>IFERROR(__xludf.DUMMYFUNCTION("""COMPUTED_VALUE"""),"Python")</f>
        <v>Python</v>
      </c>
      <c r="H5668" s="1" t="str">
        <f>IFERROR(__xludf.DUMMYFUNCTION("""COMPUTED_VALUE"""),"TypeScript")</f>
        <v>TypeScript</v>
      </c>
    </row>
    <row r="5669">
      <c r="B5669" s="1" t="str">
        <f>IFERROR(__xludf.DUMMYFUNCTION("""COMPUTED_VALUE"""),"Assembly;Bash/Shell/PowerShell;Erlang;Java")</f>
        <v>Assembly;Bash/Shell/PowerShell;Erlang;Java</v>
      </c>
      <c r="E5669" s="1" t="str">
        <f>IFERROR(__xludf.DUMMYFUNCTION("UNIQUE(SPLIT(B5669,"";""))"),"Assembly")</f>
        <v>Assembly</v>
      </c>
      <c r="F5669" s="1" t="str">
        <f>IFERROR(__xludf.DUMMYFUNCTION("""COMPUTED_VALUE"""),"Bash/Shell/PowerShell")</f>
        <v>Bash/Shell/PowerShell</v>
      </c>
      <c r="G5669" s="1" t="str">
        <f>IFERROR(__xludf.DUMMYFUNCTION("""COMPUTED_VALUE"""),"Erlang")</f>
        <v>Erlang</v>
      </c>
      <c r="H5669" s="1" t="str">
        <f>IFERROR(__xludf.DUMMYFUNCTION("""COMPUTED_VALUE"""),"Java")</f>
        <v>Java</v>
      </c>
    </row>
    <row r="5670">
      <c r="B5670" s="1" t="str">
        <f>IFERROR(__xludf.DUMMYFUNCTION("""COMPUTED_VALUE"""),"Bash/Shell/PowerShell;HTML/CSS;Java;JavaScript;SQL")</f>
        <v>Bash/Shell/PowerShell;HTML/CSS;Java;JavaScript;SQL</v>
      </c>
      <c r="E5670" s="1" t="str">
        <f>IFERROR(__xludf.DUMMYFUNCTION("UNIQUE(SPLIT(B5670,"";""))"),"Bash/Shell/PowerShell")</f>
        <v>Bash/Shell/PowerShell</v>
      </c>
      <c r="F5670" s="1" t="str">
        <f>IFERROR(__xludf.DUMMYFUNCTION("""COMPUTED_VALUE"""),"HTML/CSS")</f>
        <v>HTML/CSS</v>
      </c>
      <c r="G5670" s="1" t="str">
        <f>IFERROR(__xludf.DUMMYFUNCTION("""COMPUTED_VALUE"""),"Java")</f>
        <v>Java</v>
      </c>
      <c r="H5670" s="1" t="str">
        <f>IFERROR(__xludf.DUMMYFUNCTION("""COMPUTED_VALUE"""),"JavaScript")</f>
        <v>JavaScript</v>
      </c>
      <c r="I5670" s="1" t="str">
        <f>IFERROR(__xludf.DUMMYFUNCTION("""COMPUTED_VALUE"""),"SQL")</f>
        <v>SQL</v>
      </c>
    </row>
    <row r="5671">
      <c r="B5671" s="1" t="str">
        <f>IFERROR(__xludf.DUMMYFUNCTION("""COMPUTED_VALUE"""),"HTML/CSS;JavaScript;PHP")</f>
        <v>HTML/CSS;JavaScript;PHP</v>
      </c>
      <c r="E5671" s="1" t="str">
        <f>IFERROR(__xludf.DUMMYFUNCTION("UNIQUE(SPLIT(B5671,"";""))"),"HTML/CSS")</f>
        <v>HTML/CSS</v>
      </c>
      <c r="F5671" s="1" t="str">
        <f>IFERROR(__xludf.DUMMYFUNCTION("""COMPUTED_VALUE"""),"JavaScript")</f>
        <v>JavaScript</v>
      </c>
      <c r="G5671" s="1" t="str">
        <f>IFERROR(__xludf.DUMMYFUNCTION("""COMPUTED_VALUE"""),"PHP")</f>
        <v>PHP</v>
      </c>
    </row>
    <row r="5672">
      <c r="B5672" s="1" t="str">
        <f>IFERROR(__xludf.DUMMYFUNCTION("""COMPUTED_VALUE"""),"Bash/Shell/PowerShell;C#;Java;Python")</f>
        <v>Bash/Shell/PowerShell;C#;Java;Python</v>
      </c>
      <c r="E5672" s="1" t="str">
        <f>IFERROR(__xludf.DUMMYFUNCTION("UNIQUE(SPLIT(B5672,"";""))"),"Bash/Shell/PowerShell")</f>
        <v>Bash/Shell/PowerShell</v>
      </c>
      <c r="F5672" s="1" t="str">
        <f>IFERROR(__xludf.DUMMYFUNCTION("""COMPUTED_VALUE"""),"C#")</f>
        <v>C#</v>
      </c>
      <c r="G5672" s="1" t="str">
        <f>IFERROR(__xludf.DUMMYFUNCTION("""COMPUTED_VALUE"""),"Java")</f>
        <v>Java</v>
      </c>
      <c r="H5672" s="1" t="str">
        <f>IFERROR(__xludf.DUMMYFUNCTION("""COMPUTED_VALUE"""),"Python")</f>
        <v>Python</v>
      </c>
    </row>
    <row r="5673">
      <c r="B5673" s="1" t="str">
        <f>IFERROR(__xludf.DUMMYFUNCTION("""COMPUTED_VALUE"""),"Bash/Shell/PowerShell;HTML/CSS;Java;JavaScript;Kotlin;PHP;SQL;TypeScript")</f>
        <v>Bash/Shell/PowerShell;HTML/CSS;Java;JavaScript;Kotlin;PHP;SQL;TypeScript</v>
      </c>
      <c r="E5673" s="1" t="str">
        <f>IFERROR(__xludf.DUMMYFUNCTION("UNIQUE(SPLIT(B5673,"";""))"),"Bash/Shell/PowerShell")</f>
        <v>Bash/Shell/PowerShell</v>
      </c>
      <c r="F5673" s="1" t="str">
        <f>IFERROR(__xludf.DUMMYFUNCTION("""COMPUTED_VALUE"""),"HTML/CSS")</f>
        <v>HTML/CSS</v>
      </c>
      <c r="G5673" s="1" t="str">
        <f>IFERROR(__xludf.DUMMYFUNCTION("""COMPUTED_VALUE"""),"Java")</f>
        <v>Java</v>
      </c>
      <c r="H5673" s="1" t="str">
        <f>IFERROR(__xludf.DUMMYFUNCTION("""COMPUTED_VALUE"""),"JavaScript")</f>
        <v>JavaScript</v>
      </c>
      <c r="I5673" s="1" t="str">
        <f>IFERROR(__xludf.DUMMYFUNCTION("""COMPUTED_VALUE"""),"Kotlin")</f>
        <v>Kotlin</v>
      </c>
      <c r="J5673" s="1" t="str">
        <f>IFERROR(__xludf.DUMMYFUNCTION("""COMPUTED_VALUE"""),"PHP")</f>
        <v>PHP</v>
      </c>
      <c r="K5673" s="1" t="str">
        <f>IFERROR(__xludf.DUMMYFUNCTION("""COMPUTED_VALUE"""),"SQL")</f>
        <v>SQL</v>
      </c>
      <c r="L5673" s="1" t="str">
        <f>IFERROR(__xludf.DUMMYFUNCTION("""COMPUTED_VALUE"""),"TypeScript")</f>
        <v>TypeScript</v>
      </c>
    </row>
    <row r="5674">
      <c r="B5674" s="1" t="str">
        <f>IFERROR(__xludf.DUMMYFUNCTION("""COMPUTED_VALUE"""),"Bash/Shell/PowerShell;C;C++;C#;Python")</f>
        <v>Bash/Shell/PowerShell;C;C++;C#;Python</v>
      </c>
      <c r="E5674" s="1" t="str">
        <f>IFERROR(__xludf.DUMMYFUNCTION("UNIQUE(SPLIT(B5674,"";""))"),"Bash/Shell/PowerShell")</f>
        <v>Bash/Shell/PowerShell</v>
      </c>
      <c r="F5674" s="1" t="str">
        <f>IFERROR(__xludf.DUMMYFUNCTION("""COMPUTED_VALUE"""),"C")</f>
        <v>C</v>
      </c>
      <c r="G5674" s="1" t="str">
        <f>IFERROR(__xludf.DUMMYFUNCTION("""COMPUTED_VALUE"""),"C++")</f>
        <v>C++</v>
      </c>
      <c r="H5674" s="1" t="str">
        <f>IFERROR(__xludf.DUMMYFUNCTION("""COMPUTED_VALUE"""),"C#")</f>
        <v>C#</v>
      </c>
      <c r="I5674" s="1" t="str">
        <f>IFERROR(__xludf.DUMMYFUNCTION("""COMPUTED_VALUE"""),"Python")</f>
        <v>Python</v>
      </c>
    </row>
    <row r="5675">
      <c r="B5675" s="1" t="str">
        <f>IFERROR(__xludf.DUMMYFUNCTION("""COMPUTED_VALUE"""),"Assembly;C;C++;Java;PHP;Python;SQL;VBA")</f>
        <v>Assembly;C;C++;Java;PHP;Python;SQL;VBA</v>
      </c>
      <c r="E5675" s="1" t="str">
        <f>IFERROR(__xludf.DUMMYFUNCTION("UNIQUE(SPLIT(B5675,"";""))"),"Assembly")</f>
        <v>Assembly</v>
      </c>
      <c r="F5675" s="1" t="str">
        <f>IFERROR(__xludf.DUMMYFUNCTION("""COMPUTED_VALUE"""),"C")</f>
        <v>C</v>
      </c>
      <c r="G5675" s="1" t="str">
        <f>IFERROR(__xludf.DUMMYFUNCTION("""COMPUTED_VALUE"""),"C++")</f>
        <v>C++</v>
      </c>
      <c r="H5675" s="1" t="str">
        <f>IFERROR(__xludf.DUMMYFUNCTION("""COMPUTED_VALUE"""),"Java")</f>
        <v>Java</v>
      </c>
      <c r="I5675" s="1" t="str">
        <f>IFERROR(__xludf.DUMMYFUNCTION("""COMPUTED_VALUE"""),"PHP")</f>
        <v>PHP</v>
      </c>
      <c r="J5675" s="1" t="str">
        <f>IFERROR(__xludf.DUMMYFUNCTION("""COMPUTED_VALUE"""),"Python")</f>
        <v>Python</v>
      </c>
      <c r="K5675" s="1" t="str">
        <f>IFERROR(__xludf.DUMMYFUNCTION("""COMPUTED_VALUE"""),"SQL")</f>
        <v>SQL</v>
      </c>
      <c r="L5675" s="1" t="str">
        <f>IFERROR(__xludf.DUMMYFUNCTION("""COMPUTED_VALUE"""),"VBA")</f>
        <v>VBA</v>
      </c>
    </row>
    <row r="5676">
      <c r="B5676" s="1" t="str">
        <f>IFERROR(__xludf.DUMMYFUNCTION("""COMPUTED_VALUE"""),"HTML/CSS;Java;JavaScript;Swift")</f>
        <v>HTML/CSS;Java;JavaScript;Swift</v>
      </c>
      <c r="E5676" s="1" t="str">
        <f>IFERROR(__xludf.DUMMYFUNCTION("UNIQUE(SPLIT(B5676,"";""))"),"HTML/CSS")</f>
        <v>HTML/CSS</v>
      </c>
      <c r="F5676" s="1" t="str">
        <f>IFERROR(__xludf.DUMMYFUNCTION("""COMPUTED_VALUE"""),"Java")</f>
        <v>Java</v>
      </c>
      <c r="G5676" s="1" t="str">
        <f>IFERROR(__xludf.DUMMYFUNCTION("""COMPUTED_VALUE"""),"JavaScript")</f>
        <v>JavaScript</v>
      </c>
      <c r="H5676" s="1" t="str">
        <f>IFERROR(__xludf.DUMMYFUNCTION("""COMPUTED_VALUE"""),"Swift")</f>
        <v>Swift</v>
      </c>
    </row>
    <row r="5677">
      <c r="B5677" s="1" t="str">
        <f>IFERROR(__xludf.DUMMYFUNCTION("""COMPUTED_VALUE"""),"Bash/Shell/PowerShell;C;HTML/CSS;Java;JavaScript;Python")</f>
        <v>Bash/Shell/PowerShell;C;HTML/CSS;Java;JavaScript;Python</v>
      </c>
      <c r="E5677" s="1" t="str">
        <f>IFERROR(__xludf.DUMMYFUNCTION("UNIQUE(SPLIT(B5677,"";""))"),"Bash/Shell/PowerShell")</f>
        <v>Bash/Shell/PowerShell</v>
      </c>
      <c r="F5677" s="1" t="str">
        <f>IFERROR(__xludf.DUMMYFUNCTION("""COMPUTED_VALUE"""),"C")</f>
        <v>C</v>
      </c>
      <c r="G5677" s="1" t="str">
        <f>IFERROR(__xludf.DUMMYFUNCTION("""COMPUTED_VALUE"""),"HTML/CSS")</f>
        <v>HTML/CSS</v>
      </c>
      <c r="H5677" s="1" t="str">
        <f>IFERROR(__xludf.DUMMYFUNCTION("""COMPUTED_VALUE"""),"Java")</f>
        <v>Java</v>
      </c>
      <c r="I5677" s="1" t="str">
        <f>IFERROR(__xludf.DUMMYFUNCTION("""COMPUTED_VALUE"""),"JavaScript")</f>
        <v>JavaScript</v>
      </c>
      <c r="J5677" s="1" t="str">
        <f>IFERROR(__xludf.DUMMYFUNCTION("""COMPUTED_VALUE"""),"Python")</f>
        <v>Python</v>
      </c>
    </row>
    <row r="5678">
      <c r="B5678" s="1" t="str">
        <f>IFERROR(__xludf.DUMMYFUNCTION("""COMPUTED_VALUE"""),"HTML/CSS;Java;JavaScript;SQL;Other(s):")</f>
        <v>HTML/CSS;Java;JavaScript;SQL;Other(s):</v>
      </c>
      <c r="E5678" s="1" t="str">
        <f>IFERROR(__xludf.DUMMYFUNCTION("UNIQUE(SPLIT(B5678,"";""))"),"HTML/CSS")</f>
        <v>HTML/CSS</v>
      </c>
      <c r="F5678" s="1" t="str">
        <f>IFERROR(__xludf.DUMMYFUNCTION("""COMPUTED_VALUE"""),"Java")</f>
        <v>Java</v>
      </c>
      <c r="G5678" s="1" t="str">
        <f>IFERROR(__xludf.DUMMYFUNCTION("""COMPUTED_VALUE"""),"JavaScript")</f>
        <v>JavaScript</v>
      </c>
      <c r="H5678" s="1" t="str">
        <f>IFERROR(__xludf.DUMMYFUNCTION("""COMPUTED_VALUE"""),"SQL")</f>
        <v>SQL</v>
      </c>
      <c r="I5678" s="1" t="str">
        <f>IFERROR(__xludf.DUMMYFUNCTION("""COMPUTED_VALUE"""),"Other(s):")</f>
        <v>Other(s):</v>
      </c>
    </row>
    <row r="5679">
      <c r="B5679" s="1" t="str">
        <f>IFERROR(__xludf.DUMMYFUNCTION("""COMPUTED_VALUE"""),"C++;Python")</f>
        <v>C++;Python</v>
      </c>
      <c r="E5679" s="1" t="str">
        <f>IFERROR(__xludf.DUMMYFUNCTION("UNIQUE(SPLIT(B5679,"";""))"),"C++")</f>
        <v>C++</v>
      </c>
      <c r="F5679" s="1" t="str">
        <f>IFERROR(__xludf.DUMMYFUNCTION("""COMPUTED_VALUE"""),"Python")</f>
        <v>Python</v>
      </c>
    </row>
    <row r="5680">
      <c r="B5680" s="1" t="str">
        <f>IFERROR(__xludf.DUMMYFUNCTION("""COMPUTED_VALUE"""),"C;HTML/CSS")</f>
        <v>C;HTML/CSS</v>
      </c>
      <c r="E5680" s="1" t="str">
        <f>IFERROR(__xludf.DUMMYFUNCTION("UNIQUE(SPLIT(B5680,"";""))"),"C")</f>
        <v>C</v>
      </c>
      <c r="F5680" s="1" t="str">
        <f>IFERROR(__xludf.DUMMYFUNCTION("""COMPUTED_VALUE"""),"HTML/CSS")</f>
        <v>HTML/CSS</v>
      </c>
    </row>
    <row r="5681">
      <c r="B5681" s="1" t="str">
        <f>IFERROR(__xludf.DUMMYFUNCTION("""COMPUTED_VALUE"""),"HTML/CSS;Java")</f>
        <v>HTML/CSS;Java</v>
      </c>
      <c r="E5681" s="1" t="str">
        <f>IFERROR(__xludf.DUMMYFUNCTION("UNIQUE(SPLIT(B5681,"";""))"),"HTML/CSS")</f>
        <v>HTML/CSS</v>
      </c>
      <c r="F5681" s="1" t="str">
        <f>IFERROR(__xludf.DUMMYFUNCTION("""COMPUTED_VALUE"""),"Java")</f>
        <v>Java</v>
      </c>
    </row>
    <row r="5682">
      <c r="B5682" s="1" t="str">
        <f>IFERROR(__xludf.DUMMYFUNCTION("""COMPUTED_VALUE"""),"Bash/Shell/PowerShell;C++;C#")</f>
        <v>Bash/Shell/PowerShell;C++;C#</v>
      </c>
      <c r="E5682" s="1" t="str">
        <f>IFERROR(__xludf.DUMMYFUNCTION("UNIQUE(SPLIT(B5682,"";""))"),"Bash/Shell/PowerShell")</f>
        <v>Bash/Shell/PowerShell</v>
      </c>
      <c r="F5682" s="1" t="str">
        <f>IFERROR(__xludf.DUMMYFUNCTION("""COMPUTED_VALUE"""),"C++")</f>
        <v>C++</v>
      </c>
      <c r="G5682" s="1" t="str">
        <f>IFERROR(__xludf.DUMMYFUNCTION("""COMPUTED_VALUE"""),"C#")</f>
        <v>C#</v>
      </c>
    </row>
    <row r="5683">
      <c r="B5683" s="1" t="str">
        <f>IFERROR(__xludf.DUMMYFUNCTION("""COMPUTED_VALUE"""),"Bash/Shell/PowerShell;Python;Ruby;SQL")</f>
        <v>Bash/Shell/PowerShell;Python;Ruby;SQL</v>
      </c>
      <c r="E5683" s="1" t="str">
        <f>IFERROR(__xludf.DUMMYFUNCTION("UNIQUE(SPLIT(B5683,"";""))"),"Bash/Shell/PowerShell")</f>
        <v>Bash/Shell/PowerShell</v>
      </c>
      <c r="F5683" s="1" t="str">
        <f>IFERROR(__xludf.DUMMYFUNCTION("""COMPUTED_VALUE"""),"Python")</f>
        <v>Python</v>
      </c>
      <c r="G5683" s="1" t="str">
        <f>IFERROR(__xludf.DUMMYFUNCTION("""COMPUTED_VALUE"""),"Ruby")</f>
        <v>Ruby</v>
      </c>
      <c r="H5683" s="1" t="str">
        <f>IFERROR(__xludf.DUMMYFUNCTION("""COMPUTED_VALUE"""),"SQL")</f>
        <v>SQL</v>
      </c>
    </row>
    <row r="5684">
      <c r="B5684" s="1" t="str">
        <f>IFERROR(__xludf.DUMMYFUNCTION("""COMPUTED_VALUE"""),"C#;HTML/CSS;JavaScript;SQL;TypeScript")</f>
        <v>C#;HTML/CSS;JavaScript;SQL;TypeScript</v>
      </c>
      <c r="E5684" s="1" t="str">
        <f>IFERROR(__xludf.DUMMYFUNCTION("UNIQUE(SPLIT(B5684,"";""))"),"C#")</f>
        <v>C#</v>
      </c>
      <c r="F5684" s="1" t="str">
        <f>IFERROR(__xludf.DUMMYFUNCTION("""COMPUTED_VALUE"""),"HTML/CSS")</f>
        <v>HTML/CSS</v>
      </c>
      <c r="G5684" s="1" t="str">
        <f>IFERROR(__xludf.DUMMYFUNCTION("""COMPUTED_VALUE"""),"JavaScript")</f>
        <v>JavaScript</v>
      </c>
      <c r="H5684" s="1" t="str">
        <f>IFERROR(__xludf.DUMMYFUNCTION("""COMPUTED_VALUE"""),"SQL")</f>
        <v>SQL</v>
      </c>
      <c r="I5684" s="1" t="str">
        <f>IFERROR(__xludf.DUMMYFUNCTION("""COMPUTED_VALUE"""),"TypeScript")</f>
        <v>TypeScript</v>
      </c>
    </row>
    <row r="5685">
      <c r="B5685" s="1" t="str">
        <f>IFERROR(__xludf.DUMMYFUNCTION("""COMPUTED_VALUE"""),"C++;C#;JavaScript;Python;SQL")</f>
        <v>C++;C#;JavaScript;Python;SQL</v>
      </c>
      <c r="E5685" s="1" t="str">
        <f>IFERROR(__xludf.DUMMYFUNCTION("UNIQUE(SPLIT(B5685,"";""))"),"C++")</f>
        <v>C++</v>
      </c>
      <c r="F5685" s="1" t="str">
        <f>IFERROR(__xludf.DUMMYFUNCTION("""COMPUTED_VALUE"""),"C#")</f>
        <v>C#</v>
      </c>
      <c r="G5685" s="1" t="str">
        <f>IFERROR(__xludf.DUMMYFUNCTION("""COMPUTED_VALUE"""),"JavaScript")</f>
        <v>JavaScript</v>
      </c>
      <c r="H5685" s="1" t="str">
        <f>IFERROR(__xludf.DUMMYFUNCTION("""COMPUTED_VALUE"""),"Python")</f>
        <v>Python</v>
      </c>
      <c r="I5685" s="1" t="str">
        <f>IFERROR(__xludf.DUMMYFUNCTION("""COMPUTED_VALUE"""),"SQL")</f>
        <v>SQL</v>
      </c>
    </row>
    <row r="5686">
      <c r="B5686" s="1" t="str">
        <f>IFERROR(__xludf.DUMMYFUNCTION("""COMPUTED_VALUE"""),"HTML/CSS;JavaScript;PHP;SQL")</f>
        <v>HTML/CSS;JavaScript;PHP;SQL</v>
      </c>
      <c r="E5686" s="1" t="str">
        <f>IFERROR(__xludf.DUMMYFUNCTION("UNIQUE(SPLIT(B5686,"";""))"),"HTML/CSS")</f>
        <v>HTML/CSS</v>
      </c>
      <c r="F5686" s="1" t="str">
        <f>IFERROR(__xludf.DUMMYFUNCTION("""COMPUTED_VALUE"""),"JavaScript")</f>
        <v>JavaScript</v>
      </c>
      <c r="G5686" s="1" t="str">
        <f>IFERROR(__xludf.DUMMYFUNCTION("""COMPUTED_VALUE"""),"PHP")</f>
        <v>PHP</v>
      </c>
      <c r="H5686" s="1" t="str">
        <f>IFERROR(__xludf.DUMMYFUNCTION("""COMPUTED_VALUE"""),"SQL")</f>
        <v>SQL</v>
      </c>
    </row>
    <row r="5687">
      <c r="B5687" s="1" t="str">
        <f>IFERROR(__xludf.DUMMYFUNCTION("""COMPUTED_VALUE"""),"Assembly;C;C++;HTML/CSS;Java;JavaScript;Python;SQL")</f>
        <v>Assembly;C;C++;HTML/CSS;Java;JavaScript;Python;SQL</v>
      </c>
      <c r="E5687" s="1" t="str">
        <f>IFERROR(__xludf.DUMMYFUNCTION("UNIQUE(SPLIT(B5687,"";""))"),"Assembly")</f>
        <v>Assembly</v>
      </c>
      <c r="F5687" s="1" t="str">
        <f>IFERROR(__xludf.DUMMYFUNCTION("""COMPUTED_VALUE"""),"C")</f>
        <v>C</v>
      </c>
      <c r="G5687" s="1" t="str">
        <f>IFERROR(__xludf.DUMMYFUNCTION("""COMPUTED_VALUE"""),"C++")</f>
        <v>C++</v>
      </c>
      <c r="H5687" s="1" t="str">
        <f>IFERROR(__xludf.DUMMYFUNCTION("""COMPUTED_VALUE"""),"HTML/CSS")</f>
        <v>HTML/CSS</v>
      </c>
      <c r="I5687" s="1" t="str">
        <f>IFERROR(__xludf.DUMMYFUNCTION("""COMPUTED_VALUE"""),"Java")</f>
        <v>Java</v>
      </c>
      <c r="J5687" s="1" t="str">
        <f>IFERROR(__xludf.DUMMYFUNCTION("""COMPUTED_VALUE"""),"JavaScript")</f>
        <v>JavaScript</v>
      </c>
      <c r="K5687" s="1" t="str">
        <f>IFERROR(__xludf.DUMMYFUNCTION("""COMPUTED_VALUE"""),"Python")</f>
        <v>Python</v>
      </c>
      <c r="L5687" s="1" t="str">
        <f>IFERROR(__xludf.DUMMYFUNCTION("""COMPUTED_VALUE"""),"SQL")</f>
        <v>SQL</v>
      </c>
    </row>
    <row r="5688">
      <c r="B5688" s="1" t="str">
        <f>IFERROR(__xludf.DUMMYFUNCTION("""COMPUTED_VALUE"""),"Dart;Kotlin")</f>
        <v>Dart;Kotlin</v>
      </c>
      <c r="E5688" s="1" t="str">
        <f>IFERROR(__xludf.DUMMYFUNCTION("UNIQUE(SPLIT(B5688,"";""))"),"Dart")</f>
        <v>Dart</v>
      </c>
      <c r="F5688" s="1" t="str">
        <f>IFERROR(__xludf.DUMMYFUNCTION("""COMPUTED_VALUE"""),"Kotlin")</f>
        <v>Kotlin</v>
      </c>
    </row>
    <row r="5689">
      <c r="B5689" s="1" t="str">
        <f>IFERROR(__xludf.DUMMYFUNCTION("""COMPUTED_VALUE"""),"Java;SQL")</f>
        <v>Java;SQL</v>
      </c>
      <c r="E5689" s="1" t="str">
        <f>IFERROR(__xludf.DUMMYFUNCTION("UNIQUE(SPLIT(B5689,"";""))"),"Java")</f>
        <v>Java</v>
      </c>
      <c r="F5689" s="1" t="str">
        <f>IFERROR(__xludf.DUMMYFUNCTION("""COMPUTED_VALUE"""),"SQL")</f>
        <v>SQL</v>
      </c>
    </row>
    <row r="5690">
      <c r="B5690" s="1" t="str">
        <f>IFERROR(__xludf.DUMMYFUNCTION("""COMPUTED_VALUE"""),"HTML/CSS;JavaScript;PHP;SQL")</f>
        <v>HTML/CSS;JavaScript;PHP;SQL</v>
      </c>
      <c r="E5690" s="1" t="str">
        <f>IFERROR(__xludf.DUMMYFUNCTION("UNIQUE(SPLIT(B5690,"";""))"),"HTML/CSS")</f>
        <v>HTML/CSS</v>
      </c>
      <c r="F5690" s="1" t="str">
        <f>IFERROR(__xludf.DUMMYFUNCTION("""COMPUTED_VALUE"""),"JavaScript")</f>
        <v>JavaScript</v>
      </c>
      <c r="G5690" s="1" t="str">
        <f>IFERROR(__xludf.DUMMYFUNCTION("""COMPUTED_VALUE"""),"PHP")</f>
        <v>PHP</v>
      </c>
      <c r="H5690" s="1" t="str">
        <f>IFERROR(__xludf.DUMMYFUNCTION("""COMPUTED_VALUE"""),"SQL")</f>
        <v>SQL</v>
      </c>
    </row>
    <row r="5691">
      <c r="B5691" s="1" t="str">
        <f>IFERROR(__xludf.DUMMYFUNCTION("""COMPUTED_VALUE"""),"HTML/CSS;JavaScript;Python;TypeScript")</f>
        <v>HTML/CSS;JavaScript;Python;TypeScript</v>
      </c>
      <c r="E5691" s="1" t="str">
        <f>IFERROR(__xludf.DUMMYFUNCTION("UNIQUE(SPLIT(B5691,"";""))"),"HTML/CSS")</f>
        <v>HTML/CSS</v>
      </c>
      <c r="F5691" s="1" t="str">
        <f>IFERROR(__xludf.DUMMYFUNCTION("""COMPUTED_VALUE"""),"JavaScript")</f>
        <v>JavaScript</v>
      </c>
      <c r="G5691" s="1" t="str">
        <f>IFERROR(__xludf.DUMMYFUNCTION("""COMPUTED_VALUE"""),"Python")</f>
        <v>Python</v>
      </c>
      <c r="H5691" s="1" t="str">
        <f>IFERROR(__xludf.DUMMYFUNCTION("""COMPUTED_VALUE"""),"TypeScript")</f>
        <v>TypeScript</v>
      </c>
    </row>
    <row r="5692">
      <c r="B5692" s="1" t="str">
        <f>IFERROR(__xludf.DUMMYFUNCTION("""COMPUTED_VALUE"""),"C;C++;C#;HTML/CSS;Java;JavaScript;Python;SQL;VBA")</f>
        <v>C;C++;C#;HTML/CSS;Java;JavaScript;Python;SQL;VBA</v>
      </c>
      <c r="E5692" s="1" t="str">
        <f>IFERROR(__xludf.DUMMYFUNCTION("UNIQUE(SPLIT(B5692,"";""))"),"C")</f>
        <v>C</v>
      </c>
      <c r="F5692" s="1" t="str">
        <f>IFERROR(__xludf.DUMMYFUNCTION("""COMPUTED_VALUE"""),"C++")</f>
        <v>C++</v>
      </c>
      <c r="G5692" s="1" t="str">
        <f>IFERROR(__xludf.DUMMYFUNCTION("""COMPUTED_VALUE"""),"C#")</f>
        <v>C#</v>
      </c>
      <c r="H5692" s="1" t="str">
        <f>IFERROR(__xludf.DUMMYFUNCTION("""COMPUTED_VALUE"""),"HTML/CSS")</f>
        <v>HTML/CSS</v>
      </c>
      <c r="I5692" s="1" t="str">
        <f>IFERROR(__xludf.DUMMYFUNCTION("""COMPUTED_VALUE"""),"Java")</f>
        <v>Java</v>
      </c>
      <c r="J5692" s="1" t="str">
        <f>IFERROR(__xludf.DUMMYFUNCTION("""COMPUTED_VALUE"""),"JavaScript")</f>
        <v>JavaScript</v>
      </c>
      <c r="K5692" s="1" t="str">
        <f>IFERROR(__xludf.DUMMYFUNCTION("""COMPUTED_VALUE"""),"Python")</f>
        <v>Python</v>
      </c>
      <c r="L5692" s="1" t="str">
        <f>IFERROR(__xludf.DUMMYFUNCTION("""COMPUTED_VALUE"""),"SQL")</f>
        <v>SQL</v>
      </c>
      <c r="M5692" s="1" t="str">
        <f>IFERROR(__xludf.DUMMYFUNCTION("""COMPUTED_VALUE"""),"VBA")</f>
        <v>VBA</v>
      </c>
    </row>
    <row r="5693">
      <c r="B5693" s="1" t="str">
        <f>IFERROR(__xludf.DUMMYFUNCTION("""COMPUTED_VALUE"""),"C;C++;C#;Dart;Go;HTML/CSS;Java;JavaScript;Kotlin;Objective-C;PHP;Python;SQL;Swift;VBA")</f>
        <v>C;C++;C#;Dart;Go;HTML/CSS;Java;JavaScript;Kotlin;Objective-C;PHP;Python;SQL;Swift;VBA</v>
      </c>
      <c r="E5693" s="1" t="str">
        <f>IFERROR(__xludf.DUMMYFUNCTION("UNIQUE(SPLIT(B5693,"";""))"),"C")</f>
        <v>C</v>
      </c>
      <c r="F5693" s="1" t="str">
        <f>IFERROR(__xludf.DUMMYFUNCTION("""COMPUTED_VALUE"""),"C++")</f>
        <v>C++</v>
      </c>
      <c r="G5693" s="1" t="str">
        <f>IFERROR(__xludf.DUMMYFUNCTION("""COMPUTED_VALUE"""),"C#")</f>
        <v>C#</v>
      </c>
      <c r="H5693" s="1" t="str">
        <f>IFERROR(__xludf.DUMMYFUNCTION("""COMPUTED_VALUE"""),"Dart")</f>
        <v>Dart</v>
      </c>
      <c r="I5693" s="1" t="str">
        <f>IFERROR(__xludf.DUMMYFUNCTION("""COMPUTED_VALUE"""),"Go")</f>
        <v>Go</v>
      </c>
      <c r="J5693" s="1" t="str">
        <f>IFERROR(__xludf.DUMMYFUNCTION("""COMPUTED_VALUE"""),"HTML/CSS")</f>
        <v>HTML/CSS</v>
      </c>
      <c r="K5693" s="1" t="str">
        <f>IFERROR(__xludf.DUMMYFUNCTION("""COMPUTED_VALUE"""),"Java")</f>
        <v>Java</v>
      </c>
      <c r="L5693" s="1" t="str">
        <f>IFERROR(__xludf.DUMMYFUNCTION("""COMPUTED_VALUE"""),"JavaScript")</f>
        <v>JavaScript</v>
      </c>
      <c r="M5693" s="1" t="str">
        <f>IFERROR(__xludf.DUMMYFUNCTION("""COMPUTED_VALUE"""),"Kotlin")</f>
        <v>Kotlin</v>
      </c>
      <c r="N5693" s="1" t="str">
        <f>IFERROR(__xludf.DUMMYFUNCTION("""COMPUTED_VALUE"""),"Objective-C")</f>
        <v>Objective-C</v>
      </c>
      <c r="O5693" s="1" t="str">
        <f>IFERROR(__xludf.DUMMYFUNCTION("""COMPUTED_VALUE"""),"PHP")</f>
        <v>PHP</v>
      </c>
      <c r="P5693" s="1" t="str">
        <f>IFERROR(__xludf.DUMMYFUNCTION("""COMPUTED_VALUE"""),"Python")</f>
        <v>Python</v>
      </c>
      <c r="Q5693" s="1" t="str">
        <f>IFERROR(__xludf.DUMMYFUNCTION("""COMPUTED_VALUE"""),"SQL")</f>
        <v>SQL</v>
      </c>
      <c r="R5693" s="1" t="str">
        <f>IFERROR(__xludf.DUMMYFUNCTION("""COMPUTED_VALUE"""),"Swift")</f>
        <v>Swift</v>
      </c>
      <c r="S5693" s="1" t="str">
        <f>IFERROR(__xludf.DUMMYFUNCTION("""COMPUTED_VALUE"""),"VBA")</f>
        <v>VBA</v>
      </c>
    </row>
    <row r="5694">
      <c r="B5694" s="1" t="str">
        <f>IFERROR(__xludf.DUMMYFUNCTION("""COMPUTED_VALUE"""),"Bash/Shell/PowerShell;C#;HTML/CSS;Java;JavaScript;PHP;Python;SQL")</f>
        <v>Bash/Shell/PowerShell;C#;HTML/CSS;Java;JavaScript;PHP;Python;SQL</v>
      </c>
      <c r="E5694" s="1" t="str">
        <f>IFERROR(__xludf.DUMMYFUNCTION("UNIQUE(SPLIT(B5694,"";""))"),"Bash/Shell/PowerShell")</f>
        <v>Bash/Shell/PowerShell</v>
      </c>
      <c r="F5694" s="1" t="str">
        <f>IFERROR(__xludf.DUMMYFUNCTION("""COMPUTED_VALUE"""),"C#")</f>
        <v>C#</v>
      </c>
      <c r="G5694" s="1" t="str">
        <f>IFERROR(__xludf.DUMMYFUNCTION("""COMPUTED_VALUE"""),"HTML/CSS")</f>
        <v>HTML/CSS</v>
      </c>
      <c r="H5694" s="1" t="str">
        <f>IFERROR(__xludf.DUMMYFUNCTION("""COMPUTED_VALUE"""),"Java")</f>
        <v>Java</v>
      </c>
      <c r="I5694" s="1" t="str">
        <f>IFERROR(__xludf.DUMMYFUNCTION("""COMPUTED_VALUE"""),"JavaScript")</f>
        <v>JavaScript</v>
      </c>
      <c r="J5694" s="1" t="str">
        <f>IFERROR(__xludf.DUMMYFUNCTION("""COMPUTED_VALUE"""),"PHP")</f>
        <v>PHP</v>
      </c>
      <c r="K5694" s="1" t="str">
        <f>IFERROR(__xludf.DUMMYFUNCTION("""COMPUTED_VALUE"""),"Python")</f>
        <v>Python</v>
      </c>
      <c r="L5694" s="1" t="str">
        <f>IFERROR(__xludf.DUMMYFUNCTION("""COMPUTED_VALUE"""),"SQL")</f>
        <v>SQL</v>
      </c>
    </row>
    <row r="5695">
      <c r="B5695" s="1" t="str">
        <f>IFERROR(__xludf.DUMMYFUNCTION("""COMPUTED_VALUE"""),"C++;C#;Go;HTML/CSS;Java;JavaScript;Objective-C;PHP;SQL;TypeScript")</f>
        <v>C++;C#;Go;HTML/CSS;Java;JavaScript;Objective-C;PHP;SQL;TypeScript</v>
      </c>
      <c r="E5695" s="1" t="str">
        <f>IFERROR(__xludf.DUMMYFUNCTION("UNIQUE(SPLIT(B5695,"";""))"),"C++")</f>
        <v>C++</v>
      </c>
      <c r="F5695" s="1" t="str">
        <f>IFERROR(__xludf.DUMMYFUNCTION("""COMPUTED_VALUE"""),"C#")</f>
        <v>C#</v>
      </c>
      <c r="G5695" s="1" t="str">
        <f>IFERROR(__xludf.DUMMYFUNCTION("""COMPUTED_VALUE"""),"Go")</f>
        <v>Go</v>
      </c>
      <c r="H5695" s="1" t="str">
        <f>IFERROR(__xludf.DUMMYFUNCTION("""COMPUTED_VALUE"""),"HTML/CSS")</f>
        <v>HTML/CSS</v>
      </c>
      <c r="I5695" s="1" t="str">
        <f>IFERROR(__xludf.DUMMYFUNCTION("""COMPUTED_VALUE"""),"Java")</f>
        <v>Java</v>
      </c>
      <c r="J5695" s="1" t="str">
        <f>IFERROR(__xludf.DUMMYFUNCTION("""COMPUTED_VALUE"""),"JavaScript")</f>
        <v>JavaScript</v>
      </c>
      <c r="K5695" s="1" t="str">
        <f>IFERROR(__xludf.DUMMYFUNCTION("""COMPUTED_VALUE"""),"Objective-C")</f>
        <v>Objective-C</v>
      </c>
      <c r="L5695" s="1" t="str">
        <f>IFERROR(__xludf.DUMMYFUNCTION("""COMPUTED_VALUE"""),"PHP")</f>
        <v>PHP</v>
      </c>
      <c r="M5695" s="1" t="str">
        <f>IFERROR(__xludf.DUMMYFUNCTION("""COMPUTED_VALUE"""),"SQL")</f>
        <v>SQL</v>
      </c>
      <c r="N5695" s="1" t="str">
        <f>IFERROR(__xludf.DUMMYFUNCTION("""COMPUTED_VALUE"""),"TypeScript")</f>
        <v>TypeScript</v>
      </c>
    </row>
    <row r="5696">
      <c r="B5696" s="1" t="str">
        <f>IFERROR(__xludf.DUMMYFUNCTION("""COMPUTED_VALUE"""),"Java")</f>
        <v>Java</v>
      </c>
      <c r="E5696" s="1" t="str">
        <f>IFERROR(__xludf.DUMMYFUNCTION("UNIQUE(SPLIT(B5696,"";""))"),"Java")</f>
        <v>Java</v>
      </c>
    </row>
    <row r="5697">
      <c r="B5697" s="1" t="str">
        <f>IFERROR(__xludf.DUMMYFUNCTION("""COMPUTED_VALUE"""),"Bash/Shell/PowerShell;C++;Go;HTML/CSS;JavaScript;Python;TypeScript")</f>
        <v>Bash/Shell/PowerShell;C++;Go;HTML/CSS;JavaScript;Python;TypeScript</v>
      </c>
      <c r="E5697" s="1" t="str">
        <f>IFERROR(__xludf.DUMMYFUNCTION("UNIQUE(SPLIT(B5697,"";""))"),"Bash/Shell/PowerShell")</f>
        <v>Bash/Shell/PowerShell</v>
      </c>
      <c r="F5697" s="1" t="str">
        <f>IFERROR(__xludf.DUMMYFUNCTION("""COMPUTED_VALUE"""),"C++")</f>
        <v>C++</v>
      </c>
      <c r="G5697" s="1" t="str">
        <f>IFERROR(__xludf.DUMMYFUNCTION("""COMPUTED_VALUE"""),"Go")</f>
        <v>Go</v>
      </c>
      <c r="H5697" s="1" t="str">
        <f>IFERROR(__xludf.DUMMYFUNCTION("""COMPUTED_VALUE"""),"HTML/CSS")</f>
        <v>HTML/CSS</v>
      </c>
      <c r="I5697" s="1" t="str">
        <f>IFERROR(__xludf.DUMMYFUNCTION("""COMPUTED_VALUE"""),"JavaScript")</f>
        <v>JavaScript</v>
      </c>
      <c r="J5697" s="1" t="str">
        <f>IFERROR(__xludf.DUMMYFUNCTION("""COMPUTED_VALUE"""),"Python")</f>
        <v>Python</v>
      </c>
      <c r="K5697" s="1" t="str">
        <f>IFERROR(__xludf.DUMMYFUNCTION("""COMPUTED_VALUE"""),"TypeScript")</f>
        <v>TypeScript</v>
      </c>
    </row>
    <row r="5698">
      <c r="B5698" s="1" t="str">
        <f>IFERROR(__xludf.DUMMYFUNCTION("""COMPUTED_VALUE"""),"C++;HTML/CSS;Java;JavaScript;PHP;SQL")</f>
        <v>C++;HTML/CSS;Java;JavaScript;PHP;SQL</v>
      </c>
      <c r="E5698" s="1" t="str">
        <f>IFERROR(__xludf.DUMMYFUNCTION("UNIQUE(SPLIT(B5698,"";""))"),"C++")</f>
        <v>C++</v>
      </c>
      <c r="F5698" s="1" t="str">
        <f>IFERROR(__xludf.DUMMYFUNCTION("""COMPUTED_VALUE"""),"HTML/CSS")</f>
        <v>HTML/CSS</v>
      </c>
      <c r="G5698" s="1" t="str">
        <f>IFERROR(__xludf.DUMMYFUNCTION("""COMPUTED_VALUE"""),"Java")</f>
        <v>Java</v>
      </c>
      <c r="H5698" s="1" t="str">
        <f>IFERROR(__xludf.DUMMYFUNCTION("""COMPUTED_VALUE"""),"JavaScript")</f>
        <v>JavaScript</v>
      </c>
      <c r="I5698" s="1" t="str">
        <f>IFERROR(__xludf.DUMMYFUNCTION("""COMPUTED_VALUE"""),"PHP")</f>
        <v>PHP</v>
      </c>
      <c r="J5698" s="1" t="str">
        <f>IFERROR(__xludf.DUMMYFUNCTION("""COMPUTED_VALUE"""),"SQL")</f>
        <v>SQL</v>
      </c>
    </row>
    <row r="5699">
      <c r="B5699" s="1" t="str">
        <f>IFERROR(__xludf.DUMMYFUNCTION("""COMPUTED_VALUE"""),"Bash/Shell/PowerShell;Python")</f>
        <v>Bash/Shell/PowerShell;Python</v>
      </c>
      <c r="E5699" s="1" t="str">
        <f>IFERROR(__xludf.DUMMYFUNCTION("UNIQUE(SPLIT(B5699,"";""))"),"Bash/Shell/PowerShell")</f>
        <v>Bash/Shell/PowerShell</v>
      </c>
      <c r="F5699" s="1" t="str">
        <f>IFERROR(__xludf.DUMMYFUNCTION("""COMPUTED_VALUE"""),"Python")</f>
        <v>Python</v>
      </c>
    </row>
    <row r="5700">
      <c r="B5700" s="1" t="str">
        <f>IFERROR(__xludf.DUMMYFUNCTION("""COMPUTED_VALUE"""),"C#;JavaScript;SQL")</f>
        <v>C#;JavaScript;SQL</v>
      </c>
      <c r="E5700" s="1" t="str">
        <f>IFERROR(__xludf.DUMMYFUNCTION("UNIQUE(SPLIT(B5700,"";""))"),"C#")</f>
        <v>C#</v>
      </c>
      <c r="F5700" s="1" t="str">
        <f>IFERROR(__xludf.DUMMYFUNCTION("""COMPUTED_VALUE"""),"JavaScript")</f>
        <v>JavaScript</v>
      </c>
      <c r="G5700" s="1" t="str">
        <f>IFERROR(__xludf.DUMMYFUNCTION("""COMPUTED_VALUE"""),"SQL")</f>
        <v>SQL</v>
      </c>
    </row>
    <row r="5701">
      <c r="B5701" s="1" t="str">
        <f>IFERROR(__xludf.DUMMYFUNCTION("""COMPUTED_VALUE"""),"Swift")</f>
        <v>Swift</v>
      </c>
      <c r="E5701" s="1" t="str">
        <f>IFERROR(__xludf.DUMMYFUNCTION("UNIQUE(SPLIT(B5701,"";""))"),"Swift")</f>
        <v>Swift</v>
      </c>
    </row>
    <row r="5702">
      <c r="B5702" s="1" t="str">
        <f>IFERROR(__xludf.DUMMYFUNCTION("""COMPUTED_VALUE"""),"HTML/CSS;Java;JavaScript;PHP;Python;SQL")</f>
        <v>HTML/CSS;Java;JavaScript;PHP;Python;SQL</v>
      </c>
      <c r="E5702" s="1" t="str">
        <f>IFERROR(__xludf.DUMMYFUNCTION("UNIQUE(SPLIT(B5702,"";""))"),"HTML/CSS")</f>
        <v>HTML/CSS</v>
      </c>
      <c r="F5702" s="1" t="str">
        <f>IFERROR(__xludf.DUMMYFUNCTION("""COMPUTED_VALUE"""),"Java")</f>
        <v>Java</v>
      </c>
      <c r="G5702" s="1" t="str">
        <f>IFERROR(__xludf.DUMMYFUNCTION("""COMPUTED_VALUE"""),"JavaScript")</f>
        <v>JavaScript</v>
      </c>
      <c r="H5702" s="1" t="str">
        <f>IFERROR(__xludf.DUMMYFUNCTION("""COMPUTED_VALUE"""),"PHP")</f>
        <v>PHP</v>
      </c>
      <c r="I5702" s="1" t="str">
        <f>IFERROR(__xludf.DUMMYFUNCTION("""COMPUTED_VALUE"""),"Python")</f>
        <v>Python</v>
      </c>
      <c r="J5702" s="1" t="str">
        <f>IFERROR(__xludf.DUMMYFUNCTION("""COMPUTED_VALUE"""),"SQL")</f>
        <v>SQL</v>
      </c>
    </row>
    <row r="5703">
      <c r="B5703" s="1" t="str">
        <f>IFERROR(__xludf.DUMMYFUNCTION("""COMPUTED_VALUE"""),"C;C++")</f>
        <v>C;C++</v>
      </c>
      <c r="E5703" s="1" t="str">
        <f>IFERROR(__xludf.DUMMYFUNCTION("UNIQUE(SPLIT(B5703,"";""))"),"C")</f>
        <v>C</v>
      </c>
      <c r="F5703" s="1" t="str">
        <f>IFERROR(__xludf.DUMMYFUNCTION("""COMPUTED_VALUE"""),"C++")</f>
        <v>C++</v>
      </c>
    </row>
    <row r="5704">
      <c r="B5704" s="1" t="str">
        <f>IFERROR(__xludf.DUMMYFUNCTION("""COMPUTED_VALUE"""),"HTML/CSS;JavaScript;TypeScript")</f>
        <v>HTML/CSS;JavaScript;TypeScript</v>
      </c>
      <c r="E5704" s="1" t="str">
        <f>IFERROR(__xludf.DUMMYFUNCTION("UNIQUE(SPLIT(B5704,"";""))"),"HTML/CSS")</f>
        <v>HTML/CSS</v>
      </c>
      <c r="F5704" s="1" t="str">
        <f>IFERROR(__xludf.DUMMYFUNCTION("""COMPUTED_VALUE"""),"JavaScript")</f>
        <v>JavaScript</v>
      </c>
      <c r="G5704" s="1" t="str">
        <f>IFERROR(__xludf.DUMMYFUNCTION("""COMPUTED_VALUE"""),"TypeScript")</f>
        <v>TypeScript</v>
      </c>
    </row>
    <row r="5705">
      <c r="B5705" s="1" t="str">
        <f>IFERROR(__xludf.DUMMYFUNCTION("""COMPUTED_VALUE"""),"Java")</f>
        <v>Java</v>
      </c>
      <c r="E5705" s="1" t="str">
        <f>IFERROR(__xludf.DUMMYFUNCTION("UNIQUE(SPLIT(B5705,"";""))"),"Java")</f>
        <v>Java</v>
      </c>
    </row>
    <row r="5706">
      <c r="B5706" s="1" t="str">
        <f>IFERROR(__xludf.DUMMYFUNCTION("""COMPUTED_VALUE"""),"Bash/Shell/PowerShell;HTML/CSS;JavaScript;Python;Ruby;Rust;SQL")</f>
        <v>Bash/Shell/PowerShell;HTML/CSS;JavaScript;Python;Ruby;Rust;SQL</v>
      </c>
      <c r="E5706" s="1" t="str">
        <f>IFERROR(__xludf.DUMMYFUNCTION("UNIQUE(SPLIT(B5706,"";""))"),"Bash/Shell/PowerShell")</f>
        <v>Bash/Shell/PowerShell</v>
      </c>
      <c r="F5706" s="1" t="str">
        <f>IFERROR(__xludf.DUMMYFUNCTION("""COMPUTED_VALUE"""),"HTML/CSS")</f>
        <v>HTML/CSS</v>
      </c>
      <c r="G5706" s="1" t="str">
        <f>IFERROR(__xludf.DUMMYFUNCTION("""COMPUTED_VALUE"""),"JavaScript")</f>
        <v>JavaScript</v>
      </c>
      <c r="H5706" s="1" t="str">
        <f>IFERROR(__xludf.DUMMYFUNCTION("""COMPUTED_VALUE"""),"Python")</f>
        <v>Python</v>
      </c>
      <c r="I5706" s="1" t="str">
        <f>IFERROR(__xludf.DUMMYFUNCTION("""COMPUTED_VALUE"""),"Ruby")</f>
        <v>Ruby</v>
      </c>
      <c r="J5706" s="1" t="str">
        <f>IFERROR(__xludf.DUMMYFUNCTION("""COMPUTED_VALUE"""),"Rust")</f>
        <v>Rust</v>
      </c>
      <c r="K5706" s="1" t="str">
        <f>IFERROR(__xludf.DUMMYFUNCTION("""COMPUTED_VALUE"""),"SQL")</f>
        <v>SQL</v>
      </c>
    </row>
    <row r="5707">
      <c r="B5707" s="1" t="str">
        <f>IFERROR(__xludf.DUMMYFUNCTION("""COMPUTED_VALUE"""),"C#")</f>
        <v>C#</v>
      </c>
      <c r="E5707" s="1" t="str">
        <f>IFERROR(__xludf.DUMMYFUNCTION("UNIQUE(SPLIT(B5707,"";""))"),"C#")</f>
        <v>C#</v>
      </c>
    </row>
    <row r="5708">
      <c r="B5708" s="1" t="str">
        <f>IFERROR(__xludf.DUMMYFUNCTION("""COMPUTED_VALUE"""),"Ruby")</f>
        <v>Ruby</v>
      </c>
      <c r="E5708" s="1" t="str">
        <f>IFERROR(__xludf.DUMMYFUNCTION("UNIQUE(SPLIT(B5708,"";""))"),"Ruby")</f>
        <v>Ruby</v>
      </c>
    </row>
    <row r="5709">
      <c r="B5709" s="1" t="str">
        <f>IFERROR(__xludf.DUMMYFUNCTION("""COMPUTED_VALUE"""),"Assembly;Dart;Erlang;Go;HTML/CSS;JavaScript;Kotlin;SQL")</f>
        <v>Assembly;Dart;Erlang;Go;HTML/CSS;JavaScript;Kotlin;SQL</v>
      </c>
      <c r="E5709" s="1" t="str">
        <f>IFERROR(__xludf.DUMMYFUNCTION("UNIQUE(SPLIT(B5709,"";""))"),"Assembly")</f>
        <v>Assembly</v>
      </c>
      <c r="F5709" s="1" t="str">
        <f>IFERROR(__xludf.DUMMYFUNCTION("""COMPUTED_VALUE"""),"Dart")</f>
        <v>Dart</v>
      </c>
      <c r="G5709" s="1" t="str">
        <f>IFERROR(__xludf.DUMMYFUNCTION("""COMPUTED_VALUE"""),"Erlang")</f>
        <v>Erlang</v>
      </c>
      <c r="H5709" s="1" t="str">
        <f>IFERROR(__xludf.DUMMYFUNCTION("""COMPUTED_VALUE"""),"Go")</f>
        <v>Go</v>
      </c>
      <c r="I5709" s="1" t="str">
        <f>IFERROR(__xludf.DUMMYFUNCTION("""COMPUTED_VALUE"""),"HTML/CSS")</f>
        <v>HTML/CSS</v>
      </c>
      <c r="J5709" s="1" t="str">
        <f>IFERROR(__xludf.DUMMYFUNCTION("""COMPUTED_VALUE"""),"JavaScript")</f>
        <v>JavaScript</v>
      </c>
      <c r="K5709" s="1" t="str">
        <f>IFERROR(__xludf.DUMMYFUNCTION("""COMPUTED_VALUE"""),"Kotlin")</f>
        <v>Kotlin</v>
      </c>
      <c r="L5709" s="1" t="str">
        <f>IFERROR(__xludf.DUMMYFUNCTION("""COMPUTED_VALUE"""),"SQL")</f>
        <v>SQL</v>
      </c>
    </row>
    <row r="5710">
      <c r="B5710" s="1" t="str">
        <f>IFERROR(__xludf.DUMMYFUNCTION("""COMPUTED_VALUE"""),"Bash/Shell/PowerShell;HTML/CSS;JavaScript;PHP")</f>
        <v>Bash/Shell/PowerShell;HTML/CSS;JavaScript;PHP</v>
      </c>
      <c r="E5710" s="1" t="str">
        <f>IFERROR(__xludf.DUMMYFUNCTION("UNIQUE(SPLIT(B5710,"";""))"),"Bash/Shell/PowerShell")</f>
        <v>Bash/Shell/PowerShell</v>
      </c>
      <c r="F5710" s="1" t="str">
        <f>IFERROR(__xludf.DUMMYFUNCTION("""COMPUTED_VALUE"""),"HTML/CSS")</f>
        <v>HTML/CSS</v>
      </c>
      <c r="G5710" s="1" t="str">
        <f>IFERROR(__xludf.DUMMYFUNCTION("""COMPUTED_VALUE"""),"JavaScript")</f>
        <v>JavaScript</v>
      </c>
      <c r="H5710" s="1" t="str">
        <f>IFERROR(__xludf.DUMMYFUNCTION("""COMPUTED_VALUE"""),"PHP")</f>
        <v>PHP</v>
      </c>
    </row>
    <row r="5711">
      <c r="B5711" s="1" t="str">
        <f>IFERROR(__xludf.DUMMYFUNCTION("""COMPUTED_VALUE"""),"Bash/Shell/PowerShell;Java;SQL;Other(s):")</f>
        <v>Bash/Shell/PowerShell;Java;SQL;Other(s):</v>
      </c>
      <c r="E5711" s="1" t="str">
        <f>IFERROR(__xludf.DUMMYFUNCTION("UNIQUE(SPLIT(B5711,"";""))"),"Bash/Shell/PowerShell")</f>
        <v>Bash/Shell/PowerShell</v>
      </c>
      <c r="F5711" s="1" t="str">
        <f>IFERROR(__xludf.DUMMYFUNCTION("""COMPUTED_VALUE"""),"Java")</f>
        <v>Java</v>
      </c>
      <c r="G5711" s="1" t="str">
        <f>IFERROR(__xludf.DUMMYFUNCTION("""COMPUTED_VALUE"""),"SQL")</f>
        <v>SQL</v>
      </c>
      <c r="H5711" s="1" t="str">
        <f>IFERROR(__xludf.DUMMYFUNCTION("""COMPUTED_VALUE"""),"Other(s):")</f>
        <v>Other(s):</v>
      </c>
    </row>
    <row r="5712">
      <c r="B5712" s="1" t="str">
        <f>IFERROR(__xludf.DUMMYFUNCTION("""COMPUTED_VALUE"""),"Java;PHP;SQL")</f>
        <v>Java;PHP;SQL</v>
      </c>
      <c r="E5712" s="1" t="str">
        <f>IFERROR(__xludf.DUMMYFUNCTION("UNIQUE(SPLIT(B5712,"";""))"),"Java")</f>
        <v>Java</v>
      </c>
      <c r="F5712" s="1" t="str">
        <f>IFERROR(__xludf.DUMMYFUNCTION("""COMPUTED_VALUE"""),"PHP")</f>
        <v>PHP</v>
      </c>
      <c r="G5712" s="1" t="str">
        <f>IFERROR(__xludf.DUMMYFUNCTION("""COMPUTED_VALUE"""),"SQL")</f>
        <v>SQL</v>
      </c>
    </row>
    <row r="5713">
      <c r="B5713" s="1" t="str">
        <f>IFERROR(__xludf.DUMMYFUNCTION("""COMPUTED_VALUE"""),"C++;HTML/CSS;Python;SQL")</f>
        <v>C++;HTML/CSS;Python;SQL</v>
      </c>
      <c r="E5713" s="1" t="str">
        <f>IFERROR(__xludf.DUMMYFUNCTION("UNIQUE(SPLIT(B5713,"";""))"),"C++")</f>
        <v>C++</v>
      </c>
      <c r="F5713" s="1" t="str">
        <f>IFERROR(__xludf.DUMMYFUNCTION("""COMPUTED_VALUE"""),"HTML/CSS")</f>
        <v>HTML/CSS</v>
      </c>
      <c r="G5713" s="1" t="str">
        <f>IFERROR(__xludf.DUMMYFUNCTION("""COMPUTED_VALUE"""),"Python")</f>
        <v>Python</v>
      </c>
      <c r="H5713" s="1" t="str">
        <f>IFERROR(__xludf.DUMMYFUNCTION("""COMPUTED_VALUE"""),"SQL")</f>
        <v>SQL</v>
      </c>
    </row>
    <row r="5714">
      <c r="B5714" s="1" t="str">
        <f>IFERROR(__xludf.DUMMYFUNCTION("""COMPUTED_VALUE"""),"C#;HTML/CSS;Java;JavaScript;SQL")</f>
        <v>C#;HTML/CSS;Java;JavaScript;SQL</v>
      </c>
      <c r="E5714" s="1" t="str">
        <f>IFERROR(__xludf.DUMMYFUNCTION("UNIQUE(SPLIT(B5714,"";""))"),"C#")</f>
        <v>C#</v>
      </c>
      <c r="F5714" s="1" t="str">
        <f>IFERROR(__xludf.DUMMYFUNCTION("""COMPUTED_VALUE"""),"HTML/CSS")</f>
        <v>HTML/CSS</v>
      </c>
      <c r="G5714" s="1" t="str">
        <f>IFERROR(__xludf.DUMMYFUNCTION("""COMPUTED_VALUE"""),"Java")</f>
        <v>Java</v>
      </c>
      <c r="H5714" s="1" t="str">
        <f>IFERROR(__xludf.DUMMYFUNCTION("""COMPUTED_VALUE"""),"JavaScript")</f>
        <v>JavaScript</v>
      </c>
      <c r="I5714" s="1" t="str">
        <f>IFERROR(__xludf.DUMMYFUNCTION("""COMPUTED_VALUE"""),"SQL")</f>
        <v>SQL</v>
      </c>
    </row>
    <row r="5715">
      <c r="B5715" s="1" t="str">
        <f>IFERROR(__xludf.DUMMYFUNCTION("""COMPUTED_VALUE"""),"C#;Python")</f>
        <v>C#;Python</v>
      </c>
      <c r="E5715" s="1" t="str">
        <f>IFERROR(__xludf.DUMMYFUNCTION("UNIQUE(SPLIT(B5715,"";""))"),"C#")</f>
        <v>C#</v>
      </c>
      <c r="F5715" s="1" t="str">
        <f>IFERROR(__xludf.DUMMYFUNCTION("""COMPUTED_VALUE"""),"Python")</f>
        <v>Python</v>
      </c>
    </row>
    <row r="5716">
      <c r="B5716" s="1" t="str">
        <f>IFERROR(__xludf.DUMMYFUNCTION("""COMPUTED_VALUE"""),"Bash/Shell/PowerShell;C;Python")</f>
        <v>Bash/Shell/PowerShell;C;Python</v>
      </c>
      <c r="E5716" s="1" t="str">
        <f>IFERROR(__xludf.DUMMYFUNCTION("UNIQUE(SPLIT(B5716,"";""))"),"Bash/Shell/PowerShell")</f>
        <v>Bash/Shell/PowerShell</v>
      </c>
      <c r="F5716" s="1" t="str">
        <f>IFERROR(__xludf.DUMMYFUNCTION("""COMPUTED_VALUE"""),"C")</f>
        <v>C</v>
      </c>
      <c r="G5716" s="1" t="str">
        <f>IFERROR(__xludf.DUMMYFUNCTION("""COMPUTED_VALUE"""),"Python")</f>
        <v>Python</v>
      </c>
    </row>
    <row r="5717">
      <c r="B5717" s="1" t="str">
        <f>IFERROR(__xludf.DUMMYFUNCTION("""COMPUTED_VALUE"""),"C#;Elixir;Go;HTML/CSS;JavaScript;TypeScript")</f>
        <v>C#;Elixir;Go;HTML/CSS;JavaScript;TypeScript</v>
      </c>
      <c r="E5717" s="1" t="str">
        <f>IFERROR(__xludf.DUMMYFUNCTION("UNIQUE(SPLIT(B5717,"";""))"),"C#")</f>
        <v>C#</v>
      </c>
      <c r="F5717" s="1" t="str">
        <f>IFERROR(__xludf.DUMMYFUNCTION("""COMPUTED_VALUE"""),"Elixir")</f>
        <v>Elixir</v>
      </c>
      <c r="G5717" s="1" t="str">
        <f>IFERROR(__xludf.DUMMYFUNCTION("""COMPUTED_VALUE"""),"Go")</f>
        <v>Go</v>
      </c>
      <c r="H5717" s="1" t="str">
        <f>IFERROR(__xludf.DUMMYFUNCTION("""COMPUTED_VALUE"""),"HTML/CSS")</f>
        <v>HTML/CSS</v>
      </c>
      <c r="I5717" s="1" t="str">
        <f>IFERROR(__xludf.DUMMYFUNCTION("""COMPUTED_VALUE"""),"JavaScript")</f>
        <v>JavaScript</v>
      </c>
      <c r="J5717" s="1" t="str">
        <f>IFERROR(__xludf.DUMMYFUNCTION("""COMPUTED_VALUE"""),"TypeScript")</f>
        <v>TypeScript</v>
      </c>
    </row>
    <row r="5718">
      <c r="B5718" s="1" t="str">
        <f>IFERROR(__xludf.DUMMYFUNCTION("""COMPUTED_VALUE"""),"Bash/Shell/PowerShell;HTML/CSS;JavaScript;PHP;SQL")</f>
        <v>Bash/Shell/PowerShell;HTML/CSS;JavaScript;PHP;SQL</v>
      </c>
      <c r="E5718" s="1" t="str">
        <f>IFERROR(__xludf.DUMMYFUNCTION("UNIQUE(SPLIT(B5718,"";""))"),"Bash/Shell/PowerShell")</f>
        <v>Bash/Shell/PowerShell</v>
      </c>
      <c r="F5718" s="1" t="str">
        <f>IFERROR(__xludf.DUMMYFUNCTION("""COMPUTED_VALUE"""),"HTML/CSS")</f>
        <v>HTML/CSS</v>
      </c>
      <c r="G5718" s="1" t="str">
        <f>IFERROR(__xludf.DUMMYFUNCTION("""COMPUTED_VALUE"""),"JavaScript")</f>
        <v>JavaScript</v>
      </c>
      <c r="H5718" s="1" t="str">
        <f>IFERROR(__xludf.DUMMYFUNCTION("""COMPUTED_VALUE"""),"PHP")</f>
        <v>PHP</v>
      </c>
      <c r="I5718" s="1" t="str">
        <f>IFERROR(__xludf.DUMMYFUNCTION("""COMPUTED_VALUE"""),"SQL")</f>
        <v>SQL</v>
      </c>
    </row>
    <row r="5719">
      <c r="B5719" s="1" t="str">
        <f>IFERROR(__xludf.DUMMYFUNCTION("""COMPUTED_VALUE"""),"C;C++;Python")</f>
        <v>C;C++;Python</v>
      </c>
      <c r="E5719" s="1" t="str">
        <f>IFERROR(__xludf.DUMMYFUNCTION("UNIQUE(SPLIT(B5719,"";""))"),"C")</f>
        <v>C</v>
      </c>
      <c r="F5719" s="1" t="str">
        <f>IFERROR(__xludf.DUMMYFUNCTION("""COMPUTED_VALUE"""),"C++")</f>
        <v>C++</v>
      </c>
      <c r="G5719" s="1" t="str">
        <f>IFERROR(__xludf.DUMMYFUNCTION("""COMPUTED_VALUE"""),"Python")</f>
        <v>Python</v>
      </c>
    </row>
    <row r="5720">
      <c r="B5720" s="1" t="str">
        <f>IFERROR(__xludf.DUMMYFUNCTION("""COMPUTED_VALUE"""),"Bash/Shell/PowerShell;SQL")</f>
        <v>Bash/Shell/PowerShell;SQL</v>
      </c>
      <c r="E5720" s="1" t="str">
        <f>IFERROR(__xludf.DUMMYFUNCTION("UNIQUE(SPLIT(B5720,"";""))"),"Bash/Shell/PowerShell")</f>
        <v>Bash/Shell/PowerShell</v>
      </c>
      <c r="F5720" s="1" t="str">
        <f>IFERROR(__xludf.DUMMYFUNCTION("""COMPUTED_VALUE"""),"SQL")</f>
        <v>SQL</v>
      </c>
    </row>
    <row r="5721">
      <c r="B5721" s="1" t="str">
        <f>IFERROR(__xludf.DUMMYFUNCTION("""COMPUTED_VALUE"""),"Bash/Shell/PowerShell;Go;HTML/CSS;SQL")</f>
        <v>Bash/Shell/PowerShell;Go;HTML/CSS;SQL</v>
      </c>
      <c r="E5721" s="1" t="str">
        <f>IFERROR(__xludf.DUMMYFUNCTION("UNIQUE(SPLIT(B5721,"";""))"),"Bash/Shell/PowerShell")</f>
        <v>Bash/Shell/PowerShell</v>
      </c>
      <c r="F5721" s="1" t="str">
        <f>IFERROR(__xludf.DUMMYFUNCTION("""COMPUTED_VALUE"""),"Go")</f>
        <v>Go</v>
      </c>
      <c r="G5721" s="1" t="str">
        <f>IFERROR(__xludf.DUMMYFUNCTION("""COMPUTED_VALUE"""),"HTML/CSS")</f>
        <v>HTML/CSS</v>
      </c>
      <c r="H5721" s="1" t="str">
        <f>IFERROR(__xludf.DUMMYFUNCTION("""COMPUTED_VALUE"""),"SQL")</f>
        <v>SQL</v>
      </c>
    </row>
    <row r="5722">
      <c r="B5722" s="1" t="str">
        <f>IFERROR(__xludf.DUMMYFUNCTION("""COMPUTED_VALUE"""),"Java;Scala;TypeScript")</f>
        <v>Java;Scala;TypeScript</v>
      </c>
      <c r="E5722" s="1" t="str">
        <f>IFERROR(__xludf.DUMMYFUNCTION("UNIQUE(SPLIT(B5722,"";""))"),"Java")</f>
        <v>Java</v>
      </c>
      <c r="F5722" s="1" t="str">
        <f>IFERROR(__xludf.DUMMYFUNCTION("""COMPUTED_VALUE"""),"Scala")</f>
        <v>Scala</v>
      </c>
      <c r="G5722" s="1" t="str">
        <f>IFERROR(__xludf.DUMMYFUNCTION("""COMPUTED_VALUE"""),"TypeScript")</f>
        <v>TypeScript</v>
      </c>
    </row>
    <row r="5723">
      <c r="B5723" s="1" t="str">
        <f>IFERROR(__xludf.DUMMYFUNCTION("""COMPUTED_VALUE"""),"HTML/CSS;JavaScript;Python;TypeScript")</f>
        <v>HTML/CSS;JavaScript;Python;TypeScript</v>
      </c>
      <c r="E5723" s="1" t="str">
        <f>IFERROR(__xludf.DUMMYFUNCTION("UNIQUE(SPLIT(B5723,"";""))"),"HTML/CSS")</f>
        <v>HTML/CSS</v>
      </c>
      <c r="F5723" s="1" t="str">
        <f>IFERROR(__xludf.DUMMYFUNCTION("""COMPUTED_VALUE"""),"JavaScript")</f>
        <v>JavaScript</v>
      </c>
      <c r="G5723" s="1" t="str">
        <f>IFERROR(__xludf.DUMMYFUNCTION("""COMPUTED_VALUE"""),"Python")</f>
        <v>Python</v>
      </c>
      <c r="H5723" s="1" t="str">
        <f>IFERROR(__xludf.DUMMYFUNCTION("""COMPUTED_VALUE"""),"TypeScript")</f>
        <v>TypeScript</v>
      </c>
    </row>
    <row r="5724">
      <c r="B5724" s="1" t="str">
        <f>IFERROR(__xludf.DUMMYFUNCTION("""COMPUTED_VALUE"""),"Bash/Shell/PowerShell;HTML/CSS;Java;JavaScript;Python")</f>
        <v>Bash/Shell/PowerShell;HTML/CSS;Java;JavaScript;Python</v>
      </c>
      <c r="E5724" s="1" t="str">
        <f>IFERROR(__xludf.DUMMYFUNCTION("UNIQUE(SPLIT(B5724,"";""))"),"Bash/Shell/PowerShell")</f>
        <v>Bash/Shell/PowerShell</v>
      </c>
      <c r="F5724" s="1" t="str">
        <f>IFERROR(__xludf.DUMMYFUNCTION("""COMPUTED_VALUE"""),"HTML/CSS")</f>
        <v>HTML/CSS</v>
      </c>
      <c r="G5724" s="1" t="str">
        <f>IFERROR(__xludf.DUMMYFUNCTION("""COMPUTED_VALUE"""),"Java")</f>
        <v>Java</v>
      </c>
      <c r="H5724" s="1" t="str">
        <f>IFERROR(__xludf.DUMMYFUNCTION("""COMPUTED_VALUE"""),"JavaScript")</f>
        <v>JavaScript</v>
      </c>
      <c r="I5724" s="1" t="str">
        <f>IFERROR(__xludf.DUMMYFUNCTION("""COMPUTED_VALUE"""),"Python")</f>
        <v>Python</v>
      </c>
    </row>
    <row r="5725">
      <c r="B5725" s="1" t="str">
        <f>IFERROR(__xludf.DUMMYFUNCTION("""COMPUTED_VALUE"""),"Assembly;HTML/CSS;Java;JavaScript;PHP;SQL;TypeScript")</f>
        <v>Assembly;HTML/CSS;Java;JavaScript;PHP;SQL;TypeScript</v>
      </c>
      <c r="E5725" s="1" t="str">
        <f>IFERROR(__xludf.DUMMYFUNCTION("UNIQUE(SPLIT(B5725,"";""))"),"Assembly")</f>
        <v>Assembly</v>
      </c>
      <c r="F5725" s="1" t="str">
        <f>IFERROR(__xludf.DUMMYFUNCTION("""COMPUTED_VALUE"""),"HTML/CSS")</f>
        <v>HTML/CSS</v>
      </c>
      <c r="G5725" s="1" t="str">
        <f>IFERROR(__xludf.DUMMYFUNCTION("""COMPUTED_VALUE"""),"Java")</f>
        <v>Java</v>
      </c>
      <c r="H5725" s="1" t="str">
        <f>IFERROR(__xludf.DUMMYFUNCTION("""COMPUTED_VALUE"""),"JavaScript")</f>
        <v>JavaScript</v>
      </c>
      <c r="I5725" s="1" t="str">
        <f>IFERROR(__xludf.DUMMYFUNCTION("""COMPUTED_VALUE"""),"PHP")</f>
        <v>PHP</v>
      </c>
      <c r="J5725" s="1" t="str">
        <f>IFERROR(__xludf.DUMMYFUNCTION("""COMPUTED_VALUE"""),"SQL")</f>
        <v>SQL</v>
      </c>
      <c r="K5725" s="1" t="str">
        <f>IFERROR(__xludf.DUMMYFUNCTION("""COMPUTED_VALUE"""),"TypeScript")</f>
        <v>TypeScript</v>
      </c>
    </row>
    <row r="5726">
      <c r="B5726" s="1" t="str">
        <f>IFERROR(__xludf.DUMMYFUNCTION("""COMPUTED_VALUE"""),"Bash/Shell/PowerShell;C;C++;Go;HTML/CSS;Python;Other(s):")</f>
        <v>Bash/Shell/PowerShell;C;C++;Go;HTML/CSS;Python;Other(s):</v>
      </c>
      <c r="E5726" s="1" t="str">
        <f>IFERROR(__xludf.DUMMYFUNCTION("UNIQUE(SPLIT(B5726,"";""))"),"Bash/Shell/PowerShell")</f>
        <v>Bash/Shell/PowerShell</v>
      </c>
      <c r="F5726" s="1" t="str">
        <f>IFERROR(__xludf.DUMMYFUNCTION("""COMPUTED_VALUE"""),"C")</f>
        <v>C</v>
      </c>
      <c r="G5726" s="1" t="str">
        <f>IFERROR(__xludf.DUMMYFUNCTION("""COMPUTED_VALUE"""),"C++")</f>
        <v>C++</v>
      </c>
      <c r="H5726" s="1" t="str">
        <f>IFERROR(__xludf.DUMMYFUNCTION("""COMPUTED_VALUE"""),"Go")</f>
        <v>Go</v>
      </c>
      <c r="I5726" s="1" t="str">
        <f>IFERROR(__xludf.DUMMYFUNCTION("""COMPUTED_VALUE"""),"HTML/CSS")</f>
        <v>HTML/CSS</v>
      </c>
      <c r="J5726" s="1" t="str">
        <f>IFERROR(__xludf.DUMMYFUNCTION("""COMPUTED_VALUE"""),"Python")</f>
        <v>Python</v>
      </c>
      <c r="K5726" s="1" t="str">
        <f>IFERROR(__xludf.DUMMYFUNCTION("""COMPUTED_VALUE"""),"Other(s):")</f>
        <v>Other(s):</v>
      </c>
    </row>
    <row r="5727">
      <c r="B5727" s="1" t="str">
        <f>IFERROR(__xludf.DUMMYFUNCTION("""COMPUTED_VALUE"""),"HTML/CSS;JavaScript;SQL")</f>
        <v>HTML/CSS;JavaScript;SQL</v>
      </c>
      <c r="E5727" s="1" t="str">
        <f>IFERROR(__xludf.DUMMYFUNCTION("UNIQUE(SPLIT(B5727,"";""))"),"HTML/CSS")</f>
        <v>HTML/CSS</v>
      </c>
      <c r="F5727" s="1" t="str">
        <f>IFERROR(__xludf.DUMMYFUNCTION("""COMPUTED_VALUE"""),"JavaScript")</f>
        <v>JavaScript</v>
      </c>
      <c r="G5727" s="1" t="str">
        <f>IFERROR(__xludf.DUMMYFUNCTION("""COMPUTED_VALUE"""),"SQL")</f>
        <v>SQL</v>
      </c>
    </row>
    <row r="5728">
      <c r="B5728" s="1" t="str">
        <f>IFERROR(__xludf.DUMMYFUNCTION("""COMPUTED_VALUE"""),"C;C#;HTML/CSS;Java;JavaScript;Python")</f>
        <v>C;C#;HTML/CSS;Java;JavaScript;Python</v>
      </c>
      <c r="E5728" s="1" t="str">
        <f>IFERROR(__xludf.DUMMYFUNCTION("UNIQUE(SPLIT(B5728,"";""))"),"C")</f>
        <v>C</v>
      </c>
      <c r="F5728" s="1" t="str">
        <f>IFERROR(__xludf.DUMMYFUNCTION("""COMPUTED_VALUE"""),"C#")</f>
        <v>C#</v>
      </c>
      <c r="G5728" s="1" t="str">
        <f>IFERROR(__xludf.DUMMYFUNCTION("""COMPUTED_VALUE"""),"HTML/CSS")</f>
        <v>HTML/CSS</v>
      </c>
      <c r="H5728" s="1" t="str">
        <f>IFERROR(__xludf.DUMMYFUNCTION("""COMPUTED_VALUE"""),"Java")</f>
        <v>Java</v>
      </c>
      <c r="I5728" s="1" t="str">
        <f>IFERROR(__xludf.DUMMYFUNCTION("""COMPUTED_VALUE"""),"JavaScript")</f>
        <v>JavaScript</v>
      </c>
      <c r="J5728" s="1" t="str">
        <f>IFERROR(__xludf.DUMMYFUNCTION("""COMPUTED_VALUE"""),"Python")</f>
        <v>Python</v>
      </c>
    </row>
    <row r="5729">
      <c r="B5729" s="1" t="str">
        <f>IFERROR(__xludf.DUMMYFUNCTION("""COMPUTED_VALUE"""),"Bash/Shell/PowerShell;C#;HTML/CSS;SQL;TypeScript")</f>
        <v>Bash/Shell/PowerShell;C#;HTML/CSS;SQL;TypeScript</v>
      </c>
      <c r="E5729" s="1" t="str">
        <f>IFERROR(__xludf.DUMMYFUNCTION("UNIQUE(SPLIT(B5729,"";""))"),"Bash/Shell/PowerShell")</f>
        <v>Bash/Shell/PowerShell</v>
      </c>
      <c r="F5729" s="1" t="str">
        <f>IFERROR(__xludf.DUMMYFUNCTION("""COMPUTED_VALUE"""),"C#")</f>
        <v>C#</v>
      </c>
      <c r="G5729" s="1" t="str">
        <f>IFERROR(__xludf.DUMMYFUNCTION("""COMPUTED_VALUE"""),"HTML/CSS")</f>
        <v>HTML/CSS</v>
      </c>
      <c r="H5729" s="1" t="str">
        <f>IFERROR(__xludf.DUMMYFUNCTION("""COMPUTED_VALUE"""),"SQL")</f>
        <v>SQL</v>
      </c>
      <c r="I5729" s="1" t="str">
        <f>IFERROR(__xludf.DUMMYFUNCTION("""COMPUTED_VALUE"""),"TypeScript")</f>
        <v>TypeScript</v>
      </c>
    </row>
    <row r="5730">
      <c r="B5730" s="1" t="str">
        <f>IFERROR(__xludf.DUMMYFUNCTION("""COMPUTED_VALUE"""),"HTML/CSS;JavaScript;Python;SQL")</f>
        <v>HTML/CSS;JavaScript;Python;SQL</v>
      </c>
      <c r="E5730" s="1" t="str">
        <f>IFERROR(__xludf.DUMMYFUNCTION("UNIQUE(SPLIT(B5730,"";""))"),"HTML/CSS")</f>
        <v>HTML/CSS</v>
      </c>
      <c r="F5730" s="1" t="str">
        <f>IFERROR(__xludf.DUMMYFUNCTION("""COMPUTED_VALUE"""),"JavaScript")</f>
        <v>JavaScript</v>
      </c>
      <c r="G5730" s="1" t="str">
        <f>IFERROR(__xludf.DUMMYFUNCTION("""COMPUTED_VALUE"""),"Python")</f>
        <v>Python</v>
      </c>
      <c r="H5730" s="1" t="str">
        <f>IFERROR(__xludf.DUMMYFUNCTION("""COMPUTED_VALUE"""),"SQL")</f>
        <v>SQL</v>
      </c>
    </row>
    <row r="5731">
      <c r="B5731" s="1" t="str">
        <f>IFERROR(__xludf.DUMMYFUNCTION("""COMPUTED_VALUE"""),"C#;JavaScript;SQL")</f>
        <v>C#;JavaScript;SQL</v>
      </c>
      <c r="E5731" s="1" t="str">
        <f>IFERROR(__xludf.DUMMYFUNCTION("UNIQUE(SPLIT(B5731,"";""))"),"C#")</f>
        <v>C#</v>
      </c>
      <c r="F5731" s="1" t="str">
        <f>IFERROR(__xludf.DUMMYFUNCTION("""COMPUTED_VALUE"""),"JavaScript")</f>
        <v>JavaScript</v>
      </c>
      <c r="G5731" s="1" t="str">
        <f>IFERROR(__xludf.DUMMYFUNCTION("""COMPUTED_VALUE"""),"SQL")</f>
        <v>SQL</v>
      </c>
    </row>
    <row r="5732">
      <c r="B5732" s="1" t="str">
        <f>IFERROR(__xludf.DUMMYFUNCTION("""COMPUTED_VALUE"""),"HTML/CSS;JavaScript;PHP;SQL")</f>
        <v>HTML/CSS;JavaScript;PHP;SQL</v>
      </c>
      <c r="E5732" s="1" t="str">
        <f>IFERROR(__xludf.DUMMYFUNCTION("UNIQUE(SPLIT(B5732,"";""))"),"HTML/CSS")</f>
        <v>HTML/CSS</v>
      </c>
      <c r="F5732" s="1" t="str">
        <f>IFERROR(__xludf.DUMMYFUNCTION("""COMPUTED_VALUE"""),"JavaScript")</f>
        <v>JavaScript</v>
      </c>
      <c r="G5732" s="1" t="str">
        <f>IFERROR(__xludf.DUMMYFUNCTION("""COMPUTED_VALUE"""),"PHP")</f>
        <v>PHP</v>
      </c>
      <c r="H5732" s="1" t="str">
        <f>IFERROR(__xludf.DUMMYFUNCTION("""COMPUTED_VALUE"""),"SQL")</f>
        <v>SQL</v>
      </c>
    </row>
    <row r="5733">
      <c r="B5733" s="1" t="str">
        <f>IFERROR(__xludf.DUMMYFUNCTION("""COMPUTED_VALUE"""),"C#")</f>
        <v>C#</v>
      </c>
      <c r="E5733" s="1" t="str">
        <f>IFERROR(__xludf.DUMMYFUNCTION("UNIQUE(SPLIT(B5733,"";""))"),"C#")</f>
        <v>C#</v>
      </c>
    </row>
    <row r="5734">
      <c r="B5734" s="1" t="str">
        <f>IFERROR(__xludf.DUMMYFUNCTION("""COMPUTED_VALUE"""),"Python;R;SQL")</f>
        <v>Python;R;SQL</v>
      </c>
      <c r="E5734" s="1" t="str">
        <f>IFERROR(__xludf.DUMMYFUNCTION("UNIQUE(SPLIT(B5734,"";""))"),"Python")</f>
        <v>Python</v>
      </c>
      <c r="F5734" s="1" t="str">
        <f>IFERROR(__xludf.DUMMYFUNCTION("""COMPUTED_VALUE"""),"R")</f>
        <v>R</v>
      </c>
      <c r="G5734" s="1" t="str">
        <f>IFERROR(__xludf.DUMMYFUNCTION("""COMPUTED_VALUE"""),"SQL")</f>
        <v>SQL</v>
      </c>
    </row>
    <row r="5735">
      <c r="B5735" s="1" t="str">
        <f>IFERROR(__xludf.DUMMYFUNCTION("""COMPUTED_VALUE"""),"Bash/Shell/PowerShell;HTML/CSS;Java;PHP")</f>
        <v>Bash/Shell/PowerShell;HTML/CSS;Java;PHP</v>
      </c>
      <c r="E5735" s="1" t="str">
        <f>IFERROR(__xludf.DUMMYFUNCTION("UNIQUE(SPLIT(B5735,"";""))"),"Bash/Shell/PowerShell")</f>
        <v>Bash/Shell/PowerShell</v>
      </c>
      <c r="F5735" s="1" t="str">
        <f>IFERROR(__xludf.DUMMYFUNCTION("""COMPUTED_VALUE"""),"HTML/CSS")</f>
        <v>HTML/CSS</v>
      </c>
      <c r="G5735" s="1" t="str">
        <f>IFERROR(__xludf.DUMMYFUNCTION("""COMPUTED_VALUE"""),"Java")</f>
        <v>Java</v>
      </c>
      <c r="H5735" s="1" t="str">
        <f>IFERROR(__xludf.DUMMYFUNCTION("""COMPUTED_VALUE"""),"PHP")</f>
        <v>PHP</v>
      </c>
    </row>
    <row r="5736">
      <c r="B5736" s="1" t="str">
        <f>IFERROR(__xludf.DUMMYFUNCTION("""COMPUTED_VALUE"""),"HTML/CSS;JavaScript;PHP;SQL;Other(s):")</f>
        <v>HTML/CSS;JavaScript;PHP;SQL;Other(s):</v>
      </c>
      <c r="E5736" s="1" t="str">
        <f>IFERROR(__xludf.DUMMYFUNCTION("UNIQUE(SPLIT(B5736,"";""))"),"HTML/CSS")</f>
        <v>HTML/CSS</v>
      </c>
      <c r="F5736" s="1" t="str">
        <f>IFERROR(__xludf.DUMMYFUNCTION("""COMPUTED_VALUE"""),"JavaScript")</f>
        <v>JavaScript</v>
      </c>
      <c r="G5736" s="1" t="str">
        <f>IFERROR(__xludf.DUMMYFUNCTION("""COMPUTED_VALUE"""),"PHP")</f>
        <v>PHP</v>
      </c>
      <c r="H5736" s="1" t="str">
        <f>IFERROR(__xludf.DUMMYFUNCTION("""COMPUTED_VALUE"""),"SQL")</f>
        <v>SQL</v>
      </c>
      <c r="I5736" s="1" t="str">
        <f>IFERROR(__xludf.DUMMYFUNCTION("""COMPUTED_VALUE"""),"Other(s):")</f>
        <v>Other(s):</v>
      </c>
    </row>
    <row r="5737">
      <c r="B5737" s="1" t="str">
        <f>IFERROR(__xludf.DUMMYFUNCTION("""COMPUTED_VALUE"""),"Assembly;Bash/Shell/PowerShell;C;C++;HTML/CSS;Java;JavaScript;PHP;Python;SQL")</f>
        <v>Assembly;Bash/Shell/PowerShell;C;C++;HTML/CSS;Java;JavaScript;PHP;Python;SQL</v>
      </c>
      <c r="E5737" s="1" t="str">
        <f>IFERROR(__xludf.DUMMYFUNCTION("UNIQUE(SPLIT(B5737,"";""))"),"Assembly")</f>
        <v>Assembly</v>
      </c>
      <c r="F5737" s="1" t="str">
        <f>IFERROR(__xludf.DUMMYFUNCTION("""COMPUTED_VALUE"""),"Bash/Shell/PowerShell")</f>
        <v>Bash/Shell/PowerShell</v>
      </c>
      <c r="G5737" s="1" t="str">
        <f>IFERROR(__xludf.DUMMYFUNCTION("""COMPUTED_VALUE"""),"C")</f>
        <v>C</v>
      </c>
      <c r="H5737" s="1" t="str">
        <f>IFERROR(__xludf.DUMMYFUNCTION("""COMPUTED_VALUE"""),"C++")</f>
        <v>C++</v>
      </c>
      <c r="I5737" s="1" t="str">
        <f>IFERROR(__xludf.DUMMYFUNCTION("""COMPUTED_VALUE"""),"HTML/CSS")</f>
        <v>HTML/CSS</v>
      </c>
      <c r="J5737" s="1" t="str">
        <f>IFERROR(__xludf.DUMMYFUNCTION("""COMPUTED_VALUE"""),"Java")</f>
        <v>Java</v>
      </c>
      <c r="K5737" s="1" t="str">
        <f>IFERROR(__xludf.DUMMYFUNCTION("""COMPUTED_VALUE"""),"JavaScript")</f>
        <v>JavaScript</v>
      </c>
      <c r="L5737" s="1" t="str">
        <f>IFERROR(__xludf.DUMMYFUNCTION("""COMPUTED_VALUE"""),"PHP")</f>
        <v>PHP</v>
      </c>
      <c r="M5737" s="1" t="str">
        <f>IFERROR(__xludf.DUMMYFUNCTION("""COMPUTED_VALUE"""),"Python")</f>
        <v>Python</v>
      </c>
      <c r="N5737" s="1" t="str">
        <f>IFERROR(__xludf.DUMMYFUNCTION("""COMPUTED_VALUE"""),"SQL")</f>
        <v>SQL</v>
      </c>
    </row>
    <row r="5738">
      <c r="B5738" s="1" t="str">
        <f>IFERROR(__xludf.DUMMYFUNCTION("""COMPUTED_VALUE"""),"Java;Python")</f>
        <v>Java;Python</v>
      </c>
      <c r="E5738" s="1" t="str">
        <f>IFERROR(__xludf.DUMMYFUNCTION("UNIQUE(SPLIT(B5738,"";""))"),"Java")</f>
        <v>Java</v>
      </c>
      <c r="F5738" s="1" t="str">
        <f>IFERROR(__xludf.DUMMYFUNCTION("""COMPUTED_VALUE"""),"Python")</f>
        <v>Python</v>
      </c>
    </row>
    <row r="5739">
      <c r="B5739" s="1" t="str">
        <f>IFERROR(__xludf.DUMMYFUNCTION("""COMPUTED_VALUE"""),"HTML/CSS;Java;JavaScript")</f>
        <v>HTML/CSS;Java;JavaScript</v>
      </c>
      <c r="E5739" s="1" t="str">
        <f>IFERROR(__xludf.DUMMYFUNCTION("UNIQUE(SPLIT(B5739,"";""))"),"HTML/CSS")</f>
        <v>HTML/CSS</v>
      </c>
      <c r="F5739" s="1" t="str">
        <f>IFERROR(__xludf.DUMMYFUNCTION("""COMPUTED_VALUE"""),"Java")</f>
        <v>Java</v>
      </c>
      <c r="G5739" s="1" t="str">
        <f>IFERROR(__xludf.DUMMYFUNCTION("""COMPUTED_VALUE"""),"JavaScript")</f>
        <v>JavaScript</v>
      </c>
    </row>
    <row r="5740">
      <c r="B5740" s="1" t="str">
        <f>IFERROR(__xludf.DUMMYFUNCTION("""COMPUTED_VALUE"""),"Bash/Shell/PowerShell;C++;Python;R")</f>
        <v>Bash/Shell/PowerShell;C++;Python;R</v>
      </c>
      <c r="E5740" s="1" t="str">
        <f>IFERROR(__xludf.DUMMYFUNCTION("UNIQUE(SPLIT(B5740,"";""))"),"Bash/Shell/PowerShell")</f>
        <v>Bash/Shell/PowerShell</v>
      </c>
      <c r="F5740" s="1" t="str">
        <f>IFERROR(__xludf.DUMMYFUNCTION("""COMPUTED_VALUE"""),"C++")</f>
        <v>C++</v>
      </c>
      <c r="G5740" s="1" t="str">
        <f>IFERROR(__xludf.DUMMYFUNCTION("""COMPUTED_VALUE"""),"Python")</f>
        <v>Python</v>
      </c>
      <c r="H5740" s="1" t="str">
        <f>IFERROR(__xludf.DUMMYFUNCTION("""COMPUTED_VALUE"""),"R")</f>
        <v>R</v>
      </c>
    </row>
    <row r="5741">
      <c r="B5741" s="1" t="str">
        <f>IFERROR(__xludf.DUMMYFUNCTION("""COMPUTED_VALUE"""),"Bash/Shell/PowerShell;Go;HTML/CSS;Java;JavaScript;Python;SQL")</f>
        <v>Bash/Shell/PowerShell;Go;HTML/CSS;Java;JavaScript;Python;SQL</v>
      </c>
      <c r="E5741" s="1" t="str">
        <f>IFERROR(__xludf.DUMMYFUNCTION("UNIQUE(SPLIT(B5741,"";""))"),"Bash/Shell/PowerShell")</f>
        <v>Bash/Shell/PowerShell</v>
      </c>
      <c r="F5741" s="1" t="str">
        <f>IFERROR(__xludf.DUMMYFUNCTION("""COMPUTED_VALUE"""),"Go")</f>
        <v>Go</v>
      </c>
      <c r="G5741" s="1" t="str">
        <f>IFERROR(__xludf.DUMMYFUNCTION("""COMPUTED_VALUE"""),"HTML/CSS")</f>
        <v>HTML/CSS</v>
      </c>
      <c r="H5741" s="1" t="str">
        <f>IFERROR(__xludf.DUMMYFUNCTION("""COMPUTED_VALUE"""),"Java")</f>
        <v>Java</v>
      </c>
      <c r="I5741" s="1" t="str">
        <f>IFERROR(__xludf.DUMMYFUNCTION("""COMPUTED_VALUE"""),"JavaScript")</f>
        <v>JavaScript</v>
      </c>
      <c r="J5741" s="1" t="str">
        <f>IFERROR(__xludf.DUMMYFUNCTION("""COMPUTED_VALUE"""),"Python")</f>
        <v>Python</v>
      </c>
      <c r="K5741" s="1" t="str">
        <f>IFERROR(__xludf.DUMMYFUNCTION("""COMPUTED_VALUE"""),"SQL")</f>
        <v>SQL</v>
      </c>
    </row>
    <row r="5742">
      <c r="B5742" s="1" t="str">
        <f>IFERROR(__xludf.DUMMYFUNCTION("""COMPUTED_VALUE"""),"HTML/CSS;JavaScript")</f>
        <v>HTML/CSS;JavaScript</v>
      </c>
      <c r="E5742" s="1" t="str">
        <f>IFERROR(__xludf.DUMMYFUNCTION("UNIQUE(SPLIT(B5742,"";""))"),"HTML/CSS")</f>
        <v>HTML/CSS</v>
      </c>
      <c r="F5742" s="1" t="str">
        <f>IFERROR(__xludf.DUMMYFUNCTION("""COMPUTED_VALUE"""),"JavaScript")</f>
        <v>JavaScript</v>
      </c>
    </row>
    <row r="5743">
      <c r="B5743" s="1" t="str">
        <f>IFERROR(__xludf.DUMMYFUNCTION("""COMPUTED_VALUE"""),"HTML/CSS;JavaScript;Python;SQL;TypeScript")</f>
        <v>HTML/CSS;JavaScript;Python;SQL;TypeScript</v>
      </c>
      <c r="E5743" s="1" t="str">
        <f>IFERROR(__xludf.DUMMYFUNCTION("UNIQUE(SPLIT(B5743,"";""))"),"HTML/CSS")</f>
        <v>HTML/CSS</v>
      </c>
      <c r="F5743" s="1" t="str">
        <f>IFERROR(__xludf.DUMMYFUNCTION("""COMPUTED_VALUE"""),"JavaScript")</f>
        <v>JavaScript</v>
      </c>
      <c r="G5743" s="1" t="str">
        <f>IFERROR(__xludf.DUMMYFUNCTION("""COMPUTED_VALUE"""),"Python")</f>
        <v>Python</v>
      </c>
      <c r="H5743" s="1" t="str">
        <f>IFERROR(__xludf.DUMMYFUNCTION("""COMPUTED_VALUE"""),"SQL")</f>
        <v>SQL</v>
      </c>
      <c r="I5743" s="1" t="str">
        <f>IFERROR(__xludf.DUMMYFUNCTION("""COMPUTED_VALUE"""),"TypeScript")</f>
        <v>TypeScript</v>
      </c>
    </row>
    <row r="5744">
      <c r="B5744" s="1" t="str">
        <f>IFERROR(__xludf.DUMMYFUNCTION("""COMPUTED_VALUE"""),"Bash/Shell/PowerShell;C++;C#;Python;SQL")</f>
        <v>Bash/Shell/PowerShell;C++;C#;Python;SQL</v>
      </c>
      <c r="E5744" s="1" t="str">
        <f>IFERROR(__xludf.DUMMYFUNCTION("UNIQUE(SPLIT(B5744,"";""))"),"Bash/Shell/PowerShell")</f>
        <v>Bash/Shell/PowerShell</v>
      </c>
      <c r="F5744" s="1" t="str">
        <f>IFERROR(__xludf.DUMMYFUNCTION("""COMPUTED_VALUE"""),"C++")</f>
        <v>C++</v>
      </c>
      <c r="G5744" s="1" t="str">
        <f>IFERROR(__xludf.DUMMYFUNCTION("""COMPUTED_VALUE"""),"C#")</f>
        <v>C#</v>
      </c>
      <c r="H5744" s="1" t="str">
        <f>IFERROR(__xludf.DUMMYFUNCTION("""COMPUTED_VALUE"""),"Python")</f>
        <v>Python</v>
      </c>
      <c r="I5744" s="1" t="str">
        <f>IFERROR(__xludf.DUMMYFUNCTION("""COMPUTED_VALUE"""),"SQL")</f>
        <v>SQL</v>
      </c>
    </row>
    <row r="5745">
      <c r="B5745" s="1" t="str">
        <f>IFERROR(__xludf.DUMMYFUNCTION("""COMPUTED_VALUE"""),"Java;Swift")</f>
        <v>Java;Swift</v>
      </c>
      <c r="E5745" s="1" t="str">
        <f>IFERROR(__xludf.DUMMYFUNCTION("UNIQUE(SPLIT(B5745,"";""))"),"Java")</f>
        <v>Java</v>
      </c>
      <c r="F5745" s="1" t="str">
        <f>IFERROR(__xludf.DUMMYFUNCTION("""COMPUTED_VALUE"""),"Swift")</f>
        <v>Swift</v>
      </c>
    </row>
    <row r="5746">
      <c r="B5746" s="1" t="str">
        <f>IFERROR(__xludf.DUMMYFUNCTION("""COMPUTED_VALUE"""),"HTML/CSS;JavaScript")</f>
        <v>HTML/CSS;JavaScript</v>
      </c>
      <c r="E5746" s="1" t="str">
        <f>IFERROR(__xludf.DUMMYFUNCTION("UNIQUE(SPLIT(B5746,"";""))"),"HTML/CSS")</f>
        <v>HTML/CSS</v>
      </c>
      <c r="F5746" s="1" t="str">
        <f>IFERROR(__xludf.DUMMYFUNCTION("""COMPUTED_VALUE"""),"JavaScript")</f>
        <v>JavaScript</v>
      </c>
    </row>
    <row r="5747">
      <c r="B5747" s="1" t="str">
        <f>IFERROR(__xludf.DUMMYFUNCTION("""COMPUTED_VALUE"""),"HTML/CSS;JavaScript;PHP;SQL")</f>
        <v>HTML/CSS;JavaScript;PHP;SQL</v>
      </c>
      <c r="E5747" s="1" t="str">
        <f>IFERROR(__xludf.DUMMYFUNCTION("UNIQUE(SPLIT(B5747,"";""))"),"HTML/CSS")</f>
        <v>HTML/CSS</v>
      </c>
      <c r="F5747" s="1" t="str">
        <f>IFERROR(__xludf.DUMMYFUNCTION("""COMPUTED_VALUE"""),"JavaScript")</f>
        <v>JavaScript</v>
      </c>
      <c r="G5747" s="1" t="str">
        <f>IFERROR(__xludf.DUMMYFUNCTION("""COMPUTED_VALUE"""),"PHP")</f>
        <v>PHP</v>
      </c>
      <c r="H5747" s="1" t="str">
        <f>IFERROR(__xludf.DUMMYFUNCTION("""COMPUTED_VALUE"""),"SQL")</f>
        <v>SQL</v>
      </c>
    </row>
    <row r="5748">
      <c r="B5748" s="1" t="str">
        <f>IFERROR(__xludf.DUMMYFUNCTION("""COMPUTED_VALUE"""),"C#;HTML/CSS;JavaScript;PHP;Python;SQL")</f>
        <v>C#;HTML/CSS;JavaScript;PHP;Python;SQL</v>
      </c>
      <c r="E5748" s="1" t="str">
        <f>IFERROR(__xludf.DUMMYFUNCTION("UNIQUE(SPLIT(B5748,"";""))"),"C#")</f>
        <v>C#</v>
      </c>
      <c r="F5748" s="1" t="str">
        <f>IFERROR(__xludf.DUMMYFUNCTION("""COMPUTED_VALUE"""),"HTML/CSS")</f>
        <v>HTML/CSS</v>
      </c>
      <c r="G5748" s="1" t="str">
        <f>IFERROR(__xludf.DUMMYFUNCTION("""COMPUTED_VALUE"""),"JavaScript")</f>
        <v>JavaScript</v>
      </c>
      <c r="H5748" s="1" t="str">
        <f>IFERROR(__xludf.DUMMYFUNCTION("""COMPUTED_VALUE"""),"PHP")</f>
        <v>PHP</v>
      </c>
      <c r="I5748" s="1" t="str">
        <f>IFERROR(__xludf.DUMMYFUNCTION("""COMPUTED_VALUE"""),"Python")</f>
        <v>Python</v>
      </c>
      <c r="J5748" s="1" t="str">
        <f>IFERROR(__xludf.DUMMYFUNCTION("""COMPUTED_VALUE"""),"SQL")</f>
        <v>SQL</v>
      </c>
    </row>
    <row r="5749">
      <c r="B5749" s="1" t="str">
        <f>IFERROR(__xludf.DUMMYFUNCTION("""COMPUTED_VALUE"""),"HTML/CSS;JavaScript;Python;TypeScript")</f>
        <v>HTML/CSS;JavaScript;Python;TypeScript</v>
      </c>
      <c r="E5749" s="1" t="str">
        <f>IFERROR(__xludf.DUMMYFUNCTION("UNIQUE(SPLIT(B5749,"";""))"),"HTML/CSS")</f>
        <v>HTML/CSS</v>
      </c>
      <c r="F5749" s="1" t="str">
        <f>IFERROR(__xludf.DUMMYFUNCTION("""COMPUTED_VALUE"""),"JavaScript")</f>
        <v>JavaScript</v>
      </c>
      <c r="G5749" s="1" t="str">
        <f>IFERROR(__xludf.DUMMYFUNCTION("""COMPUTED_VALUE"""),"Python")</f>
        <v>Python</v>
      </c>
      <c r="H5749" s="1" t="str">
        <f>IFERROR(__xludf.DUMMYFUNCTION("""COMPUTED_VALUE"""),"TypeScript")</f>
        <v>TypeScript</v>
      </c>
    </row>
    <row r="5750">
      <c r="B5750" s="1" t="str">
        <f>IFERROR(__xludf.DUMMYFUNCTION("""COMPUTED_VALUE"""),"Bash/Shell/PowerShell;C;C++;Dart;Go;HTML/CSS;Java;JavaScript;Kotlin;TypeScript")</f>
        <v>Bash/Shell/PowerShell;C;C++;Dart;Go;HTML/CSS;Java;JavaScript;Kotlin;TypeScript</v>
      </c>
      <c r="E5750" s="1" t="str">
        <f>IFERROR(__xludf.DUMMYFUNCTION("UNIQUE(SPLIT(B5750,"";""))"),"Bash/Shell/PowerShell")</f>
        <v>Bash/Shell/PowerShell</v>
      </c>
      <c r="F5750" s="1" t="str">
        <f>IFERROR(__xludf.DUMMYFUNCTION("""COMPUTED_VALUE"""),"C")</f>
        <v>C</v>
      </c>
      <c r="G5750" s="1" t="str">
        <f>IFERROR(__xludf.DUMMYFUNCTION("""COMPUTED_VALUE"""),"C++")</f>
        <v>C++</v>
      </c>
      <c r="H5750" s="1" t="str">
        <f>IFERROR(__xludf.DUMMYFUNCTION("""COMPUTED_VALUE"""),"Dart")</f>
        <v>Dart</v>
      </c>
      <c r="I5750" s="1" t="str">
        <f>IFERROR(__xludf.DUMMYFUNCTION("""COMPUTED_VALUE"""),"Go")</f>
        <v>Go</v>
      </c>
      <c r="J5750" s="1" t="str">
        <f>IFERROR(__xludf.DUMMYFUNCTION("""COMPUTED_VALUE"""),"HTML/CSS")</f>
        <v>HTML/CSS</v>
      </c>
      <c r="K5750" s="1" t="str">
        <f>IFERROR(__xludf.DUMMYFUNCTION("""COMPUTED_VALUE"""),"Java")</f>
        <v>Java</v>
      </c>
      <c r="L5750" s="1" t="str">
        <f>IFERROR(__xludf.DUMMYFUNCTION("""COMPUTED_VALUE"""),"JavaScript")</f>
        <v>JavaScript</v>
      </c>
      <c r="M5750" s="1" t="str">
        <f>IFERROR(__xludf.DUMMYFUNCTION("""COMPUTED_VALUE"""),"Kotlin")</f>
        <v>Kotlin</v>
      </c>
      <c r="N5750" s="1" t="str">
        <f>IFERROR(__xludf.DUMMYFUNCTION("""COMPUTED_VALUE"""),"TypeScript")</f>
        <v>TypeScript</v>
      </c>
    </row>
    <row r="5751">
      <c r="B5751" s="1" t="str">
        <f>IFERROR(__xludf.DUMMYFUNCTION("""COMPUTED_VALUE"""),"Bash/Shell/PowerShell;C++;HTML/CSS;Python;Swift")</f>
        <v>Bash/Shell/PowerShell;C++;HTML/CSS;Python;Swift</v>
      </c>
      <c r="E5751" s="1" t="str">
        <f>IFERROR(__xludf.DUMMYFUNCTION("UNIQUE(SPLIT(B5751,"";""))"),"Bash/Shell/PowerShell")</f>
        <v>Bash/Shell/PowerShell</v>
      </c>
      <c r="F5751" s="1" t="str">
        <f>IFERROR(__xludf.DUMMYFUNCTION("""COMPUTED_VALUE"""),"C++")</f>
        <v>C++</v>
      </c>
      <c r="G5751" s="1" t="str">
        <f>IFERROR(__xludf.DUMMYFUNCTION("""COMPUTED_VALUE"""),"HTML/CSS")</f>
        <v>HTML/CSS</v>
      </c>
      <c r="H5751" s="1" t="str">
        <f>IFERROR(__xludf.DUMMYFUNCTION("""COMPUTED_VALUE"""),"Python")</f>
        <v>Python</v>
      </c>
      <c r="I5751" s="1" t="str">
        <f>IFERROR(__xludf.DUMMYFUNCTION("""COMPUTED_VALUE"""),"Swift")</f>
        <v>Swift</v>
      </c>
    </row>
    <row r="5752">
      <c r="B5752" s="1" t="str">
        <f>IFERROR(__xludf.DUMMYFUNCTION("""COMPUTED_VALUE"""),"Java;Objective-C;Python;Ruby;Rust;SQL;Swift")</f>
        <v>Java;Objective-C;Python;Ruby;Rust;SQL;Swift</v>
      </c>
      <c r="E5752" s="1" t="str">
        <f>IFERROR(__xludf.DUMMYFUNCTION("UNIQUE(SPLIT(B5752,"";""))"),"Java")</f>
        <v>Java</v>
      </c>
      <c r="F5752" s="1" t="str">
        <f>IFERROR(__xludf.DUMMYFUNCTION("""COMPUTED_VALUE"""),"Objective-C")</f>
        <v>Objective-C</v>
      </c>
      <c r="G5752" s="1" t="str">
        <f>IFERROR(__xludf.DUMMYFUNCTION("""COMPUTED_VALUE"""),"Python")</f>
        <v>Python</v>
      </c>
      <c r="H5752" s="1" t="str">
        <f>IFERROR(__xludf.DUMMYFUNCTION("""COMPUTED_VALUE"""),"Ruby")</f>
        <v>Ruby</v>
      </c>
      <c r="I5752" s="1" t="str">
        <f>IFERROR(__xludf.DUMMYFUNCTION("""COMPUTED_VALUE"""),"Rust")</f>
        <v>Rust</v>
      </c>
      <c r="J5752" s="1" t="str">
        <f>IFERROR(__xludf.DUMMYFUNCTION("""COMPUTED_VALUE"""),"SQL")</f>
        <v>SQL</v>
      </c>
      <c r="K5752" s="1" t="str">
        <f>IFERROR(__xludf.DUMMYFUNCTION("""COMPUTED_VALUE"""),"Swift")</f>
        <v>Swift</v>
      </c>
    </row>
    <row r="5753">
      <c r="B5753" s="1" t="str">
        <f>IFERROR(__xludf.DUMMYFUNCTION("""COMPUTED_VALUE"""),"HTML/CSS;Java;JavaScript;SQL")</f>
        <v>HTML/CSS;Java;JavaScript;SQL</v>
      </c>
      <c r="E5753" s="1" t="str">
        <f>IFERROR(__xludf.DUMMYFUNCTION("UNIQUE(SPLIT(B5753,"";""))"),"HTML/CSS")</f>
        <v>HTML/CSS</v>
      </c>
      <c r="F5753" s="1" t="str">
        <f>IFERROR(__xludf.DUMMYFUNCTION("""COMPUTED_VALUE"""),"Java")</f>
        <v>Java</v>
      </c>
      <c r="G5753" s="1" t="str">
        <f>IFERROR(__xludf.DUMMYFUNCTION("""COMPUTED_VALUE"""),"JavaScript")</f>
        <v>JavaScript</v>
      </c>
      <c r="H5753" s="1" t="str">
        <f>IFERROR(__xludf.DUMMYFUNCTION("""COMPUTED_VALUE"""),"SQL")</f>
        <v>SQL</v>
      </c>
    </row>
    <row r="5754">
      <c r="B5754" s="1" t="str">
        <f>IFERROR(__xludf.DUMMYFUNCTION("""COMPUTED_VALUE"""),"Bash/Shell/PowerShell;Go")</f>
        <v>Bash/Shell/PowerShell;Go</v>
      </c>
      <c r="E5754" s="1" t="str">
        <f>IFERROR(__xludf.DUMMYFUNCTION("UNIQUE(SPLIT(B5754,"";""))"),"Bash/Shell/PowerShell")</f>
        <v>Bash/Shell/PowerShell</v>
      </c>
      <c r="F5754" s="1" t="str">
        <f>IFERROR(__xludf.DUMMYFUNCTION("""COMPUTED_VALUE"""),"Go")</f>
        <v>Go</v>
      </c>
    </row>
    <row r="5755">
      <c r="B5755" s="1" t="str">
        <f>IFERROR(__xludf.DUMMYFUNCTION("""COMPUTED_VALUE"""),"Bash/Shell/PowerShell;C#;JavaScript;SQL;TypeScript")</f>
        <v>Bash/Shell/PowerShell;C#;JavaScript;SQL;TypeScript</v>
      </c>
      <c r="E5755" s="1" t="str">
        <f>IFERROR(__xludf.DUMMYFUNCTION("UNIQUE(SPLIT(B5755,"";""))"),"Bash/Shell/PowerShell")</f>
        <v>Bash/Shell/PowerShell</v>
      </c>
      <c r="F5755" s="1" t="str">
        <f>IFERROR(__xludf.DUMMYFUNCTION("""COMPUTED_VALUE"""),"C#")</f>
        <v>C#</v>
      </c>
      <c r="G5755" s="1" t="str">
        <f>IFERROR(__xludf.DUMMYFUNCTION("""COMPUTED_VALUE"""),"JavaScript")</f>
        <v>JavaScript</v>
      </c>
      <c r="H5755" s="1" t="str">
        <f>IFERROR(__xludf.DUMMYFUNCTION("""COMPUTED_VALUE"""),"SQL")</f>
        <v>SQL</v>
      </c>
      <c r="I5755" s="1" t="str">
        <f>IFERROR(__xludf.DUMMYFUNCTION("""COMPUTED_VALUE"""),"TypeScript")</f>
        <v>TypeScript</v>
      </c>
    </row>
    <row r="5756">
      <c r="B5756" s="1" t="str">
        <f>IFERROR(__xludf.DUMMYFUNCTION("""COMPUTED_VALUE"""),"HTML/CSS;Java;JavaScript;TypeScript")</f>
        <v>HTML/CSS;Java;JavaScript;TypeScript</v>
      </c>
      <c r="E5756" s="1" t="str">
        <f>IFERROR(__xludf.DUMMYFUNCTION("UNIQUE(SPLIT(B5756,"";""))"),"HTML/CSS")</f>
        <v>HTML/CSS</v>
      </c>
      <c r="F5756" s="1" t="str">
        <f>IFERROR(__xludf.DUMMYFUNCTION("""COMPUTED_VALUE"""),"Java")</f>
        <v>Java</v>
      </c>
      <c r="G5756" s="1" t="str">
        <f>IFERROR(__xludf.DUMMYFUNCTION("""COMPUTED_VALUE"""),"JavaScript")</f>
        <v>JavaScript</v>
      </c>
      <c r="H5756" s="1" t="str">
        <f>IFERROR(__xludf.DUMMYFUNCTION("""COMPUTED_VALUE"""),"TypeScript")</f>
        <v>TypeScript</v>
      </c>
    </row>
    <row r="5757">
      <c r="B5757" s="1" t="str">
        <f>IFERROR(__xludf.DUMMYFUNCTION("""COMPUTED_VALUE"""),"HTML/CSS;JavaScript")</f>
        <v>HTML/CSS;JavaScript</v>
      </c>
      <c r="E5757" s="1" t="str">
        <f>IFERROR(__xludf.DUMMYFUNCTION("UNIQUE(SPLIT(B5757,"";""))"),"HTML/CSS")</f>
        <v>HTML/CSS</v>
      </c>
      <c r="F5757" s="1" t="str">
        <f>IFERROR(__xludf.DUMMYFUNCTION("""COMPUTED_VALUE"""),"JavaScript")</f>
        <v>JavaScript</v>
      </c>
    </row>
    <row r="5758">
      <c r="B5758" s="1" t="str">
        <f>IFERROR(__xludf.DUMMYFUNCTION("""COMPUTED_VALUE"""),"Bash/Shell/PowerShell;C++;Java;Python")</f>
        <v>Bash/Shell/PowerShell;C++;Java;Python</v>
      </c>
      <c r="E5758" s="1" t="str">
        <f>IFERROR(__xludf.DUMMYFUNCTION("UNIQUE(SPLIT(B5758,"";""))"),"Bash/Shell/PowerShell")</f>
        <v>Bash/Shell/PowerShell</v>
      </c>
      <c r="F5758" s="1" t="str">
        <f>IFERROR(__xludf.DUMMYFUNCTION("""COMPUTED_VALUE"""),"C++")</f>
        <v>C++</v>
      </c>
      <c r="G5758" s="1" t="str">
        <f>IFERROR(__xludf.DUMMYFUNCTION("""COMPUTED_VALUE"""),"Java")</f>
        <v>Java</v>
      </c>
      <c r="H5758" s="1" t="str">
        <f>IFERROR(__xludf.DUMMYFUNCTION("""COMPUTED_VALUE"""),"Python")</f>
        <v>Python</v>
      </c>
    </row>
    <row r="5759">
      <c r="B5759" s="1" t="str">
        <f>IFERROR(__xludf.DUMMYFUNCTION("""COMPUTED_VALUE"""),"Assembly;Bash/Shell/PowerShell;C++;HTML/CSS;Java;JavaScript;SQL")</f>
        <v>Assembly;Bash/Shell/PowerShell;C++;HTML/CSS;Java;JavaScript;SQL</v>
      </c>
      <c r="E5759" s="1" t="str">
        <f>IFERROR(__xludf.DUMMYFUNCTION("UNIQUE(SPLIT(B5759,"";""))"),"Assembly")</f>
        <v>Assembly</v>
      </c>
      <c r="F5759" s="1" t="str">
        <f>IFERROR(__xludf.DUMMYFUNCTION("""COMPUTED_VALUE"""),"Bash/Shell/PowerShell")</f>
        <v>Bash/Shell/PowerShell</v>
      </c>
      <c r="G5759" s="1" t="str">
        <f>IFERROR(__xludf.DUMMYFUNCTION("""COMPUTED_VALUE"""),"C++")</f>
        <v>C++</v>
      </c>
      <c r="H5759" s="1" t="str">
        <f>IFERROR(__xludf.DUMMYFUNCTION("""COMPUTED_VALUE"""),"HTML/CSS")</f>
        <v>HTML/CSS</v>
      </c>
      <c r="I5759" s="1" t="str">
        <f>IFERROR(__xludf.DUMMYFUNCTION("""COMPUTED_VALUE"""),"Java")</f>
        <v>Java</v>
      </c>
      <c r="J5759" s="1" t="str">
        <f>IFERROR(__xludf.DUMMYFUNCTION("""COMPUTED_VALUE"""),"JavaScript")</f>
        <v>JavaScript</v>
      </c>
      <c r="K5759" s="1" t="str">
        <f>IFERROR(__xludf.DUMMYFUNCTION("""COMPUTED_VALUE"""),"SQL")</f>
        <v>SQL</v>
      </c>
    </row>
    <row r="5760">
      <c r="B5760" s="1" t="str">
        <f>IFERROR(__xludf.DUMMYFUNCTION("""COMPUTED_VALUE"""),"HTML/CSS;Java;JavaScript;SQL")</f>
        <v>HTML/CSS;Java;JavaScript;SQL</v>
      </c>
      <c r="E5760" s="1" t="str">
        <f>IFERROR(__xludf.DUMMYFUNCTION("UNIQUE(SPLIT(B5760,"";""))"),"HTML/CSS")</f>
        <v>HTML/CSS</v>
      </c>
      <c r="F5760" s="1" t="str">
        <f>IFERROR(__xludf.DUMMYFUNCTION("""COMPUTED_VALUE"""),"Java")</f>
        <v>Java</v>
      </c>
      <c r="G5760" s="1" t="str">
        <f>IFERROR(__xludf.DUMMYFUNCTION("""COMPUTED_VALUE"""),"JavaScript")</f>
        <v>JavaScript</v>
      </c>
      <c r="H5760" s="1" t="str">
        <f>IFERROR(__xludf.DUMMYFUNCTION("""COMPUTED_VALUE"""),"SQL")</f>
        <v>SQL</v>
      </c>
    </row>
    <row r="5761">
      <c r="B5761" s="1" t="str">
        <f>IFERROR(__xludf.DUMMYFUNCTION("""COMPUTED_VALUE"""),"C;C++;Clojure;Elixir;Erlang;HTML/CSS;JavaScript;Kotlin;Python;Rust;SQL;Other(s):")</f>
        <v>C;C++;Clojure;Elixir;Erlang;HTML/CSS;JavaScript;Kotlin;Python;Rust;SQL;Other(s):</v>
      </c>
      <c r="E5761" s="1" t="str">
        <f>IFERROR(__xludf.DUMMYFUNCTION("UNIQUE(SPLIT(B5761,"";""))"),"C")</f>
        <v>C</v>
      </c>
      <c r="F5761" s="1" t="str">
        <f>IFERROR(__xludf.DUMMYFUNCTION("""COMPUTED_VALUE"""),"C++")</f>
        <v>C++</v>
      </c>
      <c r="G5761" s="1" t="str">
        <f>IFERROR(__xludf.DUMMYFUNCTION("""COMPUTED_VALUE"""),"Clojure")</f>
        <v>Clojure</v>
      </c>
      <c r="H5761" s="1" t="str">
        <f>IFERROR(__xludf.DUMMYFUNCTION("""COMPUTED_VALUE"""),"Elixir")</f>
        <v>Elixir</v>
      </c>
      <c r="I5761" s="1" t="str">
        <f>IFERROR(__xludf.DUMMYFUNCTION("""COMPUTED_VALUE"""),"Erlang")</f>
        <v>Erlang</v>
      </c>
      <c r="J5761" s="1" t="str">
        <f>IFERROR(__xludf.DUMMYFUNCTION("""COMPUTED_VALUE"""),"HTML/CSS")</f>
        <v>HTML/CSS</v>
      </c>
      <c r="K5761" s="1" t="str">
        <f>IFERROR(__xludf.DUMMYFUNCTION("""COMPUTED_VALUE"""),"JavaScript")</f>
        <v>JavaScript</v>
      </c>
      <c r="L5761" s="1" t="str">
        <f>IFERROR(__xludf.DUMMYFUNCTION("""COMPUTED_VALUE"""),"Kotlin")</f>
        <v>Kotlin</v>
      </c>
      <c r="M5761" s="1" t="str">
        <f>IFERROR(__xludf.DUMMYFUNCTION("""COMPUTED_VALUE"""),"Python")</f>
        <v>Python</v>
      </c>
      <c r="N5761" s="1" t="str">
        <f>IFERROR(__xludf.DUMMYFUNCTION("""COMPUTED_VALUE"""),"Rust")</f>
        <v>Rust</v>
      </c>
      <c r="O5761" s="1" t="str">
        <f>IFERROR(__xludf.DUMMYFUNCTION("""COMPUTED_VALUE"""),"SQL")</f>
        <v>SQL</v>
      </c>
      <c r="P5761" s="1" t="str">
        <f>IFERROR(__xludf.DUMMYFUNCTION("""COMPUTED_VALUE"""),"Other(s):")</f>
        <v>Other(s):</v>
      </c>
    </row>
    <row r="5762">
      <c r="B5762" s="1" t="str">
        <f>IFERROR(__xludf.DUMMYFUNCTION("""COMPUTED_VALUE"""),"HTML/CSS;JavaScript;PHP;SQL")</f>
        <v>HTML/CSS;JavaScript;PHP;SQL</v>
      </c>
      <c r="E5762" s="1" t="str">
        <f>IFERROR(__xludf.DUMMYFUNCTION("UNIQUE(SPLIT(B5762,"";""))"),"HTML/CSS")</f>
        <v>HTML/CSS</v>
      </c>
      <c r="F5762" s="1" t="str">
        <f>IFERROR(__xludf.DUMMYFUNCTION("""COMPUTED_VALUE"""),"JavaScript")</f>
        <v>JavaScript</v>
      </c>
      <c r="G5762" s="1" t="str">
        <f>IFERROR(__xludf.DUMMYFUNCTION("""COMPUTED_VALUE"""),"PHP")</f>
        <v>PHP</v>
      </c>
      <c r="H5762" s="1" t="str">
        <f>IFERROR(__xludf.DUMMYFUNCTION("""COMPUTED_VALUE"""),"SQL")</f>
        <v>SQL</v>
      </c>
    </row>
    <row r="5763">
      <c r="B5763" s="1" t="str">
        <f>IFERROR(__xludf.DUMMYFUNCTION("""COMPUTED_VALUE"""),"HTML/CSS;JavaScript;PHP;SQL")</f>
        <v>HTML/CSS;JavaScript;PHP;SQL</v>
      </c>
      <c r="E5763" s="1" t="str">
        <f>IFERROR(__xludf.DUMMYFUNCTION("UNIQUE(SPLIT(B5763,"";""))"),"HTML/CSS")</f>
        <v>HTML/CSS</v>
      </c>
      <c r="F5763" s="1" t="str">
        <f>IFERROR(__xludf.DUMMYFUNCTION("""COMPUTED_VALUE"""),"JavaScript")</f>
        <v>JavaScript</v>
      </c>
      <c r="G5763" s="1" t="str">
        <f>IFERROR(__xludf.DUMMYFUNCTION("""COMPUTED_VALUE"""),"PHP")</f>
        <v>PHP</v>
      </c>
      <c r="H5763" s="1" t="str">
        <f>IFERROR(__xludf.DUMMYFUNCTION("""COMPUTED_VALUE"""),"SQL")</f>
        <v>SQL</v>
      </c>
    </row>
    <row r="5764">
      <c r="B5764" s="1" t="str">
        <f>IFERROR(__xludf.DUMMYFUNCTION("""COMPUTED_VALUE"""),"C#;HTML/CSS;Java;JavaScript;TypeScript;VBA")</f>
        <v>C#;HTML/CSS;Java;JavaScript;TypeScript;VBA</v>
      </c>
      <c r="E5764" s="1" t="str">
        <f>IFERROR(__xludf.DUMMYFUNCTION("UNIQUE(SPLIT(B5764,"";""))"),"C#")</f>
        <v>C#</v>
      </c>
      <c r="F5764" s="1" t="str">
        <f>IFERROR(__xludf.DUMMYFUNCTION("""COMPUTED_VALUE"""),"HTML/CSS")</f>
        <v>HTML/CSS</v>
      </c>
      <c r="G5764" s="1" t="str">
        <f>IFERROR(__xludf.DUMMYFUNCTION("""COMPUTED_VALUE"""),"Java")</f>
        <v>Java</v>
      </c>
      <c r="H5764" s="1" t="str">
        <f>IFERROR(__xludf.DUMMYFUNCTION("""COMPUTED_VALUE"""),"JavaScript")</f>
        <v>JavaScript</v>
      </c>
      <c r="I5764" s="1" t="str">
        <f>IFERROR(__xludf.DUMMYFUNCTION("""COMPUTED_VALUE"""),"TypeScript")</f>
        <v>TypeScript</v>
      </c>
      <c r="J5764" s="1" t="str">
        <f>IFERROR(__xludf.DUMMYFUNCTION("""COMPUTED_VALUE"""),"VBA")</f>
        <v>VBA</v>
      </c>
    </row>
    <row r="5765">
      <c r="B5765" s="1" t="str">
        <f>IFERROR(__xludf.DUMMYFUNCTION("""COMPUTED_VALUE"""),"Bash/Shell/PowerShell;Clojure;Dart;Go;HTML/CSS;Java;Python")</f>
        <v>Bash/Shell/PowerShell;Clojure;Dart;Go;HTML/CSS;Java;Python</v>
      </c>
      <c r="E5765" s="1" t="str">
        <f>IFERROR(__xludf.DUMMYFUNCTION("UNIQUE(SPLIT(B5765,"";""))"),"Bash/Shell/PowerShell")</f>
        <v>Bash/Shell/PowerShell</v>
      </c>
      <c r="F5765" s="1" t="str">
        <f>IFERROR(__xludf.DUMMYFUNCTION("""COMPUTED_VALUE"""),"Clojure")</f>
        <v>Clojure</v>
      </c>
      <c r="G5765" s="1" t="str">
        <f>IFERROR(__xludf.DUMMYFUNCTION("""COMPUTED_VALUE"""),"Dart")</f>
        <v>Dart</v>
      </c>
      <c r="H5765" s="1" t="str">
        <f>IFERROR(__xludf.DUMMYFUNCTION("""COMPUTED_VALUE"""),"Go")</f>
        <v>Go</v>
      </c>
      <c r="I5765" s="1" t="str">
        <f>IFERROR(__xludf.DUMMYFUNCTION("""COMPUTED_VALUE"""),"HTML/CSS")</f>
        <v>HTML/CSS</v>
      </c>
      <c r="J5765" s="1" t="str">
        <f>IFERROR(__xludf.DUMMYFUNCTION("""COMPUTED_VALUE"""),"Java")</f>
        <v>Java</v>
      </c>
      <c r="K5765" s="1" t="str">
        <f>IFERROR(__xludf.DUMMYFUNCTION("""COMPUTED_VALUE"""),"Python")</f>
        <v>Python</v>
      </c>
    </row>
    <row r="5766">
      <c r="B5766" s="1" t="str">
        <f>IFERROR(__xludf.DUMMYFUNCTION("""COMPUTED_VALUE"""),"C#;HTML/CSS;JavaScript;Kotlin")</f>
        <v>C#;HTML/CSS;JavaScript;Kotlin</v>
      </c>
      <c r="E5766" s="1" t="str">
        <f>IFERROR(__xludf.DUMMYFUNCTION("UNIQUE(SPLIT(B5766,"";""))"),"C#")</f>
        <v>C#</v>
      </c>
      <c r="F5766" s="1" t="str">
        <f>IFERROR(__xludf.DUMMYFUNCTION("""COMPUTED_VALUE"""),"HTML/CSS")</f>
        <v>HTML/CSS</v>
      </c>
      <c r="G5766" s="1" t="str">
        <f>IFERROR(__xludf.DUMMYFUNCTION("""COMPUTED_VALUE"""),"JavaScript")</f>
        <v>JavaScript</v>
      </c>
      <c r="H5766" s="1" t="str">
        <f>IFERROR(__xludf.DUMMYFUNCTION("""COMPUTED_VALUE"""),"Kotlin")</f>
        <v>Kotlin</v>
      </c>
    </row>
    <row r="5767">
      <c r="B5767" s="1" t="str">
        <f>IFERROR(__xludf.DUMMYFUNCTION("""COMPUTED_VALUE"""),"C;C++;C#;Java;Python")</f>
        <v>C;C++;C#;Java;Python</v>
      </c>
      <c r="E5767" s="1" t="str">
        <f>IFERROR(__xludf.DUMMYFUNCTION("UNIQUE(SPLIT(B5767,"";""))"),"C")</f>
        <v>C</v>
      </c>
      <c r="F5767" s="1" t="str">
        <f>IFERROR(__xludf.DUMMYFUNCTION("""COMPUTED_VALUE"""),"C++")</f>
        <v>C++</v>
      </c>
      <c r="G5767" s="1" t="str">
        <f>IFERROR(__xludf.DUMMYFUNCTION("""COMPUTED_VALUE"""),"C#")</f>
        <v>C#</v>
      </c>
      <c r="H5767" s="1" t="str">
        <f>IFERROR(__xludf.DUMMYFUNCTION("""COMPUTED_VALUE"""),"Java")</f>
        <v>Java</v>
      </c>
      <c r="I5767" s="1" t="str">
        <f>IFERROR(__xludf.DUMMYFUNCTION("""COMPUTED_VALUE"""),"Python")</f>
        <v>Python</v>
      </c>
    </row>
    <row r="5768">
      <c r="B5768" s="1" t="str">
        <f>IFERROR(__xludf.DUMMYFUNCTION("""COMPUTED_VALUE"""),"HTML/CSS;JavaScript;Ruby;Scala;SQL")</f>
        <v>HTML/CSS;JavaScript;Ruby;Scala;SQL</v>
      </c>
      <c r="E5768" s="1" t="str">
        <f>IFERROR(__xludf.DUMMYFUNCTION("UNIQUE(SPLIT(B5768,"";""))"),"HTML/CSS")</f>
        <v>HTML/CSS</v>
      </c>
      <c r="F5768" s="1" t="str">
        <f>IFERROR(__xludf.DUMMYFUNCTION("""COMPUTED_VALUE"""),"JavaScript")</f>
        <v>JavaScript</v>
      </c>
      <c r="G5768" s="1" t="str">
        <f>IFERROR(__xludf.DUMMYFUNCTION("""COMPUTED_VALUE"""),"Ruby")</f>
        <v>Ruby</v>
      </c>
      <c r="H5768" s="1" t="str">
        <f>IFERROR(__xludf.DUMMYFUNCTION("""COMPUTED_VALUE"""),"Scala")</f>
        <v>Scala</v>
      </c>
      <c r="I5768" s="1" t="str">
        <f>IFERROR(__xludf.DUMMYFUNCTION("""COMPUTED_VALUE"""),"SQL")</f>
        <v>SQL</v>
      </c>
    </row>
    <row r="5769">
      <c r="B5769" s="1" t="str">
        <f>IFERROR(__xludf.DUMMYFUNCTION("""COMPUTED_VALUE"""),"Go;Java;Rust")</f>
        <v>Go;Java;Rust</v>
      </c>
      <c r="E5769" s="1" t="str">
        <f>IFERROR(__xludf.DUMMYFUNCTION("UNIQUE(SPLIT(B5769,"";""))"),"Go")</f>
        <v>Go</v>
      </c>
      <c r="F5769" s="1" t="str">
        <f>IFERROR(__xludf.DUMMYFUNCTION("""COMPUTED_VALUE"""),"Java")</f>
        <v>Java</v>
      </c>
      <c r="G5769" s="1" t="str">
        <f>IFERROR(__xludf.DUMMYFUNCTION("""COMPUTED_VALUE"""),"Rust")</f>
        <v>Rust</v>
      </c>
    </row>
    <row r="5770">
      <c r="B5770" s="1" t="str">
        <f>IFERROR(__xludf.DUMMYFUNCTION("""COMPUTED_VALUE"""),"Assembly;Bash/Shell/PowerShell;C;C++;C#;Erlang;F#;Go;Java;JavaScript")</f>
        <v>Assembly;Bash/Shell/PowerShell;C;C++;C#;Erlang;F#;Go;Java;JavaScript</v>
      </c>
      <c r="E5770" s="1" t="str">
        <f>IFERROR(__xludf.DUMMYFUNCTION("UNIQUE(SPLIT(B5770,"";""))"),"Assembly")</f>
        <v>Assembly</v>
      </c>
      <c r="F5770" s="1" t="str">
        <f>IFERROR(__xludf.DUMMYFUNCTION("""COMPUTED_VALUE"""),"Bash/Shell/PowerShell")</f>
        <v>Bash/Shell/PowerShell</v>
      </c>
      <c r="G5770" s="1" t="str">
        <f>IFERROR(__xludf.DUMMYFUNCTION("""COMPUTED_VALUE"""),"C")</f>
        <v>C</v>
      </c>
      <c r="H5770" s="1" t="str">
        <f>IFERROR(__xludf.DUMMYFUNCTION("""COMPUTED_VALUE"""),"C++")</f>
        <v>C++</v>
      </c>
      <c r="I5770" s="1" t="str">
        <f>IFERROR(__xludf.DUMMYFUNCTION("""COMPUTED_VALUE"""),"C#")</f>
        <v>C#</v>
      </c>
      <c r="J5770" s="1" t="str">
        <f>IFERROR(__xludf.DUMMYFUNCTION("""COMPUTED_VALUE"""),"Erlang")</f>
        <v>Erlang</v>
      </c>
      <c r="K5770" s="1" t="str">
        <f>IFERROR(__xludf.DUMMYFUNCTION("""COMPUTED_VALUE"""),"F#")</f>
        <v>F#</v>
      </c>
      <c r="L5770" s="1" t="str">
        <f>IFERROR(__xludf.DUMMYFUNCTION("""COMPUTED_VALUE"""),"Go")</f>
        <v>Go</v>
      </c>
      <c r="M5770" s="1" t="str">
        <f>IFERROR(__xludf.DUMMYFUNCTION("""COMPUTED_VALUE"""),"Java")</f>
        <v>Java</v>
      </c>
      <c r="N5770" s="1" t="str">
        <f>IFERROR(__xludf.DUMMYFUNCTION("""COMPUTED_VALUE"""),"JavaScript")</f>
        <v>JavaScript</v>
      </c>
    </row>
    <row r="5771">
      <c r="B5771" s="1" t="str">
        <f>IFERROR(__xludf.DUMMYFUNCTION("""COMPUTED_VALUE"""),"C;C++;C#;Dart;HTML/CSS;Java;JavaScript;Kotlin;Python;Swift;TypeScript")</f>
        <v>C;C++;C#;Dart;HTML/CSS;Java;JavaScript;Kotlin;Python;Swift;TypeScript</v>
      </c>
      <c r="E5771" s="1" t="str">
        <f>IFERROR(__xludf.DUMMYFUNCTION("UNIQUE(SPLIT(B5771,"";""))"),"C")</f>
        <v>C</v>
      </c>
      <c r="F5771" s="1" t="str">
        <f>IFERROR(__xludf.DUMMYFUNCTION("""COMPUTED_VALUE"""),"C++")</f>
        <v>C++</v>
      </c>
      <c r="G5771" s="1" t="str">
        <f>IFERROR(__xludf.DUMMYFUNCTION("""COMPUTED_VALUE"""),"C#")</f>
        <v>C#</v>
      </c>
      <c r="H5771" s="1" t="str">
        <f>IFERROR(__xludf.DUMMYFUNCTION("""COMPUTED_VALUE"""),"Dart")</f>
        <v>Dart</v>
      </c>
      <c r="I5771" s="1" t="str">
        <f>IFERROR(__xludf.DUMMYFUNCTION("""COMPUTED_VALUE"""),"HTML/CSS")</f>
        <v>HTML/CSS</v>
      </c>
      <c r="J5771" s="1" t="str">
        <f>IFERROR(__xludf.DUMMYFUNCTION("""COMPUTED_VALUE"""),"Java")</f>
        <v>Java</v>
      </c>
      <c r="K5771" s="1" t="str">
        <f>IFERROR(__xludf.DUMMYFUNCTION("""COMPUTED_VALUE"""),"JavaScript")</f>
        <v>JavaScript</v>
      </c>
      <c r="L5771" s="1" t="str">
        <f>IFERROR(__xludf.DUMMYFUNCTION("""COMPUTED_VALUE"""),"Kotlin")</f>
        <v>Kotlin</v>
      </c>
      <c r="M5771" s="1" t="str">
        <f>IFERROR(__xludf.DUMMYFUNCTION("""COMPUTED_VALUE"""),"Python")</f>
        <v>Python</v>
      </c>
      <c r="N5771" s="1" t="str">
        <f>IFERROR(__xludf.DUMMYFUNCTION("""COMPUTED_VALUE"""),"Swift")</f>
        <v>Swift</v>
      </c>
      <c r="O5771" s="1" t="str">
        <f>IFERROR(__xludf.DUMMYFUNCTION("""COMPUTED_VALUE"""),"TypeScript")</f>
        <v>TypeScript</v>
      </c>
    </row>
    <row r="5772">
      <c r="B5772" s="1" t="str">
        <f>IFERROR(__xludf.DUMMYFUNCTION("""COMPUTED_VALUE"""),"C;C++;C#;HTML/CSS;JavaScript;PHP;SQL")</f>
        <v>C;C++;C#;HTML/CSS;JavaScript;PHP;SQL</v>
      </c>
      <c r="E5772" s="1" t="str">
        <f>IFERROR(__xludf.DUMMYFUNCTION("UNIQUE(SPLIT(B5772,"";""))"),"C")</f>
        <v>C</v>
      </c>
      <c r="F5772" s="1" t="str">
        <f>IFERROR(__xludf.DUMMYFUNCTION("""COMPUTED_VALUE"""),"C++")</f>
        <v>C++</v>
      </c>
      <c r="G5772" s="1" t="str">
        <f>IFERROR(__xludf.DUMMYFUNCTION("""COMPUTED_VALUE"""),"C#")</f>
        <v>C#</v>
      </c>
      <c r="H5772" s="1" t="str">
        <f>IFERROR(__xludf.DUMMYFUNCTION("""COMPUTED_VALUE"""),"HTML/CSS")</f>
        <v>HTML/CSS</v>
      </c>
      <c r="I5772" s="1" t="str">
        <f>IFERROR(__xludf.DUMMYFUNCTION("""COMPUTED_VALUE"""),"JavaScript")</f>
        <v>JavaScript</v>
      </c>
      <c r="J5772" s="1" t="str">
        <f>IFERROR(__xludf.DUMMYFUNCTION("""COMPUTED_VALUE"""),"PHP")</f>
        <v>PHP</v>
      </c>
      <c r="K5772" s="1" t="str">
        <f>IFERROR(__xludf.DUMMYFUNCTION("""COMPUTED_VALUE"""),"SQL")</f>
        <v>SQL</v>
      </c>
    </row>
    <row r="5773">
      <c r="B5773" s="1" t="str">
        <f>IFERROR(__xludf.DUMMYFUNCTION("""COMPUTED_VALUE"""),"HTML/CSS;Java;SQL")</f>
        <v>HTML/CSS;Java;SQL</v>
      </c>
      <c r="E5773" s="1" t="str">
        <f>IFERROR(__xludf.DUMMYFUNCTION("UNIQUE(SPLIT(B5773,"";""))"),"HTML/CSS")</f>
        <v>HTML/CSS</v>
      </c>
      <c r="F5773" s="1" t="str">
        <f>IFERROR(__xludf.DUMMYFUNCTION("""COMPUTED_VALUE"""),"Java")</f>
        <v>Java</v>
      </c>
      <c r="G5773" s="1" t="str">
        <f>IFERROR(__xludf.DUMMYFUNCTION("""COMPUTED_VALUE"""),"SQL")</f>
        <v>SQL</v>
      </c>
    </row>
    <row r="5774">
      <c r="B5774" s="1" t="str">
        <f>IFERROR(__xludf.DUMMYFUNCTION("""COMPUTED_VALUE"""),"Bash/Shell/PowerShell;HTML/CSS;JavaScript;PHP")</f>
        <v>Bash/Shell/PowerShell;HTML/CSS;JavaScript;PHP</v>
      </c>
      <c r="E5774" s="1" t="str">
        <f>IFERROR(__xludf.DUMMYFUNCTION("UNIQUE(SPLIT(B5774,"";""))"),"Bash/Shell/PowerShell")</f>
        <v>Bash/Shell/PowerShell</v>
      </c>
      <c r="F5774" s="1" t="str">
        <f>IFERROR(__xludf.DUMMYFUNCTION("""COMPUTED_VALUE"""),"HTML/CSS")</f>
        <v>HTML/CSS</v>
      </c>
      <c r="G5774" s="1" t="str">
        <f>IFERROR(__xludf.DUMMYFUNCTION("""COMPUTED_VALUE"""),"JavaScript")</f>
        <v>JavaScript</v>
      </c>
      <c r="H5774" s="1" t="str">
        <f>IFERROR(__xludf.DUMMYFUNCTION("""COMPUTED_VALUE"""),"PHP")</f>
        <v>PHP</v>
      </c>
    </row>
    <row r="5775">
      <c r="B5775" s="1" t="str">
        <f>IFERROR(__xludf.DUMMYFUNCTION("""COMPUTED_VALUE"""),"C;HTML/CSS;Java;Kotlin;Python;Swift")</f>
        <v>C;HTML/CSS;Java;Kotlin;Python;Swift</v>
      </c>
      <c r="E5775" s="1" t="str">
        <f>IFERROR(__xludf.DUMMYFUNCTION("UNIQUE(SPLIT(B5775,"";""))"),"C")</f>
        <v>C</v>
      </c>
      <c r="F5775" s="1" t="str">
        <f>IFERROR(__xludf.DUMMYFUNCTION("""COMPUTED_VALUE"""),"HTML/CSS")</f>
        <v>HTML/CSS</v>
      </c>
      <c r="G5775" s="1" t="str">
        <f>IFERROR(__xludf.DUMMYFUNCTION("""COMPUTED_VALUE"""),"Java")</f>
        <v>Java</v>
      </c>
      <c r="H5775" s="1" t="str">
        <f>IFERROR(__xludf.DUMMYFUNCTION("""COMPUTED_VALUE"""),"Kotlin")</f>
        <v>Kotlin</v>
      </c>
      <c r="I5775" s="1" t="str">
        <f>IFERROR(__xludf.DUMMYFUNCTION("""COMPUTED_VALUE"""),"Python")</f>
        <v>Python</v>
      </c>
      <c r="J5775" s="1" t="str">
        <f>IFERROR(__xludf.DUMMYFUNCTION("""COMPUTED_VALUE"""),"Swift")</f>
        <v>Swift</v>
      </c>
    </row>
    <row r="5776">
      <c r="B5776" s="1" t="str">
        <f>IFERROR(__xludf.DUMMYFUNCTION("""COMPUTED_VALUE"""),"HTML/CSS;PHP;TypeScript")</f>
        <v>HTML/CSS;PHP;TypeScript</v>
      </c>
      <c r="E5776" s="1" t="str">
        <f>IFERROR(__xludf.DUMMYFUNCTION("UNIQUE(SPLIT(B5776,"";""))"),"HTML/CSS")</f>
        <v>HTML/CSS</v>
      </c>
      <c r="F5776" s="1" t="str">
        <f>IFERROR(__xludf.DUMMYFUNCTION("""COMPUTED_VALUE"""),"PHP")</f>
        <v>PHP</v>
      </c>
      <c r="G5776" s="1" t="str">
        <f>IFERROR(__xludf.DUMMYFUNCTION("""COMPUTED_VALUE"""),"TypeScript")</f>
        <v>TypeScript</v>
      </c>
    </row>
    <row r="5777">
      <c r="B5777" s="1" t="str">
        <f>IFERROR(__xludf.DUMMYFUNCTION("""COMPUTED_VALUE"""),"Assembly;Bash/Shell/PowerShell;C;C++;C#;Dart;Elixir;Erlang;F#;Go;HTML/CSS;Java;JavaScript;Kotlin;Objective-C;R;Ruby;Rust;Scala;Swift;TypeScript;VBA;WebAssembly;Other(s):")</f>
        <v>Assembly;Bash/Shell/PowerShell;C;C++;C#;Dart;Elixir;Erlang;F#;Go;HTML/CSS;Java;JavaScript;Kotlin;Objective-C;R;Ruby;Rust;Scala;Swift;TypeScript;VBA;WebAssembly;Other(s):</v>
      </c>
      <c r="E5777" s="1" t="str">
        <f>IFERROR(__xludf.DUMMYFUNCTION("UNIQUE(SPLIT(B5777,"";""))"),"Assembly")</f>
        <v>Assembly</v>
      </c>
      <c r="F5777" s="1" t="str">
        <f>IFERROR(__xludf.DUMMYFUNCTION("""COMPUTED_VALUE"""),"Bash/Shell/PowerShell")</f>
        <v>Bash/Shell/PowerShell</v>
      </c>
      <c r="G5777" s="1" t="str">
        <f>IFERROR(__xludf.DUMMYFUNCTION("""COMPUTED_VALUE"""),"C")</f>
        <v>C</v>
      </c>
      <c r="H5777" s="1" t="str">
        <f>IFERROR(__xludf.DUMMYFUNCTION("""COMPUTED_VALUE"""),"C++")</f>
        <v>C++</v>
      </c>
      <c r="I5777" s="1" t="str">
        <f>IFERROR(__xludf.DUMMYFUNCTION("""COMPUTED_VALUE"""),"C#")</f>
        <v>C#</v>
      </c>
      <c r="J5777" s="1" t="str">
        <f>IFERROR(__xludf.DUMMYFUNCTION("""COMPUTED_VALUE"""),"Dart")</f>
        <v>Dart</v>
      </c>
      <c r="K5777" s="1" t="str">
        <f>IFERROR(__xludf.DUMMYFUNCTION("""COMPUTED_VALUE"""),"Elixir")</f>
        <v>Elixir</v>
      </c>
      <c r="L5777" s="1" t="str">
        <f>IFERROR(__xludf.DUMMYFUNCTION("""COMPUTED_VALUE"""),"Erlang")</f>
        <v>Erlang</v>
      </c>
      <c r="M5777" s="1" t="str">
        <f>IFERROR(__xludf.DUMMYFUNCTION("""COMPUTED_VALUE"""),"F#")</f>
        <v>F#</v>
      </c>
      <c r="N5777" s="1" t="str">
        <f>IFERROR(__xludf.DUMMYFUNCTION("""COMPUTED_VALUE"""),"Go")</f>
        <v>Go</v>
      </c>
      <c r="O5777" s="1" t="str">
        <f>IFERROR(__xludf.DUMMYFUNCTION("""COMPUTED_VALUE"""),"HTML/CSS")</f>
        <v>HTML/CSS</v>
      </c>
      <c r="P5777" s="1" t="str">
        <f>IFERROR(__xludf.DUMMYFUNCTION("""COMPUTED_VALUE"""),"Java")</f>
        <v>Java</v>
      </c>
      <c r="Q5777" s="1" t="str">
        <f>IFERROR(__xludf.DUMMYFUNCTION("""COMPUTED_VALUE"""),"JavaScript")</f>
        <v>JavaScript</v>
      </c>
      <c r="R5777" s="1" t="str">
        <f>IFERROR(__xludf.DUMMYFUNCTION("""COMPUTED_VALUE"""),"Kotlin")</f>
        <v>Kotlin</v>
      </c>
      <c r="S5777" s="1" t="str">
        <f>IFERROR(__xludf.DUMMYFUNCTION("""COMPUTED_VALUE"""),"Objective-C")</f>
        <v>Objective-C</v>
      </c>
      <c r="T5777" s="1" t="str">
        <f>IFERROR(__xludf.DUMMYFUNCTION("""COMPUTED_VALUE"""),"R")</f>
        <v>R</v>
      </c>
      <c r="U5777" s="1" t="str">
        <f>IFERROR(__xludf.DUMMYFUNCTION("""COMPUTED_VALUE"""),"Ruby")</f>
        <v>Ruby</v>
      </c>
      <c r="V5777" s="1" t="str">
        <f>IFERROR(__xludf.DUMMYFUNCTION("""COMPUTED_VALUE"""),"Rust")</f>
        <v>Rust</v>
      </c>
      <c r="W5777" s="1" t="str">
        <f>IFERROR(__xludf.DUMMYFUNCTION("""COMPUTED_VALUE"""),"Scala")</f>
        <v>Scala</v>
      </c>
      <c r="X5777" s="1" t="str">
        <f>IFERROR(__xludf.DUMMYFUNCTION("""COMPUTED_VALUE"""),"Swift")</f>
        <v>Swift</v>
      </c>
      <c r="Y5777" s="1" t="str">
        <f>IFERROR(__xludf.DUMMYFUNCTION("""COMPUTED_VALUE"""),"TypeScript")</f>
        <v>TypeScript</v>
      </c>
      <c r="Z5777" s="1" t="str">
        <f>IFERROR(__xludf.DUMMYFUNCTION("""COMPUTED_VALUE"""),"VBA")</f>
        <v>VBA</v>
      </c>
      <c r="AA5777" s="1" t="str">
        <f>IFERROR(__xludf.DUMMYFUNCTION("""COMPUTED_VALUE"""),"WebAssembly")</f>
        <v>WebAssembly</v>
      </c>
      <c r="AB5777" s="1" t="str">
        <f>IFERROR(__xludf.DUMMYFUNCTION("""COMPUTED_VALUE"""),"Other(s):")</f>
        <v>Other(s):</v>
      </c>
    </row>
    <row r="5778">
      <c r="B5778" s="1" t="str">
        <f>IFERROR(__xludf.DUMMYFUNCTION("""COMPUTED_VALUE"""),"Bash/Shell/PowerShell;C#;HTML/CSS;JavaScript;Python;SQL;TypeScript")</f>
        <v>Bash/Shell/PowerShell;C#;HTML/CSS;JavaScript;Python;SQL;TypeScript</v>
      </c>
      <c r="E5778" s="1" t="str">
        <f>IFERROR(__xludf.DUMMYFUNCTION("UNIQUE(SPLIT(B5778,"";""))"),"Bash/Shell/PowerShell")</f>
        <v>Bash/Shell/PowerShell</v>
      </c>
      <c r="F5778" s="1" t="str">
        <f>IFERROR(__xludf.DUMMYFUNCTION("""COMPUTED_VALUE"""),"C#")</f>
        <v>C#</v>
      </c>
      <c r="G5778" s="1" t="str">
        <f>IFERROR(__xludf.DUMMYFUNCTION("""COMPUTED_VALUE"""),"HTML/CSS")</f>
        <v>HTML/CSS</v>
      </c>
      <c r="H5778" s="1" t="str">
        <f>IFERROR(__xludf.DUMMYFUNCTION("""COMPUTED_VALUE"""),"JavaScript")</f>
        <v>JavaScript</v>
      </c>
      <c r="I5778" s="1" t="str">
        <f>IFERROR(__xludf.DUMMYFUNCTION("""COMPUTED_VALUE"""),"Python")</f>
        <v>Python</v>
      </c>
      <c r="J5778" s="1" t="str">
        <f>IFERROR(__xludf.DUMMYFUNCTION("""COMPUTED_VALUE"""),"SQL")</f>
        <v>SQL</v>
      </c>
      <c r="K5778" s="1" t="str">
        <f>IFERROR(__xludf.DUMMYFUNCTION("""COMPUTED_VALUE"""),"TypeScript")</f>
        <v>TypeScript</v>
      </c>
    </row>
    <row r="5779">
      <c r="B5779" s="1" t="str">
        <f>IFERROR(__xludf.DUMMYFUNCTION("""COMPUTED_VALUE"""),"Dart;HTML/CSS;Java;JavaScript;PHP;Swift")</f>
        <v>Dart;HTML/CSS;Java;JavaScript;PHP;Swift</v>
      </c>
      <c r="E5779" s="1" t="str">
        <f>IFERROR(__xludf.DUMMYFUNCTION("UNIQUE(SPLIT(B5779,"";""))"),"Dart")</f>
        <v>Dart</v>
      </c>
      <c r="F5779" s="1" t="str">
        <f>IFERROR(__xludf.DUMMYFUNCTION("""COMPUTED_VALUE"""),"HTML/CSS")</f>
        <v>HTML/CSS</v>
      </c>
      <c r="G5779" s="1" t="str">
        <f>IFERROR(__xludf.DUMMYFUNCTION("""COMPUTED_VALUE"""),"Java")</f>
        <v>Java</v>
      </c>
      <c r="H5779" s="1" t="str">
        <f>IFERROR(__xludf.DUMMYFUNCTION("""COMPUTED_VALUE"""),"JavaScript")</f>
        <v>JavaScript</v>
      </c>
      <c r="I5779" s="1" t="str">
        <f>IFERROR(__xludf.DUMMYFUNCTION("""COMPUTED_VALUE"""),"PHP")</f>
        <v>PHP</v>
      </c>
      <c r="J5779" s="1" t="str">
        <f>IFERROR(__xludf.DUMMYFUNCTION("""COMPUTED_VALUE"""),"Swift")</f>
        <v>Swift</v>
      </c>
    </row>
    <row r="5780">
      <c r="B5780" s="1" t="str">
        <f>IFERROR(__xludf.DUMMYFUNCTION("""COMPUTED_VALUE"""),"C++;HTML/CSS;Java;JavaScript;PHP;SQL;VBA")</f>
        <v>C++;HTML/CSS;Java;JavaScript;PHP;SQL;VBA</v>
      </c>
      <c r="E5780" s="1" t="str">
        <f>IFERROR(__xludf.DUMMYFUNCTION("UNIQUE(SPLIT(B5780,"";""))"),"C++")</f>
        <v>C++</v>
      </c>
      <c r="F5780" s="1" t="str">
        <f>IFERROR(__xludf.DUMMYFUNCTION("""COMPUTED_VALUE"""),"HTML/CSS")</f>
        <v>HTML/CSS</v>
      </c>
      <c r="G5780" s="1" t="str">
        <f>IFERROR(__xludf.DUMMYFUNCTION("""COMPUTED_VALUE"""),"Java")</f>
        <v>Java</v>
      </c>
      <c r="H5780" s="1" t="str">
        <f>IFERROR(__xludf.DUMMYFUNCTION("""COMPUTED_VALUE"""),"JavaScript")</f>
        <v>JavaScript</v>
      </c>
      <c r="I5780" s="1" t="str">
        <f>IFERROR(__xludf.DUMMYFUNCTION("""COMPUTED_VALUE"""),"PHP")</f>
        <v>PHP</v>
      </c>
      <c r="J5780" s="1" t="str">
        <f>IFERROR(__xludf.DUMMYFUNCTION("""COMPUTED_VALUE"""),"SQL")</f>
        <v>SQL</v>
      </c>
      <c r="K5780" s="1" t="str">
        <f>IFERROR(__xludf.DUMMYFUNCTION("""COMPUTED_VALUE"""),"VBA")</f>
        <v>VBA</v>
      </c>
    </row>
    <row r="5781">
      <c r="B5781" s="1" t="str">
        <f>IFERROR(__xludf.DUMMYFUNCTION("""COMPUTED_VALUE"""),"Other(s):")</f>
        <v>Other(s):</v>
      </c>
      <c r="E5781" s="1" t="str">
        <f>IFERROR(__xludf.DUMMYFUNCTION("UNIQUE(SPLIT(B5781,"";""))"),"Other(s):")</f>
        <v>Other(s):</v>
      </c>
    </row>
    <row r="5782">
      <c r="B5782" s="1" t="str">
        <f>IFERROR(__xludf.DUMMYFUNCTION("""COMPUTED_VALUE"""),"Bash/Shell/PowerShell;C#;HTML/CSS;JavaScript;PHP;SQL;TypeScript")</f>
        <v>Bash/Shell/PowerShell;C#;HTML/CSS;JavaScript;PHP;SQL;TypeScript</v>
      </c>
      <c r="E5782" s="1" t="str">
        <f>IFERROR(__xludf.DUMMYFUNCTION("UNIQUE(SPLIT(B5782,"";""))"),"Bash/Shell/PowerShell")</f>
        <v>Bash/Shell/PowerShell</v>
      </c>
      <c r="F5782" s="1" t="str">
        <f>IFERROR(__xludf.DUMMYFUNCTION("""COMPUTED_VALUE"""),"C#")</f>
        <v>C#</v>
      </c>
      <c r="G5782" s="1" t="str">
        <f>IFERROR(__xludf.DUMMYFUNCTION("""COMPUTED_VALUE"""),"HTML/CSS")</f>
        <v>HTML/CSS</v>
      </c>
      <c r="H5782" s="1" t="str">
        <f>IFERROR(__xludf.DUMMYFUNCTION("""COMPUTED_VALUE"""),"JavaScript")</f>
        <v>JavaScript</v>
      </c>
      <c r="I5782" s="1" t="str">
        <f>IFERROR(__xludf.DUMMYFUNCTION("""COMPUTED_VALUE"""),"PHP")</f>
        <v>PHP</v>
      </c>
      <c r="J5782" s="1" t="str">
        <f>IFERROR(__xludf.DUMMYFUNCTION("""COMPUTED_VALUE"""),"SQL")</f>
        <v>SQL</v>
      </c>
      <c r="K5782" s="1" t="str">
        <f>IFERROR(__xludf.DUMMYFUNCTION("""COMPUTED_VALUE"""),"TypeScript")</f>
        <v>TypeScript</v>
      </c>
    </row>
    <row r="5783">
      <c r="B5783" s="1" t="str">
        <f>IFERROR(__xludf.DUMMYFUNCTION("""COMPUTED_VALUE"""),"Bash/Shell/PowerShell;C#;SQL;VBA")</f>
        <v>Bash/Shell/PowerShell;C#;SQL;VBA</v>
      </c>
      <c r="E5783" s="1" t="str">
        <f>IFERROR(__xludf.DUMMYFUNCTION("UNIQUE(SPLIT(B5783,"";""))"),"Bash/Shell/PowerShell")</f>
        <v>Bash/Shell/PowerShell</v>
      </c>
      <c r="F5783" s="1" t="str">
        <f>IFERROR(__xludf.DUMMYFUNCTION("""COMPUTED_VALUE"""),"C#")</f>
        <v>C#</v>
      </c>
      <c r="G5783" s="1" t="str">
        <f>IFERROR(__xludf.DUMMYFUNCTION("""COMPUTED_VALUE"""),"SQL")</f>
        <v>SQL</v>
      </c>
      <c r="H5783" s="1" t="str">
        <f>IFERROR(__xludf.DUMMYFUNCTION("""COMPUTED_VALUE"""),"VBA")</f>
        <v>VBA</v>
      </c>
    </row>
    <row r="5784">
      <c r="B5784" s="1" t="str">
        <f>IFERROR(__xludf.DUMMYFUNCTION("""COMPUTED_VALUE"""),"Bash/Shell/PowerShell;C;C++;Dart;JavaScript;Objective-C;Python;SQL")</f>
        <v>Bash/Shell/PowerShell;C;C++;Dart;JavaScript;Objective-C;Python;SQL</v>
      </c>
      <c r="E5784" s="1" t="str">
        <f>IFERROR(__xludf.DUMMYFUNCTION("UNIQUE(SPLIT(B5784,"";""))"),"Bash/Shell/PowerShell")</f>
        <v>Bash/Shell/PowerShell</v>
      </c>
      <c r="F5784" s="1" t="str">
        <f>IFERROR(__xludf.DUMMYFUNCTION("""COMPUTED_VALUE"""),"C")</f>
        <v>C</v>
      </c>
      <c r="G5784" s="1" t="str">
        <f>IFERROR(__xludf.DUMMYFUNCTION("""COMPUTED_VALUE"""),"C++")</f>
        <v>C++</v>
      </c>
      <c r="H5784" s="1" t="str">
        <f>IFERROR(__xludf.DUMMYFUNCTION("""COMPUTED_VALUE"""),"Dart")</f>
        <v>Dart</v>
      </c>
      <c r="I5784" s="1" t="str">
        <f>IFERROR(__xludf.DUMMYFUNCTION("""COMPUTED_VALUE"""),"JavaScript")</f>
        <v>JavaScript</v>
      </c>
      <c r="J5784" s="1" t="str">
        <f>IFERROR(__xludf.DUMMYFUNCTION("""COMPUTED_VALUE"""),"Objective-C")</f>
        <v>Objective-C</v>
      </c>
      <c r="K5784" s="1" t="str">
        <f>IFERROR(__xludf.DUMMYFUNCTION("""COMPUTED_VALUE"""),"Python")</f>
        <v>Python</v>
      </c>
      <c r="L5784" s="1" t="str">
        <f>IFERROR(__xludf.DUMMYFUNCTION("""COMPUTED_VALUE"""),"SQL")</f>
        <v>SQL</v>
      </c>
    </row>
    <row r="5785">
      <c r="B5785" s="1" t="str">
        <f>IFERROR(__xludf.DUMMYFUNCTION("""COMPUTED_VALUE"""),"HTML/CSS;JavaScript;Ruby")</f>
        <v>HTML/CSS;JavaScript;Ruby</v>
      </c>
      <c r="E5785" s="1" t="str">
        <f>IFERROR(__xludf.DUMMYFUNCTION("UNIQUE(SPLIT(B5785,"";""))"),"HTML/CSS")</f>
        <v>HTML/CSS</v>
      </c>
      <c r="F5785" s="1" t="str">
        <f>IFERROR(__xludf.DUMMYFUNCTION("""COMPUTED_VALUE"""),"JavaScript")</f>
        <v>JavaScript</v>
      </c>
      <c r="G5785" s="1" t="str">
        <f>IFERROR(__xludf.DUMMYFUNCTION("""COMPUTED_VALUE"""),"Ruby")</f>
        <v>Ruby</v>
      </c>
    </row>
    <row r="5786">
      <c r="B5786" s="1" t="str">
        <f>IFERROR(__xludf.DUMMYFUNCTION("""COMPUTED_VALUE"""),"Bash/Shell/PowerShell;C++;Go;JavaScript;Python;Rust;Scala")</f>
        <v>Bash/Shell/PowerShell;C++;Go;JavaScript;Python;Rust;Scala</v>
      </c>
      <c r="E5786" s="1" t="str">
        <f>IFERROR(__xludf.DUMMYFUNCTION("UNIQUE(SPLIT(B5786,"";""))"),"Bash/Shell/PowerShell")</f>
        <v>Bash/Shell/PowerShell</v>
      </c>
      <c r="F5786" s="1" t="str">
        <f>IFERROR(__xludf.DUMMYFUNCTION("""COMPUTED_VALUE"""),"C++")</f>
        <v>C++</v>
      </c>
      <c r="G5786" s="1" t="str">
        <f>IFERROR(__xludf.DUMMYFUNCTION("""COMPUTED_VALUE"""),"Go")</f>
        <v>Go</v>
      </c>
      <c r="H5786" s="1" t="str">
        <f>IFERROR(__xludf.DUMMYFUNCTION("""COMPUTED_VALUE"""),"JavaScript")</f>
        <v>JavaScript</v>
      </c>
      <c r="I5786" s="1" t="str">
        <f>IFERROR(__xludf.DUMMYFUNCTION("""COMPUTED_VALUE"""),"Python")</f>
        <v>Python</v>
      </c>
      <c r="J5786" s="1" t="str">
        <f>IFERROR(__xludf.DUMMYFUNCTION("""COMPUTED_VALUE"""),"Rust")</f>
        <v>Rust</v>
      </c>
      <c r="K5786" s="1" t="str">
        <f>IFERROR(__xludf.DUMMYFUNCTION("""COMPUTED_VALUE"""),"Scala")</f>
        <v>Scala</v>
      </c>
    </row>
    <row r="5787">
      <c r="B5787" s="1" t="str">
        <f>IFERROR(__xludf.DUMMYFUNCTION("""COMPUTED_VALUE"""),"Java;JavaScript;PHP;Python;SQL;Swift")</f>
        <v>Java;JavaScript;PHP;Python;SQL;Swift</v>
      </c>
      <c r="E5787" s="1" t="str">
        <f>IFERROR(__xludf.DUMMYFUNCTION("UNIQUE(SPLIT(B5787,"";""))"),"Java")</f>
        <v>Java</v>
      </c>
      <c r="F5787" s="1" t="str">
        <f>IFERROR(__xludf.DUMMYFUNCTION("""COMPUTED_VALUE"""),"JavaScript")</f>
        <v>JavaScript</v>
      </c>
      <c r="G5787" s="1" t="str">
        <f>IFERROR(__xludf.DUMMYFUNCTION("""COMPUTED_VALUE"""),"PHP")</f>
        <v>PHP</v>
      </c>
      <c r="H5787" s="1" t="str">
        <f>IFERROR(__xludf.DUMMYFUNCTION("""COMPUTED_VALUE"""),"Python")</f>
        <v>Python</v>
      </c>
      <c r="I5787" s="1" t="str">
        <f>IFERROR(__xludf.DUMMYFUNCTION("""COMPUTED_VALUE"""),"SQL")</f>
        <v>SQL</v>
      </c>
      <c r="J5787" s="1" t="str">
        <f>IFERROR(__xludf.DUMMYFUNCTION("""COMPUTED_VALUE"""),"Swift")</f>
        <v>Swift</v>
      </c>
    </row>
    <row r="5788">
      <c r="B5788" s="1" t="str">
        <f>IFERROR(__xludf.DUMMYFUNCTION("""COMPUTED_VALUE"""),"PHP")</f>
        <v>PHP</v>
      </c>
      <c r="E5788" s="1" t="str">
        <f>IFERROR(__xludf.DUMMYFUNCTION("UNIQUE(SPLIT(B5788,"";""))"),"PHP")</f>
        <v>PHP</v>
      </c>
    </row>
    <row r="5789">
      <c r="B5789" s="1" t="str">
        <f>IFERROR(__xludf.DUMMYFUNCTION("""COMPUTED_VALUE"""),"Bash/Shell/PowerShell;C;C++;Java;Python;SQL")</f>
        <v>Bash/Shell/PowerShell;C;C++;Java;Python;SQL</v>
      </c>
      <c r="E5789" s="1" t="str">
        <f>IFERROR(__xludf.DUMMYFUNCTION("UNIQUE(SPLIT(B5789,"";""))"),"Bash/Shell/PowerShell")</f>
        <v>Bash/Shell/PowerShell</v>
      </c>
      <c r="F5789" s="1" t="str">
        <f>IFERROR(__xludf.DUMMYFUNCTION("""COMPUTED_VALUE"""),"C")</f>
        <v>C</v>
      </c>
      <c r="G5789" s="1" t="str">
        <f>IFERROR(__xludf.DUMMYFUNCTION("""COMPUTED_VALUE"""),"C++")</f>
        <v>C++</v>
      </c>
      <c r="H5789" s="1" t="str">
        <f>IFERROR(__xludf.DUMMYFUNCTION("""COMPUTED_VALUE"""),"Java")</f>
        <v>Java</v>
      </c>
      <c r="I5789" s="1" t="str">
        <f>IFERROR(__xludf.DUMMYFUNCTION("""COMPUTED_VALUE"""),"Python")</f>
        <v>Python</v>
      </c>
      <c r="J5789" s="1" t="str">
        <f>IFERROR(__xludf.DUMMYFUNCTION("""COMPUTED_VALUE"""),"SQL")</f>
        <v>SQL</v>
      </c>
    </row>
    <row r="5790">
      <c r="B5790" s="1" t="str">
        <f>IFERROR(__xludf.DUMMYFUNCTION("""COMPUTED_VALUE"""),"Assembly;Bash/Shell/PowerShell;C;C++;HTML/CSS;Java;JavaScript;Python;SQL")</f>
        <v>Assembly;Bash/Shell/PowerShell;C;C++;HTML/CSS;Java;JavaScript;Python;SQL</v>
      </c>
      <c r="E5790" s="1" t="str">
        <f>IFERROR(__xludf.DUMMYFUNCTION("UNIQUE(SPLIT(B5790,"";""))"),"Assembly")</f>
        <v>Assembly</v>
      </c>
      <c r="F5790" s="1" t="str">
        <f>IFERROR(__xludf.DUMMYFUNCTION("""COMPUTED_VALUE"""),"Bash/Shell/PowerShell")</f>
        <v>Bash/Shell/PowerShell</v>
      </c>
      <c r="G5790" s="1" t="str">
        <f>IFERROR(__xludf.DUMMYFUNCTION("""COMPUTED_VALUE"""),"C")</f>
        <v>C</v>
      </c>
      <c r="H5790" s="1" t="str">
        <f>IFERROR(__xludf.DUMMYFUNCTION("""COMPUTED_VALUE"""),"C++")</f>
        <v>C++</v>
      </c>
      <c r="I5790" s="1" t="str">
        <f>IFERROR(__xludf.DUMMYFUNCTION("""COMPUTED_VALUE"""),"HTML/CSS")</f>
        <v>HTML/CSS</v>
      </c>
      <c r="J5790" s="1" t="str">
        <f>IFERROR(__xludf.DUMMYFUNCTION("""COMPUTED_VALUE"""),"Java")</f>
        <v>Java</v>
      </c>
      <c r="K5790" s="1" t="str">
        <f>IFERROR(__xludf.DUMMYFUNCTION("""COMPUTED_VALUE"""),"JavaScript")</f>
        <v>JavaScript</v>
      </c>
      <c r="L5790" s="1" t="str">
        <f>IFERROR(__xludf.DUMMYFUNCTION("""COMPUTED_VALUE"""),"Python")</f>
        <v>Python</v>
      </c>
      <c r="M5790" s="1" t="str">
        <f>IFERROR(__xludf.DUMMYFUNCTION("""COMPUTED_VALUE"""),"SQL")</f>
        <v>SQL</v>
      </c>
    </row>
    <row r="5791">
      <c r="B5791" s="1" t="str">
        <f>IFERROR(__xludf.DUMMYFUNCTION("""COMPUTED_VALUE"""),"C#;Java;JavaScript;Kotlin;SQL;TypeScript")</f>
        <v>C#;Java;JavaScript;Kotlin;SQL;TypeScript</v>
      </c>
      <c r="E5791" s="1" t="str">
        <f>IFERROR(__xludf.DUMMYFUNCTION("UNIQUE(SPLIT(B5791,"";""))"),"C#")</f>
        <v>C#</v>
      </c>
      <c r="F5791" s="1" t="str">
        <f>IFERROR(__xludf.DUMMYFUNCTION("""COMPUTED_VALUE"""),"Java")</f>
        <v>Java</v>
      </c>
      <c r="G5791" s="1" t="str">
        <f>IFERROR(__xludf.DUMMYFUNCTION("""COMPUTED_VALUE"""),"JavaScript")</f>
        <v>JavaScript</v>
      </c>
      <c r="H5791" s="1" t="str">
        <f>IFERROR(__xludf.DUMMYFUNCTION("""COMPUTED_VALUE"""),"Kotlin")</f>
        <v>Kotlin</v>
      </c>
      <c r="I5791" s="1" t="str">
        <f>IFERROR(__xludf.DUMMYFUNCTION("""COMPUTED_VALUE"""),"SQL")</f>
        <v>SQL</v>
      </c>
      <c r="J5791" s="1" t="str">
        <f>IFERROR(__xludf.DUMMYFUNCTION("""COMPUTED_VALUE"""),"TypeScript")</f>
        <v>TypeScript</v>
      </c>
    </row>
    <row r="5792">
      <c r="B5792" s="1" t="str">
        <f>IFERROR(__xludf.DUMMYFUNCTION("""COMPUTED_VALUE"""),"Bash/Shell/PowerShell;SQL")</f>
        <v>Bash/Shell/PowerShell;SQL</v>
      </c>
      <c r="E5792" s="1" t="str">
        <f>IFERROR(__xludf.DUMMYFUNCTION("UNIQUE(SPLIT(B5792,"";""))"),"Bash/Shell/PowerShell")</f>
        <v>Bash/Shell/PowerShell</v>
      </c>
      <c r="F5792" s="1" t="str">
        <f>IFERROR(__xludf.DUMMYFUNCTION("""COMPUTED_VALUE"""),"SQL")</f>
        <v>SQL</v>
      </c>
    </row>
    <row r="5793">
      <c r="B5793" s="1" t="str">
        <f>IFERROR(__xludf.DUMMYFUNCTION("""COMPUTED_VALUE"""),"C#;HTML/CSS;Java;JavaScript;SQL")</f>
        <v>C#;HTML/CSS;Java;JavaScript;SQL</v>
      </c>
      <c r="E5793" s="1" t="str">
        <f>IFERROR(__xludf.DUMMYFUNCTION("UNIQUE(SPLIT(B5793,"";""))"),"C#")</f>
        <v>C#</v>
      </c>
      <c r="F5793" s="1" t="str">
        <f>IFERROR(__xludf.DUMMYFUNCTION("""COMPUTED_VALUE"""),"HTML/CSS")</f>
        <v>HTML/CSS</v>
      </c>
      <c r="G5793" s="1" t="str">
        <f>IFERROR(__xludf.DUMMYFUNCTION("""COMPUTED_VALUE"""),"Java")</f>
        <v>Java</v>
      </c>
      <c r="H5793" s="1" t="str">
        <f>IFERROR(__xludf.DUMMYFUNCTION("""COMPUTED_VALUE"""),"JavaScript")</f>
        <v>JavaScript</v>
      </c>
      <c r="I5793" s="1" t="str">
        <f>IFERROR(__xludf.DUMMYFUNCTION("""COMPUTED_VALUE"""),"SQL")</f>
        <v>SQL</v>
      </c>
    </row>
    <row r="5794">
      <c r="B5794" s="1" t="str">
        <f>IFERROR(__xludf.DUMMYFUNCTION("""COMPUTED_VALUE"""),"HTML/CSS;JavaScript;Rust")</f>
        <v>HTML/CSS;JavaScript;Rust</v>
      </c>
      <c r="E5794" s="1" t="str">
        <f>IFERROR(__xludf.DUMMYFUNCTION("UNIQUE(SPLIT(B5794,"";""))"),"HTML/CSS")</f>
        <v>HTML/CSS</v>
      </c>
      <c r="F5794" s="1" t="str">
        <f>IFERROR(__xludf.DUMMYFUNCTION("""COMPUTED_VALUE"""),"JavaScript")</f>
        <v>JavaScript</v>
      </c>
      <c r="G5794" s="1" t="str">
        <f>IFERROR(__xludf.DUMMYFUNCTION("""COMPUTED_VALUE"""),"Rust")</f>
        <v>Rust</v>
      </c>
    </row>
    <row r="5795">
      <c r="B5795" s="1" t="str">
        <f>IFERROR(__xludf.DUMMYFUNCTION("""COMPUTED_VALUE"""),"Bash/Shell/PowerShell;Clojure;HTML/CSS;Java;JavaScript;SQL")</f>
        <v>Bash/Shell/PowerShell;Clojure;HTML/CSS;Java;JavaScript;SQL</v>
      </c>
      <c r="E5795" s="1" t="str">
        <f>IFERROR(__xludf.DUMMYFUNCTION("UNIQUE(SPLIT(B5795,"";""))"),"Bash/Shell/PowerShell")</f>
        <v>Bash/Shell/PowerShell</v>
      </c>
      <c r="F5795" s="1" t="str">
        <f>IFERROR(__xludf.DUMMYFUNCTION("""COMPUTED_VALUE"""),"Clojure")</f>
        <v>Clojure</v>
      </c>
      <c r="G5795" s="1" t="str">
        <f>IFERROR(__xludf.DUMMYFUNCTION("""COMPUTED_VALUE"""),"HTML/CSS")</f>
        <v>HTML/CSS</v>
      </c>
      <c r="H5795" s="1" t="str">
        <f>IFERROR(__xludf.DUMMYFUNCTION("""COMPUTED_VALUE"""),"Java")</f>
        <v>Java</v>
      </c>
      <c r="I5795" s="1" t="str">
        <f>IFERROR(__xludf.DUMMYFUNCTION("""COMPUTED_VALUE"""),"JavaScript")</f>
        <v>JavaScript</v>
      </c>
      <c r="J5795" s="1" t="str">
        <f>IFERROR(__xludf.DUMMYFUNCTION("""COMPUTED_VALUE"""),"SQL")</f>
        <v>SQL</v>
      </c>
    </row>
    <row r="5796">
      <c r="B5796" s="1" t="str">
        <f>IFERROR(__xludf.DUMMYFUNCTION("""COMPUTED_VALUE"""),"C++;HTML/CSS;Java;JavaScript;SQL;TypeScript")</f>
        <v>C++;HTML/CSS;Java;JavaScript;SQL;TypeScript</v>
      </c>
      <c r="E5796" s="1" t="str">
        <f>IFERROR(__xludf.DUMMYFUNCTION("UNIQUE(SPLIT(B5796,"";""))"),"C++")</f>
        <v>C++</v>
      </c>
      <c r="F5796" s="1" t="str">
        <f>IFERROR(__xludf.DUMMYFUNCTION("""COMPUTED_VALUE"""),"HTML/CSS")</f>
        <v>HTML/CSS</v>
      </c>
      <c r="G5796" s="1" t="str">
        <f>IFERROR(__xludf.DUMMYFUNCTION("""COMPUTED_VALUE"""),"Java")</f>
        <v>Java</v>
      </c>
      <c r="H5796" s="1" t="str">
        <f>IFERROR(__xludf.DUMMYFUNCTION("""COMPUTED_VALUE"""),"JavaScript")</f>
        <v>JavaScript</v>
      </c>
      <c r="I5796" s="1" t="str">
        <f>IFERROR(__xludf.DUMMYFUNCTION("""COMPUTED_VALUE"""),"SQL")</f>
        <v>SQL</v>
      </c>
      <c r="J5796" s="1" t="str">
        <f>IFERROR(__xludf.DUMMYFUNCTION("""COMPUTED_VALUE"""),"TypeScript")</f>
        <v>TypeScript</v>
      </c>
    </row>
    <row r="5797">
      <c r="B5797" s="1" t="str">
        <f>IFERROR(__xludf.DUMMYFUNCTION("""COMPUTED_VALUE"""),"JavaScript;Python;Ruby;Swift")</f>
        <v>JavaScript;Python;Ruby;Swift</v>
      </c>
      <c r="E5797" s="1" t="str">
        <f>IFERROR(__xludf.DUMMYFUNCTION("UNIQUE(SPLIT(B5797,"";""))"),"JavaScript")</f>
        <v>JavaScript</v>
      </c>
      <c r="F5797" s="1" t="str">
        <f>IFERROR(__xludf.DUMMYFUNCTION("""COMPUTED_VALUE"""),"Python")</f>
        <v>Python</v>
      </c>
      <c r="G5797" s="1" t="str">
        <f>IFERROR(__xludf.DUMMYFUNCTION("""COMPUTED_VALUE"""),"Ruby")</f>
        <v>Ruby</v>
      </c>
      <c r="H5797" s="1" t="str">
        <f>IFERROR(__xludf.DUMMYFUNCTION("""COMPUTED_VALUE"""),"Swift")</f>
        <v>Swift</v>
      </c>
    </row>
    <row r="5798">
      <c r="B5798" s="1" t="str">
        <f>IFERROR(__xludf.DUMMYFUNCTION("""COMPUTED_VALUE"""),"HTML/CSS;JavaScript;SQL;VBA")</f>
        <v>HTML/CSS;JavaScript;SQL;VBA</v>
      </c>
      <c r="E5798" s="1" t="str">
        <f>IFERROR(__xludf.DUMMYFUNCTION("UNIQUE(SPLIT(B5798,"";""))"),"HTML/CSS")</f>
        <v>HTML/CSS</v>
      </c>
      <c r="F5798" s="1" t="str">
        <f>IFERROR(__xludf.DUMMYFUNCTION("""COMPUTED_VALUE"""),"JavaScript")</f>
        <v>JavaScript</v>
      </c>
      <c r="G5798" s="1" t="str">
        <f>IFERROR(__xludf.DUMMYFUNCTION("""COMPUTED_VALUE"""),"SQL")</f>
        <v>SQL</v>
      </c>
      <c r="H5798" s="1" t="str">
        <f>IFERROR(__xludf.DUMMYFUNCTION("""COMPUTED_VALUE"""),"VBA")</f>
        <v>VBA</v>
      </c>
    </row>
    <row r="5799">
      <c r="B5799" s="1" t="str">
        <f>IFERROR(__xludf.DUMMYFUNCTION("""COMPUTED_VALUE"""),"C;C#;HTML/CSS;Java;JavaScript;PHP;SQL;TypeScript")</f>
        <v>C;C#;HTML/CSS;Java;JavaScript;PHP;SQL;TypeScript</v>
      </c>
      <c r="E5799" s="1" t="str">
        <f>IFERROR(__xludf.DUMMYFUNCTION("UNIQUE(SPLIT(B5799,"";""))"),"C")</f>
        <v>C</v>
      </c>
      <c r="F5799" s="1" t="str">
        <f>IFERROR(__xludf.DUMMYFUNCTION("""COMPUTED_VALUE"""),"C#")</f>
        <v>C#</v>
      </c>
      <c r="G5799" s="1" t="str">
        <f>IFERROR(__xludf.DUMMYFUNCTION("""COMPUTED_VALUE"""),"HTML/CSS")</f>
        <v>HTML/CSS</v>
      </c>
      <c r="H5799" s="1" t="str">
        <f>IFERROR(__xludf.DUMMYFUNCTION("""COMPUTED_VALUE"""),"Java")</f>
        <v>Java</v>
      </c>
      <c r="I5799" s="1" t="str">
        <f>IFERROR(__xludf.DUMMYFUNCTION("""COMPUTED_VALUE"""),"JavaScript")</f>
        <v>JavaScript</v>
      </c>
      <c r="J5799" s="1" t="str">
        <f>IFERROR(__xludf.DUMMYFUNCTION("""COMPUTED_VALUE"""),"PHP")</f>
        <v>PHP</v>
      </c>
      <c r="K5799" s="1" t="str">
        <f>IFERROR(__xludf.DUMMYFUNCTION("""COMPUTED_VALUE"""),"SQL")</f>
        <v>SQL</v>
      </c>
      <c r="L5799" s="1" t="str">
        <f>IFERROR(__xludf.DUMMYFUNCTION("""COMPUTED_VALUE"""),"TypeScript")</f>
        <v>TypeScript</v>
      </c>
    </row>
    <row r="5800">
      <c r="B5800" s="1" t="str">
        <f>IFERROR(__xludf.DUMMYFUNCTION("""COMPUTED_VALUE"""),"C;C++;Python;SQL;Other(s):")</f>
        <v>C;C++;Python;SQL;Other(s):</v>
      </c>
      <c r="E5800" s="1" t="str">
        <f>IFERROR(__xludf.DUMMYFUNCTION("UNIQUE(SPLIT(B5800,"";""))"),"C")</f>
        <v>C</v>
      </c>
      <c r="F5800" s="1" t="str">
        <f>IFERROR(__xludf.DUMMYFUNCTION("""COMPUTED_VALUE"""),"C++")</f>
        <v>C++</v>
      </c>
      <c r="G5800" s="1" t="str">
        <f>IFERROR(__xludf.DUMMYFUNCTION("""COMPUTED_VALUE"""),"Python")</f>
        <v>Python</v>
      </c>
      <c r="H5800" s="1" t="str">
        <f>IFERROR(__xludf.DUMMYFUNCTION("""COMPUTED_VALUE"""),"SQL")</f>
        <v>SQL</v>
      </c>
      <c r="I5800" s="1" t="str">
        <f>IFERROR(__xludf.DUMMYFUNCTION("""COMPUTED_VALUE"""),"Other(s):")</f>
        <v>Other(s):</v>
      </c>
    </row>
    <row r="5801">
      <c r="B5801" s="1" t="str">
        <f>IFERROR(__xludf.DUMMYFUNCTION("""COMPUTED_VALUE"""),"JavaScript")</f>
        <v>JavaScript</v>
      </c>
      <c r="E5801" s="1" t="str">
        <f>IFERROR(__xludf.DUMMYFUNCTION("UNIQUE(SPLIT(B5801,"";""))"),"JavaScript")</f>
        <v>JavaScript</v>
      </c>
    </row>
    <row r="5802">
      <c r="B5802" s="1" t="str">
        <f>IFERROR(__xludf.DUMMYFUNCTION("""COMPUTED_VALUE"""),"C;HTML/CSS;Java;JavaScript;PHP;SQL")</f>
        <v>C;HTML/CSS;Java;JavaScript;PHP;SQL</v>
      </c>
      <c r="E5802" s="1" t="str">
        <f>IFERROR(__xludf.DUMMYFUNCTION("UNIQUE(SPLIT(B5802,"";""))"),"C")</f>
        <v>C</v>
      </c>
      <c r="F5802" s="1" t="str">
        <f>IFERROR(__xludf.DUMMYFUNCTION("""COMPUTED_VALUE"""),"HTML/CSS")</f>
        <v>HTML/CSS</v>
      </c>
      <c r="G5802" s="1" t="str">
        <f>IFERROR(__xludf.DUMMYFUNCTION("""COMPUTED_VALUE"""),"Java")</f>
        <v>Java</v>
      </c>
      <c r="H5802" s="1" t="str">
        <f>IFERROR(__xludf.DUMMYFUNCTION("""COMPUTED_VALUE"""),"JavaScript")</f>
        <v>JavaScript</v>
      </c>
      <c r="I5802" s="1" t="str">
        <f>IFERROR(__xludf.DUMMYFUNCTION("""COMPUTED_VALUE"""),"PHP")</f>
        <v>PHP</v>
      </c>
      <c r="J5802" s="1" t="str">
        <f>IFERROR(__xludf.DUMMYFUNCTION("""COMPUTED_VALUE"""),"SQL")</f>
        <v>SQL</v>
      </c>
    </row>
    <row r="5803">
      <c r="B5803" s="1" t="str">
        <f>IFERROR(__xludf.DUMMYFUNCTION("""COMPUTED_VALUE"""),"C;C++;Other(s):")</f>
        <v>C;C++;Other(s):</v>
      </c>
      <c r="E5803" s="1" t="str">
        <f>IFERROR(__xludf.DUMMYFUNCTION("UNIQUE(SPLIT(B5803,"";""))"),"C")</f>
        <v>C</v>
      </c>
      <c r="F5803" s="1" t="str">
        <f>IFERROR(__xludf.DUMMYFUNCTION("""COMPUTED_VALUE"""),"C++")</f>
        <v>C++</v>
      </c>
      <c r="G5803" s="1" t="str">
        <f>IFERROR(__xludf.DUMMYFUNCTION("""COMPUTED_VALUE"""),"Other(s):")</f>
        <v>Other(s):</v>
      </c>
    </row>
    <row r="5804">
      <c r="B5804" s="1" t="str">
        <f>IFERROR(__xludf.DUMMYFUNCTION("""COMPUTED_VALUE"""),"C++;Java;VBA")</f>
        <v>C++;Java;VBA</v>
      </c>
      <c r="E5804" s="1" t="str">
        <f>IFERROR(__xludf.DUMMYFUNCTION("UNIQUE(SPLIT(B5804,"";""))"),"C++")</f>
        <v>C++</v>
      </c>
      <c r="F5804" s="1" t="str">
        <f>IFERROR(__xludf.DUMMYFUNCTION("""COMPUTED_VALUE"""),"Java")</f>
        <v>Java</v>
      </c>
      <c r="G5804" s="1" t="str">
        <f>IFERROR(__xludf.DUMMYFUNCTION("""COMPUTED_VALUE"""),"VBA")</f>
        <v>VBA</v>
      </c>
    </row>
    <row r="5805">
      <c r="B5805" s="1" t="str">
        <f>IFERROR(__xludf.DUMMYFUNCTION("""COMPUTED_VALUE"""),"C#;SQL")</f>
        <v>C#;SQL</v>
      </c>
      <c r="E5805" s="1" t="str">
        <f>IFERROR(__xludf.DUMMYFUNCTION("UNIQUE(SPLIT(B5805,"";""))"),"C#")</f>
        <v>C#</v>
      </c>
      <c r="F5805" s="1" t="str">
        <f>IFERROR(__xludf.DUMMYFUNCTION("""COMPUTED_VALUE"""),"SQL")</f>
        <v>SQL</v>
      </c>
    </row>
    <row r="5806">
      <c r="B5806" s="1" t="str">
        <f>IFERROR(__xludf.DUMMYFUNCTION("""COMPUTED_VALUE"""),"Assembly;Bash/Shell/PowerShell;C;C++;C#;HTML/CSS;Java;JavaScript;Python;SQL;TypeScript;WebAssembly")</f>
        <v>Assembly;Bash/Shell/PowerShell;C;C++;C#;HTML/CSS;Java;JavaScript;Python;SQL;TypeScript;WebAssembly</v>
      </c>
      <c r="E5806" s="1" t="str">
        <f>IFERROR(__xludf.DUMMYFUNCTION("UNIQUE(SPLIT(B5806,"";""))"),"Assembly")</f>
        <v>Assembly</v>
      </c>
      <c r="F5806" s="1" t="str">
        <f>IFERROR(__xludf.DUMMYFUNCTION("""COMPUTED_VALUE"""),"Bash/Shell/PowerShell")</f>
        <v>Bash/Shell/PowerShell</v>
      </c>
      <c r="G5806" s="1" t="str">
        <f>IFERROR(__xludf.DUMMYFUNCTION("""COMPUTED_VALUE"""),"C")</f>
        <v>C</v>
      </c>
      <c r="H5806" s="1" t="str">
        <f>IFERROR(__xludf.DUMMYFUNCTION("""COMPUTED_VALUE"""),"C++")</f>
        <v>C++</v>
      </c>
      <c r="I5806" s="1" t="str">
        <f>IFERROR(__xludf.DUMMYFUNCTION("""COMPUTED_VALUE"""),"C#")</f>
        <v>C#</v>
      </c>
      <c r="J5806" s="1" t="str">
        <f>IFERROR(__xludf.DUMMYFUNCTION("""COMPUTED_VALUE"""),"HTML/CSS")</f>
        <v>HTML/CSS</v>
      </c>
      <c r="K5806" s="1" t="str">
        <f>IFERROR(__xludf.DUMMYFUNCTION("""COMPUTED_VALUE"""),"Java")</f>
        <v>Java</v>
      </c>
      <c r="L5806" s="1" t="str">
        <f>IFERROR(__xludf.DUMMYFUNCTION("""COMPUTED_VALUE"""),"JavaScript")</f>
        <v>JavaScript</v>
      </c>
      <c r="M5806" s="1" t="str">
        <f>IFERROR(__xludf.DUMMYFUNCTION("""COMPUTED_VALUE"""),"Python")</f>
        <v>Python</v>
      </c>
      <c r="N5806" s="1" t="str">
        <f>IFERROR(__xludf.DUMMYFUNCTION("""COMPUTED_VALUE"""),"SQL")</f>
        <v>SQL</v>
      </c>
      <c r="O5806" s="1" t="str">
        <f>IFERROR(__xludf.DUMMYFUNCTION("""COMPUTED_VALUE"""),"TypeScript")</f>
        <v>TypeScript</v>
      </c>
      <c r="P5806" s="1" t="str">
        <f>IFERROR(__xludf.DUMMYFUNCTION("""COMPUTED_VALUE"""),"WebAssembly")</f>
        <v>WebAssembly</v>
      </c>
    </row>
    <row r="5807">
      <c r="B5807" s="1" t="str">
        <f>IFERROR(__xludf.DUMMYFUNCTION("""COMPUTED_VALUE"""),"Assembly;C;C++;Java;JavaScript;PHP;Python;SQL;Swift;TypeScript")</f>
        <v>Assembly;C;C++;Java;JavaScript;PHP;Python;SQL;Swift;TypeScript</v>
      </c>
      <c r="E5807" s="1" t="str">
        <f>IFERROR(__xludf.DUMMYFUNCTION("UNIQUE(SPLIT(B5807,"";""))"),"Assembly")</f>
        <v>Assembly</v>
      </c>
      <c r="F5807" s="1" t="str">
        <f>IFERROR(__xludf.DUMMYFUNCTION("""COMPUTED_VALUE"""),"C")</f>
        <v>C</v>
      </c>
      <c r="G5807" s="1" t="str">
        <f>IFERROR(__xludf.DUMMYFUNCTION("""COMPUTED_VALUE"""),"C++")</f>
        <v>C++</v>
      </c>
      <c r="H5807" s="1" t="str">
        <f>IFERROR(__xludf.DUMMYFUNCTION("""COMPUTED_VALUE"""),"Java")</f>
        <v>Java</v>
      </c>
      <c r="I5807" s="1" t="str">
        <f>IFERROR(__xludf.DUMMYFUNCTION("""COMPUTED_VALUE"""),"JavaScript")</f>
        <v>JavaScript</v>
      </c>
      <c r="J5807" s="1" t="str">
        <f>IFERROR(__xludf.DUMMYFUNCTION("""COMPUTED_VALUE"""),"PHP")</f>
        <v>PHP</v>
      </c>
      <c r="K5807" s="1" t="str">
        <f>IFERROR(__xludf.DUMMYFUNCTION("""COMPUTED_VALUE"""),"Python")</f>
        <v>Python</v>
      </c>
      <c r="L5807" s="1" t="str">
        <f>IFERROR(__xludf.DUMMYFUNCTION("""COMPUTED_VALUE"""),"SQL")</f>
        <v>SQL</v>
      </c>
      <c r="M5807" s="1" t="str">
        <f>IFERROR(__xludf.DUMMYFUNCTION("""COMPUTED_VALUE"""),"Swift")</f>
        <v>Swift</v>
      </c>
      <c r="N5807" s="1" t="str">
        <f>IFERROR(__xludf.DUMMYFUNCTION("""COMPUTED_VALUE"""),"TypeScript")</f>
        <v>TypeScript</v>
      </c>
    </row>
    <row r="5808">
      <c r="B5808" s="1" t="str">
        <f>IFERROR(__xludf.DUMMYFUNCTION("""COMPUTED_VALUE"""),"Clojure;Python;Other(s):")</f>
        <v>Clojure;Python;Other(s):</v>
      </c>
      <c r="E5808" s="1" t="str">
        <f>IFERROR(__xludf.DUMMYFUNCTION("UNIQUE(SPLIT(B5808,"";""))"),"Clojure")</f>
        <v>Clojure</v>
      </c>
      <c r="F5808" s="1" t="str">
        <f>IFERROR(__xludf.DUMMYFUNCTION("""COMPUTED_VALUE"""),"Python")</f>
        <v>Python</v>
      </c>
      <c r="G5808" s="1" t="str">
        <f>IFERROR(__xludf.DUMMYFUNCTION("""COMPUTED_VALUE"""),"Other(s):")</f>
        <v>Other(s):</v>
      </c>
    </row>
    <row r="5809">
      <c r="B5809" s="1" t="str">
        <f>IFERROR(__xludf.DUMMYFUNCTION("""COMPUTED_VALUE"""),"C;C++;C#;Java")</f>
        <v>C;C++;C#;Java</v>
      </c>
      <c r="E5809" s="1" t="str">
        <f>IFERROR(__xludf.DUMMYFUNCTION("UNIQUE(SPLIT(B5809,"";""))"),"C")</f>
        <v>C</v>
      </c>
      <c r="F5809" s="1" t="str">
        <f>IFERROR(__xludf.DUMMYFUNCTION("""COMPUTED_VALUE"""),"C++")</f>
        <v>C++</v>
      </c>
      <c r="G5809" s="1" t="str">
        <f>IFERROR(__xludf.DUMMYFUNCTION("""COMPUTED_VALUE"""),"C#")</f>
        <v>C#</v>
      </c>
      <c r="H5809" s="1" t="str">
        <f>IFERROR(__xludf.DUMMYFUNCTION("""COMPUTED_VALUE"""),"Java")</f>
        <v>Java</v>
      </c>
    </row>
    <row r="5810">
      <c r="B5810" s="1" t="str">
        <f>IFERROR(__xludf.DUMMYFUNCTION("""COMPUTED_VALUE"""),"HTML/CSS;JavaScript;PHP;SQL")</f>
        <v>HTML/CSS;JavaScript;PHP;SQL</v>
      </c>
      <c r="E5810" s="1" t="str">
        <f>IFERROR(__xludf.DUMMYFUNCTION("UNIQUE(SPLIT(B5810,"";""))"),"HTML/CSS")</f>
        <v>HTML/CSS</v>
      </c>
      <c r="F5810" s="1" t="str">
        <f>IFERROR(__xludf.DUMMYFUNCTION("""COMPUTED_VALUE"""),"JavaScript")</f>
        <v>JavaScript</v>
      </c>
      <c r="G5810" s="1" t="str">
        <f>IFERROR(__xludf.DUMMYFUNCTION("""COMPUTED_VALUE"""),"PHP")</f>
        <v>PHP</v>
      </c>
      <c r="H5810" s="1" t="str">
        <f>IFERROR(__xludf.DUMMYFUNCTION("""COMPUTED_VALUE"""),"SQL")</f>
        <v>SQL</v>
      </c>
    </row>
    <row r="5811">
      <c r="B5811" s="1" t="str">
        <f>IFERROR(__xludf.DUMMYFUNCTION("""COMPUTED_VALUE"""),"JavaScript;Python")</f>
        <v>JavaScript;Python</v>
      </c>
      <c r="E5811" s="1" t="str">
        <f>IFERROR(__xludf.DUMMYFUNCTION("UNIQUE(SPLIT(B5811,"";""))"),"JavaScript")</f>
        <v>JavaScript</v>
      </c>
      <c r="F5811" s="1" t="str">
        <f>IFERROR(__xludf.DUMMYFUNCTION("""COMPUTED_VALUE"""),"Python")</f>
        <v>Python</v>
      </c>
    </row>
    <row r="5812">
      <c r="B5812" s="1" t="str">
        <f>IFERROR(__xludf.DUMMYFUNCTION("""COMPUTED_VALUE"""),"HTML/CSS;JavaScript;PHP")</f>
        <v>HTML/CSS;JavaScript;PHP</v>
      </c>
      <c r="E5812" s="1" t="str">
        <f>IFERROR(__xludf.DUMMYFUNCTION("UNIQUE(SPLIT(B5812,"";""))"),"HTML/CSS")</f>
        <v>HTML/CSS</v>
      </c>
      <c r="F5812" s="1" t="str">
        <f>IFERROR(__xludf.DUMMYFUNCTION("""COMPUTED_VALUE"""),"JavaScript")</f>
        <v>JavaScript</v>
      </c>
      <c r="G5812" s="1" t="str">
        <f>IFERROR(__xludf.DUMMYFUNCTION("""COMPUTED_VALUE"""),"PHP")</f>
        <v>PHP</v>
      </c>
    </row>
    <row r="5813">
      <c r="B5813" s="1" t="str">
        <f>IFERROR(__xludf.DUMMYFUNCTION("""COMPUTED_VALUE"""),"HTML/CSS;JavaScript")</f>
        <v>HTML/CSS;JavaScript</v>
      </c>
      <c r="E5813" s="1" t="str">
        <f>IFERROR(__xludf.DUMMYFUNCTION("UNIQUE(SPLIT(B5813,"";""))"),"HTML/CSS")</f>
        <v>HTML/CSS</v>
      </c>
      <c r="F5813" s="1" t="str">
        <f>IFERROR(__xludf.DUMMYFUNCTION("""COMPUTED_VALUE"""),"JavaScript")</f>
        <v>JavaScript</v>
      </c>
    </row>
    <row r="5814">
      <c r="B5814" s="1" t="str">
        <f>IFERROR(__xludf.DUMMYFUNCTION("""COMPUTED_VALUE"""),"Bash/Shell/PowerShell;HTML/CSS;Java;JavaScript;PHP;Python")</f>
        <v>Bash/Shell/PowerShell;HTML/CSS;Java;JavaScript;PHP;Python</v>
      </c>
      <c r="E5814" s="1" t="str">
        <f>IFERROR(__xludf.DUMMYFUNCTION("UNIQUE(SPLIT(B5814,"";""))"),"Bash/Shell/PowerShell")</f>
        <v>Bash/Shell/PowerShell</v>
      </c>
      <c r="F5814" s="1" t="str">
        <f>IFERROR(__xludf.DUMMYFUNCTION("""COMPUTED_VALUE"""),"HTML/CSS")</f>
        <v>HTML/CSS</v>
      </c>
      <c r="G5814" s="1" t="str">
        <f>IFERROR(__xludf.DUMMYFUNCTION("""COMPUTED_VALUE"""),"Java")</f>
        <v>Java</v>
      </c>
      <c r="H5814" s="1" t="str">
        <f>IFERROR(__xludf.DUMMYFUNCTION("""COMPUTED_VALUE"""),"JavaScript")</f>
        <v>JavaScript</v>
      </c>
      <c r="I5814" s="1" t="str">
        <f>IFERROR(__xludf.DUMMYFUNCTION("""COMPUTED_VALUE"""),"PHP")</f>
        <v>PHP</v>
      </c>
      <c r="J5814" s="1" t="str">
        <f>IFERROR(__xludf.DUMMYFUNCTION("""COMPUTED_VALUE"""),"Python")</f>
        <v>Python</v>
      </c>
    </row>
    <row r="5815">
      <c r="B5815" s="1" t="str">
        <f>IFERROR(__xludf.DUMMYFUNCTION("""COMPUTED_VALUE"""),"Java;SQL")</f>
        <v>Java;SQL</v>
      </c>
      <c r="E5815" s="1" t="str">
        <f>IFERROR(__xludf.DUMMYFUNCTION("UNIQUE(SPLIT(B5815,"";""))"),"Java")</f>
        <v>Java</v>
      </c>
      <c r="F5815" s="1" t="str">
        <f>IFERROR(__xludf.DUMMYFUNCTION("""COMPUTED_VALUE"""),"SQL")</f>
        <v>SQL</v>
      </c>
    </row>
    <row r="5816">
      <c r="B5816" s="1" t="str">
        <f>IFERROR(__xludf.DUMMYFUNCTION("""COMPUTED_VALUE"""),"Bash/Shell/PowerShell;C#;HTML/CSS;JavaScript;Python;SQL")</f>
        <v>Bash/Shell/PowerShell;C#;HTML/CSS;JavaScript;Python;SQL</v>
      </c>
      <c r="E5816" s="1" t="str">
        <f>IFERROR(__xludf.DUMMYFUNCTION("UNIQUE(SPLIT(B5816,"";""))"),"Bash/Shell/PowerShell")</f>
        <v>Bash/Shell/PowerShell</v>
      </c>
      <c r="F5816" s="1" t="str">
        <f>IFERROR(__xludf.DUMMYFUNCTION("""COMPUTED_VALUE"""),"C#")</f>
        <v>C#</v>
      </c>
      <c r="G5816" s="1" t="str">
        <f>IFERROR(__xludf.DUMMYFUNCTION("""COMPUTED_VALUE"""),"HTML/CSS")</f>
        <v>HTML/CSS</v>
      </c>
      <c r="H5816" s="1" t="str">
        <f>IFERROR(__xludf.DUMMYFUNCTION("""COMPUTED_VALUE"""),"JavaScript")</f>
        <v>JavaScript</v>
      </c>
      <c r="I5816" s="1" t="str">
        <f>IFERROR(__xludf.DUMMYFUNCTION("""COMPUTED_VALUE"""),"Python")</f>
        <v>Python</v>
      </c>
      <c r="J5816" s="1" t="str">
        <f>IFERROR(__xludf.DUMMYFUNCTION("""COMPUTED_VALUE"""),"SQL")</f>
        <v>SQL</v>
      </c>
    </row>
    <row r="5817">
      <c r="B5817" s="1" t="str">
        <f>IFERROR(__xludf.DUMMYFUNCTION("""COMPUTED_VALUE"""),"Bash/Shell/PowerShell;HTML/CSS;Java;JavaScript;SQL;TypeScript")</f>
        <v>Bash/Shell/PowerShell;HTML/CSS;Java;JavaScript;SQL;TypeScript</v>
      </c>
      <c r="E5817" s="1" t="str">
        <f>IFERROR(__xludf.DUMMYFUNCTION("UNIQUE(SPLIT(B5817,"";""))"),"Bash/Shell/PowerShell")</f>
        <v>Bash/Shell/PowerShell</v>
      </c>
      <c r="F5817" s="1" t="str">
        <f>IFERROR(__xludf.DUMMYFUNCTION("""COMPUTED_VALUE"""),"HTML/CSS")</f>
        <v>HTML/CSS</v>
      </c>
      <c r="G5817" s="1" t="str">
        <f>IFERROR(__xludf.DUMMYFUNCTION("""COMPUTED_VALUE"""),"Java")</f>
        <v>Java</v>
      </c>
      <c r="H5817" s="1" t="str">
        <f>IFERROR(__xludf.DUMMYFUNCTION("""COMPUTED_VALUE"""),"JavaScript")</f>
        <v>JavaScript</v>
      </c>
      <c r="I5817" s="1" t="str">
        <f>IFERROR(__xludf.DUMMYFUNCTION("""COMPUTED_VALUE"""),"SQL")</f>
        <v>SQL</v>
      </c>
      <c r="J5817" s="1" t="str">
        <f>IFERROR(__xludf.DUMMYFUNCTION("""COMPUTED_VALUE"""),"TypeScript")</f>
        <v>TypeScript</v>
      </c>
    </row>
    <row r="5818">
      <c r="B5818" s="1" t="str">
        <f>IFERROR(__xludf.DUMMYFUNCTION("""COMPUTED_VALUE"""),"C#;HTML/CSS;Java;JavaScript")</f>
        <v>C#;HTML/CSS;Java;JavaScript</v>
      </c>
      <c r="E5818" s="1" t="str">
        <f>IFERROR(__xludf.DUMMYFUNCTION("UNIQUE(SPLIT(B5818,"";""))"),"C#")</f>
        <v>C#</v>
      </c>
      <c r="F5818" s="1" t="str">
        <f>IFERROR(__xludf.DUMMYFUNCTION("""COMPUTED_VALUE"""),"HTML/CSS")</f>
        <v>HTML/CSS</v>
      </c>
      <c r="G5818" s="1" t="str">
        <f>IFERROR(__xludf.DUMMYFUNCTION("""COMPUTED_VALUE"""),"Java")</f>
        <v>Java</v>
      </c>
      <c r="H5818" s="1" t="str">
        <f>IFERROR(__xludf.DUMMYFUNCTION("""COMPUTED_VALUE"""),"JavaScript")</f>
        <v>JavaScript</v>
      </c>
    </row>
    <row r="5819">
      <c r="B5819" s="1" t="str">
        <f>IFERROR(__xludf.DUMMYFUNCTION("""COMPUTED_VALUE"""),"Bash/Shell/PowerShell;C;C++;HTML/CSS;JavaScript;Python")</f>
        <v>Bash/Shell/PowerShell;C;C++;HTML/CSS;JavaScript;Python</v>
      </c>
      <c r="E5819" s="1" t="str">
        <f>IFERROR(__xludf.DUMMYFUNCTION("UNIQUE(SPLIT(B5819,"";""))"),"Bash/Shell/PowerShell")</f>
        <v>Bash/Shell/PowerShell</v>
      </c>
      <c r="F5819" s="1" t="str">
        <f>IFERROR(__xludf.DUMMYFUNCTION("""COMPUTED_VALUE"""),"C")</f>
        <v>C</v>
      </c>
      <c r="G5819" s="1" t="str">
        <f>IFERROR(__xludf.DUMMYFUNCTION("""COMPUTED_VALUE"""),"C++")</f>
        <v>C++</v>
      </c>
      <c r="H5819" s="1" t="str">
        <f>IFERROR(__xludf.DUMMYFUNCTION("""COMPUTED_VALUE"""),"HTML/CSS")</f>
        <v>HTML/CSS</v>
      </c>
      <c r="I5819" s="1" t="str">
        <f>IFERROR(__xludf.DUMMYFUNCTION("""COMPUTED_VALUE"""),"JavaScript")</f>
        <v>JavaScript</v>
      </c>
      <c r="J5819" s="1" t="str">
        <f>IFERROR(__xludf.DUMMYFUNCTION("""COMPUTED_VALUE"""),"Python")</f>
        <v>Python</v>
      </c>
    </row>
    <row r="5820">
      <c r="B5820" s="1" t="str">
        <f>IFERROR(__xludf.DUMMYFUNCTION("""COMPUTED_VALUE"""),"Java;Python")</f>
        <v>Java;Python</v>
      </c>
      <c r="E5820" s="1" t="str">
        <f>IFERROR(__xludf.DUMMYFUNCTION("UNIQUE(SPLIT(B5820,"";""))"),"Java")</f>
        <v>Java</v>
      </c>
      <c r="F5820" s="1" t="str">
        <f>IFERROR(__xludf.DUMMYFUNCTION("""COMPUTED_VALUE"""),"Python")</f>
        <v>Python</v>
      </c>
    </row>
    <row r="5821">
      <c r="B5821" s="1" t="str">
        <f>IFERROR(__xludf.DUMMYFUNCTION("""COMPUTED_VALUE"""),"Bash/Shell/PowerShell;C;C++;Go;HTML/CSS;JavaScript;TypeScript")</f>
        <v>Bash/Shell/PowerShell;C;C++;Go;HTML/CSS;JavaScript;TypeScript</v>
      </c>
      <c r="E5821" s="1" t="str">
        <f>IFERROR(__xludf.DUMMYFUNCTION("UNIQUE(SPLIT(B5821,"";""))"),"Bash/Shell/PowerShell")</f>
        <v>Bash/Shell/PowerShell</v>
      </c>
      <c r="F5821" s="1" t="str">
        <f>IFERROR(__xludf.DUMMYFUNCTION("""COMPUTED_VALUE"""),"C")</f>
        <v>C</v>
      </c>
      <c r="G5821" s="1" t="str">
        <f>IFERROR(__xludf.DUMMYFUNCTION("""COMPUTED_VALUE"""),"C++")</f>
        <v>C++</v>
      </c>
      <c r="H5821" s="1" t="str">
        <f>IFERROR(__xludf.DUMMYFUNCTION("""COMPUTED_VALUE"""),"Go")</f>
        <v>Go</v>
      </c>
      <c r="I5821" s="1" t="str">
        <f>IFERROR(__xludf.DUMMYFUNCTION("""COMPUTED_VALUE"""),"HTML/CSS")</f>
        <v>HTML/CSS</v>
      </c>
      <c r="J5821" s="1" t="str">
        <f>IFERROR(__xludf.DUMMYFUNCTION("""COMPUTED_VALUE"""),"JavaScript")</f>
        <v>JavaScript</v>
      </c>
      <c r="K5821" s="1" t="str">
        <f>IFERROR(__xludf.DUMMYFUNCTION("""COMPUTED_VALUE"""),"TypeScript")</f>
        <v>TypeScript</v>
      </c>
    </row>
    <row r="5822">
      <c r="B5822" s="1" t="str">
        <f>IFERROR(__xludf.DUMMYFUNCTION("""COMPUTED_VALUE"""),"C;C++;C#;HTML/CSS;Java;JavaScript;PHP;Python;SQL")</f>
        <v>C;C++;C#;HTML/CSS;Java;JavaScript;PHP;Python;SQL</v>
      </c>
      <c r="E5822" s="1" t="str">
        <f>IFERROR(__xludf.DUMMYFUNCTION("UNIQUE(SPLIT(B5822,"";""))"),"C")</f>
        <v>C</v>
      </c>
      <c r="F5822" s="1" t="str">
        <f>IFERROR(__xludf.DUMMYFUNCTION("""COMPUTED_VALUE"""),"C++")</f>
        <v>C++</v>
      </c>
      <c r="G5822" s="1" t="str">
        <f>IFERROR(__xludf.DUMMYFUNCTION("""COMPUTED_VALUE"""),"C#")</f>
        <v>C#</v>
      </c>
      <c r="H5822" s="1" t="str">
        <f>IFERROR(__xludf.DUMMYFUNCTION("""COMPUTED_VALUE"""),"HTML/CSS")</f>
        <v>HTML/CSS</v>
      </c>
      <c r="I5822" s="1" t="str">
        <f>IFERROR(__xludf.DUMMYFUNCTION("""COMPUTED_VALUE"""),"Java")</f>
        <v>Java</v>
      </c>
      <c r="J5822" s="1" t="str">
        <f>IFERROR(__xludf.DUMMYFUNCTION("""COMPUTED_VALUE"""),"JavaScript")</f>
        <v>JavaScript</v>
      </c>
      <c r="K5822" s="1" t="str">
        <f>IFERROR(__xludf.DUMMYFUNCTION("""COMPUTED_VALUE"""),"PHP")</f>
        <v>PHP</v>
      </c>
      <c r="L5822" s="1" t="str">
        <f>IFERROR(__xludf.DUMMYFUNCTION("""COMPUTED_VALUE"""),"Python")</f>
        <v>Python</v>
      </c>
      <c r="M5822" s="1" t="str">
        <f>IFERROR(__xludf.DUMMYFUNCTION("""COMPUTED_VALUE"""),"SQL")</f>
        <v>SQL</v>
      </c>
    </row>
    <row r="5823">
      <c r="B5823" s="1" t="str">
        <f>IFERROR(__xludf.DUMMYFUNCTION("""COMPUTED_VALUE"""),"Bash/Shell/PowerShell;HTML/CSS;Java;JavaScript;SQL")</f>
        <v>Bash/Shell/PowerShell;HTML/CSS;Java;JavaScript;SQL</v>
      </c>
      <c r="E5823" s="1" t="str">
        <f>IFERROR(__xludf.DUMMYFUNCTION("UNIQUE(SPLIT(B5823,"";""))"),"Bash/Shell/PowerShell")</f>
        <v>Bash/Shell/PowerShell</v>
      </c>
      <c r="F5823" s="1" t="str">
        <f>IFERROR(__xludf.DUMMYFUNCTION("""COMPUTED_VALUE"""),"HTML/CSS")</f>
        <v>HTML/CSS</v>
      </c>
      <c r="G5823" s="1" t="str">
        <f>IFERROR(__xludf.DUMMYFUNCTION("""COMPUTED_VALUE"""),"Java")</f>
        <v>Java</v>
      </c>
      <c r="H5823" s="1" t="str">
        <f>IFERROR(__xludf.DUMMYFUNCTION("""COMPUTED_VALUE"""),"JavaScript")</f>
        <v>JavaScript</v>
      </c>
      <c r="I5823" s="1" t="str">
        <f>IFERROR(__xludf.DUMMYFUNCTION("""COMPUTED_VALUE"""),"SQL")</f>
        <v>SQL</v>
      </c>
    </row>
    <row r="5824">
      <c r="B5824" s="1" t="str">
        <f>IFERROR(__xludf.DUMMYFUNCTION("""COMPUTED_VALUE"""),"C;C#;Go;HTML/CSS;JavaScript;Python")</f>
        <v>C;C#;Go;HTML/CSS;JavaScript;Python</v>
      </c>
      <c r="E5824" s="1" t="str">
        <f>IFERROR(__xludf.DUMMYFUNCTION("UNIQUE(SPLIT(B5824,"";""))"),"C")</f>
        <v>C</v>
      </c>
      <c r="F5824" s="1" t="str">
        <f>IFERROR(__xludf.DUMMYFUNCTION("""COMPUTED_VALUE"""),"C#")</f>
        <v>C#</v>
      </c>
      <c r="G5824" s="1" t="str">
        <f>IFERROR(__xludf.DUMMYFUNCTION("""COMPUTED_VALUE"""),"Go")</f>
        <v>Go</v>
      </c>
      <c r="H5824" s="1" t="str">
        <f>IFERROR(__xludf.DUMMYFUNCTION("""COMPUTED_VALUE"""),"HTML/CSS")</f>
        <v>HTML/CSS</v>
      </c>
      <c r="I5824" s="1" t="str">
        <f>IFERROR(__xludf.DUMMYFUNCTION("""COMPUTED_VALUE"""),"JavaScript")</f>
        <v>JavaScript</v>
      </c>
      <c r="J5824" s="1" t="str">
        <f>IFERROR(__xludf.DUMMYFUNCTION("""COMPUTED_VALUE"""),"Python")</f>
        <v>Python</v>
      </c>
    </row>
    <row r="5825">
      <c r="B5825" s="1" t="str">
        <f>IFERROR(__xludf.DUMMYFUNCTION("""COMPUTED_VALUE"""),"Python;SQL")</f>
        <v>Python;SQL</v>
      </c>
      <c r="E5825" s="1" t="str">
        <f>IFERROR(__xludf.DUMMYFUNCTION("UNIQUE(SPLIT(B5825,"";""))"),"Python")</f>
        <v>Python</v>
      </c>
      <c r="F5825" s="1" t="str">
        <f>IFERROR(__xludf.DUMMYFUNCTION("""COMPUTED_VALUE"""),"SQL")</f>
        <v>SQL</v>
      </c>
    </row>
    <row r="5826">
      <c r="B5826" s="1" t="str">
        <f>IFERROR(__xludf.DUMMYFUNCTION("""COMPUTED_VALUE"""),"C;C++;Python")</f>
        <v>C;C++;Python</v>
      </c>
      <c r="E5826" s="1" t="str">
        <f>IFERROR(__xludf.DUMMYFUNCTION("UNIQUE(SPLIT(B5826,"";""))"),"C")</f>
        <v>C</v>
      </c>
      <c r="F5826" s="1" t="str">
        <f>IFERROR(__xludf.DUMMYFUNCTION("""COMPUTED_VALUE"""),"C++")</f>
        <v>C++</v>
      </c>
      <c r="G5826" s="1" t="str">
        <f>IFERROR(__xludf.DUMMYFUNCTION("""COMPUTED_VALUE"""),"Python")</f>
        <v>Python</v>
      </c>
    </row>
    <row r="5827">
      <c r="B5827" s="1" t="str">
        <f>IFERROR(__xludf.DUMMYFUNCTION("""COMPUTED_VALUE"""),"JavaScript")</f>
        <v>JavaScript</v>
      </c>
      <c r="E5827" s="1" t="str">
        <f>IFERROR(__xludf.DUMMYFUNCTION("UNIQUE(SPLIT(B5827,"";""))"),"JavaScript")</f>
        <v>JavaScript</v>
      </c>
    </row>
    <row r="5828">
      <c r="B5828" s="1" t="str">
        <f>IFERROR(__xludf.DUMMYFUNCTION("""COMPUTED_VALUE"""),"R")</f>
        <v>R</v>
      </c>
      <c r="E5828" s="1" t="str">
        <f>IFERROR(__xludf.DUMMYFUNCTION("UNIQUE(SPLIT(B5828,"";""))"),"R")</f>
        <v>R</v>
      </c>
    </row>
    <row r="5829">
      <c r="B5829" s="1" t="str">
        <f>IFERROR(__xludf.DUMMYFUNCTION("""COMPUTED_VALUE"""),"C;C++;Java;Python")</f>
        <v>C;C++;Java;Python</v>
      </c>
      <c r="E5829" s="1" t="str">
        <f>IFERROR(__xludf.DUMMYFUNCTION("UNIQUE(SPLIT(B5829,"";""))"),"C")</f>
        <v>C</v>
      </c>
      <c r="F5829" s="1" t="str">
        <f>IFERROR(__xludf.DUMMYFUNCTION("""COMPUTED_VALUE"""),"C++")</f>
        <v>C++</v>
      </c>
      <c r="G5829" s="1" t="str">
        <f>IFERROR(__xludf.DUMMYFUNCTION("""COMPUTED_VALUE"""),"Java")</f>
        <v>Java</v>
      </c>
      <c r="H5829" s="1" t="str">
        <f>IFERROR(__xludf.DUMMYFUNCTION("""COMPUTED_VALUE"""),"Python")</f>
        <v>Python</v>
      </c>
    </row>
    <row r="5830">
      <c r="B5830" s="1" t="str">
        <f>IFERROR(__xludf.DUMMYFUNCTION("""COMPUTED_VALUE"""),"HTML/CSS;JavaScript;PHP;Ruby")</f>
        <v>HTML/CSS;JavaScript;PHP;Ruby</v>
      </c>
      <c r="E5830" s="1" t="str">
        <f>IFERROR(__xludf.DUMMYFUNCTION("UNIQUE(SPLIT(B5830,"";""))"),"HTML/CSS")</f>
        <v>HTML/CSS</v>
      </c>
      <c r="F5830" s="1" t="str">
        <f>IFERROR(__xludf.DUMMYFUNCTION("""COMPUTED_VALUE"""),"JavaScript")</f>
        <v>JavaScript</v>
      </c>
      <c r="G5830" s="1" t="str">
        <f>IFERROR(__xludf.DUMMYFUNCTION("""COMPUTED_VALUE"""),"PHP")</f>
        <v>PHP</v>
      </c>
      <c r="H5830" s="1" t="str">
        <f>IFERROR(__xludf.DUMMYFUNCTION("""COMPUTED_VALUE"""),"Ruby")</f>
        <v>Ruby</v>
      </c>
    </row>
    <row r="5831">
      <c r="B5831" s="1" t="str">
        <f>IFERROR(__xludf.DUMMYFUNCTION("""COMPUTED_VALUE"""),"HTML/CSS;Java;JavaScript;Python")</f>
        <v>HTML/CSS;Java;JavaScript;Python</v>
      </c>
      <c r="E5831" s="1" t="str">
        <f>IFERROR(__xludf.DUMMYFUNCTION("UNIQUE(SPLIT(B5831,"";""))"),"HTML/CSS")</f>
        <v>HTML/CSS</v>
      </c>
      <c r="F5831" s="1" t="str">
        <f>IFERROR(__xludf.DUMMYFUNCTION("""COMPUTED_VALUE"""),"Java")</f>
        <v>Java</v>
      </c>
      <c r="G5831" s="1" t="str">
        <f>IFERROR(__xludf.DUMMYFUNCTION("""COMPUTED_VALUE"""),"JavaScript")</f>
        <v>JavaScript</v>
      </c>
      <c r="H5831" s="1" t="str">
        <f>IFERROR(__xludf.DUMMYFUNCTION("""COMPUTED_VALUE"""),"Python")</f>
        <v>Python</v>
      </c>
    </row>
    <row r="5832">
      <c r="B5832" s="1" t="str">
        <f>IFERROR(__xludf.DUMMYFUNCTION("""COMPUTED_VALUE"""),"Bash/Shell/PowerShell;C++;C#;Dart;F#;HTML/CSS;Java;JavaScript;Kotlin;Objective-C;SQL;Swift;TypeScript")</f>
        <v>Bash/Shell/PowerShell;C++;C#;Dart;F#;HTML/CSS;Java;JavaScript;Kotlin;Objective-C;SQL;Swift;TypeScript</v>
      </c>
      <c r="E5832" s="1" t="str">
        <f>IFERROR(__xludf.DUMMYFUNCTION("UNIQUE(SPLIT(B5832,"";""))"),"Bash/Shell/PowerShell")</f>
        <v>Bash/Shell/PowerShell</v>
      </c>
      <c r="F5832" s="1" t="str">
        <f>IFERROR(__xludf.DUMMYFUNCTION("""COMPUTED_VALUE"""),"C++")</f>
        <v>C++</v>
      </c>
      <c r="G5832" s="1" t="str">
        <f>IFERROR(__xludf.DUMMYFUNCTION("""COMPUTED_VALUE"""),"C#")</f>
        <v>C#</v>
      </c>
      <c r="H5832" s="1" t="str">
        <f>IFERROR(__xludf.DUMMYFUNCTION("""COMPUTED_VALUE"""),"Dart")</f>
        <v>Dart</v>
      </c>
      <c r="I5832" s="1" t="str">
        <f>IFERROR(__xludf.DUMMYFUNCTION("""COMPUTED_VALUE"""),"F#")</f>
        <v>F#</v>
      </c>
      <c r="J5832" s="1" t="str">
        <f>IFERROR(__xludf.DUMMYFUNCTION("""COMPUTED_VALUE"""),"HTML/CSS")</f>
        <v>HTML/CSS</v>
      </c>
      <c r="K5832" s="1" t="str">
        <f>IFERROR(__xludf.DUMMYFUNCTION("""COMPUTED_VALUE"""),"Java")</f>
        <v>Java</v>
      </c>
      <c r="L5832" s="1" t="str">
        <f>IFERROR(__xludf.DUMMYFUNCTION("""COMPUTED_VALUE"""),"JavaScript")</f>
        <v>JavaScript</v>
      </c>
      <c r="M5832" s="1" t="str">
        <f>IFERROR(__xludf.DUMMYFUNCTION("""COMPUTED_VALUE"""),"Kotlin")</f>
        <v>Kotlin</v>
      </c>
      <c r="N5832" s="1" t="str">
        <f>IFERROR(__xludf.DUMMYFUNCTION("""COMPUTED_VALUE"""),"Objective-C")</f>
        <v>Objective-C</v>
      </c>
      <c r="O5832" s="1" t="str">
        <f>IFERROR(__xludf.DUMMYFUNCTION("""COMPUTED_VALUE"""),"SQL")</f>
        <v>SQL</v>
      </c>
      <c r="P5832" s="1" t="str">
        <f>IFERROR(__xludf.DUMMYFUNCTION("""COMPUTED_VALUE"""),"Swift")</f>
        <v>Swift</v>
      </c>
      <c r="Q5832" s="1" t="str">
        <f>IFERROR(__xludf.DUMMYFUNCTION("""COMPUTED_VALUE"""),"TypeScript")</f>
        <v>TypeScript</v>
      </c>
    </row>
    <row r="5833">
      <c r="B5833" s="1" t="str">
        <f>IFERROR(__xludf.DUMMYFUNCTION("""COMPUTED_VALUE"""),"Bash/Shell/PowerShell;HTML/CSS;JavaScript")</f>
        <v>Bash/Shell/PowerShell;HTML/CSS;JavaScript</v>
      </c>
      <c r="E5833" s="1" t="str">
        <f>IFERROR(__xludf.DUMMYFUNCTION("UNIQUE(SPLIT(B5833,"";""))"),"Bash/Shell/PowerShell")</f>
        <v>Bash/Shell/PowerShell</v>
      </c>
      <c r="F5833" s="1" t="str">
        <f>IFERROR(__xludf.DUMMYFUNCTION("""COMPUTED_VALUE"""),"HTML/CSS")</f>
        <v>HTML/CSS</v>
      </c>
      <c r="G5833" s="1" t="str">
        <f>IFERROR(__xludf.DUMMYFUNCTION("""COMPUTED_VALUE"""),"JavaScript")</f>
        <v>JavaScript</v>
      </c>
    </row>
    <row r="5834">
      <c r="B5834" s="1" t="str">
        <f>IFERROR(__xludf.DUMMYFUNCTION("""COMPUTED_VALUE"""),"Java;Python;Rust")</f>
        <v>Java;Python;Rust</v>
      </c>
      <c r="E5834" s="1" t="str">
        <f>IFERROR(__xludf.DUMMYFUNCTION("UNIQUE(SPLIT(B5834,"";""))"),"Java")</f>
        <v>Java</v>
      </c>
      <c r="F5834" s="1" t="str">
        <f>IFERROR(__xludf.DUMMYFUNCTION("""COMPUTED_VALUE"""),"Python")</f>
        <v>Python</v>
      </c>
      <c r="G5834" s="1" t="str">
        <f>IFERROR(__xludf.DUMMYFUNCTION("""COMPUTED_VALUE"""),"Rust")</f>
        <v>Rust</v>
      </c>
    </row>
    <row r="5835">
      <c r="B5835" s="1" t="str">
        <f>IFERROR(__xludf.DUMMYFUNCTION("""COMPUTED_VALUE"""),"HTML/CSS;JavaScript;TypeScript")</f>
        <v>HTML/CSS;JavaScript;TypeScript</v>
      </c>
      <c r="E5835" s="1" t="str">
        <f>IFERROR(__xludf.DUMMYFUNCTION("UNIQUE(SPLIT(B5835,"";""))"),"HTML/CSS")</f>
        <v>HTML/CSS</v>
      </c>
      <c r="F5835" s="1" t="str">
        <f>IFERROR(__xludf.DUMMYFUNCTION("""COMPUTED_VALUE"""),"JavaScript")</f>
        <v>JavaScript</v>
      </c>
      <c r="G5835" s="1" t="str">
        <f>IFERROR(__xludf.DUMMYFUNCTION("""COMPUTED_VALUE"""),"TypeScript")</f>
        <v>TypeScript</v>
      </c>
    </row>
    <row r="5836">
      <c r="B5836" s="1" t="str">
        <f>IFERROR(__xludf.DUMMYFUNCTION("""COMPUTED_VALUE"""),"Bash/Shell/PowerShell;HTML/CSS;Java;JavaScript;PHP;SQL")</f>
        <v>Bash/Shell/PowerShell;HTML/CSS;Java;JavaScript;PHP;SQL</v>
      </c>
      <c r="E5836" s="1" t="str">
        <f>IFERROR(__xludf.DUMMYFUNCTION("UNIQUE(SPLIT(B5836,"";""))"),"Bash/Shell/PowerShell")</f>
        <v>Bash/Shell/PowerShell</v>
      </c>
      <c r="F5836" s="1" t="str">
        <f>IFERROR(__xludf.DUMMYFUNCTION("""COMPUTED_VALUE"""),"HTML/CSS")</f>
        <v>HTML/CSS</v>
      </c>
      <c r="G5836" s="1" t="str">
        <f>IFERROR(__xludf.DUMMYFUNCTION("""COMPUTED_VALUE"""),"Java")</f>
        <v>Java</v>
      </c>
      <c r="H5836" s="1" t="str">
        <f>IFERROR(__xludf.DUMMYFUNCTION("""COMPUTED_VALUE"""),"JavaScript")</f>
        <v>JavaScript</v>
      </c>
      <c r="I5836" s="1" t="str">
        <f>IFERROR(__xludf.DUMMYFUNCTION("""COMPUTED_VALUE"""),"PHP")</f>
        <v>PHP</v>
      </c>
      <c r="J5836" s="1" t="str">
        <f>IFERROR(__xludf.DUMMYFUNCTION("""COMPUTED_VALUE"""),"SQL")</f>
        <v>SQL</v>
      </c>
    </row>
    <row r="5837">
      <c r="B5837" s="1" t="str">
        <f>IFERROR(__xludf.DUMMYFUNCTION("""COMPUTED_VALUE"""),"Bash/Shell/PowerShell;HTML/CSS;JavaScript;Python;SQL;TypeScript")</f>
        <v>Bash/Shell/PowerShell;HTML/CSS;JavaScript;Python;SQL;TypeScript</v>
      </c>
      <c r="E5837" s="1" t="str">
        <f>IFERROR(__xludf.DUMMYFUNCTION("UNIQUE(SPLIT(B5837,"";""))"),"Bash/Shell/PowerShell")</f>
        <v>Bash/Shell/PowerShell</v>
      </c>
      <c r="F5837" s="1" t="str">
        <f>IFERROR(__xludf.DUMMYFUNCTION("""COMPUTED_VALUE"""),"HTML/CSS")</f>
        <v>HTML/CSS</v>
      </c>
      <c r="G5837" s="1" t="str">
        <f>IFERROR(__xludf.DUMMYFUNCTION("""COMPUTED_VALUE"""),"JavaScript")</f>
        <v>JavaScript</v>
      </c>
      <c r="H5837" s="1" t="str">
        <f>IFERROR(__xludf.DUMMYFUNCTION("""COMPUTED_VALUE"""),"Python")</f>
        <v>Python</v>
      </c>
      <c r="I5837" s="1" t="str">
        <f>IFERROR(__xludf.DUMMYFUNCTION("""COMPUTED_VALUE"""),"SQL")</f>
        <v>SQL</v>
      </c>
      <c r="J5837" s="1" t="str">
        <f>IFERROR(__xludf.DUMMYFUNCTION("""COMPUTED_VALUE"""),"TypeScript")</f>
        <v>TypeScript</v>
      </c>
    </row>
    <row r="5838">
      <c r="B5838" s="1" t="str">
        <f>IFERROR(__xludf.DUMMYFUNCTION("""COMPUTED_VALUE"""),"Bash/Shell/PowerShell;HTML/CSS;Java;JavaScript;PHP")</f>
        <v>Bash/Shell/PowerShell;HTML/CSS;Java;JavaScript;PHP</v>
      </c>
      <c r="E5838" s="1" t="str">
        <f>IFERROR(__xludf.DUMMYFUNCTION("UNIQUE(SPLIT(B5838,"";""))"),"Bash/Shell/PowerShell")</f>
        <v>Bash/Shell/PowerShell</v>
      </c>
      <c r="F5838" s="1" t="str">
        <f>IFERROR(__xludf.DUMMYFUNCTION("""COMPUTED_VALUE"""),"HTML/CSS")</f>
        <v>HTML/CSS</v>
      </c>
      <c r="G5838" s="1" t="str">
        <f>IFERROR(__xludf.DUMMYFUNCTION("""COMPUTED_VALUE"""),"Java")</f>
        <v>Java</v>
      </c>
      <c r="H5838" s="1" t="str">
        <f>IFERROR(__xludf.DUMMYFUNCTION("""COMPUTED_VALUE"""),"JavaScript")</f>
        <v>JavaScript</v>
      </c>
      <c r="I5838" s="1" t="str">
        <f>IFERROR(__xludf.DUMMYFUNCTION("""COMPUTED_VALUE"""),"PHP")</f>
        <v>PHP</v>
      </c>
    </row>
    <row r="5839">
      <c r="B5839" s="1" t="str">
        <f>IFERROR(__xludf.DUMMYFUNCTION("""COMPUTED_VALUE"""),"Assembly;Bash/Shell/PowerShell;C;Python;SQL")</f>
        <v>Assembly;Bash/Shell/PowerShell;C;Python;SQL</v>
      </c>
      <c r="E5839" s="1" t="str">
        <f>IFERROR(__xludf.DUMMYFUNCTION("UNIQUE(SPLIT(B5839,"";""))"),"Assembly")</f>
        <v>Assembly</v>
      </c>
      <c r="F5839" s="1" t="str">
        <f>IFERROR(__xludf.DUMMYFUNCTION("""COMPUTED_VALUE"""),"Bash/Shell/PowerShell")</f>
        <v>Bash/Shell/PowerShell</v>
      </c>
      <c r="G5839" s="1" t="str">
        <f>IFERROR(__xludf.DUMMYFUNCTION("""COMPUTED_VALUE"""),"C")</f>
        <v>C</v>
      </c>
      <c r="H5839" s="1" t="str">
        <f>IFERROR(__xludf.DUMMYFUNCTION("""COMPUTED_VALUE"""),"Python")</f>
        <v>Python</v>
      </c>
      <c r="I5839" s="1" t="str">
        <f>IFERROR(__xludf.DUMMYFUNCTION("""COMPUTED_VALUE"""),"SQL")</f>
        <v>SQL</v>
      </c>
    </row>
    <row r="5840">
      <c r="B5840" s="1" t="str">
        <f>IFERROR(__xludf.DUMMYFUNCTION("""COMPUTED_VALUE"""),"Bash/Shell/PowerShell;Java;Scala;SQL;Other(s):")</f>
        <v>Bash/Shell/PowerShell;Java;Scala;SQL;Other(s):</v>
      </c>
      <c r="E5840" s="1" t="str">
        <f>IFERROR(__xludf.DUMMYFUNCTION("UNIQUE(SPLIT(B5840,"";""))"),"Bash/Shell/PowerShell")</f>
        <v>Bash/Shell/PowerShell</v>
      </c>
      <c r="F5840" s="1" t="str">
        <f>IFERROR(__xludf.DUMMYFUNCTION("""COMPUTED_VALUE"""),"Java")</f>
        <v>Java</v>
      </c>
      <c r="G5840" s="1" t="str">
        <f>IFERROR(__xludf.DUMMYFUNCTION("""COMPUTED_VALUE"""),"Scala")</f>
        <v>Scala</v>
      </c>
      <c r="H5840" s="1" t="str">
        <f>IFERROR(__xludf.DUMMYFUNCTION("""COMPUTED_VALUE"""),"SQL")</f>
        <v>SQL</v>
      </c>
      <c r="I5840" s="1" t="str">
        <f>IFERROR(__xludf.DUMMYFUNCTION("""COMPUTED_VALUE"""),"Other(s):")</f>
        <v>Other(s):</v>
      </c>
    </row>
    <row r="5841">
      <c r="B5841" s="1" t="str">
        <f>IFERROR(__xludf.DUMMYFUNCTION("""COMPUTED_VALUE"""),"Go;Python")</f>
        <v>Go;Python</v>
      </c>
      <c r="E5841" s="1" t="str">
        <f>IFERROR(__xludf.DUMMYFUNCTION("UNIQUE(SPLIT(B5841,"";""))"),"Go")</f>
        <v>Go</v>
      </c>
      <c r="F5841" s="1" t="str">
        <f>IFERROR(__xludf.DUMMYFUNCTION("""COMPUTED_VALUE"""),"Python")</f>
        <v>Python</v>
      </c>
    </row>
    <row r="5842">
      <c r="B5842" s="1" t="str">
        <f>IFERROR(__xludf.DUMMYFUNCTION("""COMPUTED_VALUE"""),"C#;HTML/CSS;JavaScript;PHP;SQL")</f>
        <v>C#;HTML/CSS;JavaScript;PHP;SQL</v>
      </c>
      <c r="E5842" s="1" t="str">
        <f>IFERROR(__xludf.DUMMYFUNCTION("UNIQUE(SPLIT(B5842,"";""))"),"C#")</f>
        <v>C#</v>
      </c>
      <c r="F5842" s="1" t="str">
        <f>IFERROR(__xludf.DUMMYFUNCTION("""COMPUTED_VALUE"""),"HTML/CSS")</f>
        <v>HTML/CSS</v>
      </c>
      <c r="G5842" s="1" t="str">
        <f>IFERROR(__xludf.DUMMYFUNCTION("""COMPUTED_VALUE"""),"JavaScript")</f>
        <v>JavaScript</v>
      </c>
      <c r="H5842" s="1" t="str">
        <f>IFERROR(__xludf.DUMMYFUNCTION("""COMPUTED_VALUE"""),"PHP")</f>
        <v>PHP</v>
      </c>
      <c r="I5842" s="1" t="str">
        <f>IFERROR(__xludf.DUMMYFUNCTION("""COMPUTED_VALUE"""),"SQL")</f>
        <v>SQL</v>
      </c>
    </row>
    <row r="5843">
      <c r="B5843" s="1" t="str">
        <f>IFERROR(__xludf.DUMMYFUNCTION("""COMPUTED_VALUE"""),"HTML/CSS;Java;JavaScript;TypeScript")</f>
        <v>HTML/CSS;Java;JavaScript;TypeScript</v>
      </c>
      <c r="E5843" s="1" t="str">
        <f>IFERROR(__xludf.DUMMYFUNCTION("UNIQUE(SPLIT(B5843,"";""))"),"HTML/CSS")</f>
        <v>HTML/CSS</v>
      </c>
      <c r="F5843" s="1" t="str">
        <f>IFERROR(__xludf.DUMMYFUNCTION("""COMPUTED_VALUE"""),"Java")</f>
        <v>Java</v>
      </c>
      <c r="G5843" s="1" t="str">
        <f>IFERROR(__xludf.DUMMYFUNCTION("""COMPUTED_VALUE"""),"JavaScript")</f>
        <v>JavaScript</v>
      </c>
      <c r="H5843" s="1" t="str">
        <f>IFERROR(__xludf.DUMMYFUNCTION("""COMPUTED_VALUE"""),"TypeScript")</f>
        <v>TypeScript</v>
      </c>
    </row>
    <row r="5844">
      <c r="B5844" s="1" t="str">
        <f>IFERROR(__xludf.DUMMYFUNCTION("""COMPUTED_VALUE"""),"C#")</f>
        <v>C#</v>
      </c>
      <c r="E5844" s="1" t="str">
        <f>IFERROR(__xludf.DUMMYFUNCTION("UNIQUE(SPLIT(B5844,"";""))"),"C#")</f>
        <v>C#</v>
      </c>
    </row>
    <row r="5845">
      <c r="B5845" s="1" t="str">
        <f>IFERROR(__xludf.DUMMYFUNCTION("""COMPUTED_VALUE"""),"Bash/Shell/PowerShell;HTML/CSS;Java;JavaScript;Kotlin;Objective-C;Swift;TypeScript")</f>
        <v>Bash/Shell/PowerShell;HTML/CSS;Java;JavaScript;Kotlin;Objective-C;Swift;TypeScript</v>
      </c>
      <c r="E5845" s="1" t="str">
        <f>IFERROR(__xludf.DUMMYFUNCTION("UNIQUE(SPLIT(B5845,"";""))"),"Bash/Shell/PowerShell")</f>
        <v>Bash/Shell/PowerShell</v>
      </c>
      <c r="F5845" s="1" t="str">
        <f>IFERROR(__xludf.DUMMYFUNCTION("""COMPUTED_VALUE"""),"HTML/CSS")</f>
        <v>HTML/CSS</v>
      </c>
      <c r="G5845" s="1" t="str">
        <f>IFERROR(__xludf.DUMMYFUNCTION("""COMPUTED_VALUE"""),"Java")</f>
        <v>Java</v>
      </c>
      <c r="H5845" s="1" t="str">
        <f>IFERROR(__xludf.DUMMYFUNCTION("""COMPUTED_VALUE"""),"JavaScript")</f>
        <v>JavaScript</v>
      </c>
      <c r="I5845" s="1" t="str">
        <f>IFERROR(__xludf.DUMMYFUNCTION("""COMPUTED_VALUE"""),"Kotlin")</f>
        <v>Kotlin</v>
      </c>
      <c r="J5845" s="1" t="str">
        <f>IFERROR(__xludf.DUMMYFUNCTION("""COMPUTED_VALUE"""),"Objective-C")</f>
        <v>Objective-C</v>
      </c>
      <c r="K5845" s="1" t="str">
        <f>IFERROR(__xludf.DUMMYFUNCTION("""COMPUTED_VALUE"""),"Swift")</f>
        <v>Swift</v>
      </c>
      <c r="L5845" s="1" t="str">
        <f>IFERROR(__xludf.DUMMYFUNCTION("""COMPUTED_VALUE"""),"TypeScript")</f>
        <v>TypeScript</v>
      </c>
    </row>
    <row r="5846">
      <c r="B5846" s="1" t="str">
        <f>IFERROR(__xludf.DUMMYFUNCTION("""COMPUTED_VALUE"""),"C#;HTML/CSS;JavaScript;SQL;TypeScript")</f>
        <v>C#;HTML/CSS;JavaScript;SQL;TypeScript</v>
      </c>
      <c r="E5846" s="1" t="str">
        <f>IFERROR(__xludf.DUMMYFUNCTION("UNIQUE(SPLIT(B5846,"";""))"),"C#")</f>
        <v>C#</v>
      </c>
      <c r="F5846" s="1" t="str">
        <f>IFERROR(__xludf.DUMMYFUNCTION("""COMPUTED_VALUE"""),"HTML/CSS")</f>
        <v>HTML/CSS</v>
      </c>
      <c r="G5846" s="1" t="str">
        <f>IFERROR(__xludf.DUMMYFUNCTION("""COMPUTED_VALUE"""),"JavaScript")</f>
        <v>JavaScript</v>
      </c>
      <c r="H5846" s="1" t="str">
        <f>IFERROR(__xludf.DUMMYFUNCTION("""COMPUTED_VALUE"""),"SQL")</f>
        <v>SQL</v>
      </c>
      <c r="I5846" s="1" t="str">
        <f>IFERROR(__xludf.DUMMYFUNCTION("""COMPUTED_VALUE"""),"TypeScript")</f>
        <v>TypeScript</v>
      </c>
    </row>
    <row r="5847">
      <c r="B5847" s="1" t="str">
        <f>IFERROR(__xludf.DUMMYFUNCTION("""COMPUTED_VALUE"""),"HTML/CSS;JavaScript;PHP;SQL;Other(s):")</f>
        <v>HTML/CSS;JavaScript;PHP;SQL;Other(s):</v>
      </c>
      <c r="E5847" s="1" t="str">
        <f>IFERROR(__xludf.DUMMYFUNCTION("UNIQUE(SPLIT(B5847,"";""))"),"HTML/CSS")</f>
        <v>HTML/CSS</v>
      </c>
      <c r="F5847" s="1" t="str">
        <f>IFERROR(__xludf.DUMMYFUNCTION("""COMPUTED_VALUE"""),"JavaScript")</f>
        <v>JavaScript</v>
      </c>
      <c r="G5847" s="1" t="str">
        <f>IFERROR(__xludf.DUMMYFUNCTION("""COMPUTED_VALUE"""),"PHP")</f>
        <v>PHP</v>
      </c>
      <c r="H5847" s="1" t="str">
        <f>IFERROR(__xludf.DUMMYFUNCTION("""COMPUTED_VALUE"""),"SQL")</f>
        <v>SQL</v>
      </c>
      <c r="I5847" s="1" t="str">
        <f>IFERROR(__xludf.DUMMYFUNCTION("""COMPUTED_VALUE"""),"Other(s):")</f>
        <v>Other(s):</v>
      </c>
    </row>
    <row r="5848">
      <c r="B5848" s="1" t="str">
        <f>IFERROR(__xludf.DUMMYFUNCTION("""COMPUTED_VALUE"""),"Bash/Shell/PowerShell;C++;HTML/CSS;Java;JavaScript;Python")</f>
        <v>Bash/Shell/PowerShell;C++;HTML/CSS;Java;JavaScript;Python</v>
      </c>
      <c r="E5848" s="1" t="str">
        <f>IFERROR(__xludf.DUMMYFUNCTION("UNIQUE(SPLIT(B5848,"";""))"),"Bash/Shell/PowerShell")</f>
        <v>Bash/Shell/PowerShell</v>
      </c>
      <c r="F5848" s="1" t="str">
        <f>IFERROR(__xludf.DUMMYFUNCTION("""COMPUTED_VALUE"""),"C++")</f>
        <v>C++</v>
      </c>
      <c r="G5848" s="1" t="str">
        <f>IFERROR(__xludf.DUMMYFUNCTION("""COMPUTED_VALUE"""),"HTML/CSS")</f>
        <v>HTML/CSS</v>
      </c>
      <c r="H5848" s="1" t="str">
        <f>IFERROR(__xludf.DUMMYFUNCTION("""COMPUTED_VALUE"""),"Java")</f>
        <v>Java</v>
      </c>
      <c r="I5848" s="1" t="str">
        <f>IFERROR(__xludf.DUMMYFUNCTION("""COMPUTED_VALUE"""),"JavaScript")</f>
        <v>JavaScript</v>
      </c>
      <c r="J5848" s="1" t="str">
        <f>IFERROR(__xludf.DUMMYFUNCTION("""COMPUTED_VALUE"""),"Python")</f>
        <v>Python</v>
      </c>
    </row>
    <row r="5849">
      <c r="B5849" s="1" t="str">
        <f>IFERROR(__xludf.DUMMYFUNCTION("""COMPUTED_VALUE"""),"C#;HTML/CSS;JavaScript;SQL")</f>
        <v>C#;HTML/CSS;JavaScript;SQL</v>
      </c>
      <c r="E5849" s="1" t="str">
        <f>IFERROR(__xludf.DUMMYFUNCTION("UNIQUE(SPLIT(B5849,"";""))"),"C#")</f>
        <v>C#</v>
      </c>
      <c r="F5849" s="1" t="str">
        <f>IFERROR(__xludf.DUMMYFUNCTION("""COMPUTED_VALUE"""),"HTML/CSS")</f>
        <v>HTML/CSS</v>
      </c>
      <c r="G5849" s="1" t="str">
        <f>IFERROR(__xludf.DUMMYFUNCTION("""COMPUTED_VALUE"""),"JavaScript")</f>
        <v>JavaScript</v>
      </c>
      <c r="H5849" s="1" t="str">
        <f>IFERROR(__xludf.DUMMYFUNCTION("""COMPUTED_VALUE"""),"SQL")</f>
        <v>SQL</v>
      </c>
    </row>
    <row r="5850">
      <c r="B5850" s="1" t="str">
        <f>IFERROR(__xludf.DUMMYFUNCTION("""COMPUTED_VALUE"""),"HTML/CSS;JavaScript;PHP;SQL")</f>
        <v>HTML/CSS;JavaScript;PHP;SQL</v>
      </c>
      <c r="E5850" s="1" t="str">
        <f>IFERROR(__xludf.DUMMYFUNCTION("UNIQUE(SPLIT(B5850,"";""))"),"HTML/CSS")</f>
        <v>HTML/CSS</v>
      </c>
      <c r="F5850" s="1" t="str">
        <f>IFERROR(__xludf.DUMMYFUNCTION("""COMPUTED_VALUE"""),"JavaScript")</f>
        <v>JavaScript</v>
      </c>
      <c r="G5850" s="1" t="str">
        <f>IFERROR(__xludf.DUMMYFUNCTION("""COMPUTED_VALUE"""),"PHP")</f>
        <v>PHP</v>
      </c>
      <c r="H5850" s="1" t="str">
        <f>IFERROR(__xludf.DUMMYFUNCTION("""COMPUTED_VALUE"""),"SQL")</f>
        <v>SQL</v>
      </c>
    </row>
    <row r="5851">
      <c r="B5851" s="1" t="str">
        <f>IFERROR(__xludf.DUMMYFUNCTION("""COMPUTED_VALUE"""),"Bash/Shell/PowerShell;C++;C#;Go;HTML/CSS;JavaScript;Python;Rust;TypeScript")</f>
        <v>Bash/Shell/PowerShell;C++;C#;Go;HTML/CSS;JavaScript;Python;Rust;TypeScript</v>
      </c>
      <c r="E5851" s="1" t="str">
        <f>IFERROR(__xludf.DUMMYFUNCTION("UNIQUE(SPLIT(B5851,"";""))"),"Bash/Shell/PowerShell")</f>
        <v>Bash/Shell/PowerShell</v>
      </c>
      <c r="F5851" s="1" t="str">
        <f>IFERROR(__xludf.DUMMYFUNCTION("""COMPUTED_VALUE"""),"C++")</f>
        <v>C++</v>
      </c>
      <c r="G5851" s="1" t="str">
        <f>IFERROR(__xludf.DUMMYFUNCTION("""COMPUTED_VALUE"""),"C#")</f>
        <v>C#</v>
      </c>
      <c r="H5851" s="1" t="str">
        <f>IFERROR(__xludf.DUMMYFUNCTION("""COMPUTED_VALUE"""),"Go")</f>
        <v>Go</v>
      </c>
      <c r="I5851" s="1" t="str">
        <f>IFERROR(__xludf.DUMMYFUNCTION("""COMPUTED_VALUE"""),"HTML/CSS")</f>
        <v>HTML/CSS</v>
      </c>
      <c r="J5851" s="1" t="str">
        <f>IFERROR(__xludf.DUMMYFUNCTION("""COMPUTED_VALUE"""),"JavaScript")</f>
        <v>JavaScript</v>
      </c>
      <c r="K5851" s="1" t="str">
        <f>IFERROR(__xludf.DUMMYFUNCTION("""COMPUTED_VALUE"""),"Python")</f>
        <v>Python</v>
      </c>
      <c r="L5851" s="1" t="str">
        <f>IFERROR(__xludf.DUMMYFUNCTION("""COMPUTED_VALUE"""),"Rust")</f>
        <v>Rust</v>
      </c>
      <c r="M5851" s="1" t="str">
        <f>IFERROR(__xludf.DUMMYFUNCTION("""COMPUTED_VALUE"""),"TypeScript")</f>
        <v>TypeScript</v>
      </c>
    </row>
    <row r="5852">
      <c r="B5852" s="1" t="str">
        <f>IFERROR(__xludf.DUMMYFUNCTION("""COMPUTED_VALUE"""),"Bash/Shell/PowerShell;HTML/CSS;JavaScript;PHP;Python;R;SQL;VBA")</f>
        <v>Bash/Shell/PowerShell;HTML/CSS;JavaScript;PHP;Python;R;SQL;VBA</v>
      </c>
      <c r="E5852" s="1" t="str">
        <f>IFERROR(__xludf.DUMMYFUNCTION("UNIQUE(SPLIT(B5852,"";""))"),"Bash/Shell/PowerShell")</f>
        <v>Bash/Shell/PowerShell</v>
      </c>
      <c r="F5852" s="1" t="str">
        <f>IFERROR(__xludf.DUMMYFUNCTION("""COMPUTED_VALUE"""),"HTML/CSS")</f>
        <v>HTML/CSS</v>
      </c>
      <c r="G5852" s="1" t="str">
        <f>IFERROR(__xludf.DUMMYFUNCTION("""COMPUTED_VALUE"""),"JavaScript")</f>
        <v>JavaScript</v>
      </c>
      <c r="H5852" s="1" t="str">
        <f>IFERROR(__xludf.DUMMYFUNCTION("""COMPUTED_VALUE"""),"PHP")</f>
        <v>PHP</v>
      </c>
      <c r="I5852" s="1" t="str">
        <f>IFERROR(__xludf.DUMMYFUNCTION("""COMPUTED_VALUE"""),"Python")</f>
        <v>Python</v>
      </c>
      <c r="J5852" s="1" t="str">
        <f>IFERROR(__xludf.DUMMYFUNCTION("""COMPUTED_VALUE"""),"R")</f>
        <v>R</v>
      </c>
      <c r="K5852" s="1" t="str">
        <f>IFERROR(__xludf.DUMMYFUNCTION("""COMPUTED_VALUE"""),"SQL")</f>
        <v>SQL</v>
      </c>
      <c r="L5852" s="1" t="str">
        <f>IFERROR(__xludf.DUMMYFUNCTION("""COMPUTED_VALUE"""),"VBA")</f>
        <v>VBA</v>
      </c>
    </row>
    <row r="5853">
      <c r="B5853" s="1" t="str">
        <f>IFERROR(__xludf.DUMMYFUNCTION("""COMPUTED_VALUE"""),"Bash/Shell/PowerShell;C;C++;HTML/CSS;Java;Ruby")</f>
        <v>Bash/Shell/PowerShell;C;C++;HTML/CSS;Java;Ruby</v>
      </c>
      <c r="E5853" s="1" t="str">
        <f>IFERROR(__xludf.DUMMYFUNCTION("UNIQUE(SPLIT(B5853,"";""))"),"Bash/Shell/PowerShell")</f>
        <v>Bash/Shell/PowerShell</v>
      </c>
      <c r="F5853" s="1" t="str">
        <f>IFERROR(__xludf.DUMMYFUNCTION("""COMPUTED_VALUE"""),"C")</f>
        <v>C</v>
      </c>
      <c r="G5853" s="1" t="str">
        <f>IFERROR(__xludf.DUMMYFUNCTION("""COMPUTED_VALUE"""),"C++")</f>
        <v>C++</v>
      </c>
      <c r="H5853" s="1" t="str">
        <f>IFERROR(__xludf.DUMMYFUNCTION("""COMPUTED_VALUE"""),"HTML/CSS")</f>
        <v>HTML/CSS</v>
      </c>
      <c r="I5853" s="1" t="str">
        <f>IFERROR(__xludf.DUMMYFUNCTION("""COMPUTED_VALUE"""),"Java")</f>
        <v>Java</v>
      </c>
      <c r="J5853" s="1" t="str">
        <f>IFERROR(__xludf.DUMMYFUNCTION("""COMPUTED_VALUE"""),"Ruby")</f>
        <v>Ruby</v>
      </c>
    </row>
    <row r="5854">
      <c r="B5854" s="1" t="str">
        <f>IFERROR(__xludf.DUMMYFUNCTION("""COMPUTED_VALUE"""),"HTML/CSS;JavaScript")</f>
        <v>HTML/CSS;JavaScript</v>
      </c>
      <c r="E5854" s="1" t="str">
        <f>IFERROR(__xludf.DUMMYFUNCTION("UNIQUE(SPLIT(B5854,"";""))"),"HTML/CSS")</f>
        <v>HTML/CSS</v>
      </c>
      <c r="F5854" s="1" t="str">
        <f>IFERROR(__xludf.DUMMYFUNCTION("""COMPUTED_VALUE"""),"JavaScript")</f>
        <v>JavaScript</v>
      </c>
    </row>
    <row r="5855">
      <c r="B5855" s="1" t="str">
        <f>IFERROR(__xludf.DUMMYFUNCTION("""COMPUTED_VALUE"""),"HTML/CSS;Java;JavaScript;Kotlin;PHP")</f>
        <v>HTML/CSS;Java;JavaScript;Kotlin;PHP</v>
      </c>
      <c r="E5855" s="1" t="str">
        <f>IFERROR(__xludf.DUMMYFUNCTION("UNIQUE(SPLIT(B5855,"";""))"),"HTML/CSS")</f>
        <v>HTML/CSS</v>
      </c>
      <c r="F5855" s="1" t="str">
        <f>IFERROR(__xludf.DUMMYFUNCTION("""COMPUTED_VALUE"""),"Java")</f>
        <v>Java</v>
      </c>
      <c r="G5855" s="1" t="str">
        <f>IFERROR(__xludf.DUMMYFUNCTION("""COMPUTED_VALUE"""),"JavaScript")</f>
        <v>JavaScript</v>
      </c>
      <c r="H5855" s="1" t="str">
        <f>IFERROR(__xludf.DUMMYFUNCTION("""COMPUTED_VALUE"""),"Kotlin")</f>
        <v>Kotlin</v>
      </c>
      <c r="I5855" s="1" t="str">
        <f>IFERROR(__xludf.DUMMYFUNCTION("""COMPUTED_VALUE"""),"PHP")</f>
        <v>PHP</v>
      </c>
    </row>
    <row r="5856">
      <c r="B5856" s="1" t="str">
        <f>IFERROR(__xludf.DUMMYFUNCTION("""COMPUTED_VALUE"""),"C#;HTML/CSS;Java;JavaScript;Python;SQL")</f>
        <v>C#;HTML/CSS;Java;JavaScript;Python;SQL</v>
      </c>
      <c r="E5856" s="1" t="str">
        <f>IFERROR(__xludf.DUMMYFUNCTION("UNIQUE(SPLIT(B5856,"";""))"),"C#")</f>
        <v>C#</v>
      </c>
      <c r="F5856" s="1" t="str">
        <f>IFERROR(__xludf.DUMMYFUNCTION("""COMPUTED_VALUE"""),"HTML/CSS")</f>
        <v>HTML/CSS</v>
      </c>
      <c r="G5856" s="1" t="str">
        <f>IFERROR(__xludf.DUMMYFUNCTION("""COMPUTED_VALUE"""),"Java")</f>
        <v>Java</v>
      </c>
      <c r="H5856" s="1" t="str">
        <f>IFERROR(__xludf.DUMMYFUNCTION("""COMPUTED_VALUE"""),"JavaScript")</f>
        <v>JavaScript</v>
      </c>
      <c r="I5856" s="1" t="str">
        <f>IFERROR(__xludf.DUMMYFUNCTION("""COMPUTED_VALUE"""),"Python")</f>
        <v>Python</v>
      </c>
      <c r="J5856" s="1" t="str">
        <f>IFERROR(__xludf.DUMMYFUNCTION("""COMPUTED_VALUE"""),"SQL")</f>
        <v>SQL</v>
      </c>
    </row>
    <row r="5857">
      <c r="B5857" s="1" t="str">
        <f>IFERROR(__xludf.DUMMYFUNCTION("""COMPUTED_VALUE"""),"C;C++;C#;HTML/CSS;Java;JavaScript;PHP;Python;R;SQL;TypeScript")</f>
        <v>C;C++;C#;HTML/CSS;Java;JavaScript;PHP;Python;R;SQL;TypeScript</v>
      </c>
      <c r="E5857" s="1" t="str">
        <f>IFERROR(__xludf.DUMMYFUNCTION("UNIQUE(SPLIT(B5857,"";""))"),"C")</f>
        <v>C</v>
      </c>
      <c r="F5857" s="1" t="str">
        <f>IFERROR(__xludf.DUMMYFUNCTION("""COMPUTED_VALUE"""),"C++")</f>
        <v>C++</v>
      </c>
      <c r="G5857" s="1" t="str">
        <f>IFERROR(__xludf.DUMMYFUNCTION("""COMPUTED_VALUE"""),"C#")</f>
        <v>C#</v>
      </c>
      <c r="H5857" s="1" t="str">
        <f>IFERROR(__xludf.DUMMYFUNCTION("""COMPUTED_VALUE"""),"HTML/CSS")</f>
        <v>HTML/CSS</v>
      </c>
      <c r="I5857" s="1" t="str">
        <f>IFERROR(__xludf.DUMMYFUNCTION("""COMPUTED_VALUE"""),"Java")</f>
        <v>Java</v>
      </c>
      <c r="J5857" s="1" t="str">
        <f>IFERROR(__xludf.DUMMYFUNCTION("""COMPUTED_VALUE"""),"JavaScript")</f>
        <v>JavaScript</v>
      </c>
      <c r="K5857" s="1" t="str">
        <f>IFERROR(__xludf.DUMMYFUNCTION("""COMPUTED_VALUE"""),"PHP")</f>
        <v>PHP</v>
      </c>
      <c r="L5857" s="1" t="str">
        <f>IFERROR(__xludf.DUMMYFUNCTION("""COMPUTED_VALUE"""),"Python")</f>
        <v>Python</v>
      </c>
      <c r="M5857" s="1" t="str">
        <f>IFERROR(__xludf.DUMMYFUNCTION("""COMPUTED_VALUE"""),"R")</f>
        <v>R</v>
      </c>
      <c r="N5857" s="1" t="str">
        <f>IFERROR(__xludf.DUMMYFUNCTION("""COMPUTED_VALUE"""),"SQL")</f>
        <v>SQL</v>
      </c>
      <c r="O5857" s="1" t="str">
        <f>IFERROR(__xludf.DUMMYFUNCTION("""COMPUTED_VALUE"""),"TypeScript")</f>
        <v>TypeScript</v>
      </c>
    </row>
    <row r="5858">
      <c r="B5858" s="1" t="str">
        <f>IFERROR(__xludf.DUMMYFUNCTION("""COMPUTED_VALUE"""),"HTML/CSS;Java;JavaScript;SQL")</f>
        <v>HTML/CSS;Java;JavaScript;SQL</v>
      </c>
      <c r="E5858" s="1" t="str">
        <f>IFERROR(__xludf.DUMMYFUNCTION("UNIQUE(SPLIT(B5858,"";""))"),"HTML/CSS")</f>
        <v>HTML/CSS</v>
      </c>
      <c r="F5858" s="1" t="str">
        <f>IFERROR(__xludf.DUMMYFUNCTION("""COMPUTED_VALUE"""),"Java")</f>
        <v>Java</v>
      </c>
      <c r="G5858" s="1" t="str">
        <f>IFERROR(__xludf.DUMMYFUNCTION("""COMPUTED_VALUE"""),"JavaScript")</f>
        <v>JavaScript</v>
      </c>
      <c r="H5858" s="1" t="str">
        <f>IFERROR(__xludf.DUMMYFUNCTION("""COMPUTED_VALUE"""),"SQL")</f>
        <v>SQL</v>
      </c>
    </row>
    <row r="5859">
      <c r="B5859" s="1" t="str">
        <f>IFERROR(__xludf.DUMMYFUNCTION("""COMPUTED_VALUE"""),"Go;HTML/CSS;Java;JavaScript;SQL;TypeScript")</f>
        <v>Go;HTML/CSS;Java;JavaScript;SQL;TypeScript</v>
      </c>
      <c r="E5859" s="1" t="str">
        <f>IFERROR(__xludf.DUMMYFUNCTION("UNIQUE(SPLIT(B5859,"";""))"),"Go")</f>
        <v>Go</v>
      </c>
      <c r="F5859" s="1" t="str">
        <f>IFERROR(__xludf.DUMMYFUNCTION("""COMPUTED_VALUE"""),"HTML/CSS")</f>
        <v>HTML/CSS</v>
      </c>
      <c r="G5859" s="1" t="str">
        <f>IFERROR(__xludf.DUMMYFUNCTION("""COMPUTED_VALUE"""),"Java")</f>
        <v>Java</v>
      </c>
      <c r="H5859" s="1" t="str">
        <f>IFERROR(__xludf.DUMMYFUNCTION("""COMPUTED_VALUE"""),"JavaScript")</f>
        <v>JavaScript</v>
      </c>
      <c r="I5859" s="1" t="str">
        <f>IFERROR(__xludf.DUMMYFUNCTION("""COMPUTED_VALUE"""),"SQL")</f>
        <v>SQL</v>
      </c>
      <c r="J5859" s="1" t="str">
        <f>IFERROR(__xludf.DUMMYFUNCTION("""COMPUTED_VALUE"""),"TypeScript")</f>
        <v>TypeScript</v>
      </c>
    </row>
    <row r="5860">
      <c r="B5860" s="1" t="str">
        <f>IFERROR(__xludf.DUMMYFUNCTION("""COMPUTED_VALUE"""),"Elixir;HTML/CSS;JavaScript;SQL;TypeScript;Other(s):")</f>
        <v>Elixir;HTML/CSS;JavaScript;SQL;TypeScript;Other(s):</v>
      </c>
      <c r="E5860" s="1" t="str">
        <f>IFERROR(__xludf.DUMMYFUNCTION("UNIQUE(SPLIT(B5860,"";""))"),"Elixir")</f>
        <v>Elixir</v>
      </c>
      <c r="F5860" s="1" t="str">
        <f>IFERROR(__xludf.DUMMYFUNCTION("""COMPUTED_VALUE"""),"HTML/CSS")</f>
        <v>HTML/CSS</v>
      </c>
      <c r="G5860" s="1" t="str">
        <f>IFERROR(__xludf.DUMMYFUNCTION("""COMPUTED_VALUE"""),"JavaScript")</f>
        <v>JavaScript</v>
      </c>
      <c r="H5860" s="1" t="str">
        <f>IFERROR(__xludf.DUMMYFUNCTION("""COMPUTED_VALUE"""),"SQL")</f>
        <v>SQL</v>
      </c>
      <c r="I5860" s="1" t="str">
        <f>IFERROR(__xludf.DUMMYFUNCTION("""COMPUTED_VALUE"""),"TypeScript")</f>
        <v>TypeScript</v>
      </c>
      <c r="J5860" s="1" t="str">
        <f>IFERROR(__xludf.DUMMYFUNCTION("""COMPUTED_VALUE"""),"Other(s):")</f>
        <v>Other(s):</v>
      </c>
    </row>
    <row r="5861">
      <c r="B5861" s="1" t="str">
        <f>IFERROR(__xludf.DUMMYFUNCTION("""COMPUTED_VALUE"""),"Bash/Shell/PowerShell;C;C++;C#;HTML/CSS;Java;JavaScript;Python;SQL")</f>
        <v>Bash/Shell/PowerShell;C;C++;C#;HTML/CSS;Java;JavaScript;Python;SQL</v>
      </c>
      <c r="E5861" s="1" t="str">
        <f>IFERROR(__xludf.DUMMYFUNCTION("UNIQUE(SPLIT(B5861,"";""))"),"Bash/Shell/PowerShell")</f>
        <v>Bash/Shell/PowerShell</v>
      </c>
      <c r="F5861" s="1" t="str">
        <f>IFERROR(__xludf.DUMMYFUNCTION("""COMPUTED_VALUE"""),"C")</f>
        <v>C</v>
      </c>
      <c r="G5861" s="1" t="str">
        <f>IFERROR(__xludf.DUMMYFUNCTION("""COMPUTED_VALUE"""),"C++")</f>
        <v>C++</v>
      </c>
      <c r="H5861" s="1" t="str">
        <f>IFERROR(__xludf.DUMMYFUNCTION("""COMPUTED_VALUE"""),"C#")</f>
        <v>C#</v>
      </c>
      <c r="I5861" s="1" t="str">
        <f>IFERROR(__xludf.DUMMYFUNCTION("""COMPUTED_VALUE"""),"HTML/CSS")</f>
        <v>HTML/CSS</v>
      </c>
      <c r="J5861" s="1" t="str">
        <f>IFERROR(__xludf.DUMMYFUNCTION("""COMPUTED_VALUE"""),"Java")</f>
        <v>Java</v>
      </c>
      <c r="K5861" s="1" t="str">
        <f>IFERROR(__xludf.DUMMYFUNCTION("""COMPUTED_VALUE"""),"JavaScript")</f>
        <v>JavaScript</v>
      </c>
      <c r="L5861" s="1" t="str">
        <f>IFERROR(__xludf.DUMMYFUNCTION("""COMPUTED_VALUE"""),"Python")</f>
        <v>Python</v>
      </c>
      <c r="M5861" s="1" t="str">
        <f>IFERROR(__xludf.DUMMYFUNCTION("""COMPUTED_VALUE"""),"SQL")</f>
        <v>SQL</v>
      </c>
    </row>
    <row r="5862">
      <c r="B5862" s="1" t="str">
        <f>IFERROR(__xludf.DUMMYFUNCTION("""COMPUTED_VALUE"""),"HTML/CSS;Java;Python;SQL")</f>
        <v>HTML/CSS;Java;Python;SQL</v>
      </c>
      <c r="E5862" s="1" t="str">
        <f>IFERROR(__xludf.DUMMYFUNCTION("UNIQUE(SPLIT(B5862,"";""))"),"HTML/CSS")</f>
        <v>HTML/CSS</v>
      </c>
      <c r="F5862" s="1" t="str">
        <f>IFERROR(__xludf.DUMMYFUNCTION("""COMPUTED_VALUE"""),"Java")</f>
        <v>Java</v>
      </c>
      <c r="G5862" s="1" t="str">
        <f>IFERROR(__xludf.DUMMYFUNCTION("""COMPUTED_VALUE"""),"Python")</f>
        <v>Python</v>
      </c>
      <c r="H5862" s="1" t="str">
        <f>IFERROR(__xludf.DUMMYFUNCTION("""COMPUTED_VALUE"""),"SQL")</f>
        <v>SQL</v>
      </c>
    </row>
    <row r="5863">
      <c r="B5863" s="1" t="str">
        <f>IFERROR(__xludf.DUMMYFUNCTION("""COMPUTED_VALUE"""),"Bash/Shell/PowerShell;C;C++;Java;Python")</f>
        <v>Bash/Shell/PowerShell;C;C++;Java;Python</v>
      </c>
      <c r="E5863" s="1" t="str">
        <f>IFERROR(__xludf.DUMMYFUNCTION("UNIQUE(SPLIT(B5863,"";""))"),"Bash/Shell/PowerShell")</f>
        <v>Bash/Shell/PowerShell</v>
      </c>
      <c r="F5863" s="1" t="str">
        <f>IFERROR(__xludf.DUMMYFUNCTION("""COMPUTED_VALUE"""),"C")</f>
        <v>C</v>
      </c>
      <c r="G5863" s="1" t="str">
        <f>IFERROR(__xludf.DUMMYFUNCTION("""COMPUTED_VALUE"""),"C++")</f>
        <v>C++</v>
      </c>
      <c r="H5863" s="1" t="str">
        <f>IFERROR(__xludf.DUMMYFUNCTION("""COMPUTED_VALUE"""),"Java")</f>
        <v>Java</v>
      </c>
      <c r="I5863" s="1" t="str">
        <f>IFERROR(__xludf.DUMMYFUNCTION("""COMPUTED_VALUE"""),"Python")</f>
        <v>Python</v>
      </c>
    </row>
    <row r="5864">
      <c r="B5864" s="1" t="str">
        <f>IFERROR(__xludf.DUMMYFUNCTION("""COMPUTED_VALUE"""),"C++;C#;Java;JavaScript")</f>
        <v>C++;C#;Java;JavaScript</v>
      </c>
      <c r="E5864" s="1" t="str">
        <f>IFERROR(__xludf.DUMMYFUNCTION("UNIQUE(SPLIT(B5864,"";""))"),"C++")</f>
        <v>C++</v>
      </c>
      <c r="F5864" s="1" t="str">
        <f>IFERROR(__xludf.DUMMYFUNCTION("""COMPUTED_VALUE"""),"C#")</f>
        <v>C#</v>
      </c>
      <c r="G5864" s="1" t="str">
        <f>IFERROR(__xludf.DUMMYFUNCTION("""COMPUTED_VALUE"""),"Java")</f>
        <v>Java</v>
      </c>
      <c r="H5864" s="1" t="str">
        <f>IFERROR(__xludf.DUMMYFUNCTION("""COMPUTED_VALUE"""),"JavaScript")</f>
        <v>JavaScript</v>
      </c>
    </row>
    <row r="5865">
      <c r="B5865" s="1" t="str">
        <f>IFERROR(__xludf.DUMMYFUNCTION("""COMPUTED_VALUE"""),"C;C++;HTML/CSS;JavaScript")</f>
        <v>C;C++;HTML/CSS;JavaScript</v>
      </c>
      <c r="E5865" s="1" t="str">
        <f>IFERROR(__xludf.DUMMYFUNCTION("UNIQUE(SPLIT(B5865,"";""))"),"C")</f>
        <v>C</v>
      </c>
      <c r="F5865" s="1" t="str">
        <f>IFERROR(__xludf.DUMMYFUNCTION("""COMPUTED_VALUE"""),"C++")</f>
        <v>C++</v>
      </c>
      <c r="G5865" s="1" t="str">
        <f>IFERROR(__xludf.DUMMYFUNCTION("""COMPUTED_VALUE"""),"HTML/CSS")</f>
        <v>HTML/CSS</v>
      </c>
      <c r="H5865" s="1" t="str">
        <f>IFERROR(__xludf.DUMMYFUNCTION("""COMPUTED_VALUE"""),"JavaScript")</f>
        <v>JavaScript</v>
      </c>
    </row>
    <row r="5866">
      <c r="B5866" s="1" t="str">
        <f>IFERROR(__xludf.DUMMYFUNCTION("""COMPUTED_VALUE"""),"HTML/CSS;JavaScript;PHP;SQL")</f>
        <v>HTML/CSS;JavaScript;PHP;SQL</v>
      </c>
      <c r="E5866" s="1" t="str">
        <f>IFERROR(__xludf.DUMMYFUNCTION("UNIQUE(SPLIT(B5866,"";""))"),"HTML/CSS")</f>
        <v>HTML/CSS</v>
      </c>
      <c r="F5866" s="1" t="str">
        <f>IFERROR(__xludf.DUMMYFUNCTION("""COMPUTED_VALUE"""),"JavaScript")</f>
        <v>JavaScript</v>
      </c>
      <c r="G5866" s="1" t="str">
        <f>IFERROR(__xludf.DUMMYFUNCTION("""COMPUTED_VALUE"""),"PHP")</f>
        <v>PHP</v>
      </c>
      <c r="H5866" s="1" t="str">
        <f>IFERROR(__xludf.DUMMYFUNCTION("""COMPUTED_VALUE"""),"SQL")</f>
        <v>SQL</v>
      </c>
    </row>
    <row r="5867">
      <c r="B5867" s="1" t="str">
        <f>IFERROR(__xludf.DUMMYFUNCTION("""COMPUTED_VALUE"""),"Bash/Shell/PowerShell;C++;Python")</f>
        <v>Bash/Shell/PowerShell;C++;Python</v>
      </c>
      <c r="E5867" s="1" t="str">
        <f>IFERROR(__xludf.DUMMYFUNCTION("UNIQUE(SPLIT(B5867,"";""))"),"Bash/Shell/PowerShell")</f>
        <v>Bash/Shell/PowerShell</v>
      </c>
      <c r="F5867" s="1" t="str">
        <f>IFERROR(__xludf.DUMMYFUNCTION("""COMPUTED_VALUE"""),"C++")</f>
        <v>C++</v>
      </c>
      <c r="G5867" s="1" t="str">
        <f>IFERROR(__xludf.DUMMYFUNCTION("""COMPUTED_VALUE"""),"Python")</f>
        <v>Python</v>
      </c>
    </row>
    <row r="5868">
      <c r="B5868" s="1" t="str">
        <f>IFERROR(__xludf.DUMMYFUNCTION("""COMPUTED_VALUE"""),"HTML/CSS;JavaScript;PHP;SQL")</f>
        <v>HTML/CSS;JavaScript;PHP;SQL</v>
      </c>
      <c r="E5868" s="1" t="str">
        <f>IFERROR(__xludf.DUMMYFUNCTION("UNIQUE(SPLIT(B5868,"";""))"),"HTML/CSS")</f>
        <v>HTML/CSS</v>
      </c>
      <c r="F5868" s="1" t="str">
        <f>IFERROR(__xludf.DUMMYFUNCTION("""COMPUTED_VALUE"""),"JavaScript")</f>
        <v>JavaScript</v>
      </c>
      <c r="G5868" s="1" t="str">
        <f>IFERROR(__xludf.DUMMYFUNCTION("""COMPUTED_VALUE"""),"PHP")</f>
        <v>PHP</v>
      </c>
      <c r="H5868" s="1" t="str">
        <f>IFERROR(__xludf.DUMMYFUNCTION("""COMPUTED_VALUE"""),"SQL")</f>
        <v>SQL</v>
      </c>
    </row>
    <row r="5869">
      <c r="B5869" s="1" t="str">
        <f>IFERROR(__xludf.DUMMYFUNCTION("""COMPUTED_VALUE"""),"Bash/Shell/PowerShell;HTML/CSS;JavaScript;SQL")</f>
        <v>Bash/Shell/PowerShell;HTML/CSS;JavaScript;SQL</v>
      </c>
      <c r="E5869" s="1" t="str">
        <f>IFERROR(__xludf.DUMMYFUNCTION("UNIQUE(SPLIT(B5869,"";""))"),"Bash/Shell/PowerShell")</f>
        <v>Bash/Shell/PowerShell</v>
      </c>
      <c r="F5869" s="1" t="str">
        <f>IFERROR(__xludf.DUMMYFUNCTION("""COMPUTED_VALUE"""),"HTML/CSS")</f>
        <v>HTML/CSS</v>
      </c>
      <c r="G5869" s="1" t="str">
        <f>IFERROR(__xludf.DUMMYFUNCTION("""COMPUTED_VALUE"""),"JavaScript")</f>
        <v>JavaScript</v>
      </c>
      <c r="H5869" s="1" t="str">
        <f>IFERROR(__xludf.DUMMYFUNCTION("""COMPUTED_VALUE"""),"SQL")</f>
        <v>SQL</v>
      </c>
    </row>
    <row r="5870">
      <c r="B5870" s="1" t="str">
        <f>IFERROR(__xludf.DUMMYFUNCTION("""COMPUTED_VALUE"""),"HTML/CSS;Java;JavaScript;PHP;SQL")</f>
        <v>HTML/CSS;Java;JavaScript;PHP;SQL</v>
      </c>
      <c r="E5870" s="1" t="str">
        <f>IFERROR(__xludf.DUMMYFUNCTION("UNIQUE(SPLIT(B5870,"";""))"),"HTML/CSS")</f>
        <v>HTML/CSS</v>
      </c>
      <c r="F5870" s="1" t="str">
        <f>IFERROR(__xludf.DUMMYFUNCTION("""COMPUTED_VALUE"""),"Java")</f>
        <v>Java</v>
      </c>
      <c r="G5870" s="1" t="str">
        <f>IFERROR(__xludf.DUMMYFUNCTION("""COMPUTED_VALUE"""),"JavaScript")</f>
        <v>JavaScript</v>
      </c>
      <c r="H5870" s="1" t="str">
        <f>IFERROR(__xludf.DUMMYFUNCTION("""COMPUTED_VALUE"""),"PHP")</f>
        <v>PHP</v>
      </c>
      <c r="I5870" s="1" t="str">
        <f>IFERROR(__xludf.DUMMYFUNCTION("""COMPUTED_VALUE"""),"SQL")</f>
        <v>SQL</v>
      </c>
    </row>
    <row r="5871">
      <c r="B5871" s="1" t="str">
        <f>IFERROR(__xludf.DUMMYFUNCTION("""COMPUTED_VALUE"""),"Bash/Shell/PowerShell;Java;JavaScript;PHP")</f>
        <v>Bash/Shell/PowerShell;Java;JavaScript;PHP</v>
      </c>
      <c r="E5871" s="1" t="str">
        <f>IFERROR(__xludf.DUMMYFUNCTION("UNIQUE(SPLIT(B5871,"";""))"),"Bash/Shell/PowerShell")</f>
        <v>Bash/Shell/PowerShell</v>
      </c>
      <c r="F5871" s="1" t="str">
        <f>IFERROR(__xludf.DUMMYFUNCTION("""COMPUTED_VALUE"""),"Java")</f>
        <v>Java</v>
      </c>
      <c r="G5871" s="1" t="str">
        <f>IFERROR(__xludf.DUMMYFUNCTION("""COMPUTED_VALUE"""),"JavaScript")</f>
        <v>JavaScript</v>
      </c>
      <c r="H5871" s="1" t="str">
        <f>IFERROR(__xludf.DUMMYFUNCTION("""COMPUTED_VALUE"""),"PHP")</f>
        <v>PHP</v>
      </c>
    </row>
    <row r="5872">
      <c r="B5872" s="1" t="str">
        <f>IFERROR(__xludf.DUMMYFUNCTION("""COMPUTED_VALUE"""),"C#;HTML/CSS;JavaScript;SQL;TypeScript")</f>
        <v>C#;HTML/CSS;JavaScript;SQL;TypeScript</v>
      </c>
      <c r="E5872" s="1" t="str">
        <f>IFERROR(__xludf.DUMMYFUNCTION("UNIQUE(SPLIT(B5872,"";""))"),"C#")</f>
        <v>C#</v>
      </c>
      <c r="F5872" s="1" t="str">
        <f>IFERROR(__xludf.DUMMYFUNCTION("""COMPUTED_VALUE"""),"HTML/CSS")</f>
        <v>HTML/CSS</v>
      </c>
      <c r="G5872" s="1" t="str">
        <f>IFERROR(__xludf.DUMMYFUNCTION("""COMPUTED_VALUE"""),"JavaScript")</f>
        <v>JavaScript</v>
      </c>
      <c r="H5872" s="1" t="str">
        <f>IFERROR(__xludf.DUMMYFUNCTION("""COMPUTED_VALUE"""),"SQL")</f>
        <v>SQL</v>
      </c>
      <c r="I5872" s="1" t="str">
        <f>IFERROR(__xludf.DUMMYFUNCTION("""COMPUTED_VALUE"""),"TypeScript")</f>
        <v>TypeScript</v>
      </c>
    </row>
    <row r="5873">
      <c r="B5873" s="1" t="str">
        <f>IFERROR(__xludf.DUMMYFUNCTION("""COMPUTED_VALUE"""),"C#;HTML/CSS;JavaScript;SQL;TypeScript")</f>
        <v>C#;HTML/CSS;JavaScript;SQL;TypeScript</v>
      </c>
      <c r="E5873" s="1" t="str">
        <f>IFERROR(__xludf.DUMMYFUNCTION("UNIQUE(SPLIT(B5873,"";""))"),"C#")</f>
        <v>C#</v>
      </c>
      <c r="F5873" s="1" t="str">
        <f>IFERROR(__xludf.DUMMYFUNCTION("""COMPUTED_VALUE"""),"HTML/CSS")</f>
        <v>HTML/CSS</v>
      </c>
      <c r="G5873" s="1" t="str">
        <f>IFERROR(__xludf.DUMMYFUNCTION("""COMPUTED_VALUE"""),"JavaScript")</f>
        <v>JavaScript</v>
      </c>
      <c r="H5873" s="1" t="str">
        <f>IFERROR(__xludf.DUMMYFUNCTION("""COMPUTED_VALUE"""),"SQL")</f>
        <v>SQL</v>
      </c>
      <c r="I5873" s="1" t="str">
        <f>IFERROR(__xludf.DUMMYFUNCTION("""COMPUTED_VALUE"""),"TypeScript")</f>
        <v>TypeScript</v>
      </c>
    </row>
    <row r="5874">
      <c r="B5874" s="1" t="str">
        <f>IFERROR(__xludf.DUMMYFUNCTION("""COMPUTED_VALUE"""),"Assembly;Bash/Shell/PowerShell;C++;HTML/CSS;JavaScript;PHP;Python;R;SQL")</f>
        <v>Assembly;Bash/Shell/PowerShell;C++;HTML/CSS;JavaScript;PHP;Python;R;SQL</v>
      </c>
      <c r="E5874" s="1" t="str">
        <f>IFERROR(__xludf.DUMMYFUNCTION("UNIQUE(SPLIT(B5874,"";""))"),"Assembly")</f>
        <v>Assembly</v>
      </c>
      <c r="F5874" s="1" t="str">
        <f>IFERROR(__xludf.DUMMYFUNCTION("""COMPUTED_VALUE"""),"Bash/Shell/PowerShell")</f>
        <v>Bash/Shell/PowerShell</v>
      </c>
      <c r="G5874" s="1" t="str">
        <f>IFERROR(__xludf.DUMMYFUNCTION("""COMPUTED_VALUE"""),"C++")</f>
        <v>C++</v>
      </c>
      <c r="H5874" s="1" t="str">
        <f>IFERROR(__xludf.DUMMYFUNCTION("""COMPUTED_VALUE"""),"HTML/CSS")</f>
        <v>HTML/CSS</v>
      </c>
      <c r="I5874" s="1" t="str">
        <f>IFERROR(__xludf.DUMMYFUNCTION("""COMPUTED_VALUE"""),"JavaScript")</f>
        <v>JavaScript</v>
      </c>
      <c r="J5874" s="1" t="str">
        <f>IFERROR(__xludf.DUMMYFUNCTION("""COMPUTED_VALUE"""),"PHP")</f>
        <v>PHP</v>
      </c>
      <c r="K5874" s="1" t="str">
        <f>IFERROR(__xludf.DUMMYFUNCTION("""COMPUTED_VALUE"""),"Python")</f>
        <v>Python</v>
      </c>
      <c r="L5874" s="1" t="str">
        <f>IFERROR(__xludf.DUMMYFUNCTION("""COMPUTED_VALUE"""),"R")</f>
        <v>R</v>
      </c>
      <c r="M5874" s="1" t="str">
        <f>IFERROR(__xludf.DUMMYFUNCTION("""COMPUTED_VALUE"""),"SQL")</f>
        <v>SQL</v>
      </c>
    </row>
    <row r="5875">
      <c r="B5875" s="1" t="str">
        <f>IFERROR(__xludf.DUMMYFUNCTION("""COMPUTED_VALUE"""),"HTML/CSS;PHP;SQL")</f>
        <v>HTML/CSS;PHP;SQL</v>
      </c>
      <c r="E5875" s="1" t="str">
        <f>IFERROR(__xludf.DUMMYFUNCTION("UNIQUE(SPLIT(B5875,"";""))"),"HTML/CSS")</f>
        <v>HTML/CSS</v>
      </c>
      <c r="F5875" s="1" t="str">
        <f>IFERROR(__xludf.DUMMYFUNCTION("""COMPUTED_VALUE"""),"PHP")</f>
        <v>PHP</v>
      </c>
      <c r="G5875" s="1" t="str">
        <f>IFERROR(__xludf.DUMMYFUNCTION("""COMPUTED_VALUE"""),"SQL")</f>
        <v>SQL</v>
      </c>
    </row>
    <row r="5876">
      <c r="B5876" s="1" t="str">
        <f>IFERROR(__xludf.DUMMYFUNCTION("""COMPUTED_VALUE"""),"Bash/Shell/PowerShell;C#;HTML/CSS;JavaScript;SQL;TypeScript")</f>
        <v>Bash/Shell/PowerShell;C#;HTML/CSS;JavaScript;SQL;TypeScript</v>
      </c>
      <c r="E5876" s="1" t="str">
        <f>IFERROR(__xludf.DUMMYFUNCTION("UNIQUE(SPLIT(B5876,"";""))"),"Bash/Shell/PowerShell")</f>
        <v>Bash/Shell/PowerShell</v>
      </c>
      <c r="F5876" s="1" t="str">
        <f>IFERROR(__xludf.DUMMYFUNCTION("""COMPUTED_VALUE"""),"C#")</f>
        <v>C#</v>
      </c>
      <c r="G5876" s="1" t="str">
        <f>IFERROR(__xludf.DUMMYFUNCTION("""COMPUTED_VALUE"""),"HTML/CSS")</f>
        <v>HTML/CSS</v>
      </c>
      <c r="H5876" s="1" t="str">
        <f>IFERROR(__xludf.DUMMYFUNCTION("""COMPUTED_VALUE"""),"JavaScript")</f>
        <v>JavaScript</v>
      </c>
      <c r="I5876" s="1" t="str">
        <f>IFERROR(__xludf.DUMMYFUNCTION("""COMPUTED_VALUE"""),"SQL")</f>
        <v>SQL</v>
      </c>
      <c r="J5876" s="1" t="str">
        <f>IFERROR(__xludf.DUMMYFUNCTION("""COMPUTED_VALUE"""),"TypeScript")</f>
        <v>TypeScript</v>
      </c>
    </row>
    <row r="5877">
      <c r="B5877" s="1" t="str">
        <f>IFERROR(__xludf.DUMMYFUNCTION("""COMPUTED_VALUE"""),"Java;SQL")</f>
        <v>Java;SQL</v>
      </c>
      <c r="E5877" s="1" t="str">
        <f>IFERROR(__xludf.DUMMYFUNCTION("UNIQUE(SPLIT(B5877,"";""))"),"Java")</f>
        <v>Java</v>
      </c>
      <c r="F5877" s="1" t="str">
        <f>IFERROR(__xludf.DUMMYFUNCTION("""COMPUTED_VALUE"""),"SQL")</f>
        <v>SQL</v>
      </c>
    </row>
    <row r="5878">
      <c r="B5878" s="1" t="str">
        <f>IFERROR(__xludf.DUMMYFUNCTION("""COMPUTED_VALUE"""),"Bash/Shell/PowerShell;C#;HTML/CSS;JavaScript")</f>
        <v>Bash/Shell/PowerShell;C#;HTML/CSS;JavaScript</v>
      </c>
      <c r="E5878" s="1" t="str">
        <f>IFERROR(__xludf.DUMMYFUNCTION("UNIQUE(SPLIT(B5878,"";""))"),"Bash/Shell/PowerShell")</f>
        <v>Bash/Shell/PowerShell</v>
      </c>
      <c r="F5878" s="1" t="str">
        <f>IFERROR(__xludf.DUMMYFUNCTION("""COMPUTED_VALUE"""),"C#")</f>
        <v>C#</v>
      </c>
      <c r="G5878" s="1" t="str">
        <f>IFERROR(__xludf.DUMMYFUNCTION("""COMPUTED_VALUE"""),"HTML/CSS")</f>
        <v>HTML/CSS</v>
      </c>
      <c r="H5878" s="1" t="str">
        <f>IFERROR(__xludf.DUMMYFUNCTION("""COMPUTED_VALUE"""),"JavaScript")</f>
        <v>JavaScript</v>
      </c>
    </row>
    <row r="5879">
      <c r="B5879" s="1" t="str">
        <f>IFERROR(__xludf.DUMMYFUNCTION("""COMPUTED_VALUE"""),"Bash/Shell/PowerShell;C++;JavaScript;Rust;Other(s):")</f>
        <v>Bash/Shell/PowerShell;C++;JavaScript;Rust;Other(s):</v>
      </c>
      <c r="E5879" s="1" t="str">
        <f>IFERROR(__xludf.DUMMYFUNCTION("UNIQUE(SPLIT(B5879,"";""))"),"Bash/Shell/PowerShell")</f>
        <v>Bash/Shell/PowerShell</v>
      </c>
      <c r="F5879" s="1" t="str">
        <f>IFERROR(__xludf.DUMMYFUNCTION("""COMPUTED_VALUE"""),"C++")</f>
        <v>C++</v>
      </c>
      <c r="G5879" s="1" t="str">
        <f>IFERROR(__xludf.DUMMYFUNCTION("""COMPUTED_VALUE"""),"JavaScript")</f>
        <v>JavaScript</v>
      </c>
      <c r="H5879" s="1" t="str">
        <f>IFERROR(__xludf.DUMMYFUNCTION("""COMPUTED_VALUE"""),"Rust")</f>
        <v>Rust</v>
      </c>
      <c r="I5879" s="1" t="str">
        <f>IFERROR(__xludf.DUMMYFUNCTION("""COMPUTED_VALUE"""),"Other(s):")</f>
        <v>Other(s):</v>
      </c>
    </row>
    <row r="5880">
      <c r="B5880" s="1" t="str">
        <f>IFERROR(__xludf.DUMMYFUNCTION("""COMPUTED_VALUE"""),"Erlang;HTML/CSS;Java;JavaScript;Python;SQL")</f>
        <v>Erlang;HTML/CSS;Java;JavaScript;Python;SQL</v>
      </c>
      <c r="E5880" s="1" t="str">
        <f>IFERROR(__xludf.DUMMYFUNCTION("UNIQUE(SPLIT(B5880,"";""))"),"Erlang")</f>
        <v>Erlang</v>
      </c>
      <c r="F5880" s="1" t="str">
        <f>IFERROR(__xludf.DUMMYFUNCTION("""COMPUTED_VALUE"""),"HTML/CSS")</f>
        <v>HTML/CSS</v>
      </c>
      <c r="G5880" s="1" t="str">
        <f>IFERROR(__xludf.DUMMYFUNCTION("""COMPUTED_VALUE"""),"Java")</f>
        <v>Java</v>
      </c>
      <c r="H5880" s="1" t="str">
        <f>IFERROR(__xludf.DUMMYFUNCTION("""COMPUTED_VALUE"""),"JavaScript")</f>
        <v>JavaScript</v>
      </c>
      <c r="I5880" s="1" t="str">
        <f>IFERROR(__xludf.DUMMYFUNCTION("""COMPUTED_VALUE"""),"Python")</f>
        <v>Python</v>
      </c>
      <c r="J5880" s="1" t="str">
        <f>IFERROR(__xludf.DUMMYFUNCTION("""COMPUTED_VALUE"""),"SQL")</f>
        <v>SQL</v>
      </c>
    </row>
    <row r="5881">
      <c r="B5881" s="1" t="str">
        <f>IFERROR(__xludf.DUMMYFUNCTION("""COMPUTED_VALUE"""),"HTML/CSS;JavaScript;SQL")</f>
        <v>HTML/CSS;JavaScript;SQL</v>
      </c>
      <c r="E5881" s="1" t="str">
        <f>IFERROR(__xludf.DUMMYFUNCTION("UNIQUE(SPLIT(B5881,"";""))"),"HTML/CSS")</f>
        <v>HTML/CSS</v>
      </c>
      <c r="F5881" s="1" t="str">
        <f>IFERROR(__xludf.DUMMYFUNCTION("""COMPUTED_VALUE"""),"JavaScript")</f>
        <v>JavaScript</v>
      </c>
      <c r="G5881" s="1" t="str">
        <f>IFERROR(__xludf.DUMMYFUNCTION("""COMPUTED_VALUE"""),"SQL")</f>
        <v>SQL</v>
      </c>
    </row>
    <row r="5882">
      <c r="B5882" s="1" t="str">
        <f>IFERROR(__xludf.DUMMYFUNCTION("""COMPUTED_VALUE"""),"HTML/CSS;JavaScript;PHP;SQL;Other(s):")</f>
        <v>HTML/CSS;JavaScript;PHP;SQL;Other(s):</v>
      </c>
      <c r="E5882" s="1" t="str">
        <f>IFERROR(__xludf.DUMMYFUNCTION("UNIQUE(SPLIT(B5882,"";""))"),"HTML/CSS")</f>
        <v>HTML/CSS</v>
      </c>
      <c r="F5882" s="1" t="str">
        <f>IFERROR(__xludf.DUMMYFUNCTION("""COMPUTED_VALUE"""),"JavaScript")</f>
        <v>JavaScript</v>
      </c>
      <c r="G5882" s="1" t="str">
        <f>IFERROR(__xludf.DUMMYFUNCTION("""COMPUTED_VALUE"""),"PHP")</f>
        <v>PHP</v>
      </c>
      <c r="H5882" s="1" t="str">
        <f>IFERROR(__xludf.DUMMYFUNCTION("""COMPUTED_VALUE"""),"SQL")</f>
        <v>SQL</v>
      </c>
      <c r="I5882" s="1" t="str">
        <f>IFERROR(__xludf.DUMMYFUNCTION("""COMPUTED_VALUE"""),"Other(s):")</f>
        <v>Other(s):</v>
      </c>
    </row>
    <row r="5883">
      <c r="B5883" s="1" t="str">
        <f>IFERROR(__xludf.DUMMYFUNCTION("""COMPUTED_VALUE"""),"C#;Clojure;HTML/CSS;Java;JavaScript;TypeScript")</f>
        <v>C#;Clojure;HTML/CSS;Java;JavaScript;TypeScript</v>
      </c>
      <c r="E5883" s="1" t="str">
        <f>IFERROR(__xludf.DUMMYFUNCTION("UNIQUE(SPLIT(B5883,"";""))"),"C#")</f>
        <v>C#</v>
      </c>
      <c r="F5883" s="1" t="str">
        <f>IFERROR(__xludf.DUMMYFUNCTION("""COMPUTED_VALUE"""),"Clojure")</f>
        <v>Clojure</v>
      </c>
      <c r="G5883" s="1" t="str">
        <f>IFERROR(__xludf.DUMMYFUNCTION("""COMPUTED_VALUE"""),"HTML/CSS")</f>
        <v>HTML/CSS</v>
      </c>
      <c r="H5883" s="1" t="str">
        <f>IFERROR(__xludf.DUMMYFUNCTION("""COMPUTED_VALUE"""),"Java")</f>
        <v>Java</v>
      </c>
      <c r="I5883" s="1" t="str">
        <f>IFERROR(__xludf.DUMMYFUNCTION("""COMPUTED_VALUE"""),"JavaScript")</f>
        <v>JavaScript</v>
      </c>
      <c r="J5883" s="1" t="str">
        <f>IFERROR(__xludf.DUMMYFUNCTION("""COMPUTED_VALUE"""),"TypeScript")</f>
        <v>TypeScript</v>
      </c>
    </row>
    <row r="5884">
      <c r="B5884" s="1" t="str">
        <f>IFERROR(__xludf.DUMMYFUNCTION("""COMPUTED_VALUE"""),"HTML/CSS;JavaScript;PHP;Python;Ruby;SQL")</f>
        <v>HTML/CSS;JavaScript;PHP;Python;Ruby;SQL</v>
      </c>
      <c r="E5884" s="1" t="str">
        <f>IFERROR(__xludf.DUMMYFUNCTION("UNIQUE(SPLIT(B5884,"";""))"),"HTML/CSS")</f>
        <v>HTML/CSS</v>
      </c>
      <c r="F5884" s="1" t="str">
        <f>IFERROR(__xludf.DUMMYFUNCTION("""COMPUTED_VALUE"""),"JavaScript")</f>
        <v>JavaScript</v>
      </c>
      <c r="G5884" s="1" t="str">
        <f>IFERROR(__xludf.DUMMYFUNCTION("""COMPUTED_VALUE"""),"PHP")</f>
        <v>PHP</v>
      </c>
      <c r="H5884" s="1" t="str">
        <f>IFERROR(__xludf.DUMMYFUNCTION("""COMPUTED_VALUE"""),"Python")</f>
        <v>Python</v>
      </c>
      <c r="I5884" s="1" t="str">
        <f>IFERROR(__xludf.DUMMYFUNCTION("""COMPUTED_VALUE"""),"Ruby")</f>
        <v>Ruby</v>
      </c>
      <c r="J5884" s="1" t="str">
        <f>IFERROR(__xludf.DUMMYFUNCTION("""COMPUTED_VALUE"""),"SQL")</f>
        <v>SQL</v>
      </c>
    </row>
    <row r="5885">
      <c r="B5885" s="1" t="str">
        <f>IFERROR(__xludf.DUMMYFUNCTION("""COMPUTED_VALUE"""),"HTML/CSS;Java;JavaScript;Kotlin;Python")</f>
        <v>HTML/CSS;Java;JavaScript;Kotlin;Python</v>
      </c>
      <c r="E5885" s="1" t="str">
        <f>IFERROR(__xludf.DUMMYFUNCTION("UNIQUE(SPLIT(B5885,"";""))"),"HTML/CSS")</f>
        <v>HTML/CSS</v>
      </c>
      <c r="F5885" s="1" t="str">
        <f>IFERROR(__xludf.DUMMYFUNCTION("""COMPUTED_VALUE"""),"Java")</f>
        <v>Java</v>
      </c>
      <c r="G5885" s="1" t="str">
        <f>IFERROR(__xludf.DUMMYFUNCTION("""COMPUTED_VALUE"""),"JavaScript")</f>
        <v>JavaScript</v>
      </c>
      <c r="H5885" s="1" t="str">
        <f>IFERROR(__xludf.DUMMYFUNCTION("""COMPUTED_VALUE"""),"Kotlin")</f>
        <v>Kotlin</v>
      </c>
      <c r="I5885" s="1" t="str">
        <f>IFERROR(__xludf.DUMMYFUNCTION("""COMPUTED_VALUE"""),"Python")</f>
        <v>Python</v>
      </c>
    </row>
    <row r="5886">
      <c r="B5886" s="1" t="str">
        <f>IFERROR(__xludf.DUMMYFUNCTION("""COMPUTED_VALUE"""),"HTML/CSS;Java;JavaScript")</f>
        <v>HTML/CSS;Java;JavaScript</v>
      </c>
      <c r="E5886" s="1" t="str">
        <f>IFERROR(__xludf.DUMMYFUNCTION("UNIQUE(SPLIT(B5886,"";""))"),"HTML/CSS")</f>
        <v>HTML/CSS</v>
      </c>
      <c r="F5886" s="1" t="str">
        <f>IFERROR(__xludf.DUMMYFUNCTION("""COMPUTED_VALUE"""),"Java")</f>
        <v>Java</v>
      </c>
      <c r="G5886" s="1" t="str">
        <f>IFERROR(__xludf.DUMMYFUNCTION("""COMPUTED_VALUE"""),"JavaScript")</f>
        <v>JavaScript</v>
      </c>
    </row>
    <row r="5887">
      <c r="B5887" s="1" t="str">
        <f>IFERROR(__xludf.DUMMYFUNCTION("""COMPUTED_VALUE"""),"Assembly;Bash/Shell/PowerShell;HTML/CSS;Java;JavaScript;Python;SQL")</f>
        <v>Assembly;Bash/Shell/PowerShell;HTML/CSS;Java;JavaScript;Python;SQL</v>
      </c>
      <c r="E5887" s="1" t="str">
        <f>IFERROR(__xludf.DUMMYFUNCTION("UNIQUE(SPLIT(B5887,"";""))"),"Assembly")</f>
        <v>Assembly</v>
      </c>
      <c r="F5887" s="1" t="str">
        <f>IFERROR(__xludf.DUMMYFUNCTION("""COMPUTED_VALUE"""),"Bash/Shell/PowerShell")</f>
        <v>Bash/Shell/PowerShell</v>
      </c>
      <c r="G5887" s="1" t="str">
        <f>IFERROR(__xludf.DUMMYFUNCTION("""COMPUTED_VALUE"""),"HTML/CSS")</f>
        <v>HTML/CSS</v>
      </c>
      <c r="H5887" s="1" t="str">
        <f>IFERROR(__xludf.DUMMYFUNCTION("""COMPUTED_VALUE"""),"Java")</f>
        <v>Java</v>
      </c>
      <c r="I5887" s="1" t="str">
        <f>IFERROR(__xludf.DUMMYFUNCTION("""COMPUTED_VALUE"""),"JavaScript")</f>
        <v>JavaScript</v>
      </c>
      <c r="J5887" s="1" t="str">
        <f>IFERROR(__xludf.DUMMYFUNCTION("""COMPUTED_VALUE"""),"Python")</f>
        <v>Python</v>
      </c>
      <c r="K5887" s="1" t="str">
        <f>IFERROR(__xludf.DUMMYFUNCTION("""COMPUTED_VALUE"""),"SQL")</f>
        <v>SQL</v>
      </c>
    </row>
    <row r="5888">
      <c r="B5888" s="1" t="str">
        <f>IFERROR(__xludf.DUMMYFUNCTION("""COMPUTED_VALUE"""),"C#;HTML/CSS;JavaScript;SQL")</f>
        <v>C#;HTML/CSS;JavaScript;SQL</v>
      </c>
      <c r="E5888" s="1" t="str">
        <f>IFERROR(__xludf.DUMMYFUNCTION("UNIQUE(SPLIT(B5888,"";""))"),"C#")</f>
        <v>C#</v>
      </c>
      <c r="F5888" s="1" t="str">
        <f>IFERROR(__xludf.DUMMYFUNCTION("""COMPUTED_VALUE"""),"HTML/CSS")</f>
        <v>HTML/CSS</v>
      </c>
      <c r="G5888" s="1" t="str">
        <f>IFERROR(__xludf.DUMMYFUNCTION("""COMPUTED_VALUE"""),"JavaScript")</f>
        <v>JavaScript</v>
      </c>
      <c r="H5888" s="1" t="str">
        <f>IFERROR(__xludf.DUMMYFUNCTION("""COMPUTED_VALUE"""),"SQL")</f>
        <v>SQL</v>
      </c>
    </row>
    <row r="5889">
      <c r="B5889" s="1" t="str">
        <f>IFERROR(__xludf.DUMMYFUNCTION("""COMPUTED_VALUE"""),"Java;Python")</f>
        <v>Java;Python</v>
      </c>
      <c r="E5889" s="1" t="str">
        <f>IFERROR(__xludf.DUMMYFUNCTION("UNIQUE(SPLIT(B5889,"";""))"),"Java")</f>
        <v>Java</v>
      </c>
      <c r="F5889" s="1" t="str">
        <f>IFERROR(__xludf.DUMMYFUNCTION("""COMPUTED_VALUE"""),"Python")</f>
        <v>Python</v>
      </c>
    </row>
    <row r="5890">
      <c r="B5890" s="1" t="str">
        <f>IFERROR(__xludf.DUMMYFUNCTION("""COMPUTED_VALUE"""),"Bash/Shell/PowerShell;C#;HTML/CSS;JavaScript")</f>
        <v>Bash/Shell/PowerShell;C#;HTML/CSS;JavaScript</v>
      </c>
      <c r="E5890" s="1" t="str">
        <f>IFERROR(__xludf.DUMMYFUNCTION("UNIQUE(SPLIT(B5890,"";""))"),"Bash/Shell/PowerShell")</f>
        <v>Bash/Shell/PowerShell</v>
      </c>
      <c r="F5890" s="1" t="str">
        <f>IFERROR(__xludf.DUMMYFUNCTION("""COMPUTED_VALUE"""),"C#")</f>
        <v>C#</v>
      </c>
      <c r="G5890" s="1" t="str">
        <f>IFERROR(__xludf.DUMMYFUNCTION("""COMPUTED_VALUE"""),"HTML/CSS")</f>
        <v>HTML/CSS</v>
      </c>
      <c r="H5890" s="1" t="str">
        <f>IFERROR(__xludf.DUMMYFUNCTION("""COMPUTED_VALUE"""),"JavaScript")</f>
        <v>JavaScript</v>
      </c>
    </row>
    <row r="5891">
      <c r="B5891" s="1" t="str">
        <f>IFERROR(__xludf.DUMMYFUNCTION("""COMPUTED_VALUE"""),"C;C++;Python")</f>
        <v>C;C++;Python</v>
      </c>
      <c r="E5891" s="1" t="str">
        <f>IFERROR(__xludf.DUMMYFUNCTION("UNIQUE(SPLIT(B5891,"";""))"),"C")</f>
        <v>C</v>
      </c>
      <c r="F5891" s="1" t="str">
        <f>IFERROR(__xludf.DUMMYFUNCTION("""COMPUTED_VALUE"""),"C++")</f>
        <v>C++</v>
      </c>
      <c r="G5891" s="1" t="str">
        <f>IFERROR(__xludf.DUMMYFUNCTION("""COMPUTED_VALUE"""),"Python")</f>
        <v>Python</v>
      </c>
    </row>
    <row r="5892">
      <c r="B5892" s="1" t="str">
        <f>IFERROR(__xludf.DUMMYFUNCTION("""COMPUTED_VALUE"""),"Bash/Shell/PowerShell;Go")</f>
        <v>Bash/Shell/PowerShell;Go</v>
      </c>
      <c r="E5892" s="1" t="str">
        <f>IFERROR(__xludf.DUMMYFUNCTION("UNIQUE(SPLIT(B5892,"";""))"),"Bash/Shell/PowerShell")</f>
        <v>Bash/Shell/PowerShell</v>
      </c>
      <c r="F5892" s="1" t="str">
        <f>IFERROR(__xludf.DUMMYFUNCTION("""COMPUTED_VALUE"""),"Go")</f>
        <v>Go</v>
      </c>
    </row>
    <row r="5893">
      <c r="B5893" s="1" t="str">
        <f>IFERROR(__xludf.DUMMYFUNCTION("""COMPUTED_VALUE"""),"C;C++;HTML/CSS;Python;Ruby;SQL")</f>
        <v>C;C++;HTML/CSS;Python;Ruby;SQL</v>
      </c>
      <c r="E5893" s="1" t="str">
        <f>IFERROR(__xludf.DUMMYFUNCTION("UNIQUE(SPLIT(B5893,"";""))"),"C")</f>
        <v>C</v>
      </c>
      <c r="F5893" s="1" t="str">
        <f>IFERROR(__xludf.DUMMYFUNCTION("""COMPUTED_VALUE"""),"C++")</f>
        <v>C++</v>
      </c>
      <c r="G5893" s="1" t="str">
        <f>IFERROR(__xludf.DUMMYFUNCTION("""COMPUTED_VALUE"""),"HTML/CSS")</f>
        <v>HTML/CSS</v>
      </c>
      <c r="H5893" s="1" t="str">
        <f>IFERROR(__xludf.DUMMYFUNCTION("""COMPUTED_VALUE"""),"Python")</f>
        <v>Python</v>
      </c>
      <c r="I5893" s="1" t="str">
        <f>IFERROR(__xludf.DUMMYFUNCTION("""COMPUTED_VALUE"""),"Ruby")</f>
        <v>Ruby</v>
      </c>
      <c r="J5893" s="1" t="str">
        <f>IFERROR(__xludf.DUMMYFUNCTION("""COMPUTED_VALUE"""),"SQL")</f>
        <v>SQL</v>
      </c>
    </row>
    <row r="5894">
      <c r="B5894" s="1" t="str">
        <f>IFERROR(__xludf.DUMMYFUNCTION("""COMPUTED_VALUE"""),"Bash/Shell/PowerShell;C#;JavaScript;SQL")</f>
        <v>Bash/Shell/PowerShell;C#;JavaScript;SQL</v>
      </c>
      <c r="E5894" s="1" t="str">
        <f>IFERROR(__xludf.DUMMYFUNCTION("UNIQUE(SPLIT(B5894,"";""))"),"Bash/Shell/PowerShell")</f>
        <v>Bash/Shell/PowerShell</v>
      </c>
      <c r="F5894" s="1" t="str">
        <f>IFERROR(__xludf.DUMMYFUNCTION("""COMPUTED_VALUE"""),"C#")</f>
        <v>C#</v>
      </c>
      <c r="G5894" s="1" t="str">
        <f>IFERROR(__xludf.DUMMYFUNCTION("""COMPUTED_VALUE"""),"JavaScript")</f>
        <v>JavaScript</v>
      </c>
      <c r="H5894" s="1" t="str">
        <f>IFERROR(__xludf.DUMMYFUNCTION("""COMPUTED_VALUE"""),"SQL")</f>
        <v>SQL</v>
      </c>
    </row>
    <row r="5895">
      <c r="B5895" s="1" t="str">
        <f>IFERROR(__xludf.DUMMYFUNCTION("""COMPUTED_VALUE"""),"Bash/Shell/PowerShell;HTML/CSS;Java;JavaScript;TypeScript")</f>
        <v>Bash/Shell/PowerShell;HTML/CSS;Java;JavaScript;TypeScript</v>
      </c>
      <c r="E5895" s="1" t="str">
        <f>IFERROR(__xludf.DUMMYFUNCTION("UNIQUE(SPLIT(B5895,"";""))"),"Bash/Shell/PowerShell")</f>
        <v>Bash/Shell/PowerShell</v>
      </c>
      <c r="F5895" s="1" t="str">
        <f>IFERROR(__xludf.DUMMYFUNCTION("""COMPUTED_VALUE"""),"HTML/CSS")</f>
        <v>HTML/CSS</v>
      </c>
      <c r="G5895" s="1" t="str">
        <f>IFERROR(__xludf.DUMMYFUNCTION("""COMPUTED_VALUE"""),"Java")</f>
        <v>Java</v>
      </c>
      <c r="H5895" s="1" t="str">
        <f>IFERROR(__xludf.DUMMYFUNCTION("""COMPUTED_VALUE"""),"JavaScript")</f>
        <v>JavaScript</v>
      </c>
      <c r="I5895" s="1" t="str">
        <f>IFERROR(__xludf.DUMMYFUNCTION("""COMPUTED_VALUE"""),"TypeScript")</f>
        <v>TypeScript</v>
      </c>
    </row>
    <row r="5896">
      <c r="B5896" s="1" t="str">
        <f>IFERROR(__xludf.DUMMYFUNCTION("""COMPUTED_VALUE"""),"Java;JavaScript;TypeScript")</f>
        <v>Java;JavaScript;TypeScript</v>
      </c>
      <c r="E5896" s="1" t="str">
        <f>IFERROR(__xludf.DUMMYFUNCTION("UNIQUE(SPLIT(B5896,"";""))"),"Java")</f>
        <v>Java</v>
      </c>
      <c r="F5896" s="1" t="str">
        <f>IFERROR(__xludf.DUMMYFUNCTION("""COMPUTED_VALUE"""),"JavaScript")</f>
        <v>JavaScript</v>
      </c>
      <c r="G5896" s="1" t="str">
        <f>IFERROR(__xludf.DUMMYFUNCTION("""COMPUTED_VALUE"""),"TypeScript")</f>
        <v>TypeScript</v>
      </c>
    </row>
    <row r="5897">
      <c r="B5897" s="1" t="str">
        <f>IFERROR(__xludf.DUMMYFUNCTION("""COMPUTED_VALUE"""),"Assembly;Bash/Shell/PowerShell;C;C++;C#;Go;HTML/CSS;Java;JavaScript;PHP;Python;SQL")</f>
        <v>Assembly;Bash/Shell/PowerShell;C;C++;C#;Go;HTML/CSS;Java;JavaScript;PHP;Python;SQL</v>
      </c>
      <c r="E5897" s="1" t="str">
        <f>IFERROR(__xludf.DUMMYFUNCTION("UNIQUE(SPLIT(B5897,"";""))"),"Assembly")</f>
        <v>Assembly</v>
      </c>
      <c r="F5897" s="1" t="str">
        <f>IFERROR(__xludf.DUMMYFUNCTION("""COMPUTED_VALUE"""),"Bash/Shell/PowerShell")</f>
        <v>Bash/Shell/PowerShell</v>
      </c>
      <c r="G5897" s="1" t="str">
        <f>IFERROR(__xludf.DUMMYFUNCTION("""COMPUTED_VALUE"""),"C")</f>
        <v>C</v>
      </c>
      <c r="H5897" s="1" t="str">
        <f>IFERROR(__xludf.DUMMYFUNCTION("""COMPUTED_VALUE"""),"C++")</f>
        <v>C++</v>
      </c>
      <c r="I5897" s="1" t="str">
        <f>IFERROR(__xludf.DUMMYFUNCTION("""COMPUTED_VALUE"""),"C#")</f>
        <v>C#</v>
      </c>
      <c r="J5897" s="1" t="str">
        <f>IFERROR(__xludf.DUMMYFUNCTION("""COMPUTED_VALUE"""),"Go")</f>
        <v>Go</v>
      </c>
      <c r="K5897" s="1" t="str">
        <f>IFERROR(__xludf.DUMMYFUNCTION("""COMPUTED_VALUE"""),"HTML/CSS")</f>
        <v>HTML/CSS</v>
      </c>
      <c r="L5897" s="1" t="str">
        <f>IFERROR(__xludf.DUMMYFUNCTION("""COMPUTED_VALUE"""),"Java")</f>
        <v>Java</v>
      </c>
      <c r="M5897" s="1" t="str">
        <f>IFERROR(__xludf.DUMMYFUNCTION("""COMPUTED_VALUE"""),"JavaScript")</f>
        <v>JavaScript</v>
      </c>
      <c r="N5897" s="1" t="str">
        <f>IFERROR(__xludf.DUMMYFUNCTION("""COMPUTED_VALUE"""),"PHP")</f>
        <v>PHP</v>
      </c>
      <c r="O5897" s="1" t="str">
        <f>IFERROR(__xludf.DUMMYFUNCTION("""COMPUTED_VALUE"""),"Python")</f>
        <v>Python</v>
      </c>
      <c r="P5897" s="1" t="str">
        <f>IFERROR(__xludf.DUMMYFUNCTION("""COMPUTED_VALUE"""),"SQL")</f>
        <v>SQL</v>
      </c>
    </row>
    <row r="5898">
      <c r="B5898" s="1" t="str">
        <f>IFERROR(__xludf.DUMMYFUNCTION("""COMPUTED_VALUE"""),"Bash/Shell/PowerShell;HTML/CSS;JavaScript;Python;Ruby;SQL")</f>
        <v>Bash/Shell/PowerShell;HTML/CSS;JavaScript;Python;Ruby;SQL</v>
      </c>
      <c r="E5898" s="1" t="str">
        <f>IFERROR(__xludf.DUMMYFUNCTION("UNIQUE(SPLIT(B5898,"";""))"),"Bash/Shell/PowerShell")</f>
        <v>Bash/Shell/PowerShell</v>
      </c>
      <c r="F5898" s="1" t="str">
        <f>IFERROR(__xludf.DUMMYFUNCTION("""COMPUTED_VALUE"""),"HTML/CSS")</f>
        <v>HTML/CSS</v>
      </c>
      <c r="G5898" s="1" t="str">
        <f>IFERROR(__xludf.DUMMYFUNCTION("""COMPUTED_VALUE"""),"JavaScript")</f>
        <v>JavaScript</v>
      </c>
      <c r="H5898" s="1" t="str">
        <f>IFERROR(__xludf.DUMMYFUNCTION("""COMPUTED_VALUE"""),"Python")</f>
        <v>Python</v>
      </c>
      <c r="I5898" s="1" t="str">
        <f>IFERROR(__xludf.DUMMYFUNCTION("""COMPUTED_VALUE"""),"Ruby")</f>
        <v>Ruby</v>
      </c>
      <c r="J5898" s="1" t="str">
        <f>IFERROR(__xludf.DUMMYFUNCTION("""COMPUTED_VALUE"""),"SQL")</f>
        <v>SQL</v>
      </c>
    </row>
    <row r="5899">
      <c r="B5899" s="1" t="str">
        <f>IFERROR(__xludf.DUMMYFUNCTION("""COMPUTED_VALUE"""),"C++;C#;HTML/CSS;JavaScript;PHP;SQL;VBA")</f>
        <v>C++;C#;HTML/CSS;JavaScript;PHP;SQL;VBA</v>
      </c>
      <c r="E5899" s="1" t="str">
        <f>IFERROR(__xludf.DUMMYFUNCTION("UNIQUE(SPLIT(B5899,"";""))"),"C++")</f>
        <v>C++</v>
      </c>
      <c r="F5899" s="1" t="str">
        <f>IFERROR(__xludf.DUMMYFUNCTION("""COMPUTED_VALUE"""),"C#")</f>
        <v>C#</v>
      </c>
      <c r="G5899" s="1" t="str">
        <f>IFERROR(__xludf.DUMMYFUNCTION("""COMPUTED_VALUE"""),"HTML/CSS")</f>
        <v>HTML/CSS</v>
      </c>
      <c r="H5899" s="1" t="str">
        <f>IFERROR(__xludf.DUMMYFUNCTION("""COMPUTED_VALUE"""),"JavaScript")</f>
        <v>JavaScript</v>
      </c>
      <c r="I5899" s="1" t="str">
        <f>IFERROR(__xludf.DUMMYFUNCTION("""COMPUTED_VALUE"""),"PHP")</f>
        <v>PHP</v>
      </c>
      <c r="J5899" s="1" t="str">
        <f>IFERROR(__xludf.DUMMYFUNCTION("""COMPUTED_VALUE"""),"SQL")</f>
        <v>SQL</v>
      </c>
      <c r="K5899" s="1" t="str">
        <f>IFERROR(__xludf.DUMMYFUNCTION("""COMPUTED_VALUE"""),"VBA")</f>
        <v>VBA</v>
      </c>
    </row>
    <row r="5900">
      <c r="B5900" s="1" t="str">
        <f>IFERROR(__xludf.DUMMYFUNCTION("""COMPUTED_VALUE"""),"HTML/CSS;Java;JavaScript;Ruby;SQL;TypeScript")</f>
        <v>HTML/CSS;Java;JavaScript;Ruby;SQL;TypeScript</v>
      </c>
      <c r="E5900" s="1" t="str">
        <f>IFERROR(__xludf.DUMMYFUNCTION("UNIQUE(SPLIT(B5900,"";""))"),"HTML/CSS")</f>
        <v>HTML/CSS</v>
      </c>
      <c r="F5900" s="1" t="str">
        <f>IFERROR(__xludf.DUMMYFUNCTION("""COMPUTED_VALUE"""),"Java")</f>
        <v>Java</v>
      </c>
      <c r="G5900" s="1" t="str">
        <f>IFERROR(__xludf.DUMMYFUNCTION("""COMPUTED_VALUE"""),"JavaScript")</f>
        <v>JavaScript</v>
      </c>
      <c r="H5900" s="1" t="str">
        <f>IFERROR(__xludf.DUMMYFUNCTION("""COMPUTED_VALUE"""),"Ruby")</f>
        <v>Ruby</v>
      </c>
      <c r="I5900" s="1" t="str">
        <f>IFERROR(__xludf.DUMMYFUNCTION("""COMPUTED_VALUE"""),"SQL")</f>
        <v>SQL</v>
      </c>
      <c r="J5900" s="1" t="str">
        <f>IFERROR(__xludf.DUMMYFUNCTION("""COMPUTED_VALUE"""),"TypeScript")</f>
        <v>TypeScript</v>
      </c>
    </row>
    <row r="5901">
      <c r="B5901" s="1" t="str">
        <f>IFERROR(__xludf.DUMMYFUNCTION("""COMPUTED_VALUE"""),"C#;HTML/CSS;JavaScript;SQL")</f>
        <v>C#;HTML/CSS;JavaScript;SQL</v>
      </c>
      <c r="E5901" s="1" t="str">
        <f>IFERROR(__xludf.DUMMYFUNCTION("UNIQUE(SPLIT(B5901,"";""))"),"C#")</f>
        <v>C#</v>
      </c>
      <c r="F5901" s="1" t="str">
        <f>IFERROR(__xludf.DUMMYFUNCTION("""COMPUTED_VALUE"""),"HTML/CSS")</f>
        <v>HTML/CSS</v>
      </c>
      <c r="G5901" s="1" t="str">
        <f>IFERROR(__xludf.DUMMYFUNCTION("""COMPUTED_VALUE"""),"JavaScript")</f>
        <v>JavaScript</v>
      </c>
      <c r="H5901" s="1" t="str">
        <f>IFERROR(__xludf.DUMMYFUNCTION("""COMPUTED_VALUE"""),"SQL")</f>
        <v>SQL</v>
      </c>
    </row>
    <row r="5902">
      <c r="B5902" s="1" t="str">
        <f>IFERROR(__xludf.DUMMYFUNCTION("""COMPUTED_VALUE"""),"C#;HTML/CSS;Java;PHP;SQL")</f>
        <v>C#;HTML/CSS;Java;PHP;SQL</v>
      </c>
      <c r="E5902" s="1" t="str">
        <f>IFERROR(__xludf.DUMMYFUNCTION("UNIQUE(SPLIT(B5902,"";""))"),"C#")</f>
        <v>C#</v>
      </c>
      <c r="F5902" s="1" t="str">
        <f>IFERROR(__xludf.DUMMYFUNCTION("""COMPUTED_VALUE"""),"HTML/CSS")</f>
        <v>HTML/CSS</v>
      </c>
      <c r="G5902" s="1" t="str">
        <f>IFERROR(__xludf.DUMMYFUNCTION("""COMPUTED_VALUE"""),"Java")</f>
        <v>Java</v>
      </c>
      <c r="H5902" s="1" t="str">
        <f>IFERROR(__xludf.DUMMYFUNCTION("""COMPUTED_VALUE"""),"PHP")</f>
        <v>PHP</v>
      </c>
      <c r="I5902" s="1" t="str">
        <f>IFERROR(__xludf.DUMMYFUNCTION("""COMPUTED_VALUE"""),"SQL")</f>
        <v>SQL</v>
      </c>
    </row>
    <row r="5903">
      <c r="B5903" s="1" t="str">
        <f>IFERROR(__xludf.DUMMYFUNCTION("""COMPUTED_VALUE"""),"Java;JavaScript")</f>
        <v>Java;JavaScript</v>
      </c>
      <c r="E5903" s="1" t="str">
        <f>IFERROR(__xludf.DUMMYFUNCTION("UNIQUE(SPLIT(B5903,"";""))"),"Java")</f>
        <v>Java</v>
      </c>
      <c r="F5903" s="1" t="str">
        <f>IFERROR(__xludf.DUMMYFUNCTION("""COMPUTED_VALUE"""),"JavaScript")</f>
        <v>JavaScript</v>
      </c>
    </row>
    <row r="5904">
      <c r="B5904" s="1" t="str">
        <f>IFERROR(__xludf.DUMMYFUNCTION("""COMPUTED_VALUE"""),"C;C++;C#;PHP")</f>
        <v>C;C++;C#;PHP</v>
      </c>
      <c r="E5904" s="1" t="str">
        <f>IFERROR(__xludf.DUMMYFUNCTION("UNIQUE(SPLIT(B5904,"";""))"),"C")</f>
        <v>C</v>
      </c>
      <c r="F5904" s="1" t="str">
        <f>IFERROR(__xludf.DUMMYFUNCTION("""COMPUTED_VALUE"""),"C++")</f>
        <v>C++</v>
      </c>
      <c r="G5904" s="1" t="str">
        <f>IFERROR(__xludf.DUMMYFUNCTION("""COMPUTED_VALUE"""),"C#")</f>
        <v>C#</v>
      </c>
      <c r="H5904" s="1" t="str">
        <f>IFERROR(__xludf.DUMMYFUNCTION("""COMPUTED_VALUE"""),"PHP")</f>
        <v>PHP</v>
      </c>
    </row>
    <row r="5905">
      <c r="B5905" s="1" t="str">
        <f>IFERROR(__xludf.DUMMYFUNCTION("""COMPUTED_VALUE"""),"Bash/Shell/PowerShell;C;C++;Java;Python;SQL")</f>
        <v>Bash/Shell/PowerShell;C;C++;Java;Python;SQL</v>
      </c>
      <c r="E5905" s="1" t="str">
        <f>IFERROR(__xludf.DUMMYFUNCTION("UNIQUE(SPLIT(B5905,"";""))"),"Bash/Shell/PowerShell")</f>
        <v>Bash/Shell/PowerShell</v>
      </c>
      <c r="F5905" s="1" t="str">
        <f>IFERROR(__xludf.DUMMYFUNCTION("""COMPUTED_VALUE"""),"C")</f>
        <v>C</v>
      </c>
      <c r="G5905" s="1" t="str">
        <f>IFERROR(__xludf.DUMMYFUNCTION("""COMPUTED_VALUE"""),"C++")</f>
        <v>C++</v>
      </c>
      <c r="H5905" s="1" t="str">
        <f>IFERROR(__xludf.DUMMYFUNCTION("""COMPUTED_VALUE"""),"Java")</f>
        <v>Java</v>
      </c>
      <c r="I5905" s="1" t="str">
        <f>IFERROR(__xludf.DUMMYFUNCTION("""COMPUTED_VALUE"""),"Python")</f>
        <v>Python</v>
      </c>
      <c r="J5905" s="1" t="str">
        <f>IFERROR(__xludf.DUMMYFUNCTION("""COMPUTED_VALUE"""),"SQL")</f>
        <v>SQL</v>
      </c>
    </row>
    <row r="5906">
      <c r="B5906" s="1" t="str">
        <f>IFERROR(__xludf.DUMMYFUNCTION("""COMPUTED_VALUE"""),"HTML/CSS;JavaScript;PHP")</f>
        <v>HTML/CSS;JavaScript;PHP</v>
      </c>
      <c r="E5906" s="1" t="str">
        <f>IFERROR(__xludf.DUMMYFUNCTION("UNIQUE(SPLIT(B5906,"";""))"),"HTML/CSS")</f>
        <v>HTML/CSS</v>
      </c>
      <c r="F5906" s="1" t="str">
        <f>IFERROR(__xludf.DUMMYFUNCTION("""COMPUTED_VALUE"""),"JavaScript")</f>
        <v>JavaScript</v>
      </c>
      <c r="G5906" s="1" t="str">
        <f>IFERROR(__xludf.DUMMYFUNCTION("""COMPUTED_VALUE"""),"PHP")</f>
        <v>PHP</v>
      </c>
    </row>
    <row r="5907">
      <c r="B5907" s="1" t="str">
        <f>IFERROR(__xludf.DUMMYFUNCTION("""COMPUTED_VALUE"""),"VBA;Other(s):")</f>
        <v>VBA;Other(s):</v>
      </c>
      <c r="E5907" s="1" t="str">
        <f>IFERROR(__xludf.DUMMYFUNCTION("UNIQUE(SPLIT(B5907,"";""))"),"VBA")</f>
        <v>VBA</v>
      </c>
      <c r="F5907" s="1" t="str">
        <f>IFERROR(__xludf.DUMMYFUNCTION("""COMPUTED_VALUE"""),"Other(s):")</f>
        <v>Other(s):</v>
      </c>
    </row>
    <row r="5908">
      <c r="B5908" s="1" t="str">
        <f>IFERROR(__xludf.DUMMYFUNCTION("""COMPUTED_VALUE"""),"C#;HTML/CSS;Java;JavaScript;Python;SQL;VBA")</f>
        <v>C#;HTML/CSS;Java;JavaScript;Python;SQL;VBA</v>
      </c>
      <c r="E5908" s="1" t="str">
        <f>IFERROR(__xludf.DUMMYFUNCTION("UNIQUE(SPLIT(B5908,"";""))"),"C#")</f>
        <v>C#</v>
      </c>
      <c r="F5908" s="1" t="str">
        <f>IFERROR(__xludf.DUMMYFUNCTION("""COMPUTED_VALUE"""),"HTML/CSS")</f>
        <v>HTML/CSS</v>
      </c>
      <c r="G5908" s="1" t="str">
        <f>IFERROR(__xludf.DUMMYFUNCTION("""COMPUTED_VALUE"""),"Java")</f>
        <v>Java</v>
      </c>
      <c r="H5908" s="1" t="str">
        <f>IFERROR(__xludf.DUMMYFUNCTION("""COMPUTED_VALUE"""),"JavaScript")</f>
        <v>JavaScript</v>
      </c>
      <c r="I5908" s="1" t="str">
        <f>IFERROR(__xludf.DUMMYFUNCTION("""COMPUTED_VALUE"""),"Python")</f>
        <v>Python</v>
      </c>
      <c r="J5908" s="1" t="str">
        <f>IFERROR(__xludf.DUMMYFUNCTION("""COMPUTED_VALUE"""),"SQL")</f>
        <v>SQL</v>
      </c>
      <c r="K5908" s="1" t="str">
        <f>IFERROR(__xludf.DUMMYFUNCTION("""COMPUTED_VALUE"""),"VBA")</f>
        <v>VBA</v>
      </c>
    </row>
    <row r="5909">
      <c r="B5909" s="1" t="str">
        <f>IFERROR(__xludf.DUMMYFUNCTION("""COMPUTED_VALUE"""),"C#;HTML/CSS;Java;JavaScript;Python;SQL;TypeScript;VBA")</f>
        <v>C#;HTML/CSS;Java;JavaScript;Python;SQL;TypeScript;VBA</v>
      </c>
      <c r="E5909" s="1" t="str">
        <f>IFERROR(__xludf.DUMMYFUNCTION("UNIQUE(SPLIT(B5909,"";""))"),"C#")</f>
        <v>C#</v>
      </c>
      <c r="F5909" s="1" t="str">
        <f>IFERROR(__xludf.DUMMYFUNCTION("""COMPUTED_VALUE"""),"HTML/CSS")</f>
        <v>HTML/CSS</v>
      </c>
      <c r="G5909" s="1" t="str">
        <f>IFERROR(__xludf.DUMMYFUNCTION("""COMPUTED_VALUE"""),"Java")</f>
        <v>Java</v>
      </c>
      <c r="H5909" s="1" t="str">
        <f>IFERROR(__xludf.DUMMYFUNCTION("""COMPUTED_VALUE"""),"JavaScript")</f>
        <v>JavaScript</v>
      </c>
      <c r="I5909" s="1" t="str">
        <f>IFERROR(__xludf.DUMMYFUNCTION("""COMPUTED_VALUE"""),"Python")</f>
        <v>Python</v>
      </c>
      <c r="J5909" s="1" t="str">
        <f>IFERROR(__xludf.DUMMYFUNCTION("""COMPUTED_VALUE"""),"SQL")</f>
        <v>SQL</v>
      </c>
      <c r="K5909" s="1" t="str">
        <f>IFERROR(__xludf.DUMMYFUNCTION("""COMPUTED_VALUE"""),"TypeScript")</f>
        <v>TypeScript</v>
      </c>
      <c r="L5909" s="1" t="str">
        <f>IFERROR(__xludf.DUMMYFUNCTION("""COMPUTED_VALUE"""),"VBA")</f>
        <v>VBA</v>
      </c>
    </row>
    <row r="5910">
      <c r="B5910" s="1" t="str">
        <f>IFERROR(__xludf.DUMMYFUNCTION("""COMPUTED_VALUE"""),"C;C++;C#;HTML/CSS;Java;JavaScript;PHP;Python;SQL")</f>
        <v>C;C++;C#;HTML/CSS;Java;JavaScript;PHP;Python;SQL</v>
      </c>
      <c r="E5910" s="1" t="str">
        <f>IFERROR(__xludf.DUMMYFUNCTION("UNIQUE(SPLIT(B5910,"";""))"),"C")</f>
        <v>C</v>
      </c>
      <c r="F5910" s="1" t="str">
        <f>IFERROR(__xludf.DUMMYFUNCTION("""COMPUTED_VALUE"""),"C++")</f>
        <v>C++</v>
      </c>
      <c r="G5910" s="1" t="str">
        <f>IFERROR(__xludf.DUMMYFUNCTION("""COMPUTED_VALUE"""),"C#")</f>
        <v>C#</v>
      </c>
      <c r="H5910" s="1" t="str">
        <f>IFERROR(__xludf.DUMMYFUNCTION("""COMPUTED_VALUE"""),"HTML/CSS")</f>
        <v>HTML/CSS</v>
      </c>
      <c r="I5910" s="1" t="str">
        <f>IFERROR(__xludf.DUMMYFUNCTION("""COMPUTED_VALUE"""),"Java")</f>
        <v>Java</v>
      </c>
      <c r="J5910" s="1" t="str">
        <f>IFERROR(__xludf.DUMMYFUNCTION("""COMPUTED_VALUE"""),"JavaScript")</f>
        <v>JavaScript</v>
      </c>
      <c r="K5910" s="1" t="str">
        <f>IFERROR(__xludf.DUMMYFUNCTION("""COMPUTED_VALUE"""),"PHP")</f>
        <v>PHP</v>
      </c>
      <c r="L5910" s="1" t="str">
        <f>IFERROR(__xludf.DUMMYFUNCTION("""COMPUTED_VALUE"""),"Python")</f>
        <v>Python</v>
      </c>
      <c r="M5910" s="1" t="str">
        <f>IFERROR(__xludf.DUMMYFUNCTION("""COMPUTED_VALUE"""),"SQL")</f>
        <v>SQL</v>
      </c>
    </row>
    <row r="5911">
      <c r="B5911" s="1" t="str">
        <f>IFERROR(__xludf.DUMMYFUNCTION("""COMPUTED_VALUE"""),"Bash/Shell/PowerShell;C#;HTML/CSS;JavaScript;Objective-C;Python;SQL")</f>
        <v>Bash/Shell/PowerShell;C#;HTML/CSS;JavaScript;Objective-C;Python;SQL</v>
      </c>
      <c r="E5911" s="1" t="str">
        <f>IFERROR(__xludf.DUMMYFUNCTION("UNIQUE(SPLIT(B5911,"";""))"),"Bash/Shell/PowerShell")</f>
        <v>Bash/Shell/PowerShell</v>
      </c>
      <c r="F5911" s="1" t="str">
        <f>IFERROR(__xludf.DUMMYFUNCTION("""COMPUTED_VALUE"""),"C#")</f>
        <v>C#</v>
      </c>
      <c r="G5911" s="1" t="str">
        <f>IFERROR(__xludf.DUMMYFUNCTION("""COMPUTED_VALUE"""),"HTML/CSS")</f>
        <v>HTML/CSS</v>
      </c>
      <c r="H5911" s="1" t="str">
        <f>IFERROR(__xludf.DUMMYFUNCTION("""COMPUTED_VALUE"""),"JavaScript")</f>
        <v>JavaScript</v>
      </c>
      <c r="I5911" s="1" t="str">
        <f>IFERROR(__xludf.DUMMYFUNCTION("""COMPUTED_VALUE"""),"Objective-C")</f>
        <v>Objective-C</v>
      </c>
      <c r="J5911" s="1" t="str">
        <f>IFERROR(__xludf.DUMMYFUNCTION("""COMPUTED_VALUE"""),"Python")</f>
        <v>Python</v>
      </c>
      <c r="K5911" s="1" t="str">
        <f>IFERROR(__xludf.DUMMYFUNCTION("""COMPUTED_VALUE"""),"SQL")</f>
        <v>SQL</v>
      </c>
    </row>
    <row r="5912">
      <c r="B5912" s="1" t="str">
        <f>IFERROR(__xludf.DUMMYFUNCTION("""COMPUTED_VALUE"""),"C;HTML/CSS;Java;JavaScript;PHP;Python;Ruby;SQL")</f>
        <v>C;HTML/CSS;Java;JavaScript;PHP;Python;Ruby;SQL</v>
      </c>
      <c r="E5912" s="1" t="str">
        <f>IFERROR(__xludf.DUMMYFUNCTION("UNIQUE(SPLIT(B5912,"";""))"),"C")</f>
        <v>C</v>
      </c>
      <c r="F5912" s="1" t="str">
        <f>IFERROR(__xludf.DUMMYFUNCTION("""COMPUTED_VALUE"""),"HTML/CSS")</f>
        <v>HTML/CSS</v>
      </c>
      <c r="G5912" s="1" t="str">
        <f>IFERROR(__xludf.DUMMYFUNCTION("""COMPUTED_VALUE"""),"Java")</f>
        <v>Java</v>
      </c>
      <c r="H5912" s="1" t="str">
        <f>IFERROR(__xludf.DUMMYFUNCTION("""COMPUTED_VALUE"""),"JavaScript")</f>
        <v>JavaScript</v>
      </c>
      <c r="I5912" s="1" t="str">
        <f>IFERROR(__xludf.DUMMYFUNCTION("""COMPUTED_VALUE"""),"PHP")</f>
        <v>PHP</v>
      </c>
      <c r="J5912" s="1" t="str">
        <f>IFERROR(__xludf.DUMMYFUNCTION("""COMPUTED_VALUE"""),"Python")</f>
        <v>Python</v>
      </c>
      <c r="K5912" s="1" t="str">
        <f>IFERROR(__xludf.DUMMYFUNCTION("""COMPUTED_VALUE"""),"Ruby")</f>
        <v>Ruby</v>
      </c>
      <c r="L5912" s="1" t="str">
        <f>IFERROR(__xludf.DUMMYFUNCTION("""COMPUTED_VALUE"""),"SQL")</f>
        <v>SQL</v>
      </c>
    </row>
    <row r="5913">
      <c r="B5913" s="1" t="str">
        <f>IFERROR(__xludf.DUMMYFUNCTION("""COMPUTED_VALUE"""),"HTML/CSS;JavaScript;Python")</f>
        <v>HTML/CSS;JavaScript;Python</v>
      </c>
      <c r="E5913" s="1" t="str">
        <f>IFERROR(__xludf.DUMMYFUNCTION("UNIQUE(SPLIT(B5913,"";""))"),"HTML/CSS")</f>
        <v>HTML/CSS</v>
      </c>
      <c r="F5913" s="1" t="str">
        <f>IFERROR(__xludf.DUMMYFUNCTION("""COMPUTED_VALUE"""),"JavaScript")</f>
        <v>JavaScript</v>
      </c>
      <c r="G5913" s="1" t="str">
        <f>IFERROR(__xludf.DUMMYFUNCTION("""COMPUTED_VALUE"""),"Python")</f>
        <v>Python</v>
      </c>
    </row>
    <row r="5914">
      <c r="B5914" s="1" t="str">
        <f>IFERROR(__xludf.DUMMYFUNCTION("""COMPUTED_VALUE"""),"C;C++;C#;HTML/CSS;Java;JavaScript;Python")</f>
        <v>C;C++;C#;HTML/CSS;Java;JavaScript;Python</v>
      </c>
      <c r="E5914" s="1" t="str">
        <f>IFERROR(__xludf.DUMMYFUNCTION("UNIQUE(SPLIT(B5914,"";""))"),"C")</f>
        <v>C</v>
      </c>
      <c r="F5914" s="1" t="str">
        <f>IFERROR(__xludf.DUMMYFUNCTION("""COMPUTED_VALUE"""),"C++")</f>
        <v>C++</v>
      </c>
      <c r="G5914" s="1" t="str">
        <f>IFERROR(__xludf.DUMMYFUNCTION("""COMPUTED_VALUE"""),"C#")</f>
        <v>C#</v>
      </c>
      <c r="H5914" s="1" t="str">
        <f>IFERROR(__xludf.DUMMYFUNCTION("""COMPUTED_VALUE"""),"HTML/CSS")</f>
        <v>HTML/CSS</v>
      </c>
      <c r="I5914" s="1" t="str">
        <f>IFERROR(__xludf.DUMMYFUNCTION("""COMPUTED_VALUE"""),"Java")</f>
        <v>Java</v>
      </c>
      <c r="J5914" s="1" t="str">
        <f>IFERROR(__xludf.DUMMYFUNCTION("""COMPUTED_VALUE"""),"JavaScript")</f>
        <v>JavaScript</v>
      </c>
      <c r="K5914" s="1" t="str">
        <f>IFERROR(__xludf.DUMMYFUNCTION("""COMPUTED_VALUE"""),"Python")</f>
        <v>Python</v>
      </c>
    </row>
    <row r="5915">
      <c r="B5915" s="1" t="str">
        <f>IFERROR(__xludf.DUMMYFUNCTION("""COMPUTED_VALUE"""),"C++;HTML/CSS;Java;SQL")</f>
        <v>C++;HTML/CSS;Java;SQL</v>
      </c>
      <c r="E5915" s="1" t="str">
        <f>IFERROR(__xludf.DUMMYFUNCTION("UNIQUE(SPLIT(B5915,"";""))"),"C++")</f>
        <v>C++</v>
      </c>
      <c r="F5915" s="1" t="str">
        <f>IFERROR(__xludf.DUMMYFUNCTION("""COMPUTED_VALUE"""),"HTML/CSS")</f>
        <v>HTML/CSS</v>
      </c>
      <c r="G5915" s="1" t="str">
        <f>IFERROR(__xludf.DUMMYFUNCTION("""COMPUTED_VALUE"""),"Java")</f>
        <v>Java</v>
      </c>
      <c r="H5915" s="1" t="str">
        <f>IFERROR(__xludf.DUMMYFUNCTION("""COMPUTED_VALUE"""),"SQL")</f>
        <v>SQL</v>
      </c>
    </row>
    <row r="5916">
      <c r="B5916" s="1" t="str">
        <f>IFERROR(__xludf.DUMMYFUNCTION("""COMPUTED_VALUE"""),"Bash/Shell/PowerShell;C;C++;C#;HTML/CSS;Java;JavaScript;PHP;SQL")</f>
        <v>Bash/Shell/PowerShell;C;C++;C#;HTML/CSS;Java;JavaScript;PHP;SQL</v>
      </c>
      <c r="E5916" s="1" t="str">
        <f>IFERROR(__xludf.DUMMYFUNCTION("UNIQUE(SPLIT(B5916,"";""))"),"Bash/Shell/PowerShell")</f>
        <v>Bash/Shell/PowerShell</v>
      </c>
      <c r="F5916" s="1" t="str">
        <f>IFERROR(__xludf.DUMMYFUNCTION("""COMPUTED_VALUE"""),"C")</f>
        <v>C</v>
      </c>
      <c r="G5916" s="1" t="str">
        <f>IFERROR(__xludf.DUMMYFUNCTION("""COMPUTED_VALUE"""),"C++")</f>
        <v>C++</v>
      </c>
      <c r="H5916" s="1" t="str">
        <f>IFERROR(__xludf.DUMMYFUNCTION("""COMPUTED_VALUE"""),"C#")</f>
        <v>C#</v>
      </c>
      <c r="I5916" s="1" t="str">
        <f>IFERROR(__xludf.DUMMYFUNCTION("""COMPUTED_VALUE"""),"HTML/CSS")</f>
        <v>HTML/CSS</v>
      </c>
      <c r="J5916" s="1" t="str">
        <f>IFERROR(__xludf.DUMMYFUNCTION("""COMPUTED_VALUE"""),"Java")</f>
        <v>Java</v>
      </c>
      <c r="K5916" s="1" t="str">
        <f>IFERROR(__xludf.DUMMYFUNCTION("""COMPUTED_VALUE"""),"JavaScript")</f>
        <v>JavaScript</v>
      </c>
      <c r="L5916" s="1" t="str">
        <f>IFERROR(__xludf.DUMMYFUNCTION("""COMPUTED_VALUE"""),"PHP")</f>
        <v>PHP</v>
      </c>
      <c r="M5916" s="1" t="str">
        <f>IFERROR(__xludf.DUMMYFUNCTION("""COMPUTED_VALUE"""),"SQL")</f>
        <v>SQL</v>
      </c>
    </row>
    <row r="5917">
      <c r="B5917" s="1" t="str">
        <f>IFERROR(__xludf.DUMMYFUNCTION("""COMPUTED_VALUE"""),"Java;Python")</f>
        <v>Java;Python</v>
      </c>
      <c r="E5917" s="1" t="str">
        <f>IFERROR(__xludf.DUMMYFUNCTION("UNIQUE(SPLIT(B5917,"";""))"),"Java")</f>
        <v>Java</v>
      </c>
      <c r="F5917" s="1" t="str">
        <f>IFERROR(__xludf.DUMMYFUNCTION("""COMPUTED_VALUE"""),"Python")</f>
        <v>Python</v>
      </c>
    </row>
    <row r="5918">
      <c r="B5918" s="1" t="str">
        <f>IFERROR(__xludf.DUMMYFUNCTION("""COMPUTED_VALUE"""),"Bash/Shell/PowerShell;HTML/CSS;Java;JavaScript;Kotlin;Python;SQL;TypeScript")</f>
        <v>Bash/Shell/PowerShell;HTML/CSS;Java;JavaScript;Kotlin;Python;SQL;TypeScript</v>
      </c>
      <c r="E5918" s="1" t="str">
        <f>IFERROR(__xludf.DUMMYFUNCTION("UNIQUE(SPLIT(B5918,"";""))"),"Bash/Shell/PowerShell")</f>
        <v>Bash/Shell/PowerShell</v>
      </c>
      <c r="F5918" s="1" t="str">
        <f>IFERROR(__xludf.DUMMYFUNCTION("""COMPUTED_VALUE"""),"HTML/CSS")</f>
        <v>HTML/CSS</v>
      </c>
      <c r="G5918" s="1" t="str">
        <f>IFERROR(__xludf.DUMMYFUNCTION("""COMPUTED_VALUE"""),"Java")</f>
        <v>Java</v>
      </c>
      <c r="H5918" s="1" t="str">
        <f>IFERROR(__xludf.DUMMYFUNCTION("""COMPUTED_VALUE"""),"JavaScript")</f>
        <v>JavaScript</v>
      </c>
      <c r="I5918" s="1" t="str">
        <f>IFERROR(__xludf.DUMMYFUNCTION("""COMPUTED_VALUE"""),"Kotlin")</f>
        <v>Kotlin</v>
      </c>
      <c r="J5918" s="1" t="str">
        <f>IFERROR(__xludf.DUMMYFUNCTION("""COMPUTED_VALUE"""),"Python")</f>
        <v>Python</v>
      </c>
      <c r="K5918" s="1" t="str">
        <f>IFERROR(__xludf.DUMMYFUNCTION("""COMPUTED_VALUE"""),"SQL")</f>
        <v>SQL</v>
      </c>
      <c r="L5918" s="1" t="str">
        <f>IFERROR(__xludf.DUMMYFUNCTION("""COMPUTED_VALUE"""),"TypeScript")</f>
        <v>TypeScript</v>
      </c>
    </row>
    <row r="5919">
      <c r="B5919" s="1" t="str">
        <f>IFERROR(__xludf.DUMMYFUNCTION("""COMPUTED_VALUE"""),"Bash/Shell/PowerShell;HTML/CSS;Java;JavaScript;SQL")</f>
        <v>Bash/Shell/PowerShell;HTML/CSS;Java;JavaScript;SQL</v>
      </c>
      <c r="E5919" s="1" t="str">
        <f>IFERROR(__xludf.DUMMYFUNCTION("UNIQUE(SPLIT(B5919,"";""))"),"Bash/Shell/PowerShell")</f>
        <v>Bash/Shell/PowerShell</v>
      </c>
      <c r="F5919" s="1" t="str">
        <f>IFERROR(__xludf.DUMMYFUNCTION("""COMPUTED_VALUE"""),"HTML/CSS")</f>
        <v>HTML/CSS</v>
      </c>
      <c r="G5919" s="1" t="str">
        <f>IFERROR(__xludf.DUMMYFUNCTION("""COMPUTED_VALUE"""),"Java")</f>
        <v>Java</v>
      </c>
      <c r="H5919" s="1" t="str">
        <f>IFERROR(__xludf.DUMMYFUNCTION("""COMPUTED_VALUE"""),"JavaScript")</f>
        <v>JavaScript</v>
      </c>
      <c r="I5919" s="1" t="str">
        <f>IFERROR(__xludf.DUMMYFUNCTION("""COMPUTED_VALUE"""),"SQL")</f>
        <v>SQL</v>
      </c>
    </row>
    <row r="5920">
      <c r="B5920" s="1" t="str">
        <f>IFERROR(__xludf.DUMMYFUNCTION("""COMPUTED_VALUE"""),"C#;HTML/CSS;JavaScript;SQL")</f>
        <v>C#;HTML/CSS;JavaScript;SQL</v>
      </c>
      <c r="E5920" s="1" t="str">
        <f>IFERROR(__xludf.DUMMYFUNCTION("UNIQUE(SPLIT(B5920,"";""))"),"C#")</f>
        <v>C#</v>
      </c>
      <c r="F5920" s="1" t="str">
        <f>IFERROR(__xludf.DUMMYFUNCTION("""COMPUTED_VALUE"""),"HTML/CSS")</f>
        <v>HTML/CSS</v>
      </c>
      <c r="G5920" s="1" t="str">
        <f>IFERROR(__xludf.DUMMYFUNCTION("""COMPUTED_VALUE"""),"JavaScript")</f>
        <v>JavaScript</v>
      </c>
      <c r="H5920" s="1" t="str">
        <f>IFERROR(__xludf.DUMMYFUNCTION("""COMPUTED_VALUE"""),"SQL")</f>
        <v>SQL</v>
      </c>
    </row>
    <row r="5921">
      <c r="B5921" s="1" t="str">
        <f>IFERROR(__xludf.DUMMYFUNCTION("""COMPUTED_VALUE"""),"Bash/Shell/PowerShell;HTML/CSS;Python;SQL")</f>
        <v>Bash/Shell/PowerShell;HTML/CSS;Python;SQL</v>
      </c>
      <c r="E5921" s="1" t="str">
        <f>IFERROR(__xludf.DUMMYFUNCTION("UNIQUE(SPLIT(B5921,"";""))"),"Bash/Shell/PowerShell")</f>
        <v>Bash/Shell/PowerShell</v>
      </c>
      <c r="F5921" s="1" t="str">
        <f>IFERROR(__xludf.DUMMYFUNCTION("""COMPUTED_VALUE"""),"HTML/CSS")</f>
        <v>HTML/CSS</v>
      </c>
      <c r="G5921" s="1" t="str">
        <f>IFERROR(__xludf.DUMMYFUNCTION("""COMPUTED_VALUE"""),"Python")</f>
        <v>Python</v>
      </c>
      <c r="H5921" s="1" t="str">
        <f>IFERROR(__xludf.DUMMYFUNCTION("""COMPUTED_VALUE"""),"SQL")</f>
        <v>SQL</v>
      </c>
    </row>
    <row r="5922">
      <c r="B5922" s="1" t="str">
        <f>IFERROR(__xludf.DUMMYFUNCTION("""COMPUTED_VALUE"""),"Assembly;Bash/Shell/PowerShell;C;C++;Python;Scala;Other(s):")</f>
        <v>Assembly;Bash/Shell/PowerShell;C;C++;Python;Scala;Other(s):</v>
      </c>
      <c r="E5922" s="1" t="str">
        <f>IFERROR(__xludf.DUMMYFUNCTION("UNIQUE(SPLIT(B5922,"";""))"),"Assembly")</f>
        <v>Assembly</v>
      </c>
      <c r="F5922" s="1" t="str">
        <f>IFERROR(__xludf.DUMMYFUNCTION("""COMPUTED_VALUE"""),"Bash/Shell/PowerShell")</f>
        <v>Bash/Shell/PowerShell</v>
      </c>
      <c r="G5922" s="1" t="str">
        <f>IFERROR(__xludf.DUMMYFUNCTION("""COMPUTED_VALUE"""),"C")</f>
        <v>C</v>
      </c>
      <c r="H5922" s="1" t="str">
        <f>IFERROR(__xludf.DUMMYFUNCTION("""COMPUTED_VALUE"""),"C++")</f>
        <v>C++</v>
      </c>
      <c r="I5922" s="1" t="str">
        <f>IFERROR(__xludf.DUMMYFUNCTION("""COMPUTED_VALUE"""),"Python")</f>
        <v>Python</v>
      </c>
      <c r="J5922" s="1" t="str">
        <f>IFERROR(__xludf.DUMMYFUNCTION("""COMPUTED_VALUE"""),"Scala")</f>
        <v>Scala</v>
      </c>
      <c r="K5922" s="1" t="str">
        <f>IFERROR(__xludf.DUMMYFUNCTION("""COMPUTED_VALUE"""),"Other(s):")</f>
        <v>Other(s):</v>
      </c>
    </row>
    <row r="5923">
      <c r="B5923" s="1" t="str">
        <f>IFERROR(__xludf.DUMMYFUNCTION("""COMPUTED_VALUE"""),"C;Go;HTML/CSS;JavaScript;PHP;Ruby;SQL;TypeScript")</f>
        <v>C;Go;HTML/CSS;JavaScript;PHP;Ruby;SQL;TypeScript</v>
      </c>
      <c r="E5923" s="1" t="str">
        <f>IFERROR(__xludf.DUMMYFUNCTION("UNIQUE(SPLIT(B5923,"";""))"),"C")</f>
        <v>C</v>
      </c>
      <c r="F5923" s="1" t="str">
        <f>IFERROR(__xludf.DUMMYFUNCTION("""COMPUTED_VALUE"""),"Go")</f>
        <v>Go</v>
      </c>
      <c r="G5923" s="1" t="str">
        <f>IFERROR(__xludf.DUMMYFUNCTION("""COMPUTED_VALUE"""),"HTML/CSS")</f>
        <v>HTML/CSS</v>
      </c>
      <c r="H5923" s="1" t="str">
        <f>IFERROR(__xludf.DUMMYFUNCTION("""COMPUTED_VALUE"""),"JavaScript")</f>
        <v>JavaScript</v>
      </c>
      <c r="I5923" s="1" t="str">
        <f>IFERROR(__xludf.DUMMYFUNCTION("""COMPUTED_VALUE"""),"PHP")</f>
        <v>PHP</v>
      </c>
      <c r="J5923" s="1" t="str">
        <f>IFERROR(__xludf.DUMMYFUNCTION("""COMPUTED_VALUE"""),"Ruby")</f>
        <v>Ruby</v>
      </c>
      <c r="K5923" s="1" t="str">
        <f>IFERROR(__xludf.DUMMYFUNCTION("""COMPUTED_VALUE"""),"SQL")</f>
        <v>SQL</v>
      </c>
      <c r="L5923" s="1" t="str">
        <f>IFERROR(__xludf.DUMMYFUNCTION("""COMPUTED_VALUE"""),"TypeScript")</f>
        <v>TypeScript</v>
      </c>
    </row>
    <row r="5924">
      <c r="B5924" s="1" t="str">
        <f>IFERROR(__xludf.DUMMYFUNCTION("""COMPUTED_VALUE"""),"Assembly;Bash/Shell/PowerShell;C;Java;Python;Rust")</f>
        <v>Assembly;Bash/Shell/PowerShell;C;Java;Python;Rust</v>
      </c>
      <c r="E5924" s="1" t="str">
        <f>IFERROR(__xludf.DUMMYFUNCTION("UNIQUE(SPLIT(B5924,"";""))"),"Assembly")</f>
        <v>Assembly</v>
      </c>
      <c r="F5924" s="1" t="str">
        <f>IFERROR(__xludf.DUMMYFUNCTION("""COMPUTED_VALUE"""),"Bash/Shell/PowerShell")</f>
        <v>Bash/Shell/PowerShell</v>
      </c>
      <c r="G5924" s="1" t="str">
        <f>IFERROR(__xludf.DUMMYFUNCTION("""COMPUTED_VALUE"""),"C")</f>
        <v>C</v>
      </c>
      <c r="H5924" s="1" t="str">
        <f>IFERROR(__xludf.DUMMYFUNCTION("""COMPUTED_VALUE"""),"Java")</f>
        <v>Java</v>
      </c>
      <c r="I5924" s="1" t="str">
        <f>IFERROR(__xludf.DUMMYFUNCTION("""COMPUTED_VALUE"""),"Python")</f>
        <v>Python</v>
      </c>
      <c r="J5924" s="1" t="str">
        <f>IFERROR(__xludf.DUMMYFUNCTION("""COMPUTED_VALUE"""),"Rust")</f>
        <v>Rust</v>
      </c>
    </row>
    <row r="5925">
      <c r="B5925" s="1" t="str">
        <f>IFERROR(__xludf.DUMMYFUNCTION("""COMPUTED_VALUE"""),"Bash/Shell/PowerShell;C;C++;C#;Go;HTML/CSS;JavaScript;Ruby;SQL")</f>
        <v>Bash/Shell/PowerShell;C;C++;C#;Go;HTML/CSS;JavaScript;Ruby;SQL</v>
      </c>
      <c r="E5925" s="1" t="str">
        <f>IFERROR(__xludf.DUMMYFUNCTION("UNIQUE(SPLIT(B5925,"";""))"),"Bash/Shell/PowerShell")</f>
        <v>Bash/Shell/PowerShell</v>
      </c>
      <c r="F5925" s="1" t="str">
        <f>IFERROR(__xludf.DUMMYFUNCTION("""COMPUTED_VALUE"""),"C")</f>
        <v>C</v>
      </c>
      <c r="G5925" s="1" t="str">
        <f>IFERROR(__xludf.DUMMYFUNCTION("""COMPUTED_VALUE"""),"C++")</f>
        <v>C++</v>
      </c>
      <c r="H5925" s="1" t="str">
        <f>IFERROR(__xludf.DUMMYFUNCTION("""COMPUTED_VALUE"""),"C#")</f>
        <v>C#</v>
      </c>
      <c r="I5925" s="1" t="str">
        <f>IFERROR(__xludf.DUMMYFUNCTION("""COMPUTED_VALUE"""),"Go")</f>
        <v>Go</v>
      </c>
      <c r="J5925" s="1" t="str">
        <f>IFERROR(__xludf.DUMMYFUNCTION("""COMPUTED_VALUE"""),"HTML/CSS")</f>
        <v>HTML/CSS</v>
      </c>
      <c r="K5925" s="1" t="str">
        <f>IFERROR(__xludf.DUMMYFUNCTION("""COMPUTED_VALUE"""),"JavaScript")</f>
        <v>JavaScript</v>
      </c>
      <c r="L5925" s="1" t="str">
        <f>IFERROR(__xludf.DUMMYFUNCTION("""COMPUTED_VALUE"""),"Ruby")</f>
        <v>Ruby</v>
      </c>
      <c r="M5925" s="1" t="str">
        <f>IFERROR(__xludf.DUMMYFUNCTION("""COMPUTED_VALUE"""),"SQL")</f>
        <v>SQL</v>
      </c>
    </row>
    <row r="5926">
      <c r="B5926" s="1" t="str">
        <f>IFERROR(__xludf.DUMMYFUNCTION("""COMPUTED_VALUE"""),"JavaScript")</f>
        <v>JavaScript</v>
      </c>
      <c r="E5926" s="1" t="str">
        <f>IFERROR(__xludf.DUMMYFUNCTION("UNIQUE(SPLIT(B5926,"";""))"),"JavaScript")</f>
        <v>JavaScript</v>
      </c>
    </row>
    <row r="5927">
      <c r="B5927" s="1" t="str">
        <f>IFERROR(__xludf.DUMMYFUNCTION("""COMPUTED_VALUE"""),"Python;Ruby")</f>
        <v>Python;Ruby</v>
      </c>
      <c r="E5927" s="1" t="str">
        <f>IFERROR(__xludf.DUMMYFUNCTION("UNIQUE(SPLIT(B5927,"";""))"),"Python")</f>
        <v>Python</v>
      </c>
      <c r="F5927" s="1" t="str">
        <f>IFERROR(__xludf.DUMMYFUNCTION("""COMPUTED_VALUE"""),"Ruby")</f>
        <v>Ruby</v>
      </c>
    </row>
    <row r="5928">
      <c r="B5928" s="1" t="str">
        <f>IFERROR(__xludf.DUMMYFUNCTION("""COMPUTED_VALUE"""),"Bash/Shell/PowerShell;Go;HTML/CSS;Java;JavaScript;PHP;SQL")</f>
        <v>Bash/Shell/PowerShell;Go;HTML/CSS;Java;JavaScript;PHP;SQL</v>
      </c>
      <c r="E5928" s="1" t="str">
        <f>IFERROR(__xludf.DUMMYFUNCTION("UNIQUE(SPLIT(B5928,"";""))"),"Bash/Shell/PowerShell")</f>
        <v>Bash/Shell/PowerShell</v>
      </c>
      <c r="F5928" s="1" t="str">
        <f>IFERROR(__xludf.DUMMYFUNCTION("""COMPUTED_VALUE"""),"Go")</f>
        <v>Go</v>
      </c>
      <c r="G5928" s="1" t="str">
        <f>IFERROR(__xludf.DUMMYFUNCTION("""COMPUTED_VALUE"""),"HTML/CSS")</f>
        <v>HTML/CSS</v>
      </c>
      <c r="H5928" s="1" t="str">
        <f>IFERROR(__xludf.DUMMYFUNCTION("""COMPUTED_VALUE"""),"Java")</f>
        <v>Java</v>
      </c>
      <c r="I5928" s="1" t="str">
        <f>IFERROR(__xludf.DUMMYFUNCTION("""COMPUTED_VALUE"""),"JavaScript")</f>
        <v>JavaScript</v>
      </c>
      <c r="J5928" s="1" t="str">
        <f>IFERROR(__xludf.DUMMYFUNCTION("""COMPUTED_VALUE"""),"PHP")</f>
        <v>PHP</v>
      </c>
      <c r="K5928" s="1" t="str">
        <f>IFERROR(__xludf.DUMMYFUNCTION("""COMPUTED_VALUE"""),"SQL")</f>
        <v>SQL</v>
      </c>
    </row>
    <row r="5929">
      <c r="B5929" s="1" t="str">
        <f>IFERROR(__xludf.DUMMYFUNCTION("""COMPUTED_VALUE"""),"Bash/Shell/PowerShell;HTML/CSS;JavaScript;PHP;SQL;TypeScript")</f>
        <v>Bash/Shell/PowerShell;HTML/CSS;JavaScript;PHP;SQL;TypeScript</v>
      </c>
      <c r="E5929" s="1" t="str">
        <f>IFERROR(__xludf.DUMMYFUNCTION("UNIQUE(SPLIT(B5929,"";""))"),"Bash/Shell/PowerShell")</f>
        <v>Bash/Shell/PowerShell</v>
      </c>
      <c r="F5929" s="1" t="str">
        <f>IFERROR(__xludf.DUMMYFUNCTION("""COMPUTED_VALUE"""),"HTML/CSS")</f>
        <v>HTML/CSS</v>
      </c>
      <c r="G5929" s="1" t="str">
        <f>IFERROR(__xludf.DUMMYFUNCTION("""COMPUTED_VALUE"""),"JavaScript")</f>
        <v>JavaScript</v>
      </c>
      <c r="H5929" s="1" t="str">
        <f>IFERROR(__xludf.DUMMYFUNCTION("""COMPUTED_VALUE"""),"PHP")</f>
        <v>PHP</v>
      </c>
      <c r="I5929" s="1" t="str">
        <f>IFERROR(__xludf.DUMMYFUNCTION("""COMPUTED_VALUE"""),"SQL")</f>
        <v>SQL</v>
      </c>
      <c r="J5929" s="1" t="str">
        <f>IFERROR(__xludf.DUMMYFUNCTION("""COMPUTED_VALUE"""),"TypeScript")</f>
        <v>TypeScript</v>
      </c>
    </row>
    <row r="5930">
      <c r="B5930" s="1" t="str">
        <f>IFERROR(__xludf.DUMMYFUNCTION("""COMPUTED_VALUE"""),"HTML/CSS;JavaScript;TypeScript")</f>
        <v>HTML/CSS;JavaScript;TypeScript</v>
      </c>
      <c r="E5930" s="1" t="str">
        <f>IFERROR(__xludf.DUMMYFUNCTION("UNIQUE(SPLIT(B5930,"";""))"),"HTML/CSS")</f>
        <v>HTML/CSS</v>
      </c>
      <c r="F5930" s="1" t="str">
        <f>IFERROR(__xludf.DUMMYFUNCTION("""COMPUTED_VALUE"""),"JavaScript")</f>
        <v>JavaScript</v>
      </c>
      <c r="G5930" s="1" t="str">
        <f>IFERROR(__xludf.DUMMYFUNCTION("""COMPUTED_VALUE"""),"TypeScript")</f>
        <v>TypeScript</v>
      </c>
    </row>
    <row r="5931">
      <c r="B5931" s="1" t="str">
        <f>IFERROR(__xludf.DUMMYFUNCTION("""COMPUTED_VALUE"""),"C#;Dart;HTML/CSS;Java;JavaScript;PHP;SQL")</f>
        <v>C#;Dart;HTML/CSS;Java;JavaScript;PHP;SQL</v>
      </c>
      <c r="E5931" s="1" t="str">
        <f>IFERROR(__xludf.DUMMYFUNCTION("UNIQUE(SPLIT(B5931,"";""))"),"C#")</f>
        <v>C#</v>
      </c>
      <c r="F5931" s="1" t="str">
        <f>IFERROR(__xludf.DUMMYFUNCTION("""COMPUTED_VALUE"""),"Dart")</f>
        <v>Dart</v>
      </c>
      <c r="G5931" s="1" t="str">
        <f>IFERROR(__xludf.DUMMYFUNCTION("""COMPUTED_VALUE"""),"HTML/CSS")</f>
        <v>HTML/CSS</v>
      </c>
      <c r="H5931" s="1" t="str">
        <f>IFERROR(__xludf.DUMMYFUNCTION("""COMPUTED_VALUE"""),"Java")</f>
        <v>Java</v>
      </c>
      <c r="I5931" s="1" t="str">
        <f>IFERROR(__xludf.DUMMYFUNCTION("""COMPUTED_VALUE"""),"JavaScript")</f>
        <v>JavaScript</v>
      </c>
      <c r="J5931" s="1" t="str">
        <f>IFERROR(__xludf.DUMMYFUNCTION("""COMPUTED_VALUE"""),"PHP")</f>
        <v>PHP</v>
      </c>
      <c r="K5931" s="1" t="str">
        <f>IFERROR(__xludf.DUMMYFUNCTION("""COMPUTED_VALUE"""),"SQL")</f>
        <v>SQL</v>
      </c>
    </row>
    <row r="5932">
      <c r="B5932" s="1" t="str">
        <f>IFERROR(__xludf.DUMMYFUNCTION("""COMPUTED_VALUE"""),"JavaScript;Python;TypeScript")</f>
        <v>JavaScript;Python;TypeScript</v>
      </c>
      <c r="E5932" s="1" t="str">
        <f>IFERROR(__xludf.DUMMYFUNCTION("UNIQUE(SPLIT(B5932,"";""))"),"JavaScript")</f>
        <v>JavaScript</v>
      </c>
      <c r="F5932" s="1" t="str">
        <f>IFERROR(__xludf.DUMMYFUNCTION("""COMPUTED_VALUE"""),"Python")</f>
        <v>Python</v>
      </c>
      <c r="G5932" s="1" t="str">
        <f>IFERROR(__xludf.DUMMYFUNCTION("""COMPUTED_VALUE"""),"TypeScript")</f>
        <v>TypeScript</v>
      </c>
    </row>
    <row r="5933">
      <c r="B5933" s="1" t="str">
        <f>IFERROR(__xludf.DUMMYFUNCTION("""COMPUTED_VALUE"""),"HTML/CSS;JavaScript;PHP;TypeScript")</f>
        <v>HTML/CSS;JavaScript;PHP;TypeScript</v>
      </c>
      <c r="E5933" s="1" t="str">
        <f>IFERROR(__xludf.DUMMYFUNCTION("UNIQUE(SPLIT(B5933,"";""))"),"HTML/CSS")</f>
        <v>HTML/CSS</v>
      </c>
      <c r="F5933" s="1" t="str">
        <f>IFERROR(__xludf.DUMMYFUNCTION("""COMPUTED_VALUE"""),"JavaScript")</f>
        <v>JavaScript</v>
      </c>
      <c r="G5933" s="1" t="str">
        <f>IFERROR(__xludf.DUMMYFUNCTION("""COMPUTED_VALUE"""),"PHP")</f>
        <v>PHP</v>
      </c>
      <c r="H5933" s="1" t="str">
        <f>IFERROR(__xludf.DUMMYFUNCTION("""COMPUTED_VALUE"""),"TypeScript")</f>
        <v>TypeScript</v>
      </c>
    </row>
    <row r="5934">
      <c r="B5934" s="1" t="str">
        <f>IFERROR(__xludf.DUMMYFUNCTION("""COMPUTED_VALUE"""),"C#;HTML/CSS;Java;JavaScript;PHP;SQL")</f>
        <v>C#;HTML/CSS;Java;JavaScript;PHP;SQL</v>
      </c>
      <c r="E5934" s="1" t="str">
        <f>IFERROR(__xludf.DUMMYFUNCTION("UNIQUE(SPLIT(B5934,"";""))"),"C#")</f>
        <v>C#</v>
      </c>
      <c r="F5934" s="1" t="str">
        <f>IFERROR(__xludf.DUMMYFUNCTION("""COMPUTED_VALUE"""),"HTML/CSS")</f>
        <v>HTML/CSS</v>
      </c>
      <c r="G5934" s="1" t="str">
        <f>IFERROR(__xludf.DUMMYFUNCTION("""COMPUTED_VALUE"""),"Java")</f>
        <v>Java</v>
      </c>
      <c r="H5934" s="1" t="str">
        <f>IFERROR(__xludf.DUMMYFUNCTION("""COMPUTED_VALUE"""),"JavaScript")</f>
        <v>JavaScript</v>
      </c>
      <c r="I5934" s="1" t="str">
        <f>IFERROR(__xludf.DUMMYFUNCTION("""COMPUTED_VALUE"""),"PHP")</f>
        <v>PHP</v>
      </c>
      <c r="J5934" s="1" t="str">
        <f>IFERROR(__xludf.DUMMYFUNCTION("""COMPUTED_VALUE"""),"SQL")</f>
        <v>SQL</v>
      </c>
    </row>
    <row r="5935">
      <c r="B5935" s="1" t="str">
        <f>IFERROR(__xludf.DUMMYFUNCTION("""COMPUTED_VALUE"""),"C++;C#;HTML/CSS;Java;JavaScript;Kotlin;SQL;TypeScript;Other(s):")</f>
        <v>C++;C#;HTML/CSS;Java;JavaScript;Kotlin;SQL;TypeScript;Other(s):</v>
      </c>
      <c r="E5935" s="1" t="str">
        <f>IFERROR(__xludf.DUMMYFUNCTION("UNIQUE(SPLIT(B5935,"";""))"),"C++")</f>
        <v>C++</v>
      </c>
      <c r="F5935" s="1" t="str">
        <f>IFERROR(__xludf.DUMMYFUNCTION("""COMPUTED_VALUE"""),"C#")</f>
        <v>C#</v>
      </c>
      <c r="G5935" s="1" t="str">
        <f>IFERROR(__xludf.DUMMYFUNCTION("""COMPUTED_VALUE"""),"HTML/CSS")</f>
        <v>HTML/CSS</v>
      </c>
      <c r="H5935" s="1" t="str">
        <f>IFERROR(__xludf.DUMMYFUNCTION("""COMPUTED_VALUE"""),"Java")</f>
        <v>Java</v>
      </c>
      <c r="I5935" s="1" t="str">
        <f>IFERROR(__xludf.DUMMYFUNCTION("""COMPUTED_VALUE"""),"JavaScript")</f>
        <v>JavaScript</v>
      </c>
      <c r="J5935" s="1" t="str">
        <f>IFERROR(__xludf.DUMMYFUNCTION("""COMPUTED_VALUE"""),"Kotlin")</f>
        <v>Kotlin</v>
      </c>
      <c r="K5935" s="1" t="str">
        <f>IFERROR(__xludf.DUMMYFUNCTION("""COMPUTED_VALUE"""),"SQL")</f>
        <v>SQL</v>
      </c>
      <c r="L5935" s="1" t="str">
        <f>IFERROR(__xludf.DUMMYFUNCTION("""COMPUTED_VALUE"""),"TypeScript")</f>
        <v>TypeScript</v>
      </c>
      <c r="M5935" s="1" t="str">
        <f>IFERROR(__xludf.DUMMYFUNCTION("""COMPUTED_VALUE"""),"Other(s):")</f>
        <v>Other(s):</v>
      </c>
    </row>
    <row r="5936">
      <c r="B5936" s="1" t="str">
        <f>IFERROR(__xludf.DUMMYFUNCTION("""COMPUTED_VALUE"""),"Bash/Shell/PowerShell;HTML/CSS;JavaScript;PHP;Python;Ruby;SQL;TypeScript")</f>
        <v>Bash/Shell/PowerShell;HTML/CSS;JavaScript;PHP;Python;Ruby;SQL;TypeScript</v>
      </c>
      <c r="E5936" s="1" t="str">
        <f>IFERROR(__xludf.DUMMYFUNCTION("UNIQUE(SPLIT(B5936,"";""))"),"Bash/Shell/PowerShell")</f>
        <v>Bash/Shell/PowerShell</v>
      </c>
      <c r="F5936" s="1" t="str">
        <f>IFERROR(__xludf.DUMMYFUNCTION("""COMPUTED_VALUE"""),"HTML/CSS")</f>
        <v>HTML/CSS</v>
      </c>
      <c r="G5936" s="1" t="str">
        <f>IFERROR(__xludf.DUMMYFUNCTION("""COMPUTED_VALUE"""),"JavaScript")</f>
        <v>JavaScript</v>
      </c>
      <c r="H5936" s="1" t="str">
        <f>IFERROR(__xludf.DUMMYFUNCTION("""COMPUTED_VALUE"""),"PHP")</f>
        <v>PHP</v>
      </c>
      <c r="I5936" s="1" t="str">
        <f>IFERROR(__xludf.DUMMYFUNCTION("""COMPUTED_VALUE"""),"Python")</f>
        <v>Python</v>
      </c>
      <c r="J5936" s="1" t="str">
        <f>IFERROR(__xludf.DUMMYFUNCTION("""COMPUTED_VALUE"""),"Ruby")</f>
        <v>Ruby</v>
      </c>
      <c r="K5936" s="1" t="str">
        <f>IFERROR(__xludf.DUMMYFUNCTION("""COMPUTED_VALUE"""),"SQL")</f>
        <v>SQL</v>
      </c>
      <c r="L5936" s="1" t="str">
        <f>IFERROR(__xludf.DUMMYFUNCTION("""COMPUTED_VALUE"""),"TypeScript")</f>
        <v>TypeScript</v>
      </c>
    </row>
    <row r="5937">
      <c r="B5937" s="1" t="str">
        <f>IFERROR(__xludf.DUMMYFUNCTION("""COMPUTED_VALUE"""),"Bash/Shell/PowerShell;C++;C#;HTML/CSS;Java;JavaScript;Python")</f>
        <v>Bash/Shell/PowerShell;C++;C#;HTML/CSS;Java;JavaScript;Python</v>
      </c>
      <c r="E5937" s="1" t="str">
        <f>IFERROR(__xludf.DUMMYFUNCTION("UNIQUE(SPLIT(B5937,"";""))"),"Bash/Shell/PowerShell")</f>
        <v>Bash/Shell/PowerShell</v>
      </c>
      <c r="F5937" s="1" t="str">
        <f>IFERROR(__xludf.DUMMYFUNCTION("""COMPUTED_VALUE"""),"C++")</f>
        <v>C++</v>
      </c>
      <c r="G5937" s="1" t="str">
        <f>IFERROR(__xludf.DUMMYFUNCTION("""COMPUTED_VALUE"""),"C#")</f>
        <v>C#</v>
      </c>
      <c r="H5937" s="1" t="str">
        <f>IFERROR(__xludf.DUMMYFUNCTION("""COMPUTED_VALUE"""),"HTML/CSS")</f>
        <v>HTML/CSS</v>
      </c>
      <c r="I5937" s="1" t="str">
        <f>IFERROR(__xludf.DUMMYFUNCTION("""COMPUTED_VALUE"""),"Java")</f>
        <v>Java</v>
      </c>
      <c r="J5937" s="1" t="str">
        <f>IFERROR(__xludf.DUMMYFUNCTION("""COMPUTED_VALUE"""),"JavaScript")</f>
        <v>JavaScript</v>
      </c>
      <c r="K5937" s="1" t="str">
        <f>IFERROR(__xludf.DUMMYFUNCTION("""COMPUTED_VALUE"""),"Python")</f>
        <v>Python</v>
      </c>
    </row>
    <row r="5938">
      <c r="B5938" s="1" t="str">
        <f>IFERROR(__xludf.DUMMYFUNCTION("""COMPUTED_VALUE"""),"Java;JavaScript;Kotlin;SQL")</f>
        <v>Java;JavaScript;Kotlin;SQL</v>
      </c>
      <c r="E5938" s="1" t="str">
        <f>IFERROR(__xludf.DUMMYFUNCTION("UNIQUE(SPLIT(B5938,"";""))"),"Java")</f>
        <v>Java</v>
      </c>
      <c r="F5938" s="1" t="str">
        <f>IFERROR(__xludf.DUMMYFUNCTION("""COMPUTED_VALUE"""),"JavaScript")</f>
        <v>JavaScript</v>
      </c>
      <c r="G5938" s="1" t="str">
        <f>IFERROR(__xludf.DUMMYFUNCTION("""COMPUTED_VALUE"""),"Kotlin")</f>
        <v>Kotlin</v>
      </c>
      <c r="H5938" s="1" t="str">
        <f>IFERROR(__xludf.DUMMYFUNCTION("""COMPUTED_VALUE"""),"SQL")</f>
        <v>SQL</v>
      </c>
    </row>
    <row r="5939">
      <c r="B5939" s="1" t="str">
        <f>IFERROR(__xludf.DUMMYFUNCTION("""COMPUTED_VALUE"""),"C#;HTML/CSS;JavaScript;PHP;SQL")</f>
        <v>C#;HTML/CSS;JavaScript;PHP;SQL</v>
      </c>
      <c r="E5939" s="1" t="str">
        <f>IFERROR(__xludf.DUMMYFUNCTION("UNIQUE(SPLIT(B5939,"";""))"),"C#")</f>
        <v>C#</v>
      </c>
      <c r="F5939" s="1" t="str">
        <f>IFERROR(__xludf.DUMMYFUNCTION("""COMPUTED_VALUE"""),"HTML/CSS")</f>
        <v>HTML/CSS</v>
      </c>
      <c r="G5939" s="1" t="str">
        <f>IFERROR(__xludf.DUMMYFUNCTION("""COMPUTED_VALUE"""),"JavaScript")</f>
        <v>JavaScript</v>
      </c>
      <c r="H5939" s="1" t="str">
        <f>IFERROR(__xludf.DUMMYFUNCTION("""COMPUTED_VALUE"""),"PHP")</f>
        <v>PHP</v>
      </c>
      <c r="I5939" s="1" t="str">
        <f>IFERROR(__xludf.DUMMYFUNCTION("""COMPUTED_VALUE"""),"SQL")</f>
        <v>SQL</v>
      </c>
    </row>
    <row r="5940">
      <c r="B5940" s="1" t="str">
        <f>IFERROR(__xludf.DUMMYFUNCTION("""COMPUTED_VALUE"""),"C;C++;Python;Rust")</f>
        <v>C;C++;Python;Rust</v>
      </c>
      <c r="E5940" s="1" t="str">
        <f>IFERROR(__xludf.DUMMYFUNCTION("UNIQUE(SPLIT(B5940,"";""))"),"C")</f>
        <v>C</v>
      </c>
      <c r="F5940" s="1" t="str">
        <f>IFERROR(__xludf.DUMMYFUNCTION("""COMPUTED_VALUE"""),"C++")</f>
        <v>C++</v>
      </c>
      <c r="G5940" s="1" t="str">
        <f>IFERROR(__xludf.DUMMYFUNCTION("""COMPUTED_VALUE"""),"Python")</f>
        <v>Python</v>
      </c>
      <c r="H5940" s="1" t="str">
        <f>IFERROR(__xludf.DUMMYFUNCTION("""COMPUTED_VALUE"""),"Rust")</f>
        <v>Rust</v>
      </c>
    </row>
    <row r="5941">
      <c r="B5941" s="1" t="str">
        <f>IFERROR(__xludf.DUMMYFUNCTION("""COMPUTED_VALUE"""),"Bash/Shell/PowerShell;Python;SQL")</f>
        <v>Bash/Shell/PowerShell;Python;SQL</v>
      </c>
      <c r="E5941" s="1" t="str">
        <f>IFERROR(__xludf.DUMMYFUNCTION("UNIQUE(SPLIT(B5941,"";""))"),"Bash/Shell/PowerShell")</f>
        <v>Bash/Shell/PowerShell</v>
      </c>
      <c r="F5941" s="1" t="str">
        <f>IFERROR(__xludf.DUMMYFUNCTION("""COMPUTED_VALUE"""),"Python")</f>
        <v>Python</v>
      </c>
      <c r="G5941" s="1" t="str">
        <f>IFERROR(__xludf.DUMMYFUNCTION("""COMPUTED_VALUE"""),"SQL")</f>
        <v>SQL</v>
      </c>
    </row>
    <row r="5942">
      <c r="B5942" s="1" t="str">
        <f>IFERROR(__xludf.DUMMYFUNCTION("""COMPUTED_VALUE"""),"C#;HTML/CSS;JavaScript;PHP;SQL")</f>
        <v>C#;HTML/CSS;JavaScript;PHP;SQL</v>
      </c>
      <c r="E5942" s="1" t="str">
        <f>IFERROR(__xludf.DUMMYFUNCTION("UNIQUE(SPLIT(B5942,"";""))"),"C#")</f>
        <v>C#</v>
      </c>
      <c r="F5942" s="1" t="str">
        <f>IFERROR(__xludf.DUMMYFUNCTION("""COMPUTED_VALUE"""),"HTML/CSS")</f>
        <v>HTML/CSS</v>
      </c>
      <c r="G5942" s="1" t="str">
        <f>IFERROR(__xludf.DUMMYFUNCTION("""COMPUTED_VALUE"""),"JavaScript")</f>
        <v>JavaScript</v>
      </c>
      <c r="H5942" s="1" t="str">
        <f>IFERROR(__xludf.DUMMYFUNCTION("""COMPUTED_VALUE"""),"PHP")</f>
        <v>PHP</v>
      </c>
      <c r="I5942" s="1" t="str">
        <f>IFERROR(__xludf.DUMMYFUNCTION("""COMPUTED_VALUE"""),"SQL")</f>
        <v>SQL</v>
      </c>
    </row>
    <row r="5943">
      <c r="B5943" s="1" t="str">
        <f>IFERROR(__xludf.DUMMYFUNCTION("""COMPUTED_VALUE"""),"Bash/Shell/PowerShell;C;Go;HTML/CSS;JavaScript;Python;R")</f>
        <v>Bash/Shell/PowerShell;C;Go;HTML/CSS;JavaScript;Python;R</v>
      </c>
      <c r="E5943" s="1" t="str">
        <f>IFERROR(__xludf.DUMMYFUNCTION("UNIQUE(SPLIT(B5943,"";""))"),"Bash/Shell/PowerShell")</f>
        <v>Bash/Shell/PowerShell</v>
      </c>
      <c r="F5943" s="1" t="str">
        <f>IFERROR(__xludf.DUMMYFUNCTION("""COMPUTED_VALUE"""),"C")</f>
        <v>C</v>
      </c>
      <c r="G5943" s="1" t="str">
        <f>IFERROR(__xludf.DUMMYFUNCTION("""COMPUTED_VALUE"""),"Go")</f>
        <v>Go</v>
      </c>
      <c r="H5943" s="1" t="str">
        <f>IFERROR(__xludf.DUMMYFUNCTION("""COMPUTED_VALUE"""),"HTML/CSS")</f>
        <v>HTML/CSS</v>
      </c>
      <c r="I5943" s="1" t="str">
        <f>IFERROR(__xludf.DUMMYFUNCTION("""COMPUTED_VALUE"""),"JavaScript")</f>
        <v>JavaScript</v>
      </c>
      <c r="J5943" s="1" t="str">
        <f>IFERROR(__xludf.DUMMYFUNCTION("""COMPUTED_VALUE"""),"Python")</f>
        <v>Python</v>
      </c>
      <c r="K5943" s="1" t="str">
        <f>IFERROR(__xludf.DUMMYFUNCTION("""COMPUTED_VALUE"""),"R")</f>
        <v>R</v>
      </c>
    </row>
    <row r="5944">
      <c r="B5944" s="1" t="str">
        <f>IFERROR(__xludf.DUMMYFUNCTION("""COMPUTED_VALUE"""),"C++;Clojure;Other(s):")</f>
        <v>C++;Clojure;Other(s):</v>
      </c>
      <c r="E5944" s="1" t="str">
        <f>IFERROR(__xludf.DUMMYFUNCTION("UNIQUE(SPLIT(B5944,"";""))"),"C++")</f>
        <v>C++</v>
      </c>
      <c r="F5944" s="1" t="str">
        <f>IFERROR(__xludf.DUMMYFUNCTION("""COMPUTED_VALUE"""),"Clojure")</f>
        <v>Clojure</v>
      </c>
      <c r="G5944" s="1" t="str">
        <f>IFERROR(__xludf.DUMMYFUNCTION("""COMPUTED_VALUE"""),"Other(s):")</f>
        <v>Other(s):</v>
      </c>
    </row>
    <row r="5945">
      <c r="B5945" s="1" t="str">
        <f>IFERROR(__xludf.DUMMYFUNCTION("""COMPUTED_VALUE"""),"Bash/Shell/PowerShell;HTML/CSS;JavaScript;PHP")</f>
        <v>Bash/Shell/PowerShell;HTML/CSS;JavaScript;PHP</v>
      </c>
      <c r="E5945" s="1" t="str">
        <f>IFERROR(__xludf.DUMMYFUNCTION("UNIQUE(SPLIT(B5945,"";""))"),"Bash/Shell/PowerShell")</f>
        <v>Bash/Shell/PowerShell</v>
      </c>
      <c r="F5945" s="1" t="str">
        <f>IFERROR(__xludf.DUMMYFUNCTION("""COMPUTED_VALUE"""),"HTML/CSS")</f>
        <v>HTML/CSS</v>
      </c>
      <c r="G5945" s="1" t="str">
        <f>IFERROR(__xludf.DUMMYFUNCTION("""COMPUTED_VALUE"""),"JavaScript")</f>
        <v>JavaScript</v>
      </c>
      <c r="H5945" s="1" t="str">
        <f>IFERROR(__xludf.DUMMYFUNCTION("""COMPUTED_VALUE"""),"PHP")</f>
        <v>PHP</v>
      </c>
    </row>
    <row r="5946">
      <c r="B5946" s="1" t="str">
        <f>IFERROR(__xludf.DUMMYFUNCTION("""COMPUTED_VALUE"""),"C#;HTML/CSS;JavaScript;SQL")</f>
        <v>C#;HTML/CSS;JavaScript;SQL</v>
      </c>
      <c r="E5946" s="1" t="str">
        <f>IFERROR(__xludf.DUMMYFUNCTION("UNIQUE(SPLIT(B5946,"";""))"),"C#")</f>
        <v>C#</v>
      </c>
      <c r="F5946" s="1" t="str">
        <f>IFERROR(__xludf.DUMMYFUNCTION("""COMPUTED_VALUE"""),"HTML/CSS")</f>
        <v>HTML/CSS</v>
      </c>
      <c r="G5946" s="1" t="str">
        <f>IFERROR(__xludf.DUMMYFUNCTION("""COMPUTED_VALUE"""),"JavaScript")</f>
        <v>JavaScript</v>
      </c>
      <c r="H5946" s="1" t="str">
        <f>IFERROR(__xludf.DUMMYFUNCTION("""COMPUTED_VALUE"""),"SQL")</f>
        <v>SQL</v>
      </c>
    </row>
    <row r="5947">
      <c r="B5947" s="1" t="str">
        <f>IFERROR(__xludf.DUMMYFUNCTION("""COMPUTED_VALUE"""),"Ruby;Scala;SQL;TypeScript")</f>
        <v>Ruby;Scala;SQL;TypeScript</v>
      </c>
      <c r="E5947" s="1" t="str">
        <f>IFERROR(__xludf.DUMMYFUNCTION("UNIQUE(SPLIT(B5947,"";""))"),"Ruby")</f>
        <v>Ruby</v>
      </c>
      <c r="F5947" s="1" t="str">
        <f>IFERROR(__xludf.DUMMYFUNCTION("""COMPUTED_VALUE"""),"Scala")</f>
        <v>Scala</v>
      </c>
      <c r="G5947" s="1" t="str">
        <f>IFERROR(__xludf.DUMMYFUNCTION("""COMPUTED_VALUE"""),"SQL")</f>
        <v>SQL</v>
      </c>
      <c r="H5947" s="1" t="str">
        <f>IFERROR(__xludf.DUMMYFUNCTION("""COMPUTED_VALUE"""),"TypeScript")</f>
        <v>TypeScript</v>
      </c>
    </row>
    <row r="5948">
      <c r="B5948" s="1" t="str">
        <f>IFERROR(__xludf.DUMMYFUNCTION("""COMPUTED_VALUE"""),"HTML/CSS;JavaScript;SQL")</f>
        <v>HTML/CSS;JavaScript;SQL</v>
      </c>
      <c r="E5948" s="1" t="str">
        <f>IFERROR(__xludf.DUMMYFUNCTION("UNIQUE(SPLIT(B5948,"";""))"),"HTML/CSS")</f>
        <v>HTML/CSS</v>
      </c>
      <c r="F5948" s="1" t="str">
        <f>IFERROR(__xludf.DUMMYFUNCTION("""COMPUTED_VALUE"""),"JavaScript")</f>
        <v>JavaScript</v>
      </c>
      <c r="G5948" s="1" t="str">
        <f>IFERROR(__xludf.DUMMYFUNCTION("""COMPUTED_VALUE"""),"SQL")</f>
        <v>SQL</v>
      </c>
    </row>
    <row r="5949">
      <c r="B5949" s="1" t="str">
        <f>IFERROR(__xludf.DUMMYFUNCTION("""COMPUTED_VALUE"""),"Go;HTML/CSS;JavaScript")</f>
        <v>Go;HTML/CSS;JavaScript</v>
      </c>
      <c r="E5949" s="1" t="str">
        <f>IFERROR(__xludf.DUMMYFUNCTION("UNIQUE(SPLIT(B5949,"";""))"),"Go")</f>
        <v>Go</v>
      </c>
      <c r="F5949" s="1" t="str">
        <f>IFERROR(__xludf.DUMMYFUNCTION("""COMPUTED_VALUE"""),"HTML/CSS")</f>
        <v>HTML/CSS</v>
      </c>
      <c r="G5949" s="1" t="str">
        <f>IFERROR(__xludf.DUMMYFUNCTION("""COMPUTED_VALUE"""),"JavaScript")</f>
        <v>JavaScript</v>
      </c>
    </row>
    <row r="5950">
      <c r="B5950" s="1" t="str">
        <f>IFERROR(__xludf.DUMMYFUNCTION("""COMPUTED_VALUE"""),"Assembly;C;C++")</f>
        <v>Assembly;C;C++</v>
      </c>
      <c r="E5950" s="1" t="str">
        <f>IFERROR(__xludf.DUMMYFUNCTION("UNIQUE(SPLIT(B5950,"";""))"),"Assembly")</f>
        <v>Assembly</v>
      </c>
      <c r="F5950" s="1" t="str">
        <f>IFERROR(__xludf.DUMMYFUNCTION("""COMPUTED_VALUE"""),"C")</f>
        <v>C</v>
      </c>
      <c r="G5950" s="1" t="str">
        <f>IFERROR(__xludf.DUMMYFUNCTION("""COMPUTED_VALUE"""),"C++")</f>
        <v>C++</v>
      </c>
    </row>
    <row r="5951">
      <c r="B5951" s="1" t="str">
        <f>IFERROR(__xludf.DUMMYFUNCTION("""COMPUTED_VALUE"""),"C;Clojure;HTML/CSS;JavaScript;TypeScript;Other(s):")</f>
        <v>C;Clojure;HTML/CSS;JavaScript;TypeScript;Other(s):</v>
      </c>
      <c r="E5951" s="1" t="str">
        <f>IFERROR(__xludf.DUMMYFUNCTION("UNIQUE(SPLIT(B5951,"";""))"),"C")</f>
        <v>C</v>
      </c>
      <c r="F5951" s="1" t="str">
        <f>IFERROR(__xludf.DUMMYFUNCTION("""COMPUTED_VALUE"""),"Clojure")</f>
        <v>Clojure</v>
      </c>
      <c r="G5951" s="1" t="str">
        <f>IFERROR(__xludf.DUMMYFUNCTION("""COMPUTED_VALUE"""),"HTML/CSS")</f>
        <v>HTML/CSS</v>
      </c>
      <c r="H5951" s="1" t="str">
        <f>IFERROR(__xludf.DUMMYFUNCTION("""COMPUTED_VALUE"""),"JavaScript")</f>
        <v>JavaScript</v>
      </c>
      <c r="I5951" s="1" t="str">
        <f>IFERROR(__xludf.DUMMYFUNCTION("""COMPUTED_VALUE"""),"TypeScript")</f>
        <v>TypeScript</v>
      </c>
      <c r="J5951" s="1" t="str">
        <f>IFERROR(__xludf.DUMMYFUNCTION("""COMPUTED_VALUE"""),"Other(s):")</f>
        <v>Other(s):</v>
      </c>
    </row>
    <row r="5952">
      <c r="B5952" s="1" t="str">
        <f>IFERROR(__xludf.DUMMYFUNCTION("""COMPUTED_VALUE"""),"Java;Kotlin;Objective-C;Python;Scala;Swift")</f>
        <v>Java;Kotlin;Objective-C;Python;Scala;Swift</v>
      </c>
      <c r="E5952" s="1" t="str">
        <f>IFERROR(__xludf.DUMMYFUNCTION("UNIQUE(SPLIT(B5952,"";""))"),"Java")</f>
        <v>Java</v>
      </c>
      <c r="F5952" s="1" t="str">
        <f>IFERROR(__xludf.DUMMYFUNCTION("""COMPUTED_VALUE"""),"Kotlin")</f>
        <v>Kotlin</v>
      </c>
      <c r="G5952" s="1" t="str">
        <f>IFERROR(__xludf.DUMMYFUNCTION("""COMPUTED_VALUE"""),"Objective-C")</f>
        <v>Objective-C</v>
      </c>
      <c r="H5952" s="1" t="str">
        <f>IFERROR(__xludf.DUMMYFUNCTION("""COMPUTED_VALUE"""),"Python")</f>
        <v>Python</v>
      </c>
      <c r="I5952" s="1" t="str">
        <f>IFERROR(__xludf.DUMMYFUNCTION("""COMPUTED_VALUE"""),"Scala")</f>
        <v>Scala</v>
      </c>
      <c r="J5952" s="1" t="str">
        <f>IFERROR(__xludf.DUMMYFUNCTION("""COMPUTED_VALUE"""),"Swift")</f>
        <v>Swift</v>
      </c>
    </row>
    <row r="5953">
      <c r="B5953" s="1" t="str">
        <f>IFERROR(__xludf.DUMMYFUNCTION("""COMPUTED_VALUE"""),"Bash/Shell/PowerShell;HTML/CSS;Ruby;SQL;Other(s):")</f>
        <v>Bash/Shell/PowerShell;HTML/CSS;Ruby;SQL;Other(s):</v>
      </c>
      <c r="E5953" s="1" t="str">
        <f>IFERROR(__xludf.DUMMYFUNCTION("UNIQUE(SPLIT(B5953,"";""))"),"Bash/Shell/PowerShell")</f>
        <v>Bash/Shell/PowerShell</v>
      </c>
      <c r="F5953" s="1" t="str">
        <f>IFERROR(__xludf.DUMMYFUNCTION("""COMPUTED_VALUE"""),"HTML/CSS")</f>
        <v>HTML/CSS</v>
      </c>
      <c r="G5953" s="1" t="str">
        <f>IFERROR(__xludf.DUMMYFUNCTION("""COMPUTED_VALUE"""),"Ruby")</f>
        <v>Ruby</v>
      </c>
      <c r="H5953" s="1" t="str">
        <f>IFERROR(__xludf.DUMMYFUNCTION("""COMPUTED_VALUE"""),"SQL")</f>
        <v>SQL</v>
      </c>
      <c r="I5953" s="1" t="str">
        <f>IFERROR(__xludf.DUMMYFUNCTION("""COMPUTED_VALUE"""),"Other(s):")</f>
        <v>Other(s):</v>
      </c>
    </row>
    <row r="5954">
      <c r="B5954" s="1" t="str">
        <f>IFERROR(__xludf.DUMMYFUNCTION("""COMPUTED_VALUE"""),"Java;Kotlin;PHP;SQL;Other(s):")</f>
        <v>Java;Kotlin;PHP;SQL;Other(s):</v>
      </c>
      <c r="E5954" s="1" t="str">
        <f>IFERROR(__xludf.DUMMYFUNCTION("UNIQUE(SPLIT(B5954,"";""))"),"Java")</f>
        <v>Java</v>
      </c>
      <c r="F5954" s="1" t="str">
        <f>IFERROR(__xludf.DUMMYFUNCTION("""COMPUTED_VALUE"""),"Kotlin")</f>
        <v>Kotlin</v>
      </c>
      <c r="G5954" s="1" t="str">
        <f>IFERROR(__xludf.DUMMYFUNCTION("""COMPUTED_VALUE"""),"PHP")</f>
        <v>PHP</v>
      </c>
      <c r="H5954" s="1" t="str">
        <f>IFERROR(__xludf.DUMMYFUNCTION("""COMPUTED_VALUE"""),"SQL")</f>
        <v>SQL</v>
      </c>
      <c r="I5954" s="1" t="str">
        <f>IFERROR(__xludf.DUMMYFUNCTION("""COMPUTED_VALUE"""),"Other(s):")</f>
        <v>Other(s):</v>
      </c>
    </row>
    <row r="5955">
      <c r="B5955" s="1" t="str">
        <f>IFERROR(__xludf.DUMMYFUNCTION("""COMPUTED_VALUE"""),"C++;HTML/CSS;JavaScript;SQL")</f>
        <v>C++;HTML/CSS;JavaScript;SQL</v>
      </c>
      <c r="E5955" s="1" t="str">
        <f>IFERROR(__xludf.DUMMYFUNCTION("UNIQUE(SPLIT(B5955,"";""))"),"C++")</f>
        <v>C++</v>
      </c>
      <c r="F5955" s="1" t="str">
        <f>IFERROR(__xludf.DUMMYFUNCTION("""COMPUTED_VALUE"""),"HTML/CSS")</f>
        <v>HTML/CSS</v>
      </c>
      <c r="G5955" s="1" t="str">
        <f>IFERROR(__xludf.DUMMYFUNCTION("""COMPUTED_VALUE"""),"JavaScript")</f>
        <v>JavaScript</v>
      </c>
      <c r="H5955" s="1" t="str">
        <f>IFERROR(__xludf.DUMMYFUNCTION("""COMPUTED_VALUE"""),"SQL")</f>
        <v>SQL</v>
      </c>
    </row>
    <row r="5956">
      <c r="B5956" s="1" t="str">
        <f>IFERROR(__xludf.DUMMYFUNCTION("""COMPUTED_VALUE"""),"Assembly;Bash/Shell/PowerShell;C;C++;Go;HTML/CSS;Java;JavaScript;Python;SQL;Swift;TypeScript")</f>
        <v>Assembly;Bash/Shell/PowerShell;C;C++;Go;HTML/CSS;Java;JavaScript;Python;SQL;Swift;TypeScript</v>
      </c>
      <c r="E5956" s="1" t="str">
        <f>IFERROR(__xludf.DUMMYFUNCTION("UNIQUE(SPLIT(B5956,"";""))"),"Assembly")</f>
        <v>Assembly</v>
      </c>
      <c r="F5956" s="1" t="str">
        <f>IFERROR(__xludf.DUMMYFUNCTION("""COMPUTED_VALUE"""),"Bash/Shell/PowerShell")</f>
        <v>Bash/Shell/PowerShell</v>
      </c>
      <c r="G5956" s="1" t="str">
        <f>IFERROR(__xludf.DUMMYFUNCTION("""COMPUTED_VALUE"""),"C")</f>
        <v>C</v>
      </c>
      <c r="H5956" s="1" t="str">
        <f>IFERROR(__xludf.DUMMYFUNCTION("""COMPUTED_VALUE"""),"C++")</f>
        <v>C++</v>
      </c>
      <c r="I5956" s="1" t="str">
        <f>IFERROR(__xludf.DUMMYFUNCTION("""COMPUTED_VALUE"""),"Go")</f>
        <v>Go</v>
      </c>
      <c r="J5956" s="1" t="str">
        <f>IFERROR(__xludf.DUMMYFUNCTION("""COMPUTED_VALUE"""),"HTML/CSS")</f>
        <v>HTML/CSS</v>
      </c>
      <c r="K5956" s="1" t="str">
        <f>IFERROR(__xludf.DUMMYFUNCTION("""COMPUTED_VALUE"""),"Java")</f>
        <v>Java</v>
      </c>
      <c r="L5956" s="1" t="str">
        <f>IFERROR(__xludf.DUMMYFUNCTION("""COMPUTED_VALUE"""),"JavaScript")</f>
        <v>JavaScript</v>
      </c>
      <c r="M5956" s="1" t="str">
        <f>IFERROR(__xludf.DUMMYFUNCTION("""COMPUTED_VALUE"""),"Python")</f>
        <v>Python</v>
      </c>
      <c r="N5956" s="1" t="str">
        <f>IFERROR(__xludf.DUMMYFUNCTION("""COMPUTED_VALUE"""),"SQL")</f>
        <v>SQL</v>
      </c>
      <c r="O5956" s="1" t="str">
        <f>IFERROR(__xludf.DUMMYFUNCTION("""COMPUTED_VALUE"""),"Swift")</f>
        <v>Swift</v>
      </c>
      <c r="P5956" s="1" t="str">
        <f>IFERROR(__xludf.DUMMYFUNCTION("""COMPUTED_VALUE"""),"TypeScript")</f>
        <v>TypeScript</v>
      </c>
    </row>
    <row r="5957">
      <c r="B5957" s="1" t="str">
        <f>IFERROR(__xludf.DUMMYFUNCTION("""COMPUTED_VALUE"""),"Bash/Shell/PowerShell;C++;C#;HTML/CSS;JavaScript;Kotlin;Python;TypeScript")</f>
        <v>Bash/Shell/PowerShell;C++;C#;HTML/CSS;JavaScript;Kotlin;Python;TypeScript</v>
      </c>
      <c r="E5957" s="1" t="str">
        <f>IFERROR(__xludf.DUMMYFUNCTION("UNIQUE(SPLIT(B5957,"";""))"),"Bash/Shell/PowerShell")</f>
        <v>Bash/Shell/PowerShell</v>
      </c>
      <c r="F5957" s="1" t="str">
        <f>IFERROR(__xludf.DUMMYFUNCTION("""COMPUTED_VALUE"""),"C++")</f>
        <v>C++</v>
      </c>
      <c r="G5957" s="1" t="str">
        <f>IFERROR(__xludf.DUMMYFUNCTION("""COMPUTED_VALUE"""),"C#")</f>
        <v>C#</v>
      </c>
      <c r="H5957" s="1" t="str">
        <f>IFERROR(__xludf.DUMMYFUNCTION("""COMPUTED_VALUE"""),"HTML/CSS")</f>
        <v>HTML/CSS</v>
      </c>
      <c r="I5957" s="1" t="str">
        <f>IFERROR(__xludf.DUMMYFUNCTION("""COMPUTED_VALUE"""),"JavaScript")</f>
        <v>JavaScript</v>
      </c>
      <c r="J5957" s="1" t="str">
        <f>IFERROR(__xludf.DUMMYFUNCTION("""COMPUTED_VALUE"""),"Kotlin")</f>
        <v>Kotlin</v>
      </c>
      <c r="K5957" s="1" t="str">
        <f>IFERROR(__xludf.DUMMYFUNCTION("""COMPUTED_VALUE"""),"Python")</f>
        <v>Python</v>
      </c>
      <c r="L5957" s="1" t="str">
        <f>IFERROR(__xludf.DUMMYFUNCTION("""COMPUTED_VALUE"""),"TypeScript")</f>
        <v>TypeScript</v>
      </c>
    </row>
    <row r="5958">
      <c r="B5958" s="1" t="str">
        <f>IFERROR(__xludf.DUMMYFUNCTION("""COMPUTED_VALUE"""),"Bash/Shell/PowerShell;HTML/CSS;JavaScript;PHP;SQL")</f>
        <v>Bash/Shell/PowerShell;HTML/CSS;JavaScript;PHP;SQL</v>
      </c>
      <c r="E5958" s="1" t="str">
        <f>IFERROR(__xludf.DUMMYFUNCTION("UNIQUE(SPLIT(B5958,"";""))"),"Bash/Shell/PowerShell")</f>
        <v>Bash/Shell/PowerShell</v>
      </c>
      <c r="F5958" s="1" t="str">
        <f>IFERROR(__xludf.DUMMYFUNCTION("""COMPUTED_VALUE"""),"HTML/CSS")</f>
        <v>HTML/CSS</v>
      </c>
      <c r="G5958" s="1" t="str">
        <f>IFERROR(__xludf.DUMMYFUNCTION("""COMPUTED_VALUE"""),"JavaScript")</f>
        <v>JavaScript</v>
      </c>
      <c r="H5958" s="1" t="str">
        <f>IFERROR(__xludf.DUMMYFUNCTION("""COMPUTED_VALUE"""),"PHP")</f>
        <v>PHP</v>
      </c>
      <c r="I5958" s="1" t="str">
        <f>IFERROR(__xludf.DUMMYFUNCTION("""COMPUTED_VALUE"""),"SQL")</f>
        <v>SQL</v>
      </c>
    </row>
    <row r="5959">
      <c r="B5959" s="1" t="str">
        <f>IFERROR(__xludf.DUMMYFUNCTION("""COMPUTED_VALUE"""),"C#;HTML/CSS;JavaScript;SQL")</f>
        <v>C#;HTML/CSS;JavaScript;SQL</v>
      </c>
      <c r="E5959" s="1" t="str">
        <f>IFERROR(__xludf.DUMMYFUNCTION("UNIQUE(SPLIT(B5959,"";""))"),"C#")</f>
        <v>C#</v>
      </c>
      <c r="F5959" s="1" t="str">
        <f>IFERROR(__xludf.DUMMYFUNCTION("""COMPUTED_VALUE"""),"HTML/CSS")</f>
        <v>HTML/CSS</v>
      </c>
      <c r="G5959" s="1" t="str">
        <f>IFERROR(__xludf.DUMMYFUNCTION("""COMPUTED_VALUE"""),"JavaScript")</f>
        <v>JavaScript</v>
      </c>
      <c r="H5959" s="1" t="str">
        <f>IFERROR(__xludf.DUMMYFUNCTION("""COMPUTED_VALUE"""),"SQL")</f>
        <v>SQL</v>
      </c>
    </row>
    <row r="5960">
      <c r="B5960" s="1" t="str">
        <f>IFERROR(__xludf.DUMMYFUNCTION("""COMPUTED_VALUE"""),"Python")</f>
        <v>Python</v>
      </c>
      <c r="E5960" s="1" t="str">
        <f>IFERROR(__xludf.DUMMYFUNCTION("UNIQUE(SPLIT(B5960,"";""))"),"Python")</f>
        <v>Python</v>
      </c>
    </row>
    <row r="5961">
      <c r="B5961" s="1" t="str">
        <f>IFERROR(__xludf.DUMMYFUNCTION("""COMPUTED_VALUE"""),"HTML/CSS;Java;JavaScript;R;SQL")</f>
        <v>HTML/CSS;Java;JavaScript;R;SQL</v>
      </c>
      <c r="E5961" s="1" t="str">
        <f>IFERROR(__xludf.DUMMYFUNCTION("UNIQUE(SPLIT(B5961,"";""))"),"HTML/CSS")</f>
        <v>HTML/CSS</v>
      </c>
      <c r="F5961" s="1" t="str">
        <f>IFERROR(__xludf.DUMMYFUNCTION("""COMPUTED_VALUE"""),"Java")</f>
        <v>Java</v>
      </c>
      <c r="G5961" s="1" t="str">
        <f>IFERROR(__xludf.DUMMYFUNCTION("""COMPUTED_VALUE"""),"JavaScript")</f>
        <v>JavaScript</v>
      </c>
      <c r="H5961" s="1" t="str">
        <f>IFERROR(__xludf.DUMMYFUNCTION("""COMPUTED_VALUE"""),"R")</f>
        <v>R</v>
      </c>
      <c r="I5961" s="1" t="str">
        <f>IFERROR(__xludf.DUMMYFUNCTION("""COMPUTED_VALUE"""),"SQL")</f>
        <v>SQL</v>
      </c>
    </row>
    <row r="5962">
      <c r="B5962" s="1" t="str">
        <f>IFERROR(__xludf.DUMMYFUNCTION("""COMPUTED_VALUE"""),"C#;HTML/CSS;JavaScript;SQL")</f>
        <v>C#;HTML/CSS;JavaScript;SQL</v>
      </c>
      <c r="E5962" s="1" t="str">
        <f>IFERROR(__xludf.DUMMYFUNCTION("UNIQUE(SPLIT(B5962,"";""))"),"C#")</f>
        <v>C#</v>
      </c>
      <c r="F5962" s="1" t="str">
        <f>IFERROR(__xludf.DUMMYFUNCTION("""COMPUTED_VALUE"""),"HTML/CSS")</f>
        <v>HTML/CSS</v>
      </c>
      <c r="G5962" s="1" t="str">
        <f>IFERROR(__xludf.DUMMYFUNCTION("""COMPUTED_VALUE"""),"JavaScript")</f>
        <v>JavaScript</v>
      </c>
      <c r="H5962" s="1" t="str">
        <f>IFERROR(__xludf.DUMMYFUNCTION("""COMPUTED_VALUE"""),"SQL")</f>
        <v>SQL</v>
      </c>
    </row>
    <row r="5963">
      <c r="B5963" s="1" t="str">
        <f>IFERROR(__xludf.DUMMYFUNCTION("""COMPUTED_VALUE"""),"HTML/CSS;JavaScript;TypeScript")</f>
        <v>HTML/CSS;JavaScript;TypeScript</v>
      </c>
      <c r="E5963" s="1" t="str">
        <f>IFERROR(__xludf.DUMMYFUNCTION("UNIQUE(SPLIT(B5963,"";""))"),"HTML/CSS")</f>
        <v>HTML/CSS</v>
      </c>
      <c r="F5963" s="1" t="str">
        <f>IFERROR(__xludf.DUMMYFUNCTION("""COMPUTED_VALUE"""),"JavaScript")</f>
        <v>JavaScript</v>
      </c>
      <c r="G5963" s="1" t="str">
        <f>IFERROR(__xludf.DUMMYFUNCTION("""COMPUTED_VALUE"""),"TypeScript")</f>
        <v>TypeScript</v>
      </c>
    </row>
    <row r="5964">
      <c r="B5964" s="1" t="str">
        <f>IFERROR(__xludf.DUMMYFUNCTION("""COMPUTED_VALUE"""),"Assembly;Bash/Shell/PowerShell;C;Java;JavaScript;Objective-C;Python;Swift")</f>
        <v>Assembly;Bash/Shell/PowerShell;C;Java;JavaScript;Objective-C;Python;Swift</v>
      </c>
      <c r="E5964" s="1" t="str">
        <f>IFERROR(__xludf.DUMMYFUNCTION("UNIQUE(SPLIT(B5964,"";""))"),"Assembly")</f>
        <v>Assembly</v>
      </c>
      <c r="F5964" s="1" t="str">
        <f>IFERROR(__xludf.DUMMYFUNCTION("""COMPUTED_VALUE"""),"Bash/Shell/PowerShell")</f>
        <v>Bash/Shell/PowerShell</v>
      </c>
      <c r="G5964" s="1" t="str">
        <f>IFERROR(__xludf.DUMMYFUNCTION("""COMPUTED_VALUE"""),"C")</f>
        <v>C</v>
      </c>
      <c r="H5964" s="1" t="str">
        <f>IFERROR(__xludf.DUMMYFUNCTION("""COMPUTED_VALUE"""),"Java")</f>
        <v>Java</v>
      </c>
      <c r="I5964" s="1" t="str">
        <f>IFERROR(__xludf.DUMMYFUNCTION("""COMPUTED_VALUE"""),"JavaScript")</f>
        <v>JavaScript</v>
      </c>
      <c r="J5964" s="1" t="str">
        <f>IFERROR(__xludf.DUMMYFUNCTION("""COMPUTED_VALUE"""),"Objective-C")</f>
        <v>Objective-C</v>
      </c>
      <c r="K5964" s="1" t="str">
        <f>IFERROR(__xludf.DUMMYFUNCTION("""COMPUTED_VALUE"""),"Python")</f>
        <v>Python</v>
      </c>
      <c r="L5964" s="1" t="str">
        <f>IFERROR(__xludf.DUMMYFUNCTION("""COMPUTED_VALUE"""),"Swift")</f>
        <v>Swift</v>
      </c>
    </row>
    <row r="5965">
      <c r="B5965" s="1" t="str">
        <f>IFERROR(__xludf.DUMMYFUNCTION("""COMPUTED_VALUE"""),"Bash/Shell/PowerShell;C;C++;HTML/CSS;JavaScript;Python;Other(s):")</f>
        <v>Bash/Shell/PowerShell;C;C++;HTML/CSS;JavaScript;Python;Other(s):</v>
      </c>
      <c r="E5965" s="1" t="str">
        <f>IFERROR(__xludf.DUMMYFUNCTION("UNIQUE(SPLIT(B5965,"";""))"),"Bash/Shell/PowerShell")</f>
        <v>Bash/Shell/PowerShell</v>
      </c>
      <c r="F5965" s="1" t="str">
        <f>IFERROR(__xludf.DUMMYFUNCTION("""COMPUTED_VALUE"""),"C")</f>
        <v>C</v>
      </c>
      <c r="G5965" s="1" t="str">
        <f>IFERROR(__xludf.DUMMYFUNCTION("""COMPUTED_VALUE"""),"C++")</f>
        <v>C++</v>
      </c>
      <c r="H5965" s="1" t="str">
        <f>IFERROR(__xludf.DUMMYFUNCTION("""COMPUTED_VALUE"""),"HTML/CSS")</f>
        <v>HTML/CSS</v>
      </c>
      <c r="I5965" s="1" t="str">
        <f>IFERROR(__xludf.DUMMYFUNCTION("""COMPUTED_VALUE"""),"JavaScript")</f>
        <v>JavaScript</v>
      </c>
      <c r="J5965" s="1" t="str">
        <f>IFERROR(__xludf.DUMMYFUNCTION("""COMPUTED_VALUE"""),"Python")</f>
        <v>Python</v>
      </c>
      <c r="K5965" s="1" t="str">
        <f>IFERROR(__xludf.DUMMYFUNCTION("""COMPUTED_VALUE"""),"Other(s):")</f>
        <v>Other(s):</v>
      </c>
    </row>
    <row r="5966">
      <c r="B5966" s="1" t="str">
        <f>IFERROR(__xludf.DUMMYFUNCTION("""COMPUTED_VALUE"""),"JavaScript;SQL")</f>
        <v>JavaScript;SQL</v>
      </c>
      <c r="E5966" s="1" t="str">
        <f>IFERROR(__xludf.DUMMYFUNCTION("UNIQUE(SPLIT(B5966,"";""))"),"JavaScript")</f>
        <v>JavaScript</v>
      </c>
      <c r="F5966" s="1" t="str">
        <f>IFERROR(__xludf.DUMMYFUNCTION("""COMPUTED_VALUE"""),"SQL")</f>
        <v>SQL</v>
      </c>
    </row>
    <row r="5967">
      <c r="B5967" s="1" t="str">
        <f>IFERROR(__xludf.DUMMYFUNCTION("""COMPUTED_VALUE"""),"Bash/Shell/PowerShell;C;Go;HTML/CSS;JavaScript;Ruby;Scala;SQL")</f>
        <v>Bash/Shell/PowerShell;C;Go;HTML/CSS;JavaScript;Ruby;Scala;SQL</v>
      </c>
      <c r="E5967" s="1" t="str">
        <f>IFERROR(__xludf.DUMMYFUNCTION("UNIQUE(SPLIT(B5967,"";""))"),"Bash/Shell/PowerShell")</f>
        <v>Bash/Shell/PowerShell</v>
      </c>
      <c r="F5967" s="1" t="str">
        <f>IFERROR(__xludf.DUMMYFUNCTION("""COMPUTED_VALUE"""),"C")</f>
        <v>C</v>
      </c>
      <c r="G5967" s="1" t="str">
        <f>IFERROR(__xludf.DUMMYFUNCTION("""COMPUTED_VALUE"""),"Go")</f>
        <v>Go</v>
      </c>
      <c r="H5967" s="1" t="str">
        <f>IFERROR(__xludf.DUMMYFUNCTION("""COMPUTED_VALUE"""),"HTML/CSS")</f>
        <v>HTML/CSS</v>
      </c>
      <c r="I5967" s="1" t="str">
        <f>IFERROR(__xludf.DUMMYFUNCTION("""COMPUTED_VALUE"""),"JavaScript")</f>
        <v>JavaScript</v>
      </c>
      <c r="J5967" s="1" t="str">
        <f>IFERROR(__xludf.DUMMYFUNCTION("""COMPUTED_VALUE"""),"Ruby")</f>
        <v>Ruby</v>
      </c>
      <c r="K5967" s="1" t="str">
        <f>IFERROR(__xludf.DUMMYFUNCTION("""COMPUTED_VALUE"""),"Scala")</f>
        <v>Scala</v>
      </c>
      <c r="L5967" s="1" t="str">
        <f>IFERROR(__xludf.DUMMYFUNCTION("""COMPUTED_VALUE"""),"SQL")</f>
        <v>SQL</v>
      </c>
    </row>
    <row r="5968">
      <c r="B5968" s="1" t="str">
        <f>IFERROR(__xludf.DUMMYFUNCTION("""COMPUTED_VALUE"""),"HTML/CSS;Java;JavaScript;SQL")</f>
        <v>HTML/CSS;Java;JavaScript;SQL</v>
      </c>
      <c r="E5968" s="1" t="str">
        <f>IFERROR(__xludf.DUMMYFUNCTION("UNIQUE(SPLIT(B5968,"";""))"),"HTML/CSS")</f>
        <v>HTML/CSS</v>
      </c>
      <c r="F5968" s="1" t="str">
        <f>IFERROR(__xludf.DUMMYFUNCTION("""COMPUTED_VALUE"""),"Java")</f>
        <v>Java</v>
      </c>
      <c r="G5968" s="1" t="str">
        <f>IFERROR(__xludf.DUMMYFUNCTION("""COMPUTED_VALUE"""),"JavaScript")</f>
        <v>JavaScript</v>
      </c>
      <c r="H5968" s="1" t="str">
        <f>IFERROR(__xludf.DUMMYFUNCTION("""COMPUTED_VALUE"""),"SQL")</f>
        <v>SQL</v>
      </c>
    </row>
    <row r="5969">
      <c r="B5969" s="1" t="str">
        <f>IFERROR(__xludf.DUMMYFUNCTION("""COMPUTED_VALUE"""),"Bash/Shell/PowerShell;C;C#;Go;HTML/CSS;Java;JavaScript;PHP;Python;TypeScript")</f>
        <v>Bash/Shell/PowerShell;C;C#;Go;HTML/CSS;Java;JavaScript;PHP;Python;TypeScript</v>
      </c>
      <c r="E5969" s="1" t="str">
        <f>IFERROR(__xludf.DUMMYFUNCTION("UNIQUE(SPLIT(B5969,"";""))"),"Bash/Shell/PowerShell")</f>
        <v>Bash/Shell/PowerShell</v>
      </c>
      <c r="F5969" s="1" t="str">
        <f>IFERROR(__xludf.DUMMYFUNCTION("""COMPUTED_VALUE"""),"C")</f>
        <v>C</v>
      </c>
      <c r="G5969" s="1" t="str">
        <f>IFERROR(__xludf.DUMMYFUNCTION("""COMPUTED_VALUE"""),"C#")</f>
        <v>C#</v>
      </c>
      <c r="H5969" s="1" t="str">
        <f>IFERROR(__xludf.DUMMYFUNCTION("""COMPUTED_VALUE"""),"Go")</f>
        <v>Go</v>
      </c>
      <c r="I5969" s="1" t="str">
        <f>IFERROR(__xludf.DUMMYFUNCTION("""COMPUTED_VALUE"""),"HTML/CSS")</f>
        <v>HTML/CSS</v>
      </c>
      <c r="J5969" s="1" t="str">
        <f>IFERROR(__xludf.DUMMYFUNCTION("""COMPUTED_VALUE"""),"Java")</f>
        <v>Java</v>
      </c>
      <c r="K5969" s="1" t="str">
        <f>IFERROR(__xludf.DUMMYFUNCTION("""COMPUTED_VALUE"""),"JavaScript")</f>
        <v>JavaScript</v>
      </c>
      <c r="L5969" s="1" t="str">
        <f>IFERROR(__xludf.DUMMYFUNCTION("""COMPUTED_VALUE"""),"PHP")</f>
        <v>PHP</v>
      </c>
      <c r="M5969" s="1" t="str">
        <f>IFERROR(__xludf.DUMMYFUNCTION("""COMPUTED_VALUE"""),"Python")</f>
        <v>Python</v>
      </c>
      <c r="N5969" s="1" t="str">
        <f>IFERROR(__xludf.DUMMYFUNCTION("""COMPUTED_VALUE"""),"TypeScript")</f>
        <v>TypeScript</v>
      </c>
    </row>
    <row r="5970">
      <c r="B5970" s="1" t="str">
        <f>IFERROR(__xludf.DUMMYFUNCTION("""COMPUTED_VALUE"""),"Bash/Shell/PowerShell;JavaScript;R")</f>
        <v>Bash/Shell/PowerShell;JavaScript;R</v>
      </c>
      <c r="E5970" s="1" t="str">
        <f>IFERROR(__xludf.DUMMYFUNCTION("UNIQUE(SPLIT(B5970,"";""))"),"Bash/Shell/PowerShell")</f>
        <v>Bash/Shell/PowerShell</v>
      </c>
      <c r="F5970" s="1" t="str">
        <f>IFERROR(__xludf.DUMMYFUNCTION("""COMPUTED_VALUE"""),"JavaScript")</f>
        <v>JavaScript</v>
      </c>
      <c r="G5970" s="1" t="str">
        <f>IFERROR(__xludf.DUMMYFUNCTION("""COMPUTED_VALUE"""),"R")</f>
        <v>R</v>
      </c>
    </row>
    <row r="5971">
      <c r="B5971" s="1" t="str">
        <f>IFERROR(__xludf.DUMMYFUNCTION("""COMPUTED_VALUE"""),"C#;HTML/CSS;JavaScript;SQL;TypeScript")</f>
        <v>C#;HTML/CSS;JavaScript;SQL;TypeScript</v>
      </c>
      <c r="E5971" s="1" t="str">
        <f>IFERROR(__xludf.DUMMYFUNCTION("UNIQUE(SPLIT(B5971,"";""))"),"C#")</f>
        <v>C#</v>
      </c>
      <c r="F5971" s="1" t="str">
        <f>IFERROR(__xludf.DUMMYFUNCTION("""COMPUTED_VALUE"""),"HTML/CSS")</f>
        <v>HTML/CSS</v>
      </c>
      <c r="G5971" s="1" t="str">
        <f>IFERROR(__xludf.DUMMYFUNCTION("""COMPUTED_VALUE"""),"JavaScript")</f>
        <v>JavaScript</v>
      </c>
      <c r="H5971" s="1" t="str">
        <f>IFERROR(__xludf.DUMMYFUNCTION("""COMPUTED_VALUE"""),"SQL")</f>
        <v>SQL</v>
      </c>
      <c r="I5971" s="1" t="str">
        <f>IFERROR(__xludf.DUMMYFUNCTION("""COMPUTED_VALUE"""),"TypeScript")</f>
        <v>TypeScript</v>
      </c>
    </row>
    <row r="5972">
      <c r="B5972" s="1" t="str">
        <f>IFERROR(__xludf.DUMMYFUNCTION("""COMPUTED_VALUE"""),"C++;HTML/CSS;JavaScript;TypeScript;Other(s):")</f>
        <v>C++;HTML/CSS;JavaScript;TypeScript;Other(s):</v>
      </c>
      <c r="E5972" s="1" t="str">
        <f>IFERROR(__xludf.DUMMYFUNCTION("UNIQUE(SPLIT(B5972,"";""))"),"C++")</f>
        <v>C++</v>
      </c>
      <c r="F5972" s="1" t="str">
        <f>IFERROR(__xludf.DUMMYFUNCTION("""COMPUTED_VALUE"""),"HTML/CSS")</f>
        <v>HTML/CSS</v>
      </c>
      <c r="G5972" s="1" t="str">
        <f>IFERROR(__xludf.DUMMYFUNCTION("""COMPUTED_VALUE"""),"JavaScript")</f>
        <v>JavaScript</v>
      </c>
      <c r="H5972" s="1" t="str">
        <f>IFERROR(__xludf.DUMMYFUNCTION("""COMPUTED_VALUE"""),"TypeScript")</f>
        <v>TypeScript</v>
      </c>
      <c r="I5972" s="1" t="str">
        <f>IFERROR(__xludf.DUMMYFUNCTION("""COMPUTED_VALUE"""),"Other(s):")</f>
        <v>Other(s):</v>
      </c>
    </row>
    <row r="5973">
      <c r="B5973" s="1" t="str">
        <f>IFERROR(__xludf.DUMMYFUNCTION("""COMPUTED_VALUE"""),"Bash/Shell/PowerShell;C;C++;C#;HTML/CSS;Java;Python;Ruby;SQL;TypeScript")</f>
        <v>Bash/Shell/PowerShell;C;C++;C#;HTML/CSS;Java;Python;Ruby;SQL;TypeScript</v>
      </c>
      <c r="E5973" s="1" t="str">
        <f>IFERROR(__xludf.DUMMYFUNCTION("UNIQUE(SPLIT(B5973,"";""))"),"Bash/Shell/PowerShell")</f>
        <v>Bash/Shell/PowerShell</v>
      </c>
      <c r="F5973" s="1" t="str">
        <f>IFERROR(__xludf.DUMMYFUNCTION("""COMPUTED_VALUE"""),"C")</f>
        <v>C</v>
      </c>
      <c r="G5973" s="1" t="str">
        <f>IFERROR(__xludf.DUMMYFUNCTION("""COMPUTED_VALUE"""),"C++")</f>
        <v>C++</v>
      </c>
      <c r="H5973" s="1" t="str">
        <f>IFERROR(__xludf.DUMMYFUNCTION("""COMPUTED_VALUE"""),"C#")</f>
        <v>C#</v>
      </c>
      <c r="I5973" s="1" t="str">
        <f>IFERROR(__xludf.DUMMYFUNCTION("""COMPUTED_VALUE"""),"HTML/CSS")</f>
        <v>HTML/CSS</v>
      </c>
      <c r="J5973" s="1" t="str">
        <f>IFERROR(__xludf.DUMMYFUNCTION("""COMPUTED_VALUE"""),"Java")</f>
        <v>Java</v>
      </c>
      <c r="K5973" s="1" t="str">
        <f>IFERROR(__xludf.DUMMYFUNCTION("""COMPUTED_VALUE"""),"Python")</f>
        <v>Python</v>
      </c>
      <c r="L5973" s="1" t="str">
        <f>IFERROR(__xludf.DUMMYFUNCTION("""COMPUTED_VALUE"""),"Ruby")</f>
        <v>Ruby</v>
      </c>
      <c r="M5973" s="1" t="str">
        <f>IFERROR(__xludf.DUMMYFUNCTION("""COMPUTED_VALUE"""),"SQL")</f>
        <v>SQL</v>
      </c>
      <c r="N5973" s="1" t="str">
        <f>IFERROR(__xludf.DUMMYFUNCTION("""COMPUTED_VALUE"""),"TypeScript")</f>
        <v>TypeScript</v>
      </c>
    </row>
    <row r="5974">
      <c r="B5974" s="1" t="str">
        <f>IFERROR(__xludf.DUMMYFUNCTION("""COMPUTED_VALUE"""),"Bash/Shell/PowerShell;Go;Python;SQL")</f>
        <v>Bash/Shell/PowerShell;Go;Python;SQL</v>
      </c>
      <c r="E5974" s="1" t="str">
        <f>IFERROR(__xludf.DUMMYFUNCTION("UNIQUE(SPLIT(B5974,"";""))"),"Bash/Shell/PowerShell")</f>
        <v>Bash/Shell/PowerShell</v>
      </c>
      <c r="F5974" s="1" t="str">
        <f>IFERROR(__xludf.DUMMYFUNCTION("""COMPUTED_VALUE"""),"Go")</f>
        <v>Go</v>
      </c>
      <c r="G5974" s="1" t="str">
        <f>IFERROR(__xludf.DUMMYFUNCTION("""COMPUTED_VALUE"""),"Python")</f>
        <v>Python</v>
      </c>
      <c r="H5974" s="1" t="str">
        <f>IFERROR(__xludf.DUMMYFUNCTION("""COMPUTED_VALUE"""),"SQL")</f>
        <v>SQL</v>
      </c>
    </row>
    <row r="5975">
      <c r="B5975" s="1" t="str">
        <f>IFERROR(__xludf.DUMMYFUNCTION("""COMPUTED_VALUE"""),"Assembly;C;C++;HTML/CSS;Java;JavaScript")</f>
        <v>Assembly;C;C++;HTML/CSS;Java;JavaScript</v>
      </c>
      <c r="E5975" s="1" t="str">
        <f>IFERROR(__xludf.DUMMYFUNCTION("UNIQUE(SPLIT(B5975,"";""))"),"Assembly")</f>
        <v>Assembly</v>
      </c>
      <c r="F5975" s="1" t="str">
        <f>IFERROR(__xludf.DUMMYFUNCTION("""COMPUTED_VALUE"""),"C")</f>
        <v>C</v>
      </c>
      <c r="G5975" s="1" t="str">
        <f>IFERROR(__xludf.DUMMYFUNCTION("""COMPUTED_VALUE"""),"C++")</f>
        <v>C++</v>
      </c>
      <c r="H5975" s="1" t="str">
        <f>IFERROR(__xludf.DUMMYFUNCTION("""COMPUTED_VALUE"""),"HTML/CSS")</f>
        <v>HTML/CSS</v>
      </c>
      <c r="I5975" s="1" t="str">
        <f>IFERROR(__xludf.DUMMYFUNCTION("""COMPUTED_VALUE"""),"Java")</f>
        <v>Java</v>
      </c>
      <c r="J5975" s="1" t="str">
        <f>IFERROR(__xludf.DUMMYFUNCTION("""COMPUTED_VALUE"""),"JavaScript")</f>
        <v>JavaScript</v>
      </c>
    </row>
    <row r="5976">
      <c r="B5976" s="1" t="str">
        <f>IFERROR(__xludf.DUMMYFUNCTION("""COMPUTED_VALUE"""),"C#;HTML/CSS;JavaScript;SQL;TypeScript")</f>
        <v>C#;HTML/CSS;JavaScript;SQL;TypeScript</v>
      </c>
      <c r="E5976" s="1" t="str">
        <f>IFERROR(__xludf.DUMMYFUNCTION("UNIQUE(SPLIT(B5976,"";""))"),"C#")</f>
        <v>C#</v>
      </c>
      <c r="F5976" s="1" t="str">
        <f>IFERROR(__xludf.DUMMYFUNCTION("""COMPUTED_VALUE"""),"HTML/CSS")</f>
        <v>HTML/CSS</v>
      </c>
      <c r="G5976" s="1" t="str">
        <f>IFERROR(__xludf.DUMMYFUNCTION("""COMPUTED_VALUE"""),"JavaScript")</f>
        <v>JavaScript</v>
      </c>
      <c r="H5976" s="1" t="str">
        <f>IFERROR(__xludf.DUMMYFUNCTION("""COMPUTED_VALUE"""),"SQL")</f>
        <v>SQL</v>
      </c>
      <c r="I5976" s="1" t="str">
        <f>IFERROR(__xludf.DUMMYFUNCTION("""COMPUTED_VALUE"""),"TypeScript")</f>
        <v>TypeScript</v>
      </c>
    </row>
    <row r="5977">
      <c r="B5977" s="1" t="str">
        <f>IFERROR(__xludf.DUMMYFUNCTION("""COMPUTED_VALUE"""),"Assembly;Bash/Shell/PowerShell;C;C++;C#;Dart;Go;HTML/CSS;Java;JavaScript;Kotlin;Objective-C;Python;Rust;SQL;Swift;TypeScript;WebAssembly")</f>
        <v>Assembly;Bash/Shell/PowerShell;C;C++;C#;Dart;Go;HTML/CSS;Java;JavaScript;Kotlin;Objective-C;Python;Rust;SQL;Swift;TypeScript;WebAssembly</v>
      </c>
      <c r="E5977" s="1" t="str">
        <f>IFERROR(__xludf.DUMMYFUNCTION("UNIQUE(SPLIT(B5977,"";""))"),"Assembly")</f>
        <v>Assembly</v>
      </c>
      <c r="F5977" s="1" t="str">
        <f>IFERROR(__xludf.DUMMYFUNCTION("""COMPUTED_VALUE"""),"Bash/Shell/PowerShell")</f>
        <v>Bash/Shell/PowerShell</v>
      </c>
      <c r="G5977" s="1" t="str">
        <f>IFERROR(__xludf.DUMMYFUNCTION("""COMPUTED_VALUE"""),"C")</f>
        <v>C</v>
      </c>
      <c r="H5977" s="1" t="str">
        <f>IFERROR(__xludf.DUMMYFUNCTION("""COMPUTED_VALUE"""),"C++")</f>
        <v>C++</v>
      </c>
      <c r="I5977" s="1" t="str">
        <f>IFERROR(__xludf.DUMMYFUNCTION("""COMPUTED_VALUE"""),"C#")</f>
        <v>C#</v>
      </c>
      <c r="J5977" s="1" t="str">
        <f>IFERROR(__xludf.DUMMYFUNCTION("""COMPUTED_VALUE"""),"Dart")</f>
        <v>Dart</v>
      </c>
      <c r="K5977" s="1" t="str">
        <f>IFERROR(__xludf.DUMMYFUNCTION("""COMPUTED_VALUE"""),"Go")</f>
        <v>Go</v>
      </c>
      <c r="L5977" s="1" t="str">
        <f>IFERROR(__xludf.DUMMYFUNCTION("""COMPUTED_VALUE"""),"HTML/CSS")</f>
        <v>HTML/CSS</v>
      </c>
      <c r="M5977" s="1" t="str">
        <f>IFERROR(__xludf.DUMMYFUNCTION("""COMPUTED_VALUE"""),"Java")</f>
        <v>Java</v>
      </c>
      <c r="N5977" s="1" t="str">
        <f>IFERROR(__xludf.DUMMYFUNCTION("""COMPUTED_VALUE"""),"JavaScript")</f>
        <v>JavaScript</v>
      </c>
      <c r="O5977" s="1" t="str">
        <f>IFERROR(__xludf.DUMMYFUNCTION("""COMPUTED_VALUE"""),"Kotlin")</f>
        <v>Kotlin</v>
      </c>
      <c r="P5977" s="1" t="str">
        <f>IFERROR(__xludf.DUMMYFUNCTION("""COMPUTED_VALUE"""),"Objective-C")</f>
        <v>Objective-C</v>
      </c>
      <c r="Q5977" s="1" t="str">
        <f>IFERROR(__xludf.DUMMYFUNCTION("""COMPUTED_VALUE"""),"Python")</f>
        <v>Python</v>
      </c>
      <c r="R5977" s="1" t="str">
        <f>IFERROR(__xludf.DUMMYFUNCTION("""COMPUTED_VALUE"""),"Rust")</f>
        <v>Rust</v>
      </c>
      <c r="S5977" s="1" t="str">
        <f>IFERROR(__xludf.DUMMYFUNCTION("""COMPUTED_VALUE"""),"SQL")</f>
        <v>SQL</v>
      </c>
      <c r="T5977" s="1" t="str">
        <f>IFERROR(__xludf.DUMMYFUNCTION("""COMPUTED_VALUE"""),"Swift")</f>
        <v>Swift</v>
      </c>
      <c r="U5977" s="1" t="str">
        <f>IFERROR(__xludf.DUMMYFUNCTION("""COMPUTED_VALUE"""),"TypeScript")</f>
        <v>TypeScript</v>
      </c>
      <c r="V5977" s="1" t="str">
        <f>IFERROR(__xludf.DUMMYFUNCTION("""COMPUTED_VALUE"""),"WebAssembly")</f>
        <v>WebAssembly</v>
      </c>
    </row>
    <row r="5978">
      <c r="B5978" s="1" t="str">
        <f>IFERROR(__xludf.DUMMYFUNCTION("""COMPUTED_VALUE"""),"Bash/Shell/PowerShell;C++;C#;HTML/CSS;JavaScript;SQL")</f>
        <v>Bash/Shell/PowerShell;C++;C#;HTML/CSS;JavaScript;SQL</v>
      </c>
      <c r="E5978" s="1" t="str">
        <f>IFERROR(__xludf.DUMMYFUNCTION("UNIQUE(SPLIT(B5978,"";""))"),"Bash/Shell/PowerShell")</f>
        <v>Bash/Shell/PowerShell</v>
      </c>
      <c r="F5978" s="1" t="str">
        <f>IFERROR(__xludf.DUMMYFUNCTION("""COMPUTED_VALUE"""),"C++")</f>
        <v>C++</v>
      </c>
      <c r="G5978" s="1" t="str">
        <f>IFERROR(__xludf.DUMMYFUNCTION("""COMPUTED_VALUE"""),"C#")</f>
        <v>C#</v>
      </c>
      <c r="H5978" s="1" t="str">
        <f>IFERROR(__xludf.DUMMYFUNCTION("""COMPUTED_VALUE"""),"HTML/CSS")</f>
        <v>HTML/CSS</v>
      </c>
      <c r="I5978" s="1" t="str">
        <f>IFERROR(__xludf.DUMMYFUNCTION("""COMPUTED_VALUE"""),"JavaScript")</f>
        <v>JavaScript</v>
      </c>
      <c r="J5978" s="1" t="str">
        <f>IFERROR(__xludf.DUMMYFUNCTION("""COMPUTED_VALUE"""),"SQL")</f>
        <v>SQL</v>
      </c>
    </row>
    <row r="5979">
      <c r="B5979" s="1" t="str">
        <f>IFERROR(__xludf.DUMMYFUNCTION("""COMPUTED_VALUE"""),"C#;HTML/CSS;JavaScript;SQL")</f>
        <v>C#;HTML/CSS;JavaScript;SQL</v>
      </c>
      <c r="E5979" s="1" t="str">
        <f>IFERROR(__xludf.DUMMYFUNCTION("UNIQUE(SPLIT(B5979,"";""))"),"C#")</f>
        <v>C#</v>
      </c>
      <c r="F5979" s="1" t="str">
        <f>IFERROR(__xludf.DUMMYFUNCTION("""COMPUTED_VALUE"""),"HTML/CSS")</f>
        <v>HTML/CSS</v>
      </c>
      <c r="G5979" s="1" t="str">
        <f>IFERROR(__xludf.DUMMYFUNCTION("""COMPUTED_VALUE"""),"JavaScript")</f>
        <v>JavaScript</v>
      </c>
      <c r="H5979" s="1" t="str">
        <f>IFERROR(__xludf.DUMMYFUNCTION("""COMPUTED_VALUE"""),"SQL")</f>
        <v>SQL</v>
      </c>
    </row>
    <row r="5980">
      <c r="B5980" s="1" t="str">
        <f>IFERROR(__xludf.DUMMYFUNCTION("""COMPUTED_VALUE"""),"C#;Go;HTML/CSS;Java;JavaScript;Kotlin;Python;SQL;TypeScript")</f>
        <v>C#;Go;HTML/CSS;Java;JavaScript;Kotlin;Python;SQL;TypeScript</v>
      </c>
      <c r="E5980" s="1" t="str">
        <f>IFERROR(__xludf.DUMMYFUNCTION("UNIQUE(SPLIT(B5980,"";""))"),"C#")</f>
        <v>C#</v>
      </c>
      <c r="F5980" s="1" t="str">
        <f>IFERROR(__xludf.DUMMYFUNCTION("""COMPUTED_VALUE"""),"Go")</f>
        <v>Go</v>
      </c>
      <c r="G5980" s="1" t="str">
        <f>IFERROR(__xludf.DUMMYFUNCTION("""COMPUTED_VALUE"""),"HTML/CSS")</f>
        <v>HTML/CSS</v>
      </c>
      <c r="H5980" s="1" t="str">
        <f>IFERROR(__xludf.DUMMYFUNCTION("""COMPUTED_VALUE"""),"Java")</f>
        <v>Java</v>
      </c>
      <c r="I5980" s="1" t="str">
        <f>IFERROR(__xludf.DUMMYFUNCTION("""COMPUTED_VALUE"""),"JavaScript")</f>
        <v>JavaScript</v>
      </c>
      <c r="J5980" s="1" t="str">
        <f>IFERROR(__xludf.DUMMYFUNCTION("""COMPUTED_VALUE"""),"Kotlin")</f>
        <v>Kotlin</v>
      </c>
      <c r="K5980" s="1" t="str">
        <f>IFERROR(__xludf.DUMMYFUNCTION("""COMPUTED_VALUE"""),"Python")</f>
        <v>Python</v>
      </c>
      <c r="L5980" s="1" t="str">
        <f>IFERROR(__xludf.DUMMYFUNCTION("""COMPUTED_VALUE"""),"SQL")</f>
        <v>SQL</v>
      </c>
      <c r="M5980" s="1" t="str">
        <f>IFERROR(__xludf.DUMMYFUNCTION("""COMPUTED_VALUE"""),"TypeScript")</f>
        <v>TypeScript</v>
      </c>
    </row>
    <row r="5981">
      <c r="B5981" s="1" t="str">
        <f>IFERROR(__xludf.DUMMYFUNCTION("""COMPUTED_VALUE"""),"Bash/Shell/PowerShell;C;HTML/CSS;Java;JavaScript;SQL;Other(s):")</f>
        <v>Bash/Shell/PowerShell;C;HTML/CSS;Java;JavaScript;SQL;Other(s):</v>
      </c>
      <c r="E5981" s="1" t="str">
        <f>IFERROR(__xludf.DUMMYFUNCTION("UNIQUE(SPLIT(B5981,"";""))"),"Bash/Shell/PowerShell")</f>
        <v>Bash/Shell/PowerShell</v>
      </c>
      <c r="F5981" s="1" t="str">
        <f>IFERROR(__xludf.DUMMYFUNCTION("""COMPUTED_VALUE"""),"C")</f>
        <v>C</v>
      </c>
      <c r="G5981" s="1" t="str">
        <f>IFERROR(__xludf.DUMMYFUNCTION("""COMPUTED_VALUE"""),"HTML/CSS")</f>
        <v>HTML/CSS</v>
      </c>
      <c r="H5981" s="1" t="str">
        <f>IFERROR(__xludf.DUMMYFUNCTION("""COMPUTED_VALUE"""),"Java")</f>
        <v>Java</v>
      </c>
      <c r="I5981" s="1" t="str">
        <f>IFERROR(__xludf.DUMMYFUNCTION("""COMPUTED_VALUE"""),"JavaScript")</f>
        <v>JavaScript</v>
      </c>
      <c r="J5981" s="1" t="str">
        <f>IFERROR(__xludf.DUMMYFUNCTION("""COMPUTED_VALUE"""),"SQL")</f>
        <v>SQL</v>
      </c>
      <c r="K5981" s="1" t="str">
        <f>IFERROR(__xludf.DUMMYFUNCTION("""COMPUTED_VALUE"""),"Other(s):")</f>
        <v>Other(s):</v>
      </c>
    </row>
    <row r="5982">
      <c r="B5982" s="1" t="str">
        <f>IFERROR(__xludf.DUMMYFUNCTION("""COMPUTED_VALUE"""),"Bash/Shell/PowerShell;C#;HTML/CSS;Java;JavaScript;Python;SQL;TypeScript")</f>
        <v>Bash/Shell/PowerShell;C#;HTML/CSS;Java;JavaScript;Python;SQL;TypeScript</v>
      </c>
      <c r="E5982" s="1" t="str">
        <f>IFERROR(__xludf.DUMMYFUNCTION("UNIQUE(SPLIT(B5982,"";""))"),"Bash/Shell/PowerShell")</f>
        <v>Bash/Shell/PowerShell</v>
      </c>
      <c r="F5982" s="1" t="str">
        <f>IFERROR(__xludf.DUMMYFUNCTION("""COMPUTED_VALUE"""),"C#")</f>
        <v>C#</v>
      </c>
      <c r="G5982" s="1" t="str">
        <f>IFERROR(__xludf.DUMMYFUNCTION("""COMPUTED_VALUE"""),"HTML/CSS")</f>
        <v>HTML/CSS</v>
      </c>
      <c r="H5982" s="1" t="str">
        <f>IFERROR(__xludf.DUMMYFUNCTION("""COMPUTED_VALUE"""),"Java")</f>
        <v>Java</v>
      </c>
      <c r="I5982" s="1" t="str">
        <f>IFERROR(__xludf.DUMMYFUNCTION("""COMPUTED_VALUE"""),"JavaScript")</f>
        <v>JavaScript</v>
      </c>
      <c r="J5982" s="1" t="str">
        <f>IFERROR(__xludf.DUMMYFUNCTION("""COMPUTED_VALUE"""),"Python")</f>
        <v>Python</v>
      </c>
      <c r="K5982" s="1" t="str">
        <f>IFERROR(__xludf.DUMMYFUNCTION("""COMPUTED_VALUE"""),"SQL")</f>
        <v>SQL</v>
      </c>
      <c r="L5982" s="1" t="str">
        <f>IFERROR(__xludf.DUMMYFUNCTION("""COMPUTED_VALUE"""),"TypeScript")</f>
        <v>TypeScript</v>
      </c>
    </row>
    <row r="5983">
      <c r="B5983" s="1" t="str">
        <f>IFERROR(__xludf.DUMMYFUNCTION("""COMPUTED_VALUE"""),"C#")</f>
        <v>C#</v>
      </c>
      <c r="E5983" s="1" t="str">
        <f>IFERROR(__xludf.DUMMYFUNCTION("UNIQUE(SPLIT(B5983,"";""))"),"C#")</f>
        <v>C#</v>
      </c>
    </row>
    <row r="5984">
      <c r="B5984" s="1" t="str">
        <f>IFERROR(__xludf.DUMMYFUNCTION("""COMPUTED_VALUE"""),"C++;Go;HTML/CSS;JavaScript;Python;SQL")</f>
        <v>C++;Go;HTML/CSS;JavaScript;Python;SQL</v>
      </c>
      <c r="E5984" s="1" t="str">
        <f>IFERROR(__xludf.DUMMYFUNCTION("UNIQUE(SPLIT(B5984,"";""))"),"C++")</f>
        <v>C++</v>
      </c>
      <c r="F5984" s="1" t="str">
        <f>IFERROR(__xludf.DUMMYFUNCTION("""COMPUTED_VALUE"""),"Go")</f>
        <v>Go</v>
      </c>
      <c r="G5984" s="1" t="str">
        <f>IFERROR(__xludf.DUMMYFUNCTION("""COMPUTED_VALUE"""),"HTML/CSS")</f>
        <v>HTML/CSS</v>
      </c>
      <c r="H5984" s="1" t="str">
        <f>IFERROR(__xludf.DUMMYFUNCTION("""COMPUTED_VALUE"""),"JavaScript")</f>
        <v>JavaScript</v>
      </c>
      <c r="I5984" s="1" t="str">
        <f>IFERROR(__xludf.DUMMYFUNCTION("""COMPUTED_VALUE"""),"Python")</f>
        <v>Python</v>
      </c>
      <c r="J5984" s="1" t="str">
        <f>IFERROR(__xludf.DUMMYFUNCTION("""COMPUTED_VALUE"""),"SQL")</f>
        <v>SQL</v>
      </c>
    </row>
    <row r="5985">
      <c r="B5985" s="1" t="str">
        <f>IFERROR(__xludf.DUMMYFUNCTION("""COMPUTED_VALUE"""),"Bash/Shell/PowerShell;Go;HTML/CSS;JavaScript")</f>
        <v>Bash/Shell/PowerShell;Go;HTML/CSS;JavaScript</v>
      </c>
      <c r="E5985" s="1" t="str">
        <f>IFERROR(__xludf.DUMMYFUNCTION("UNIQUE(SPLIT(B5985,"";""))"),"Bash/Shell/PowerShell")</f>
        <v>Bash/Shell/PowerShell</v>
      </c>
      <c r="F5985" s="1" t="str">
        <f>IFERROR(__xludf.DUMMYFUNCTION("""COMPUTED_VALUE"""),"Go")</f>
        <v>Go</v>
      </c>
      <c r="G5985" s="1" t="str">
        <f>IFERROR(__xludf.DUMMYFUNCTION("""COMPUTED_VALUE"""),"HTML/CSS")</f>
        <v>HTML/CSS</v>
      </c>
      <c r="H5985" s="1" t="str">
        <f>IFERROR(__xludf.DUMMYFUNCTION("""COMPUTED_VALUE"""),"JavaScript")</f>
        <v>JavaScript</v>
      </c>
    </row>
    <row r="5986">
      <c r="B5986" s="1" t="str">
        <f>IFERROR(__xludf.DUMMYFUNCTION("""COMPUTED_VALUE"""),"C++;Java;Kotlin;Python")</f>
        <v>C++;Java;Kotlin;Python</v>
      </c>
      <c r="E5986" s="1" t="str">
        <f>IFERROR(__xludf.DUMMYFUNCTION("UNIQUE(SPLIT(B5986,"";""))"),"C++")</f>
        <v>C++</v>
      </c>
      <c r="F5986" s="1" t="str">
        <f>IFERROR(__xludf.DUMMYFUNCTION("""COMPUTED_VALUE"""),"Java")</f>
        <v>Java</v>
      </c>
      <c r="G5986" s="1" t="str">
        <f>IFERROR(__xludf.DUMMYFUNCTION("""COMPUTED_VALUE"""),"Kotlin")</f>
        <v>Kotlin</v>
      </c>
      <c r="H5986" s="1" t="str">
        <f>IFERROR(__xludf.DUMMYFUNCTION("""COMPUTED_VALUE"""),"Python")</f>
        <v>Python</v>
      </c>
    </row>
    <row r="5987">
      <c r="B5987" s="1" t="str">
        <f>IFERROR(__xludf.DUMMYFUNCTION("""COMPUTED_VALUE"""),"Bash/Shell/PowerShell;HTML/CSS;Ruby;SQL")</f>
        <v>Bash/Shell/PowerShell;HTML/CSS;Ruby;SQL</v>
      </c>
      <c r="E5987" s="1" t="str">
        <f>IFERROR(__xludf.DUMMYFUNCTION("UNIQUE(SPLIT(B5987,"";""))"),"Bash/Shell/PowerShell")</f>
        <v>Bash/Shell/PowerShell</v>
      </c>
      <c r="F5987" s="1" t="str">
        <f>IFERROR(__xludf.DUMMYFUNCTION("""COMPUTED_VALUE"""),"HTML/CSS")</f>
        <v>HTML/CSS</v>
      </c>
      <c r="G5987" s="1" t="str">
        <f>IFERROR(__xludf.DUMMYFUNCTION("""COMPUTED_VALUE"""),"Ruby")</f>
        <v>Ruby</v>
      </c>
      <c r="H5987" s="1" t="str">
        <f>IFERROR(__xludf.DUMMYFUNCTION("""COMPUTED_VALUE"""),"SQL")</f>
        <v>SQL</v>
      </c>
    </row>
    <row r="5988">
      <c r="B5988" s="1" t="str">
        <f>IFERROR(__xludf.DUMMYFUNCTION("""COMPUTED_VALUE"""),"C;C++;Java;JavaScript;PHP;Ruby")</f>
        <v>C;C++;Java;JavaScript;PHP;Ruby</v>
      </c>
      <c r="E5988" s="1" t="str">
        <f>IFERROR(__xludf.DUMMYFUNCTION("UNIQUE(SPLIT(B5988,"";""))"),"C")</f>
        <v>C</v>
      </c>
      <c r="F5988" s="1" t="str">
        <f>IFERROR(__xludf.DUMMYFUNCTION("""COMPUTED_VALUE"""),"C++")</f>
        <v>C++</v>
      </c>
      <c r="G5988" s="1" t="str">
        <f>IFERROR(__xludf.DUMMYFUNCTION("""COMPUTED_VALUE"""),"Java")</f>
        <v>Java</v>
      </c>
      <c r="H5988" s="1" t="str">
        <f>IFERROR(__xludf.DUMMYFUNCTION("""COMPUTED_VALUE"""),"JavaScript")</f>
        <v>JavaScript</v>
      </c>
      <c r="I5988" s="1" t="str">
        <f>IFERROR(__xludf.DUMMYFUNCTION("""COMPUTED_VALUE"""),"PHP")</f>
        <v>PHP</v>
      </c>
      <c r="J5988" s="1" t="str">
        <f>IFERROR(__xludf.DUMMYFUNCTION("""COMPUTED_VALUE"""),"Ruby")</f>
        <v>Ruby</v>
      </c>
    </row>
    <row r="5989">
      <c r="B5989" s="1" t="str">
        <f>IFERROR(__xludf.DUMMYFUNCTION("""COMPUTED_VALUE"""),"Bash/Shell/PowerShell;C#;Clojure;Go;Java;JavaScript;SQL")</f>
        <v>Bash/Shell/PowerShell;C#;Clojure;Go;Java;JavaScript;SQL</v>
      </c>
      <c r="E5989" s="1" t="str">
        <f>IFERROR(__xludf.DUMMYFUNCTION("UNIQUE(SPLIT(B5989,"";""))"),"Bash/Shell/PowerShell")</f>
        <v>Bash/Shell/PowerShell</v>
      </c>
      <c r="F5989" s="1" t="str">
        <f>IFERROR(__xludf.DUMMYFUNCTION("""COMPUTED_VALUE"""),"C#")</f>
        <v>C#</v>
      </c>
      <c r="G5989" s="1" t="str">
        <f>IFERROR(__xludf.DUMMYFUNCTION("""COMPUTED_VALUE"""),"Clojure")</f>
        <v>Clojure</v>
      </c>
      <c r="H5989" s="1" t="str">
        <f>IFERROR(__xludf.DUMMYFUNCTION("""COMPUTED_VALUE"""),"Go")</f>
        <v>Go</v>
      </c>
      <c r="I5989" s="1" t="str">
        <f>IFERROR(__xludf.DUMMYFUNCTION("""COMPUTED_VALUE"""),"Java")</f>
        <v>Java</v>
      </c>
      <c r="J5989" s="1" t="str">
        <f>IFERROR(__xludf.DUMMYFUNCTION("""COMPUTED_VALUE"""),"JavaScript")</f>
        <v>JavaScript</v>
      </c>
      <c r="K5989" s="1" t="str">
        <f>IFERROR(__xludf.DUMMYFUNCTION("""COMPUTED_VALUE"""),"SQL")</f>
        <v>SQL</v>
      </c>
    </row>
    <row r="5990">
      <c r="B5990" s="1" t="str">
        <f>IFERROR(__xludf.DUMMYFUNCTION("""COMPUTED_VALUE"""),"C;C++;Java;Python;SQL")</f>
        <v>C;C++;Java;Python;SQL</v>
      </c>
      <c r="E5990" s="1" t="str">
        <f>IFERROR(__xludf.DUMMYFUNCTION("UNIQUE(SPLIT(B5990,"";""))"),"C")</f>
        <v>C</v>
      </c>
      <c r="F5990" s="1" t="str">
        <f>IFERROR(__xludf.DUMMYFUNCTION("""COMPUTED_VALUE"""),"C++")</f>
        <v>C++</v>
      </c>
      <c r="G5990" s="1" t="str">
        <f>IFERROR(__xludf.DUMMYFUNCTION("""COMPUTED_VALUE"""),"Java")</f>
        <v>Java</v>
      </c>
      <c r="H5990" s="1" t="str">
        <f>IFERROR(__xludf.DUMMYFUNCTION("""COMPUTED_VALUE"""),"Python")</f>
        <v>Python</v>
      </c>
      <c r="I5990" s="1" t="str">
        <f>IFERROR(__xludf.DUMMYFUNCTION("""COMPUTED_VALUE"""),"SQL")</f>
        <v>SQL</v>
      </c>
    </row>
    <row r="5991">
      <c r="B5991" s="1" t="str">
        <f>IFERROR(__xludf.DUMMYFUNCTION("""COMPUTED_VALUE"""),"C++;PHP")</f>
        <v>C++;PHP</v>
      </c>
      <c r="E5991" s="1" t="str">
        <f>IFERROR(__xludf.DUMMYFUNCTION("UNIQUE(SPLIT(B5991,"";""))"),"C++")</f>
        <v>C++</v>
      </c>
      <c r="F5991" s="1" t="str">
        <f>IFERROR(__xludf.DUMMYFUNCTION("""COMPUTED_VALUE"""),"PHP")</f>
        <v>PHP</v>
      </c>
    </row>
    <row r="5992">
      <c r="B5992" s="1" t="str">
        <f>IFERROR(__xludf.DUMMYFUNCTION("""COMPUTED_VALUE"""),"C#;SQL")</f>
        <v>C#;SQL</v>
      </c>
      <c r="E5992" s="1" t="str">
        <f>IFERROR(__xludf.DUMMYFUNCTION("UNIQUE(SPLIT(B5992,"";""))"),"C#")</f>
        <v>C#</v>
      </c>
      <c r="F5992" s="1" t="str">
        <f>IFERROR(__xludf.DUMMYFUNCTION("""COMPUTED_VALUE"""),"SQL")</f>
        <v>SQL</v>
      </c>
    </row>
    <row r="5993">
      <c r="B5993" s="1" t="str">
        <f>IFERROR(__xludf.DUMMYFUNCTION("""COMPUTED_VALUE"""),"SQL;VBA")</f>
        <v>SQL;VBA</v>
      </c>
      <c r="E5993" s="1" t="str">
        <f>IFERROR(__xludf.DUMMYFUNCTION("UNIQUE(SPLIT(B5993,"";""))"),"SQL")</f>
        <v>SQL</v>
      </c>
      <c r="F5993" s="1" t="str">
        <f>IFERROR(__xludf.DUMMYFUNCTION("""COMPUTED_VALUE"""),"VBA")</f>
        <v>VBA</v>
      </c>
    </row>
    <row r="5994">
      <c r="B5994" s="1" t="str">
        <f>IFERROR(__xludf.DUMMYFUNCTION("""COMPUTED_VALUE"""),"Bash/Shell/PowerShell;C++;Dart;HTML/CSS;JavaScript;PHP;Python;SQL;TypeScript")</f>
        <v>Bash/Shell/PowerShell;C++;Dart;HTML/CSS;JavaScript;PHP;Python;SQL;TypeScript</v>
      </c>
      <c r="E5994" s="1" t="str">
        <f>IFERROR(__xludf.DUMMYFUNCTION("UNIQUE(SPLIT(B5994,"";""))"),"Bash/Shell/PowerShell")</f>
        <v>Bash/Shell/PowerShell</v>
      </c>
      <c r="F5994" s="1" t="str">
        <f>IFERROR(__xludf.DUMMYFUNCTION("""COMPUTED_VALUE"""),"C++")</f>
        <v>C++</v>
      </c>
      <c r="G5994" s="1" t="str">
        <f>IFERROR(__xludf.DUMMYFUNCTION("""COMPUTED_VALUE"""),"Dart")</f>
        <v>Dart</v>
      </c>
      <c r="H5994" s="1" t="str">
        <f>IFERROR(__xludf.DUMMYFUNCTION("""COMPUTED_VALUE"""),"HTML/CSS")</f>
        <v>HTML/CSS</v>
      </c>
      <c r="I5994" s="1" t="str">
        <f>IFERROR(__xludf.DUMMYFUNCTION("""COMPUTED_VALUE"""),"JavaScript")</f>
        <v>JavaScript</v>
      </c>
      <c r="J5994" s="1" t="str">
        <f>IFERROR(__xludf.DUMMYFUNCTION("""COMPUTED_VALUE"""),"PHP")</f>
        <v>PHP</v>
      </c>
      <c r="K5994" s="1" t="str">
        <f>IFERROR(__xludf.DUMMYFUNCTION("""COMPUTED_VALUE"""),"Python")</f>
        <v>Python</v>
      </c>
      <c r="L5994" s="1" t="str">
        <f>IFERROR(__xludf.DUMMYFUNCTION("""COMPUTED_VALUE"""),"SQL")</f>
        <v>SQL</v>
      </c>
      <c r="M5994" s="1" t="str">
        <f>IFERROR(__xludf.DUMMYFUNCTION("""COMPUTED_VALUE"""),"TypeScript")</f>
        <v>TypeScript</v>
      </c>
    </row>
    <row r="5995">
      <c r="B5995" s="1" t="str">
        <f>IFERROR(__xludf.DUMMYFUNCTION("""COMPUTED_VALUE"""),"HTML/CSS;JavaScript;PHP")</f>
        <v>HTML/CSS;JavaScript;PHP</v>
      </c>
      <c r="E5995" s="1" t="str">
        <f>IFERROR(__xludf.DUMMYFUNCTION("UNIQUE(SPLIT(B5995,"";""))"),"HTML/CSS")</f>
        <v>HTML/CSS</v>
      </c>
      <c r="F5995" s="1" t="str">
        <f>IFERROR(__xludf.DUMMYFUNCTION("""COMPUTED_VALUE"""),"JavaScript")</f>
        <v>JavaScript</v>
      </c>
      <c r="G5995" s="1" t="str">
        <f>IFERROR(__xludf.DUMMYFUNCTION("""COMPUTED_VALUE"""),"PHP")</f>
        <v>PHP</v>
      </c>
    </row>
    <row r="5996">
      <c r="B5996" s="1" t="str">
        <f>IFERROR(__xludf.DUMMYFUNCTION("""COMPUTED_VALUE"""),"Bash/Shell/PowerShell;JavaScript;Python")</f>
        <v>Bash/Shell/PowerShell;JavaScript;Python</v>
      </c>
      <c r="E5996" s="1" t="str">
        <f>IFERROR(__xludf.DUMMYFUNCTION("UNIQUE(SPLIT(B5996,"";""))"),"Bash/Shell/PowerShell")</f>
        <v>Bash/Shell/PowerShell</v>
      </c>
      <c r="F5996" s="1" t="str">
        <f>IFERROR(__xludf.DUMMYFUNCTION("""COMPUTED_VALUE"""),"JavaScript")</f>
        <v>JavaScript</v>
      </c>
      <c r="G5996" s="1" t="str">
        <f>IFERROR(__xludf.DUMMYFUNCTION("""COMPUTED_VALUE"""),"Python")</f>
        <v>Python</v>
      </c>
    </row>
    <row r="5997">
      <c r="B5997" s="1" t="str">
        <f>IFERROR(__xludf.DUMMYFUNCTION("""COMPUTED_VALUE"""),"Bash/Shell/PowerShell;HTML/CSS;JavaScript;Python;SQL")</f>
        <v>Bash/Shell/PowerShell;HTML/CSS;JavaScript;Python;SQL</v>
      </c>
      <c r="E5997" s="1" t="str">
        <f>IFERROR(__xludf.DUMMYFUNCTION("UNIQUE(SPLIT(B5997,"";""))"),"Bash/Shell/PowerShell")</f>
        <v>Bash/Shell/PowerShell</v>
      </c>
      <c r="F5997" s="1" t="str">
        <f>IFERROR(__xludf.DUMMYFUNCTION("""COMPUTED_VALUE"""),"HTML/CSS")</f>
        <v>HTML/CSS</v>
      </c>
      <c r="G5997" s="1" t="str">
        <f>IFERROR(__xludf.DUMMYFUNCTION("""COMPUTED_VALUE"""),"JavaScript")</f>
        <v>JavaScript</v>
      </c>
      <c r="H5997" s="1" t="str">
        <f>IFERROR(__xludf.DUMMYFUNCTION("""COMPUTED_VALUE"""),"Python")</f>
        <v>Python</v>
      </c>
      <c r="I5997" s="1" t="str">
        <f>IFERROR(__xludf.DUMMYFUNCTION("""COMPUTED_VALUE"""),"SQL")</f>
        <v>SQL</v>
      </c>
    </row>
    <row r="5998">
      <c r="B5998" s="1" t="str">
        <f>IFERROR(__xludf.DUMMYFUNCTION("""COMPUTED_VALUE"""),"C;C++;Scala;Other(s):")</f>
        <v>C;C++;Scala;Other(s):</v>
      </c>
      <c r="E5998" s="1" t="str">
        <f>IFERROR(__xludf.DUMMYFUNCTION("UNIQUE(SPLIT(B5998,"";""))"),"C")</f>
        <v>C</v>
      </c>
      <c r="F5998" s="1" t="str">
        <f>IFERROR(__xludf.DUMMYFUNCTION("""COMPUTED_VALUE"""),"C++")</f>
        <v>C++</v>
      </c>
      <c r="G5998" s="1" t="str">
        <f>IFERROR(__xludf.DUMMYFUNCTION("""COMPUTED_VALUE"""),"Scala")</f>
        <v>Scala</v>
      </c>
      <c r="H5998" s="1" t="str">
        <f>IFERROR(__xludf.DUMMYFUNCTION("""COMPUTED_VALUE"""),"Other(s):")</f>
        <v>Other(s):</v>
      </c>
    </row>
    <row r="5999">
      <c r="B5999" s="1" t="str">
        <f>IFERROR(__xludf.DUMMYFUNCTION("""COMPUTED_VALUE"""),"Bash/Shell/PowerShell")</f>
        <v>Bash/Shell/PowerShell</v>
      </c>
      <c r="E5999" s="1" t="str">
        <f>IFERROR(__xludf.DUMMYFUNCTION("UNIQUE(SPLIT(B5999,"";""))"),"Bash/Shell/PowerShell")</f>
        <v>Bash/Shell/PowerShell</v>
      </c>
    </row>
    <row r="6000">
      <c r="B6000" s="1" t="str">
        <f>IFERROR(__xludf.DUMMYFUNCTION("""COMPUTED_VALUE"""),"HTML/CSS;JavaScript;Python;SQL")</f>
        <v>HTML/CSS;JavaScript;Python;SQL</v>
      </c>
      <c r="E6000" s="1" t="str">
        <f>IFERROR(__xludf.DUMMYFUNCTION("UNIQUE(SPLIT(B6000,"";""))"),"HTML/CSS")</f>
        <v>HTML/CSS</v>
      </c>
      <c r="F6000" s="1" t="str">
        <f>IFERROR(__xludf.DUMMYFUNCTION("""COMPUTED_VALUE"""),"JavaScript")</f>
        <v>JavaScript</v>
      </c>
      <c r="G6000" s="1" t="str">
        <f>IFERROR(__xludf.DUMMYFUNCTION("""COMPUTED_VALUE"""),"Python")</f>
        <v>Python</v>
      </c>
      <c r="H6000" s="1" t="str">
        <f>IFERROR(__xludf.DUMMYFUNCTION("""COMPUTED_VALUE"""),"SQL")</f>
        <v>SQL</v>
      </c>
    </row>
    <row r="6001">
      <c r="B6001" s="1" t="str">
        <f>IFERROR(__xludf.DUMMYFUNCTION("""COMPUTED_VALUE"""),"Bash/Shell/PowerShell;HTML/CSS;JavaScript;PHP;Python;SQL;TypeScript")</f>
        <v>Bash/Shell/PowerShell;HTML/CSS;JavaScript;PHP;Python;SQL;TypeScript</v>
      </c>
      <c r="E6001" s="1" t="str">
        <f>IFERROR(__xludf.DUMMYFUNCTION("UNIQUE(SPLIT(B6001,"";""))"),"Bash/Shell/PowerShell")</f>
        <v>Bash/Shell/PowerShell</v>
      </c>
      <c r="F6001" s="1" t="str">
        <f>IFERROR(__xludf.DUMMYFUNCTION("""COMPUTED_VALUE"""),"HTML/CSS")</f>
        <v>HTML/CSS</v>
      </c>
      <c r="G6001" s="1" t="str">
        <f>IFERROR(__xludf.DUMMYFUNCTION("""COMPUTED_VALUE"""),"JavaScript")</f>
        <v>JavaScript</v>
      </c>
      <c r="H6001" s="1" t="str">
        <f>IFERROR(__xludf.DUMMYFUNCTION("""COMPUTED_VALUE"""),"PHP")</f>
        <v>PHP</v>
      </c>
      <c r="I6001" s="1" t="str">
        <f>IFERROR(__xludf.DUMMYFUNCTION("""COMPUTED_VALUE"""),"Python")</f>
        <v>Python</v>
      </c>
      <c r="J6001" s="1" t="str">
        <f>IFERROR(__xludf.DUMMYFUNCTION("""COMPUTED_VALUE"""),"SQL")</f>
        <v>SQL</v>
      </c>
      <c r="K6001" s="1" t="str">
        <f>IFERROR(__xludf.DUMMYFUNCTION("""COMPUTED_VALUE"""),"TypeScript")</f>
        <v>TypeScript</v>
      </c>
    </row>
    <row r="6002">
      <c r="B6002" s="1" t="str">
        <f>IFERROR(__xludf.DUMMYFUNCTION("""COMPUTED_VALUE"""),"Bash/Shell/PowerShell;Go;Python")</f>
        <v>Bash/Shell/PowerShell;Go;Python</v>
      </c>
      <c r="E6002" s="1" t="str">
        <f>IFERROR(__xludf.DUMMYFUNCTION("UNIQUE(SPLIT(B6002,"";""))"),"Bash/Shell/PowerShell")</f>
        <v>Bash/Shell/PowerShell</v>
      </c>
      <c r="F6002" s="1" t="str">
        <f>IFERROR(__xludf.DUMMYFUNCTION("""COMPUTED_VALUE"""),"Go")</f>
        <v>Go</v>
      </c>
      <c r="G6002" s="1" t="str">
        <f>IFERROR(__xludf.DUMMYFUNCTION("""COMPUTED_VALUE"""),"Python")</f>
        <v>Python</v>
      </c>
    </row>
    <row r="6003">
      <c r="B6003" s="1" t="str">
        <f>IFERROR(__xludf.DUMMYFUNCTION("""COMPUTED_VALUE"""),"C#;HTML/CSS;JavaScript;SQL;TypeScript")</f>
        <v>C#;HTML/CSS;JavaScript;SQL;TypeScript</v>
      </c>
      <c r="E6003" s="1" t="str">
        <f>IFERROR(__xludf.DUMMYFUNCTION("UNIQUE(SPLIT(B6003,"";""))"),"C#")</f>
        <v>C#</v>
      </c>
      <c r="F6003" s="1" t="str">
        <f>IFERROR(__xludf.DUMMYFUNCTION("""COMPUTED_VALUE"""),"HTML/CSS")</f>
        <v>HTML/CSS</v>
      </c>
      <c r="G6003" s="1" t="str">
        <f>IFERROR(__xludf.DUMMYFUNCTION("""COMPUTED_VALUE"""),"JavaScript")</f>
        <v>JavaScript</v>
      </c>
      <c r="H6003" s="1" t="str">
        <f>IFERROR(__xludf.DUMMYFUNCTION("""COMPUTED_VALUE"""),"SQL")</f>
        <v>SQL</v>
      </c>
      <c r="I6003" s="1" t="str">
        <f>IFERROR(__xludf.DUMMYFUNCTION("""COMPUTED_VALUE"""),"TypeScript")</f>
        <v>TypeScript</v>
      </c>
    </row>
    <row r="6004">
      <c r="B6004" s="1" t="str">
        <f>IFERROR(__xludf.DUMMYFUNCTION("""COMPUTED_VALUE"""),"Bash/Shell/PowerShell;HTML/CSS;Java;Python")</f>
        <v>Bash/Shell/PowerShell;HTML/CSS;Java;Python</v>
      </c>
      <c r="E6004" s="1" t="str">
        <f>IFERROR(__xludf.DUMMYFUNCTION("UNIQUE(SPLIT(B6004,"";""))"),"Bash/Shell/PowerShell")</f>
        <v>Bash/Shell/PowerShell</v>
      </c>
      <c r="F6004" s="1" t="str">
        <f>IFERROR(__xludf.DUMMYFUNCTION("""COMPUTED_VALUE"""),"HTML/CSS")</f>
        <v>HTML/CSS</v>
      </c>
      <c r="G6004" s="1" t="str">
        <f>IFERROR(__xludf.DUMMYFUNCTION("""COMPUTED_VALUE"""),"Java")</f>
        <v>Java</v>
      </c>
      <c r="H6004" s="1" t="str">
        <f>IFERROR(__xludf.DUMMYFUNCTION("""COMPUTED_VALUE"""),"Python")</f>
        <v>Python</v>
      </c>
    </row>
    <row r="6005">
      <c r="B6005" s="1" t="str">
        <f>IFERROR(__xludf.DUMMYFUNCTION("""COMPUTED_VALUE"""),"Java;JavaScript;Python;Swift")</f>
        <v>Java;JavaScript;Python;Swift</v>
      </c>
      <c r="E6005" s="1" t="str">
        <f>IFERROR(__xludf.DUMMYFUNCTION("UNIQUE(SPLIT(B6005,"";""))"),"Java")</f>
        <v>Java</v>
      </c>
      <c r="F6005" s="1" t="str">
        <f>IFERROR(__xludf.DUMMYFUNCTION("""COMPUTED_VALUE"""),"JavaScript")</f>
        <v>JavaScript</v>
      </c>
      <c r="G6005" s="1" t="str">
        <f>IFERROR(__xludf.DUMMYFUNCTION("""COMPUTED_VALUE"""),"Python")</f>
        <v>Python</v>
      </c>
      <c r="H6005" s="1" t="str">
        <f>IFERROR(__xludf.DUMMYFUNCTION("""COMPUTED_VALUE"""),"Swift")</f>
        <v>Swift</v>
      </c>
    </row>
    <row r="6006">
      <c r="B6006" s="1" t="str">
        <f>IFERROR(__xludf.DUMMYFUNCTION("""COMPUTED_VALUE"""),"HTML/CSS;Java;JavaScript;Python;SQL;Other(s):")</f>
        <v>HTML/CSS;Java;JavaScript;Python;SQL;Other(s):</v>
      </c>
      <c r="E6006" s="1" t="str">
        <f>IFERROR(__xludf.DUMMYFUNCTION("UNIQUE(SPLIT(B6006,"";""))"),"HTML/CSS")</f>
        <v>HTML/CSS</v>
      </c>
      <c r="F6006" s="1" t="str">
        <f>IFERROR(__xludf.DUMMYFUNCTION("""COMPUTED_VALUE"""),"Java")</f>
        <v>Java</v>
      </c>
      <c r="G6006" s="1" t="str">
        <f>IFERROR(__xludf.DUMMYFUNCTION("""COMPUTED_VALUE"""),"JavaScript")</f>
        <v>JavaScript</v>
      </c>
      <c r="H6006" s="1" t="str">
        <f>IFERROR(__xludf.DUMMYFUNCTION("""COMPUTED_VALUE"""),"Python")</f>
        <v>Python</v>
      </c>
      <c r="I6006" s="1" t="str">
        <f>IFERROR(__xludf.DUMMYFUNCTION("""COMPUTED_VALUE"""),"SQL")</f>
        <v>SQL</v>
      </c>
      <c r="J6006" s="1" t="str">
        <f>IFERROR(__xludf.DUMMYFUNCTION("""COMPUTED_VALUE"""),"Other(s):")</f>
        <v>Other(s):</v>
      </c>
    </row>
    <row r="6007">
      <c r="B6007" s="1" t="str">
        <f>IFERROR(__xludf.DUMMYFUNCTION("""COMPUTED_VALUE"""),"Bash/Shell/PowerShell;C#;HTML/CSS;JavaScript;PHP;SQL")</f>
        <v>Bash/Shell/PowerShell;C#;HTML/CSS;JavaScript;PHP;SQL</v>
      </c>
      <c r="E6007" s="1" t="str">
        <f>IFERROR(__xludf.DUMMYFUNCTION("UNIQUE(SPLIT(B6007,"";""))"),"Bash/Shell/PowerShell")</f>
        <v>Bash/Shell/PowerShell</v>
      </c>
      <c r="F6007" s="1" t="str">
        <f>IFERROR(__xludf.DUMMYFUNCTION("""COMPUTED_VALUE"""),"C#")</f>
        <v>C#</v>
      </c>
      <c r="G6007" s="1" t="str">
        <f>IFERROR(__xludf.DUMMYFUNCTION("""COMPUTED_VALUE"""),"HTML/CSS")</f>
        <v>HTML/CSS</v>
      </c>
      <c r="H6007" s="1" t="str">
        <f>IFERROR(__xludf.DUMMYFUNCTION("""COMPUTED_VALUE"""),"JavaScript")</f>
        <v>JavaScript</v>
      </c>
      <c r="I6007" s="1" t="str">
        <f>IFERROR(__xludf.DUMMYFUNCTION("""COMPUTED_VALUE"""),"PHP")</f>
        <v>PHP</v>
      </c>
      <c r="J6007" s="1" t="str">
        <f>IFERROR(__xludf.DUMMYFUNCTION("""COMPUTED_VALUE"""),"SQL")</f>
        <v>SQL</v>
      </c>
    </row>
    <row r="6008">
      <c r="B6008" s="1" t="str">
        <f>IFERROR(__xludf.DUMMYFUNCTION("""COMPUTED_VALUE"""),"Bash/Shell/PowerShell;C#;HTML/CSS;Java;JavaScript;SQL")</f>
        <v>Bash/Shell/PowerShell;C#;HTML/CSS;Java;JavaScript;SQL</v>
      </c>
      <c r="E6008" s="1" t="str">
        <f>IFERROR(__xludf.DUMMYFUNCTION("UNIQUE(SPLIT(B6008,"";""))"),"Bash/Shell/PowerShell")</f>
        <v>Bash/Shell/PowerShell</v>
      </c>
      <c r="F6008" s="1" t="str">
        <f>IFERROR(__xludf.DUMMYFUNCTION("""COMPUTED_VALUE"""),"C#")</f>
        <v>C#</v>
      </c>
      <c r="G6008" s="1" t="str">
        <f>IFERROR(__xludf.DUMMYFUNCTION("""COMPUTED_VALUE"""),"HTML/CSS")</f>
        <v>HTML/CSS</v>
      </c>
      <c r="H6008" s="1" t="str">
        <f>IFERROR(__xludf.DUMMYFUNCTION("""COMPUTED_VALUE"""),"Java")</f>
        <v>Java</v>
      </c>
      <c r="I6008" s="1" t="str">
        <f>IFERROR(__xludf.DUMMYFUNCTION("""COMPUTED_VALUE"""),"JavaScript")</f>
        <v>JavaScript</v>
      </c>
      <c r="J6008" s="1" t="str">
        <f>IFERROR(__xludf.DUMMYFUNCTION("""COMPUTED_VALUE"""),"SQL")</f>
        <v>SQL</v>
      </c>
    </row>
    <row r="6009">
      <c r="B6009" s="1" t="str">
        <f>IFERROR(__xludf.DUMMYFUNCTION("""COMPUTED_VALUE"""),"C++")</f>
        <v>C++</v>
      </c>
      <c r="E6009" s="1" t="str">
        <f>IFERROR(__xludf.DUMMYFUNCTION("UNIQUE(SPLIT(B6009,"";""))"),"C++")</f>
        <v>C++</v>
      </c>
    </row>
    <row r="6010">
      <c r="B6010" s="1" t="str">
        <f>IFERROR(__xludf.DUMMYFUNCTION("""COMPUTED_VALUE"""),"Bash/Shell/PowerShell;HTML/CSS;JavaScript")</f>
        <v>Bash/Shell/PowerShell;HTML/CSS;JavaScript</v>
      </c>
      <c r="E6010" s="1" t="str">
        <f>IFERROR(__xludf.DUMMYFUNCTION("UNIQUE(SPLIT(B6010,"";""))"),"Bash/Shell/PowerShell")</f>
        <v>Bash/Shell/PowerShell</v>
      </c>
      <c r="F6010" s="1" t="str">
        <f>IFERROR(__xludf.DUMMYFUNCTION("""COMPUTED_VALUE"""),"HTML/CSS")</f>
        <v>HTML/CSS</v>
      </c>
      <c r="G6010" s="1" t="str">
        <f>IFERROR(__xludf.DUMMYFUNCTION("""COMPUTED_VALUE"""),"JavaScript")</f>
        <v>JavaScript</v>
      </c>
    </row>
    <row r="6011">
      <c r="B6011" s="1" t="str">
        <f>IFERROR(__xludf.DUMMYFUNCTION("""COMPUTED_VALUE"""),"C#;HTML/CSS;Java;JavaScript;PHP;SQL")</f>
        <v>C#;HTML/CSS;Java;JavaScript;PHP;SQL</v>
      </c>
      <c r="E6011" s="1" t="str">
        <f>IFERROR(__xludf.DUMMYFUNCTION("UNIQUE(SPLIT(B6011,"";""))"),"C#")</f>
        <v>C#</v>
      </c>
      <c r="F6011" s="1" t="str">
        <f>IFERROR(__xludf.DUMMYFUNCTION("""COMPUTED_VALUE"""),"HTML/CSS")</f>
        <v>HTML/CSS</v>
      </c>
      <c r="G6011" s="1" t="str">
        <f>IFERROR(__xludf.DUMMYFUNCTION("""COMPUTED_VALUE"""),"Java")</f>
        <v>Java</v>
      </c>
      <c r="H6011" s="1" t="str">
        <f>IFERROR(__xludf.DUMMYFUNCTION("""COMPUTED_VALUE"""),"JavaScript")</f>
        <v>JavaScript</v>
      </c>
      <c r="I6011" s="1" t="str">
        <f>IFERROR(__xludf.DUMMYFUNCTION("""COMPUTED_VALUE"""),"PHP")</f>
        <v>PHP</v>
      </c>
      <c r="J6011" s="1" t="str">
        <f>IFERROR(__xludf.DUMMYFUNCTION("""COMPUTED_VALUE"""),"SQL")</f>
        <v>SQL</v>
      </c>
    </row>
    <row r="6012">
      <c r="B6012" s="1" t="str">
        <f>IFERROR(__xludf.DUMMYFUNCTION("""COMPUTED_VALUE"""),"HTML/CSS;Java;Kotlin;Python")</f>
        <v>HTML/CSS;Java;Kotlin;Python</v>
      </c>
      <c r="E6012" s="1" t="str">
        <f>IFERROR(__xludf.DUMMYFUNCTION("UNIQUE(SPLIT(B6012,"";""))"),"HTML/CSS")</f>
        <v>HTML/CSS</v>
      </c>
      <c r="F6012" s="1" t="str">
        <f>IFERROR(__xludf.DUMMYFUNCTION("""COMPUTED_VALUE"""),"Java")</f>
        <v>Java</v>
      </c>
      <c r="G6012" s="1" t="str">
        <f>IFERROR(__xludf.DUMMYFUNCTION("""COMPUTED_VALUE"""),"Kotlin")</f>
        <v>Kotlin</v>
      </c>
      <c r="H6012" s="1" t="str">
        <f>IFERROR(__xludf.DUMMYFUNCTION("""COMPUTED_VALUE"""),"Python")</f>
        <v>Python</v>
      </c>
    </row>
    <row r="6013">
      <c r="B6013" s="1" t="str">
        <f>IFERROR(__xludf.DUMMYFUNCTION("""COMPUTED_VALUE"""),"Java;JavaScript")</f>
        <v>Java;JavaScript</v>
      </c>
      <c r="E6013" s="1" t="str">
        <f>IFERROR(__xludf.DUMMYFUNCTION("UNIQUE(SPLIT(B6013,"";""))"),"Java")</f>
        <v>Java</v>
      </c>
      <c r="F6013" s="1" t="str">
        <f>IFERROR(__xludf.DUMMYFUNCTION("""COMPUTED_VALUE"""),"JavaScript")</f>
        <v>JavaScript</v>
      </c>
    </row>
    <row r="6014">
      <c r="B6014" s="1" t="str">
        <f>IFERROR(__xludf.DUMMYFUNCTION("""COMPUTED_VALUE"""),"HTML/CSS;JavaScript")</f>
        <v>HTML/CSS;JavaScript</v>
      </c>
      <c r="E6014" s="1" t="str">
        <f>IFERROR(__xludf.DUMMYFUNCTION("UNIQUE(SPLIT(B6014,"";""))"),"HTML/CSS")</f>
        <v>HTML/CSS</v>
      </c>
      <c r="F6014" s="1" t="str">
        <f>IFERROR(__xludf.DUMMYFUNCTION("""COMPUTED_VALUE"""),"JavaScript")</f>
        <v>JavaScript</v>
      </c>
    </row>
    <row r="6015">
      <c r="B6015" s="1" t="str">
        <f>IFERROR(__xludf.DUMMYFUNCTION("""COMPUTED_VALUE"""),"HTML/CSS;Java;JavaScript;PHP;Python;SQL")</f>
        <v>HTML/CSS;Java;JavaScript;PHP;Python;SQL</v>
      </c>
      <c r="E6015" s="1" t="str">
        <f>IFERROR(__xludf.DUMMYFUNCTION("UNIQUE(SPLIT(B6015,"";""))"),"HTML/CSS")</f>
        <v>HTML/CSS</v>
      </c>
      <c r="F6015" s="1" t="str">
        <f>IFERROR(__xludf.DUMMYFUNCTION("""COMPUTED_VALUE"""),"Java")</f>
        <v>Java</v>
      </c>
      <c r="G6015" s="1" t="str">
        <f>IFERROR(__xludf.DUMMYFUNCTION("""COMPUTED_VALUE"""),"JavaScript")</f>
        <v>JavaScript</v>
      </c>
      <c r="H6015" s="1" t="str">
        <f>IFERROR(__xludf.DUMMYFUNCTION("""COMPUTED_VALUE"""),"PHP")</f>
        <v>PHP</v>
      </c>
      <c r="I6015" s="1" t="str">
        <f>IFERROR(__xludf.DUMMYFUNCTION("""COMPUTED_VALUE"""),"Python")</f>
        <v>Python</v>
      </c>
      <c r="J6015" s="1" t="str">
        <f>IFERROR(__xludf.DUMMYFUNCTION("""COMPUTED_VALUE"""),"SQL")</f>
        <v>SQL</v>
      </c>
    </row>
    <row r="6016">
      <c r="B6016" s="1" t="str">
        <f>IFERROR(__xludf.DUMMYFUNCTION("""COMPUTED_VALUE"""),"Bash/Shell/PowerShell;HTML/CSS;Java;JavaScript;Python;SQL")</f>
        <v>Bash/Shell/PowerShell;HTML/CSS;Java;JavaScript;Python;SQL</v>
      </c>
      <c r="E6016" s="1" t="str">
        <f>IFERROR(__xludf.DUMMYFUNCTION("UNIQUE(SPLIT(B6016,"";""))"),"Bash/Shell/PowerShell")</f>
        <v>Bash/Shell/PowerShell</v>
      </c>
      <c r="F6016" s="1" t="str">
        <f>IFERROR(__xludf.DUMMYFUNCTION("""COMPUTED_VALUE"""),"HTML/CSS")</f>
        <v>HTML/CSS</v>
      </c>
      <c r="G6016" s="1" t="str">
        <f>IFERROR(__xludf.DUMMYFUNCTION("""COMPUTED_VALUE"""),"Java")</f>
        <v>Java</v>
      </c>
      <c r="H6016" s="1" t="str">
        <f>IFERROR(__xludf.DUMMYFUNCTION("""COMPUTED_VALUE"""),"JavaScript")</f>
        <v>JavaScript</v>
      </c>
      <c r="I6016" s="1" t="str">
        <f>IFERROR(__xludf.DUMMYFUNCTION("""COMPUTED_VALUE"""),"Python")</f>
        <v>Python</v>
      </c>
      <c r="J6016" s="1" t="str">
        <f>IFERROR(__xludf.DUMMYFUNCTION("""COMPUTED_VALUE"""),"SQL")</f>
        <v>SQL</v>
      </c>
    </row>
    <row r="6017">
      <c r="B6017" s="1" t="str">
        <f>IFERROR(__xludf.DUMMYFUNCTION("""COMPUTED_VALUE"""),"C#;Java;SQL")</f>
        <v>C#;Java;SQL</v>
      </c>
      <c r="E6017" s="1" t="str">
        <f>IFERROR(__xludf.DUMMYFUNCTION("UNIQUE(SPLIT(B6017,"";""))"),"C#")</f>
        <v>C#</v>
      </c>
      <c r="F6017" s="1" t="str">
        <f>IFERROR(__xludf.DUMMYFUNCTION("""COMPUTED_VALUE"""),"Java")</f>
        <v>Java</v>
      </c>
      <c r="G6017" s="1" t="str">
        <f>IFERROR(__xludf.DUMMYFUNCTION("""COMPUTED_VALUE"""),"SQL")</f>
        <v>SQL</v>
      </c>
    </row>
    <row r="6018">
      <c r="B6018" s="1" t="str">
        <f>IFERROR(__xludf.DUMMYFUNCTION("""COMPUTED_VALUE"""),"HTML/CSS;JavaScript;PHP;Python;SQL")</f>
        <v>HTML/CSS;JavaScript;PHP;Python;SQL</v>
      </c>
      <c r="E6018" s="1" t="str">
        <f>IFERROR(__xludf.DUMMYFUNCTION("UNIQUE(SPLIT(B6018,"";""))"),"HTML/CSS")</f>
        <v>HTML/CSS</v>
      </c>
      <c r="F6018" s="1" t="str">
        <f>IFERROR(__xludf.DUMMYFUNCTION("""COMPUTED_VALUE"""),"JavaScript")</f>
        <v>JavaScript</v>
      </c>
      <c r="G6018" s="1" t="str">
        <f>IFERROR(__xludf.DUMMYFUNCTION("""COMPUTED_VALUE"""),"PHP")</f>
        <v>PHP</v>
      </c>
      <c r="H6018" s="1" t="str">
        <f>IFERROR(__xludf.DUMMYFUNCTION("""COMPUTED_VALUE"""),"Python")</f>
        <v>Python</v>
      </c>
      <c r="I6018" s="1" t="str">
        <f>IFERROR(__xludf.DUMMYFUNCTION("""COMPUTED_VALUE"""),"SQL")</f>
        <v>SQL</v>
      </c>
    </row>
    <row r="6019">
      <c r="B6019" s="1" t="str">
        <f>IFERROR(__xludf.DUMMYFUNCTION("""COMPUTED_VALUE"""),"C#;HTML/CSS;Java;JavaScript;SQL")</f>
        <v>C#;HTML/CSS;Java;JavaScript;SQL</v>
      </c>
      <c r="E6019" s="1" t="str">
        <f>IFERROR(__xludf.DUMMYFUNCTION("UNIQUE(SPLIT(B6019,"";""))"),"C#")</f>
        <v>C#</v>
      </c>
      <c r="F6019" s="1" t="str">
        <f>IFERROR(__xludf.DUMMYFUNCTION("""COMPUTED_VALUE"""),"HTML/CSS")</f>
        <v>HTML/CSS</v>
      </c>
      <c r="G6019" s="1" t="str">
        <f>IFERROR(__xludf.DUMMYFUNCTION("""COMPUTED_VALUE"""),"Java")</f>
        <v>Java</v>
      </c>
      <c r="H6019" s="1" t="str">
        <f>IFERROR(__xludf.DUMMYFUNCTION("""COMPUTED_VALUE"""),"JavaScript")</f>
        <v>JavaScript</v>
      </c>
      <c r="I6019" s="1" t="str">
        <f>IFERROR(__xludf.DUMMYFUNCTION("""COMPUTED_VALUE"""),"SQL")</f>
        <v>SQL</v>
      </c>
    </row>
    <row r="6020">
      <c r="B6020" s="1" t="str">
        <f>IFERROR(__xludf.DUMMYFUNCTION("""COMPUTED_VALUE"""),"C#;JavaScript")</f>
        <v>C#;JavaScript</v>
      </c>
      <c r="E6020" s="1" t="str">
        <f>IFERROR(__xludf.DUMMYFUNCTION("UNIQUE(SPLIT(B6020,"";""))"),"C#")</f>
        <v>C#</v>
      </c>
      <c r="F6020" s="1" t="str">
        <f>IFERROR(__xludf.DUMMYFUNCTION("""COMPUTED_VALUE"""),"JavaScript")</f>
        <v>JavaScript</v>
      </c>
    </row>
    <row r="6021">
      <c r="B6021" s="1" t="str">
        <f>IFERROR(__xludf.DUMMYFUNCTION("""COMPUTED_VALUE"""),"C;C++;C#;HTML/CSS;Java;JavaScript;Kotlin;SQL")</f>
        <v>C;C++;C#;HTML/CSS;Java;JavaScript;Kotlin;SQL</v>
      </c>
      <c r="E6021" s="1" t="str">
        <f>IFERROR(__xludf.DUMMYFUNCTION("UNIQUE(SPLIT(B6021,"";""))"),"C")</f>
        <v>C</v>
      </c>
      <c r="F6021" s="1" t="str">
        <f>IFERROR(__xludf.DUMMYFUNCTION("""COMPUTED_VALUE"""),"C++")</f>
        <v>C++</v>
      </c>
      <c r="G6021" s="1" t="str">
        <f>IFERROR(__xludf.DUMMYFUNCTION("""COMPUTED_VALUE"""),"C#")</f>
        <v>C#</v>
      </c>
      <c r="H6021" s="1" t="str">
        <f>IFERROR(__xludf.DUMMYFUNCTION("""COMPUTED_VALUE"""),"HTML/CSS")</f>
        <v>HTML/CSS</v>
      </c>
      <c r="I6021" s="1" t="str">
        <f>IFERROR(__xludf.DUMMYFUNCTION("""COMPUTED_VALUE"""),"Java")</f>
        <v>Java</v>
      </c>
      <c r="J6021" s="1" t="str">
        <f>IFERROR(__xludf.DUMMYFUNCTION("""COMPUTED_VALUE"""),"JavaScript")</f>
        <v>JavaScript</v>
      </c>
      <c r="K6021" s="1" t="str">
        <f>IFERROR(__xludf.DUMMYFUNCTION("""COMPUTED_VALUE"""),"Kotlin")</f>
        <v>Kotlin</v>
      </c>
      <c r="L6021" s="1" t="str">
        <f>IFERROR(__xludf.DUMMYFUNCTION("""COMPUTED_VALUE"""),"SQL")</f>
        <v>SQL</v>
      </c>
    </row>
    <row r="6022">
      <c r="B6022" s="1" t="str">
        <f>IFERROR(__xludf.DUMMYFUNCTION("""COMPUTED_VALUE"""),"Bash/Shell/PowerShell;C#;HTML/CSS;JavaScript;SQL;WebAssembly")</f>
        <v>Bash/Shell/PowerShell;C#;HTML/CSS;JavaScript;SQL;WebAssembly</v>
      </c>
      <c r="E6022" s="1" t="str">
        <f>IFERROR(__xludf.DUMMYFUNCTION("UNIQUE(SPLIT(B6022,"";""))"),"Bash/Shell/PowerShell")</f>
        <v>Bash/Shell/PowerShell</v>
      </c>
      <c r="F6022" s="1" t="str">
        <f>IFERROR(__xludf.DUMMYFUNCTION("""COMPUTED_VALUE"""),"C#")</f>
        <v>C#</v>
      </c>
      <c r="G6022" s="1" t="str">
        <f>IFERROR(__xludf.DUMMYFUNCTION("""COMPUTED_VALUE"""),"HTML/CSS")</f>
        <v>HTML/CSS</v>
      </c>
      <c r="H6022" s="1" t="str">
        <f>IFERROR(__xludf.DUMMYFUNCTION("""COMPUTED_VALUE"""),"JavaScript")</f>
        <v>JavaScript</v>
      </c>
      <c r="I6022" s="1" t="str">
        <f>IFERROR(__xludf.DUMMYFUNCTION("""COMPUTED_VALUE"""),"SQL")</f>
        <v>SQL</v>
      </c>
      <c r="J6022" s="1" t="str">
        <f>IFERROR(__xludf.DUMMYFUNCTION("""COMPUTED_VALUE"""),"WebAssembly")</f>
        <v>WebAssembly</v>
      </c>
    </row>
    <row r="6023">
      <c r="B6023" s="1" t="str">
        <f>IFERROR(__xludf.DUMMYFUNCTION("""COMPUTED_VALUE"""),"HTML/CSS;JavaScript;PHP;TypeScript")</f>
        <v>HTML/CSS;JavaScript;PHP;TypeScript</v>
      </c>
      <c r="E6023" s="1" t="str">
        <f>IFERROR(__xludf.DUMMYFUNCTION("UNIQUE(SPLIT(B6023,"";""))"),"HTML/CSS")</f>
        <v>HTML/CSS</v>
      </c>
      <c r="F6023" s="1" t="str">
        <f>IFERROR(__xludf.DUMMYFUNCTION("""COMPUTED_VALUE"""),"JavaScript")</f>
        <v>JavaScript</v>
      </c>
      <c r="G6023" s="1" t="str">
        <f>IFERROR(__xludf.DUMMYFUNCTION("""COMPUTED_VALUE"""),"PHP")</f>
        <v>PHP</v>
      </c>
      <c r="H6023" s="1" t="str">
        <f>IFERROR(__xludf.DUMMYFUNCTION("""COMPUTED_VALUE"""),"TypeScript")</f>
        <v>TypeScript</v>
      </c>
    </row>
    <row r="6024">
      <c r="B6024" s="1" t="str">
        <f>IFERROR(__xludf.DUMMYFUNCTION("""COMPUTED_VALUE"""),"Bash/Shell/PowerShell;C#;Java;JavaScript;Python")</f>
        <v>Bash/Shell/PowerShell;C#;Java;JavaScript;Python</v>
      </c>
      <c r="E6024" s="1" t="str">
        <f>IFERROR(__xludf.DUMMYFUNCTION("UNIQUE(SPLIT(B6024,"";""))"),"Bash/Shell/PowerShell")</f>
        <v>Bash/Shell/PowerShell</v>
      </c>
      <c r="F6024" s="1" t="str">
        <f>IFERROR(__xludf.DUMMYFUNCTION("""COMPUTED_VALUE"""),"C#")</f>
        <v>C#</v>
      </c>
      <c r="G6024" s="1" t="str">
        <f>IFERROR(__xludf.DUMMYFUNCTION("""COMPUTED_VALUE"""),"Java")</f>
        <v>Java</v>
      </c>
      <c r="H6024" s="1" t="str">
        <f>IFERROR(__xludf.DUMMYFUNCTION("""COMPUTED_VALUE"""),"JavaScript")</f>
        <v>JavaScript</v>
      </c>
      <c r="I6024" s="1" t="str">
        <f>IFERROR(__xludf.DUMMYFUNCTION("""COMPUTED_VALUE"""),"Python")</f>
        <v>Python</v>
      </c>
    </row>
    <row r="6025">
      <c r="B6025" s="1" t="str">
        <f>IFERROR(__xludf.DUMMYFUNCTION("""COMPUTED_VALUE"""),"C++;C#;Java;PHP;Python;Ruby;TypeScript")</f>
        <v>C++;C#;Java;PHP;Python;Ruby;TypeScript</v>
      </c>
      <c r="E6025" s="1" t="str">
        <f>IFERROR(__xludf.DUMMYFUNCTION("UNIQUE(SPLIT(B6025,"";""))"),"C++")</f>
        <v>C++</v>
      </c>
      <c r="F6025" s="1" t="str">
        <f>IFERROR(__xludf.DUMMYFUNCTION("""COMPUTED_VALUE"""),"C#")</f>
        <v>C#</v>
      </c>
      <c r="G6025" s="1" t="str">
        <f>IFERROR(__xludf.DUMMYFUNCTION("""COMPUTED_VALUE"""),"Java")</f>
        <v>Java</v>
      </c>
      <c r="H6025" s="1" t="str">
        <f>IFERROR(__xludf.DUMMYFUNCTION("""COMPUTED_VALUE"""),"PHP")</f>
        <v>PHP</v>
      </c>
      <c r="I6025" s="1" t="str">
        <f>IFERROR(__xludf.DUMMYFUNCTION("""COMPUTED_VALUE"""),"Python")</f>
        <v>Python</v>
      </c>
      <c r="J6025" s="1" t="str">
        <f>IFERROR(__xludf.DUMMYFUNCTION("""COMPUTED_VALUE"""),"Ruby")</f>
        <v>Ruby</v>
      </c>
      <c r="K6025" s="1" t="str">
        <f>IFERROR(__xludf.DUMMYFUNCTION("""COMPUTED_VALUE"""),"TypeScript")</f>
        <v>TypeScript</v>
      </c>
    </row>
    <row r="6026">
      <c r="B6026" s="1" t="str">
        <f>IFERROR(__xludf.DUMMYFUNCTION("""COMPUTED_VALUE"""),"HTML/CSS;Java;JavaScript;Scala;SQL")</f>
        <v>HTML/CSS;Java;JavaScript;Scala;SQL</v>
      </c>
      <c r="E6026" s="1" t="str">
        <f>IFERROR(__xludf.DUMMYFUNCTION("UNIQUE(SPLIT(B6026,"";""))"),"HTML/CSS")</f>
        <v>HTML/CSS</v>
      </c>
      <c r="F6026" s="1" t="str">
        <f>IFERROR(__xludf.DUMMYFUNCTION("""COMPUTED_VALUE"""),"Java")</f>
        <v>Java</v>
      </c>
      <c r="G6026" s="1" t="str">
        <f>IFERROR(__xludf.DUMMYFUNCTION("""COMPUTED_VALUE"""),"JavaScript")</f>
        <v>JavaScript</v>
      </c>
      <c r="H6026" s="1" t="str">
        <f>IFERROR(__xludf.DUMMYFUNCTION("""COMPUTED_VALUE"""),"Scala")</f>
        <v>Scala</v>
      </c>
      <c r="I6026" s="1" t="str">
        <f>IFERROR(__xludf.DUMMYFUNCTION("""COMPUTED_VALUE"""),"SQL")</f>
        <v>SQL</v>
      </c>
    </row>
    <row r="6027">
      <c r="B6027" s="1" t="str">
        <f>IFERROR(__xludf.DUMMYFUNCTION("""COMPUTED_VALUE"""),"Python")</f>
        <v>Python</v>
      </c>
      <c r="E6027" s="1" t="str">
        <f>IFERROR(__xludf.DUMMYFUNCTION("UNIQUE(SPLIT(B6027,"";""))"),"Python")</f>
        <v>Python</v>
      </c>
    </row>
    <row r="6028">
      <c r="B6028" s="1" t="str">
        <f>IFERROR(__xludf.DUMMYFUNCTION("""COMPUTED_VALUE"""),"Bash/Shell/PowerShell;HTML/CSS;JavaScript;Python;TypeScript")</f>
        <v>Bash/Shell/PowerShell;HTML/CSS;JavaScript;Python;TypeScript</v>
      </c>
      <c r="E6028" s="1" t="str">
        <f>IFERROR(__xludf.DUMMYFUNCTION("UNIQUE(SPLIT(B6028,"";""))"),"Bash/Shell/PowerShell")</f>
        <v>Bash/Shell/PowerShell</v>
      </c>
      <c r="F6028" s="1" t="str">
        <f>IFERROR(__xludf.DUMMYFUNCTION("""COMPUTED_VALUE"""),"HTML/CSS")</f>
        <v>HTML/CSS</v>
      </c>
      <c r="G6028" s="1" t="str">
        <f>IFERROR(__xludf.DUMMYFUNCTION("""COMPUTED_VALUE"""),"JavaScript")</f>
        <v>JavaScript</v>
      </c>
      <c r="H6028" s="1" t="str">
        <f>IFERROR(__xludf.DUMMYFUNCTION("""COMPUTED_VALUE"""),"Python")</f>
        <v>Python</v>
      </c>
      <c r="I6028" s="1" t="str">
        <f>IFERROR(__xludf.DUMMYFUNCTION("""COMPUTED_VALUE"""),"TypeScript")</f>
        <v>TypeScript</v>
      </c>
    </row>
    <row r="6029">
      <c r="B6029" s="1" t="str">
        <f>IFERROR(__xludf.DUMMYFUNCTION("""COMPUTED_VALUE"""),"Bash/Shell/PowerShell;C#;HTML/CSS;JavaScript;SQL")</f>
        <v>Bash/Shell/PowerShell;C#;HTML/CSS;JavaScript;SQL</v>
      </c>
      <c r="E6029" s="1" t="str">
        <f>IFERROR(__xludf.DUMMYFUNCTION("UNIQUE(SPLIT(B6029,"";""))"),"Bash/Shell/PowerShell")</f>
        <v>Bash/Shell/PowerShell</v>
      </c>
      <c r="F6029" s="1" t="str">
        <f>IFERROR(__xludf.DUMMYFUNCTION("""COMPUTED_VALUE"""),"C#")</f>
        <v>C#</v>
      </c>
      <c r="G6029" s="1" t="str">
        <f>IFERROR(__xludf.DUMMYFUNCTION("""COMPUTED_VALUE"""),"HTML/CSS")</f>
        <v>HTML/CSS</v>
      </c>
      <c r="H6029" s="1" t="str">
        <f>IFERROR(__xludf.DUMMYFUNCTION("""COMPUTED_VALUE"""),"JavaScript")</f>
        <v>JavaScript</v>
      </c>
      <c r="I6029" s="1" t="str">
        <f>IFERROR(__xludf.DUMMYFUNCTION("""COMPUTED_VALUE"""),"SQL")</f>
        <v>SQL</v>
      </c>
    </row>
    <row r="6030">
      <c r="B6030" s="1" t="str">
        <f>IFERROR(__xludf.DUMMYFUNCTION("""COMPUTED_VALUE"""),"Bash/Shell/PowerShell;JavaScript;Ruby;SQL;TypeScript")</f>
        <v>Bash/Shell/PowerShell;JavaScript;Ruby;SQL;TypeScript</v>
      </c>
      <c r="E6030" s="1" t="str">
        <f>IFERROR(__xludf.DUMMYFUNCTION("UNIQUE(SPLIT(B6030,"";""))"),"Bash/Shell/PowerShell")</f>
        <v>Bash/Shell/PowerShell</v>
      </c>
      <c r="F6030" s="1" t="str">
        <f>IFERROR(__xludf.DUMMYFUNCTION("""COMPUTED_VALUE"""),"JavaScript")</f>
        <v>JavaScript</v>
      </c>
      <c r="G6030" s="1" t="str">
        <f>IFERROR(__xludf.DUMMYFUNCTION("""COMPUTED_VALUE"""),"Ruby")</f>
        <v>Ruby</v>
      </c>
      <c r="H6030" s="1" t="str">
        <f>IFERROR(__xludf.DUMMYFUNCTION("""COMPUTED_VALUE"""),"SQL")</f>
        <v>SQL</v>
      </c>
      <c r="I6030" s="1" t="str">
        <f>IFERROR(__xludf.DUMMYFUNCTION("""COMPUTED_VALUE"""),"TypeScript")</f>
        <v>TypeScript</v>
      </c>
    </row>
    <row r="6031">
      <c r="B6031" s="1" t="str">
        <f>IFERROR(__xludf.DUMMYFUNCTION("""COMPUTED_VALUE"""),"Bash/Shell/PowerShell;HTML/CSS;JavaScript;PHP;Python;SQL;VBA")</f>
        <v>Bash/Shell/PowerShell;HTML/CSS;JavaScript;PHP;Python;SQL;VBA</v>
      </c>
      <c r="E6031" s="1" t="str">
        <f>IFERROR(__xludf.DUMMYFUNCTION("UNIQUE(SPLIT(B6031,"";""))"),"Bash/Shell/PowerShell")</f>
        <v>Bash/Shell/PowerShell</v>
      </c>
      <c r="F6031" s="1" t="str">
        <f>IFERROR(__xludf.DUMMYFUNCTION("""COMPUTED_VALUE"""),"HTML/CSS")</f>
        <v>HTML/CSS</v>
      </c>
      <c r="G6031" s="1" t="str">
        <f>IFERROR(__xludf.DUMMYFUNCTION("""COMPUTED_VALUE"""),"JavaScript")</f>
        <v>JavaScript</v>
      </c>
      <c r="H6031" s="1" t="str">
        <f>IFERROR(__xludf.DUMMYFUNCTION("""COMPUTED_VALUE"""),"PHP")</f>
        <v>PHP</v>
      </c>
      <c r="I6031" s="1" t="str">
        <f>IFERROR(__xludf.DUMMYFUNCTION("""COMPUTED_VALUE"""),"Python")</f>
        <v>Python</v>
      </c>
      <c r="J6031" s="1" t="str">
        <f>IFERROR(__xludf.DUMMYFUNCTION("""COMPUTED_VALUE"""),"SQL")</f>
        <v>SQL</v>
      </c>
      <c r="K6031" s="1" t="str">
        <f>IFERROR(__xludf.DUMMYFUNCTION("""COMPUTED_VALUE"""),"VBA")</f>
        <v>VBA</v>
      </c>
    </row>
    <row r="6032">
      <c r="B6032" s="1" t="str">
        <f>IFERROR(__xludf.DUMMYFUNCTION("""COMPUTED_VALUE"""),"Python")</f>
        <v>Python</v>
      </c>
      <c r="E6032" s="1" t="str">
        <f>IFERROR(__xludf.DUMMYFUNCTION("UNIQUE(SPLIT(B6032,"";""))"),"Python")</f>
        <v>Python</v>
      </c>
    </row>
    <row r="6033">
      <c r="B6033" s="1" t="str">
        <f>IFERROR(__xludf.DUMMYFUNCTION("""COMPUTED_VALUE"""),"HTML/CSS;Java;JavaScript;Kotlin;Python;SQL;TypeScript")</f>
        <v>HTML/CSS;Java;JavaScript;Kotlin;Python;SQL;TypeScript</v>
      </c>
      <c r="E6033" s="1" t="str">
        <f>IFERROR(__xludf.DUMMYFUNCTION("UNIQUE(SPLIT(B6033,"";""))"),"HTML/CSS")</f>
        <v>HTML/CSS</v>
      </c>
      <c r="F6033" s="1" t="str">
        <f>IFERROR(__xludf.DUMMYFUNCTION("""COMPUTED_VALUE"""),"Java")</f>
        <v>Java</v>
      </c>
      <c r="G6033" s="1" t="str">
        <f>IFERROR(__xludf.DUMMYFUNCTION("""COMPUTED_VALUE"""),"JavaScript")</f>
        <v>JavaScript</v>
      </c>
      <c r="H6033" s="1" t="str">
        <f>IFERROR(__xludf.DUMMYFUNCTION("""COMPUTED_VALUE"""),"Kotlin")</f>
        <v>Kotlin</v>
      </c>
      <c r="I6033" s="1" t="str">
        <f>IFERROR(__xludf.DUMMYFUNCTION("""COMPUTED_VALUE"""),"Python")</f>
        <v>Python</v>
      </c>
      <c r="J6033" s="1" t="str">
        <f>IFERROR(__xludf.DUMMYFUNCTION("""COMPUTED_VALUE"""),"SQL")</f>
        <v>SQL</v>
      </c>
      <c r="K6033" s="1" t="str">
        <f>IFERROR(__xludf.DUMMYFUNCTION("""COMPUTED_VALUE"""),"TypeScript")</f>
        <v>TypeScript</v>
      </c>
    </row>
    <row r="6034">
      <c r="B6034" s="1" t="str">
        <f>IFERROR(__xludf.DUMMYFUNCTION("""COMPUTED_VALUE"""),"C#;HTML/CSS;JavaScript;TypeScript;VBA")</f>
        <v>C#;HTML/CSS;JavaScript;TypeScript;VBA</v>
      </c>
      <c r="E6034" s="1" t="str">
        <f>IFERROR(__xludf.DUMMYFUNCTION("UNIQUE(SPLIT(B6034,"";""))"),"C#")</f>
        <v>C#</v>
      </c>
      <c r="F6034" s="1" t="str">
        <f>IFERROR(__xludf.DUMMYFUNCTION("""COMPUTED_VALUE"""),"HTML/CSS")</f>
        <v>HTML/CSS</v>
      </c>
      <c r="G6034" s="1" t="str">
        <f>IFERROR(__xludf.DUMMYFUNCTION("""COMPUTED_VALUE"""),"JavaScript")</f>
        <v>JavaScript</v>
      </c>
      <c r="H6034" s="1" t="str">
        <f>IFERROR(__xludf.DUMMYFUNCTION("""COMPUTED_VALUE"""),"TypeScript")</f>
        <v>TypeScript</v>
      </c>
      <c r="I6034" s="1" t="str">
        <f>IFERROR(__xludf.DUMMYFUNCTION("""COMPUTED_VALUE"""),"VBA")</f>
        <v>VBA</v>
      </c>
    </row>
    <row r="6035">
      <c r="B6035" s="1" t="str">
        <f>IFERROR(__xludf.DUMMYFUNCTION("""COMPUTED_VALUE"""),"Bash/Shell/PowerShell;Java;JavaScript;TypeScript")</f>
        <v>Bash/Shell/PowerShell;Java;JavaScript;TypeScript</v>
      </c>
      <c r="E6035" s="1" t="str">
        <f>IFERROR(__xludf.DUMMYFUNCTION("UNIQUE(SPLIT(B6035,"";""))"),"Bash/Shell/PowerShell")</f>
        <v>Bash/Shell/PowerShell</v>
      </c>
      <c r="F6035" s="1" t="str">
        <f>IFERROR(__xludf.DUMMYFUNCTION("""COMPUTED_VALUE"""),"Java")</f>
        <v>Java</v>
      </c>
      <c r="G6035" s="1" t="str">
        <f>IFERROR(__xludf.DUMMYFUNCTION("""COMPUTED_VALUE"""),"JavaScript")</f>
        <v>JavaScript</v>
      </c>
      <c r="H6035" s="1" t="str">
        <f>IFERROR(__xludf.DUMMYFUNCTION("""COMPUTED_VALUE"""),"TypeScript")</f>
        <v>TypeScript</v>
      </c>
    </row>
    <row r="6036">
      <c r="B6036" s="1" t="str">
        <f>IFERROR(__xludf.DUMMYFUNCTION("""COMPUTED_VALUE"""),"Bash/Shell/PowerShell;HTML/CSS;JavaScript;Python")</f>
        <v>Bash/Shell/PowerShell;HTML/CSS;JavaScript;Python</v>
      </c>
      <c r="E6036" s="1" t="str">
        <f>IFERROR(__xludf.DUMMYFUNCTION("UNIQUE(SPLIT(B6036,"";""))"),"Bash/Shell/PowerShell")</f>
        <v>Bash/Shell/PowerShell</v>
      </c>
      <c r="F6036" s="1" t="str">
        <f>IFERROR(__xludf.DUMMYFUNCTION("""COMPUTED_VALUE"""),"HTML/CSS")</f>
        <v>HTML/CSS</v>
      </c>
      <c r="G6036" s="1" t="str">
        <f>IFERROR(__xludf.DUMMYFUNCTION("""COMPUTED_VALUE"""),"JavaScript")</f>
        <v>JavaScript</v>
      </c>
      <c r="H6036" s="1" t="str">
        <f>IFERROR(__xludf.DUMMYFUNCTION("""COMPUTED_VALUE"""),"Python")</f>
        <v>Python</v>
      </c>
    </row>
    <row r="6037">
      <c r="B6037" s="1" t="str">
        <f>IFERROR(__xludf.DUMMYFUNCTION("""COMPUTED_VALUE"""),"HTML/CSS;Java;JavaScript;Python;SQL")</f>
        <v>HTML/CSS;Java;JavaScript;Python;SQL</v>
      </c>
      <c r="E6037" s="1" t="str">
        <f>IFERROR(__xludf.DUMMYFUNCTION("UNIQUE(SPLIT(B6037,"";""))"),"HTML/CSS")</f>
        <v>HTML/CSS</v>
      </c>
      <c r="F6037" s="1" t="str">
        <f>IFERROR(__xludf.DUMMYFUNCTION("""COMPUTED_VALUE"""),"Java")</f>
        <v>Java</v>
      </c>
      <c r="G6037" s="1" t="str">
        <f>IFERROR(__xludf.DUMMYFUNCTION("""COMPUTED_VALUE"""),"JavaScript")</f>
        <v>JavaScript</v>
      </c>
      <c r="H6037" s="1" t="str">
        <f>IFERROR(__xludf.DUMMYFUNCTION("""COMPUTED_VALUE"""),"Python")</f>
        <v>Python</v>
      </c>
      <c r="I6037" s="1" t="str">
        <f>IFERROR(__xludf.DUMMYFUNCTION("""COMPUTED_VALUE"""),"SQL")</f>
        <v>SQL</v>
      </c>
    </row>
    <row r="6038">
      <c r="B6038" s="1" t="str">
        <f>IFERROR(__xludf.DUMMYFUNCTION("""COMPUTED_VALUE"""),"C;HTML/CSS;Java;JavaScript;PHP;TypeScript")</f>
        <v>C;HTML/CSS;Java;JavaScript;PHP;TypeScript</v>
      </c>
      <c r="E6038" s="1" t="str">
        <f>IFERROR(__xludf.DUMMYFUNCTION("UNIQUE(SPLIT(B6038,"";""))"),"C")</f>
        <v>C</v>
      </c>
      <c r="F6038" s="1" t="str">
        <f>IFERROR(__xludf.DUMMYFUNCTION("""COMPUTED_VALUE"""),"HTML/CSS")</f>
        <v>HTML/CSS</v>
      </c>
      <c r="G6038" s="1" t="str">
        <f>IFERROR(__xludf.DUMMYFUNCTION("""COMPUTED_VALUE"""),"Java")</f>
        <v>Java</v>
      </c>
      <c r="H6038" s="1" t="str">
        <f>IFERROR(__xludf.DUMMYFUNCTION("""COMPUTED_VALUE"""),"JavaScript")</f>
        <v>JavaScript</v>
      </c>
      <c r="I6038" s="1" t="str">
        <f>IFERROR(__xludf.DUMMYFUNCTION("""COMPUTED_VALUE"""),"PHP")</f>
        <v>PHP</v>
      </c>
      <c r="J6038" s="1" t="str">
        <f>IFERROR(__xludf.DUMMYFUNCTION("""COMPUTED_VALUE"""),"TypeScript")</f>
        <v>TypeScript</v>
      </c>
    </row>
    <row r="6039">
      <c r="B6039" s="1" t="str">
        <f>IFERROR(__xludf.DUMMYFUNCTION("""COMPUTED_VALUE"""),"C++;C#;PHP;Rust;SQL")</f>
        <v>C++;C#;PHP;Rust;SQL</v>
      </c>
      <c r="E6039" s="1" t="str">
        <f>IFERROR(__xludf.DUMMYFUNCTION("UNIQUE(SPLIT(B6039,"";""))"),"C++")</f>
        <v>C++</v>
      </c>
      <c r="F6039" s="1" t="str">
        <f>IFERROR(__xludf.DUMMYFUNCTION("""COMPUTED_VALUE"""),"C#")</f>
        <v>C#</v>
      </c>
      <c r="G6039" s="1" t="str">
        <f>IFERROR(__xludf.DUMMYFUNCTION("""COMPUTED_VALUE"""),"PHP")</f>
        <v>PHP</v>
      </c>
      <c r="H6039" s="1" t="str">
        <f>IFERROR(__xludf.DUMMYFUNCTION("""COMPUTED_VALUE"""),"Rust")</f>
        <v>Rust</v>
      </c>
      <c r="I6039" s="1" t="str">
        <f>IFERROR(__xludf.DUMMYFUNCTION("""COMPUTED_VALUE"""),"SQL")</f>
        <v>SQL</v>
      </c>
    </row>
    <row r="6040">
      <c r="B6040" s="1" t="str">
        <f>IFERROR(__xludf.DUMMYFUNCTION("""COMPUTED_VALUE"""),"Assembly;Bash/Shell/PowerShell;C;C++;HTML/CSS;PHP;Python;SQL")</f>
        <v>Assembly;Bash/Shell/PowerShell;C;C++;HTML/CSS;PHP;Python;SQL</v>
      </c>
      <c r="E6040" s="1" t="str">
        <f>IFERROR(__xludf.DUMMYFUNCTION("UNIQUE(SPLIT(B6040,"";""))"),"Assembly")</f>
        <v>Assembly</v>
      </c>
      <c r="F6040" s="1" t="str">
        <f>IFERROR(__xludf.DUMMYFUNCTION("""COMPUTED_VALUE"""),"Bash/Shell/PowerShell")</f>
        <v>Bash/Shell/PowerShell</v>
      </c>
      <c r="G6040" s="1" t="str">
        <f>IFERROR(__xludf.DUMMYFUNCTION("""COMPUTED_VALUE"""),"C")</f>
        <v>C</v>
      </c>
      <c r="H6040" s="1" t="str">
        <f>IFERROR(__xludf.DUMMYFUNCTION("""COMPUTED_VALUE"""),"C++")</f>
        <v>C++</v>
      </c>
      <c r="I6040" s="1" t="str">
        <f>IFERROR(__xludf.DUMMYFUNCTION("""COMPUTED_VALUE"""),"HTML/CSS")</f>
        <v>HTML/CSS</v>
      </c>
      <c r="J6040" s="1" t="str">
        <f>IFERROR(__xludf.DUMMYFUNCTION("""COMPUTED_VALUE"""),"PHP")</f>
        <v>PHP</v>
      </c>
      <c r="K6040" s="1" t="str">
        <f>IFERROR(__xludf.DUMMYFUNCTION("""COMPUTED_VALUE"""),"Python")</f>
        <v>Python</v>
      </c>
      <c r="L6040" s="1" t="str">
        <f>IFERROR(__xludf.DUMMYFUNCTION("""COMPUTED_VALUE"""),"SQL")</f>
        <v>SQL</v>
      </c>
    </row>
    <row r="6041">
      <c r="B6041" s="1" t="str">
        <f>IFERROR(__xludf.DUMMYFUNCTION("""COMPUTED_VALUE"""),"C;C++;C#;HTML/CSS;JavaScript;SQL;VBA")</f>
        <v>C;C++;C#;HTML/CSS;JavaScript;SQL;VBA</v>
      </c>
      <c r="E6041" s="1" t="str">
        <f>IFERROR(__xludf.DUMMYFUNCTION("UNIQUE(SPLIT(B6041,"";""))"),"C")</f>
        <v>C</v>
      </c>
      <c r="F6041" s="1" t="str">
        <f>IFERROR(__xludf.DUMMYFUNCTION("""COMPUTED_VALUE"""),"C++")</f>
        <v>C++</v>
      </c>
      <c r="G6041" s="1" t="str">
        <f>IFERROR(__xludf.DUMMYFUNCTION("""COMPUTED_VALUE"""),"C#")</f>
        <v>C#</v>
      </c>
      <c r="H6041" s="1" t="str">
        <f>IFERROR(__xludf.DUMMYFUNCTION("""COMPUTED_VALUE"""),"HTML/CSS")</f>
        <v>HTML/CSS</v>
      </c>
      <c r="I6041" s="1" t="str">
        <f>IFERROR(__xludf.DUMMYFUNCTION("""COMPUTED_VALUE"""),"JavaScript")</f>
        <v>JavaScript</v>
      </c>
      <c r="J6041" s="1" t="str">
        <f>IFERROR(__xludf.DUMMYFUNCTION("""COMPUTED_VALUE"""),"SQL")</f>
        <v>SQL</v>
      </c>
      <c r="K6041" s="1" t="str">
        <f>IFERROR(__xludf.DUMMYFUNCTION("""COMPUTED_VALUE"""),"VBA")</f>
        <v>VBA</v>
      </c>
    </row>
    <row r="6042">
      <c r="B6042" s="1" t="str">
        <f>IFERROR(__xludf.DUMMYFUNCTION("""COMPUTED_VALUE"""),"Java;JavaScript;PHP;SQL")</f>
        <v>Java;JavaScript;PHP;SQL</v>
      </c>
      <c r="E6042" s="1" t="str">
        <f>IFERROR(__xludf.DUMMYFUNCTION("UNIQUE(SPLIT(B6042,"";""))"),"Java")</f>
        <v>Java</v>
      </c>
      <c r="F6042" s="1" t="str">
        <f>IFERROR(__xludf.DUMMYFUNCTION("""COMPUTED_VALUE"""),"JavaScript")</f>
        <v>JavaScript</v>
      </c>
      <c r="G6042" s="1" t="str">
        <f>IFERROR(__xludf.DUMMYFUNCTION("""COMPUTED_VALUE"""),"PHP")</f>
        <v>PHP</v>
      </c>
      <c r="H6042" s="1" t="str">
        <f>IFERROR(__xludf.DUMMYFUNCTION("""COMPUTED_VALUE"""),"SQL")</f>
        <v>SQL</v>
      </c>
    </row>
    <row r="6043">
      <c r="B6043" s="1" t="str">
        <f>IFERROR(__xludf.DUMMYFUNCTION("""COMPUTED_VALUE"""),"Bash/Shell/PowerShell;C;HTML/CSS;Java;JavaScript;Python;Ruby")</f>
        <v>Bash/Shell/PowerShell;C;HTML/CSS;Java;JavaScript;Python;Ruby</v>
      </c>
      <c r="E6043" s="1" t="str">
        <f>IFERROR(__xludf.DUMMYFUNCTION("UNIQUE(SPLIT(B6043,"";""))"),"Bash/Shell/PowerShell")</f>
        <v>Bash/Shell/PowerShell</v>
      </c>
      <c r="F6043" s="1" t="str">
        <f>IFERROR(__xludf.DUMMYFUNCTION("""COMPUTED_VALUE"""),"C")</f>
        <v>C</v>
      </c>
      <c r="G6043" s="1" t="str">
        <f>IFERROR(__xludf.DUMMYFUNCTION("""COMPUTED_VALUE"""),"HTML/CSS")</f>
        <v>HTML/CSS</v>
      </c>
      <c r="H6043" s="1" t="str">
        <f>IFERROR(__xludf.DUMMYFUNCTION("""COMPUTED_VALUE"""),"Java")</f>
        <v>Java</v>
      </c>
      <c r="I6043" s="1" t="str">
        <f>IFERROR(__xludf.DUMMYFUNCTION("""COMPUTED_VALUE"""),"JavaScript")</f>
        <v>JavaScript</v>
      </c>
      <c r="J6043" s="1" t="str">
        <f>IFERROR(__xludf.DUMMYFUNCTION("""COMPUTED_VALUE"""),"Python")</f>
        <v>Python</v>
      </c>
      <c r="K6043" s="1" t="str">
        <f>IFERROR(__xludf.DUMMYFUNCTION("""COMPUTED_VALUE"""),"Ruby")</f>
        <v>Ruby</v>
      </c>
    </row>
    <row r="6044">
      <c r="B6044" s="1" t="str">
        <f>IFERROR(__xludf.DUMMYFUNCTION("""COMPUTED_VALUE"""),"Bash/Shell/PowerShell;C#;HTML/CSS;JavaScript;SQL;TypeScript")</f>
        <v>Bash/Shell/PowerShell;C#;HTML/CSS;JavaScript;SQL;TypeScript</v>
      </c>
      <c r="E6044" s="1" t="str">
        <f>IFERROR(__xludf.DUMMYFUNCTION("UNIQUE(SPLIT(B6044,"";""))"),"Bash/Shell/PowerShell")</f>
        <v>Bash/Shell/PowerShell</v>
      </c>
      <c r="F6044" s="1" t="str">
        <f>IFERROR(__xludf.DUMMYFUNCTION("""COMPUTED_VALUE"""),"C#")</f>
        <v>C#</v>
      </c>
      <c r="G6044" s="1" t="str">
        <f>IFERROR(__xludf.DUMMYFUNCTION("""COMPUTED_VALUE"""),"HTML/CSS")</f>
        <v>HTML/CSS</v>
      </c>
      <c r="H6044" s="1" t="str">
        <f>IFERROR(__xludf.DUMMYFUNCTION("""COMPUTED_VALUE"""),"JavaScript")</f>
        <v>JavaScript</v>
      </c>
      <c r="I6044" s="1" t="str">
        <f>IFERROR(__xludf.DUMMYFUNCTION("""COMPUTED_VALUE"""),"SQL")</f>
        <v>SQL</v>
      </c>
      <c r="J6044" s="1" t="str">
        <f>IFERROR(__xludf.DUMMYFUNCTION("""COMPUTED_VALUE"""),"TypeScript")</f>
        <v>TypeScript</v>
      </c>
    </row>
    <row r="6045">
      <c r="B6045" s="1" t="str">
        <f>IFERROR(__xludf.DUMMYFUNCTION("""COMPUTED_VALUE"""),"Bash/Shell/PowerShell;HTML/CSS;Python;SQL;VBA")</f>
        <v>Bash/Shell/PowerShell;HTML/CSS;Python;SQL;VBA</v>
      </c>
      <c r="E6045" s="1" t="str">
        <f>IFERROR(__xludf.DUMMYFUNCTION("UNIQUE(SPLIT(B6045,"";""))"),"Bash/Shell/PowerShell")</f>
        <v>Bash/Shell/PowerShell</v>
      </c>
      <c r="F6045" s="1" t="str">
        <f>IFERROR(__xludf.DUMMYFUNCTION("""COMPUTED_VALUE"""),"HTML/CSS")</f>
        <v>HTML/CSS</v>
      </c>
      <c r="G6045" s="1" t="str">
        <f>IFERROR(__xludf.DUMMYFUNCTION("""COMPUTED_VALUE"""),"Python")</f>
        <v>Python</v>
      </c>
      <c r="H6045" s="1" t="str">
        <f>IFERROR(__xludf.DUMMYFUNCTION("""COMPUTED_VALUE"""),"SQL")</f>
        <v>SQL</v>
      </c>
      <c r="I6045" s="1" t="str">
        <f>IFERROR(__xludf.DUMMYFUNCTION("""COMPUTED_VALUE"""),"VBA")</f>
        <v>VBA</v>
      </c>
    </row>
    <row r="6046">
      <c r="B6046" s="1" t="str">
        <f>IFERROR(__xludf.DUMMYFUNCTION("""COMPUTED_VALUE"""),"HTML/CSS;JavaScript;Rust;Swift;TypeScript;WebAssembly")</f>
        <v>HTML/CSS;JavaScript;Rust;Swift;TypeScript;WebAssembly</v>
      </c>
      <c r="E6046" s="1" t="str">
        <f>IFERROR(__xludf.DUMMYFUNCTION("UNIQUE(SPLIT(B6046,"";""))"),"HTML/CSS")</f>
        <v>HTML/CSS</v>
      </c>
      <c r="F6046" s="1" t="str">
        <f>IFERROR(__xludf.DUMMYFUNCTION("""COMPUTED_VALUE"""),"JavaScript")</f>
        <v>JavaScript</v>
      </c>
      <c r="G6046" s="1" t="str">
        <f>IFERROR(__xludf.DUMMYFUNCTION("""COMPUTED_VALUE"""),"Rust")</f>
        <v>Rust</v>
      </c>
      <c r="H6046" s="1" t="str">
        <f>IFERROR(__xludf.DUMMYFUNCTION("""COMPUTED_VALUE"""),"Swift")</f>
        <v>Swift</v>
      </c>
      <c r="I6046" s="1" t="str">
        <f>IFERROR(__xludf.DUMMYFUNCTION("""COMPUTED_VALUE"""),"TypeScript")</f>
        <v>TypeScript</v>
      </c>
      <c r="J6046" s="1" t="str">
        <f>IFERROR(__xludf.DUMMYFUNCTION("""COMPUTED_VALUE"""),"WebAssembly")</f>
        <v>WebAssembly</v>
      </c>
    </row>
    <row r="6047">
      <c r="B6047" s="1" t="str">
        <f>IFERROR(__xludf.DUMMYFUNCTION("""COMPUTED_VALUE"""),"Assembly;Bash/Shell/PowerShell;C;C++;HTML/CSS;Java;JavaScript;Python;SQL;VBA")</f>
        <v>Assembly;Bash/Shell/PowerShell;C;C++;HTML/CSS;Java;JavaScript;Python;SQL;VBA</v>
      </c>
      <c r="E6047" s="1" t="str">
        <f>IFERROR(__xludf.DUMMYFUNCTION("UNIQUE(SPLIT(B6047,"";""))"),"Assembly")</f>
        <v>Assembly</v>
      </c>
      <c r="F6047" s="1" t="str">
        <f>IFERROR(__xludf.DUMMYFUNCTION("""COMPUTED_VALUE"""),"Bash/Shell/PowerShell")</f>
        <v>Bash/Shell/PowerShell</v>
      </c>
      <c r="G6047" s="1" t="str">
        <f>IFERROR(__xludf.DUMMYFUNCTION("""COMPUTED_VALUE"""),"C")</f>
        <v>C</v>
      </c>
      <c r="H6047" s="1" t="str">
        <f>IFERROR(__xludf.DUMMYFUNCTION("""COMPUTED_VALUE"""),"C++")</f>
        <v>C++</v>
      </c>
      <c r="I6047" s="1" t="str">
        <f>IFERROR(__xludf.DUMMYFUNCTION("""COMPUTED_VALUE"""),"HTML/CSS")</f>
        <v>HTML/CSS</v>
      </c>
      <c r="J6047" s="1" t="str">
        <f>IFERROR(__xludf.DUMMYFUNCTION("""COMPUTED_VALUE"""),"Java")</f>
        <v>Java</v>
      </c>
      <c r="K6047" s="1" t="str">
        <f>IFERROR(__xludf.DUMMYFUNCTION("""COMPUTED_VALUE"""),"JavaScript")</f>
        <v>JavaScript</v>
      </c>
      <c r="L6047" s="1" t="str">
        <f>IFERROR(__xludf.DUMMYFUNCTION("""COMPUTED_VALUE"""),"Python")</f>
        <v>Python</v>
      </c>
      <c r="M6047" s="1" t="str">
        <f>IFERROR(__xludf.DUMMYFUNCTION("""COMPUTED_VALUE"""),"SQL")</f>
        <v>SQL</v>
      </c>
      <c r="N6047" s="1" t="str">
        <f>IFERROR(__xludf.DUMMYFUNCTION("""COMPUTED_VALUE"""),"VBA")</f>
        <v>VBA</v>
      </c>
    </row>
    <row r="6048">
      <c r="B6048" s="1" t="str">
        <f>IFERROR(__xludf.DUMMYFUNCTION("""COMPUTED_VALUE"""),"Assembly;Bash/Shell/PowerShell;C;C++;HTML/CSS;JavaScript;Other(s):")</f>
        <v>Assembly;Bash/Shell/PowerShell;C;C++;HTML/CSS;JavaScript;Other(s):</v>
      </c>
      <c r="E6048" s="1" t="str">
        <f>IFERROR(__xludf.DUMMYFUNCTION("UNIQUE(SPLIT(B6048,"";""))"),"Assembly")</f>
        <v>Assembly</v>
      </c>
      <c r="F6048" s="1" t="str">
        <f>IFERROR(__xludf.DUMMYFUNCTION("""COMPUTED_VALUE"""),"Bash/Shell/PowerShell")</f>
        <v>Bash/Shell/PowerShell</v>
      </c>
      <c r="G6048" s="1" t="str">
        <f>IFERROR(__xludf.DUMMYFUNCTION("""COMPUTED_VALUE"""),"C")</f>
        <v>C</v>
      </c>
      <c r="H6048" s="1" t="str">
        <f>IFERROR(__xludf.DUMMYFUNCTION("""COMPUTED_VALUE"""),"C++")</f>
        <v>C++</v>
      </c>
      <c r="I6048" s="1" t="str">
        <f>IFERROR(__xludf.DUMMYFUNCTION("""COMPUTED_VALUE"""),"HTML/CSS")</f>
        <v>HTML/CSS</v>
      </c>
      <c r="J6048" s="1" t="str">
        <f>IFERROR(__xludf.DUMMYFUNCTION("""COMPUTED_VALUE"""),"JavaScript")</f>
        <v>JavaScript</v>
      </c>
      <c r="K6048" s="1" t="str">
        <f>IFERROR(__xludf.DUMMYFUNCTION("""COMPUTED_VALUE"""),"Other(s):")</f>
        <v>Other(s):</v>
      </c>
    </row>
    <row r="6049">
      <c r="B6049" s="1" t="str">
        <f>IFERROR(__xludf.DUMMYFUNCTION("""COMPUTED_VALUE"""),"HTML/CSS;JavaScript;Ruby;SQL")</f>
        <v>HTML/CSS;JavaScript;Ruby;SQL</v>
      </c>
      <c r="E6049" s="1" t="str">
        <f>IFERROR(__xludf.DUMMYFUNCTION("UNIQUE(SPLIT(B6049,"";""))"),"HTML/CSS")</f>
        <v>HTML/CSS</v>
      </c>
      <c r="F6049" s="1" t="str">
        <f>IFERROR(__xludf.DUMMYFUNCTION("""COMPUTED_VALUE"""),"JavaScript")</f>
        <v>JavaScript</v>
      </c>
      <c r="G6049" s="1" t="str">
        <f>IFERROR(__xludf.DUMMYFUNCTION("""COMPUTED_VALUE"""),"Ruby")</f>
        <v>Ruby</v>
      </c>
      <c r="H6049" s="1" t="str">
        <f>IFERROR(__xludf.DUMMYFUNCTION("""COMPUTED_VALUE"""),"SQL")</f>
        <v>SQL</v>
      </c>
    </row>
    <row r="6050">
      <c r="B6050" s="1" t="str">
        <f>IFERROR(__xludf.DUMMYFUNCTION("""COMPUTED_VALUE"""),"C++;HTML/CSS;Java;Python")</f>
        <v>C++;HTML/CSS;Java;Python</v>
      </c>
      <c r="E6050" s="1" t="str">
        <f>IFERROR(__xludf.DUMMYFUNCTION("UNIQUE(SPLIT(B6050,"";""))"),"C++")</f>
        <v>C++</v>
      </c>
      <c r="F6050" s="1" t="str">
        <f>IFERROR(__xludf.DUMMYFUNCTION("""COMPUTED_VALUE"""),"HTML/CSS")</f>
        <v>HTML/CSS</v>
      </c>
      <c r="G6050" s="1" t="str">
        <f>IFERROR(__xludf.DUMMYFUNCTION("""COMPUTED_VALUE"""),"Java")</f>
        <v>Java</v>
      </c>
      <c r="H6050" s="1" t="str">
        <f>IFERROR(__xludf.DUMMYFUNCTION("""COMPUTED_VALUE"""),"Python")</f>
        <v>Python</v>
      </c>
    </row>
    <row r="6051">
      <c r="B6051" s="1" t="str">
        <f>IFERROR(__xludf.DUMMYFUNCTION("""COMPUTED_VALUE"""),"HTML/CSS;JavaScript")</f>
        <v>HTML/CSS;JavaScript</v>
      </c>
      <c r="E6051" s="1" t="str">
        <f>IFERROR(__xludf.DUMMYFUNCTION("UNIQUE(SPLIT(B6051,"";""))"),"HTML/CSS")</f>
        <v>HTML/CSS</v>
      </c>
      <c r="F6051" s="1" t="str">
        <f>IFERROR(__xludf.DUMMYFUNCTION("""COMPUTED_VALUE"""),"JavaScript")</f>
        <v>JavaScript</v>
      </c>
    </row>
    <row r="6052">
      <c r="B6052" s="1" t="str">
        <f>IFERROR(__xludf.DUMMYFUNCTION("""COMPUTED_VALUE"""),"C++;HTML/CSS")</f>
        <v>C++;HTML/CSS</v>
      </c>
      <c r="E6052" s="1" t="str">
        <f>IFERROR(__xludf.DUMMYFUNCTION("UNIQUE(SPLIT(B6052,"";""))"),"C++")</f>
        <v>C++</v>
      </c>
      <c r="F6052" s="1" t="str">
        <f>IFERROR(__xludf.DUMMYFUNCTION("""COMPUTED_VALUE"""),"HTML/CSS")</f>
        <v>HTML/CSS</v>
      </c>
    </row>
    <row r="6053">
      <c r="B6053" s="1" t="str">
        <f>IFERROR(__xludf.DUMMYFUNCTION("""COMPUTED_VALUE"""),"Java")</f>
        <v>Java</v>
      </c>
      <c r="E6053" s="1" t="str">
        <f>IFERROR(__xludf.DUMMYFUNCTION("UNIQUE(SPLIT(B6053,"";""))"),"Java")</f>
        <v>Java</v>
      </c>
    </row>
    <row r="6054">
      <c r="B6054" s="1" t="str">
        <f>IFERROR(__xludf.DUMMYFUNCTION("""COMPUTED_VALUE"""),"Assembly;C;C++;C#;Java;Scala;SQL")</f>
        <v>Assembly;C;C++;C#;Java;Scala;SQL</v>
      </c>
      <c r="E6054" s="1" t="str">
        <f>IFERROR(__xludf.DUMMYFUNCTION("UNIQUE(SPLIT(B6054,"";""))"),"Assembly")</f>
        <v>Assembly</v>
      </c>
      <c r="F6054" s="1" t="str">
        <f>IFERROR(__xludf.DUMMYFUNCTION("""COMPUTED_VALUE"""),"C")</f>
        <v>C</v>
      </c>
      <c r="G6054" s="1" t="str">
        <f>IFERROR(__xludf.DUMMYFUNCTION("""COMPUTED_VALUE"""),"C++")</f>
        <v>C++</v>
      </c>
      <c r="H6054" s="1" t="str">
        <f>IFERROR(__xludf.DUMMYFUNCTION("""COMPUTED_VALUE"""),"C#")</f>
        <v>C#</v>
      </c>
      <c r="I6054" s="1" t="str">
        <f>IFERROR(__xludf.DUMMYFUNCTION("""COMPUTED_VALUE"""),"Java")</f>
        <v>Java</v>
      </c>
      <c r="J6054" s="1" t="str">
        <f>IFERROR(__xludf.DUMMYFUNCTION("""COMPUTED_VALUE"""),"Scala")</f>
        <v>Scala</v>
      </c>
      <c r="K6054" s="1" t="str">
        <f>IFERROR(__xludf.DUMMYFUNCTION("""COMPUTED_VALUE"""),"SQL")</f>
        <v>SQL</v>
      </c>
    </row>
    <row r="6055">
      <c r="B6055" s="1" t="str">
        <f>IFERROR(__xludf.DUMMYFUNCTION("""COMPUTED_VALUE"""),"Java;JavaScript;Kotlin")</f>
        <v>Java;JavaScript;Kotlin</v>
      </c>
      <c r="E6055" s="1" t="str">
        <f>IFERROR(__xludf.DUMMYFUNCTION("UNIQUE(SPLIT(B6055,"";""))"),"Java")</f>
        <v>Java</v>
      </c>
      <c r="F6055" s="1" t="str">
        <f>IFERROR(__xludf.DUMMYFUNCTION("""COMPUTED_VALUE"""),"JavaScript")</f>
        <v>JavaScript</v>
      </c>
      <c r="G6055" s="1" t="str">
        <f>IFERROR(__xludf.DUMMYFUNCTION("""COMPUTED_VALUE"""),"Kotlin")</f>
        <v>Kotlin</v>
      </c>
    </row>
    <row r="6056">
      <c r="B6056" s="1" t="str">
        <f>IFERROR(__xludf.DUMMYFUNCTION("""COMPUTED_VALUE"""),"C#;HTML/CSS;JavaScript")</f>
        <v>C#;HTML/CSS;JavaScript</v>
      </c>
      <c r="E6056" s="1" t="str">
        <f>IFERROR(__xludf.DUMMYFUNCTION("UNIQUE(SPLIT(B6056,"";""))"),"C#")</f>
        <v>C#</v>
      </c>
      <c r="F6056" s="1" t="str">
        <f>IFERROR(__xludf.DUMMYFUNCTION("""COMPUTED_VALUE"""),"HTML/CSS")</f>
        <v>HTML/CSS</v>
      </c>
      <c r="G6056" s="1" t="str">
        <f>IFERROR(__xludf.DUMMYFUNCTION("""COMPUTED_VALUE"""),"JavaScript")</f>
        <v>JavaScript</v>
      </c>
    </row>
    <row r="6057">
      <c r="B6057" s="1" t="str">
        <f>IFERROR(__xludf.DUMMYFUNCTION("""COMPUTED_VALUE"""),"Bash/Shell/PowerShell;C++;C#;HTML/CSS;Java;JavaScript;Python;SQL")</f>
        <v>Bash/Shell/PowerShell;C++;C#;HTML/CSS;Java;JavaScript;Python;SQL</v>
      </c>
      <c r="E6057" s="1" t="str">
        <f>IFERROR(__xludf.DUMMYFUNCTION("UNIQUE(SPLIT(B6057,"";""))"),"Bash/Shell/PowerShell")</f>
        <v>Bash/Shell/PowerShell</v>
      </c>
      <c r="F6057" s="1" t="str">
        <f>IFERROR(__xludf.DUMMYFUNCTION("""COMPUTED_VALUE"""),"C++")</f>
        <v>C++</v>
      </c>
      <c r="G6057" s="1" t="str">
        <f>IFERROR(__xludf.DUMMYFUNCTION("""COMPUTED_VALUE"""),"C#")</f>
        <v>C#</v>
      </c>
      <c r="H6057" s="1" t="str">
        <f>IFERROR(__xludf.DUMMYFUNCTION("""COMPUTED_VALUE"""),"HTML/CSS")</f>
        <v>HTML/CSS</v>
      </c>
      <c r="I6057" s="1" t="str">
        <f>IFERROR(__xludf.DUMMYFUNCTION("""COMPUTED_VALUE"""),"Java")</f>
        <v>Java</v>
      </c>
      <c r="J6057" s="1" t="str">
        <f>IFERROR(__xludf.DUMMYFUNCTION("""COMPUTED_VALUE"""),"JavaScript")</f>
        <v>JavaScript</v>
      </c>
      <c r="K6057" s="1" t="str">
        <f>IFERROR(__xludf.DUMMYFUNCTION("""COMPUTED_VALUE"""),"Python")</f>
        <v>Python</v>
      </c>
      <c r="L6057" s="1" t="str">
        <f>IFERROR(__xludf.DUMMYFUNCTION("""COMPUTED_VALUE"""),"SQL")</f>
        <v>SQL</v>
      </c>
    </row>
    <row r="6058">
      <c r="B6058" s="1" t="str">
        <f>IFERROR(__xludf.DUMMYFUNCTION("""COMPUTED_VALUE"""),"Assembly;Bash/Shell/PowerShell;C;C++;C#;HTML/CSS;Other(s):")</f>
        <v>Assembly;Bash/Shell/PowerShell;C;C++;C#;HTML/CSS;Other(s):</v>
      </c>
      <c r="E6058" s="1" t="str">
        <f>IFERROR(__xludf.DUMMYFUNCTION("UNIQUE(SPLIT(B6058,"";""))"),"Assembly")</f>
        <v>Assembly</v>
      </c>
      <c r="F6058" s="1" t="str">
        <f>IFERROR(__xludf.DUMMYFUNCTION("""COMPUTED_VALUE"""),"Bash/Shell/PowerShell")</f>
        <v>Bash/Shell/PowerShell</v>
      </c>
      <c r="G6058" s="1" t="str">
        <f>IFERROR(__xludf.DUMMYFUNCTION("""COMPUTED_VALUE"""),"C")</f>
        <v>C</v>
      </c>
      <c r="H6058" s="1" t="str">
        <f>IFERROR(__xludf.DUMMYFUNCTION("""COMPUTED_VALUE"""),"C++")</f>
        <v>C++</v>
      </c>
      <c r="I6058" s="1" t="str">
        <f>IFERROR(__xludf.DUMMYFUNCTION("""COMPUTED_VALUE"""),"C#")</f>
        <v>C#</v>
      </c>
      <c r="J6058" s="1" t="str">
        <f>IFERROR(__xludf.DUMMYFUNCTION("""COMPUTED_VALUE"""),"HTML/CSS")</f>
        <v>HTML/CSS</v>
      </c>
      <c r="K6058" s="1" t="str">
        <f>IFERROR(__xludf.DUMMYFUNCTION("""COMPUTED_VALUE"""),"Other(s):")</f>
        <v>Other(s):</v>
      </c>
    </row>
    <row r="6059">
      <c r="B6059" s="1" t="str">
        <f>IFERROR(__xludf.DUMMYFUNCTION("""COMPUTED_VALUE"""),"Bash/Shell/PowerShell;HTML/CSS;JavaScript;Python")</f>
        <v>Bash/Shell/PowerShell;HTML/CSS;JavaScript;Python</v>
      </c>
      <c r="E6059" s="1" t="str">
        <f>IFERROR(__xludf.DUMMYFUNCTION("UNIQUE(SPLIT(B6059,"";""))"),"Bash/Shell/PowerShell")</f>
        <v>Bash/Shell/PowerShell</v>
      </c>
      <c r="F6059" s="1" t="str">
        <f>IFERROR(__xludf.DUMMYFUNCTION("""COMPUTED_VALUE"""),"HTML/CSS")</f>
        <v>HTML/CSS</v>
      </c>
      <c r="G6059" s="1" t="str">
        <f>IFERROR(__xludf.DUMMYFUNCTION("""COMPUTED_VALUE"""),"JavaScript")</f>
        <v>JavaScript</v>
      </c>
      <c r="H6059" s="1" t="str">
        <f>IFERROR(__xludf.DUMMYFUNCTION("""COMPUTED_VALUE"""),"Python")</f>
        <v>Python</v>
      </c>
    </row>
    <row r="6060">
      <c r="B6060" s="1" t="str">
        <f>IFERROR(__xludf.DUMMYFUNCTION("""COMPUTED_VALUE"""),"C#;HTML/CSS;JavaScript;Ruby")</f>
        <v>C#;HTML/CSS;JavaScript;Ruby</v>
      </c>
      <c r="E6060" s="1" t="str">
        <f>IFERROR(__xludf.DUMMYFUNCTION("UNIQUE(SPLIT(B6060,"";""))"),"C#")</f>
        <v>C#</v>
      </c>
      <c r="F6060" s="1" t="str">
        <f>IFERROR(__xludf.DUMMYFUNCTION("""COMPUTED_VALUE"""),"HTML/CSS")</f>
        <v>HTML/CSS</v>
      </c>
      <c r="G6060" s="1" t="str">
        <f>IFERROR(__xludf.DUMMYFUNCTION("""COMPUTED_VALUE"""),"JavaScript")</f>
        <v>JavaScript</v>
      </c>
      <c r="H6060" s="1" t="str">
        <f>IFERROR(__xludf.DUMMYFUNCTION("""COMPUTED_VALUE"""),"Ruby")</f>
        <v>Ruby</v>
      </c>
    </row>
    <row r="6061">
      <c r="B6061" s="1" t="str">
        <f>IFERROR(__xludf.DUMMYFUNCTION("""COMPUTED_VALUE"""),"C#;HTML/CSS;Java;JavaScript;Kotlin;PHP;SQL;Swift;VBA;Other(s):")</f>
        <v>C#;HTML/CSS;Java;JavaScript;Kotlin;PHP;SQL;Swift;VBA;Other(s):</v>
      </c>
      <c r="E6061" s="1" t="str">
        <f>IFERROR(__xludf.DUMMYFUNCTION("UNIQUE(SPLIT(B6061,"";""))"),"C#")</f>
        <v>C#</v>
      </c>
      <c r="F6061" s="1" t="str">
        <f>IFERROR(__xludf.DUMMYFUNCTION("""COMPUTED_VALUE"""),"HTML/CSS")</f>
        <v>HTML/CSS</v>
      </c>
      <c r="G6061" s="1" t="str">
        <f>IFERROR(__xludf.DUMMYFUNCTION("""COMPUTED_VALUE"""),"Java")</f>
        <v>Java</v>
      </c>
      <c r="H6061" s="1" t="str">
        <f>IFERROR(__xludf.DUMMYFUNCTION("""COMPUTED_VALUE"""),"JavaScript")</f>
        <v>JavaScript</v>
      </c>
      <c r="I6061" s="1" t="str">
        <f>IFERROR(__xludf.DUMMYFUNCTION("""COMPUTED_VALUE"""),"Kotlin")</f>
        <v>Kotlin</v>
      </c>
      <c r="J6061" s="1" t="str">
        <f>IFERROR(__xludf.DUMMYFUNCTION("""COMPUTED_VALUE"""),"PHP")</f>
        <v>PHP</v>
      </c>
      <c r="K6061" s="1" t="str">
        <f>IFERROR(__xludf.DUMMYFUNCTION("""COMPUTED_VALUE"""),"SQL")</f>
        <v>SQL</v>
      </c>
      <c r="L6061" s="1" t="str">
        <f>IFERROR(__xludf.DUMMYFUNCTION("""COMPUTED_VALUE"""),"Swift")</f>
        <v>Swift</v>
      </c>
      <c r="M6061" s="1" t="str">
        <f>IFERROR(__xludf.DUMMYFUNCTION("""COMPUTED_VALUE"""),"VBA")</f>
        <v>VBA</v>
      </c>
      <c r="N6061" s="1" t="str">
        <f>IFERROR(__xludf.DUMMYFUNCTION("""COMPUTED_VALUE"""),"Other(s):")</f>
        <v>Other(s):</v>
      </c>
    </row>
    <row r="6062">
      <c r="B6062" s="1" t="str">
        <f>IFERROR(__xludf.DUMMYFUNCTION("""COMPUTED_VALUE"""),"C#;Go;Java;JavaScript;PHP;SQL;Other(s):")</f>
        <v>C#;Go;Java;JavaScript;PHP;SQL;Other(s):</v>
      </c>
      <c r="E6062" s="1" t="str">
        <f>IFERROR(__xludf.DUMMYFUNCTION("UNIQUE(SPLIT(B6062,"";""))"),"C#")</f>
        <v>C#</v>
      </c>
      <c r="F6062" s="1" t="str">
        <f>IFERROR(__xludf.DUMMYFUNCTION("""COMPUTED_VALUE"""),"Go")</f>
        <v>Go</v>
      </c>
      <c r="G6062" s="1" t="str">
        <f>IFERROR(__xludf.DUMMYFUNCTION("""COMPUTED_VALUE"""),"Java")</f>
        <v>Java</v>
      </c>
      <c r="H6062" s="1" t="str">
        <f>IFERROR(__xludf.DUMMYFUNCTION("""COMPUTED_VALUE"""),"JavaScript")</f>
        <v>JavaScript</v>
      </c>
      <c r="I6062" s="1" t="str">
        <f>IFERROR(__xludf.DUMMYFUNCTION("""COMPUTED_VALUE"""),"PHP")</f>
        <v>PHP</v>
      </c>
      <c r="J6062" s="1" t="str">
        <f>IFERROR(__xludf.DUMMYFUNCTION("""COMPUTED_VALUE"""),"SQL")</f>
        <v>SQL</v>
      </c>
      <c r="K6062" s="1" t="str">
        <f>IFERROR(__xludf.DUMMYFUNCTION("""COMPUTED_VALUE"""),"Other(s):")</f>
        <v>Other(s):</v>
      </c>
    </row>
    <row r="6063">
      <c r="B6063" s="1" t="str">
        <f>IFERROR(__xludf.DUMMYFUNCTION("""COMPUTED_VALUE"""),"Bash/Shell/PowerShell;HTML/CSS;JavaScript;VBA")</f>
        <v>Bash/Shell/PowerShell;HTML/CSS;JavaScript;VBA</v>
      </c>
      <c r="E6063" s="1" t="str">
        <f>IFERROR(__xludf.DUMMYFUNCTION("UNIQUE(SPLIT(B6063,"";""))"),"Bash/Shell/PowerShell")</f>
        <v>Bash/Shell/PowerShell</v>
      </c>
      <c r="F6063" s="1" t="str">
        <f>IFERROR(__xludf.DUMMYFUNCTION("""COMPUTED_VALUE"""),"HTML/CSS")</f>
        <v>HTML/CSS</v>
      </c>
      <c r="G6063" s="1" t="str">
        <f>IFERROR(__xludf.DUMMYFUNCTION("""COMPUTED_VALUE"""),"JavaScript")</f>
        <v>JavaScript</v>
      </c>
      <c r="H6063" s="1" t="str">
        <f>IFERROR(__xludf.DUMMYFUNCTION("""COMPUTED_VALUE"""),"VBA")</f>
        <v>VBA</v>
      </c>
    </row>
    <row r="6064">
      <c r="B6064" s="1" t="str">
        <f>IFERROR(__xludf.DUMMYFUNCTION("""COMPUTED_VALUE"""),"C;C++;C#;HTML/CSS;Java;JavaScript;Python;SQL")</f>
        <v>C;C++;C#;HTML/CSS;Java;JavaScript;Python;SQL</v>
      </c>
      <c r="E6064" s="1" t="str">
        <f>IFERROR(__xludf.DUMMYFUNCTION("UNIQUE(SPLIT(B6064,"";""))"),"C")</f>
        <v>C</v>
      </c>
      <c r="F6064" s="1" t="str">
        <f>IFERROR(__xludf.DUMMYFUNCTION("""COMPUTED_VALUE"""),"C++")</f>
        <v>C++</v>
      </c>
      <c r="G6064" s="1" t="str">
        <f>IFERROR(__xludf.DUMMYFUNCTION("""COMPUTED_VALUE"""),"C#")</f>
        <v>C#</v>
      </c>
      <c r="H6064" s="1" t="str">
        <f>IFERROR(__xludf.DUMMYFUNCTION("""COMPUTED_VALUE"""),"HTML/CSS")</f>
        <v>HTML/CSS</v>
      </c>
      <c r="I6064" s="1" t="str">
        <f>IFERROR(__xludf.DUMMYFUNCTION("""COMPUTED_VALUE"""),"Java")</f>
        <v>Java</v>
      </c>
      <c r="J6064" s="1" t="str">
        <f>IFERROR(__xludf.DUMMYFUNCTION("""COMPUTED_VALUE"""),"JavaScript")</f>
        <v>JavaScript</v>
      </c>
      <c r="K6064" s="1" t="str">
        <f>IFERROR(__xludf.DUMMYFUNCTION("""COMPUTED_VALUE"""),"Python")</f>
        <v>Python</v>
      </c>
      <c r="L6064" s="1" t="str">
        <f>IFERROR(__xludf.DUMMYFUNCTION("""COMPUTED_VALUE"""),"SQL")</f>
        <v>SQL</v>
      </c>
    </row>
    <row r="6065">
      <c r="B6065" s="1" t="str">
        <f>IFERROR(__xludf.DUMMYFUNCTION("""COMPUTED_VALUE"""),"Python;Other(s):")</f>
        <v>Python;Other(s):</v>
      </c>
      <c r="E6065" s="1" t="str">
        <f>IFERROR(__xludf.DUMMYFUNCTION("UNIQUE(SPLIT(B6065,"";""))"),"Python")</f>
        <v>Python</v>
      </c>
      <c r="F6065" s="1" t="str">
        <f>IFERROR(__xludf.DUMMYFUNCTION("""COMPUTED_VALUE"""),"Other(s):")</f>
        <v>Other(s):</v>
      </c>
    </row>
    <row r="6066">
      <c r="B6066" s="1" t="str">
        <f>IFERROR(__xludf.DUMMYFUNCTION("""COMPUTED_VALUE"""),"Bash/Shell/PowerShell;C;C++;HTML/CSS;Java;JavaScript;PHP;Python;Rust;SQL;TypeScript")</f>
        <v>Bash/Shell/PowerShell;C;C++;HTML/CSS;Java;JavaScript;PHP;Python;Rust;SQL;TypeScript</v>
      </c>
      <c r="E6066" s="1" t="str">
        <f>IFERROR(__xludf.DUMMYFUNCTION("UNIQUE(SPLIT(B6066,"";""))"),"Bash/Shell/PowerShell")</f>
        <v>Bash/Shell/PowerShell</v>
      </c>
      <c r="F6066" s="1" t="str">
        <f>IFERROR(__xludf.DUMMYFUNCTION("""COMPUTED_VALUE"""),"C")</f>
        <v>C</v>
      </c>
      <c r="G6066" s="1" t="str">
        <f>IFERROR(__xludf.DUMMYFUNCTION("""COMPUTED_VALUE"""),"C++")</f>
        <v>C++</v>
      </c>
      <c r="H6066" s="1" t="str">
        <f>IFERROR(__xludf.DUMMYFUNCTION("""COMPUTED_VALUE"""),"HTML/CSS")</f>
        <v>HTML/CSS</v>
      </c>
      <c r="I6066" s="1" t="str">
        <f>IFERROR(__xludf.DUMMYFUNCTION("""COMPUTED_VALUE"""),"Java")</f>
        <v>Java</v>
      </c>
      <c r="J6066" s="1" t="str">
        <f>IFERROR(__xludf.DUMMYFUNCTION("""COMPUTED_VALUE"""),"JavaScript")</f>
        <v>JavaScript</v>
      </c>
      <c r="K6066" s="1" t="str">
        <f>IFERROR(__xludf.DUMMYFUNCTION("""COMPUTED_VALUE"""),"PHP")</f>
        <v>PHP</v>
      </c>
      <c r="L6066" s="1" t="str">
        <f>IFERROR(__xludf.DUMMYFUNCTION("""COMPUTED_VALUE"""),"Python")</f>
        <v>Python</v>
      </c>
      <c r="M6066" s="1" t="str">
        <f>IFERROR(__xludf.DUMMYFUNCTION("""COMPUTED_VALUE"""),"Rust")</f>
        <v>Rust</v>
      </c>
      <c r="N6066" s="1" t="str">
        <f>IFERROR(__xludf.DUMMYFUNCTION("""COMPUTED_VALUE"""),"SQL")</f>
        <v>SQL</v>
      </c>
      <c r="O6066" s="1" t="str">
        <f>IFERROR(__xludf.DUMMYFUNCTION("""COMPUTED_VALUE"""),"TypeScript")</f>
        <v>TypeScript</v>
      </c>
    </row>
    <row r="6067">
      <c r="B6067" s="1" t="str">
        <f>IFERROR(__xludf.DUMMYFUNCTION("""COMPUTED_VALUE"""),"C#;HTML/CSS;JavaScript;SQL")</f>
        <v>C#;HTML/CSS;JavaScript;SQL</v>
      </c>
      <c r="E6067" s="1" t="str">
        <f>IFERROR(__xludf.DUMMYFUNCTION("UNIQUE(SPLIT(B6067,"";""))"),"C#")</f>
        <v>C#</v>
      </c>
      <c r="F6067" s="1" t="str">
        <f>IFERROR(__xludf.DUMMYFUNCTION("""COMPUTED_VALUE"""),"HTML/CSS")</f>
        <v>HTML/CSS</v>
      </c>
      <c r="G6067" s="1" t="str">
        <f>IFERROR(__xludf.DUMMYFUNCTION("""COMPUTED_VALUE"""),"JavaScript")</f>
        <v>JavaScript</v>
      </c>
      <c r="H6067" s="1" t="str">
        <f>IFERROR(__xludf.DUMMYFUNCTION("""COMPUTED_VALUE"""),"SQL")</f>
        <v>SQL</v>
      </c>
    </row>
    <row r="6068">
      <c r="B6068" s="1" t="str">
        <f>IFERROR(__xludf.DUMMYFUNCTION("""COMPUTED_VALUE"""),"Bash/Shell/PowerShell;Python;SQL")</f>
        <v>Bash/Shell/PowerShell;Python;SQL</v>
      </c>
      <c r="E6068" s="1" t="str">
        <f>IFERROR(__xludf.DUMMYFUNCTION("UNIQUE(SPLIT(B6068,"";""))"),"Bash/Shell/PowerShell")</f>
        <v>Bash/Shell/PowerShell</v>
      </c>
      <c r="F6068" s="1" t="str">
        <f>IFERROR(__xludf.DUMMYFUNCTION("""COMPUTED_VALUE"""),"Python")</f>
        <v>Python</v>
      </c>
      <c r="G6068" s="1" t="str">
        <f>IFERROR(__xludf.DUMMYFUNCTION("""COMPUTED_VALUE"""),"SQL")</f>
        <v>SQL</v>
      </c>
    </row>
    <row r="6069">
      <c r="B6069" s="1" t="str">
        <f>IFERROR(__xludf.DUMMYFUNCTION("""COMPUTED_VALUE"""),"Bash/Shell/PowerShell;HTML/CSS;JavaScript;Python;Ruby;SQL")</f>
        <v>Bash/Shell/PowerShell;HTML/CSS;JavaScript;Python;Ruby;SQL</v>
      </c>
      <c r="E6069" s="1" t="str">
        <f>IFERROR(__xludf.DUMMYFUNCTION("UNIQUE(SPLIT(B6069,"";""))"),"Bash/Shell/PowerShell")</f>
        <v>Bash/Shell/PowerShell</v>
      </c>
      <c r="F6069" s="1" t="str">
        <f>IFERROR(__xludf.DUMMYFUNCTION("""COMPUTED_VALUE"""),"HTML/CSS")</f>
        <v>HTML/CSS</v>
      </c>
      <c r="G6069" s="1" t="str">
        <f>IFERROR(__xludf.DUMMYFUNCTION("""COMPUTED_VALUE"""),"JavaScript")</f>
        <v>JavaScript</v>
      </c>
      <c r="H6069" s="1" t="str">
        <f>IFERROR(__xludf.DUMMYFUNCTION("""COMPUTED_VALUE"""),"Python")</f>
        <v>Python</v>
      </c>
      <c r="I6069" s="1" t="str">
        <f>IFERROR(__xludf.DUMMYFUNCTION("""COMPUTED_VALUE"""),"Ruby")</f>
        <v>Ruby</v>
      </c>
      <c r="J6069" s="1" t="str">
        <f>IFERROR(__xludf.DUMMYFUNCTION("""COMPUTED_VALUE"""),"SQL")</f>
        <v>SQL</v>
      </c>
    </row>
    <row r="6070">
      <c r="B6070" s="1" t="str">
        <f>IFERROR(__xludf.DUMMYFUNCTION("""COMPUTED_VALUE"""),"Bash/Shell/PowerShell;C++;C#;JavaScript;Python")</f>
        <v>Bash/Shell/PowerShell;C++;C#;JavaScript;Python</v>
      </c>
      <c r="E6070" s="1" t="str">
        <f>IFERROR(__xludf.DUMMYFUNCTION("UNIQUE(SPLIT(B6070,"";""))"),"Bash/Shell/PowerShell")</f>
        <v>Bash/Shell/PowerShell</v>
      </c>
      <c r="F6070" s="1" t="str">
        <f>IFERROR(__xludf.DUMMYFUNCTION("""COMPUTED_VALUE"""),"C++")</f>
        <v>C++</v>
      </c>
      <c r="G6070" s="1" t="str">
        <f>IFERROR(__xludf.DUMMYFUNCTION("""COMPUTED_VALUE"""),"C#")</f>
        <v>C#</v>
      </c>
      <c r="H6070" s="1" t="str">
        <f>IFERROR(__xludf.DUMMYFUNCTION("""COMPUTED_VALUE"""),"JavaScript")</f>
        <v>JavaScript</v>
      </c>
      <c r="I6070" s="1" t="str">
        <f>IFERROR(__xludf.DUMMYFUNCTION("""COMPUTED_VALUE"""),"Python")</f>
        <v>Python</v>
      </c>
    </row>
    <row r="6071">
      <c r="B6071" s="1" t="str">
        <f>IFERROR(__xludf.DUMMYFUNCTION("""COMPUTED_VALUE"""),"C#;HTML/CSS;Java;JavaScript;Kotlin")</f>
        <v>C#;HTML/CSS;Java;JavaScript;Kotlin</v>
      </c>
      <c r="E6071" s="1" t="str">
        <f>IFERROR(__xludf.DUMMYFUNCTION("UNIQUE(SPLIT(B6071,"";""))"),"C#")</f>
        <v>C#</v>
      </c>
      <c r="F6071" s="1" t="str">
        <f>IFERROR(__xludf.DUMMYFUNCTION("""COMPUTED_VALUE"""),"HTML/CSS")</f>
        <v>HTML/CSS</v>
      </c>
      <c r="G6071" s="1" t="str">
        <f>IFERROR(__xludf.DUMMYFUNCTION("""COMPUTED_VALUE"""),"Java")</f>
        <v>Java</v>
      </c>
      <c r="H6071" s="1" t="str">
        <f>IFERROR(__xludf.DUMMYFUNCTION("""COMPUTED_VALUE"""),"JavaScript")</f>
        <v>JavaScript</v>
      </c>
      <c r="I6071" s="1" t="str">
        <f>IFERROR(__xludf.DUMMYFUNCTION("""COMPUTED_VALUE"""),"Kotlin")</f>
        <v>Kotlin</v>
      </c>
    </row>
    <row r="6072">
      <c r="B6072" s="1" t="str">
        <f>IFERROR(__xludf.DUMMYFUNCTION("""COMPUTED_VALUE"""),"Assembly;Bash/Shell/PowerShell;C++;Java;Python;SQL")</f>
        <v>Assembly;Bash/Shell/PowerShell;C++;Java;Python;SQL</v>
      </c>
      <c r="E6072" s="1" t="str">
        <f>IFERROR(__xludf.DUMMYFUNCTION("UNIQUE(SPLIT(B6072,"";""))"),"Assembly")</f>
        <v>Assembly</v>
      </c>
      <c r="F6072" s="1" t="str">
        <f>IFERROR(__xludf.DUMMYFUNCTION("""COMPUTED_VALUE"""),"Bash/Shell/PowerShell")</f>
        <v>Bash/Shell/PowerShell</v>
      </c>
      <c r="G6072" s="1" t="str">
        <f>IFERROR(__xludf.DUMMYFUNCTION("""COMPUTED_VALUE"""),"C++")</f>
        <v>C++</v>
      </c>
      <c r="H6072" s="1" t="str">
        <f>IFERROR(__xludf.DUMMYFUNCTION("""COMPUTED_VALUE"""),"Java")</f>
        <v>Java</v>
      </c>
      <c r="I6072" s="1" t="str">
        <f>IFERROR(__xludf.DUMMYFUNCTION("""COMPUTED_VALUE"""),"Python")</f>
        <v>Python</v>
      </c>
      <c r="J6072" s="1" t="str">
        <f>IFERROR(__xludf.DUMMYFUNCTION("""COMPUTED_VALUE"""),"SQL")</f>
        <v>SQL</v>
      </c>
    </row>
    <row r="6073">
      <c r="B6073" s="1" t="str">
        <f>IFERROR(__xludf.DUMMYFUNCTION("""COMPUTED_VALUE"""),"Kotlin;Objective-C")</f>
        <v>Kotlin;Objective-C</v>
      </c>
      <c r="E6073" s="1" t="str">
        <f>IFERROR(__xludf.DUMMYFUNCTION("UNIQUE(SPLIT(B6073,"";""))"),"Kotlin")</f>
        <v>Kotlin</v>
      </c>
      <c r="F6073" s="1" t="str">
        <f>IFERROR(__xludf.DUMMYFUNCTION("""COMPUTED_VALUE"""),"Objective-C")</f>
        <v>Objective-C</v>
      </c>
    </row>
    <row r="6074">
      <c r="B6074" s="1" t="str">
        <f>IFERROR(__xludf.DUMMYFUNCTION("""COMPUTED_VALUE"""),"C#;Clojure;Go;HTML/CSS;JavaScript;SQL")</f>
        <v>C#;Clojure;Go;HTML/CSS;JavaScript;SQL</v>
      </c>
      <c r="E6074" s="1" t="str">
        <f>IFERROR(__xludf.DUMMYFUNCTION("UNIQUE(SPLIT(B6074,"";""))"),"C#")</f>
        <v>C#</v>
      </c>
      <c r="F6074" s="1" t="str">
        <f>IFERROR(__xludf.DUMMYFUNCTION("""COMPUTED_VALUE"""),"Clojure")</f>
        <v>Clojure</v>
      </c>
      <c r="G6074" s="1" t="str">
        <f>IFERROR(__xludf.DUMMYFUNCTION("""COMPUTED_VALUE"""),"Go")</f>
        <v>Go</v>
      </c>
      <c r="H6074" s="1" t="str">
        <f>IFERROR(__xludf.DUMMYFUNCTION("""COMPUTED_VALUE"""),"HTML/CSS")</f>
        <v>HTML/CSS</v>
      </c>
      <c r="I6074" s="1" t="str">
        <f>IFERROR(__xludf.DUMMYFUNCTION("""COMPUTED_VALUE"""),"JavaScript")</f>
        <v>JavaScript</v>
      </c>
      <c r="J6074" s="1" t="str">
        <f>IFERROR(__xludf.DUMMYFUNCTION("""COMPUTED_VALUE"""),"SQL")</f>
        <v>SQL</v>
      </c>
    </row>
    <row r="6075">
      <c r="B6075" s="1" t="str">
        <f>IFERROR(__xludf.DUMMYFUNCTION("""COMPUTED_VALUE"""),"Bash/Shell/PowerShell;C++;Java;Python")</f>
        <v>Bash/Shell/PowerShell;C++;Java;Python</v>
      </c>
      <c r="E6075" s="1" t="str">
        <f>IFERROR(__xludf.DUMMYFUNCTION("UNIQUE(SPLIT(B6075,"";""))"),"Bash/Shell/PowerShell")</f>
        <v>Bash/Shell/PowerShell</v>
      </c>
      <c r="F6075" s="1" t="str">
        <f>IFERROR(__xludf.DUMMYFUNCTION("""COMPUTED_VALUE"""),"C++")</f>
        <v>C++</v>
      </c>
      <c r="G6075" s="1" t="str">
        <f>IFERROR(__xludf.DUMMYFUNCTION("""COMPUTED_VALUE"""),"Java")</f>
        <v>Java</v>
      </c>
      <c r="H6075" s="1" t="str">
        <f>IFERROR(__xludf.DUMMYFUNCTION("""COMPUTED_VALUE"""),"Python")</f>
        <v>Python</v>
      </c>
    </row>
    <row r="6076">
      <c r="B6076" s="1" t="str">
        <f>IFERROR(__xludf.DUMMYFUNCTION("""COMPUTED_VALUE"""),"JavaScript;PHP;SQL")</f>
        <v>JavaScript;PHP;SQL</v>
      </c>
      <c r="E6076" s="1" t="str">
        <f>IFERROR(__xludf.DUMMYFUNCTION("UNIQUE(SPLIT(B6076,"";""))"),"JavaScript")</f>
        <v>JavaScript</v>
      </c>
      <c r="F6076" s="1" t="str">
        <f>IFERROR(__xludf.DUMMYFUNCTION("""COMPUTED_VALUE"""),"PHP")</f>
        <v>PHP</v>
      </c>
      <c r="G6076" s="1" t="str">
        <f>IFERROR(__xludf.DUMMYFUNCTION("""COMPUTED_VALUE"""),"SQL")</f>
        <v>SQL</v>
      </c>
    </row>
    <row r="6077">
      <c r="B6077" s="1" t="str">
        <f>IFERROR(__xludf.DUMMYFUNCTION("""COMPUTED_VALUE"""),"Bash/Shell/PowerShell;HTML/CSS;JavaScript;PHP;SQL")</f>
        <v>Bash/Shell/PowerShell;HTML/CSS;JavaScript;PHP;SQL</v>
      </c>
      <c r="E6077" s="1" t="str">
        <f>IFERROR(__xludf.DUMMYFUNCTION("UNIQUE(SPLIT(B6077,"";""))"),"Bash/Shell/PowerShell")</f>
        <v>Bash/Shell/PowerShell</v>
      </c>
      <c r="F6077" s="1" t="str">
        <f>IFERROR(__xludf.DUMMYFUNCTION("""COMPUTED_VALUE"""),"HTML/CSS")</f>
        <v>HTML/CSS</v>
      </c>
      <c r="G6077" s="1" t="str">
        <f>IFERROR(__xludf.DUMMYFUNCTION("""COMPUTED_VALUE"""),"JavaScript")</f>
        <v>JavaScript</v>
      </c>
      <c r="H6077" s="1" t="str">
        <f>IFERROR(__xludf.DUMMYFUNCTION("""COMPUTED_VALUE"""),"PHP")</f>
        <v>PHP</v>
      </c>
      <c r="I6077" s="1" t="str">
        <f>IFERROR(__xludf.DUMMYFUNCTION("""COMPUTED_VALUE"""),"SQL")</f>
        <v>SQL</v>
      </c>
    </row>
    <row r="6078">
      <c r="B6078" s="1" t="str">
        <f>IFERROR(__xludf.DUMMYFUNCTION("""COMPUTED_VALUE"""),"Python;Ruby;SQL")</f>
        <v>Python;Ruby;SQL</v>
      </c>
      <c r="E6078" s="1" t="str">
        <f>IFERROR(__xludf.DUMMYFUNCTION("UNIQUE(SPLIT(B6078,"";""))"),"Python")</f>
        <v>Python</v>
      </c>
      <c r="F6078" s="1" t="str">
        <f>IFERROR(__xludf.DUMMYFUNCTION("""COMPUTED_VALUE"""),"Ruby")</f>
        <v>Ruby</v>
      </c>
      <c r="G6078" s="1" t="str">
        <f>IFERROR(__xludf.DUMMYFUNCTION("""COMPUTED_VALUE"""),"SQL")</f>
        <v>SQL</v>
      </c>
    </row>
    <row r="6079">
      <c r="B6079" s="1" t="str">
        <f>IFERROR(__xludf.DUMMYFUNCTION("""COMPUTED_VALUE"""),"Bash/Shell/PowerShell;HTML/CSS;Java;JavaScript;SQL")</f>
        <v>Bash/Shell/PowerShell;HTML/CSS;Java;JavaScript;SQL</v>
      </c>
      <c r="E6079" s="1" t="str">
        <f>IFERROR(__xludf.DUMMYFUNCTION("UNIQUE(SPLIT(B6079,"";""))"),"Bash/Shell/PowerShell")</f>
        <v>Bash/Shell/PowerShell</v>
      </c>
      <c r="F6079" s="1" t="str">
        <f>IFERROR(__xludf.DUMMYFUNCTION("""COMPUTED_VALUE"""),"HTML/CSS")</f>
        <v>HTML/CSS</v>
      </c>
      <c r="G6079" s="1" t="str">
        <f>IFERROR(__xludf.DUMMYFUNCTION("""COMPUTED_VALUE"""),"Java")</f>
        <v>Java</v>
      </c>
      <c r="H6079" s="1" t="str">
        <f>IFERROR(__xludf.DUMMYFUNCTION("""COMPUTED_VALUE"""),"JavaScript")</f>
        <v>JavaScript</v>
      </c>
      <c r="I6079" s="1" t="str">
        <f>IFERROR(__xludf.DUMMYFUNCTION("""COMPUTED_VALUE"""),"SQL")</f>
        <v>SQL</v>
      </c>
    </row>
    <row r="6080">
      <c r="B6080" s="1" t="str">
        <f>IFERROR(__xludf.DUMMYFUNCTION("""COMPUTED_VALUE"""),"Bash/Shell/PowerShell;C#;F#;HTML/CSS;JavaScript;Python;R;SQL;TypeScript")</f>
        <v>Bash/Shell/PowerShell;C#;F#;HTML/CSS;JavaScript;Python;R;SQL;TypeScript</v>
      </c>
      <c r="E6080" s="1" t="str">
        <f>IFERROR(__xludf.DUMMYFUNCTION("UNIQUE(SPLIT(B6080,"";""))"),"Bash/Shell/PowerShell")</f>
        <v>Bash/Shell/PowerShell</v>
      </c>
      <c r="F6080" s="1" t="str">
        <f>IFERROR(__xludf.DUMMYFUNCTION("""COMPUTED_VALUE"""),"C#")</f>
        <v>C#</v>
      </c>
      <c r="G6080" s="1" t="str">
        <f>IFERROR(__xludf.DUMMYFUNCTION("""COMPUTED_VALUE"""),"F#")</f>
        <v>F#</v>
      </c>
      <c r="H6080" s="1" t="str">
        <f>IFERROR(__xludf.DUMMYFUNCTION("""COMPUTED_VALUE"""),"HTML/CSS")</f>
        <v>HTML/CSS</v>
      </c>
      <c r="I6080" s="1" t="str">
        <f>IFERROR(__xludf.DUMMYFUNCTION("""COMPUTED_VALUE"""),"JavaScript")</f>
        <v>JavaScript</v>
      </c>
      <c r="J6080" s="1" t="str">
        <f>IFERROR(__xludf.DUMMYFUNCTION("""COMPUTED_VALUE"""),"Python")</f>
        <v>Python</v>
      </c>
      <c r="K6080" s="1" t="str">
        <f>IFERROR(__xludf.DUMMYFUNCTION("""COMPUTED_VALUE"""),"R")</f>
        <v>R</v>
      </c>
      <c r="L6080" s="1" t="str">
        <f>IFERROR(__xludf.DUMMYFUNCTION("""COMPUTED_VALUE"""),"SQL")</f>
        <v>SQL</v>
      </c>
      <c r="M6080" s="1" t="str">
        <f>IFERROR(__xludf.DUMMYFUNCTION("""COMPUTED_VALUE"""),"TypeScript")</f>
        <v>TypeScript</v>
      </c>
    </row>
    <row r="6081">
      <c r="B6081" s="1" t="str">
        <f>IFERROR(__xludf.DUMMYFUNCTION("""COMPUTED_VALUE"""),"Bash/Shell/PowerShell;Python;R;SQL;VBA")</f>
        <v>Bash/Shell/PowerShell;Python;R;SQL;VBA</v>
      </c>
      <c r="E6081" s="1" t="str">
        <f>IFERROR(__xludf.DUMMYFUNCTION("UNIQUE(SPLIT(B6081,"";""))"),"Bash/Shell/PowerShell")</f>
        <v>Bash/Shell/PowerShell</v>
      </c>
      <c r="F6081" s="1" t="str">
        <f>IFERROR(__xludf.DUMMYFUNCTION("""COMPUTED_VALUE"""),"Python")</f>
        <v>Python</v>
      </c>
      <c r="G6081" s="1" t="str">
        <f>IFERROR(__xludf.DUMMYFUNCTION("""COMPUTED_VALUE"""),"R")</f>
        <v>R</v>
      </c>
      <c r="H6081" s="1" t="str">
        <f>IFERROR(__xludf.DUMMYFUNCTION("""COMPUTED_VALUE"""),"SQL")</f>
        <v>SQL</v>
      </c>
      <c r="I6081" s="1" t="str">
        <f>IFERROR(__xludf.DUMMYFUNCTION("""COMPUTED_VALUE"""),"VBA")</f>
        <v>VBA</v>
      </c>
    </row>
    <row r="6082">
      <c r="B6082" s="1" t="str">
        <f>IFERROR(__xludf.DUMMYFUNCTION("""COMPUTED_VALUE"""),"Bash/Shell/PowerShell;HTML/CSS;Java;JavaScript;PHP;Python;SQL;TypeScript")</f>
        <v>Bash/Shell/PowerShell;HTML/CSS;Java;JavaScript;PHP;Python;SQL;TypeScript</v>
      </c>
      <c r="E6082" s="1" t="str">
        <f>IFERROR(__xludf.DUMMYFUNCTION("UNIQUE(SPLIT(B6082,"";""))"),"Bash/Shell/PowerShell")</f>
        <v>Bash/Shell/PowerShell</v>
      </c>
      <c r="F6082" s="1" t="str">
        <f>IFERROR(__xludf.DUMMYFUNCTION("""COMPUTED_VALUE"""),"HTML/CSS")</f>
        <v>HTML/CSS</v>
      </c>
      <c r="G6082" s="1" t="str">
        <f>IFERROR(__xludf.DUMMYFUNCTION("""COMPUTED_VALUE"""),"Java")</f>
        <v>Java</v>
      </c>
      <c r="H6082" s="1" t="str">
        <f>IFERROR(__xludf.DUMMYFUNCTION("""COMPUTED_VALUE"""),"JavaScript")</f>
        <v>JavaScript</v>
      </c>
      <c r="I6082" s="1" t="str">
        <f>IFERROR(__xludf.DUMMYFUNCTION("""COMPUTED_VALUE"""),"PHP")</f>
        <v>PHP</v>
      </c>
      <c r="J6082" s="1" t="str">
        <f>IFERROR(__xludf.DUMMYFUNCTION("""COMPUTED_VALUE"""),"Python")</f>
        <v>Python</v>
      </c>
      <c r="K6082" s="1" t="str">
        <f>IFERROR(__xludf.DUMMYFUNCTION("""COMPUTED_VALUE"""),"SQL")</f>
        <v>SQL</v>
      </c>
      <c r="L6082" s="1" t="str">
        <f>IFERROR(__xludf.DUMMYFUNCTION("""COMPUTED_VALUE"""),"TypeScript")</f>
        <v>TypeScript</v>
      </c>
    </row>
    <row r="6083">
      <c r="B6083" s="1" t="str">
        <f>IFERROR(__xludf.DUMMYFUNCTION("""COMPUTED_VALUE"""),"C++;HTML/CSS;JavaScript;PHP;Ruby;SQL")</f>
        <v>C++;HTML/CSS;JavaScript;PHP;Ruby;SQL</v>
      </c>
      <c r="E6083" s="1" t="str">
        <f>IFERROR(__xludf.DUMMYFUNCTION("UNIQUE(SPLIT(B6083,"";""))"),"C++")</f>
        <v>C++</v>
      </c>
      <c r="F6083" s="1" t="str">
        <f>IFERROR(__xludf.DUMMYFUNCTION("""COMPUTED_VALUE"""),"HTML/CSS")</f>
        <v>HTML/CSS</v>
      </c>
      <c r="G6083" s="1" t="str">
        <f>IFERROR(__xludf.DUMMYFUNCTION("""COMPUTED_VALUE"""),"JavaScript")</f>
        <v>JavaScript</v>
      </c>
      <c r="H6083" s="1" t="str">
        <f>IFERROR(__xludf.DUMMYFUNCTION("""COMPUTED_VALUE"""),"PHP")</f>
        <v>PHP</v>
      </c>
      <c r="I6083" s="1" t="str">
        <f>IFERROR(__xludf.DUMMYFUNCTION("""COMPUTED_VALUE"""),"Ruby")</f>
        <v>Ruby</v>
      </c>
      <c r="J6083" s="1" t="str">
        <f>IFERROR(__xludf.DUMMYFUNCTION("""COMPUTED_VALUE"""),"SQL")</f>
        <v>SQL</v>
      </c>
    </row>
    <row r="6084">
      <c r="B6084" s="1" t="str">
        <f>IFERROR(__xludf.DUMMYFUNCTION("""COMPUTED_VALUE"""),"Bash/Shell/PowerShell;C;C++;HTML/CSS;JavaScript;Python;Ruby")</f>
        <v>Bash/Shell/PowerShell;C;C++;HTML/CSS;JavaScript;Python;Ruby</v>
      </c>
      <c r="E6084" s="1" t="str">
        <f>IFERROR(__xludf.DUMMYFUNCTION("UNIQUE(SPLIT(B6084,"";""))"),"Bash/Shell/PowerShell")</f>
        <v>Bash/Shell/PowerShell</v>
      </c>
      <c r="F6084" s="1" t="str">
        <f>IFERROR(__xludf.DUMMYFUNCTION("""COMPUTED_VALUE"""),"C")</f>
        <v>C</v>
      </c>
      <c r="G6084" s="1" t="str">
        <f>IFERROR(__xludf.DUMMYFUNCTION("""COMPUTED_VALUE"""),"C++")</f>
        <v>C++</v>
      </c>
      <c r="H6084" s="1" t="str">
        <f>IFERROR(__xludf.DUMMYFUNCTION("""COMPUTED_VALUE"""),"HTML/CSS")</f>
        <v>HTML/CSS</v>
      </c>
      <c r="I6084" s="1" t="str">
        <f>IFERROR(__xludf.DUMMYFUNCTION("""COMPUTED_VALUE"""),"JavaScript")</f>
        <v>JavaScript</v>
      </c>
      <c r="J6084" s="1" t="str">
        <f>IFERROR(__xludf.DUMMYFUNCTION("""COMPUTED_VALUE"""),"Python")</f>
        <v>Python</v>
      </c>
      <c r="K6084" s="1" t="str">
        <f>IFERROR(__xludf.DUMMYFUNCTION("""COMPUTED_VALUE"""),"Ruby")</f>
        <v>Ruby</v>
      </c>
    </row>
    <row r="6085">
      <c r="B6085" s="1" t="str">
        <f>IFERROR(__xludf.DUMMYFUNCTION("""COMPUTED_VALUE"""),"Go;Java;Python;TypeScript")</f>
        <v>Go;Java;Python;TypeScript</v>
      </c>
      <c r="E6085" s="1" t="str">
        <f>IFERROR(__xludf.DUMMYFUNCTION("UNIQUE(SPLIT(B6085,"";""))"),"Go")</f>
        <v>Go</v>
      </c>
      <c r="F6085" s="1" t="str">
        <f>IFERROR(__xludf.DUMMYFUNCTION("""COMPUTED_VALUE"""),"Java")</f>
        <v>Java</v>
      </c>
      <c r="G6085" s="1" t="str">
        <f>IFERROR(__xludf.DUMMYFUNCTION("""COMPUTED_VALUE"""),"Python")</f>
        <v>Python</v>
      </c>
      <c r="H6085" s="1" t="str">
        <f>IFERROR(__xludf.DUMMYFUNCTION("""COMPUTED_VALUE"""),"TypeScript")</f>
        <v>TypeScript</v>
      </c>
    </row>
    <row r="6086">
      <c r="B6086" s="1" t="str">
        <f>IFERROR(__xludf.DUMMYFUNCTION("""COMPUTED_VALUE"""),"Bash/Shell/PowerShell;HTML/CSS;JavaScript;PHP;SQL")</f>
        <v>Bash/Shell/PowerShell;HTML/CSS;JavaScript;PHP;SQL</v>
      </c>
      <c r="E6086" s="1" t="str">
        <f>IFERROR(__xludf.DUMMYFUNCTION("UNIQUE(SPLIT(B6086,"";""))"),"Bash/Shell/PowerShell")</f>
        <v>Bash/Shell/PowerShell</v>
      </c>
      <c r="F6086" s="1" t="str">
        <f>IFERROR(__xludf.DUMMYFUNCTION("""COMPUTED_VALUE"""),"HTML/CSS")</f>
        <v>HTML/CSS</v>
      </c>
      <c r="G6086" s="1" t="str">
        <f>IFERROR(__xludf.DUMMYFUNCTION("""COMPUTED_VALUE"""),"JavaScript")</f>
        <v>JavaScript</v>
      </c>
      <c r="H6086" s="1" t="str">
        <f>IFERROR(__xludf.DUMMYFUNCTION("""COMPUTED_VALUE"""),"PHP")</f>
        <v>PHP</v>
      </c>
      <c r="I6086" s="1" t="str">
        <f>IFERROR(__xludf.DUMMYFUNCTION("""COMPUTED_VALUE"""),"SQL")</f>
        <v>SQL</v>
      </c>
    </row>
    <row r="6087">
      <c r="B6087" s="1" t="str">
        <f>IFERROR(__xludf.DUMMYFUNCTION("""COMPUTED_VALUE"""),"Bash/Shell/PowerShell;Go;HTML/CSS;Java;JavaScript;Objective-C;PHP;Ruby;SQL")</f>
        <v>Bash/Shell/PowerShell;Go;HTML/CSS;Java;JavaScript;Objective-C;PHP;Ruby;SQL</v>
      </c>
      <c r="E6087" s="1" t="str">
        <f>IFERROR(__xludf.DUMMYFUNCTION("UNIQUE(SPLIT(B6087,"";""))"),"Bash/Shell/PowerShell")</f>
        <v>Bash/Shell/PowerShell</v>
      </c>
      <c r="F6087" s="1" t="str">
        <f>IFERROR(__xludf.DUMMYFUNCTION("""COMPUTED_VALUE"""),"Go")</f>
        <v>Go</v>
      </c>
      <c r="G6087" s="1" t="str">
        <f>IFERROR(__xludf.DUMMYFUNCTION("""COMPUTED_VALUE"""),"HTML/CSS")</f>
        <v>HTML/CSS</v>
      </c>
      <c r="H6087" s="1" t="str">
        <f>IFERROR(__xludf.DUMMYFUNCTION("""COMPUTED_VALUE"""),"Java")</f>
        <v>Java</v>
      </c>
      <c r="I6087" s="1" t="str">
        <f>IFERROR(__xludf.DUMMYFUNCTION("""COMPUTED_VALUE"""),"JavaScript")</f>
        <v>JavaScript</v>
      </c>
      <c r="J6087" s="1" t="str">
        <f>IFERROR(__xludf.DUMMYFUNCTION("""COMPUTED_VALUE"""),"Objective-C")</f>
        <v>Objective-C</v>
      </c>
      <c r="K6087" s="1" t="str">
        <f>IFERROR(__xludf.DUMMYFUNCTION("""COMPUTED_VALUE"""),"PHP")</f>
        <v>PHP</v>
      </c>
      <c r="L6087" s="1" t="str">
        <f>IFERROR(__xludf.DUMMYFUNCTION("""COMPUTED_VALUE"""),"Ruby")</f>
        <v>Ruby</v>
      </c>
      <c r="M6087" s="1" t="str">
        <f>IFERROR(__xludf.DUMMYFUNCTION("""COMPUTED_VALUE"""),"SQL")</f>
        <v>SQL</v>
      </c>
    </row>
    <row r="6088">
      <c r="B6088" s="1" t="str">
        <f>IFERROR(__xludf.DUMMYFUNCTION("""COMPUTED_VALUE"""),"HTML/CSS;JavaScript;SQL;Other(s):")</f>
        <v>HTML/CSS;JavaScript;SQL;Other(s):</v>
      </c>
      <c r="E6088" s="1" t="str">
        <f>IFERROR(__xludf.DUMMYFUNCTION("UNIQUE(SPLIT(B6088,"";""))"),"HTML/CSS")</f>
        <v>HTML/CSS</v>
      </c>
      <c r="F6088" s="1" t="str">
        <f>IFERROR(__xludf.DUMMYFUNCTION("""COMPUTED_VALUE"""),"JavaScript")</f>
        <v>JavaScript</v>
      </c>
      <c r="G6088" s="1" t="str">
        <f>IFERROR(__xludf.DUMMYFUNCTION("""COMPUTED_VALUE"""),"SQL")</f>
        <v>SQL</v>
      </c>
      <c r="H6088" s="1" t="str">
        <f>IFERROR(__xludf.DUMMYFUNCTION("""COMPUTED_VALUE"""),"Other(s):")</f>
        <v>Other(s):</v>
      </c>
    </row>
    <row r="6089">
      <c r="B6089" s="1" t="str">
        <f>IFERROR(__xludf.DUMMYFUNCTION("""COMPUTED_VALUE"""),"C++;Java;JavaScript;Kotlin;Objective-C;Python;Scala;TypeScript")</f>
        <v>C++;Java;JavaScript;Kotlin;Objective-C;Python;Scala;TypeScript</v>
      </c>
      <c r="E6089" s="1" t="str">
        <f>IFERROR(__xludf.DUMMYFUNCTION("UNIQUE(SPLIT(B6089,"";""))"),"C++")</f>
        <v>C++</v>
      </c>
      <c r="F6089" s="1" t="str">
        <f>IFERROR(__xludf.DUMMYFUNCTION("""COMPUTED_VALUE"""),"Java")</f>
        <v>Java</v>
      </c>
      <c r="G6089" s="1" t="str">
        <f>IFERROR(__xludf.DUMMYFUNCTION("""COMPUTED_VALUE"""),"JavaScript")</f>
        <v>JavaScript</v>
      </c>
      <c r="H6089" s="1" t="str">
        <f>IFERROR(__xludf.DUMMYFUNCTION("""COMPUTED_VALUE"""),"Kotlin")</f>
        <v>Kotlin</v>
      </c>
      <c r="I6089" s="1" t="str">
        <f>IFERROR(__xludf.DUMMYFUNCTION("""COMPUTED_VALUE"""),"Objective-C")</f>
        <v>Objective-C</v>
      </c>
      <c r="J6089" s="1" t="str">
        <f>IFERROR(__xludf.DUMMYFUNCTION("""COMPUTED_VALUE"""),"Python")</f>
        <v>Python</v>
      </c>
      <c r="K6089" s="1" t="str">
        <f>IFERROR(__xludf.DUMMYFUNCTION("""COMPUTED_VALUE"""),"Scala")</f>
        <v>Scala</v>
      </c>
      <c r="L6089" s="1" t="str">
        <f>IFERROR(__xludf.DUMMYFUNCTION("""COMPUTED_VALUE"""),"TypeScript")</f>
        <v>TypeScript</v>
      </c>
    </row>
    <row r="6090">
      <c r="B6090" s="1" t="str">
        <f>IFERROR(__xludf.DUMMYFUNCTION("""COMPUTED_VALUE"""),"Bash/Shell/PowerShell;HTML/CSS;Java;JavaScript;TypeScript")</f>
        <v>Bash/Shell/PowerShell;HTML/CSS;Java;JavaScript;TypeScript</v>
      </c>
      <c r="E6090" s="1" t="str">
        <f>IFERROR(__xludf.DUMMYFUNCTION("UNIQUE(SPLIT(B6090,"";""))"),"Bash/Shell/PowerShell")</f>
        <v>Bash/Shell/PowerShell</v>
      </c>
      <c r="F6090" s="1" t="str">
        <f>IFERROR(__xludf.DUMMYFUNCTION("""COMPUTED_VALUE"""),"HTML/CSS")</f>
        <v>HTML/CSS</v>
      </c>
      <c r="G6090" s="1" t="str">
        <f>IFERROR(__xludf.DUMMYFUNCTION("""COMPUTED_VALUE"""),"Java")</f>
        <v>Java</v>
      </c>
      <c r="H6090" s="1" t="str">
        <f>IFERROR(__xludf.DUMMYFUNCTION("""COMPUTED_VALUE"""),"JavaScript")</f>
        <v>JavaScript</v>
      </c>
      <c r="I6090" s="1" t="str">
        <f>IFERROR(__xludf.DUMMYFUNCTION("""COMPUTED_VALUE"""),"TypeScript")</f>
        <v>TypeScript</v>
      </c>
    </row>
    <row r="6091">
      <c r="B6091" s="1" t="str">
        <f>IFERROR(__xludf.DUMMYFUNCTION("""COMPUTED_VALUE"""),"Bash/Shell/PowerShell;HTML/CSS;Java;Rust")</f>
        <v>Bash/Shell/PowerShell;HTML/CSS;Java;Rust</v>
      </c>
      <c r="E6091" s="1" t="str">
        <f>IFERROR(__xludf.DUMMYFUNCTION("UNIQUE(SPLIT(B6091,"";""))"),"Bash/Shell/PowerShell")</f>
        <v>Bash/Shell/PowerShell</v>
      </c>
      <c r="F6091" s="1" t="str">
        <f>IFERROR(__xludf.DUMMYFUNCTION("""COMPUTED_VALUE"""),"HTML/CSS")</f>
        <v>HTML/CSS</v>
      </c>
      <c r="G6091" s="1" t="str">
        <f>IFERROR(__xludf.DUMMYFUNCTION("""COMPUTED_VALUE"""),"Java")</f>
        <v>Java</v>
      </c>
      <c r="H6091" s="1" t="str">
        <f>IFERROR(__xludf.DUMMYFUNCTION("""COMPUTED_VALUE"""),"Rust")</f>
        <v>Rust</v>
      </c>
    </row>
    <row r="6092">
      <c r="B6092" s="1" t="str">
        <f>IFERROR(__xludf.DUMMYFUNCTION("""COMPUTED_VALUE"""),"Assembly;Python;R;VBA")</f>
        <v>Assembly;Python;R;VBA</v>
      </c>
      <c r="E6092" s="1" t="str">
        <f>IFERROR(__xludf.DUMMYFUNCTION("UNIQUE(SPLIT(B6092,"";""))"),"Assembly")</f>
        <v>Assembly</v>
      </c>
      <c r="F6092" s="1" t="str">
        <f>IFERROR(__xludf.DUMMYFUNCTION("""COMPUTED_VALUE"""),"Python")</f>
        <v>Python</v>
      </c>
      <c r="G6092" s="1" t="str">
        <f>IFERROR(__xludf.DUMMYFUNCTION("""COMPUTED_VALUE"""),"R")</f>
        <v>R</v>
      </c>
      <c r="H6092" s="1" t="str">
        <f>IFERROR(__xludf.DUMMYFUNCTION("""COMPUTED_VALUE"""),"VBA")</f>
        <v>VBA</v>
      </c>
    </row>
    <row r="6093">
      <c r="B6093" s="1" t="str">
        <f>IFERROR(__xludf.DUMMYFUNCTION("""COMPUTED_VALUE"""),"Bash/Shell/PowerShell;C#;Go;JavaScript;SQL;TypeScript")</f>
        <v>Bash/Shell/PowerShell;C#;Go;JavaScript;SQL;TypeScript</v>
      </c>
      <c r="E6093" s="1" t="str">
        <f>IFERROR(__xludf.DUMMYFUNCTION("UNIQUE(SPLIT(B6093,"";""))"),"Bash/Shell/PowerShell")</f>
        <v>Bash/Shell/PowerShell</v>
      </c>
      <c r="F6093" s="1" t="str">
        <f>IFERROR(__xludf.DUMMYFUNCTION("""COMPUTED_VALUE"""),"C#")</f>
        <v>C#</v>
      </c>
      <c r="G6093" s="1" t="str">
        <f>IFERROR(__xludf.DUMMYFUNCTION("""COMPUTED_VALUE"""),"Go")</f>
        <v>Go</v>
      </c>
      <c r="H6093" s="1" t="str">
        <f>IFERROR(__xludf.DUMMYFUNCTION("""COMPUTED_VALUE"""),"JavaScript")</f>
        <v>JavaScript</v>
      </c>
      <c r="I6093" s="1" t="str">
        <f>IFERROR(__xludf.DUMMYFUNCTION("""COMPUTED_VALUE"""),"SQL")</f>
        <v>SQL</v>
      </c>
      <c r="J6093" s="1" t="str">
        <f>IFERROR(__xludf.DUMMYFUNCTION("""COMPUTED_VALUE"""),"TypeScript")</f>
        <v>TypeScript</v>
      </c>
    </row>
    <row r="6094">
      <c r="B6094" s="1" t="str">
        <f>IFERROR(__xludf.DUMMYFUNCTION("""COMPUTED_VALUE"""),"Java;Python")</f>
        <v>Java;Python</v>
      </c>
      <c r="E6094" s="1" t="str">
        <f>IFERROR(__xludf.DUMMYFUNCTION("UNIQUE(SPLIT(B6094,"";""))"),"Java")</f>
        <v>Java</v>
      </c>
      <c r="F6094" s="1" t="str">
        <f>IFERROR(__xludf.DUMMYFUNCTION("""COMPUTED_VALUE"""),"Python")</f>
        <v>Python</v>
      </c>
    </row>
    <row r="6095">
      <c r="B6095" s="1" t="str">
        <f>IFERROR(__xludf.DUMMYFUNCTION("""COMPUTED_VALUE"""),"C#;Java;Python")</f>
        <v>C#;Java;Python</v>
      </c>
      <c r="E6095" s="1" t="str">
        <f>IFERROR(__xludf.DUMMYFUNCTION("UNIQUE(SPLIT(B6095,"";""))"),"C#")</f>
        <v>C#</v>
      </c>
      <c r="F6095" s="1" t="str">
        <f>IFERROR(__xludf.DUMMYFUNCTION("""COMPUTED_VALUE"""),"Java")</f>
        <v>Java</v>
      </c>
      <c r="G6095" s="1" t="str">
        <f>IFERROR(__xludf.DUMMYFUNCTION("""COMPUTED_VALUE"""),"Python")</f>
        <v>Python</v>
      </c>
    </row>
    <row r="6096">
      <c r="B6096" s="1" t="str">
        <f>IFERROR(__xludf.DUMMYFUNCTION("""COMPUTED_VALUE"""),"HTML/CSS;JavaScript;Python;SQL")</f>
        <v>HTML/CSS;JavaScript;Python;SQL</v>
      </c>
      <c r="E6096" s="1" t="str">
        <f>IFERROR(__xludf.DUMMYFUNCTION("UNIQUE(SPLIT(B6096,"";""))"),"HTML/CSS")</f>
        <v>HTML/CSS</v>
      </c>
      <c r="F6096" s="1" t="str">
        <f>IFERROR(__xludf.DUMMYFUNCTION("""COMPUTED_VALUE"""),"JavaScript")</f>
        <v>JavaScript</v>
      </c>
      <c r="G6096" s="1" t="str">
        <f>IFERROR(__xludf.DUMMYFUNCTION("""COMPUTED_VALUE"""),"Python")</f>
        <v>Python</v>
      </c>
      <c r="H6096" s="1" t="str">
        <f>IFERROR(__xludf.DUMMYFUNCTION("""COMPUTED_VALUE"""),"SQL")</f>
        <v>SQL</v>
      </c>
    </row>
    <row r="6097">
      <c r="B6097" s="1" t="str">
        <f>IFERROR(__xludf.DUMMYFUNCTION("""COMPUTED_VALUE"""),"HTML/CSS;JavaScript;PHP")</f>
        <v>HTML/CSS;JavaScript;PHP</v>
      </c>
      <c r="E6097" s="1" t="str">
        <f>IFERROR(__xludf.DUMMYFUNCTION("UNIQUE(SPLIT(B6097,"";""))"),"HTML/CSS")</f>
        <v>HTML/CSS</v>
      </c>
      <c r="F6097" s="1" t="str">
        <f>IFERROR(__xludf.DUMMYFUNCTION("""COMPUTED_VALUE"""),"JavaScript")</f>
        <v>JavaScript</v>
      </c>
      <c r="G6097" s="1" t="str">
        <f>IFERROR(__xludf.DUMMYFUNCTION("""COMPUTED_VALUE"""),"PHP")</f>
        <v>PHP</v>
      </c>
    </row>
    <row r="6098">
      <c r="B6098" s="1" t="str">
        <f>IFERROR(__xludf.DUMMYFUNCTION("""COMPUTED_VALUE"""),"C;C++;Objective-C;SQL;Swift")</f>
        <v>C;C++;Objective-C;SQL;Swift</v>
      </c>
      <c r="E6098" s="1" t="str">
        <f>IFERROR(__xludf.DUMMYFUNCTION("UNIQUE(SPLIT(B6098,"";""))"),"C")</f>
        <v>C</v>
      </c>
      <c r="F6098" s="1" t="str">
        <f>IFERROR(__xludf.DUMMYFUNCTION("""COMPUTED_VALUE"""),"C++")</f>
        <v>C++</v>
      </c>
      <c r="G6098" s="1" t="str">
        <f>IFERROR(__xludf.DUMMYFUNCTION("""COMPUTED_VALUE"""),"Objective-C")</f>
        <v>Objective-C</v>
      </c>
      <c r="H6098" s="1" t="str">
        <f>IFERROR(__xludf.DUMMYFUNCTION("""COMPUTED_VALUE"""),"SQL")</f>
        <v>SQL</v>
      </c>
      <c r="I6098" s="1" t="str">
        <f>IFERROR(__xludf.DUMMYFUNCTION("""COMPUTED_VALUE"""),"Swift")</f>
        <v>Swift</v>
      </c>
    </row>
    <row r="6099">
      <c r="B6099" s="1" t="str">
        <f>IFERROR(__xludf.DUMMYFUNCTION("""COMPUTED_VALUE"""),"C#;HTML/CSS;JavaScript;SQL")</f>
        <v>C#;HTML/CSS;JavaScript;SQL</v>
      </c>
      <c r="E6099" s="1" t="str">
        <f>IFERROR(__xludf.DUMMYFUNCTION("UNIQUE(SPLIT(B6099,"";""))"),"C#")</f>
        <v>C#</v>
      </c>
      <c r="F6099" s="1" t="str">
        <f>IFERROR(__xludf.DUMMYFUNCTION("""COMPUTED_VALUE"""),"HTML/CSS")</f>
        <v>HTML/CSS</v>
      </c>
      <c r="G6099" s="1" t="str">
        <f>IFERROR(__xludf.DUMMYFUNCTION("""COMPUTED_VALUE"""),"JavaScript")</f>
        <v>JavaScript</v>
      </c>
      <c r="H6099" s="1" t="str">
        <f>IFERROR(__xludf.DUMMYFUNCTION("""COMPUTED_VALUE"""),"SQL")</f>
        <v>SQL</v>
      </c>
    </row>
    <row r="6100">
      <c r="B6100" s="1" t="str">
        <f>IFERROR(__xludf.DUMMYFUNCTION("""COMPUTED_VALUE"""),"Assembly;C++;C#;JavaScript;SQL")</f>
        <v>Assembly;C++;C#;JavaScript;SQL</v>
      </c>
      <c r="E6100" s="1" t="str">
        <f>IFERROR(__xludf.DUMMYFUNCTION("UNIQUE(SPLIT(B6100,"";""))"),"Assembly")</f>
        <v>Assembly</v>
      </c>
      <c r="F6100" s="1" t="str">
        <f>IFERROR(__xludf.DUMMYFUNCTION("""COMPUTED_VALUE"""),"C++")</f>
        <v>C++</v>
      </c>
      <c r="G6100" s="1" t="str">
        <f>IFERROR(__xludf.DUMMYFUNCTION("""COMPUTED_VALUE"""),"C#")</f>
        <v>C#</v>
      </c>
      <c r="H6100" s="1" t="str">
        <f>IFERROR(__xludf.DUMMYFUNCTION("""COMPUTED_VALUE"""),"JavaScript")</f>
        <v>JavaScript</v>
      </c>
      <c r="I6100" s="1" t="str">
        <f>IFERROR(__xludf.DUMMYFUNCTION("""COMPUTED_VALUE"""),"SQL")</f>
        <v>SQL</v>
      </c>
    </row>
    <row r="6101">
      <c r="B6101" s="1" t="str">
        <f>IFERROR(__xludf.DUMMYFUNCTION("""COMPUTED_VALUE"""),"HTML/CSS;Java;JavaScript;Python")</f>
        <v>HTML/CSS;Java;JavaScript;Python</v>
      </c>
      <c r="E6101" s="1" t="str">
        <f>IFERROR(__xludf.DUMMYFUNCTION("UNIQUE(SPLIT(B6101,"";""))"),"HTML/CSS")</f>
        <v>HTML/CSS</v>
      </c>
      <c r="F6101" s="1" t="str">
        <f>IFERROR(__xludf.DUMMYFUNCTION("""COMPUTED_VALUE"""),"Java")</f>
        <v>Java</v>
      </c>
      <c r="G6101" s="1" t="str">
        <f>IFERROR(__xludf.DUMMYFUNCTION("""COMPUTED_VALUE"""),"JavaScript")</f>
        <v>JavaScript</v>
      </c>
      <c r="H6101" s="1" t="str">
        <f>IFERROR(__xludf.DUMMYFUNCTION("""COMPUTED_VALUE"""),"Python")</f>
        <v>Python</v>
      </c>
    </row>
    <row r="6102">
      <c r="B6102" s="1" t="str">
        <f>IFERROR(__xludf.DUMMYFUNCTION("""COMPUTED_VALUE"""),"Java;SQL")</f>
        <v>Java;SQL</v>
      </c>
      <c r="E6102" s="1" t="str">
        <f>IFERROR(__xludf.DUMMYFUNCTION("UNIQUE(SPLIT(B6102,"";""))"),"Java")</f>
        <v>Java</v>
      </c>
      <c r="F6102" s="1" t="str">
        <f>IFERROR(__xludf.DUMMYFUNCTION("""COMPUTED_VALUE"""),"SQL")</f>
        <v>SQL</v>
      </c>
    </row>
    <row r="6103">
      <c r="B6103" s="1" t="str">
        <f>IFERROR(__xludf.DUMMYFUNCTION("""COMPUTED_VALUE"""),"C;C++")</f>
        <v>C;C++</v>
      </c>
      <c r="E6103" s="1" t="str">
        <f>IFERROR(__xludf.DUMMYFUNCTION("UNIQUE(SPLIT(B6103,"";""))"),"C")</f>
        <v>C</v>
      </c>
      <c r="F6103" s="1" t="str">
        <f>IFERROR(__xludf.DUMMYFUNCTION("""COMPUTED_VALUE"""),"C++")</f>
        <v>C++</v>
      </c>
    </row>
    <row r="6104">
      <c r="B6104" s="1" t="str">
        <f>IFERROR(__xludf.DUMMYFUNCTION("""COMPUTED_VALUE"""),"HTML/CSS;JavaScript;PHP;SQL;TypeScript")</f>
        <v>HTML/CSS;JavaScript;PHP;SQL;TypeScript</v>
      </c>
      <c r="E6104" s="1" t="str">
        <f>IFERROR(__xludf.DUMMYFUNCTION("UNIQUE(SPLIT(B6104,"";""))"),"HTML/CSS")</f>
        <v>HTML/CSS</v>
      </c>
      <c r="F6104" s="1" t="str">
        <f>IFERROR(__xludf.DUMMYFUNCTION("""COMPUTED_VALUE"""),"JavaScript")</f>
        <v>JavaScript</v>
      </c>
      <c r="G6104" s="1" t="str">
        <f>IFERROR(__xludf.DUMMYFUNCTION("""COMPUTED_VALUE"""),"PHP")</f>
        <v>PHP</v>
      </c>
      <c r="H6104" s="1" t="str">
        <f>IFERROR(__xludf.DUMMYFUNCTION("""COMPUTED_VALUE"""),"SQL")</f>
        <v>SQL</v>
      </c>
      <c r="I6104" s="1" t="str">
        <f>IFERROR(__xludf.DUMMYFUNCTION("""COMPUTED_VALUE"""),"TypeScript")</f>
        <v>TypeScript</v>
      </c>
    </row>
    <row r="6105">
      <c r="B6105" s="1" t="str">
        <f>IFERROR(__xludf.DUMMYFUNCTION("""COMPUTED_VALUE"""),"Bash/Shell/PowerShell;C#;HTML/CSS;Java;JavaScript;SQL")</f>
        <v>Bash/Shell/PowerShell;C#;HTML/CSS;Java;JavaScript;SQL</v>
      </c>
      <c r="E6105" s="1" t="str">
        <f>IFERROR(__xludf.DUMMYFUNCTION("UNIQUE(SPLIT(B6105,"";""))"),"Bash/Shell/PowerShell")</f>
        <v>Bash/Shell/PowerShell</v>
      </c>
      <c r="F6105" s="1" t="str">
        <f>IFERROR(__xludf.DUMMYFUNCTION("""COMPUTED_VALUE"""),"C#")</f>
        <v>C#</v>
      </c>
      <c r="G6105" s="1" t="str">
        <f>IFERROR(__xludf.DUMMYFUNCTION("""COMPUTED_VALUE"""),"HTML/CSS")</f>
        <v>HTML/CSS</v>
      </c>
      <c r="H6105" s="1" t="str">
        <f>IFERROR(__xludf.DUMMYFUNCTION("""COMPUTED_VALUE"""),"Java")</f>
        <v>Java</v>
      </c>
      <c r="I6105" s="1" t="str">
        <f>IFERROR(__xludf.DUMMYFUNCTION("""COMPUTED_VALUE"""),"JavaScript")</f>
        <v>JavaScript</v>
      </c>
      <c r="J6105" s="1" t="str">
        <f>IFERROR(__xludf.DUMMYFUNCTION("""COMPUTED_VALUE"""),"SQL")</f>
        <v>SQL</v>
      </c>
    </row>
    <row r="6106">
      <c r="B6106" s="1" t="str">
        <f>IFERROR(__xludf.DUMMYFUNCTION("""COMPUTED_VALUE"""),"Assembly;Bash/Shell/PowerShell;C;C++;Python;Rust")</f>
        <v>Assembly;Bash/Shell/PowerShell;C;C++;Python;Rust</v>
      </c>
      <c r="E6106" s="1" t="str">
        <f>IFERROR(__xludf.DUMMYFUNCTION("UNIQUE(SPLIT(B6106,"";""))"),"Assembly")</f>
        <v>Assembly</v>
      </c>
      <c r="F6106" s="1" t="str">
        <f>IFERROR(__xludf.DUMMYFUNCTION("""COMPUTED_VALUE"""),"Bash/Shell/PowerShell")</f>
        <v>Bash/Shell/PowerShell</v>
      </c>
      <c r="G6106" s="1" t="str">
        <f>IFERROR(__xludf.DUMMYFUNCTION("""COMPUTED_VALUE"""),"C")</f>
        <v>C</v>
      </c>
      <c r="H6106" s="1" t="str">
        <f>IFERROR(__xludf.DUMMYFUNCTION("""COMPUTED_VALUE"""),"C++")</f>
        <v>C++</v>
      </c>
      <c r="I6106" s="1" t="str">
        <f>IFERROR(__xludf.DUMMYFUNCTION("""COMPUTED_VALUE"""),"Python")</f>
        <v>Python</v>
      </c>
      <c r="J6106" s="1" t="str">
        <f>IFERROR(__xludf.DUMMYFUNCTION("""COMPUTED_VALUE"""),"Rust")</f>
        <v>Rust</v>
      </c>
    </row>
    <row r="6107">
      <c r="B6107" s="1" t="str">
        <f>IFERROR(__xludf.DUMMYFUNCTION("""COMPUTED_VALUE"""),"Java;JavaScript;Kotlin;Objective-C;Swift")</f>
        <v>Java;JavaScript;Kotlin;Objective-C;Swift</v>
      </c>
      <c r="E6107" s="1" t="str">
        <f>IFERROR(__xludf.DUMMYFUNCTION("UNIQUE(SPLIT(B6107,"";""))"),"Java")</f>
        <v>Java</v>
      </c>
      <c r="F6107" s="1" t="str">
        <f>IFERROR(__xludf.DUMMYFUNCTION("""COMPUTED_VALUE"""),"JavaScript")</f>
        <v>JavaScript</v>
      </c>
      <c r="G6107" s="1" t="str">
        <f>IFERROR(__xludf.DUMMYFUNCTION("""COMPUTED_VALUE"""),"Kotlin")</f>
        <v>Kotlin</v>
      </c>
      <c r="H6107" s="1" t="str">
        <f>IFERROR(__xludf.DUMMYFUNCTION("""COMPUTED_VALUE"""),"Objective-C")</f>
        <v>Objective-C</v>
      </c>
      <c r="I6107" s="1" t="str">
        <f>IFERROR(__xludf.DUMMYFUNCTION("""COMPUTED_VALUE"""),"Swift")</f>
        <v>Swift</v>
      </c>
    </row>
    <row r="6108">
      <c r="B6108" s="1" t="str">
        <f>IFERROR(__xludf.DUMMYFUNCTION("""COMPUTED_VALUE"""),"Bash/Shell/PowerShell;C;HTML/CSS;JavaScript;PHP;Python;SQL")</f>
        <v>Bash/Shell/PowerShell;C;HTML/CSS;JavaScript;PHP;Python;SQL</v>
      </c>
      <c r="E6108" s="1" t="str">
        <f>IFERROR(__xludf.DUMMYFUNCTION("UNIQUE(SPLIT(B6108,"";""))"),"Bash/Shell/PowerShell")</f>
        <v>Bash/Shell/PowerShell</v>
      </c>
      <c r="F6108" s="1" t="str">
        <f>IFERROR(__xludf.DUMMYFUNCTION("""COMPUTED_VALUE"""),"C")</f>
        <v>C</v>
      </c>
      <c r="G6108" s="1" t="str">
        <f>IFERROR(__xludf.DUMMYFUNCTION("""COMPUTED_VALUE"""),"HTML/CSS")</f>
        <v>HTML/CSS</v>
      </c>
      <c r="H6108" s="1" t="str">
        <f>IFERROR(__xludf.DUMMYFUNCTION("""COMPUTED_VALUE"""),"JavaScript")</f>
        <v>JavaScript</v>
      </c>
      <c r="I6108" s="1" t="str">
        <f>IFERROR(__xludf.DUMMYFUNCTION("""COMPUTED_VALUE"""),"PHP")</f>
        <v>PHP</v>
      </c>
      <c r="J6108" s="1" t="str">
        <f>IFERROR(__xludf.DUMMYFUNCTION("""COMPUTED_VALUE"""),"Python")</f>
        <v>Python</v>
      </c>
      <c r="K6108" s="1" t="str">
        <f>IFERROR(__xludf.DUMMYFUNCTION("""COMPUTED_VALUE"""),"SQL")</f>
        <v>SQL</v>
      </c>
    </row>
    <row r="6109">
      <c r="B6109" s="1" t="str">
        <f>IFERROR(__xludf.DUMMYFUNCTION("""COMPUTED_VALUE"""),"HTML/CSS;Java;JavaScript;Scala;SQL")</f>
        <v>HTML/CSS;Java;JavaScript;Scala;SQL</v>
      </c>
      <c r="E6109" s="1" t="str">
        <f>IFERROR(__xludf.DUMMYFUNCTION("UNIQUE(SPLIT(B6109,"";""))"),"HTML/CSS")</f>
        <v>HTML/CSS</v>
      </c>
      <c r="F6109" s="1" t="str">
        <f>IFERROR(__xludf.DUMMYFUNCTION("""COMPUTED_VALUE"""),"Java")</f>
        <v>Java</v>
      </c>
      <c r="G6109" s="1" t="str">
        <f>IFERROR(__xludf.DUMMYFUNCTION("""COMPUTED_VALUE"""),"JavaScript")</f>
        <v>JavaScript</v>
      </c>
      <c r="H6109" s="1" t="str">
        <f>IFERROR(__xludf.DUMMYFUNCTION("""COMPUTED_VALUE"""),"Scala")</f>
        <v>Scala</v>
      </c>
      <c r="I6109" s="1" t="str">
        <f>IFERROR(__xludf.DUMMYFUNCTION("""COMPUTED_VALUE"""),"SQL")</f>
        <v>SQL</v>
      </c>
    </row>
    <row r="6110">
      <c r="B6110" s="1" t="str">
        <f>IFERROR(__xludf.DUMMYFUNCTION("""COMPUTED_VALUE"""),"HTML/CSS;JavaScript;Objective-C;PHP;SQL")</f>
        <v>HTML/CSS;JavaScript;Objective-C;PHP;SQL</v>
      </c>
      <c r="E6110" s="1" t="str">
        <f>IFERROR(__xludf.DUMMYFUNCTION("UNIQUE(SPLIT(B6110,"";""))"),"HTML/CSS")</f>
        <v>HTML/CSS</v>
      </c>
      <c r="F6110" s="1" t="str">
        <f>IFERROR(__xludf.DUMMYFUNCTION("""COMPUTED_VALUE"""),"JavaScript")</f>
        <v>JavaScript</v>
      </c>
      <c r="G6110" s="1" t="str">
        <f>IFERROR(__xludf.DUMMYFUNCTION("""COMPUTED_VALUE"""),"Objective-C")</f>
        <v>Objective-C</v>
      </c>
      <c r="H6110" s="1" t="str">
        <f>IFERROR(__xludf.DUMMYFUNCTION("""COMPUTED_VALUE"""),"PHP")</f>
        <v>PHP</v>
      </c>
      <c r="I6110" s="1" t="str">
        <f>IFERROR(__xludf.DUMMYFUNCTION("""COMPUTED_VALUE"""),"SQL")</f>
        <v>SQL</v>
      </c>
    </row>
    <row r="6111">
      <c r="B6111" s="1" t="str">
        <f>IFERROR(__xludf.DUMMYFUNCTION("""COMPUTED_VALUE"""),"Bash/Shell/PowerShell;PHP;Python;SQL")</f>
        <v>Bash/Shell/PowerShell;PHP;Python;SQL</v>
      </c>
      <c r="E6111" s="1" t="str">
        <f>IFERROR(__xludf.DUMMYFUNCTION("UNIQUE(SPLIT(B6111,"";""))"),"Bash/Shell/PowerShell")</f>
        <v>Bash/Shell/PowerShell</v>
      </c>
      <c r="F6111" s="1" t="str">
        <f>IFERROR(__xludf.DUMMYFUNCTION("""COMPUTED_VALUE"""),"PHP")</f>
        <v>PHP</v>
      </c>
      <c r="G6111" s="1" t="str">
        <f>IFERROR(__xludf.DUMMYFUNCTION("""COMPUTED_VALUE"""),"Python")</f>
        <v>Python</v>
      </c>
      <c r="H6111" s="1" t="str">
        <f>IFERROR(__xludf.DUMMYFUNCTION("""COMPUTED_VALUE"""),"SQL")</f>
        <v>SQL</v>
      </c>
    </row>
    <row r="6112">
      <c r="B6112" s="1" t="str">
        <f>IFERROR(__xludf.DUMMYFUNCTION("""COMPUTED_VALUE"""),"HTML/CSS;JavaScript;PHP")</f>
        <v>HTML/CSS;JavaScript;PHP</v>
      </c>
      <c r="E6112" s="1" t="str">
        <f>IFERROR(__xludf.DUMMYFUNCTION("UNIQUE(SPLIT(B6112,"";""))"),"HTML/CSS")</f>
        <v>HTML/CSS</v>
      </c>
      <c r="F6112" s="1" t="str">
        <f>IFERROR(__xludf.DUMMYFUNCTION("""COMPUTED_VALUE"""),"JavaScript")</f>
        <v>JavaScript</v>
      </c>
      <c r="G6112" s="1" t="str">
        <f>IFERROR(__xludf.DUMMYFUNCTION("""COMPUTED_VALUE"""),"PHP")</f>
        <v>PHP</v>
      </c>
    </row>
    <row r="6113">
      <c r="B6113" s="1" t="str">
        <f>IFERROR(__xludf.DUMMYFUNCTION("""COMPUTED_VALUE"""),"Bash/Shell/PowerShell;C++;C#;Java;SQL")</f>
        <v>Bash/Shell/PowerShell;C++;C#;Java;SQL</v>
      </c>
      <c r="E6113" s="1" t="str">
        <f>IFERROR(__xludf.DUMMYFUNCTION("UNIQUE(SPLIT(B6113,"";""))"),"Bash/Shell/PowerShell")</f>
        <v>Bash/Shell/PowerShell</v>
      </c>
      <c r="F6113" s="1" t="str">
        <f>IFERROR(__xludf.DUMMYFUNCTION("""COMPUTED_VALUE"""),"C++")</f>
        <v>C++</v>
      </c>
      <c r="G6113" s="1" t="str">
        <f>IFERROR(__xludf.DUMMYFUNCTION("""COMPUTED_VALUE"""),"C#")</f>
        <v>C#</v>
      </c>
      <c r="H6113" s="1" t="str">
        <f>IFERROR(__xludf.DUMMYFUNCTION("""COMPUTED_VALUE"""),"Java")</f>
        <v>Java</v>
      </c>
      <c r="I6113" s="1" t="str">
        <f>IFERROR(__xludf.DUMMYFUNCTION("""COMPUTED_VALUE"""),"SQL")</f>
        <v>SQL</v>
      </c>
    </row>
    <row r="6114">
      <c r="B6114" s="1" t="str">
        <f>IFERROR(__xludf.DUMMYFUNCTION("""COMPUTED_VALUE"""),"Bash/Shell/PowerShell;C;C++;C#;Java")</f>
        <v>Bash/Shell/PowerShell;C;C++;C#;Java</v>
      </c>
      <c r="E6114" s="1" t="str">
        <f>IFERROR(__xludf.DUMMYFUNCTION("UNIQUE(SPLIT(B6114,"";""))"),"Bash/Shell/PowerShell")</f>
        <v>Bash/Shell/PowerShell</v>
      </c>
      <c r="F6114" s="1" t="str">
        <f>IFERROR(__xludf.DUMMYFUNCTION("""COMPUTED_VALUE"""),"C")</f>
        <v>C</v>
      </c>
      <c r="G6114" s="1" t="str">
        <f>IFERROR(__xludf.DUMMYFUNCTION("""COMPUTED_VALUE"""),"C++")</f>
        <v>C++</v>
      </c>
      <c r="H6114" s="1" t="str">
        <f>IFERROR(__xludf.DUMMYFUNCTION("""COMPUTED_VALUE"""),"C#")</f>
        <v>C#</v>
      </c>
      <c r="I6114" s="1" t="str">
        <f>IFERROR(__xludf.DUMMYFUNCTION("""COMPUTED_VALUE"""),"Java")</f>
        <v>Java</v>
      </c>
    </row>
    <row r="6115">
      <c r="B6115" s="1" t="str">
        <f>IFERROR(__xludf.DUMMYFUNCTION("""COMPUTED_VALUE"""),"C#;HTML/CSS;JavaScript")</f>
        <v>C#;HTML/CSS;JavaScript</v>
      </c>
      <c r="E6115" s="1" t="str">
        <f>IFERROR(__xludf.DUMMYFUNCTION("UNIQUE(SPLIT(B6115,"";""))"),"C#")</f>
        <v>C#</v>
      </c>
      <c r="F6115" s="1" t="str">
        <f>IFERROR(__xludf.DUMMYFUNCTION("""COMPUTED_VALUE"""),"HTML/CSS")</f>
        <v>HTML/CSS</v>
      </c>
      <c r="G6115" s="1" t="str">
        <f>IFERROR(__xludf.DUMMYFUNCTION("""COMPUTED_VALUE"""),"JavaScript")</f>
        <v>JavaScript</v>
      </c>
    </row>
    <row r="6116">
      <c r="B6116" s="1" t="str">
        <f>IFERROR(__xludf.DUMMYFUNCTION("""COMPUTED_VALUE"""),"Bash/Shell/PowerShell;Go;HTML/CSS;Java;JavaScript;PHP;TypeScript;Other(s):")</f>
        <v>Bash/Shell/PowerShell;Go;HTML/CSS;Java;JavaScript;PHP;TypeScript;Other(s):</v>
      </c>
      <c r="E6116" s="1" t="str">
        <f>IFERROR(__xludf.DUMMYFUNCTION("UNIQUE(SPLIT(B6116,"";""))"),"Bash/Shell/PowerShell")</f>
        <v>Bash/Shell/PowerShell</v>
      </c>
      <c r="F6116" s="1" t="str">
        <f>IFERROR(__xludf.DUMMYFUNCTION("""COMPUTED_VALUE"""),"Go")</f>
        <v>Go</v>
      </c>
      <c r="G6116" s="1" t="str">
        <f>IFERROR(__xludf.DUMMYFUNCTION("""COMPUTED_VALUE"""),"HTML/CSS")</f>
        <v>HTML/CSS</v>
      </c>
      <c r="H6116" s="1" t="str">
        <f>IFERROR(__xludf.DUMMYFUNCTION("""COMPUTED_VALUE"""),"Java")</f>
        <v>Java</v>
      </c>
      <c r="I6116" s="1" t="str">
        <f>IFERROR(__xludf.DUMMYFUNCTION("""COMPUTED_VALUE"""),"JavaScript")</f>
        <v>JavaScript</v>
      </c>
      <c r="J6116" s="1" t="str">
        <f>IFERROR(__xludf.DUMMYFUNCTION("""COMPUTED_VALUE"""),"PHP")</f>
        <v>PHP</v>
      </c>
      <c r="K6116" s="1" t="str">
        <f>IFERROR(__xludf.DUMMYFUNCTION("""COMPUTED_VALUE"""),"TypeScript")</f>
        <v>TypeScript</v>
      </c>
      <c r="L6116" s="1" t="str">
        <f>IFERROR(__xludf.DUMMYFUNCTION("""COMPUTED_VALUE"""),"Other(s):")</f>
        <v>Other(s):</v>
      </c>
    </row>
    <row r="6117">
      <c r="B6117" s="1" t="str">
        <f>IFERROR(__xludf.DUMMYFUNCTION("""COMPUTED_VALUE"""),"Assembly;Java;Kotlin")</f>
        <v>Assembly;Java;Kotlin</v>
      </c>
      <c r="E6117" s="1" t="str">
        <f>IFERROR(__xludf.DUMMYFUNCTION("UNIQUE(SPLIT(B6117,"";""))"),"Assembly")</f>
        <v>Assembly</v>
      </c>
      <c r="F6117" s="1" t="str">
        <f>IFERROR(__xludf.DUMMYFUNCTION("""COMPUTED_VALUE"""),"Java")</f>
        <v>Java</v>
      </c>
      <c r="G6117" s="1" t="str">
        <f>IFERROR(__xludf.DUMMYFUNCTION("""COMPUTED_VALUE"""),"Kotlin")</f>
        <v>Kotlin</v>
      </c>
    </row>
    <row r="6118">
      <c r="B6118" s="1" t="str">
        <f>IFERROR(__xludf.DUMMYFUNCTION("""COMPUTED_VALUE"""),"C#")</f>
        <v>C#</v>
      </c>
      <c r="E6118" s="1" t="str">
        <f>IFERROR(__xludf.DUMMYFUNCTION("UNIQUE(SPLIT(B6118,"";""))"),"C#")</f>
        <v>C#</v>
      </c>
    </row>
    <row r="6119">
      <c r="B6119" s="1" t="str">
        <f>IFERROR(__xludf.DUMMYFUNCTION("""COMPUTED_VALUE"""),"C++;C#;HTML/CSS;JavaScript;SQL")</f>
        <v>C++;C#;HTML/CSS;JavaScript;SQL</v>
      </c>
      <c r="E6119" s="1" t="str">
        <f>IFERROR(__xludf.DUMMYFUNCTION("UNIQUE(SPLIT(B6119,"";""))"),"C++")</f>
        <v>C++</v>
      </c>
      <c r="F6119" s="1" t="str">
        <f>IFERROR(__xludf.DUMMYFUNCTION("""COMPUTED_VALUE"""),"C#")</f>
        <v>C#</v>
      </c>
      <c r="G6119" s="1" t="str">
        <f>IFERROR(__xludf.DUMMYFUNCTION("""COMPUTED_VALUE"""),"HTML/CSS")</f>
        <v>HTML/CSS</v>
      </c>
      <c r="H6119" s="1" t="str">
        <f>IFERROR(__xludf.DUMMYFUNCTION("""COMPUTED_VALUE"""),"JavaScript")</f>
        <v>JavaScript</v>
      </c>
      <c r="I6119" s="1" t="str">
        <f>IFERROR(__xludf.DUMMYFUNCTION("""COMPUTED_VALUE"""),"SQL")</f>
        <v>SQL</v>
      </c>
    </row>
    <row r="6120">
      <c r="B6120" s="1" t="str">
        <f>IFERROR(__xludf.DUMMYFUNCTION("""COMPUTED_VALUE"""),"Bash/Shell/PowerShell;Python;R;SQL")</f>
        <v>Bash/Shell/PowerShell;Python;R;SQL</v>
      </c>
      <c r="E6120" s="1" t="str">
        <f>IFERROR(__xludf.DUMMYFUNCTION("UNIQUE(SPLIT(B6120,"";""))"),"Bash/Shell/PowerShell")</f>
        <v>Bash/Shell/PowerShell</v>
      </c>
      <c r="F6120" s="1" t="str">
        <f>IFERROR(__xludf.DUMMYFUNCTION("""COMPUTED_VALUE"""),"Python")</f>
        <v>Python</v>
      </c>
      <c r="G6120" s="1" t="str">
        <f>IFERROR(__xludf.DUMMYFUNCTION("""COMPUTED_VALUE"""),"R")</f>
        <v>R</v>
      </c>
      <c r="H6120" s="1" t="str">
        <f>IFERROR(__xludf.DUMMYFUNCTION("""COMPUTED_VALUE"""),"SQL")</f>
        <v>SQL</v>
      </c>
    </row>
    <row r="6121">
      <c r="B6121" s="1" t="str">
        <f>IFERROR(__xludf.DUMMYFUNCTION("""COMPUTED_VALUE"""),"Bash/Shell/PowerShell;C++;Dart;Go;HTML/CSS;Java;JavaScript;Python;SQL")</f>
        <v>Bash/Shell/PowerShell;C++;Dart;Go;HTML/CSS;Java;JavaScript;Python;SQL</v>
      </c>
      <c r="E6121" s="1" t="str">
        <f>IFERROR(__xludf.DUMMYFUNCTION("UNIQUE(SPLIT(B6121,"";""))"),"Bash/Shell/PowerShell")</f>
        <v>Bash/Shell/PowerShell</v>
      </c>
      <c r="F6121" s="1" t="str">
        <f>IFERROR(__xludf.DUMMYFUNCTION("""COMPUTED_VALUE"""),"C++")</f>
        <v>C++</v>
      </c>
      <c r="G6121" s="1" t="str">
        <f>IFERROR(__xludf.DUMMYFUNCTION("""COMPUTED_VALUE"""),"Dart")</f>
        <v>Dart</v>
      </c>
      <c r="H6121" s="1" t="str">
        <f>IFERROR(__xludf.DUMMYFUNCTION("""COMPUTED_VALUE"""),"Go")</f>
        <v>Go</v>
      </c>
      <c r="I6121" s="1" t="str">
        <f>IFERROR(__xludf.DUMMYFUNCTION("""COMPUTED_VALUE"""),"HTML/CSS")</f>
        <v>HTML/CSS</v>
      </c>
      <c r="J6121" s="1" t="str">
        <f>IFERROR(__xludf.DUMMYFUNCTION("""COMPUTED_VALUE"""),"Java")</f>
        <v>Java</v>
      </c>
      <c r="K6121" s="1" t="str">
        <f>IFERROR(__xludf.DUMMYFUNCTION("""COMPUTED_VALUE"""),"JavaScript")</f>
        <v>JavaScript</v>
      </c>
      <c r="L6121" s="1" t="str">
        <f>IFERROR(__xludf.DUMMYFUNCTION("""COMPUTED_VALUE"""),"Python")</f>
        <v>Python</v>
      </c>
      <c r="M6121" s="1" t="str">
        <f>IFERROR(__xludf.DUMMYFUNCTION("""COMPUTED_VALUE"""),"SQL")</f>
        <v>SQL</v>
      </c>
    </row>
    <row r="6122">
      <c r="B6122" s="1" t="str">
        <f>IFERROR(__xludf.DUMMYFUNCTION("""COMPUTED_VALUE"""),"Objective-C;Swift")</f>
        <v>Objective-C;Swift</v>
      </c>
      <c r="E6122" s="1" t="str">
        <f>IFERROR(__xludf.DUMMYFUNCTION("UNIQUE(SPLIT(B6122,"";""))"),"Objective-C")</f>
        <v>Objective-C</v>
      </c>
      <c r="F6122" s="1" t="str">
        <f>IFERROR(__xludf.DUMMYFUNCTION("""COMPUTED_VALUE"""),"Swift")</f>
        <v>Swift</v>
      </c>
    </row>
    <row r="6123">
      <c r="B6123" s="1" t="str">
        <f>IFERROR(__xludf.DUMMYFUNCTION("""COMPUTED_VALUE"""),"Bash/Shell/PowerShell;HTML/CSS;JavaScript;PHP")</f>
        <v>Bash/Shell/PowerShell;HTML/CSS;JavaScript;PHP</v>
      </c>
      <c r="E6123" s="1" t="str">
        <f>IFERROR(__xludf.DUMMYFUNCTION("UNIQUE(SPLIT(B6123,"";""))"),"Bash/Shell/PowerShell")</f>
        <v>Bash/Shell/PowerShell</v>
      </c>
      <c r="F6123" s="1" t="str">
        <f>IFERROR(__xludf.DUMMYFUNCTION("""COMPUTED_VALUE"""),"HTML/CSS")</f>
        <v>HTML/CSS</v>
      </c>
      <c r="G6123" s="1" t="str">
        <f>IFERROR(__xludf.DUMMYFUNCTION("""COMPUTED_VALUE"""),"JavaScript")</f>
        <v>JavaScript</v>
      </c>
      <c r="H6123" s="1" t="str">
        <f>IFERROR(__xludf.DUMMYFUNCTION("""COMPUTED_VALUE"""),"PHP")</f>
        <v>PHP</v>
      </c>
    </row>
    <row r="6124">
      <c r="B6124" s="1" t="str">
        <f>IFERROR(__xludf.DUMMYFUNCTION("""COMPUTED_VALUE"""),"HTML/CSS;Java;JavaScript;Ruby")</f>
        <v>HTML/CSS;Java;JavaScript;Ruby</v>
      </c>
      <c r="E6124" s="1" t="str">
        <f>IFERROR(__xludf.DUMMYFUNCTION("UNIQUE(SPLIT(B6124,"";""))"),"HTML/CSS")</f>
        <v>HTML/CSS</v>
      </c>
      <c r="F6124" s="1" t="str">
        <f>IFERROR(__xludf.DUMMYFUNCTION("""COMPUTED_VALUE"""),"Java")</f>
        <v>Java</v>
      </c>
      <c r="G6124" s="1" t="str">
        <f>IFERROR(__xludf.DUMMYFUNCTION("""COMPUTED_VALUE"""),"JavaScript")</f>
        <v>JavaScript</v>
      </c>
      <c r="H6124" s="1" t="str">
        <f>IFERROR(__xludf.DUMMYFUNCTION("""COMPUTED_VALUE"""),"Ruby")</f>
        <v>Ruby</v>
      </c>
    </row>
    <row r="6125">
      <c r="B6125" s="1" t="str">
        <f>IFERROR(__xludf.DUMMYFUNCTION("""COMPUTED_VALUE"""),"C#;Go;HTML/CSS;Java;JavaScript;Kotlin;Objective-C;PHP;SQL;TypeScript")</f>
        <v>C#;Go;HTML/CSS;Java;JavaScript;Kotlin;Objective-C;PHP;SQL;TypeScript</v>
      </c>
      <c r="E6125" s="1" t="str">
        <f>IFERROR(__xludf.DUMMYFUNCTION("UNIQUE(SPLIT(B6125,"";""))"),"C#")</f>
        <v>C#</v>
      </c>
      <c r="F6125" s="1" t="str">
        <f>IFERROR(__xludf.DUMMYFUNCTION("""COMPUTED_VALUE"""),"Go")</f>
        <v>Go</v>
      </c>
      <c r="G6125" s="1" t="str">
        <f>IFERROR(__xludf.DUMMYFUNCTION("""COMPUTED_VALUE"""),"HTML/CSS")</f>
        <v>HTML/CSS</v>
      </c>
      <c r="H6125" s="1" t="str">
        <f>IFERROR(__xludf.DUMMYFUNCTION("""COMPUTED_VALUE"""),"Java")</f>
        <v>Java</v>
      </c>
      <c r="I6125" s="1" t="str">
        <f>IFERROR(__xludf.DUMMYFUNCTION("""COMPUTED_VALUE"""),"JavaScript")</f>
        <v>JavaScript</v>
      </c>
      <c r="J6125" s="1" t="str">
        <f>IFERROR(__xludf.DUMMYFUNCTION("""COMPUTED_VALUE"""),"Kotlin")</f>
        <v>Kotlin</v>
      </c>
      <c r="K6125" s="1" t="str">
        <f>IFERROR(__xludf.DUMMYFUNCTION("""COMPUTED_VALUE"""),"Objective-C")</f>
        <v>Objective-C</v>
      </c>
      <c r="L6125" s="1" t="str">
        <f>IFERROR(__xludf.DUMMYFUNCTION("""COMPUTED_VALUE"""),"PHP")</f>
        <v>PHP</v>
      </c>
      <c r="M6125" s="1" t="str">
        <f>IFERROR(__xludf.DUMMYFUNCTION("""COMPUTED_VALUE"""),"SQL")</f>
        <v>SQL</v>
      </c>
      <c r="N6125" s="1" t="str">
        <f>IFERROR(__xludf.DUMMYFUNCTION("""COMPUTED_VALUE"""),"TypeScript")</f>
        <v>TypeScript</v>
      </c>
    </row>
    <row r="6126">
      <c r="B6126" s="1" t="str">
        <f>IFERROR(__xludf.DUMMYFUNCTION("""COMPUTED_VALUE"""),"Assembly;C;C++;C#;F#;HTML/CSS;JavaScript;Python;SQL")</f>
        <v>Assembly;C;C++;C#;F#;HTML/CSS;JavaScript;Python;SQL</v>
      </c>
      <c r="E6126" s="1" t="str">
        <f>IFERROR(__xludf.DUMMYFUNCTION("UNIQUE(SPLIT(B6126,"";""))"),"Assembly")</f>
        <v>Assembly</v>
      </c>
      <c r="F6126" s="1" t="str">
        <f>IFERROR(__xludf.DUMMYFUNCTION("""COMPUTED_VALUE"""),"C")</f>
        <v>C</v>
      </c>
      <c r="G6126" s="1" t="str">
        <f>IFERROR(__xludf.DUMMYFUNCTION("""COMPUTED_VALUE"""),"C++")</f>
        <v>C++</v>
      </c>
      <c r="H6126" s="1" t="str">
        <f>IFERROR(__xludf.DUMMYFUNCTION("""COMPUTED_VALUE"""),"C#")</f>
        <v>C#</v>
      </c>
      <c r="I6126" s="1" t="str">
        <f>IFERROR(__xludf.DUMMYFUNCTION("""COMPUTED_VALUE"""),"F#")</f>
        <v>F#</v>
      </c>
      <c r="J6126" s="1" t="str">
        <f>IFERROR(__xludf.DUMMYFUNCTION("""COMPUTED_VALUE"""),"HTML/CSS")</f>
        <v>HTML/CSS</v>
      </c>
      <c r="K6126" s="1" t="str">
        <f>IFERROR(__xludf.DUMMYFUNCTION("""COMPUTED_VALUE"""),"JavaScript")</f>
        <v>JavaScript</v>
      </c>
      <c r="L6126" s="1" t="str">
        <f>IFERROR(__xludf.DUMMYFUNCTION("""COMPUTED_VALUE"""),"Python")</f>
        <v>Python</v>
      </c>
      <c r="M6126" s="1" t="str">
        <f>IFERROR(__xludf.DUMMYFUNCTION("""COMPUTED_VALUE"""),"SQL")</f>
        <v>SQL</v>
      </c>
    </row>
    <row r="6127">
      <c r="B6127" s="1" t="str">
        <f>IFERROR(__xludf.DUMMYFUNCTION("""COMPUTED_VALUE"""),"C;C++;HTML/CSS")</f>
        <v>C;C++;HTML/CSS</v>
      </c>
      <c r="E6127" s="1" t="str">
        <f>IFERROR(__xludf.DUMMYFUNCTION("UNIQUE(SPLIT(B6127,"";""))"),"C")</f>
        <v>C</v>
      </c>
      <c r="F6127" s="1" t="str">
        <f>IFERROR(__xludf.DUMMYFUNCTION("""COMPUTED_VALUE"""),"C++")</f>
        <v>C++</v>
      </c>
      <c r="G6127" s="1" t="str">
        <f>IFERROR(__xludf.DUMMYFUNCTION("""COMPUTED_VALUE"""),"HTML/CSS")</f>
        <v>HTML/CSS</v>
      </c>
    </row>
    <row r="6128">
      <c r="B6128" s="1" t="str">
        <f>IFERROR(__xludf.DUMMYFUNCTION("""COMPUTED_VALUE"""),"JavaScript;Python;SQL")</f>
        <v>JavaScript;Python;SQL</v>
      </c>
      <c r="E6128" s="1" t="str">
        <f>IFERROR(__xludf.DUMMYFUNCTION("UNIQUE(SPLIT(B6128,"";""))"),"JavaScript")</f>
        <v>JavaScript</v>
      </c>
      <c r="F6128" s="1" t="str">
        <f>IFERROR(__xludf.DUMMYFUNCTION("""COMPUTED_VALUE"""),"Python")</f>
        <v>Python</v>
      </c>
      <c r="G6128" s="1" t="str">
        <f>IFERROR(__xludf.DUMMYFUNCTION("""COMPUTED_VALUE"""),"SQL")</f>
        <v>SQL</v>
      </c>
    </row>
    <row r="6129">
      <c r="B6129" s="1" t="str">
        <f>IFERROR(__xludf.DUMMYFUNCTION("""COMPUTED_VALUE"""),"C++;C#;Java;SQL")</f>
        <v>C++;C#;Java;SQL</v>
      </c>
      <c r="E6129" s="1" t="str">
        <f>IFERROR(__xludf.DUMMYFUNCTION("UNIQUE(SPLIT(B6129,"";""))"),"C++")</f>
        <v>C++</v>
      </c>
      <c r="F6129" s="1" t="str">
        <f>IFERROR(__xludf.DUMMYFUNCTION("""COMPUTED_VALUE"""),"C#")</f>
        <v>C#</v>
      </c>
      <c r="G6129" s="1" t="str">
        <f>IFERROR(__xludf.DUMMYFUNCTION("""COMPUTED_VALUE"""),"Java")</f>
        <v>Java</v>
      </c>
      <c r="H6129" s="1" t="str">
        <f>IFERROR(__xludf.DUMMYFUNCTION("""COMPUTED_VALUE"""),"SQL")</f>
        <v>SQL</v>
      </c>
    </row>
    <row r="6130">
      <c r="B6130" s="1" t="str">
        <f>IFERROR(__xludf.DUMMYFUNCTION("""COMPUTED_VALUE"""),"C#;Python;SQL")</f>
        <v>C#;Python;SQL</v>
      </c>
      <c r="E6130" s="1" t="str">
        <f>IFERROR(__xludf.DUMMYFUNCTION("UNIQUE(SPLIT(B6130,"";""))"),"C#")</f>
        <v>C#</v>
      </c>
      <c r="F6130" s="1" t="str">
        <f>IFERROR(__xludf.DUMMYFUNCTION("""COMPUTED_VALUE"""),"Python")</f>
        <v>Python</v>
      </c>
      <c r="G6130" s="1" t="str">
        <f>IFERROR(__xludf.DUMMYFUNCTION("""COMPUTED_VALUE"""),"SQL")</f>
        <v>SQL</v>
      </c>
    </row>
    <row r="6131">
      <c r="B6131" s="1" t="str">
        <f>IFERROR(__xludf.DUMMYFUNCTION("""COMPUTED_VALUE"""),"C#;HTML/CSS;JavaScript;PHP;SQL;Other(s):")</f>
        <v>C#;HTML/CSS;JavaScript;PHP;SQL;Other(s):</v>
      </c>
      <c r="E6131" s="1" t="str">
        <f>IFERROR(__xludf.DUMMYFUNCTION("UNIQUE(SPLIT(B6131,"";""))"),"C#")</f>
        <v>C#</v>
      </c>
      <c r="F6131" s="1" t="str">
        <f>IFERROR(__xludf.DUMMYFUNCTION("""COMPUTED_VALUE"""),"HTML/CSS")</f>
        <v>HTML/CSS</v>
      </c>
      <c r="G6131" s="1" t="str">
        <f>IFERROR(__xludf.DUMMYFUNCTION("""COMPUTED_VALUE"""),"JavaScript")</f>
        <v>JavaScript</v>
      </c>
      <c r="H6131" s="1" t="str">
        <f>IFERROR(__xludf.DUMMYFUNCTION("""COMPUTED_VALUE"""),"PHP")</f>
        <v>PHP</v>
      </c>
      <c r="I6131" s="1" t="str">
        <f>IFERROR(__xludf.DUMMYFUNCTION("""COMPUTED_VALUE"""),"SQL")</f>
        <v>SQL</v>
      </c>
      <c r="J6131" s="1" t="str">
        <f>IFERROR(__xludf.DUMMYFUNCTION("""COMPUTED_VALUE"""),"Other(s):")</f>
        <v>Other(s):</v>
      </c>
    </row>
    <row r="6132">
      <c r="B6132" s="1" t="str">
        <f>IFERROR(__xludf.DUMMYFUNCTION("""COMPUTED_VALUE"""),"C#;SQL")</f>
        <v>C#;SQL</v>
      </c>
      <c r="E6132" s="1" t="str">
        <f>IFERROR(__xludf.DUMMYFUNCTION("UNIQUE(SPLIT(B6132,"";""))"),"C#")</f>
        <v>C#</v>
      </c>
      <c r="F6132" s="1" t="str">
        <f>IFERROR(__xludf.DUMMYFUNCTION("""COMPUTED_VALUE"""),"SQL")</f>
        <v>SQL</v>
      </c>
    </row>
    <row r="6133">
      <c r="B6133" s="1" t="str">
        <f>IFERROR(__xludf.DUMMYFUNCTION("""COMPUTED_VALUE"""),"C++;HTML/CSS;JavaScript;PHP;SQL")</f>
        <v>C++;HTML/CSS;JavaScript;PHP;SQL</v>
      </c>
      <c r="E6133" s="1" t="str">
        <f>IFERROR(__xludf.DUMMYFUNCTION("UNIQUE(SPLIT(B6133,"";""))"),"C++")</f>
        <v>C++</v>
      </c>
      <c r="F6133" s="1" t="str">
        <f>IFERROR(__xludf.DUMMYFUNCTION("""COMPUTED_VALUE"""),"HTML/CSS")</f>
        <v>HTML/CSS</v>
      </c>
      <c r="G6133" s="1" t="str">
        <f>IFERROR(__xludf.DUMMYFUNCTION("""COMPUTED_VALUE"""),"JavaScript")</f>
        <v>JavaScript</v>
      </c>
      <c r="H6133" s="1" t="str">
        <f>IFERROR(__xludf.DUMMYFUNCTION("""COMPUTED_VALUE"""),"PHP")</f>
        <v>PHP</v>
      </c>
      <c r="I6133" s="1" t="str">
        <f>IFERROR(__xludf.DUMMYFUNCTION("""COMPUTED_VALUE"""),"SQL")</f>
        <v>SQL</v>
      </c>
    </row>
    <row r="6134">
      <c r="B6134" s="1" t="str">
        <f>IFERROR(__xludf.DUMMYFUNCTION("""COMPUTED_VALUE"""),"C#;HTML/CSS;JavaScript;SQL")</f>
        <v>C#;HTML/CSS;JavaScript;SQL</v>
      </c>
      <c r="E6134" s="1" t="str">
        <f>IFERROR(__xludf.DUMMYFUNCTION("UNIQUE(SPLIT(B6134,"";""))"),"C#")</f>
        <v>C#</v>
      </c>
      <c r="F6134" s="1" t="str">
        <f>IFERROR(__xludf.DUMMYFUNCTION("""COMPUTED_VALUE"""),"HTML/CSS")</f>
        <v>HTML/CSS</v>
      </c>
      <c r="G6134" s="1" t="str">
        <f>IFERROR(__xludf.DUMMYFUNCTION("""COMPUTED_VALUE"""),"JavaScript")</f>
        <v>JavaScript</v>
      </c>
      <c r="H6134" s="1" t="str">
        <f>IFERROR(__xludf.DUMMYFUNCTION("""COMPUTED_VALUE"""),"SQL")</f>
        <v>SQL</v>
      </c>
    </row>
    <row r="6135">
      <c r="B6135" s="1" t="str">
        <f>IFERROR(__xludf.DUMMYFUNCTION("""COMPUTED_VALUE"""),"Bash/Shell/PowerShell;Python")</f>
        <v>Bash/Shell/PowerShell;Python</v>
      </c>
      <c r="E6135" s="1" t="str">
        <f>IFERROR(__xludf.DUMMYFUNCTION("UNIQUE(SPLIT(B6135,"";""))"),"Bash/Shell/PowerShell")</f>
        <v>Bash/Shell/PowerShell</v>
      </c>
      <c r="F6135" s="1" t="str">
        <f>IFERROR(__xludf.DUMMYFUNCTION("""COMPUTED_VALUE"""),"Python")</f>
        <v>Python</v>
      </c>
    </row>
    <row r="6136">
      <c r="B6136" s="1" t="str">
        <f>IFERROR(__xludf.DUMMYFUNCTION("""COMPUTED_VALUE"""),"Java;JavaScript;TypeScript")</f>
        <v>Java;JavaScript;TypeScript</v>
      </c>
      <c r="E6136" s="1" t="str">
        <f>IFERROR(__xludf.DUMMYFUNCTION("UNIQUE(SPLIT(B6136,"";""))"),"Java")</f>
        <v>Java</v>
      </c>
      <c r="F6136" s="1" t="str">
        <f>IFERROR(__xludf.DUMMYFUNCTION("""COMPUTED_VALUE"""),"JavaScript")</f>
        <v>JavaScript</v>
      </c>
      <c r="G6136" s="1" t="str">
        <f>IFERROR(__xludf.DUMMYFUNCTION("""COMPUTED_VALUE"""),"TypeScript")</f>
        <v>TypeScript</v>
      </c>
    </row>
    <row r="6137">
      <c r="B6137" s="1" t="str">
        <f>IFERROR(__xludf.DUMMYFUNCTION("""COMPUTED_VALUE"""),"Bash/Shell/PowerShell;HTML/CSS;JavaScript;Python")</f>
        <v>Bash/Shell/PowerShell;HTML/CSS;JavaScript;Python</v>
      </c>
      <c r="E6137" s="1" t="str">
        <f>IFERROR(__xludf.DUMMYFUNCTION("UNIQUE(SPLIT(B6137,"";""))"),"Bash/Shell/PowerShell")</f>
        <v>Bash/Shell/PowerShell</v>
      </c>
      <c r="F6137" s="1" t="str">
        <f>IFERROR(__xludf.DUMMYFUNCTION("""COMPUTED_VALUE"""),"HTML/CSS")</f>
        <v>HTML/CSS</v>
      </c>
      <c r="G6137" s="1" t="str">
        <f>IFERROR(__xludf.DUMMYFUNCTION("""COMPUTED_VALUE"""),"JavaScript")</f>
        <v>JavaScript</v>
      </c>
      <c r="H6137" s="1" t="str">
        <f>IFERROR(__xludf.DUMMYFUNCTION("""COMPUTED_VALUE"""),"Python")</f>
        <v>Python</v>
      </c>
    </row>
    <row r="6138">
      <c r="B6138" s="1" t="str">
        <f>IFERROR(__xludf.DUMMYFUNCTION("""COMPUTED_VALUE"""),"C;HTML/CSS;Java;JavaScript;SQL")</f>
        <v>C;HTML/CSS;Java;JavaScript;SQL</v>
      </c>
      <c r="E6138" s="1" t="str">
        <f>IFERROR(__xludf.DUMMYFUNCTION("UNIQUE(SPLIT(B6138,"";""))"),"C")</f>
        <v>C</v>
      </c>
      <c r="F6138" s="1" t="str">
        <f>IFERROR(__xludf.DUMMYFUNCTION("""COMPUTED_VALUE"""),"HTML/CSS")</f>
        <v>HTML/CSS</v>
      </c>
      <c r="G6138" s="1" t="str">
        <f>IFERROR(__xludf.DUMMYFUNCTION("""COMPUTED_VALUE"""),"Java")</f>
        <v>Java</v>
      </c>
      <c r="H6138" s="1" t="str">
        <f>IFERROR(__xludf.DUMMYFUNCTION("""COMPUTED_VALUE"""),"JavaScript")</f>
        <v>JavaScript</v>
      </c>
      <c r="I6138" s="1" t="str">
        <f>IFERROR(__xludf.DUMMYFUNCTION("""COMPUTED_VALUE"""),"SQL")</f>
        <v>SQL</v>
      </c>
    </row>
    <row r="6139">
      <c r="B6139" s="1" t="str">
        <f>IFERROR(__xludf.DUMMYFUNCTION("""COMPUTED_VALUE"""),"C#;JavaScript;SQL")</f>
        <v>C#;JavaScript;SQL</v>
      </c>
      <c r="E6139" s="1" t="str">
        <f>IFERROR(__xludf.DUMMYFUNCTION("UNIQUE(SPLIT(B6139,"";""))"),"C#")</f>
        <v>C#</v>
      </c>
      <c r="F6139" s="1" t="str">
        <f>IFERROR(__xludf.DUMMYFUNCTION("""COMPUTED_VALUE"""),"JavaScript")</f>
        <v>JavaScript</v>
      </c>
      <c r="G6139" s="1" t="str">
        <f>IFERROR(__xludf.DUMMYFUNCTION("""COMPUTED_VALUE"""),"SQL")</f>
        <v>SQL</v>
      </c>
    </row>
    <row r="6140">
      <c r="B6140" s="1" t="str">
        <f>IFERROR(__xludf.DUMMYFUNCTION("""COMPUTED_VALUE"""),"HTML/CSS;Java;JavaScript;SQL;TypeScript")</f>
        <v>HTML/CSS;Java;JavaScript;SQL;TypeScript</v>
      </c>
      <c r="E6140" s="1" t="str">
        <f>IFERROR(__xludf.DUMMYFUNCTION("UNIQUE(SPLIT(B6140,"";""))"),"HTML/CSS")</f>
        <v>HTML/CSS</v>
      </c>
      <c r="F6140" s="1" t="str">
        <f>IFERROR(__xludf.DUMMYFUNCTION("""COMPUTED_VALUE"""),"Java")</f>
        <v>Java</v>
      </c>
      <c r="G6140" s="1" t="str">
        <f>IFERROR(__xludf.DUMMYFUNCTION("""COMPUTED_VALUE"""),"JavaScript")</f>
        <v>JavaScript</v>
      </c>
      <c r="H6140" s="1" t="str">
        <f>IFERROR(__xludf.DUMMYFUNCTION("""COMPUTED_VALUE"""),"SQL")</f>
        <v>SQL</v>
      </c>
      <c r="I6140" s="1" t="str">
        <f>IFERROR(__xludf.DUMMYFUNCTION("""COMPUTED_VALUE"""),"TypeScript")</f>
        <v>TypeScript</v>
      </c>
    </row>
    <row r="6141">
      <c r="B6141" s="1" t="str">
        <f>IFERROR(__xludf.DUMMYFUNCTION("""COMPUTED_VALUE"""),"C#;HTML/CSS;JavaScript")</f>
        <v>C#;HTML/CSS;JavaScript</v>
      </c>
      <c r="E6141" s="1" t="str">
        <f>IFERROR(__xludf.DUMMYFUNCTION("UNIQUE(SPLIT(B6141,"";""))"),"C#")</f>
        <v>C#</v>
      </c>
      <c r="F6141" s="1" t="str">
        <f>IFERROR(__xludf.DUMMYFUNCTION("""COMPUTED_VALUE"""),"HTML/CSS")</f>
        <v>HTML/CSS</v>
      </c>
      <c r="G6141" s="1" t="str">
        <f>IFERROR(__xludf.DUMMYFUNCTION("""COMPUTED_VALUE"""),"JavaScript")</f>
        <v>JavaScript</v>
      </c>
    </row>
    <row r="6142">
      <c r="B6142" s="1" t="str">
        <f>IFERROR(__xludf.DUMMYFUNCTION("""COMPUTED_VALUE"""),"Java;Python")</f>
        <v>Java;Python</v>
      </c>
      <c r="E6142" s="1" t="str">
        <f>IFERROR(__xludf.DUMMYFUNCTION("UNIQUE(SPLIT(B6142,"";""))"),"Java")</f>
        <v>Java</v>
      </c>
      <c r="F6142" s="1" t="str">
        <f>IFERROR(__xludf.DUMMYFUNCTION("""COMPUTED_VALUE"""),"Python")</f>
        <v>Python</v>
      </c>
    </row>
    <row r="6143">
      <c r="B6143" s="1" t="str">
        <f>IFERROR(__xludf.DUMMYFUNCTION("""COMPUTED_VALUE"""),"Assembly;Bash/Shell/PowerShell;C;C++;Java;Python;SQL")</f>
        <v>Assembly;Bash/Shell/PowerShell;C;C++;Java;Python;SQL</v>
      </c>
      <c r="E6143" s="1" t="str">
        <f>IFERROR(__xludf.DUMMYFUNCTION("UNIQUE(SPLIT(B6143,"";""))"),"Assembly")</f>
        <v>Assembly</v>
      </c>
      <c r="F6143" s="1" t="str">
        <f>IFERROR(__xludf.DUMMYFUNCTION("""COMPUTED_VALUE"""),"Bash/Shell/PowerShell")</f>
        <v>Bash/Shell/PowerShell</v>
      </c>
      <c r="G6143" s="1" t="str">
        <f>IFERROR(__xludf.DUMMYFUNCTION("""COMPUTED_VALUE"""),"C")</f>
        <v>C</v>
      </c>
      <c r="H6143" s="1" t="str">
        <f>IFERROR(__xludf.DUMMYFUNCTION("""COMPUTED_VALUE"""),"C++")</f>
        <v>C++</v>
      </c>
      <c r="I6143" s="1" t="str">
        <f>IFERROR(__xludf.DUMMYFUNCTION("""COMPUTED_VALUE"""),"Java")</f>
        <v>Java</v>
      </c>
      <c r="J6143" s="1" t="str">
        <f>IFERROR(__xludf.DUMMYFUNCTION("""COMPUTED_VALUE"""),"Python")</f>
        <v>Python</v>
      </c>
      <c r="K6143" s="1" t="str">
        <f>IFERROR(__xludf.DUMMYFUNCTION("""COMPUTED_VALUE"""),"SQL")</f>
        <v>SQL</v>
      </c>
    </row>
    <row r="6144">
      <c r="B6144" s="1" t="str">
        <f>IFERROR(__xludf.DUMMYFUNCTION("""COMPUTED_VALUE"""),"Bash/Shell/PowerShell;C;C++;C#;HTML/CSS;JavaScript;R;SQL")</f>
        <v>Bash/Shell/PowerShell;C;C++;C#;HTML/CSS;JavaScript;R;SQL</v>
      </c>
      <c r="E6144" s="1" t="str">
        <f>IFERROR(__xludf.DUMMYFUNCTION("UNIQUE(SPLIT(B6144,"";""))"),"Bash/Shell/PowerShell")</f>
        <v>Bash/Shell/PowerShell</v>
      </c>
      <c r="F6144" s="1" t="str">
        <f>IFERROR(__xludf.DUMMYFUNCTION("""COMPUTED_VALUE"""),"C")</f>
        <v>C</v>
      </c>
      <c r="G6144" s="1" t="str">
        <f>IFERROR(__xludf.DUMMYFUNCTION("""COMPUTED_VALUE"""),"C++")</f>
        <v>C++</v>
      </c>
      <c r="H6144" s="1" t="str">
        <f>IFERROR(__xludf.DUMMYFUNCTION("""COMPUTED_VALUE"""),"C#")</f>
        <v>C#</v>
      </c>
      <c r="I6144" s="1" t="str">
        <f>IFERROR(__xludf.DUMMYFUNCTION("""COMPUTED_VALUE"""),"HTML/CSS")</f>
        <v>HTML/CSS</v>
      </c>
      <c r="J6144" s="1" t="str">
        <f>IFERROR(__xludf.DUMMYFUNCTION("""COMPUTED_VALUE"""),"JavaScript")</f>
        <v>JavaScript</v>
      </c>
      <c r="K6144" s="1" t="str">
        <f>IFERROR(__xludf.DUMMYFUNCTION("""COMPUTED_VALUE"""),"R")</f>
        <v>R</v>
      </c>
      <c r="L6144" s="1" t="str">
        <f>IFERROR(__xludf.DUMMYFUNCTION("""COMPUTED_VALUE"""),"SQL")</f>
        <v>SQL</v>
      </c>
    </row>
    <row r="6145">
      <c r="B6145" s="1" t="str">
        <f>IFERROR(__xludf.DUMMYFUNCTION("""COMPUTED_VALUE"""),"Elixir;Erlang;Go;HTML/CSS;JavaScript;PHP;Ruby")</f>
        <v>Elixir;Erlang;Go;HTML/CSS;JavaScript;PHP;Ruby</v>
      </c>
      <c r="E6145" s="1" t="str">
        <f>IFERROR(__xludf.DUMMYFUNCTION("UNIQUE(SPLIT(B6145,"";""))"),"Elixir")</f>
        <v>Elixir</v>
      </c>
      <c r="F6145" s="1" t="str">
        <f>IFERROR(__xludf.DUMMYFUNCTION("""COMPUTED_VALUE"""),"Erlang")</f>
        <v>Erlang</v>
      </c>
      <c r="G6145" s="1" t="str">
        <f>IFERROR(__xludf.DUMMYFUNCTION("""COMPUTED_VALUE"""),"Go")</f>
        <v>Go</v>
      </c>
      <c r="H6145" s="1" t="str">
        <f>IFERROR(__xludf.DUMMYFUNCTION("""COMPUTED_VALUE"""),"HTML/CSS")</f>
        <v>HTML/CSS</v>
      </c>
      <c r="I6145" s="1" t="str">
        <f>IFERROR(__xludf.DUMMYFUNCTION("""COMPUTED_VALUE"""),"JavaScript")</f>
        <v>JavaScript</v>
      </c>
      <c r="J6145" s="1" t="str">
        <f>IFERROR(__xludf.DUMMYFUNCTION("""COMPUTED_VALUE"""),"PHP")</f>
        <v>PHP</v>
      </c>
      <c r="K6145" s="1" t="str">
        <f>IFERROR(__xludf.DUMMYFUNCTION("""COMPUTED_VALUE"""),"Ruby")</f>
        <v>Ruby</v>
      </c>
    </row>
    <row r="6146">
      <c r="B6146" s="1" t="str">
        <f>IFERROR(__xludf.DUMMYFUNCTION("""COMPUTED_VALUE"""),"Python;Other(s):")</f>
        <v>Python;Other(s):</v>
      </c>
      <c r="E6146" s="1" t="str">
        <f>IFERROR(__xludf.DUMMYFUNCTION("UNIQUE(SPLIT(B6146,"";""))"),"Python")</f>
        <v>Python</v>
      </c>
      <c r="F6146" s="1" t="str">
        <f>IFERROR(__xludf.DUMMYFUNCTION("""COMPUTED_VALUE"""),"Other(s):")</f>
        <v>Other(s):</v>
      </c>
    </row>
    <row r="6147">
      <c r="B6147" s="1" t="str">
        <f>IFERROR(__xludf.DUMMYFUNCTION("""COMPUTED_VALUE"""),"PHP")</f>
        <v>PHP</v>
      </c>
      <c r="E6147" s="1" t="str">
        <f>IFERROR(__xludf.DUMMYFUNCTION("UNIQUE(SPLIT(B6147,"";""))"),"PHP")</f>
        <v>PHP</v>
      </c>
    </row>
    <row r="6148">
      <c r="B6148" s="1" t="str">
        <f>IFERROR(__xludf.DUMMYFUNCTION("""COMPUTED_VALUE"""),"C#;HTML/CSS;JavaScript;Python;SQL")</f>
        <v>C#;HTML/CSS;JavaScript;Python;SQL</v>
      </c>
      <c r="E6148" s="1" t="str">
        <f>IFERROR(__xludf.DUMMYFUNCTION("UNIQUE(SPLIT(B6148,"";""))"),"C#")</f>
        <v>C#</v>
      </c>
      <c r="F6148" s="1" t="str">
        <f>IFERROR(__xludf.DUMMYFUNCTION("""COMPUTED_VALUE"""),"HTML/CSS")</f>
        <v>HTML/CSS</v>
      </c>
      <c r="G6148" s="1" t="str">
        <f>IFERROR(__xludf.DUMMYFUNCTION("""COMPUTED_VALUE"""),"JavaScript")</f>
        <v>JavaScript</v>
      </c>
      <c r="H6148" s="1" t="str">
        <f>IFERROR(__xludf.DUMMYFUNCTION("""COMPUTED_VALUE"""),"Python")</f>
        <v>Python</v>
      </c>
      <c r="I6148" s="1" t="str">
        <f>IFERROR(__xludf.DUMMYFUNCTION("""COMPUTED_VALUE"""),"SQL")</f>
        <v>SQL</v>
      </c>
    </row>
    <row r="6149">
      <c r="B6149" s="1" t="str">
        <f>IFERROR(__xludf.DUMMYFUNCTION("""COMPUTED_VALUE"""),"C++;Java")</f>
        <v>C++;Java</v>
      </c>
      <c r="E6149" s="1" t="str">
        <f>IFERROR(__xludf.DUMMYFUNCTION("UNIQUE(SPLIT(B6149,"";""))"),"C++")</f>
        <v>C++</v>
      </c>
      <c r="F6149" s="1" t="str">
        <f>IFERROR(__xludf.DUMMYFUNCTION("""COMPUTED_VALUE"""),"Java")</f>
        <v>Java</v>
      </c>
    </row>
    <row r="6150">
      <c r="B6150" s="1" t="str">
        <f>IFERROR(__xludf.DUMMYFUNCTION("""COMPUTED_VALUE"""),"C++;C#;HTML/CSS;Java;JavaScript;SQL;Other(s):")</f>
        <v>C++;C#;HTML/CSS;Java;JavaScript;SQL;Other(s):</v>
      </c>
      <c r="E6150" s="1" t="str">
        <f>IFERROR(__xludf.DUMMYFUNCTION("UNIQUE(SPLIT(B6150,"";""))"),"C++")</f>
        <v>C++</v>
      </c>
      <c r="F6150" s="1" t="str">
        <f>IFERROR(__xludf.DUMMYFUNCTION("""COMPUTED_VALUE"""),"C#")</f>
        <v>C#</v>
      </c>
      <c r="G6150" s="1" t="str">
        <f>IFERROR(__xludf.DUMMYFUNCTION("""COMPUTED_VALUE"""),"HTML/CSS")</f>
        <v>HTML/CSS</v>
      </c>
      <c r="H6150" s="1" t="str">
        <f>IFERROR(__xludf.DUMMYFUNCTION("""COMPUTED_VALUE"""),"Java")</f>
        <v>Java</v>
      </c>
      <c r="I6150" s="1" t="str">
        <f>IFERROR(__xludf.DUMMYFUNCTION("""COMPUTED_VALUE"""),"JavaScript")</f>
        <v>JavaScript</v>
      </c>
      <c r="J6150" s="1" t="str">
        <f>IFERROR(__xludf.DUMMYFUNCTION("""COMPUTED_VALUE"""),"SQL")</f>
        <v>SQL</v>
      </c>
      <c r="K6150" s="1" t="str">
        <f>IFERROR(__xludf.DUMMYFUNCTION("""COMPUTED_VALUE"""),"Other(s):")</f>
        <v>Other(s):</v>
      </c>
    </row>
    <row r="6151">
      <c r="B6151" s="1" t="str">
        <f>IFERROR(__xludf.DUMMYFUNCTION("""COMPUTED_VALUE"""),"Java")</f>
        <v>Java</v>
      </c>
      <c r="E6151" s="1" t="str">
        <f>IFERROR(__xludf.DUMMYFUNCTION("UNIQUE(SPLIT(B6151,"";""))"),"Java")</f>
        <v>Java</v>
      </c>
    </row>
    <row r="6152">
      <c r="B6152" s="1" t="str">
        <f>IFERROR(__xludf.DUMMYFUNCTION("""COMPUTED_VALUE"""),"HTML/CSS;JavaScript;PHP;SQL")</f>
        <v>HTML/CSS;JavaScript;PHP;SQL</v>
      </c>
      <c r="E6152" s="1" t="str">
        <f>IFERROR(__xludf.DUMMYFUNCTION("UNIQUE(SPLIT(B6152,"";""))"),"HTML/CSS")</f>
        <v>HTML/CSS</v>
      </c>
      <c r="F6152" s="1" t="str">
        <f>IFERROR(__xludf.DUMMYFUNCTION("""COMPUTED_VALUE"""),"JavaScript")</f>
        <v>JavaScript</v>
      </c>
      <c r="G6152" s="1" t="str">
        <f>IFERROR(__xludf.DUMMYFUNCTION("""COMPUTED_VALUE"""),"PHP")</f>
        <v>PHP</v>
      </c>
      <c r="H6152" s="1" t="str">
        <f>IFERROR(__xludf.DUMMYFUNCTION("""COMPUTED_VALUE"""),"SQL")</f>
        <v>SQL</v>
      </c>
    </row>
    <row r="6153">
      <c r="B6153" s="1" t="str">
        <f>IFERROR(__xludf.DUMMYFUNCTION("""COMPUTED_VALUE"""),"C#;HTML/CSS;JavaScript;PHP")</f>
        <v>C#;HTML/CSS;JavaScript;PHP</v>
      </c>
      <c r="E6153" s="1" t="str">
        <f>IFERROR(__xludf.DUMMYFUNCTION("UNIQUE(SPLIT(B6153,"";""))"),"C#")</f>
        <v>C#</v>
      </c>
      <c r="F6153" s="1" t="str">
        <f>IFERROR(__xludf.DUMMYFUNCTION("""COMPUTED_VALUE"""),"HTML/CSS")</f>
        <v>HTML/CSS</v>
      </c>
      <c r="G6153" s="1" t="str">
        <f>IFERROR(__xludf.DUMMYFUNCTION("""COMPUTED_VALUE"""),"JavaScript")</f>
        <v>JavaScript</v>
      </c>
      <c r="H6153" s="1" t="str">
        <f>IFERROR(__xludf.DUMMYFUNCTION("""COMPUTED_VALUE"""),"PHP")</f>
        <v>PHP</v>
      </c>
    </row>
    <row r="6154">
      <c r="B6154" s="1" t="str">
        <f>IFERROR(__xludf.DUMMYFUNCTION("""COMPUTED_VALUE"""),"C#;HTML/CSS;JavaScript;SQL")</f>
        <v>C#;HTML/CSS;JavaScript;SQL</v>
      </c>
      <c r="E6154" s="1" t="str">
        <f>IFERROR(__xludf.DUMMYFUNCTION("UNIQUE(SPLIT(B6154,"";""))"),"C#")</f>
        <v>C#</v>
      </c>
      <c r="F6154" s="1" t="str">
        <f>IFERROR(__xludf.DUMMYFUNCTION("""COMPUTED_VALUE"""),"HTML/CSS")</f>
        <v>HTML/CSS</v>
      </c>
      <c r="G6154" s="1" t="str">
        <f>IFERROR(__xludf.DUMMYFUNCTION("""COMPUTED_VALUE"""),"JavaScript")</f>
        <v>JavaScript</v>
      </c>
      <c r="H6154" s="1" t="str">
        <f>IFERROR(__xludf.DUMMYFUNCTION("""COMPUTED_VALUE"""),"SQL")</f>
        <v>SQL</v>
      </c>
    </row>
    <row r="6155">
      <c r="B6155" s="1" t="str">
        <f>IFERROR(__xludf.DUMMYFUNCTION("""COMPUTED_VALUE"""),"Bash/Shell/PowerShell;C;C++;C#;HTML/CSS;Java;JavaScript;Kotlin;Python;SQL")</f>
        <v>Bash/Shell/PowerShell;C;C++;C#;HTML/CSS;Java;JavaScript;Kotlin;Python;SQL</v>
      </c>
      <c r="E6155" s="1" t="str">
        <f>IFERROR(__xludf.DUMMYFUNCTION("UNIQUE(SPLIT(B6155,"";""))"),"Bash/Shell/PowerShell")</f>
        <v>Bash/Shell/PowerShell</v>
      </c>
      <c r="F6155" s="1" t="str">
        <f>IFERROR(__xludf.DUMMYFUNCTION("""COMPUTED_VALUE"""),"C")</f>
        <v>C</v>
      </c>
      <c r="G6155" s="1" t="str">
        <f>IFERROR(__xludf.DUMMYFUNCTION("""COMPUTED_VALUE"""),"C++")</f>
        <v>C++</v>
      </c>
      <c r="H6155" s="1" t="str">
        <f>IFERROR(__xludf.DUMMYFUNCTION("""COMPUTED_VALUE"""),"C#")</f>
        <v>C#</v>
      </c>
      <c r="I6155" s="1" t="str">
        <f>IFERROR(__xludf.DUMMYFUNCTION("""COMPUTED_VALUE"""),"HTML/CSS")</f>
        <v>HTML/CSS</v>
      </c>
      <c r="J6155" s="1" t="str">
        <f>IFERROR(__xludf.DUMMYFUNCTION("""COMPUTED_VALUE"""),"Java")</f>
        <v>Java</v>
      </c>
      <c r="K6155" s="1" t="str">
        <f>IFERROR(__xludf.DUMMYFUNCTION("""COMPUTED_VALUE"""),"JavaScript")</f>
        <v>JavaScript</v>
      </c>
      <c r="L6155" s="1" t="str">
        <f>IFERROR(__xludf.DUMMYFUNCTION("""COMPUTED_VALUE"""),"Kotlin")</f>
        <v>Kotlin</v>
      </c>
      <c r="M6155" s="1" t="str">
        <f>IFERROR(__xludf.DUMMYFUNCTION("""COMPUTED_VALUE"""),"Python")</f>
        <v>Python</v>
      </c>
      <c r="N6155" s="1" t="str">
        <f>IFERROR(__xludf.DUMMYFUNCTION("""COMPUTED_VALUE"""),"SQL")</f>
        <v>SQL</v>
      </c>
    </row>
    <row r="6156">
      <c r="B6156" s="1" t="str">
        <f>IFERROR(__xludf.DUMMYFUNCTION("""COMPUTED_VALUE"""),"HTML/CSS;JavaScript;PHP;Python;SQL")</f>
        <v>HTML/CSS;JavaScript;PHP;Python;SQL</v>
      </c>
      <c r="E6156" s="1" t="str">
        <f>IFERROR(__xludf.DUMMYFUNCTION("UNIQUE(SPLIT(B6156,"";""))"),"HTML/CSS")</f>
        <v>HTML/CSS</v>
      </c>
      <c r="F6156" s="1" t="str">
        <f>IFERROR(__xludf.DUMMYFUNCTION("""COMPUTED_VALUE"""),"JavaScript")</f>
        <v>JavaScript</v>
      </c>
      <c r="G6156" s="1" t="str">
        <f>IFERROR(__xludf.DUMMYFUNCTION("""COMPUTED_VALUE"""),"PHP")</f>
        <v>PHP</v>
      </c>
      <c r="H6156" s="1" t="str">
        <f>IFERROR(__xludf.DUMMYFUNCTION("""COMPUTED_VALUE"""),"Python")</f>
        <v>Python</v>
      </c>
      <c r="I6156" s="1" t="str">
        <f>IFERROR(__xludf.DUMMYFUNCTION("""COMPUTED_VALUE"""),"SQL")</f>
        <v>SQL</v>
      </c>
    </row>
    <row r="6157">
      <c r="B6157" s="1" t="str">
        <f>IFERROR(__xludf.DUMMYFUNCTION("""COMPUTED_VALUE"""),"C++;Python")</f>
        <v>C++;Python</v>
      </c>
      <c r="E6157" s="1" t="str">
        <f>IFERROR(__xludf.DUMMYFUNCTION("UNIQUE(SPLIT(B6157,"";""))"),"C++")</f>
        <v>C++</v>
      </c>
      <c r="F6157" s="1" t="str">
        <f>IFERROR(__xludf.DUMMYFUNCTION("""COMPUTED_VALUE"""),"Python")</f>
        <v>Python</v>
      </c>
    </row>
    <row r="6158">
      <c r="B6158" s="1" t="str">
        <f>IFERROR(__xludf.DUMMYFUNCTION("""COMPUTED_VALUE"""),"HTML/CSS;Java;JavaScript;Ruby;SQL;Swift;TypeScript")</f>
        <v>HTML/CSS;Java;JavaScript;Ruby;SQL;Swift;TypeScript</v>
      </c>
      <c r="E6158" s="1" t="str">
        <f>IFERROR(__xludf.DUMMYFUNCTION("UNIQUE(SPLIT(B6158,"";""))"),"HTML/CSS")</f>
        <v>HTML/CSS</v>
      </c>
      <c r="F6158" s="1" t="str">
        <f>IFERROR(__xludf.DUMMYFUNCTION("""COMPUTED_VALUE"""),"Java")</f>
        <v>Java</v>
      </c>
      <c r="G6158" s="1" t="str">
        <f>IFERROR(__xludf.DUMMYFUNCTION("""COMPUTED_VALUE"""),"JavaScript")</f>
        <v>JavaScript</v>
      </c>
      <c r="H6158" s="1" t="str">
        <f>IFERROR(__xludf.DUMMYFUNCTION("""COMPUTED_VALUE"""),"Ruby")</f>
        <v>Ruby</v>
      </c>
      <c r="I6158" s="1" t="str">
        <f>IFERROR(__xludf.DUMMYFUNCTION("""COMPUTED_VALUE"""),"SQL")</f>
        <v>SQL</v>
      </c>
      <c r="J6158" s="1" t="str">
        <f>IFERROR(__xludf.DUMMYFUNCTION("""COMPUTED_VALUE"""),"Swift")</f>
        <v>Swift</v>
      </c>
      <c r="K6158" s="1" t="str">
        <f>IFERROR(__xludf.DUMMYFUNCTION("""COMPUTED_VALUE"""),"TypeScript")</f>
        <v>TypeScript</v>
      </c>
    </row>
    <row r="6159">
      <c r="B6159" s="1" t="str">
        <f>IFERROR(__xludf.DUMMYFUNCTION("""COMPUTED_VALUE"""),"C++;C#;Go;HTML/CSS;JavaScript;Objective-C;PHP;Python;SQL;Swift")</f>
        <v>C++;C#;Go;HTML/CSS;JavaScript;Objective-C;PHP;Python;SQL;Swift</v>
      </c>
      <c r="E6159" s="1" t="str">
        <f>IFERROR(__xludf.DUMMYFUNCTION("UNIQUE(SPLIT(B6159,"";""))"),"C++")</f>
        <v>C++</v>
      </c>
      <c r="F6159" s="1" t="str">
        <f>IFERROR(__xludf.DUMMYFUNCTION("""COMPUTED_VALUE"""),"C#")</f>
        <v>C#</v>
      </c>
      <c r="G6159" s="1" t="str">
        <f>IFERROR(__xludf.DUMMYFUNCTION("""COMPUTED_VALUE"""),"Go")</f>
        <v>Go</v>
      </c>
      <c r="H6159" s="1" t="str">
        <f>IFERROR(__xludf.DUMMYFUNCTION("""COMPUTED_VALUE"""),"HTML/CSS")</f>
        <v>HTML/CSS</v>
      </c>
      <c r="I6159" s="1" t="str">
        <f>IFERROR(__xludf.DUMMYFUNCTION("""COMPUTED_VALUE"""),"JavaScript")</f>
        <v>JavaScript</v>
      </c>
      <c r="J6159" s="1" t="str">
        <f>IFERROR(__xludf.DUMMYFUNCTION("""COMPUTED_VALUE"""),"Objective-C")</f>
        <v>Objective-C</v>
      </c>
      <c r="K6159" s="1" t="str">
        <f>IFERROR(__xludf.DUMMYFUNCTION("""COMPUTED_VALUE"""),"PHP")</f>
        <v>PHP</v>
      </c>
      <c r="L6159" s="1" t="str">
        <f>IFERROR(__xludf.DUMMYFUNCTION("""COMPUTED_VALUE"""),"Python")</f>
        <v>Python</v>
      </c>
      <c r="M6159" s="1" t="str">
        <f>IFERROR(__xludf.DUMMYFUNCTION("""COMPUTED_VALUE"""),"SQL")</f>
        <v>SQL</v>
      </c>
      <c r="N6159" s="1" t="str">
        <f>IFERROR(__xludf.DUMMYFUNCTION("""COMPUTED_VALUE"""),"Swift")</f>
        <v>Swift</v>
      </c>
    </row>
    <row r="6160">
      <c r="B6160" s="1" t="str">
        <f>IFERROR(__xludf.DUMMYFUNCTION("""COMPUTED_VALUE"""),"Java")</f>
        <v>Java</v>
      </c>
      <c r="E6160" s="1" t="str">
        <f>IFERROR(__xludf.DUMMYFUNCTION("UNIQUE(SPLIT(B6160,"";""))"),"Java")</f>
        <v>Java</v>
      </c>
    </row>
    <row r="6161">
      <c r="B6161" s="1" t="str">
        <f>IFERROR(__xludf.DUMMYFUNCTION("""COMPUTED_VALUE"""),"Python")</f>
        <v>Python</v>
      </c>
      <c r="E6161" s="1" t="str">
        <f>IFERROR(__xludf.DUMMYFUNCTION("UNIQUE(SPLIT(B6161,"";""))"),"Python")</f>
        <v>Python</v>
      </c>
    </row>
    <row r="6162">
      <c r="B6162" s="1" t="str">
        <f>IFERROR(__xludf.DUMMYFUNCTION("""COMPUTED_VALUE"""),"C++;JavaScript;PHP;SQL")</f>
        <v>C++;JavaScript;PHP;SQL</v>
      </c>
      <c r="E6162" s="1" t="str">
        <f>IFERROR(__xludf.DUMMYFUNCTION("UNIQUE(SPLIT(B6162,"";""))"),"C++")</f>
        <v>C++</v>
      </c>
      <c r="F6162" s="1" t="str">
        <f>IFERROR(__xludf.DUMMYFUNCTION("""COMPUTED_VALUE"""),"JavaScript")</f>
        <v>JavaScript</v>
      </c>
      <c r="G6162" s="1" t="str">
        <f>IFERROR(__xludf.DUMMYFUNCTION("""COMPUTED_VALUE"""),"PHP")</f>
        <v>PHP</v>
      </c>
      <c r="H6162" s="1" t="str">
        <f>IFERROR(__xludf.DUMMYFUNCTION("""COMPUTED_VALUE"""),"SQL")</f>
        <v>SQL</v>
      </c>
    </row>
    <row r="6163">
      <c r="B6163" s="1" t="str">
        <f>IFERROR(__xludf.DUMMYFUNCTION("""COMPUTED_VALUE"""),"Bash/Shell/PowerShell;C;C#;Clojure;Elixir;HTML/CSS;Java;JavaScript;Objective-C;PHP;SQL;Swift;TypeScript")</f>
        <v>Bash/Shell/PowerShell;C;C#;Clojure;Elixir;HTML/CSS;Java;JavaScript;Objective-C;PHP;SQL;Swift;TypeScript</v>
      </c>
      <c r="E6163" s="1" t="str">
        <f>IFERROR(__xludf.DUMMYFUNCTION("UNIQUE(SPLIT(B6163,"";""))"),"Bash/Shell/PowerShell")</f>
        <v>Bash/Shell/PowerShell</v>
      </c>
      <c r="F6163" s="1" t="str">
        <f>IFERROR(__xludf.DUMMYFUNCTION("""COMPUTED_VALUE"""),"C")</f>
        <v>C</v>
      </c>
      <c r="G6163" s="1" t="str">
        <f>IFERROR(__xludf.DUMMYFUNCTION("""COMPUTED_VALUE"""),"C#")</f>
        <v>C#</v>
      </c>
      <c r="H6163" s="1" t="str">
        <f>IFERROR(__xludf.DUMMYFUNCTION("""COMPUTED_VALUE"""),"Clojure")</f>
        <v>Clojure</v>
      </c>
      <c r="I6163" s="1" t="str">
        <f>IFERROR(__xludf.DUMMYFUNCTION("""COMPUTED_VALUE"""),"Elixir")</f>
        <v>Elixir</v>
      </c>
      <c r="J6163" s="1" t="str">
        <f>IFERROR(__xludf.DUMMYFUNCTION("""COMPUTED_VALUE"""),"HTML/CSS")</f>
        <v>HTML/CSS</v>
      </c>
      <c r="K6163" s="1" t="str">
        <f>IFERROR(__xludf.DUMMYFUNCTION("""COMPUTED_VALUE"""),"Java")</f>
        <v>Java</v>
      </c>
      <c r="L6163" s="1" t="str">
        <f>IFERROR(__xludf.DUMMYFUNCTION("""COMPUTED_VALUE"""),"JavaScript")</f>
        <v>JavaScript</v>
      </c>
      <c r="M6163" s="1" t="str">
        <f>IFERROR(__xludf.DUMMYFUNCTION("""COMPUTED_VALUE"""),"Objective-C")</f>
        <v>Objective-C</v>
      </c>
      <c r="N6163" s="1" t="str">
        <f>IFERROR(__xludf.DUMMYFUNCTION("""COMPUTED_VALUE"""),"PHP")</f>
        <v>PHP</v>
      </c>
      <c r="O6163" s="1" t="str">
        <f>IFERROR(__xludf.DUMMYFUNCTION("""COMPUTED_VALUE"""),"SQL")</f>
        <v>SQL</v>
      </c>
      <c r="P6163" s="1" t="str">
        <f>IFERROR(__xludf.DUMMYFUNCTION("""COMPUTED_VALUE"""),"Swift")</f>
        <v>Swift</v>
      </c>
      <c r="Q6163" s="1" t="str">
        <f>IFERROR(__xludf.DUMMYFUNCTION("""COMPUTED_VALUE"""),"TypeScript")</f>
        <v>TypeScript</v>
      </c>
    </row>
    <row r="6164">
      <c r="B6164" s="1" t="str">
        <f>IFERROR(__xludf.DUMMYFUNCTION("""COMPUTED_VALUE"""),"Assembly;Bash/Shell/PowerShell;C;C++;Erlang;HTML/CSS;Java;JavaScript;PHP;Scala;SQL")</f>
        <v>Assembly;Bash/Shell/PowerShell;C;C++;Erlang;HTML/CSS;Java;JavaScript;PHP;Scala;SQL</v>
      </c>
      <c r="E6164" s="1" t="str">
        <f>IFERROR(__xludf.DUMMYFUNCTION("UNIQUE(SPLIT(B6164,"";""))"),"Assembly")</f>
        <v>Assembly</v>
      </c>
      <c r="F6164" s="1" t="str">
        <f>IFERROR(__xludf.DUMMYFUNCTION("""COMPUTED_VALUE"""),"Bash/Shell/PowerShell")</f>
        <v>Bash/Shell/PowerShell</v>
      </c>
      <c r="G6164" s="1" t="str">
        <f>IFERROR(__xludf.DUMMYFUNCTION("""COMPUTED_VALUE"""),"C")</f>
        <v>C</v>
      </c>
      <c r="H6164" s="1" t="str">
        <f>IFERROR(__xludf.DUMMYFUNCTION("""COMPUTED_VALUE"""),"C++")</f>
        <v>C++</v>
      </c>
      <c r="I6164" s="1" t="str">
        <f>IFERROR(__xludf.DUMMYFUNCTION("""COMPUTED_VALUE"""),"Erlang")</f>
        <v>Erlang</v>
      </c>
      <c r="J6164" s="1" t="str">
        <f>IFERROR(__xludf.DUMMYFUNCTION("""COMPUTED_VALUE"""),"HTML/CSS")</f>
        <v>HTML/CSS</v>
      </c>
      <c r="K6164" s="1" t="str">
        <f>IFERROR(__xludf.DUMMYFUNCTION("""COMPUTED_VALUE"""),"Java")</f>
        <v>Java</v>
      </c>
      <c r="L6164" s="1" t="str">
        <f>IFERROR(__xludf.DUMMYFUNCTION("""COMPUTED_VALUE"""),"JavaScript")</f>
        <v>JavaScript</v>
      </c>
      <c r="M6164" s="1" t="str">
        <f>IFERROR(__xludf.DUMMYFUNCTION("""COMPUTED_VALUE"""),"PHP")</f>
        <v>PHP</v>
      </c>
      <c r="N6164" s="1" t="str">
        <f>IFERROR(__xludf.DUMMYFUNCTION("""COMPUTED_VALUE"""),"Scala")</f>
        <v>Scala</v>
      </c>
      <c r="O6164" s="1" t="str">
        <f>IFERROR(__xludf.DUMMYFUNCTION("""COMPUTED_VALUE"""),"SQL")</f>
        <v>SQL</v>
      </c>
    </row>
    <row r="6165">
      <c r="B6165" s="1" t="str">
        <f>IFERROR(__xludf.DUMMYFUNCTION("""COMPUTED_VALUE"""),"JavaScript;SQL;Other(s):")</f>
        <v>JavaScript;SQL;Other(s):</v>
      </c>
      <c r="E6165" s="1" t="str">
        <f>IFERROR(__xludf.DUMMYFUNCTION("UNIQUE(SPLIT(B6165,"";""))"),"JavaScript")</f>
        <v>JavaScript</v>
      </c>
      <c r="F6165" s="1" t="str">
        <f>IFERROR(__xludf.DUMMYFUNCTION("""COMPUTED_VALUE"""),"SQL")</f>
        <v>SQL</v>
      </c>
      <c r="G6165" s="1" t="str">
        <f>IFERROR(__xludf.DUMMYFUNCTION("""COMPUTED_VALUE"""),"Other(s):")</f>
        <v>Other(s):</v>
      </c>
    </row>
    <row r="6166">
      <c r="B6166" s="1" t="str">
        <f>IFERROR(__xludf.DUMMYFUNCTION("""COMPUTED_VALUE"""),"Java;JavaScript;Kotlin;Python;R;Scala;TypeScript")</f>
        <v>Java;JavaScript;Kotlin;Python;R;Scala;TypeScript</v>
      </c>
      <c r="E6166" s="1" t="str">
        <f>IFERROR(__xludf.DUMMYFUNCTION("UNIQUE(SPLIT(B6166,"";""))"),"Java")</f>
        <v>Java</v>
      </c>
      <c r="F6166" s="1" t="str">
        <f>IFERROR(__xludf.DUMMYFUNCTION("""COMPUTED_VALUE"""),"JavaScript")</f>
        <v>JavaScript</v>
      </c>
      <c r="G6166" s="1" t="str">
        <f>IFERROR(__xludf.DUMMYFUNCTION("""COMPUTED_VALUE"""),"Kotlin")</f>
        <v>Kotlin</v>
      </c>
      <c r="H6166" s="1" t="str">
        <f>IFERROR(__xludf.DUMMYFUNCTION("""COMPUTED_VALUE"""),"Python")</f>
        <v>Python</v>
      </c>
      <c r="I6166" s="1" t="str">
        <f>IFERROR(__xludf.DUMMYFUNCTION("""COMPUTED_VALUE"""),"R")</f>
        <v>R</v>
      </c>
      <c r="J6166" s="1" t="str">
        <f>IFERROR(__xludf.DUMMYFUNCTION("""COMPUTED_VALUE"""),"Scala")</f>
        <v>Scala</v>
      </c>
      <c r="K6166" s="1" t="str">
        <f>IFERROR(__xludf.DUMMYFUNCTION("""COMPUTED_VALUE"""),"TypeScript")</f>
        <v>TypeScript</v>
      </c>
    </row>
    <row r="6167">
      <c r="B6167" s="1" t="str">
        <f>IFERROR(__xludf.DUMMYFUNCTION("""COMPUTED_VALUE"""),"Bash/Shell/PowerShell;C")</f>
        <v>Bash/Shell/PowerShell;C</v>
      </c>
      <c r="E6167" s="1" t="str">
        <f>IFERROR(__xludf.DUMMYFUNCTION("UNIQUE(SPLIT(B6167,"";""))"),"Bash/Shell/PowerShell")</f>
        <v>Bash/Shell/PowerShell</v>
      </c>
      <c r="F6167" s="1" t="str">
        <f>IFERROR(__xludf.DUMMYFUNCTION("""COMPUTED_VALUE"""),"C")</f>
        <v>C</v>
      </c>
    </row>
    <row r="6168">
      <c r="B6168" s="1" t="str">
        <f>IFERROR(__xludf.DUMMYFUNCTION("""COMPUTED_VALUE"""),"Bash/Shell/PowerShell;Go;HTML/CSS;Java;JavaScript;Kotlin;Objective-C;Ruby")</f>
        <v>Bash/Shell/PowerShell;Go;HTML/CSS;Java;JavaScript;Kotlin;Objective-C;Ruby</v>
      </c>
      <c r="E6168" s="1" t="str">
        <f>IFERROR(__xludf.DUMMYFUNCTION("UNIQUE(SPLIT(B6168,"";""))"),"Bash/Shell/PowerShell")</f>
        <v>Bash/Shell/PowerShell</v>
      </c>
      <c r="F6168" s="1" t="str">
        <f>IFERROR(__xludf.DUMMYFUNCTION("""COMPUTED_VALUE"""),"Go")</f>
        <v>Go</v>
      </c>
      <c r="G6168" s="1" t="str">
        <f>IFERROR(__xludf.DUMMYFUNCTION("""COMPUTED_VALUE"""),"HTML/CSS")</f>
        <v>HTML/CSS</v>
      </c>
      <c r="H6168" s="1" t="str">
        <f>IFERROR(__xludf.DUMMYFUNCTION("""COMPUTED_VALUE"""),"Java")</f>
        <v>Java</v>
      </c>
      <c r="I6168" s="1" t="str">
        <f>IFERROR(__xludf.DUMMYFUNCTION("""COMPUTED_VALUE"""),"JavaScript")</f>
        <v>JavaScript</v>
      </c>
      <c r="J6168" s="1" t="str">
        <f>IFERROR(__xludf.DUMMYFUNCTION("""COMPUTED_VALUE"""),"Kotlin")</f>
        <v>Kotlin</v>
      </c>
      <c r="K6168" s="1" t="str">
        <f>IFERROR(__xludf.DUMMYFUNCTION("""COMPUTED_VALUE"""),"Objective-C")</f>
        <v>Objective-C</v>
      </c>
      <c r="L6168" s="1" t="str">
        <f>IFERROR(__xludf.DUMMYFUNCTION("""COMPUTED_VALUE"""),"Ruby")</f>
        <v>Ruby</v>
      </c>
    </row>
    <row r="6169">
      <c r="B6169" s="1" t="str">
        <f>IFERROR(__xludf.DUMMYFUNCTION("""COMPUTED_VALUE"""),"C#;HTML/CSS;PHP;SQL")</f>
        <v>C#;HTML/CSS;PHP;SQL</v>
      </c>
      <c r="E6169" s="1" t="str">
        <f>IFERROR(__xludf.DUMMYFUNCTION("UNIQUE(SPLIT(B6169,"";""))"),"C#")</f>
        <v>C#</v>
      </c>
      <c r="F6169" s="1" t="str">
        <f>IFERROR(__xludf.DUMMYFUNCTION("""COMPUTED_VALUE"""),"HTML/CSS")</f>
        <v>HTML/CSS</v>
      </c>
      <c r="G6169" s="1" t="str">
        <f>IFERROR(__xludf.DUMMYFUNCTION("""COMPUTED_VALUE"""),"PHP")</f>
        <v>PHP</v>
      </c>
      <c r="H6169" s="1" t="str">
        <f>IFERROR(__xludf.DUMMYFUNCTION("""COMPUTED_VALUE"""),"SQL")</f>
        <v>SQL</v>
      </c>
    </row>
    <row r="6170">
      <c r="B6170" s="1" t="str">
        <f>IFERROR(__xludf.DUMMYFUNCTION("""COMPUTED_VALUE"""),"Bash/Shell/PowerShell;C;HTML/CSS;Java;JavaScript;Kotlin;PHP;Python;SQL;VBA")</f>
        <v>Bash/Shell/PowerShell;C;HTML/CSS;Java;JavaScript;Kotlin;PHP;Python;SQL;VBA</v>
      </c>
      <c r="E6170" s="1" t="str">
        <f>IFERROR(__xludf.DUMMYFUNCTION("UNIQUE(SPLIT(B6170,"";""))"),"Bash/Shell/PowerShell")</f>
        <v>Bash/Shell/PowerShell</v>
      </c>
      <c r="F6170" s="1" t="str">
        <f>IFERROR(__xludf.DUMMYFUNCTION("""COMPUTED_VALUE"""),"C")</f>
        <v>C</v>
      </c>
      <c r="G6170" s="1" t="str">
        <f>IFERROR(__xludf.DUMMYFUNCTION("""COMPUTED_VALUE"""),"HTML/CSS")</f>
        <v>HTML/CSS</v>
      </c>
      <c r="H6170" s="1" t="str">
        <f>IFERROR(__xludf.DUMMYFUNCTION("""COMPUTED_VALUE"""),"Java")</f>
        <v>Java</v>
      </c>
      <c r="I6170" s="1" t="str">
        <f>IFERROR(__xludf.DUMMYFUNCTION("""COMPUTED_VALUE"""),"JavaScript")</f>
        <v>JavaScript</v>
      </c>
      <c r="J6170" s="1" t="str">
        <f>IFERROR(__xludf.DUMMYFUNCTION("""COMPUTED_VALUE"""),"Kotlin")</f>
        <v>Kotlin</v>
      </c>
      <c r="K6170" s="1" t="str">
        <f>IFERROR(__xludf.DUMMYFUNCTION("""COMPUTED_VALUE"""),"PHP")</f>
        <v>PHP</v>
      </c>
      <c r="L6170" s="1" t="str">
        <f>IFERROR(__xludf.DUMMYFUNCTION("""COMPUTED_VALUE"""),"Python")</f>
        <v>Python</v>
      </c>
      <c r="M6170" s="1" t="str">
        <f>IFERROR(__xludf.DUMMYFUNCTION("""COMPUTED_VALUE"""),"SQL")</f>
        <v>SQL</v>
      </c>
      <c r="N6170" s="1" t="str">
        <f>IFERROR(__xludf.DUMMYFUNCTION("""COMPUTED_VALUE"""),"VBA")</f>
        <v>VBA</v>
      </c>
    </row>
    <row r="6171">
      <c r="B6171" s="1" t="str">
        <f>IFERROR(__xludf.DUMMYFUNCTION("""COMPUTED_VALUE"""),"C;C++;HTML/CSS;Java;JavaScript;SQL")</f>
        <v>C;C++;HTML/CSS;Java;JavaScript;SQL</v>
      </c>
      <c r="E6171" s="1" t="str">
        <f>IFERROR(__xludf.DUMMYFUNCTION("UNIQUE(SPLIT(B6171,"";""))"),"C")</f>
        <v>C</v>
      </c>
      <c r="F6171" s="1" t="str">
        <f>IFERROR(__xludf.DUMMYFUNCTION("""COMPUTED_VALUE"""),"C++")</f>
        <v>C++</v>
      </c>
      <c r="G6171" s="1" t="str">
        <f>IFERROR(__xludf.DUMMYFUNCTION("""COMPUTED_VALUE"""),"HTML/CSS")</f>
        <v>HTML/CSS</v>
      </c>
      <c r="H6171" s="1" t="str">
        <f>IFERROR(__xludf.DUMMYFUNCTION("""COMPUTED_VALUE"""),"Java")</f>
        <v>Java</v>
      </c>
      <c r="I6171" s="1" t="str">
        <f>IFERROR(__xludf.DUMMYFUNCTION("""COMPUTED_VALUE"""),"JavaScript")</f>
        <v>JavaScript</v>
      </c>
      <c r="J6171" s="1" t="str">
        <f>IFERROR(__xludf.DUMMYFUNCTION("""COMPUTED_VALUE"""),"SQL")</f>
        <v>SQL</v>
      </c>
    </row>
    <row r="6172">
      <c r="B6172" s="1" t="str">
        <f>IFERROR(__xludf.DUMMYFUNCTION("""COMPUTED_VALUE"""),"Bash/Shell/PowerShell;HTML/CSS;JavaScript;PHP;SQL")</f>
        <v>Bash/Shell/PowerShell;HTML/CSS;JavaScript;PHP;SQL</v>
      </c>
      <c r="E6172" s="1" t="str">
        <f>IFERROR(__xludf.DUMMYFUNCTION("UNIQUE(SPLIT(B6172,"";""))"),"Bash/Shell/PowerShell")</f>
        <v>Bash/Shell/PowerShell</v>
      </c>
      <c r="F6172" s="1" t="str">
        <f>IFERROR(__xludf.DUMMYFUNCTION("""COMPUTED_VALUE"""),"HTML/CSS")</f>
        <v>HTML/CSS</v>
      </c>
      <c r="G6172" s="1" t="str">
        <f>IFERROR(__xludf.DUMMYFUNCTION("""COMPUTED_VALUE"""),"JavaScript")</f>
        <v>JavaScript</v>
      </c>
      <c r="H6172" s="1" t="str">
        <f>IFERROR(__xludf.DUMMYFUNCTION("""COMPUTED_VALUE"""),"PHP")</f>
        <v>PHP</v>
      </c>
      <c r="I6172" s="1" t="str">
        <f>IFERROR(__xludf.DUMMYFUNCTION("""COMPUTED_VALUE"""),"SQL")</f>
        <v>SQL</v>
      </c>
    </row>
    <row r="6173">
      <c r="B6173" s="1" t="str">
        <f>IFERROR(__xludf.DUMMYFUNCTION("""COMPUTED_VALUE"""),"Bash/Shell/PowerShell;C++;C#;HTML/CSS;Java;JavaScript;TypeScript")</f>
        <v>Bash/Shell/PowerShell;C++;C#;HTML/CSS;Java;JavaScript;TypeScript</v>
      </c>
      <c r="E6173" s="1" t="str">
        <f>IFERROR(__xludf.DUMMYFUNCTION("UNIQUE(SPLIT(B6173,"";""))"),"Bash/Shell/PowerShell")</f>
        <v>Bash/Shell/PowerShell</v>
      </c>
      <c r="F6173" s="1" t="str">
        <f>IFERROR(__xludf.DUMMYFUNCTION("""COMPUTED_VALUE"""),"C++")</f>
        <v>C++</v>
      </c>
      <c r="G6173" s="1" t="str">
        <f>IFERROR(__xludf.DUMMYFUNCTION("""COMPUTED_VALUE"""),"C#")</f>
        <v>C#</v>
      </c>
      <c r="H6173" s="1" t="str">
        <f>IFERROR(__xludf.DUMMYFUNCTION("""COMPUTED_VALUE"""),"HTML/CSS")</f>
        <v>HTML/CSS</v>
      </c>
      <c r="I6173" s="1" t="str">
        <f>IFERROR(__xludf.DUMMYFUNCTION("""COMPUTED_VALUE"""),"Java")</f>
        <v>Java</v>
      </c>
      <c r="J6173" s="1" t="str">
        <f>IFERROR(__xludf.DUMMYFUNCTION("""COMPUTED_VALUE"""),"JavaScript")</f>
        <v>JavaScript</v>
      </c>
      <c r="K6173" s="1" t="str">
        <f>IFERROR(__xludf.DUMMYFUNCTION("""COMPUTED_VALUE"""),"TypeScript")</f>
        <v>TypeScript</v>
      </c>
    </row>
    <row r="6174">
      <c r="B6174" s="1" t="str">
        <f>IFERROR(__xludf.DUMMYFUNCTION("""COMPUTED_VALUE"""),"C#;HTML/CSS;Java;JavaScript;SQL")</f>
        <v>C#;HTML/CSS;Java;JavaScript;SQL</v>
      </c>
      <c r="E6174" s="1" t="str">
        <f>IFERROR(__xludf.DUMMYFUNCTION("UNIQUE(SPLIT(B6174,"";""))"),"C#")</f>
        <v>C#</v>
      </c>
      <c r="F6174" s="1" t="str">
        <f>IFERROR(__xludf.DUMMYFUNCTION("""COMPUTED_VALUE"""),"HTML/CSS")</f>
        <v>HTML/CSS</v>
      </c>
      <c r="G6174" s="1" t="str">
        <f>IFERROR(__xludf.DUMMYFUNCTION("""COMPUTED_VALUE"""),"Java")</f>
        <v>Java</v>
      </c>
      <c r="H6174" s="1" t="str">
        <f>IFERROR(__xludf.DUMMYFUNCTION("""COMPUTED_VALUE"""),"JavaScript")</f>
        <v>JavaScript</v>
      </c>
      <c r="I6174" s="1" t="str">
        <f>IFERROR(__xludf.DUMMYFUNCTION("""COMPUTED_VALUE"""),"SQL")</f>
        <v>SQL</v>
      </c>
    </row>
    <row r="6175">
      <c r="B6175" s="1" t="str">
        <f>IFERROR(__xludf.DUMMYFUNCTION("""COMPUTED_VALUE"""),"C#;Java;JavaScript;TypeScript")</f>
        <v>C#;Java;JavaScript;TypeScript</v>
      </c>
      <c r="E6175" s="1" t="str">
        <f>IFERROR(__xludf.DUMMYFUNCTION("UNIQUE(SPLIT(B6175,"";""))"),"C#")</f>
        <v>C#</v>
      </c>
      <c r="F6175" s="1" t="str">
        <f>IFERROR(__xludf.DUMMYFUNCTION("""COMPUTED_VALUE"""),"Java")</f>
        <v>Java</v>
      </c>
      <c r="G6175" s="1" t="str">
        <f>IFERROR(__xludf.DUMMYFUNCTION("""COMPUTED_VALUE"""),"JavaScript")</f>
        <v>JavaScript</v>
      </c>
      <c r="H6175" s="1" t="str">
        <f>IFERROR(__xludf.DUMMYFUNCTION("""COMPUTED_VALUE"""),"TypeScript")</f>
        <v>TypeScript</v>
      </c>
    </row>
    <row r="6176">
      <c r="B6176" s="1" t="str">
        <f>IFERROR(__xludf.DUMMYFUNCTION("""COMPUTED_VALUE"""),"Bash/Shell/PowerShell;Clojure;Dart;Go;HTML/CSS;Java;JavaScript;Python;SQL")</f>
        <v>Bash/Shell/PowerShell;Clojure;Dart;Go;HTML/CSS;Java;JavaScript;Python;SQL</v>
      </c>
      <c r="E6176" s="1" t="str">
        <f>IFERROR(__xludf.DUMMYFUNCTION("UNIQUE(SPLIT(B6176,"";""))"),"Bash/Shell/PowerShell")</f>
        <v>Bash/Shell/PowerShell</v>
      </c>
      <c r="F6176" s="1" t="str">
        <f>IFERROR(__xludf.DUMMYFUNCTION("""COMPUTED_VALUE"""),"Clojure")</f>
        <v>Clojure</v>
      </c>
      <c r="G6176" s="1" t="str">
        <f>IFERROR(__xludf.DUMMYFUNCTION("""COMPUTED_VALUE"""),"Dart")</f>
        <v>Dart</v>
      </c>
      <c r="H6176" s="1" t="str">
        <f>IFERROR(__xludf.DUMMYFUNCTION("""COMPUTED_VALUE"""),"Go")</f>
        <v>Go</v>
      </c>
      <c r="I6176" s="1" t="str">
        <f>IFERROR(__xludf.DUMMYFUNCTION("""COMPUTED_VALUE"""),"HTML/CSS")</f>
        <v>HTML/CSS</v>
      </c>
      <c r="J6176" s="1" t="str">
        <f>IFERROR(__xludf.DUMMYFUNCTION("""COMPUTED_VALUE"""),"Java")</f>
        <v>Java</v>
      </c>
      <c r="K6176" s="1" t="str">
        <f>IFERROR(__xludf.DUMMYFUNCTION("""COMPUTED_VALUE"""),"JavaScript")</f>
        <v>JavaScript</v>
      </c>
      <c r="L6176" s="1" t="str">
        <f>IFERROR(__xludf.DUMMYFUNCTION("""COMPUTED_VALUE"""),"Python")</f>
        <v>Python</v>
      </c>
      <c r="M6176" s="1" t="str">
        <f>IFERROR(__xludf.DUMMYFUNCTION("""COMPUTED_VALUE"""),"SQL")</f>
        <v>SQL</v>
      </c>
    </row>
    <row r="6177">
      <c r="B6177" s="1" t="str">
        <f>IFERROR(__xludf.DUMMYFUNCTION("""COMPUTED_VALUE"""),"JavaScript;Python")</f>
        <v>JavaScript;Python</v>
      </c>
      <c r="E6177" s="1" t="str">
        <f>IFERROR(__xludf.DUMMYFUNCTION("UNIQUE(SPLIT(B6177,"";""))"),"JavaScript")</f>
        <v>JavaScript</v>
      </c>
      <c r="F6177" s="1" t="str">
        <f>IFERROR(__xludf.DUMMYFUNCTION("""COMPUTED_VALUE"""),"Python")</f>
        <v>Python</v>
      </c>
    </row>
    <row r="6178">
      <c r="B6178" s="1" t="str">
        <f>IFERROR(__xludf.DUMMYFUNCTION("""COMPUTED_VALUE"""),"Bash/Shell/PowerShell;HTML/CSS;PHP;Python;R;SQL")</f>
        <v>Bash/Shell/PowerShell;HTML/CSS;PHP;Python;R;SQL</v>
      </c>
      <c r="E6178" s="1" t="str">
        <f>IFERROR(__xludf.DUMMYFUNCTION("UNIQUE(SPLIT(B6178,"";""))"),"Bash/Shell/PowerShell")</f>
        <v>Bash/Shell/PowerShell</v>
      </c>
      <c r="F6178" s="1" t="str">
        <f>IFERROR(__xludf.DUMMYFUNCTION("""COMPUTED_VALUE"""),"HTML/CSS")</f>
        <v>HTML/CSS</v>
      </c>
      <c r="G6178" s="1" t="str">
        <f>IFERROR(__xludf.DUMMYFUNCTION("""COMPUTED_VALUE"""),"PHP")</f>
        <v>PHP</v>
      </c>
      <c r="H6178" s="1" t="str">
        <f>IFERROR(__xludf.DUMMYFUNCTION("""COMPUTED_VALUE"""),"Python")</f>
        <v>Python</v>
      </c>
      <c r="I6178" s="1" t="str">
        <f>IFERROR(__xludf.DUMMYFUNCTION("""COMPUTED_VALUE"""),"R")</f>
        <v>R</v>
      </c>
      <c r="J6178" s="1" t="str">
        <f>IFERROR(__xludf.DUMMYFUNCTION("""COMPUTED_VALUE"""),"SQL")</f>
        <v>SQL</v>
      </c>
    </row>
    <row r="6179">
      <c r="B6179" s="1" t="str">
        <f>IFERROR(__xludf.DUMMYFUNCTION("""COMPUTED_VALUE"""),"Bash/Shell/PowerShell;C#;HTML/CSS;Java;JavaScript;Objective-C;PHP;SQL;TypeScript")</f>
        <v>Bash/Shell/PowerShell;C#;HTML/CSS;Java;JavaScript;Objective-C;PHP;SQL;TypeScript</v>
      </c>
      <c r="E6179" s="1" t="str">
        <f>IFERROR(__xludf.DUMMYFUNCTION("UNIQUE(SPLIT(B6179,"";""))"),"Bash/Shell/PowerShell")</f>
        <v>Bash/Shell/PowerShell</v>
      </c>
      <c r="F6179" s="1" t="str">
        <f>IFERROR(__xludf.DUMMYFUNCTION("""COMPUTED_VALUE"""),"C#")</f>
        <v>C#</v>
      </c>
      <c r="G6179" s="1" t="str">
        <f>IFERROR(__xludf.DUMMYFUNCTION("""COMPUTED_VALUE"""),"HTML/CSS")</f>
        <v>HTML/CSS</v>
      </c>
      <c r="H6179" s="1" t="str">
        <f>IFERROR(__xludf.DUMMYFUNCTION("""COMPUTED_VALUE"""),"Java")</f>
        <v>Java</v>
      </c>
      <c r="I6179" s="1" t="str">
        <f>IFERROR(__xludf.DUMMYFUNCTION("""COMPUTED_VALUE"""),"JavaScript")</f>
        <v>JavaScript</v>
      </c>
      <c r="J6179" s="1" t="str">
        <f>IFERROR(__xludf.DUMMYFUNCTION("""COMPUTED_VALUE"""),"Objective-C")</f>
        <v>Objective-C</v>
      </c>
      <c r="K6179" s="1" t="str">
        <f>IFERROR(__xludf.DUMMYFUNCTION("""COMPUTED_VALUE"""),"PHP")</f>
        <v>PHP</v>
      </c>
      <c r="L6179" s="1" t="str">
        <f>IFERROR(__xludf.DUMMYFUNCTION("""COMPUTED_VALUE"""),"SQL")</f>
        <v>SQL</v>
      </c>
      <c r="M6179" s="1" t="str">
        <f>IFERROR(__xludf.DUMMYFUNCTION("""COMPUTED_VALUE"""),"TypeScript")</f>
        <v>TypeScript</v>
      </c>
    </row>
    <row r="6180">
      <c r="B6180" s="1" t="str">
        <f>IFERROR(__xludf.DUMMYFUNCTION("""COMPUTED_VALUE"""),"Assembly;Bash/Shell/PowerShell;C++;Go;HTML/CSS;JavaScript;Python;Rust")</f>
        <v>Assembly;Bash/Shell/PowerShell;C++;Go;HTML/CSS;JavaScript;Python;Rust</v>
      </c>
      <c r="E6180" s="1" t="str">
        <f>IFERROR(__xludf.DUMMYFUNCTION("UNIQUE(SPLIT(B6180,"";""))"),"Assembly")</f>
        <v>Assembly</v>
      </c>
      <c r="F6180" s="1" t="str">
        <f>IFERROR(__xludf.DUMMYFUNCTION("""COMPUTED_VALUE"""),"Bash/Shell/PowerShell")</f>
        <v>Bash/Shell/PowerShell</v>
      </c>
      <c r="G6180" s="1" t="str">
        <f>IFERROR(__xludf.DUMMYFUNCTION("""COMPUTED_VALUE"""),"C++")</f>
        <v>C++</v>
      </c>
      <c r="H6180" s="1" t="str">
        <f>IFERROR(__xludf.DUMMYFUNCTION("""COMPUTED_VALUE"""),"Go")</f>
        <v>Go</v>
      </c>
      <c r="I6180" s="1" t="str">
        <f>IFERROR(__xludf.DUMMYFUNCTION("""COMPUTED_VALUE"""),"HTML/CSS")</f>
        <v>HTML/CSS</v>
      </c>
      <c r="J6180" s="1" t="str">
        <f>IFERROR(__xludf.DUMMYFUNCTION("""COMPUTED_VALUE"""),"JavaScript")</f>
        <v>JavaScript</v>
      </c>
      <c r="K6180" s="1" t="str">
        <f>IFERROR(__xludf.DUMMYFUNCTION("""COMPUTED_VALUE"""),"Python")</f>
        <v>Python</v>
      </c>
      <c r="L6180" s="1" t="str">
        <f>IFERROR(__xludf.DUMMYFUNCTION("""COMPUTED_VALUE"""),"Rust")</f>
        <v>Rust</v>
      </c>
    </row>
    <row r="6181">
      <c r="B6181" s="1" t="str">
        <f>IFERROR(__xludf.DUMMYFUNCTION("""COMPUTED_VALUE"""),"Bash/Shell/PowerShell;HTML/CSS;Java;JavaScript;SQL")</f>
        <v>Bash/Shell/PowerShell;HTML/CSS;Java;JavaScript;SQL</v>
      </c>
      <c r="E6181" s="1" t="str">
        <f>IFERROR(__xludf.DUMMYFUNCTION("UNIQUE(SPLIT(B6181,"";""))"),"Bash/Shell/PowerShell")</f>
        <v>Bash/Shell/PowerShell</v>
      </c>
      <c r="F6181" s="1" t="str">
        <f>IFERROR(__xludf.DUMMYFUNCTION("""COMPUTED_VALUE"""),"HTML/CSS")</f>
        <v>HTML/CSS</v>
      </c>
      <c r="G6181" s="1" t="str">
        <f>IFERROR(__xludf.DUMMYFUNCTION("""COMPUTED_VALUE"""),"Java")</f>
        <v>Java</v>
      </c>
      <c r="H6181" s="1" t="str">
        <f>IFERROR(__xludf.DUMMYFUNCTION("""COMPUTED_VALUE"""),"JavaScript")</f>
        <v>JavaScript</v>
      </c>
      <c r="I6181" s="1" t="str">
        <f>IFERROR(__xludf.DUMMYFUNCTION("""COMPUTED_VALUE"""),"SQL")</f>
        <v>SQL</v>
      </c>
    </row>
    <row r="6182">
      <c r="B6182" s="1" t="str">
        <f>IFERROR(__xludf.DUMMYFUNCTION("""COMPUTED_VALUE"""),"JavaScript;Python")</f>
        <v>JavaScript;Python</v>
      </c>
      <c r="E6182" s="1" t="str">
        <f>IFERROR(__xludf.DUMMYFUNCTION("UNIQUE(SPLIT(B6182,"";""))"),"JavaScript")</f>
        <v>JavaScript</v>
      </c>
      <c r="F6182" s="1" t="str">
        <f>IFERROR(__xludf.DUMMYFUNCTION("""COMPUTED_VALUE"""),"Python")</f>
        <v>Python</v>
      </c>
    </row>
    <row r="6183">
      <c r="B6183" s="1" t="str">
        <f>IFERROR(__xludf.DUMMYFUNCTION("""COMPUTED_VALUE"""),"C++;C#;Python;R;TypeScript")</f>
        <v>C++;C#;Python;R;TypeScript</v>
      </c>
      <c r="E6183" s="1" t="str">
        <f>IFERROR(__xludf.DUMMYFUNCTION("UNIQUE(SPLIT(B6183,"";""))"),"C++")</f>
        <v>C++</v>
      </c>
      <c r="F6183" s="1" t="str">
        <f>IFERROR(__xludf.DUMMYFUNCTION("""COMPUTED_VALUE"""),"C#")</f>
        <v>C#</v>
      </c>
      <c r="G6183" s="1" t="str">
        <f>IFERROR(__xludf.DUMMYFUNCTION("""COMPUTED_VALUE"""),"Python")</f>
        <v>Python</v>
      </c>
      <c r="H6183" s="1" t="str">
        <f>IFERROR(__xludf.DUMMYFUNCTION("""COMPUTED_VALUE"""),"R")</f>
        <v>R</v>
      </c>
      <c r="I6183" s="1" t="str">
        <f>IFERROR(__xludf.DUMMYFUNCTION("""COMPUTED_VALUE"""),"TypeScript")</f>
        <v>TypeScript</v>
      </c>
    </row>
    <row r="6184">
      <c r="B6184" s="1" t="str">
        <f>IFERROR(__xludf.DUMMYFUNCTION("""COMPUTED_VALUE"""),"Bash/Shell/PowerShell;C;C++;Dart;HTML/CSS;JavaScript;Python;Ruby;SQL")</f>
        <v>Bash/Shell/PowerShell;C;C++;Dart;HTML/CSS;JavaScript;Python;Ruby;SQL</v>
      </c>
      <c r="E6184" s="1" t="str">
        <f>IFERROR(__xludf.DUMMYFUNCTION("UNIQUE(SPLIT(B6184,"";""))"),"Bash/Shell/PowerShell")</f>
        <v>Bash/Shell/PowerShell</v>
      </c>
      <c r="F6184" s="1" t="str">
        <f>IFERROR(__xludf.DUMMYFUNCTION("""COMPUTED_VALUE"""),"C")</f>
        <v>C</v>
      </c>
      <c r="G6184" s="1" t="str">
        <f>IFERROR(__xludf.DUMMYFUNCTION("""COMPUTED_VALUE"""),"C++")</f>
        <v>C++</v>
      </c>
      <c r="H6184" s="1" t="str">
        <f>IFERROR(__xludf.DUMMYFUNCTION("""COMPUTED_VALUE"""),"Dart")</f>
        <v>Dart</v>
      </c>
      <c r="I6184" s="1" t="str">
        <f>IFERROR(__xludf.DUMMYFUNCTION("""COMPUTED_VALUE"""),"HTML/CSS")</f>
        <v>HTML/CSS</v>
      </c>
      <c r="J6184" s="1" t="str">
        <f>IFERROR(__xludf.DUMMYFUNCTION("""COMPUTED_VALUE"""),"JavaScript")</f>
        <v>JavaScript</v>
      </c>
      <c r="K6184" s="1" t="str">
        <f>IFERROR(__xludf.DUMMYFUNCTION("""COMPUTED_VALUE"""),"Python")</f>
        <v>Python</v>
      </c>
      <c r="L6184" s="1" t="str">
        <f>IFERROR(__xludf.DUMMYFUNCTION("""COMPUTED_VALUE"""),"Ruby")</f>
        <v>Ruby</v>
      </c>
      <c r="M6184" s="1" t="str">
        <f>IFERROR(__xludf.DUMMYFUNCTION("""COMPUTED_VALUE"""),"SQL")</f>
        <v>SQL</v>
      </c>
    </row>
    <row r="6185">
      <c r="B6185" s="1" t="str">
        <f>IFERROR(__xludf.DUMMYFUNCTION("""COMPUTED_VALUE"""),"C++;C#;HTML/CSS;JavaScript")</f>
        <v>C++;C#;HTML/CSS;JavaScript</v>
      </c>
      <c r="E6185" s="1" t="str">
        <f>IFERROR(__xludf.DUMMYFUNCTION("UNIQUE(SPLIT(B6185,"";""))"),"C++")</f>
        <v>C++</v>
      </c>
      <c r="F6185" s="1" t="str">
        <f>IFERROR(__xludf.DUMMYFUNCTION("""COMPUTED_VALUE"""),"C#")</f>
        <v>C#</v>
      </c>
      <c r="G6185" s="1" t="str">
        <f>IFERROR(__xludf.DUMMYFUNCTION("""COMPUTED_VALUE"""),"HTML/CSS")</f>
        <v>HTML/CSS</v>
      </c>
      <c r="H6185" s="1" t="str">
        <f>IFERROR(__xludf.DUMMYFUNCTION("""COMPUTED_VALUE"""),"JavaScript")</f>
        <v>JavaScript</v>
      </c>
    </row>
    <row r="6186">
      <c r="B6186" s="1" t="str">
        <f>IFERROR(__xludf.DUMMYFUNCTION("""COMPUTED_VALUE"""),"HTML/CSS;Java;Python;SQL")</f>
        <v>HTML/CSS;Java;Python;SQL</v>
      </c>
      <c r="E6186" s="1" t="str">
        <f>IFERROR(__xludf.DUMMYFUNCTION("UNIQUE(SPLIT(B6186,"";""))"),"HTML/CSS")</f>
        <v>HTML/CSS</v>
      </c>
      <c r="F6186" s="1" t="str">
        <f>IFERROR(__xludf.DUMMYFUNCTION("""COMPUTED_VALUE"""),"Java")</f>
        <v>Java</v>
      </c>
      <c r="G6186" s="1" t="str">
        <f>IFERROR(__xludf.DUMMYFUNCTION("""COMPUTED_VALUE"""),"Python")</f>
        <v>Python</v>
      </c>
      <c r="H6186" s="1" t="str">
        <f>IFERROR(__xludf.DUMMYFUNCTION("""COMPUTED_VALUE"""),"SQL")</f>
        <v>SQL</v>
      </c>
    </row>
    <row r="6187">
      <c r="B6187" s="1" t="str">
        <f>IFERROR(__xludf.DUMMYFUNCTION("""COMPUTED_VALUE"""),"HTML/CSS;JavaScript")</f>
        <v>HTML/CSS;JavaScript</v>
      </c>
      <c r="E6187" s="1" t="str">
        <f>IFERROR(__xludf.DUMMYFUNCTION("UNIQUE(SPLIT(B6187,"";""))"),"HTML/CSS")</f>
        <v>HTML/CSS</v>
      </c>
      <c r="F6187" s="1" t="str">
        <f>IFERROR(__xludf.DUMMYFUNCTION("""COMPUTED_VALUE"""),"JavaScript")</f>
        <v>JavaScript</v>
      </c>
    </row>
    <row r="6188">
      <c r="B6188" s="1" t="str">
        <f>IFERROR(__xludf.DUMMYFUNCTION("""COMPUTED_VALUE"""),"C++;HTML/CSS;JavaScript;Python")</f>
        <v>C++;HTML/CSS;JavaScript;Python</v>
      </c>
      <c r="E6188" s="1" t="str">
        <f>IFERROR(__xludf.DUMMYFUNCTION("UNIQUE(SPLIT(B6188,"";""))"),"C++")</f>
        <v>C++</v>
      </c>
      <c r="F6188" s="1" t="str">
        <f>IFERROR(__xludf.DUMMYFUNCTION("""COMPUTED_VALUE"""),"HTML/CSS")</f>
        <v>HTML/CSS</v>
      </c>
      <c r="G6188" s="1" t="str">
        <f>IFERROR(__xludf.DUMMYFUNCTION("""COMPUTED_VALUE"""),"JavaScript")</f>
        <v>JavaScript</v>
      </c>
      <c r="H6188" s="1" t="str">
        <f>IFERROR(__xludf.DUMMYFUNCTION("""COMPUTED_VALUE"""),"Python")</f>
        <v>Python</v>
      </c>
    </row>
    <row r="6189">
      <c r="B6189" s="1" t="str">
        <f>IFERROR(__xludf.DUMMYFUNCTION("""COMPUTED_VALUE"""),"C#")</f>
        <v>C#</v>
      </c>
      <c r="E6189" s="1" t="str">
        <f>IFERROR(__xludf.DUMMYFUNCTION("UNIQUE(SPLIT(B6189,"";""))"),"C#")</f>
        <v>C#</v>
      </c>
    </row>
    <row r="6190">
      <c r="B6190" s="1" t="str">
        <f>IFERROR(__xludf.DUMMYFUNCTION("""COMPUTED_VALUE"""),"HTML/CSS;JavaScript;PHP;SQL")</f>
        <v>HTML/CSS;JavaScript;PHP;SQL</v>
      </c>
      <c r="E6190" s="1" t="str">
        <f>IFERROR(__xludf.DUMMYFUNCTION("UNIQUE(SPLIT(B6190,"";""))"),"HTML/CSS")</f>
        <v>HTML/CSS</v>
      </c>
      <c r="F6190" s="1" t="str">
        <f>IFERROR(__xludf.DUMMYFUNCTION("""COMPUTED_VALUE"""),"JavaScript")</f>
        <v>JavaScript</v>
      </c>
      <c r="G6190" s="1" t="str">
        <f>IFERROR(__xludf.DUMMYFUNCTION("""COMPUTED_VALUE"""),"PHP")</f>
        <v>PHP</v>
      </c>
      <c r="H6190" s="1" t="str">
        <f>IFERROR(__xludf.DUMMYFUNCTION("""COMPUTED_VALUE"""),"SQL")</f>
        <v>SQL</v>
      </c>
    </row>
    <row r="6191">
      <c r="B6191" s="1" t="str">
        <f>IFERROR(__xludf.DUMMYFUNCTION("""COMPUTED_VALUE"""),"Bash/Shell/PowerShell;C#;HTML/CSS;JavaScript;SQL;TypeScript")</f>
        <v>Bash/Shell/PowerShell;C#;HTML/CSS;JavaScript;SQL;TypeScript</v>
      </c>
      <c r="E6191" s="1" t="str">
        <f>IFERROR(__xludf.DUMMYFUNCTION("UNIQUE(SPLIT(B6191,"";""))"),"Bash/Shell/PowerShell")</f>
        <v>Bash/Shell/PowerShell</v>
      </c>
      <c r="F6191" s="1" t="str">
        <f>IFERROR(__xludf.DUMMYFUNCTION("""COMPUTED_VALUE"""),"C#")</f>
        <v>C#</v>
      </c>
      <c r="G6191" s="1" t="str">
        <f>IFERROR(__xludf.DUMMYFUNCTION("""COMPUTED_VALUE"""),"HTML/CSS")</f>
        <v>HTML/CSS</v>
      </c>
      <c r="H6191" s="1" t="str">
        <f>IFERROR(__xludf.DUMMYFUNCTION("""COMPUTED_VALUE"""),"JavaScript")</f>
        <v>JavaScript</v>
      </c>
      <c r="I6191" s="1" t="str">
        <f>IFERROR(__xludf.DUMMYFUNCTION("""COMPUTED_VALUE"""),"SQL")</f>
        <v>SQL</v>
      </c>
      <c r="J6191" s="1" t="str">
        <f>IFERROR(__xludf.DUMMYFUNCTION("""COMPUTED_VALUE"""),"TypeScript")</f>
        <v>TypeScript</v>
      </c>
    </row>
    <row r="6192">
      <c r="B6192" s="1" t="str">
        <f>IFERROR(__xludf.DUMMYFUNCTION("""COMPUTED_VALUE"""),"Assembly;Bash/Shell/PowerShell;C;C++;C#;Clojure;F#;Go;Java")</f>
        <v>Assembly;Bash/Shell/PowerShell;C;C++;C#;Clojure;F#;Go;Java</v>
      </c>
      <c r="E6192" s="1" t="str">
        <f>IFERROR(__xludf.DUMMYFUNCTION("UNIQUE(SPLIT(B6192,"";""))"),"Assembly")</f>
        <v>Assembly</v>
      </c>
      <c r="F6192" s="1" t="str">
        <f>IFERROR(__xludf.DUMMYFUNCTION("""COMPUTED_VALUE"""),"Bash/Shell/PowerShell")</f>
        <v>Bash/Shell/PowerShell</v>
      </c>
      <c r="G6192" s="1" t="str">
        <f>IFERROR(__xludf.DUMMYFUNCTION("""COMPUTED_VALUE"""),"C")</f>
        <v>C</v>
      </c>
      <c r="H6192" s="1" t="str">
        <f>IFERROR(__xludf.DUMMYFUNCTION("""COMPUTED_VALUE"""),"C++")</f>
        <v>C++</v>
      </c>
      <c r="I6192" s="1" t="str">
        <f>IFERROR(__xludf.DUMMYFUNCTION("""COMPUTED_VALUE"""),"C#")</f>
        <v>C#</v>
      </c>
      <c r="J6192" s="1" t="str">
        <f>IFERROR(__xludf.DUMMYFUNCTION("""COMPUTED_VALUE"""),"Clojure")</f>
        <v>Clojure</v>
      </c>
      <c r="K6192" s="1" t="str">
        <f>IFERROR(__xludf.DUMMYFUNCTION("""COMPUTED_VALUE"""),"F#")</f>
        <v>F#</v>
      </c>
      <c r="L6192" s="1" t="str">
        <f>IFERROR(__xludf.DUMMYFUNCTION("""COMPUTED_VALUE"""),"Go")</f>
        <v>Go</v>
      </c>
      <c r="M6192" s="1" t="str">
        <f>IFERROR(__xludf.DUMMYFUNCTION("""COMPUTED_VALUE"""),"Java")</f>
        <v>Java</v>
      </c>
    </row>
    <row r="6193">
      <c r="B6193" s="1" t="str">
        <f>IFERROR(__xludf.DUMMYFUNCTION("""COMPUTED_VALUE"""),"Bash/Shell/PowerShell;C;HTML/CSS;JavaScript;PHP;SQL")</f>
        <v>Bash/Shell/PowerShell;C;HTML/CSS;JavaScript;PHP;SQL</v>
      </c>
      <c r="E6193" s="1" t="str">
        <f>IFERROR(__xludf.DUMMYFUNCTION("UNIQUE(SPLIT(B6193,"";""))"),"Bash/Shell/PowerShell")</f>
        <v>Bash/Shell/PowerShell</v>
      </c>
      <c r="F6193" s="1" t="str">
        <f>IFERROR(__xludf.DUMMYFUNCTION("""COMPUTED_VALUE"""),"C")</f>
        <v>C</v>
      </c>
      <c r="G6193" s="1" t="str">
        <f>IFERROR(__xludf.DUMMYFUNCTION("""COMPUTED_VALUE"""),"HTML/CSS")</f>
        <v>HTML/CSS</v>
      </c>
      <c r="H6193" s="1" t="str">
        <f>IFERROR(__xludf.DUMMYFUNCTION("""COMPUTED_VALUE"""),"JavaScript")</f>
        <v>JavaScript</v>
      </c>
      <c r="I6193" s="1" t="str">
        <f>IFERROR(__xludf.DUMMYFUNCTION("""COMPUTED_VALUE"""),"PHP")</f>
        <v>PHP</v>
      </c>
      <c r="J6193" s="1" t="str">
        <f>IFERROR(__xludf.DUMMYFUNCTION("""COMPUTED_VALUE"""),"SQL")</f>
        <v>SQL</v>
      </c>
    </row>
    <row r="6194">
      <c r="B6194" s="1" t="str">
        <f>IFERROR(__xludf.DUMMYFUNCTION("""COMPUTED_VALUE"""),"Bash/Shell/PowerShell;C;C#;HTML/CSS;JavaScript;PHP")</f>
        <v>Bash/Shell/PowerShell;C;C#;HTML/CSS;JavaScript;PHP</v>
      </c>
      <c r="E6194" s="1" t="str">
        <f>IFERROR(__xludf.DUMMYFUNCTION("UNIQUE(SPLIT(B6194,"";""))"),"Bash/Shell/PowerShell")</f>
        <v>Bash/Shell/PowerShell</v>
      </c>
      <c r="F6194" s="1" t="str">
        <f>IFERROR(__xludf.DUMMYFUNCTION("""COMPUTED_VALUE"""),"C")</f>
        <v>C</v>
      </c>
      <c r="G6194" s="1" t="str">
        <f>IFERROR(__xludf.DUMMYFUNCTION("""COMPUTED_VALUE"""),"C#")</f>
        <v>C#</v>
      </c>
      <c r="H6194" s="1" t="str">
        <f>IFERROR(__xludf.DUMMYFUNCTION("""COMPUTED_VALUE"""),"HTML/CSS")</f>
        <v>HTML/CSS</v>
      </c>
      <c r="I6194" s="1" t="str">
        <f>IFERROR(__xludf.DUMMYFUNCTION("""COMPUTED_VALUE"""),"JavaScript")</f>
        <v>JavaScript</v>
      </c>
      <c r="J6194" s="1" t="str">
        <f>IFERROR(__xludf.DUMMYFUNCTION("""COMPUTED_VALUE"""),"PHP")</f>
        <v>PHP</v>
      </c>
    </row>
    <row r="6195">
      <c r="B6195" s="1" t="str">
        <f>IFERROR(__xludf.DUMMYFUNCTION("""COMPUTED_VALUE"""),"HTML/CSS;JavaScript")</f>
        <v>HTML/CSS;JavaScript</v>
      </c>
      <c r="E6195" s="1" t="str">
        <f>IFERROR(__xludf.DUMMYFUNCTION("UNIQUE(SPLIT(B6195,"";""))"),"HTML/CSS")</f>
        <v>HTML/CSS</v>
      </c>
      <c r="F6195" s="1" t="str">
        <f>IFERROR(__xludf.DUMMYFUNCTION("""COMPUTED_VALUE"""),"JavaScript")</f>
        <v>JavaScript</v>
      </c>
    </row>
    <row r="6196">
      <c r="B6196" s="1" t="str">
        <f>IFERROR(__xludf.DUMMYFUNCTION("""COMPUTED_VALUE"""),"Bash/Shell/PowerShell;HTML/CSS;JavaScript;Ruby;SQL")</f>
        <v>Bash/Shell/PowerShell;HTML/CSS;JavaScript;Ruby;SQL</v>
      </c>
      <c r="E6196" s="1" t="str">
        <f>IFERROR(__xludf.DUMMYFUNCTION("UNIQUE(SPLIT(B6196,"";""))"),"Bash/Shell/PowerShell")</f>
        <v>Bash/Shell/PowerShell</v>
      </c>
      <c r="F6196" s="1" t="str">
        <f>IFERROR(__xludf.DUMMYFUNCTION("""COMPUTED_VALUE"""),"HTML/CSS")</f>
        <v>HTML/CSS</v>
      </c>
      <c r="G6196" s="1" t="str">
        <f>IFERROR(__xludf.DUMMYFUNCTION("""COMPUTED_VALUE"""),"JavaScript")</f>
        <v>JavaScript</v>
      </c>
      <c r="H6196" s="1" t="str">
        <f>IFERROR(__xludf.DUMMYFUNCTION("""COMPUTED_VALUE"""),"Ruby")</f>
        <v>Ruby</v>
      </c>
      <c r="I6196" s="1" t="str">
        <f>IFERROR(__xludf.DUMMYFUNCTION("""COMPUTED_VALUE"""),"SQL")</f>
        <v>SQL</v>
      </c>
    </row>
    <row r="6197">
      <c r="B6197" s="1" t="str">
        <f>IFERROR(__xludf.DUMMYFUNCTION("""COMPUTED_VALUE"""),"HTML/CSS;JavaScript;Python")</f>
        <v>HTML/CSS;JavaScript;Python</v>
      </c>
      <c r="E6197" s="1" t="str">
        <f>IFERROR(__xludf.DUMMYFUNCTION("UNIQUE(SPLIT(B6197,"";""))"),"HTML/CSS")</f>
        <v>HTML/CSS</v>
      </c>
      <c r="F6197" s="1" t="str">
        <f>IFERROR(__xludf.DUMMYFUNCTION("""COMPUTED_VALUE"""),"JavaScript")</f>
        <v>JavaScript</v>
      </c>
      <c r="G6197" s="1" t="str">
        <f>IFERROR(__xludf.DUMMYFUNCTION("""COMPUTED_VALUE"""),"Python")</f>
        <v>Python</v>
      </c>
    </row>
    <row r="6198">
      <c r="B6198" s="1" t="str">
        <f>IFERROR(__xludf.DUMMYFUNCTION("""COMPUTED_VALUE"""),"Bash/Shell/PowerShell;C#;R")</f>
        <v>Bash/Shell/PowerShell;C#;R</v>
      </c>
      <c r="E6198" s="1" t="str">
        <f>IFERROR(__xludf.DUMMYFUNCTION("UNIQUE(SPLIT(B6198,"";""))"),"Bash/Shell/PowerShell")</f>
        <v>Bash/Shell/PowerShell</v>
      </c>
      <c r="F6198" s="1" t="str">
        <f>IFERROR(__xludf.DUMMYFUNCTION("""COMPUTED_VALUE"""),"C#")</f>
        <v>C#</v>
      </c>
      <c r="G6198" s="1" t="str">
        <f>IFERROR(__xludf.DUMMYFUNCTION("""COMPUTED_VALUE"""),"R")</f>
        <v>R</v>
      </c>
    </row>
    <row r="6199">
      <c r="B6199" s="1" t="str">
        <f>IFERROR(__xludf.DUMMYFUNCTION("""COMPUTED_VALUE"""),"HTML/CSS;JavaScript;Python")</f>
        <v>HTML/CSS;JavaScript;Python</v>
      </c>
      <c r="E6199" s="1" t="str">
        <f>IFERROR(__xludf.DUMMYFUNCTION("UNIQUE(SPLIT(B6199,"";""))"),"HTML/CSS")</f>
        <v>HTML/CSS</v>
      </c>
      <c r="F6199" s="1" t="str">
        <f>IFERROR(__xludf.DUMMYFUNCTION("""COMPUTED_VALUE"""),"JavaScript")</f>
        <v>JavaScript</v>
      </c>
      <c r="G6199" s="1" t="str">
        <f>IFERROR(__xludf.DUMMYFUNCTION("""COMPUTED_VALUE"""),"Python")</f>
        <v>Python</v>
      </c>
    </row>
    <row r="6200">
      <c r="B6200" s="1" t="str">
        <f>IFERROR(__xludf.DUMMYFUNCTION("""COMPUTED_VALUE"""),"C++;C#;HTML/CSS;JavaScript;SQL")</f>
        <v>C++;C#;HTML/CSS;JavaScript;SQL</v>
      </c>
      <c r="E6200" s="1" t="str">
        <f>IFERROR(__xludf.DUMMYFUNCTION("UNIQUE(SPLIT(B6200,"";""))"),"C++")</f>
        <v>C++</v>
      </c>
      <c r="F6200" s="1" t="str">
        <f>IFERROR(__xludf.DUMMYFUNCTION("""COMPUTED_VALUE"""),"C#")</f>
        <v>C#</v>
      </c>
      <c r="G6200" s="1" t="str">
        <f>IFERROR(__xludf.DUMMYFUNCTION("""COMPUTED_VALUE"""),"HTML/CSS")</f>
        <v>HTML/CSS</v>
      </c>
      <c r="H6200" s="1" t="str">
        <f>IFERROR(__xludf.DUMMYFUNCTION("""COMPUTED_VALUE"""),"JavaScript")</f>
        <v>JavaScript</v>
      </c>
      <c r="I6200" s="1" t="str">
        <f>IFERROR(__xludf.DUMMYFUNCTION("""COMPUTED_VALUE"""),"SQL")</f>
        <v>SQL</v>
      </c>
    </row>
    <row r="6201">
      <c r="B6201" s="1" t="str">
        <f>IFERROR(__xludf.DUMMYFUNCTION("""COMPUTED_VALUE"""),"HTML/CSS;JavaScript;Ruby")</f>
        <v>HTML/CSS;JavaScript;Ruby</v>
      </c>
      <c r="E6201" s="1" t="str">
        <f>IFERROR(__xludf.DUMMYFUNCTION("UNIQUE(SPLIT(B6201,"";""))"),"HTML/CSS")</f>
        <v>HTML/CSS</v>
      </c>
      <c r="F6201" s="1" t="str">
        <f>IFERROR(__xludf.DUMMYFUNCTION("""COMPUTED_VALUE"""),"JavaScript")</f>
        <v>JavaScript</v>
      </c>
      <c r="G6201" s="1" t="str">
        <f>IFERROR(__xludf.DUMMYFUNCTION("""COMPUTED_VALUE"""),"Ruby")</f>
        <v>Ruby</v>
      </c>
    </row>
    <row r="6202">
      <c r="B6202" s="1" t="str">
        <f>IFERROR(__xludf.DUMMYFUNCTION("""COMPUTED_VALUE"""),"Assembly;C++;Go;HTML/CSS;Java;Python;Swift")</f>
        <v>Assembly;C++;Go;HTML/CSS;Java;Python;Swift</v>
      </c>
      <c r="E6202" s="1" t="str">
        <f>IFERROR(__xludf.DUMMYFUNCTION("UNIQUE(SPLIT(B6202,"";""))"),"Assembly")</f>
        <v>Assembly</v>
      </c>
      <c r="F6202" s="1" t="str">
        <f>IFERROR(__xludf.DUMMYFUNCTION("""COMPUTED_VALUE"""),"C++")</f>
        <v>C++</v>
      </c>
      <c r="G6202" s="1" t="str">
        <f>IFERROR(__xludf.DUMMYFUNCTION("""COMPUTED_VALUE"""),"Go")</f>
        <v>Go</v>
      </c>
      <c r="H6202" s="1" t="str">
        <f>IFERROR(__xludf.DUMMYFUNCTION("""COMPUTED_VALUE"""),"HTML/CSS")</f>
        <v>HTML/CSS</v>
      </c>
      <c r="I6202" s="1" t="str">
        <f>IFERROR(__xludf.DUMMYFUNCTION("""COMPUTED_VALUE"""),"Java")</f>
        <v>Java</v>
      </c>
      <c r="J6202" s="1" t="str">
        <f>IFERROR(__xludf.DUMMYFUNCTION("""COMPUTED_VALUE"""),"Python")</f>
        <v>Python</v>
      </c>
      <c r="K6202" s="1" t="str">
        <f>IFERROR(__xludf.DUMMYFUNCTION("""COMPUTED_VALUE"""),"Swift")</f>
        <v>Swift</v>
      </c>
    </row>
    <row r="6203">
      <c r="B6203" s="1" t="str">
        <f>IFERROR(__xludf.DUMMYFUNCTION("""COMPUTED_VALUE"""),"Bash/Shell/PowerShell;C++;HTML/CSS;JavaScript;PHP;SQL")</f>
        <v>Bash/Shell/PowerShell;C++;HTML/CSS;JavaScript;PHP;SQL</v>
      </c>
      <c r="E6203" s="1" t="str">
        <f>IFERROR(__xludf.DUMMYFUNCTION("UNIQUE(SPLIT(B6203,"";""))"),"Bash/Shell/PowerShell")</f>
        <v>Bash/Shell/PowerShell</v>
      </c>
      <c r="F6203" s="1" t="str">
        <f>IFERROR(__xludf.DUMMYFUNCTION("""COMPUTED_VALUE"""),"C++")</f>
        <v>C++</v>
      </c>
      <c r="G6203" s="1" t="str">
        <f>IFERROR(__xludf.DUMMYFUNCTION("""COMPUTED_VALUE"""),"HTML/CSS")</f>
        <v>HTML/CSS</v>
      </c>
      <c r="H6203" s="1" t="str">
        <f>IFERROR(__xludf.DUMMYFUNCTION("""COMPUTED_VALUE"""),"JavaScript")</f>
        <v>JavaScript</v>
      </c>
      <c r="I6203" s="1" t="str">
        <f>IFERROR(__xludf.DUMMYFUNCTION("""COMPUTED_VALUE"""),"PHP")</f>
        <v>PHP</v>
      </c>
      <c r="J6203" s="1" t="str">
        <f>IFERROR(__xludf.DUMMYFUNCTION("""COMPUTED_VALUE"""),"SQL")</f>
        <v>SQL</v>
      </c>
    </row>
    <row r="6204">
      <c r="B6204" s="1" t="str">
        <f>IFERROR(__xludf.DUMMYFUNCTION("""COMPUTED_VALUE"""),"Bash/Shell/PowerShell;C;C++;C#;Java;JavaScript;Python;Ruby;SQL")</f>
        <v>Bash/Shell/PowerShell;C;C++;C#;Java;JavaScript;Python;Ruby;SQL</v>
      </c>
      <c r="E6204" s="1" t="str">
        <f>IFERROR(__xludf.DUMMYFUNCTION("UNIQUE(SPLIT(B6204,"";""))"),"Bash/Shell/PowerShell")</f>
        <v>Bash/Shell/PowerShell</v>
      </c>
      <c r="F6204" s="1" t="str">
        <f>IFERROR(__xludf.DUMMYFUNCTION("""COMPUTED_VALUE"""),"C")</f>
        <v>C</v>
      </c>
      <c r="G6204" s="1" t="str">
        <f>IFERROR(__xludf.DUMMYFUNCTION("""COMPUTED_VALUE"""),"C++")</f>
        <v>C++</v>
      </c>
      <c r="H6204" s="1" t="str">
        <f>IFERROR(__xludf.DUMMYFUNCTION("""COMPUTED_VALUE"""),"C#")</f>
        <v>C#</v>
      </c>
      <c r="I6204" s="1" t="str">
        <f>IFERROR(__xludf.DUMMYFUNCTION("""COMPUTED_VALUE"""),"Java")</f>
        <v>Java</v>
      </c>
      <c r="J6204" s="1" t="str">
        <f>IFERROR(__xludf.DUMMYFUNCTION("""COMPUTED_VALUE"""),"JavaScript")</f>
        <v>JavaScript</v>
      </c>
      <c r="K6204" s="1" t="str">
        <f>IFERROR(__xludf.DUMMYFUNCTION("""COMPUTED_VALUE"""),"Python")</f>
        <v>Python</v>
      </c>
      <c r="L6204" s="1" t="str">
        <f>IFERROR(__xludf.DUMMYFUNCTION("""COMPUTED_VALUE"""),"Ruby")</f>
        <v>Ruby</v>
      </c>
      <c r="M6204" s="1" t="str">
        <f>IFERROR(__xludf.DUMMYFUNCTION("""COMPUTED_VALUE"""),"SQL")</f>
        <v>SQL</v>
      </c>
    </row>
    <row r="6205">
      <c r="B6205" s="1" t="str">
        <f>IFERROR(__xludf.DUMMYFUNCTION("""COMPUTED_VALUE"""),"Python")</f>
        <v>Python</v>
      </c>
      <c r="E6205" s="1" t="str">
        <f>IFERROR(__xludf.DUMMYFUNCTION("UNIQUE(SPLIT(B6205,"";""))"),"Python")</f>
        <v>Python</v>
      </c>
    </row>
    <row r="6206">
      <c r="B6206" s="1" t="str">
        <f>IFERROR(__xludf.DUMMYFUNCTION("""COMPUTED_VALUE"""),"HTML/CSS;Java;JavaScript;SQL;TypeScript")</f>
        <v>HTML/CSS;Java;JavaScript;SQL;TypeScript</v>
      </c>
      <c r="E6206" s="1" t="str">
        <f>IFERROR(__xludf.DUMMYFUNCTION("UNIQUE(SPLIT(B6206,"";""))"),"HTML/CSS")</f>
        <v>HTML/CSS</v>
      </c>
      <c r="F6206" s="1" t="str">
        <f>IFERROR(__xludf.DUMMYFUNCTION("""COMPUTED_VALUE"""),"Java")</f>
        <v>Java</v>
      </c>
      <c r="G6206" s="1" t="str">
        <f>IFERROR(__xludf.DUMMYFUNCTION("""COMPUTED_VALUE"""),"JavaScript")</f>
        <v>JavaScript</v>
      </c>
      <c r="H6206" s="1" t="str">
        <f>IFERROR(__xludf.DUMMYFUNCTION("""COMPUTED_VALUE"""),"SQL")</f>
        <v>SQL</v>
      </c>
      <c r="I6206" s="1" t="str">
        <f>IFERROR(__xludf.DUMMYFUNCTION("""COMPUTED_VALUE"""),"TypeScript")</f>
        <v>TypeScript</v>
      </c>
    </row>
    <row r="6207">
      <c r="B6207" s="1" t="str">
        <f>IFERROR(__xludf.DUMMYFUNCTION("""COMPUTED_VALUE"""),"HTML/CSS;Java;JavaScript;PHP;SQL;Other(s):")</f>
        <v>HTML/CSS;Java;JavaScript;PHP;SQL;Other(s):</v>
      </c>
      <c r="E6207" s="1" t="str">
        <f>IFERROR(__xludf.DUMMYFUNCTION("UNIQUE(SPLIT(B6207,"";""))"),"HTML/CSS")</f>
        <v>HTML/CSS</v>
      </c>
      <c r="F6207" s="1" t="str">
        <f>IFERROR(__xludf.DUMMYFUNCTION("""COMPUTED_VALUE"""),"Java")</f>
        <v>Java</v>
      </c>
      <c r="G6207" s="1" t="str">
        <f>IFERROR(__xludf.DUMMYFUNCTION("""COMPUTED_VALUE"""),"JavaScript")</f>
        <v>JavaScript</v>
      </c>
      <c r="H6207" s="1" t="str">
        <f>IFERROR(__xludf.DUMMYFUNCTION("""COMPUTED_VALUE"""),"PHP")</f>
        <v>PHP</v>
      </c>
      <c r="I6207" s="1" t="str">
        <f>IFERROR(__xludf.DUMMYFUNCTION("""COMPUTED_VALUE"""),"SQL")</f>
        <v>SQL</v>
      </c>
      <c r="J6207" s="1" t="str">
        <f>IFERROR(__xludf.DUMMYFUNCTION("""COMPUTED_VALUE"""),"Other(s):")</f>
        <v>Other(s):</v>
      </c>
    </row>
    <row r="6208">
      <c r="B6208" s="1" t="str">
        <f>IFERROR(__xludf.DUMMYFUNCTION("""COMPUTED_VALUE"""),"Bash/Shell/PowerShell;HTML/CSS;JavaScript;PHP;SQL")</f>
        <v>Bash/Shell/PowerShell;HTML/CSS;JavaScript;PHP;SQL</v>
      </c>
      <c r="E6208" s="1" t="str">
        <f>IFERROR(__xludf.DUMMYFUNCTION("UNIQUE(SPLIT(B6208,"";""))"),"Bash/Shell/PowerShell")</f>
        <v>Bash/Shell/PowerShell</v>
      </c>
      <c r="F6208" s="1" t="str">
        <f>IFERROR(__xludf.DUMMYFUNCTION("""COMPUTED_VALUE"""),"HTML/CSS")</f>
        <v>HTML/CSS</v>
      </c>
      <c r="G6208" s="1" t="str">
        <f>IFERROR(__xludf.DUMMYFUNCTION("""COMPUTED_VALUE"""),"JavaScript")</f>
        <v>JavaScript</v>
      </c>
      <c r="H6208" s="1" t="str">
        <f>IFERROR(__xludf.DUMMYFUNCTION("""COMPUTED_VALUE"""),"PHP")</f>
        <v>PHP</v>
      </c>
      <c r="I6208" s="1" t="str">
        <f>IFERROR(__xludf.DUMMYFUNCTION("""COMPUTED_VALUE"""),"SQL")</f>
        <v>SQL</v>
      </c>
    </row>
    <row r="6209">
      <c r="B6209" s="1" t="str">
        <f>IFERROR(__xludf.DUMMYFUNCTION("""COMPUTED_VALUE"""),"Bash/Shell/PowerShell;Elixir;HTML/CSS;JavaScript;Ruby;SQL")</f>
        <v>Bash/Shell/PowerShell;Elixir;HTML/CSS;JavaScript;Ruby;SQL</v>
      </c>
      <c r="E6209" s="1" t="str">
        <f>IFERROR(__xludf.DUMMYFUNCTION("UNIQUE(SPLIT(B6209,"";""))"),"Bash/Shell/PowerShell")</f>
        <v>Bash/Shell/PowerShell</v>
      </c>
      <c r="F6209" s="1" t="str">
        <f>IFERROR(__xludf.DUMMYFUNCTION("""COMPUTED_VALUE"""),"Elixir")</f>
        <v>Elixir</v>
      </c>
      <c r="G6209" s="1" t="str">
        <f>IFERROR(__xludf.DUMMYFUNCTION("""COMPUTED_VALUE"""),"HTML/CSS")</f>
        <v>HTML/CSS</v>
      </c>
      <c r="H6209" s="1" t="str">
        <f>IFERROR(__xludf.DUMMYFUNCTION("""COMPUTED_VALUE"""),"JavaScript")</f>
        <v>JavaScript</v>
      </c>
      <c r="I6209" s="1" t="str">
        <f>IFERROR(__xludf.DUMMYFUNCTION("""COMPUTED_VALUE"""),"Ruby")</f>
        <v>Ruby</v>
      </c>
      <c r="J6209" s="1" t="str">
        <f>IFERROR(__xludf.DUMMYFUNCTION("""COMPUTED_VALUE"""),"SQL")</f>
        <v>SQL</v>
      </c>
    </row>
    <row r="6210">
      <c r="B6210" s="1" t="str">
        <f>IFERROR(__xludf.DUMMYFUNCTION("""COMPUTED_VALUE"""),"Bash/Shell/PowerShell;C++;C#;HTML/CSS;Java;JavaScript;Ruby;Scala;SQL")</f>
        <v>Bash/Shell/PowerShell;C++;C#;HTML/CSS;Java;JavaScript;Ruby;Scala;SQL</v>
      </c>
      <c r="E6210" s="1" t="str">
        <f>IFERROR(__xludf.DUMMYFUNCTION("UNIQUE(SPLIT(B6210,"";""))"),"Bash/Shell/PowerShell")</f>
        <v>Bash/Shell/PowerShell</v>
      </c>
      <c r="F6210" s="1" t="str">
        <f>IFERROR(__xludf.DUMMYFUNCTION("""COMPUTED_VALUE"""),"C++")</f>
        <v>C++</v>
      </c>
      <c r="G6210" s="1" t="str">
        <f>IFERROR(__xludf.DUMMYFUNCTION("""COMPUTED_VALUE"""),"C#")</f>
        <v>C#</v>
      </c>
      <c r="H6210" s="1" t="str">
        <f>IFERROR(__xludf.DUMMYFUNCTION("""COMPUTED_VALUE"""),"HTML/CSS")</f>
        <v>HTML/CSS</v>
      </c>
      <c r="I6210" s="1" t="str">
        <f>IFERROR(__xludf.DUMMYFUNCTION("""COMPUTED_VALUE"""),"Java")</f>
        <v>Java</v>
      </c>
      <c r="J6210" s="1" t="str">
        <f>IFERROR(__xludf.DUMMYFUNCTION("""COMPUTED_VALUE"""),"JavaScript")</f>
        <v>JavaScript</v>
      </c>
      <c r="K6210" s="1" t="str">
        <f>IFERROR(__xludf.DUMMYFUNCTION("""COMPUTED_VALUE"""),"Ruby")</f>
        <v>Ruby</v>
      </c>
      <c r="L6210" s="1" t="str">
        <f>IFERROR(__xludf.DUMMYFUNCTION("""COMPUTED_VALUE"""),"Scala")</f>
        <v>Scala</v>
      </c>
      <c r="M6210" s="1" t="str">
        <f>IFERROR(__xludf.DUMMYFUNCTION("""COMPUTED_VALUE"""),"SQL")</f>
        <v>SQL</v>
      </c>
    </row>
    <row r="6211">
      <c r="B6211" s="1" t="str">
        <f>IFERROR(__xludf.DUMMYFUNCTION("""COMPUTED_VALUE"""),"Assembly;Bash/Shell/PowerShell;HTML/CSS;Java;JavaScript;PHP;Ruby;SQL")</f>
        <v>Assembly;Bash/Shell/PowerShell;HTML/CSS;Java;JavaScript;PHP;Ruby;SQL</v>
      </c>
      <c r="E6211" s="1" t="str">
        <f>IFERROR(__xludf.DUMMYFUNCTION("UNIQUE(SPLIT(B6211,"";""))"),"Assembly")</f>
        <v>Assembly</v>
      </c>
      <c r="F6211" s="1" t="str">
        <f>IFERROR(__xludf.DUMMYFUNCTION("""COMPUTED_VALUE"""),"Bash/Shell/PowerShell")</f>
        <v>Bash/Shell/PowerShell</v>
      </c>
      <c r="G6211" s="1" t="str">
        <f>IFERROR(__xludf.DUMMYFUNCTION("""COMPUTED_VALUE"""),"HTML/CSS")</f>
        <v>HTML/CSS</v>
      </c>
      <c r="H6211" s="1" t="str">
        <f>IFERROR(__xludf.DUMMYFUNCTION("""COMPUTED_VALUE"""),"Java")</f>
        <v>Java</v>
      </c>
      <c r="I6211" s="1" t="str">
        <f>IFERROR(__xludf.DUMMYFUNCTION("""COMPUTED_VALUE"""),"JavaScript")</f>
        <v>JavaScript</v>
      </c>
      <c r="J6211" s="1" t="str">
        <f>IFERROR(__xludf.DUMMYFUNCTION("""COMPUTED_VALUE"""),"PHP")</f>
        <v>PHP</v>
      </c>
      <c r="K6211" s="1" t="str">
        <f>IFERROR(__xludf.DUMMYFUNCTION("""COMPUTED_VALUE"""),"Ruby")</f>
        <v>Ruby</v>
      </c>
      <c r="L6211" s="1" t="str">
        <f>IFERROR(__xludf.DUMMYFUNCTION("""COMPUTED_VALUE"""),"SQL")</f>
        <v>SQL</v>
      </c>
    </row>
    <row r="6212">
      <c r="B6212" s="1" t="str">
        <f>IFERROR(__xludf.DUMMYFUNCTION("""COMPUTED_VALUE"""),"Bash/Shell/PowerShell;C;Python")</f>
        <v>Bash/Shell/PowerShell;C;Python</v>
      </c>
      <c r="E6212" s="1" t="str">
        <f>IFERROR(__xludf.DUMMYFUNCTION("UNIQUE(SPLIT(B6212,"";""))"),"Bash/Shell/PowerShell")</f>
        <v>Bash/Shell/PowerShell</v>
      </c>
      <c r="F6212" s="1" t="str">
        <f>IFERROR(__xludf.DUMMYFUNCTION("""COMPUTED_VALUE"""),"C")</f>
        <v>C</v>
      </c>
      <c r="G6212" s="1" t="str">
        <f>IFERROR(__xludf.DUMMYFUNCTION("""COMPUTED_VALUE"""),"Python")</f>
        <v>Python</v>
      </c>
    </row>
    <row r="6213">
      <c r="B6213" s="1" t="str">
        <f>IFERROR(__xludf.DUMMYFUNCTION("""COMPUTED_VALUE"""),"HTML/CSS;Java;JavaScript")</f>
        <v>HTML/CSS;Java;JavaScript</v>
      </c>
      <c r="E6213" s="1" t="str">
        <f>IFERROR(__xludf.DUMMYFUNCTION("UNIQUE(SPLIT(B6213,"";""))"),"HTML/CSS")</f>
        <v>HTML/CSS</v>
      </c>
      <c r="F6213" s="1" t="str">
        <f>IFERROR(__xludf.DUMMYFUNCTION("""COMPUTED_VALUE"""),"Java")</f>
        <v>Java</v>
      </c>
      <c r="G6213" s="1" t="str">
        <f>IFERROR(__xludf.DUMMYFUNCTION("""COMPUTED_VALUE"""),"JavaScript")</f>
        <v>JavaScript</v>
      </c>
    </row>
    <row r="6214">
      <c r="B6214" s="1" t="str">
        <f>IFERROR(__xludf.DUMMYFUNCTION("""COMPUTED_VALUE"""),"C#;HTML/CSS;JavaScript;SQL")</f>
        <v>C#;HTML/CSS;JavaScript;SQL</v>
      </c>
      <c r="E6214" s="1" t="str">
        <f>IFERROR(__xludf.DUMMYFUNCTION("UNIQUE(SPLIT(B6214,"";""))"),"C#")</f>
        <v>C#</v>
      </c>
      <c r="F6214" s="1" t="str">
        <f>IFERROR(__xludf.DUMMYFUNCTION("""COMPUTED_VALUE"""),"HTML/CSS")</f>
        <v>HTML/CSS</v>
      </c>
      <c r="G6214" s="1" t="str">
        <f>IFERROR(__xludf.DUMMYFUNCTION("""COMPUTED_VALUE"""),"JavaScript")</f>
        <v>JavaScript</v>
      </c>
      <c r="H6214" s="1" t="str">
        <f>IFERROR(__xludf.DUMMYFUNCTION("""COMPUTED_VALUE"""),"SQL")</f>
        <v>SQL</v>
      </c>
    </row>
    <row r="6215">
      <c r="B6215" s="1" t="str">
        <f>IFERROR(__xludf.DUMMYFUNCTION("""COMPUTED_VALUE"""),"HTML/CSS;Java;JavaScript;TypeScript")</f>
        <v>HTML/CSS;Java;JavaScript;TypeScript</v>
      </c>
      <c r="E6215" s="1" t="str">
        <f>IFERROR(__xludf.DUMMYFUNCTION("UNIQUE(SPLIT(B6215,"";""))"),"HTML/CSS")</f>
        <v>HTML/CSS</v>
      </c>
      <c r="F6215" s="1" t="str">
        <f>IFERROR(__xludf.DUMMYFUNCTION("""COMPUTED_VALUE"""),"Java")</f>
        <v>Java</v>
      </c>
      <c r="G6215" s="1" t="str">
        <f>IFERROR(__xludf.DUMMYFUNCTION("""COMPUTED_VALUE"""),"JavaScript")</f>
        <v>JavaScript</v>
      </c>
      <c r="H6215" s="1" t="str">
        <f>IFERROR(__xludf.DUMMYFUNCTION("""COMPUTED_VALUE"""),"TypeScript")</f>
        <v>TypeScript</v>
      </c>
    </row>
    <row r="6216">
      <c r="B6216" s="1" t="str">
        <f>IFERROR(__xludf.DUMMYFUNCTION("""COMPUTED_VALUE"""),"Bash/Shell/PowerShell;C#;HTML/CSS;JavaScript;Python;Other(s):")</f>
        <v>Bash/Shell/PowerShell;C#;HTML/CSS;JavaScript;Python;Other(s):</v>
      </c>
      <c r="E6216" s="1" t="str">
        <f>IFERROR(__xludf.DUMMYFUNCTION("UNIQUE(SPLIT(B6216,"";""))"),"Bash/Shell/PowerShell")</f>
        <v>Bash/Shell/PowerShell</v>
      </c>
      <c r="F6216" s="1" t="str">
        <f>IFERROR(__xludf.DUMMYFUNCTION("""COMPUTED_VALUE"""),"C#")</f>
        <v>C#</v>
      </c>
      <c r="G6216" s="1" t="str">
        <f>IFERROR(__xludf.DUMMYFUNCTION("""COMPUTED_VALUE"""),"HTML/CSS")</f>
        <v>HTML/CSS</v>
      </c>
      <c r="H6216" s="1" t="str">
        <f>IFERROR(__xludf.DUMMYFUNCTION("""COMPUTED_VALUE"""),"JavaScript")</f>
        <v>JavaScript</v>
      </c>
      <c r="I6216" s="1" t="str">
        <f>IFERROR(__xludf.DUMMYFUNCTION("""COMPUTED_VALUE"""),"Python")</f>
        <v>Python</v>
      </c>
      <c r="J6216" s="1" t="str">
        <f>IFERROR(__xludf.DUMMYFUNCTION("""COMPUTED_VALUE"""),"Other(s):")</f>
        <v>Other(s):</v>
      </c>
    </row>
    <row r="6217">
      <c r="B6217" s="1" t="str">
        <f>IFERROR(__xludf.DUMMYFUNCTION("""COMPUTED_VALUE"""),"Assembly;C;C++;HTML/CSS;Java;JavaScript;PHP;R;SQL;VBA;WebAssembly;Other(s):")</f>
        <v>Assembly;C;C++;HTML/CSS;Java;JavaScript;PHP;R;SQL;VBA;WebAssembly;Other(s):</v>
      </c>
      <c r="E6217" s="1" t="str">
        <f>IFERROR(__xludf.DUMMYFUNCTION("UNIQUE(SPLIT(B6217,"";""))"),"Assembly")</f>
        <v>Assembly</v>
      </c>
      <c r="F6217" s="1" t="str">
        <f>IFERROR(__xludf.DUMMYFUNCTION("""COMPUTED_VALUE"""),"C")</f>
        <v>C</v>
      </c>
      <c r="G6217" s="1" t="str">
        <f>IFERROR(__xludf.DUMMYFUNCTION("""COMPUTED_VALUE"""),"C++")</f>
        <v>C++</v>
      </c>
      <c r="H6217" s="1" t="str">
        <f>IFERROR(__xludf.DUMMYFUNCTION("""COMPUTED_VALUE"""),"HTML/CSS")</f>
        <v>HTML/CSS</v>
      </c>
      <c r="I6217" s="1" t="str">
        <f>IFERROR(__xludf.DUMMYFUNCTION("""COMPUTED_VALUE"""),"Java")</f>
        <v>Java</v>
      </c>
      <c r="J6217" s="1" t="str">
        <f>IFERROR(__xludf.DUMMYFUNCTION("""COMPUTED_VALUE"""),"JavaScript")</f>
        <v>JavaScript</v>
      </c>
      <c r="K6217" s="1" t="str">
        <f>IFERROR(__xludf.DUMMYFUNCTION("""COMPUTED_VALUE"""),"PHP")</f>
        <v>PHP</v>
      </c>
      <c r="L6217" s="1" t="str">
        <f>IFERROR(__xludf.DUMMYFUNCTION("""COMPUTED_VALUE"""),"R")</f>
        <v>R</v>
      </c>
      <c r="M6217" s="1" t="str">
        <f>IFERROR(__xludf.DUMMYFUNCTION("""COMPUTED_VALUE"""),"SQL")</f>
        <v>SQL</v>
      </c>
      <c r="N6217" s="1" t="str">
        <f>IFERROR(__xludf.DUMMYFUNCTION("""COMPUTED_VALUE"""),"VBA")</f>
        <v>VBA</v>
      </c>
      <c r="O6217" s="1" t="str">
        <f>IFERROR(__xludf.DUMMYFUNCTION("""COMPUTED_VALUE"""),"WebAssembly")</f>
        <v>WebAssembly</v>
      </c>
      <c r="P6217" s="1" t="str">
        <f>IFERROR(__xludf.DUMMYFUNCTION("""COMPUTED_VALUE"""),"Other(s):")</f>
        <v>Other(s):</v>
      </c>
    </row>
    <row r="6218">
      <c r="B6218" s="1" t="str">
        <f>IFERROR(__xludf.DUMMYFUNCTION("""COMPUTED_VALUE"""),"Bash/Shell/PowerShell;Python")</f>
        <v>Bash/Shell/PowerShell;Python</v>
      </c>
      <c r="E6218" s="1" t="str">
        <f>IFERROR(__xludf.DUMMYFUNCTION("UNIQUE(SPLIT(B6218,"";""))"),"Bash/Shell/PowerShell")</f>
        <v>Bash/Shell/PowerShell</v>
      </c>
      <c r="F6218" s="1" t="str">
        <f>IFERROR(__xludf.DUMMYFUNCTION("""COMPUTED_VALUE"""),"Python")</f>
        <v>Python</v>
      </c>
    </row>
    <row r="6219">
      <c r="B6219" s="1" t="str">
        <f>IFERROR(__xludf.DUMMYFUNCTION("""COMPUTED_VALUE"""),"Dart;Java;JavaScript;Python")</f>
        <v>Dart;Java;JavaScript;Python</v>
      </c>
      <c r="E6219" s="1" t="str">
        <f>IFERROR(__xludf.DUMMYFUNCTION("UNIQUE(SPLIT(B6219,"";""))"),"Dart")</f>
        <v>Dart</v>
      </c>
      <c r="F6219" s="1" t="str">
        <f>IFERROR(__xludf.DUMMYFUNCTION("""COMPUTED_VALUE"""),"Java")</f>
        <v>Java</v>
      </c>
      <c r="G6219" s="1" t="str">
        <f>IFERROR(__xludf.DUMMYFUNCTION("""COMPUTED_VALUE"""),"JavaScript")</f>
        <v>JavaScript</v>
      </c>
      <c r="H6219" s="1" t="str">
        <f>IFERROR(__xludf.DUMMYFUNCTION("""COMPUTED_VALUE"""),"Python")</f>
        <v>Python</v>
      </c>
    </row>
    <row r="6220">
      <c r="B6220" s="1" t="str">
        <f>IFERROR(__xludf.DUMMYFUNCTION("""COMPUTED_VALUE"""),"Bash/Shell/PowerShell;HTML/CSS;Java;JavaScript")</f>
        <v>Bash/Shell/PowerShell;HTML/CSS;Java;JavaScript</v>
      </c>
      <c r="E6220" s="1" t="str">
        <f>IFERROR(__xludf.DUMMYFUNCTION("UNIQUE(SPLIT(B6220,"";""))"),"Bash/Shell/PowerShell")</f>
        <v>Bash/Shell/PowerShell</v>
      </c>
      <c r="F6220" s="1" t="str">
        <f>IFERROR(__xludf.DUMMYFUNCTION("""COMPUTED_VALUE"""),"HTML/CSS")</f>
        <v>HTML/CSS</v>
      </c>
      <c r="G6220" s="1" t="str">
        <f>IFERROR(__xludf.DUMMYFUNCTION("""COMPUTED_VALUE"""),"Java")</f>
        <v>Java</v>
      </c>
      <c r="H6220" s="1" t="str">
        <f>IFERROR(__xludf.DUMMYFUNCTION("""COMPUTED_VALUE"""),"JavaScript")</f>
        <v>JavaScript</v>
      </c>
    </row>
    <row r="6221">
      <c r="B6221" s="1" t="str">
        <f>IFERROR(__xludf.DUMMYFUNCTION("""COMPUTED_VALUE"""),"HTML/CSS;Java;JavaScript")</f>
        <v>HTML/CSS;Java;JavaScript</v>
      </c>
      <c r="E6221" s="1" t="str">
        <f>IFERROR(__xludf.DUMMYFUNCTION("UNIQUE(SPLIT(B6221,"";""))"),"HTML/CSS")</f>
        <v>HTML/CSS</v>
      </c>
      <c r="F6221" s="1" t="str">
        <f>IFERROR(__xludf.DUMMYFUNCTION("""COMPUTED_VALUE"""),"Java")</f>
        <v>Java</v>
      </c>
      <c r="G6221" s="1" t="str">
        <f>IFERROR(__xludf.DUMMYFUNCTION("""COMPUTED_VALUE"""),"JavaScript")</f>
        <v>JavaScript</v>
      </c>
    </row>
    <row r="6222">
      <c r="B6222" s="1" t="str">
        <f>IFERROR(__xludf.DUMMYFUNCTION("""COMPUTED_VALUE"""),"Dart;HTML/CSS;Java;JavaScript;PHP;Python")</f>
        <v>Dart;HTML/CSS;Java;JavaScript;PHP;Python</v>
      </c>
      <c r="E6222" s="1" t="str">
        <f>IFERROR(__xludf.DUMMYFUNCTION("UNIQUE(SPLIT(B6222,"";""))"),"Dart")</f>
        <v>Dart</v>
      </c>
      <c r="F6222" s="1" t="str">
        <f>IFERROR(__xludf.DUMMYFUNCTION("""COMPUTED_VALUE"""),"HTML/CSS")</f>
        <v>HTML/CSS</v>
      </c>
      <c r="G6222" s="1" t="str">
        <f>IFERROR(__xludf.DUMMYFUNCTION("""COMPUTED_VALUE"""),"Java")</f>
        <v>Java</v>
      </c>
      <c r="H6222" s="1" t="str">
        <f>IFERROR(__xludf.DUMMYFUNCTION("""COMPUTED_VALUE"""),"JavaScript")</f>
        <v>JavaScript</v>
      </c>
      <c r="I6222" s="1" t="str">
        <f>IFERROR(__xludf.DUMMYFUNCTION("""COMPUTED_VALUE"""),"PHP")</f>
        <v>PHP</v>
      </c>
      <c r="J6222" s="1" t="str">
        <f>IFERROR(__xludf.DUMMYFUNCTION("""COMPUTED_VALUE"""),"Python")</f>
        <v>Python</v>
      </c>
    </row>
    <row r="6223">
      <c r="B6223" s="1" t="str">
        <f>IFERROR(__xludf.DUMMYFUNCTION("""COMPUTED_VALUE"""),"Bash/Shell/PowerShell;HTML/CSS;JavaScript;Python;SQL")</f>
        <v>Bash/Shell/PowerShell;HTML/CSS;JavaScript;Python;SQL</v>
      </c>
      <c r="E6223" s="1" t="str">
        <f>IFERROR(__xludf.DUMMYFUNCTION("UNIQUE(SPLIT(B6223,"";""))"),"Bash/Shell/PowerShell")</f>
        <v>Bash/Shell/PowerShell</v>
      </c>
      <c r="F6223" s="1" t="str">
        <f>IFERROR(__xludf.DUMMYFUNCTION("""COMPUTED_VALUE"""),"HTML/CSS")</f>
        <v>HTML/CSS</v>
      </c>
      <c r="G6223" s="1" t="str">
        <f>IFERROR(__xludf.DUMMYFUNCTION("""COMPUTED_VALUE"""),"JavaScript")</f>
        <v>JavaScript</v>
      </c>
      <c r="H6223" s="1" t="str">
        <f>IFERROR(__xludf.DUMMYFUNCTION("""COMPUTED_VALUE"""),"Python")</f>
        <v>Python</v>
      </c>
      <c r="I6223" s="1" t="str">
        <f>IFERROR(__xludf.DUMMYFUNCTION("""COMPUTED_VALUE"""),"SQL")</f>
        <v>SQL</v>
      </c>
    </row>
    <row r="6224">
      <c r="B6224" s="1" t="str">
        <f>IFERROR(__xludf.DUMMYFUNCTION("""COMPUTED_VALUE"""),"C;HTML/CSS;JavaScript;Python")</f>
        <v>C;HTML/CSS;JavaScript;Python</v>
      </c>
      <c r="E6224" s="1" t="str">
        <f>IFERROR(__xludf.DUMMYFUNCTION("UNIQUE(SPLIT(B6224,"";""))"),"C")</f>
        <v>C</v>
      </c>
      <c r="F6224" s="1" t="str">
        <f>IFERROR(__xludf.DUMMYFUNCTION("""COMPUTED_VALUE"""),"HTML/CSS")</f>
        <v>HTML/CSS</v>
      </c>
      <c r="G6224" s="1" t="str">
        <f>IFERROR(__xludf.DUMMYFUNCTION("""COMPUTED_VALUE"""),"JavaScript")</f>
        <v>JavaScript</v>
      </c>
      <c r="H6224" s="1" t="str">
        <f>IFERROR(__xludf.DUMMYFUNCTION("""COMPUTED_VALUE"""),"Python")</f>
        <v>Python</v>
      </c>
    </row>
    <row r="6225">
      <c r="B6225" s="1" t="str">
        <f>IFERROR(__xludf.DUMMYFUNCTION("""COMPUTED_VALUE"""),"Bash/Shell/PowerShell;C++;C#;Go;HTML/CSS;JavaScript;Python;SQL;Other(s):")</f>
        <v>Bash/Shell/PowerShell;C++;C#;Go;HTML/CSS;JavaScript;Python;SQL;Other(s):</v>
      </c>
      <c r="E6225" s="1" t="str">
        <f>IFERROR(__xludf.DUMMYFUNCTION("UNIQUE(SPLIT(B6225,"";""))"),"Bash/Shell/PowerShell")</f>
        <v>Bash/Shell/PowerShell</v>
      </c>
      <c r="F6225" s="1" t="str">
        <f>IFERROR(__xludf.DUMMYFUNCTION("""COMPUTED_VALUE"""),"C++")</f>
        <v>C++</v>
      </c>
      <c r="G6225" s="1" t="str">
        <f>IFERROR(__xludf.DUMMYFUNCTION("""COMPUTED_VALUE"""),"C#")</f>
        <v>C#</v>
      </c>
      <c r="H6225" s="1" t="str">
        <f>IFERROR(__xludf.DUMMYFUNCTION("""COMPUTED_VALUE"""),"Go")</f>
        <v>Go</v>
      </c>
      <c r="I6225" s="1" t="str">
        <f>IFERROR(__xludf.DUMMYFUNCTION("""COMPUTED_VALUE"""),"HTML/CSS")</f>
        <v>HTML/CSS</v>
      </c>
      <c r="J6225" s="1" t="str">
        <f>IFERROR(__xludf.DUMMYFUNCTION("""COMPUTED_VALUE"""),"JavaScript")</f>
        <v>JavaScript</v>
      </c>
      <c r="K6225" s="1" t="str">
        <f>IFERROR(__xludf.DUMMYFUNCTION("""COMPUTED_VALUE"""),"Python")</f>
        <v>Python</v>
      </c>
      <c r="L6225" s="1" t="str">
        <f>IFERROR(__xludf.DUMMYFUNCTION("""COMPUTED_VALUE"""),"SQL")</f>
        <v>SQL</v>
      </c>
      <c r="M6225" s="1" t="str">
        <f>IFERROR(__xludf.DUMMYFUNCTION("""COMPUTED_VALUE"""),"Other(s):")</f>
        <v>Other(s):</v>
      </c>
    </row>
    <row r="6226">
      <c r="B6226" s="1" t="str">
        <f>IFERROR(__xludf.DUMMYFUNCTION("""COMPUTED_VALUE"""),"Bash/Shell/PowerShell;C#;HTML/CSS;JavaScript;PHP;SQL;Swift")</f>
        <v>Bash/Shell/PowerShell;C#;HTML/CSS;JavaScript;PHP;SQL;Swift</v>
      </c>
      <c r="E6226" s="1" t="str">
        <f>IFERROR(__xludf.DUMMYFUNCTION("UNIQUE(SPLIT(B6226,"";""))"),"Bash/Shell/PowerShell")</f>
        <v>Bash/Shell/PowerShell</v>
      </c>
      <c r="F6226" s="1" t="str">
        <f>IFERROR(__xludf.DUMMYFUNCTION("""COMPUTED_VALUE"""),"C#")</f>
        <v>C#</v>
      </c>
      <c r="G6226" s="1" t="str">
        <f>IFERROR(__xludf.DUMMYFUNCTION("""COMPUTED_VALUE"""),"HTML/CSS")</f>
        <v>HTML/CSS</v>
      </c>
      <c r="H6226" s="1" t="str">
        <f>IFERROR(__xludf.DUMMYFUNCTION("""COMPUTED_VALUE"""),"JavaScript")</f>
        <v>JavaScript</v>
      </c>
      <c r="I6226" s="1" t="str">
        <f>IFERROR(__xludf.DUMMYFUNCTION("""COMPUTED_VALUE"""),"PHP")</f>
        <v>PHP</v>
      </c>
      <c r="J6226" s="1" t="str">
        <f>IFERROR(__xludf.DUMMYFUNCTION("""COMPUTED_VALUE"""),"SQL")</f>
        <v>SQL</v>
      </c>
      <c r="K6226" s="1" t="str">
        <f>IFERROR(__xludf.DUMMYFUNCTION("""COMPUTED_VALUE"""),"Swift")</f>
        <v>Swift</v>
      </c>
    </row>
    <row r="6227">
      <c r="B6227" s="1" t="str">
        <f>IFERROR(__xludf.DUMMYFUNCTION("""COMPUTED_VALUE"""),"C;C++;C#;HTML/CSS;PHP")</f>
        <v>C;C++;C#;HTML/CSS;PHP</v>
      </c>
      <c r="E6227" s="1" t="str">
        <f>IFERROR(__xludf.DUMMYFUNCTION("UNIQUE(SPLIT(B6227,"";""))"),"C")</f>
        <v>C</v>
      </c>
      <c r="F6227" s="1" t="str">
        <f>IFERROR(__xludf.DUMMYFUNCTION("""COMPUTED_VALUE"""),"C++")</f>
        <v>C++</v>
      </c>
      <c r="G6227" s="1" t="str">
        <f>IFERROR(__xludf.DUMMYFUNCTION("""COMPUTED_VALUE"""),"C#")</f>
        <v>C#</v>
      </c>
      <c r="H6227" s="1" t="str">
        <f>IFERROR(__xludf.DUMMYFUNCTION("""COMPUTED_VALUE"""),"HTML/CSS")</f>
        <v>HTML/CSS</v>
      </c>
      <c r="I6227" s="1" t="str">
        <f>IFERROR(__xludf.DUMMYFUNCTION("""COMPUTED_VALUE"""),"PHP")</f>
        <v>PHP</v>
      </c>
    </row>
    <row r="6228">
      <c r="B6228" s="1" t="str">
        <f>IFERROR(__xludf.DUMMYFUNCTION("""COMPUTED_VALUE"""),"C;HTML/CSS;Java;JavaScript;Python;R;TypeScript")</f>
        <v>C;HTML/CSS;Java;JavaScript;Python;R;TypeScript</v>
      </c>
      <c r="E6228" s="1" t="str">
        <f>IFERROR(__xludf.DUMMYFUNCTION("UNIQUE(SPLIT(B6228,"";""))"),"C")</f>
        <v>C</v>
      </c>
      <c r="F6228" s="1" t="str">
        <f>IFERROR(__xludf.DUMMYFUNCTION("""COMPUTED_VALUE"""),"HTML/CSS")</f>
        <v>HTML/CSS</v>
      </c>
      <c r="G6228" s="1" t="str">
        <f>IFERROR(__xludf.DUMMYFUNCTION("""COMPUTED_VALUE"""),"Java")</f>
        <v>Java</v>
      </c>
      <c r="H6228" s="1" t="str">
        <f>IFERROR(__xludf.DUMMYFUNCTION("""COMPUTED_VALUE"""),"JavaScript")</f>
        <v>JavaScript</v>
      </c>
      <c r="I6228" s="1" t="str">
        <f>IFERROR(__xludf.DUMMYFUNCTION("""COMPUTED_VALUE"""),"Python")</f>
        <v>Python</v>
      </c>
      <c r="J6228" s="1" t="str">
        <f>IFERROR(__xludf.DUMMYFUNCTION("""COMPUTED_VALUE"""),"R")</f>
        <v>R</v>
      </c>
      <c r="K6228" s="1" t="str">
        <f>IFERROR(__xludf.DUMMYFUNCTION("""COMPUTED_VALUE"""),"TypeScript")</f>
        <v>TypeScript</v>
      </c>
    </row>
    <row r="6229">
      <c r="B6229" s="1" t="str">
        <f>IFERROR(__xludf.DUMMYFUNCTION("""COMPUTED_VALUE"""),"Java")</f>
        <v>Java</v>
      </c>
      <c r="E6229" s="1" t="str">
        <f>IFERROR(__xludf.DUMMYFUNCTION("UNIQUE(SPLIT(B6229,"";""))"),"Java")</f>
        <v>Java</v>
      </c>
    </row>
    <row r="6230">
      <c r="B6230" s="1" t="str">
        <f>IFERROR(__xludf.DUMMYFUNCTION("""COMPUTED_VALUE"""),"Bash/Shell/PowerShell;C++;HTML/CSS;Java;Python")</f>
        <v>Bash/Shell/PowerShell;C++;HTML/CSS;Java;Python</v>
      </c>
      <c r="E6230" s="1" t="str">
        <f>IFERROR(__xludf.DUMMYFUNCTION("UNIQUE(SPLIT(B6230,"";""))"),"Bash/Shell/PowerShell")</f>
        <v>Bash/Shell/PowerShell</v>
      </c>
      <c r="F6230" s="1" t="str">
        <f>IFERROR(__xludf.DUMMYFUNCTION("""COMPUTED_VALUE"""),"C++")</f>
        <v>C++</v>
      </c>
      <c r="G6230" s="1" t="str">
        <f>IFERROR(__xludf.DUMMYFUNCTION("""COMPUTED_VALUE"""),"HTML/CSS")</f>
        <v>HTML/CSS</v>
      </c>
      <c r="H6230" s="1" t="str">
        <f>IFERROR(__xludf.DUMMYFUNCTION("""COMPUTED_VALUE"""),"Java")</f>
        <v>Java</v>
      </c>
      <c r="I6230" s="1" t="str">
        <f>IFERROR(__xludf.DUMMYFUNCTION("""COMPUTED_VALUE"""),"Python")</f>
        <v>Python</v>
      </c>
    </row>
    <row r="6231">
      <c r="B6231" s="1" t="str">
        <f>IFERROR(__xludf.DUMMYFUNCTION("""COMPUTED_VALUE"""),"Bash/Shell/PowerShell;HTML/CSS;JavaScript;Objective-C;PHP")</f>
        <v>Bash/Shell/PowerShell;HTML/CSS;JavaScript;Objective-C;PHP</v>
      </c>
      <c r="E6231" s="1" t="str">
        <f>IFERROR(__xludf.DUMMYFUNCTION("UNIQUE(SPLIT(B6231,"";""))"),"Bash/Shell/PowerShell")</f>
        <v>Bash/Shell/PowerShell</v>
      </c>
      <c r="F6231" s="1" t="str">
        <f>IFERROR(__xludf.DUMMYFUNCTION("""COMPUTED_VALUE"""),"HTML/CSS")</f>
        <v>HTML/CSS</v>
      </c>
      <c r="G6231" s="1" t="str">
        <f>IFERROR(__xludf.DUMMYFUNCTION("""COMPUTED_VALUE"""),"JavaScript")</f>
        <v>JavaScript</v>
      </c>
      <c r="H6231" s="1" t="str">
        <f>IFERROR(__xludf.DUMMYFUNCTION("""COMPUTED_VALUE"""),"Objective-C")</f>
        <v>Objective-C</v>
      </c>
      <c r="I6231" s="1" t="str">
        <f>IFERROR(__xludf.DUMMYFUNCTION("""COMPUTED_VALUE"""),"PHP")</f>
        <v>PHP</v>
      </c>
    </row>
    <row r="6232">
      <c r="B6232" s="1" t="str">
        <f>IFERROR(__xludf.DUMMYFUNCTION("""COMPUTED_VALUE"""),"Bash/Shell/PowerShell;HTML/CSS;Java;JavaScript;Python;SQL")</f>
        <v>Bash/Shell/PowerShell;HTML/CSS;Java;JavaScript;Python;SQL</v>
      </c>
      <c r="E6232" s="1" t="str">
        <f>IFERROR(__xludf.DUMMYFUNCTION("UNIQUE(SPLIT(B6232,"";""))"),"Bash/Shell/PowerShell")</f>
        <v>Bash/Shell/PowerShell</v>
      </c>
      <c r="F6232" s="1" t="str">
        <f>IFERROR(__xludf.DUMMYFUNCTION("""COMPUTED_VALUE"""),"HTML/CSS")</f>
        <v>HTML/CSS</v>
      </c>
      <c r="G6232" s="1" t="str">
        <f>IFERROR(__xludf.DUMMYFUNCTION("""COMPUTED_VALUE"""),"Java")</f>
        <v>Java</v>
      </c>
      <c r="H6232" s="1" t="str">
        <f>IFERROR(__xludf.DUMMYFUNCTION("""COMPUTED_VALUE"""),"JavaScript")</f>
        <v>JavaScript</v>
      </c>
      <c r="I6232" s="1" t="str">
        <f>IFERROR(__xludf.DUMMYFUNCTION("""COMPUTED_VALUE"""),"Python")</f>
        <v>Python</v>
      </c>
      <c r="J6232" s="1" t="str">
        <f>IFERROR(__xludf.DUMMYFUNCTION("""COMPUTED_VALUE"""),"SQL")</f>
        <v>SQL</v>
      </c>
    </row>
    <row r="6233">
      <c r="B6233" s="1" t="str">
        <f>IFERROR(__xludf.DUMMYFUNCTION("""COMPUTED_VALUE"""),"C;C++;C#;HTML/CSS;Java;JavaScript;Kotlin;PHP;Python;SQL;VBA")</f>
        <v>C;C++;C#;HTML/CSS;Java;JavaScript;Kotlin;PHP;Python;SQL;VBA</v>
      </c>
      <c r="E6233" s="1" t="str">
        <f>IFERROR(__xludf.DUMMYFUNCTION("UNIQUE(SPLIT(B6233,"";""))"),"C")</f>
        <v>C</v>
      </c>
      <c r="F6233" s="1" t="str">
        <f>IFERROR(__xludf.DUMMYFUNCTION("""COMPUTED_VALUE"""),"C++")</f>
        <v>C++</v>
      </c>
      <c r="G6233" s="1" t="str">
        <f>IFERROR(__xludf.DUMMYFUNCTION("""COMPUTED_VALUE"""),"C#")</f>
        <v>C#</v>
      </c>
      <c r="H6233" s="1" t="str">
        <f>IFERROR(__xludf.DUMMYFUNCTION("""COMPUTED_VALUE"""),"HTML/CSS")</f>
        <v>HTML/CSS</v>
      </c>
      <c r="I6233" s="1" t="str">
        <f>IFERROR(__xludf.DUMMYFUNCTION("""COMPUTED_VALUE"""),"Java")</f>
        <v>Java</v>
      </c>
      <c r="J6233" s="1" t="str">
        <f>IFERROR(__xludf.DUMMYFUNCTION("""COMPUTED_VALUE"""),"JavaScript")</f>
        <v>JavaScript</v>
      </c>
      <c r="K6233" s="1" t="str">
        <f>IFERROR(__xludf.DUMMYFUNCTION("""COMPUTED_VALUE"""),"Kotlin")</f>
        <v>Kotlin</v>
      </c>
      <c r="L6233" s="1" t="str">
        <f>IFERROR(__xludf.DUMMYFUNCTION("""COMPUTED_VALUE"""),"PHP")</f>
        <v>PHP</v>
      </c>
      <c r="M6233" s="1" t="str">
        <f>IFERROR(__xludf.DUMMYFUNCTION("""COMPUTED_VALUE"""),"Python")</f>
        <v>Python</v>
      </c>
      <c r="N6233" s="1" t="str">
        <f>IFERROR(__xludf.DUMMYFUNCTION("""COMPUTED_VALUE"""),"SQL")</f>
        <v>SQL</v>
      </c>
      <c r="O6233" s="1" t="str">
        <f>IFERROR(__xludf.DUMMYFUNCTION("""COMPUTED_VALUE"""),"VBA")</f>
        <v>VBA</v>
      </c>
    </row>
    <row r="6234">
      <c r="B6234" s="1" t="str">
        <f>IFERROR(__xludf.DUMMYFUNCTION("""COMPUTED_VALUE"""),"Bash/Shell/PowerShell;Clojure;Erlang;Go;HTML/CSS;JavaScript;Python")</f>
        <v>Bash/Shell/PowerShell;Clojure;Erlang;Go;HTML/CSS;JavaScript;Python</v>
      </c>
      <c r="E6234" s="1" t="str">
        <f>IFERROR(__xludf.DUMMYFUNCTION("UNIQUE(SPLIT(B6234,"";""))"),"Bash/Shell/PowerShell")</f>
        <v>Bash/Shell/PowerShell</v>
      </c>
      <c r="F6234" s="1" t="str">
        <f>IFERROR(__xludf.DUMMYFUNCTION("""COMPUTED_VALUE"""),"Clojure")</f>
        <v>Clojure</v>
      </c>
      <c r="G6234" s="1" t="str">
        <f>IFERROR(__xludf.DUMMYFUNCTION("""COMPUTED_VALUE"""),"Erlang")</f>
        <v>Erlang</v>
      </c>
      <c r="H6234" s="1" t="str">
        <f>IFERROR(__xludf.DUMMYFUNCTION("""COMPUTED_VALUE"""),"Go")</f>
        <v>Go</v>
      </c>
      <c r="I6234" s="1" t="str">
        <f>IFERROR(__xludf.DUMMYFUNCTION("""COMPUTED_VALUE"""),"HTML/CSS")</f>
        <v>HTML/CSS</v>
      </c>
      <c r="J6234" s="1" t="str">
        <f>IFERROR(__xludf.DUMMYFUNCTION("""COMPUTED_VALUE"""),"JavaScript")</f>
        <v>JavaScript</v>
      </c>
      <c r="K6234" s="1" t="str">
        <f>IFERROR(__xludf.DUMMYFUNCTION("""COMPUTED_VALUE"""),"Python")</f>
        <v>Python</v>
      </c>
    </row>
    <row r="6235">
      <c r="B6235" s="1" t="str">
        <f>IFERROR(__xludf.DUMMYFUNCTION("""COMPUTED_VALUE"""),"Bash/Shell/PowerShell;Java;JavaScript;PHP;Python;Scala;SQL")</f>
        <v>Bash/Shell/PowerShell;Java;JavaScript;PHP;Python;Scala;SQL</v>
      </c>
      <c r="E6235" s="1" t="str">
        <f>IFERROR(__xludf.DUMMYFUNCTION("UNIQUE(SPLIT(B6235,"";""))"),"Bash/Shell/PowerShell")</f>
        <v>Bash/Shell/PowerShell</v>
      </c>
      <c r="F6235" s="1" t="str">
        <f>IFERROR(__xludf.DUMMYFUNCTION("""COMPUTED_VALUE"""),"Java")</f>
        <v>Java</v>
      </c>
      <c r="G6235" s="1" t="str">
        <f>IFERROR(__xludf.DUMMYFUNCTION("""COMPUTED_VALUE"""),"JavaScript")</f>
        <v>JavaScript</v>
      </c>
      <c r="H6235" s="1" t="str">
        <f>IFERROR(__xludf.DUMMYFUNCTION("""COMPUTED_VALUE"""),"PHP")</f>
        <v>PHP</v>
      </c>
      <c r="I6235" s="1" t="str">
        <f>IFERROR(__xludf.DUMMYFUNCTION("""COMPUTED_VALUE"""),"Python")</f>
        <v>Python</v>
      </c>
      <c r="J6235" s="1" t="str">
        <f>IFERROR(__xludf.DUMMYFUNCTION("""COMPUTED_VALUE"""),"Scala")</f>
        <v>Scala</v>
      </c>
      <c r="K6235" s="1" t="str">
        <f>IFERROR(__xludf.DUMMYFUNCTION("""COMPUTED_VALUE"""),"SQL")</f>
        <v>SQL</v>
      </c>
    </row>
    <row r="6236">
      <c r="B6236" s="1" t="str">
        <f>IFERROR(__xludf.DUMMYFUNCTION("""COMPUTED_VALUE"""),"C;C++;HTML/CSS;JavaScript;PHP;SQL;TypeScript")</f>
        <v>C;C++;HTML/CSS;JavaScript;PHP;SQL;TypeScript</v>
      </c>
      <c r="E6236" s="1" t="str">
        <f>IFERROR(__xludf.DUMMYFUNCTION("UNIQUE(SPLIT(B6236,"";""))"),"C")</f>
        <v>C</v>
      </c>
      <c r="F6236" s="1" t="str">
        <f>IFERROR(__xludf.DUMMYFUNCTION("""COMPUTED_VALUE"""),"C++")</f>
        <v>C++</v>
      </c>
      <c r="G6236" s="1" t="str">
        <f>IFERROR(__xludf.DUMMYFUNCTION("""COMPUTED_VALUE"""),"HTML/CSS")</f>
        <v>HTML/CSS</v>
      </c>
      <c r="H6236" s="1" t="str">
        <f>IFERROR(__xludf.DUMMYFUNCTION("""COMPUTED_VALUE"""),"JavaScript")</f>
        <v>JavaScript</v>
      </c>
      <c r="I6236" s="1" t="str">
        <f>IFERROR(__xludf.DUMMYFUNCTION("""COMPUTED_VALUE"""),"PHP")</f>
        <v>PHP</v>
      </c>
      <c r="J6236" s="1" t="str">
        <f>IFERROR(__xludf.DUMMYFUNCTION("""COMPUTED_VALUE"""),"SQL")</f>
        <v>SQL</v>
      </c>
      <c r="K6236" s="1" t="str">
        <f>IFERROR(__xludf.DUMMYFUNCTION("""COMPUTED_VALUE"""),"TypeScript")</f>
        <v>TypeScript</v>
      </c>
    </row>
    <row r="6237">
      <c r="B6237" s="1" t="str">
        <f>IFERROR(__xludf.DUMMYFUNCTION("""COMPUTED_VALUE"""),"Go;Java")</f>
        <v>Go;Java</v>
      </c>
      <c r="E6237" s="1" t="str">
        <f>IFERROR(__xludf.DUMMYFUNCTION("UNIQUE(SPLIT(B6237,"";""))"),"Go")</f>
        <v>Go</v>
      </c>
      <c r="F6237" s="1" t="str">
        <f>IFERROR(__xludf.DUMMYFUNCTION("""COMPUTED_VALUE"""),"Java")</f>
        <v>Java</v>
      </c>
    </row>
    <row r="6238">
      <c r="B6238" s="1" t="str">
        <f>IFERROR(__xludf.DUMMYFUNCTION("""COMPUTED_VALUE"""),"Bash/Shell/PowerShell;C++;HTML/CSS;Java;JavaScript;Python;SQL;Other(s):")</f>
        <v>Bash/Shell/PowerShell;C++;HTML/CSS;Java;JavaScript;Python;SQL;Other(s):</v>
      </c>
      <c r="E6238" s="1" t="str">
        <f>IFERROR(__xludf.DUMMYFUNCTION("UNIQUE(SPLIT(B6238,"";""))"),"Bash/Shell/PowerShell")</f>
        <v>Bash/Shell/PowerShell</v>
      </c>
      <c r="F6238" s="1" t="str">
        <f>IFERROR(__xludf.DUMMYFUNCTION("""COMPUTED_VALUE"""),"C++")</f>
        <v>C++</v>
      </c>
      <c r="G6238" s="1" t="str">
        <f>IFERROR(__xludf.DUMMYFUNCTION("""COMPUTED_VALUE"""),"HTML/CSS")</f>
        <v>HTML/CSS</v>
      </c>
      <c r="H6238" s="1" t="str">
        <f>IFERROR(__xludf.DUMMYFUNCTION("""COMPUTED_VALUE"""),"Java")</f>
        <v>Java</v>
      </c>
      <c r="I6238" s="1" t="str">
        <f>IFERROR(__xludf.DUMMYFUNCTION("""COMPUTED_VALUE"""),"JavaScript")</f>
        <v>JavaScript</v>
      </c>
      <c r="J6238" s="1" t="str">
        <f>IFERROR(__xludf.DUMMYFUNCTION("""COMPUTED_VALUE"""),"Python")</f>
        <v>Python</v>
      </c>
      <c r="K6238" s="1" t="str">
        <f>IFERROR(__xludf.DUMMYFUNCTION("""COMPUTED_VALUE"""),"SQL")</f>
        <v>SQL</v>
      </c>
      <c r="L6238" s="1" t="str">
        <f>IFERROR(__xludf.DUMMYFUNCTION("""COMPUTED_VALUE"""),"Other(s):")</f>
        <v>Other(s):</v>
      </c>
    </row>
    <row r="6239">
      <c r="B6239" s="1" t="str">
        <f>IFERROR(__xludf.DUMMYFUNCTION("""COMPUTED_VALUE"""),"Go;Java;Python")</f>
        <v>Go;Java;Python</v>
      </c>
      <c r="E6239" s="1" t="str">
        <f>IFERROR(__xludf.DUMMYFUNCTION("UNIQUE(SPLIT(B6239,"";""))"),"Go")</f>
        <v>Go</v>
      </c>
      <c r="F6239" s="1" t="str">
        <f>IFERROR(__xludf.DUMMYFUNCTION("""COMPUTED_VALUE"""),"Java")</f>
        <v>Java</v>
      </c>
      <c r="G6239" s="1" t="str">
        <f>IFERROR(__xludf.DUMMYFUNCTION("""COMPUTED_VALUE"""),"Python")</f>
        <v>Python</v>
      </c>
    </row>
    <row r="6240">
      <c r="B6240" s="1" t="str">
        <f>IFERROR(__xludf.DUMMYFUNCTION("""COMPUTED_VALUE"""),"HTML/CSS;JavaScript")</f>
        <v>HTML/CSS;JavaScript</v>
      </c>
      <c r="E6240" s="1" t="str">
        <f>IFERROR(__xludf.DUMMYFUNCTION("UNIQUE(SPLIT(B6240,"";""))"),"HTML/CSS")</f>
        <v>HTML/CSS</v>
      </c>
      <c r="F6240" s="1" t="str">
        <f>IFERROR(__xludf.DUMMYFUNCTION("""COMPUTED_VALUE"""),"JavaScript")</f>
        <v>JavaScript</v>
      </c>
    </row>
    <row r="6241">
      <c r="B6241" s="1" t="str">
        <f>IFERROR(__xludf.DUMMYFUNCTION("""COMPUTED_VALUE"""),"Bash/Shell/PowerShell;HTML/CSS;Java;JavaScript;Objective-C;SQL;Swift")</f>
        <v>Bash/Shell/PowerShell;HTML/CSS;Java;JavaScript;Objective-C;SQL;Swift</v>
      </c>
      <c r="E6241" s="1" t="str">
        <f>IFERROR(__xludf.DUMMYFUNCTION("UNIQUE(SPLIT(B6241,"";""))"),"Bash/Shell/PowerShell")</f>
        <v>Bash/Shell/PowerShell</v>
      </c>
      <c r="F6241" s="1" t="str">
        <f>IFERROR(__xludf.DUMMYFUNCTION("""COMPUTED_VALUE"""),"HTML/CSS")</f>
        <v>HTML/CSS</v>
      </c>
      <c r="G6241" s="1" t="str">
        <f>IFERROR(__xludf.DUMMYFUNCTION("""COMPUTED_VALUE"""),"Java")</f>
        <v>Java</v>
      </c>
      <c r="H6241" s="1" t="str">
        <f>IFERROR(__xludf.DUMMYFUNCTION("""COMPUTED_VALUE"""),"JavaScript")</f>
        <v>JavaScript</v>
      </c>
      <c r="I6241" s="1" t="str">
        <f>IFERROR(__xludf.DUMMYFUNCTION("""COMPUTED_VALUE"""),"Objective-C")</f>
        <v>Objective-C</v>
      </c>
      <c r="J6241" s="1" t="str">
        <f>IFERROR(__xludf.DUMMYFUNCTION("""COMPUTED_VALUE"""),"SQL")</f>
        <v>SQL</v>
      </c>
      <c r="K6241" s="1" t="str">
        <f>IFERROR(__xludf.DUMMYFUNCTION("""COMPUTED_VALUE"""),"Swift")</f>
        <v>Swift</v>
      </c>
    </row>
    <row r="6242">
      <c r="B6242" s="1" t="str">
        <f>IFERROR(__xludf.DUMMYFUNCTION("""COMPUTED_VALUE"""),"Bash/Shell/PowerShell;C;Java;Python")</f>
        <v>Bash/Shell/PowerShell;C;Java;Python</v>
      </c>
      <c r="E6242" s="1" t="str">
        <f>IFERROR(__xludf.DUMMYFUNCTION("UNIQUE(SPLIT(B6242,"";""))"),"Bash/Shell/PowerShell")</f>
        <v>Bash/Shell/PowerShell</v>
      </c>
      <c r="F6242" s="1" t="str">
        <f>IFERROR(__xludf.DUMMYFUNCTION("""COMPUTED_VALUE"""),"C")</f>
        <v>C</v>
      </c>
      <c r="G6242" s="1" t="str">
        <f>IFERROR(__xludf.DUMMYFUNCTION("""COMPUTED_VALUE"""),"Java")</f>
        <v>Java</v>
      </c>
      <c r="H6242" s="1" t="str">
        <f>IFERROR(__xludf.DUMMYFUNCTION("""COMPUTED_VALUE"""),"Python")</f>
        <v>Python</v>
      </c>
    </row>
    <row r="6243">
      <c r="B6243" s="1" t="str">
        <f>IFERROR(__xludf.DUMMYFUNCTION("""COMPUTED_VALUE"""),"C++;JavaScript;Swift")</f>
        <v>C++;JavaScript;Swift</v>
      </c>
      <c r="E6243" s="1" t="str">
        <f>IFERROR(__xludf.DUMMYFUNCTION("UNIQUE(SPLIT(B6243,"";""))"),"C++")</f>
        <v>C++</v>
      </c>
      <c r="F6243" s="1" t="str">
        <f>IFERROR(__xludf.DUMMYFUNCTION("""COMPUTED_VALUE"""),"JavaScript")</f>
        <v>JavaScript</v>
      </c>
      <c r="G6243" s="1" t="str">
        <f>IFERROR(__xludf.DUMMYFUNCTION("""COMPUTED_VALUE"""),"Swift")</f>
        <v>Swift</v>
      </c>
    </row>
    <row r="6244">
      <c r="B6244" s="1" t="str">
        <f>IFERROR(__xludf.DUMMYFUNCTION("""COMPUTED_VALUE"""),"C;C++;HTML/CSS;Java;JavaScript;Python;SQL")</f>
        <v>C;C++;HTML/CSS;Java;JavaScript;Python;SQL</v>
      </c>
      <c r="E6244" s="1" t="str">
        <f>IFERROR(__xludf.DUMMYFUNCTION("UNIQUE(SPLIT(B6244,"";""))"),"C")</f>
        <v>C</v>
      </c>
      <c r="F6244" s="1" t="str">
        <f>IFERROR(__xludf.DUMMYFUNCTION("""COMPUTED_VALUE"""),"C++")</f>
        <v>C++</v>
      </c>
      <c r="G6244" s="1" t="str">
        <f>IFERROR(__xludf.DUMMYFUNCTION("""COMPUTED_VALUE"""),"HTML/CSS")</f>
        <v>HTML/CSS</v>
      </c>
      <c r="H6244" s="1" t="str">
        <f>IFERROR(__xludf.DUMMYFUNCTION("""COMPUTED_VALUE"""),"Java")</f>
        <v>Java</v>
      </c>
      <c r="I6244" s="1" t="str">
        <f>IFERROR(__xludf.DUMMYFUNCTION("""COMPUTED_VALUE"""),"JavaScript")</f>
        <v>JavaScript</v>
      </c>
      <c r="J6244" s="1" t="str">
        <f>IFERROR(__xludf.DUMMYFUNCTION("""COMPUTED_VALUE"""),"Python")</f>
        <v>Python</v>
      </c>
      <c r="K6244" s="1" t="str">
        <f>IFERROR(__xludf.DUMMYFUNCTION("""COMPUTED_VALUE"""),"SQL")</f>
        <v>SQL</v>
      </c>
    </row>
    <row r="6245">
      <c r="B6245" s="1" t="str">
        <f>IFERROR(__xludf.DUMMYFUNCTION("""COMPUTED_VALUE"""),"C#;HTML/CSS;JavaScript;SQL")</f>
        <v>C#;HTML/CSS;JavaScript;SQL</v>
      </c>
      <c r="E6245" s="1" t="str">
        <f>IFERROR(__xludf.DUMMYFUNCTION("UNIQUE(SPLIT(B6245,"";""))"),"C#")</f>
        <v>C#</v>
      </c>
      <c r="F6245" s="1" t="str">
        <f>IFERROR(__xludf.DUMMYFUNCTION("""COMPUTED_VALUE"""),"HTML/CSS")</f>
        <v>HTML/CSS</v>
      </c>
      <c r="G6245" s="1" t="str">
        <f>IFERROR(__xludf.DUMMYFUNCTION("""COMPUTED_VALUE"""),"JavaScript")</f>
        <v>JavaScript</v>
      </c>
      <c r="H6245" s="1" t="str">
        <f>IFERROR(__xludf.DUMMYFUNCTION("""COMPUTED_VALUE"""),"SQL")</f>
        <v>SQL</v>
      </c>
    </row>
    <row r="6246">
      <c r="B6246" s="1" t="str">
        <f>IFERROR(__xludf.DUMMYFUNCTION("""COMPUTED_VALUE"""),"C;C++;C#;Java;PHP")</f>
        <v>C;C++;C#;Java;PHP</v>
      </c>
      <c r="E6246" s="1" t="str">
        <f>IFERROR(__xludf.DUMMYFUNCTION("UNIQUE(SPLIT(B6246,"";""))"),"C")</f>
        <v>C</v>
      </c>
      <c r="F6246" s="1" t="str">
        <f>IFERROR(__xludf.DUMMYFUNCTION("""COMPUTED_VALUE"""),"C++")</f>
        <v>C++</v>
      </c>
      <c r="G6246" s="1" t="str">
        <f>IFERROR(__xludf.DUMMYFUNCTION("""COMPUTED_VALUE"""),"C#")</f>
        <v>C#</v>
      </c>
      <c r="H6246" s="1" t="str">
        <f>IFERROR(__xludf.DUMMYFUNCTION("""COMPUTED_VALUE"""),"Java")</f>
        <v>Java</v>
      </c>
      <c r="I6246" s="1" t="str">
        <f>IFERROR(__xludf.DUMMYFUNCTION("""COMPUTED_VALUE"""),"PHP")</f>
        <v>PHP</v>
      </c>
    </row>
    <row r="6247">
      <c r="B6247" s="1" t="str">
        <f>IFERROR(__xludf.DUMMYFUNCTION("""COMPUTED_VALUE"""),"C++;HTML/CSS;Python;SQL")</f>
        <v>C++;HTML/CSS;Python;SQL</v>
      </c>
      <c r="E6247" s="1" t="str">
        <f>IFERROR(__xludf.DUMMYFUNCTION("UNIQUE(SPLIT(B6247,"";""))"),"C++")</f>
        <v>C++</v>
      </c>
      <c r="F6247" s="1" t="str">
        <f>IFERROR(__xludf.DUMMYFUNCTION("""COMPUTED_VALUE"""),"HTML/CSS")</f>
        <v>HTML/CSS</v>
      </c>
      <c r="G6247" s="1" t="str">
        <f>IFERROR(__xludf.DUMMYFUNCTION("""COMPUTED_VALUE"""),"Python")</f>
        <v>Python</v>
      </c>
      <c r="H6247" s="1" t="str">
        <f>IFERROR(__xludf.DUMMYFUNCTION("""COMPUTED_VALUE"""),"SQL")</f>
        <v>SQL</v>
      </c>
    </row>
    <row r="6248">
      <c r="B6248" s="1" t="str">
        <f>IFERROR(__xludf.DUMMYFUNCTION("""COMPUTED_VALUE"""),"Bash/Shell/PowerShell;HTML/CSS;JavaScript;PHP;Python;SQL;TypeScript")</f>
        <v>Bash/Shell/PowerShell;HTML/CSS;JavaScript;PHP;Python;SQL;TypeScript</v>
      </c>
      <c r="E6248" s="1" t="str">
        <f>IFERROR(__xludf.DUMMYFUNCTION("UNIQUE(SPLIT(B6248,"";""))"),"Bash/Shell/PowerShell")</f>
        <v>Bash/Shell/PowerShell</v>
      </c>
      <c r="F6248" s="1" t="str">
        <f>IFERROR(__xludf.DUMMYFUNCTION("""COMPUTED_VALUE"""),"HTML/CSS")</f>
        <v>HTML/CSS</v>
      </c>
      <c r="G6248" s="1" t="str">
        <f>IFERROR(__xludf.DUMMYFUNCTION("""COMPUTED_VALUE"""),"JavaScript")</f>
        <v>JavaScript</v>
      </c>
      <c r="H6248" s="1" t="str">
        <f>IFERROR(__xludf.DUMMYFUNCTION("""COMPUTED_VALUE"""),"PHP")</f>
        <v>PHP</v>
      </c>
      <c r="I6248" s="1" t="str">
        <f>IFERROR(__xludf.DUMMYFUNCTION("""COMPUTED_VALUE"""),"Python")</f>
        <v>Python</v>
      </c>
      <c r="J6248" s="1" t="str">
        <f>IFERROR(__xludf.DUMMYFUNCTION("""COMPUTED_VALUE"""),"SQL")</f>
        <v>SQL</v>
      </c>
      <c r="K6248" s="1" t="str">
        <f>IFERROR(__xludf.DUMMYFUNCTION("""COMPUTED_VALUE"""),"TypeScript")</f>
        <v>TypeScript</v>
      </c>
    </row>
    <row r="6249">
      <c r="B6249" s="1" t="str">
        <f>IFERROR(__xludf.DUMMYFUNCTION("""COMPUTED_VALUE"""),"C++;Java;Kotlin")</f>
        <v>C++;Java;Kotlin</v>
      </c>
      <c r="E6249" s="1" t="str">
        <f>IFERROR(__xludf.DUMMYFUNCTION("UNIQUE(SPLIT(B6249,"";""))"),"C++")</f>
        <v>C++</v>
      </c>
      <c r="F6249" s="1" t="str">
        <f>IFERROR(__xludf.DUMMYFUNCTION("""COMPUTED_VALUE"""),"Java")</f>
        <v>Java</v>
      </c>
      <c r="G6249" s="1" t="str">
        <f>IFERROR(__xludf.DUMMYFUNCTION("""COMPUTED_VALUE"""),"Kotlin")</f>
        <v>Kotlin</v>
      </c>
    </row>
    <row r="6250">
      <c r="B6250" s="1" t="str">
        <f>IFERROR(__xludf.DUMMYFUNCTION("""COMPUTED_VALUE"""),"Java;Objective-C;Swift")</f>
        <v>Java;Objective-C;Swift</v>
      </c>
      <c r="E6250" s="1" t="str">
        <f>IFERROR(__xludf.DUMMYFUNCTION("UNIQUE(SPLIT(B6250,"";""))"),"Java")</f>
        <v>Java</v>
      </c>
      <c r="F6250" s="1" t="str">
        <f>IFERROR(__xludf.DUMMYFUNCTION("""COMPUTED_VALUE"""),"Objective-C")</f>
        <v>Objective-C</v>
      </c>
      <c r="G6250" s="1" t="str">
        <f>IFERROR(__xludf.DUMMYFUNCTION("""COMPUTED_VALUE"""),"Swift")</f>
        <v>Swift</v>
      </c>
    </row>
    <row r="6251">
      <c r="B6251" s="1" t="str">
        <f>IFERROR(__xludf.DUMMYFUNCTION("""COMPUTED_VALUE"""),"C++;HTML/CSS;Java;JavaScript;Python")</f>
        <v>C++;HTML/CSS;Java;JavaScript;Python</v>
      </c>
      <c r="E6251" s="1" t="str">
        <f>IFERROR(__xludf.DUMMYFUNCTION("UNIQUE(SPLIT(B6251,"";""))"),"C++")</f>
        <v>C++</v>
      </c>
      <c r="F6251" s="1" t="str">
        <f>IFERROR(__xludf.DUMMYFUNCTION("""COMPUTED_VALUE"""),"HTML/CSS")</f>
        <v>HTML/CSS</v>
      </c>
      <c r="G6251" s="1" t="str">
        <f>IFERROR(__xludf.DUMMYFUNCTION("""COMPUTED_VALUE"""),"Java")</f>
        <v>Java</v>
      </c>
      <c r="H6251" s="1" t="str">
        <f>IFERROR(__xludf.DUMMYFUNCTION("""COMPUTED_VALUE"""),"JavaScript")</f>
        <v>JavaScript</v>
      </c>
      <c r="I6251" s="1" t="str">
        <f>IFERROR(__xludf.DUMMYFUNCTION("""COMPUTED_VALUE"""),"Python")</f>
        <v>Python</v>
      </c>
    </row>
    <row r="6252">
      <c r="B6252" s="1" t="str">
        <f>IFERROR(__xludf.DUMMYFUNCTION("""COMPUTED_VALUE"""),"JavaScript;Kotlin;PHP")</f>
        <v>JavaScript;Kotlin;PHP</v>
      </c>
      <c r="E6252" s="1" t="str">
        <f>IFERROR(__xludf.DUMMYFUNCTION("UNIQUE(SPLIT(B6252,"";""))"),"JavaScript")</f>
        <v>JavaScript</v>
      </c>
      <c r="F6252" s="1" t="str">
        <f>IFERROR(__xludf.DUMMYFUNCTION("""COMPUTED_VALUE"""),"Kotlin")</f>
        <v>Kotlin</v>
      </c>
      <c r="G6252" s="1" t="str">
        <f>IFERROR(__xludf.DUMMYFUNCTION("""COMPUTED_VALUE"""),"PHP")</f>
        <v>PHP</v>
      </c>
    </row>
    <row r="6253">
      <c r="B6253" s="1" t="str">
        <f>IFERROR(__xludf.DUMMYFUNCTION("""COMPUTED_VALUE"""),"Python;R")</f>
        <v>Python;R</v>
      </c>
      <c r="E6253" s="1" t="str">
        <f>IFERROR(__xludf.DUMMYFUNCTION("UNIQUE(SPLIT(B6253,"";""))"),"Python")</f>
        <v>Python</v>
      </c>
      <c r="F6253" s="1" t="str">
        <f>IFERROR(__xludf.DUMMYFUNCTION("""COMPUTED_VALUE"""),"R")</f>
        <v>R</v>
      </c>
    </row>
    <row r="6254">
      <c r="B6254" s="1" t="str">
        <f>IFERROR(__xludf.DUMMYFUNCTION("""COMPUTED_VALUE"""),"Bash/Shell/PowerShell;HTML/CSS;Java;JavaScript;Python;SQL;TypeScript")</f>
        <v>Bash/Shell/PowerShell;HTML/CSS;Java;JavaScript;Python;SQL;TypeScript</v>
      </c>
      <c r="E6254" s="1" t="str">
        <f>IFERROR(__xludf.DUMMYFUNCTION("UNIQUE(SPLIT(B6254,"";""))"),"Bash/Shell/PowerShell")</f>
        <v>Bash/Shell/PowerShell</v>
      </c>
      <c r="F6254" s="1" t="str">
        <f>IFERROR(__xludf.DUMMYFUNCTION("""COMPUTED_VALUE"""),"HTML/CSS")</f>
        <v>HTML/CSS</v>
      </c>
      <c r="G6254" s="1" t="str">
        <f>IFERROR(__xludf.DUMMYFUNCTION("""COMPUTED_VALUE"""),"Java")</f>
        <v>Java</v>
      </c>
      <c r="H6254" s="1" t="str">
        <f>IFERROR(__xludf.DUMMYFUNCTION("""COMPUTED_VALUE"""),"JavaScript")</f>
        <v>JavaScript</v>
      </c>
      <c r="I6254" s="1" t="str">
        <f>IFERROR(__xludf.DUMMYFUNCTION("""COMPUTED_VALUE"""),"Python")</f>
        <v>Python</v>
      </c>
      <c r="J6254" s="1" t="str">
        <f>IFERROR(__xludf.DUMMYFUNCTION("""COMPUTED_VALUE"""),"SQL")</f>
        <v>SQL</v>
      </c>
      <c r="K6254" s="1" t="str">
        <f>IFERROR(__xludf.DUMMYFUNCTION("""COMPUTED_VALUE"""),"TypeScript")</f>
        <v>TypeScript</v>
      </c>
    </row>
    <row r="6255">
      <c r="B6255" s="1" t="str">
        <f>IFERROR(__xludf.DUMMYFUNCTION("""COMPUTED_VALUE"""),"C;C++;HTML/CSS;Java;PHP;SQL")</f>
        <v>C;C++;HTML/CSS;Java;PHP;SQL</v>
      </c>
      <c r="E6255" s="1" t="str">
        <f>IFERROR(__xludf.DUMMYFUNCTION("UNIQUE(SPLIT(B6255,"";""))"),"C")</f>
        <v>C</v>
      </c>
      <c r="F6255" s="1" t="str">
        <f>IFERROR(__xludf.DUMMYFUNCTION("""COMPUTED_VALUE"""),"C++")</f>
        <v>C++</v>
      </c>
      <c r="G6255" s="1" t="str">
        <f>IFERROR(__xludf.DUMMYFUNCTION("""COMPUTED_VALUE"""),"HTML/CSS")</f>
        <v>HTML/CSS</v>
      </c>
      <c r="H6255" s="1" t="str">
        <f>IFERROR(__xludf.DUMMYFUNCTION("""COMPUTED_VALUE"""),"Java")</f>
        <v>Java</v>
      </c>
      <c r="I6255" s="1" t="str">
        <f>IFERROR(__xludf.DUMMYFUNCTION("""COMPUTED_VALUE"""),"PHP")</f>
        <v>PHP</v>
      </c>
      <c r="J6255" s="1" t="str">
        <f>IFERROR(__xludf.DUMMYFUNCTION("""COMPUTED_VALUE"""),"SQL")</f>
        <v>SQL</v>
      </c>
    </row>
    <row r="6256">
      <c r="B6256" s="1" t="str">
        <f>IFERROR(__xludf.DUMMYFUNCTION("""COMPUTED_VALUE"""),"Go;HTML/CSS;JavaScript;TypeScript")</f>
        <v>Go;HTML/CSS;JavaScript;TypeScript</v>
      </c>
      <c r="E6256" s="1" t="str">
        <f>IFERROR(__xludf.DUMMYFUNCTION("UNIQUE(SPLIT(B6256,"";""))"),"Go")</f>
        <v>Go</v>
      </c>
      <c r="F6256" s="1" t="str">
        <f>IFERROR(__xludf.DUMMYFUNCTION("""COMPUTED_VALUE"""),"HTML/CSS")</f>
        <v>HTML/CSS</v>
      </c>
      <c r="G6256" s="1" t="str">
        <f>IFERROR(__xludf.DUMMYFUNCTION("""COMPUTED_VALUE"""),"JavaScript")</f>
        <v>JavaScript</v>
      </c>
      <c r="H6256" s="1" t="str">
        <f>IFERROR(__xludf.DUMMYFUNCTION("""COMPUTED_VALUE"""),"TypeScript")</f>
        <v>TypeScript</v>
      </c>
    </row>
    <row r="6257">
      <c r="B6257" s="1" t="str">
        <f>IFERROR(__xludf.DUMMYFUNCTION("""COMPUTED_VALUE"""),"C#;HTML/CSS;JavaScript;Python;SQL")</f>
        <v>C#;HTML/CSS;JavaScript;Python;SQL</v>
      </c>
      <c r="E6257" s="1" t="str">
        <f>IFERROR(__xludf.DUMMYFUNCTION("UNIQUE(SPLIT(B6257,"";""))"),"C#")</f>
        <v>C#</v>
      </c>
      <c r="F6257" s="1" t="str">
        <f>IFERROR(__xludf.DUMMYFUNCTION("""COMPUTED_VALUE"""),"HTML/CSS")</f>
        <v>HTML/CSS</v>
      </c>
      <c r="G6257" s="1" t="str">
        <f>IFERROR(__xludf.DUMMYFUNCTION("""COMPUTED_VALUE"""),"JavaScript")</f>
        <v>JavaScript</v>
      </c>
      <c r="H6257" s="1" t="str">
        <f>IFERROR(__xludf.DUMMYFUNCTION("""COMPUTED_VALUE"""),"Python")</f>
        <v>Python</v>
      </c>
      <c r="I6257" s="1" t="str">
        <f>IFERROR(__xludf.DUMMYFUNCTION("""COMPUTED_VALUE"""),"SQL")</f>
        <v>SQL</v>
      </c>
    </row>
    <row r="6258">
      <c r="B6258" s="1" t="str">
        <f>IFERROR(__xludf.DUMMYFUNCTION("""COMPUTED_VALUE"""),"Assembly;C;C++;HTML/CSS;JavaScript;Python;Ruby;Rust;SQL")</f>
        <v>Assembly;C;C++;HTML/CSS;JavaScript;Python;Ruby;Rust;SQL</v>
      </c>
      <c r="E6258" s="1" t="str">
        <f>IFERROR(__xludf.DUMMYFUNCTION("UNIQUE(SPLIT(B6258,"";""))"),"Assembly")</f>
        <v>Assembly</v>
      </c>
      <c r="F6258" s="1" t="str">
        <f>IFERROR(__xludf.DUMMYFUNCTION("""COMPUTED_VALUE"""),"C")</f>
        <v>C</v>
      </c>
      <c r="G6258" s="1" t="str">
        <f>IFERROR(__xludf.DUMMYFUNCTION("""COMPUTED_VALUE"""),"C++")</f>
        <v>C++</v>
      </c>
      <c r="H6258" s="1" t="str">
        <f>IFERROR(__xludf.DUMMYFUNCTION("""COMPUTED_VALUE"""),"HTML/CSS")</f>
        <v>HTML/CSS</v>
      </c>
      <c r="I6258" s="1" t="str">
        <f>IFERROR(__xludf.DUMMYFUNCTION("""COMPUTED_VALUE"""),"JavaScript")</f>
        <v>JavaScript</v>
      </c>
      <c r="J6258" s="1" t="str">
        <f>IFERROR(__xludf.DUMMYFUNCTION("""COMPUTED_VALUE"""),"Python")</f>
        <v>Python</v>
      </c>
      <c r="K6258" s="1" t="str">
        <f>IFERROR(__xludf.DUMMYFUNCTION("""COMPUTED_VALUE"""),"Ruby")</f>
        <v>Ruby</v>
      </c>
      <c r="L6258" s="1" t="str">
        <f>IFERROR(__xludf.DUMMYFUNCTION("""COMPUTED_VALUE"""),"Rust")</f>
        <v>Rust</v>
      </c>
      <c r="M6258" s="1" t="str">
        <f>IFERROR(__xludf.DUMMYFUNCTION("""COMPUTED_VALUE"""),"SQL")</f>
        <v>SQL</v>
      </c>
    </row>
    <row r="6259">
      <c r="B6259" s="1" t="str">
        <f>IFERROR(__xludf.DUMMYFUNCTION("""COMPUTED_VALUE"""),"Bash/Shell/PowerShell;C#;HTML/CSS;Java;JavaScript;Python;Ruby;SQL")</f>
        <v>Bash/Shell/PowerShell;C#;HTML/CSS;Java;JavaScript;Python;Ruby;SQL</v>
      </c>
      <c r="E6259" s="1" t="str">
        <f>IFERROR(__xludf.DUMMYFUNCTION("UNIQUE(SPLIT(B6259,"";""))"),"Bash/Shell/PowerShell")</f>
        <v>Bash/Shell/PowerShell</v>
      </c>
      <c r="F6259" s="1" t="str">
        <f>IFERROR(__xludf.DUMMYFUNCTION("""COMPUTED_VALUE"""),"C#")</f>
        <v>C#</v>
      </c>
      <c r="G6259" s="1" t="str">
        <f>IFERROR(__xludf.DUMMYFUNCTION("""COMPUTED_VALUE"""),"HTML/CSS")</f>
        <v>HTML/CSS</v>
      </c>
      <c r="H6259" s="1" t="str">
        <f>IFERROR(__xludf.DUMMYFUNCTION("""COMPUTED_VALUE"""),"Java")</f>
        <v>Java</v>
      </c>
      <c r="I6259" s="1" t="str">
        <f>IFERROR(__xludf.DUMMYFUNCTION("""COMPUTED_VALUE"""),"JavaScript")</f>
        <v>JavaScript</v>
      </c>
      <c r="J6259" s="1" t="str">
        <f>IFERROR(__xludf.DUMMYFUNCTION("""COMPUTED_VALUE"""),"Python")</f>
        <v>Python</v>
      </c>
      <c r="K6259" s="1" t="str">
        <f>IFERROR(__xludf.DUMMYFUNCTION("""COMPUTED_VALUE"""),"Ruby")</f>
        <v>Ruby</v>
      </c>
      <c r="L6259" s="1" t="str">
        <f>IFERROR(__xludf.DUMMYFUNCTION("""COMPUTED_VALUE"""),"SQL")</f>
        <v>SQL</v>
      </c>
    </row>
    <row r="6260">
      <c r="B6260" s="1" t="str">
        <f>IFERROR(__xludf.DUMMYFUNCTION("""COMPUTED_VALUE"""),"Bash/Shell/PowerShell;Elixir;HTML/CSS;Java;JavaScript;PHP;Python;SQL;Swift;VBA")</f>
        <v>Bash/Shell/PowerShell;Elixir;HTML/CSS;Java;JavaScript;PHP;Python;SQL;Swift;VBA</v>
      </c>
      <c r="E6260" s="1" t="str">
        <f>IFERROR(__xludf.DUMMYFUNCTION("UNIQUE(SPLIT(B6260,"";""))"),"Bash/Shell/PowerShell")</f>
        <v>Bash/Shell/PowerShell</v>
      </c>
      <c r="F6260" s="1" t="str">
        <f>IFERROR(__xludf.DUMMYFUNCTION("""COMPUTED_VALUE"""),"Elixir")</f>
        <v>Elixir</v>
      </c>
      <c r="G6260" s="1" t="str">
        <f>IFERROR(__xludf.DUMMYFUNCTION("""COMPUTED_VALUE"""),"HTML/CSS")</f>
        <v>HTML/CSS</v>
      </c>
      <c r="H6260" s="1" t="str">
        <f>IFERROR(__xludf.DUMMYFUNCTION("""COMPUTED_VALUE"""),"Java")</f>
        <v>Java</v>
      </c>
      <c r="I6260" s="1" t="str">
        <f>IFERROR(__xludf.DUMMYFUNCTION("""COMPUTED_VALUE"""),"JavaScript")</f>
        <v>JavaScript</v>
      </c>
      <c r="J6260" s="1" t="str">
        <f>IFERROR(__xludf.DUMMYFUNCTION("""COMPUTED_VALUE"""),"PHP")</f>
        <v>PHP</v>
      </c>
      <c r="K6260" s="1" t="str">
        <f>IFERROR(__xludf.DUMMYFUNCTION("""COMPUTED_VALUE"""),"Python")</f>
        <v>Python</v>
      </c>
      <c r="L6260" s="1" t="str">
        <f>IFERROR(__xludf.DUMMYFUNCTION("""COMPUTED_VALUE"""),"SQL")</f>
        <v>SQL</v>
      </c>
      <c r="M6260" s="1" t="str">
        <f>IFERROR(__xludf.DUMMYFUNCTION("""COMPUTED_VALUE"""),"Swift")</f>
        <v>Swift</v>
      </c>
      <c r="N6260" s="1" t="str">
        <f>IFERROR(__xludf.DUMMYFUNCTION("""COMPUTED_VALUE"""),"VBA")</f>
        <v>VBA</v>
      </c>
    </row>
    <row r="6261">
      <c r="B6261" s="1" t="str">
        <f>IFERROR(__xludf.DUMMYFUNCTION("""COMPUTED_VALUE"""),"Bash/Shell/PowerShell;HTML/CSS;Objective-C;Python;Swift")</f>
        <v>Bash/Shell/PowerShell;HTML/CSS;Objective-C;Python;Swift</v>
      </c>
      <c r="E6261" s="1" t="str">
        <f>IFERROR(__xludf.DUMMYFUNCTION("UNIQUE(SPLIT(B6261,"";""))"),"Bash/Shell/PowerShell")</f>
        <v>Bash/Shell/PowerShell</v>
      </c>
      <c r="F6261" s="1" t="str">
        <f>IFERROR(__xludf.DUMMYFUNCTION("""COMPUTED_VALUE"""),"HTML/CSS")</f>
        <v>HTML/CSS</v>
      </c>
      <c r="G6261" s="1" t="str">
        <f>IFERROR(__xludf.DUMMYFUNCTION("""COMPUTED_VALUE"""),"Objective-C")</f>
        <v>Objective-C</v>
      </c>
      <c r="H6261" s="1" t="str">
        <f>IFERROR(__xludf.DUMMYFUNCTION("""COMPUTED_VALUE"""),"Python")</f>
        <v>Python</v>
      </c>
      <c r="I6261" s="1" t="str">
        <f>IFERROR(__xludf.DUMMYFUNCTION("""COMPUTED_VALUE"""),"Swift")</f>
        <v>Swift</v>
      </c>
    </row>
    <row r="6262">
      <c r="B6262" s="1" t="str">
        <f>IFERROR(__xludf.DUMMYFUNCTION("""COMPUTED_VALUE"""),"Bash/Shell/PowerShell;C#;HTML/CSS;JavaScript;TypeScript")</f>
        <v>Bash/Shell/PowerShell;C#;HTML/CSS;JavaScript;TypeScript</v>
      </c>
      <c r="E6262" s="1" t="str">
        <f>IFERROR(__xludf.DUMMYFUNCTION("UNIQUE(SPLIT(B6262,"";""))"),"Bash/Shell/PowerShell")</f>
        <v>Bash/Shell/PowerShell</v>
      </c>
      <c r="F6262" s="1" t="str">
        <f>IFERROR(__xludf.DUMMYFUNCTION("""COMPUTED_VALUE"""),"C#")</f>
        <v>C#</v>
      </c>
      <c r="G6262" s="1" t="str">
        <f>IFERROR(__xludf.DUMMYFUNCTION("""COMPUTED_VALUE"""),"HTML/CSS")</f>
        <v>HTML/CSS</v>
      </c>
      <c r="H6262" s="1" t="str">
        <f>IFERROR(__xludf.DUMMYFUNCTION("""COMPUTED_VALUE"""),"JavaScript")</f>
        <v>JavaScript</v>
      </c>
      <c r="I6262" s="1" t="str">
        <f>IFERROR(__xludf.DUMMYFUNCTION("""COMPUTED_VALUE"""),"TypeScript")</f>
        <v>TypeScript</v>
      </c>
    </row>
    <row r="6263">
      <c r="B6263" s="1" t="str">
        <f>IFERROR(__xludf.DUMMYFUNCTION("""COMPUTED_VALUE"""),"Java;JavaScript;PHP")</f>
        <v>Java;JavaScript;PHP</v>
      </c>
      <c r="E6263" s="1" t="str">
        <f>IFERROR(__xludf.DUMMYFUNCTION("UNIQUE(SPLIT(B6263,"";""))"),"Java")</f>
        <v>Java</v>
      </c>
      <c r="F6263" s="1" t="str">
        <f>IFERROR(__xludf.DUMMYFUNCTION("""COMPUTED_VALUE"""),"JavaScript")</f>
        <v>JavaScript</v>
      </c>
      <c r="G6263" s="1" t="str">
        <f>IFERROR(__xludf.DUMMYFUNCTION("""COMPUTED_VALUE"""),"PHP")</f>
        <v>PHP</v>
      </c>
    </row>
    <row r="6264">
      <c r="B6264" s="1" t="str">
        <f>IFERROR(__xludf.DUMMYFUNCTION("""COMPUTED_VALUE"""),"HTML/CSS;Java;JavaScript;PHP;Python;SQL")</f>
        <v>HTML/CSS;Java;JavaScript;PHP;Python;SQL</v>
      </c>
      <c r="E6264" s="1" t="str">
        <f>IFERROR(__xludf.DUMMYFUNCTION("UNIQUE(SPLIT(B6264,"";""))"),"HTML/CSS")</f>
        <v>HTML/CSS</v>
      </c>
      <c r="F6264" s="1" t="str">
        <f>IFERROR(__xludf.DUMMYFUNCTION("""COMPUTED_VALUE"""),"Java")</f>
        <v>Java</v>
      </c>
      <c r="G6264" s="1" t="str">
        <f>IFERROR(__xludf.DUMMYFUNCTION("""COMPUTED_VALUE"""),"JavaScript")</f>
        <v>JavaScript</v>
      </c>
      <c r="H6264" s="1" t="str">
        <f>IFERROR(__xludf.DUMMYFUNCTION("""COMPUTED_VALUE"""),"PHP")</f>
        <v>PHP</v>
      </c>
      <c r="I6264" s="1" t="str">
        <f>IFERROR(__xludf.DUMMYFUNCTION("""COMPUTED_VALUE"""),"Python")</f>
        <v>Python</v>
      </c>
      <c r="J6264" s="1" t="str">
        <f>IFERROR(__xludf.DUMMYFUNCTION("""COMPUTED_VALUE"""),"SQL")</f>
        <v>SQL</v>
      </c>
    </row>
    <row r="6265">
      <c r="B6265" s="1" t="str">
        <f>IFERROR(__xludf.DUMMYFUNCTION("""COMPUTED_VALUE"""),"C;HTML/CSS;Java")</f>
        <v>C;HTML/CSS;Java</v>
      </c>
      <c r="E6265" s="1" t="str">
        <f>IFERROR(__xludf.DUMMYFUNCTION("UNIQUE(SPLIT(B6265,"";""))"),"C")</f>
        <v>C</v>
      </c>
      <c r="F6265" s="1" t="str">
        <f>IFERROR(__xludf.DUMMYFUNCTION("""COMPUTED_VALUE"""),"HTML/CSS")</f>
        <v>HTML/CSS</v>
      </c>
      <c r="G6265" s="1" t="str">
        <f>IFERROR(__xludf.DUMMYFUNCTION("""COMPUTED_VALUE"""),"Java")</f>
        <v>Java</v>
      </c>
    </row>
    <row r="6266">
      <c r="B6266" s="1" t="str">
        <f>IFERROR(__xludf.DUMMYFUNCTION("""COMPUTED_VALUE"""),"Assembly;Bash/Shell/PowerShell;C;C++;HTML/CSS;Java;JavaScript;PHP;Python;SQL")</f>
        <v>Assembly;Bash/Shell/PowerShell;C;C++;HTML/CSS;Java;JavaScript;PHP;Python;SQL</v>
      </c>
      <c r="E6266" s="1" t="str">
        <f>IFERROR(__xludf.DUMMYFUNCTION("UNIQUE(SPLIT(B6266,"";""))"),"Assembly")</f>
        <v>Assembly</v>
      </c>
      <c r="F6266" s="1" t="str">
        <f>IFERROR(__xludf.DUMMYFUNCTION("""COMPUTED_VALUE"""),"Bash/Shell/PowerShell")</f>
        <v>Bash/Shell/PowerShell</v>
      </c>
      <c r="G6266" s="1" t="str">
        <f>IFERROR(__xludf.DUMMYFUNCTION("""COMPUTED_VALUE"""),"C")</f>
        <v>C</v>
      </c>
      <c r="H6266" s="1" t="str">
        <f>IFERROR(__xludf.DUMMYFUNCTION("""COMPUTED_VALUE"""),"C++")</f>
        <v>C++</v>
      </c>
      <c r="I6266" s="1" t="str">
        <f>IFERROR(__xludf.DUMMYFUNCTION("""COMPUTED_VALUE"""),"HTML/CSS")</f>
        <v>HTML/CSS</v>
      </c>
      <c r="J6266" s="1" t="str">
        <f>IFERROR(__xludf.DUMMYFUNCTION("""COMPUTED_VALUE"""),"Java")</f>
        <v>Java</v>
      </c>
      <c r="K6266" s="1" t="str">
        <f>IFERROR(__xludf.DUMMYFUNCTION("""COMPUTED_VALUE"""),"JavaScript")</f>
        <v>JavaScript</v>
      </c>
      <c r="L6266" s="1" t="str">
        <f>IFERROR(__xludf.DUMMYFUNCTION("""COMPUTED_VALUE"""),"PHP")</f>
        <v>PHP</v>
      </c>
      <c r="M6266" s="1" t="str">
        <f>IFERROR(__xludf.DUMMYFUNCTION("""COMPUTED_VALUE"""),"Python")</f>
        <v>Python</v>
      </c>
      <c r="N6266" s="1" t="str">
        <f>IFERROR(__xludf.DUMMYFUNCTION("""COMPUTED_VALUE"""),"SQL")</f>
        <v>SQL</v>
      </c>
    </row>
    <row r="6267">
      <c r="B6267" s="1" t="str">
        <f>IFERROR(__xludf.DUMMYFUNCTION("""COMPUTED_VALUE"""),"C#;JavaScript;SQL;Other(s):")</f>
        <v>C#;JavaScript;SQL;Other(s):</v>
      </c>
      <c r="E6267" s="1" t="str">
        <f>IFERROR(__xludf.DUMMYFUNCTION("UNIQUE(SPLIT(B6267,"";""))"),"C#")</f>
        <v>C#</v>
      </c>
      <c r="F6267" s="1" t="str">
        <f>IFERROR(__xludf.DUMMYFUNCTION("""COMPUTED_VALUE"""),"JavaScript")</f>
        <v>JavaScript</v>
      </c>
      <c r="G6267" s="1" t="str">
        <f>IFERROR(__xludf.DUMMYFUNCTION("""COMPUTED_VALUE"""),"SQL")</f>
        <v>SQL</v>
      </c>
      <c r="H6267" s="1" t="str">
        <f>IFERROR(__xludf.DUMMYFUNCTION("""COMPUTED_VALUE"""),"Other(s):")</f>
        <v>Other(s):</v>
      </c>
    </row>
    <row r="6268">
      <c r="B6268" s="1" t="str">
        <f>IFERROR(__xludf.DUMMYFUNCTION("""COMPUTED_VALUE"""),"Assembly;C;Elixir;Go;Java;JavaScript;PHP;Python;Rust;TypeScript")</f>
        <v>Assembly;C;Elixir;Go;Java;JavaScript;PHP;Python;Rust;TypeScript</v>
      </c>
      <c r="E6268" s="1" t="str">
        <f>IFERROR(__xludf.DUMMYFUNCTION("UNIQUE(SPLIT(B6268,"";""))"),"Assembly")</f>
        <v>Assembly</v>
      </c>
      <c r="F6268" s="1" t="str">
        <f>IFERROR(__xludf.DUMMYFUNCTION("""COMPUTED_VALUE"""),"C")</f>
        <v>C</v>
      </c>
      <c r="G6268" s="1" t="str">
        <f>IFERROR(__xludf.DUMMYFUNCTION("""COMPUTED_VALUE"""),"Elixir")</f>
        <v>Elixir</v>
      </c>
      <c r="H6268" s="1" t="str">
        <f>IFERROR(__xludf.DUMMYFUNCTION("""COMPUTED_VALUE"""),"Go")</f>
        <v>Go</v>
      </c>
      <c r="I6268" s="1" t="str">
        <f>IFERROR(__xludf.DUMMYFUNCTION("""COMPUTED_VALUE"""),"Java")</f>
        <v>Java</v>
      </c>
      <c r="J6268" s="1" t="str">
        <f>IFERROR(__xludf.DUMMYFUNCTION("""COMPUTED_VALUE"""),"JavaScript")</f>
        <v>JavaScript</v>
      </c>
      <c r="K6268" s="1" t="str">
        <f>IFERROR(__xludf.DUMMYFUNCTION("""COMPUTED_VALUE"""),"PHP")</f>
        <v>PHP</v>
      </c>
      <c r="L6268" s="1" t="str">
        <f>IFERROR(__xludf.DUMMYFUNCTION("""COMPUTED_VALUE"""),"Python")</f>
        <v>Python</v>
      </c>
      <c r="M6268" s="1" t="str">
        <f>IFERROR(__xludf.DUMMYFUNCTION("""COMPUTED_VALUE"""),"Rust")</f>
        <v>Rust</v>
      </c>
      <c r="N6268" s="1" t="str">
        <f>IFERROR(__xludf.DUMMYFUNCTION("""COMPUTED_VALUE"""),"TypeScript")</f>
        <v>TypeScript</v>
      </c>
    </row>
    <row r="6269">
      <c r="B6269" s="1" t="str">
        <f>IFERROR(__xludf.DUMMYFUNCTION("""COMPUTED_VALUE"""),"Bash/Shell/PowerShell;HTML/CSS;Python;Rust")</f>
        <v>Bash/Shell/PowerShell;HTML/CSS;Python;Rust</v>
      </c>
      <c r="E6269" s="1" t="str">
        <f>IFERROR(__xludf.DUMMYFUNCTION("UNIQUE(SPLIT(B6269,"";""))"),"Bash/Shell/PowerShell")</f>
        <v>Bash/Shell/PowerShell</v>
      </c>
      <c r="F6269" s="1" t="str">
        <f>IFERROR(__xludf.DUMMYFUNCTION("""COMPUTED_VALUE"""),"HTML/CSS")</f>
        <v>HTML/CSS</v>
      </c>
      <c r="G6269" s="1" t="str">
        <f>IFERROR(__xludf.DUMMYFUNCTION("""COMPUTED_VALUE"""),"Python")</f>
        <v>Python</v>
      </c>
      <c r="H6269" s="1" t="str">
        <f>IFERROR(__xludf.DUMMYFUNCTION("""COMPUTED_VALUE"""),"Rust")</f>
        <v>Rust</v>
      </c>
    </row>
    <row r="6270">
      <c r="B6270" s="1" t="str">
        <f>IFERROR(__xludf.DUMMYFUNCTION("""COMPUTED_VALUE"""),"HTML/CSS;JavaScript;TypeScript")</f>
        <v>HTML/CSS;JavaScript;TypeScript</v>
      </c>
      <c r="E6270" s="1" t="str">
        <f>IFERROR(__xludf.DUMMYFUNCTION("UNIQUE(SPLIT(B6270,"";""))"),"HTML/CSS")</f>
        <v>HTML/CSS</v>
      </c>
      <c r="F6270" s="1" t="str">
        <f>IFERROR(__xludf.DUMMYFUNCTION("""COMPUTED_VALUE"""),"JavaScript")</f>
        <v>JavaScript</v>
      </c>
      <c r="G6270" s="1" t="str">
        <f>IFERROR(__xludf.DUMMYFUNCTION("""COMPUTED_VALUE"""),"TypeScript")</f>
        <v>TypeScript</v>
      </c>
    </row>
    <row r="6271">
      <c r="B6271" s="1" t="str">
        <f>IFERROR(__xludf.DUMMYFUNCTION("""COMPUTED_VALUE"""),"Assembly;Python")</f>
        <v>Assembly;Python</v>
      </c>
      <c r="E6271" s="1" t="str">
        <f>IFERROR(__xludf.DUMMYFUNCTION("UNIQUE(SPLIT(B6271,"";""))"),"Assembly")</f>
        <v>Assembly</v>
      </c>
      <c r="F6271" s="1" t="str">
        <f>IFERROR(__xludf.DUMMYFUNCTION("""COMPUTED_VALUE"""),"Python")</f>
        <v>Python</v>
      </c>
    </row>
    <row r="6272">
      <c r="B6272" s="1" t="str">
        <f>IFERROR(__xludf.DUMMYFUNCTION("""COMPUTED_VALUE"""),"C;C++;C#;Java;JavaScript;Kotlin;Objective-C;PHP;Python;Ruby;SQL;Swift")</f>
        <v>C;C++;C#;Java;JavaScript;Kotlin;Objective-C;PHP;Python;Ruby;SQL;Swift</v>
      </c>
      <c r="E6272" s="1" t="str">
        <f>IFERROR(__xludf.DUMMYFUNCTION("UNIQUE(SPLIT(B6272,"";""))"),"C")</f>
        <v>C</v>
      </c>
      <c r="F6272" s="1" t="str">
        <f>IFERROR(__xludf.DUMMYFUNCTION("""COMPUTED_VALUE"""),"C++")</f>
        <v>C++</v>
      </c>
      <c r="G6272" s="1" t="str">
        <f>IFERROR(__xludf.DUMMYFUNCTION("""COMPUTED_VALUE"""),"C#")</f>
        <v>C#</v>
      </c>
      <c r="H6272" s="1" t="str">
        <f>IFERROR(__xludf.DUMMYFUNCTION("""COMPUTED_VALUE"""),"Java")</f>
        <v>Java</v>
      </c>
      <c r="I6272" s="1" t="str">
        <f>IFERROR(__xludf.DUMMYFUNCTION("""COMPUTED_VALUE"""),"JavaScript")</f>
        <v>JavaScript</v>
      </c>
      <c r="J6272" s="1" t="str">
        <f>IFERROR(__xludf.DUMMYFUNCTION("""COMPUTED_VALUE"""),"Kotlin")</f>
        <v>Kotlin</v>
      </c>
      <c r="K6272" s="1" t="str">
        <f>IFERROR(__xludf.DUMMYFUNCTION("""COMPUTED_VALUE"""),"Objective-C")</f>
        <v>Objective-C</v>
      </c>
      <c r="L6272" s="1" t="str">
        <f>IFERROR(__xludf.DUMMYFUNCTION("""COMPUTED_VALUE"""),"PHP")</f>
        <v>PHP</v>
      </c>
      <c r="M6272" s="1" t="str">
        <f>IFERROR(__xludf.DUMMYFUNCTION("""COMPUTED_VALUE"""),"Python")</f>
        <v>Python</v>
      </c>
      <c r="N6272" s="1" t="str">
        <f>IFERROR(__xludf.DUMMYFUNCTION("""COMPUTED_VALUE"""),"Ruby")</f>
        <v>Ruby</v>
      </c>
      <c r="O6272" s="1" t="str">
        <f>IFERROR(__xludf.DUMMYFUNCTION("""COMPUTED_VALUE"""),"SQL")</f>
        <v>SQL</v>
      </c>
      <c r="P6272" s="1" t="str">
        <f>IFERROR(__xludf.DUMMYFUNCTION("""COMPUTED_VALUE"""),"Swift")</f>
        <v>Swift</v>
      </c>
    </row>
    <row r="6273">
      <c r="B6273" s="1" t="str">
        <f>IFERROR(__xludf.DUMMYFUNCTION("""COMPUTED_VALUE"""),"Bash/Shell/PowerShell;C;C++;Dart;F#;Go;HTML/CSS;Java;JavaScript;Kotlin;Python;SQL")</f>
        <v>Bash/Shell/PowerShell;C;C++;Dart;F#;Go;HTML/CSS;Java;JavaScript;Kotlin;Python;SQL</v>
      </c>
      <c r="E6273" s="1" t="str">
        <f>IFERROR(__xludf.DUMMYFUNCTION("UNIQUE(SPLIT(B6273,"";""))"),"Bash/Shell/PowerShell")</f>
        <v>Bash/Shell/PowerShell</v>
      </c>
      <c r="F6273" s="1" t="str">
        <f>IFERROR(__xludf.DUMMYFUNCTION("""COMPUTED_VALUE"""),"C")</f>
        <v>C</v>
      </c>
      <c r="G6273" s="1" t="str">
        <f>IFERROR(__xludf.DUMMYFUNCTION("""COMPUTED_VALUE"""),"C++")</f>
        <v>C++</v>
      </c>
      <c r="H6273" s="1" t="str">
        <f>IFERROR(__xludf.DUMMYFUNCTION("""COMPUTED_VALUE"""),"Dart")</f>
        <v>Dart</v>
      </c>
      <c r="I6273" s="1" t="str">
        <f>IFERROR(__xludf.DUMMYFUNCTION("""COMPUTED_VALUE"""),"F#")</f>
        <v>F#</v>
      </c>
      <c r="J6273" s="1" t="str">
        <f>IFERROR(__xludf.DUMMYFUNCTION("""COMPUTED_VALUE"""),"Go")</f>
        <v>Go</v>
      </c>
      <c r="K6273" s="1" t="str">
        <f>IFERROR(__xludf.DUMMYFUNCTION("""COMPUTED_VALUE"""),"HTML/CSS")</f>
        <v>HTML/CSS</v>
      </c>
      <c r="L6273" s="1" t="str">
        <f>IFERROR(__xludf.DUMMYFUNCTION("""COMPUTED_VALUE"""),"Java")</f>
        <v>Java</v>
      </c>
      <c r="M6273" s="1" t="str">
        <f>IFERROR(__xludf.DUMMYFUNCTION("""COMPUTED_VALUE"""),"JavaScript")</f>
        <v>JavaScript</v>
      </c>
      <c r="N6273" s="1" t="str">
        <f>IFERROR(__xludf.DUMMYFUNCTION("""COMPUTED_VALUE"""),"Kotlin")</f>
        <v>Kotlin</v>
      </c>
      <c r="O6273" s="1" t="str">
        <f>IFERROR(__xludf.DUMMYFUNCTION("""COMPUTED_VALUE"""),"Python")</f>
        <v>Python</v>
      </c>
      <c r="P6273" s="1" t="str">
        <f>IFERROR(__xludf.DUMMYFUNCTION("""COMPUTED_VALUE"""),"SQL")</f>
        <v>SQL</v>
      </c>
    </row>
    <row r="6274">
      <c r="B6274" s="1" t="str">
        <f>IFERROR(__xludf.DUMMYFUNCTION("""COMPUTED_VALUE"""),"SQL;VBA")</f>
        <v>SQL;VBA</v>
      </c>
      <c r="E6274" s="1" t="str">
        <f>IFERROR(__xludf.DUMMYFUNCTION("UNIQUE(SPLIT(B6274,"";""))"),"SQL")</f>
        <v>SQL</v>
      </c>
      <c r="F6274" s="1" t="str">
        <f>IFERROR(__xludf.DUMMYFUNCTION("""COMPUTED_VALUE"""),"VBA")</f>
        <v>VBA</v>
      </c>
    </row>
    <row r="6275">
      <c r="B6275" s="1" t="str">
        <f>IFERROR(__xludf.DUMMYFUNCTION("""COMPUTED_VALUE"""),"Java;Kotlin;Python")</f>
        <v>Java;Kotlin;Python</v>
      </c>
      <c r="E6275" s="1" t="str">
        <f>IFERROR(__xludf.DUMMYFUNCTION("UNIQUE(SPLIT(B6275,"";""))"),"Java")</f>
        <v>Java</v>
      </c>
      <c r="F6275" s="1" t="str">
        <f>IFERROR(__xludf.DUMMYFUNCTION("""COMPUTED_VALUE"""),"Kotlin")</f>
        <v>Kotlin</v>
      </c>
      <c r="G6275" s="1" t="str">
        <f>IFERROR(__xludf.DUMMYFUNCTION("""COMPUTED_VALUE"""),"Python")</f>
        <v>Python</v>
      </c>
    </row>
    <row r="6276">
      <c r="B6276" s="1" t="str">
        <f>IFERROR(__xludf.DUMMYFUNCTION("""COMPUTED_VALUE"""),"Assembly;Bash/Shell/PowerShell;C;C++;Clojure;Go;HTML/CSS;Java;Python")</f>
        <v>Assembly;Bash/Shell/PowerShell;C;C++;Clojure;Go;HTML/CSS;Java;Python</v>
      </c>
      <c r="E6276" s="1" t="str">
        <f>IFERROR(__xludf.DUMMYFUNCTION("UNIQUE(SPLIT(B6276,"";""))"),"Assembly")</f>
        <v>Assembly</v>
      </c>
      <c r="F6276" s="1" t="str">
        <f>IFERROR(__xludf.DUMMYFUNCTION("""COMPUTED_VALUE"""),"Bash/Shell/PowerShell")</f>
        <v>Bash/Shell/PowerShell</v>
      </c>
      <c r="G6276" s="1" t="str">
        <f>IFERROR(__xludf.DUMMYFUNCTION("""COMPUTED_VALUE"""),"C")</f>
        <v>C</v>
      </c>
      <c r="H6276" s="1" t="str">
        <f>IFERROR(__xludf.DUMMYFUNCTION("""COMPUTED_VALUE"""),"C++")</f>
        <v>C++</v>
      </c>
      <c r="I6276" s="1" t="str">
        <f>IFERROR(__xludf.DUMMYFUNCTION("""COMPUTED_VALUE"""),"Clojure")</f>
        <v>Clojure</v>
      </c>
      <c r="J6276" s="1" t="str">
        <f>IFERROR(__xludf.DUMMYFUNCTION("""COMPUTED_VALUE"""),"Go")</f>
        <v>Go</v>
      </c>
      <c r="K6276" s="1" t="str">
        <f>IFERROR(__xludf.DUMMYFUNCTION("""COMPUTED_VALUE"""),"HTML/CSS")</f>
        <v>HTML/CSS</v>
      </c>
      <c r="L6276" s="1" t="str">
        <f>IFERROR(__xludf.DUMMYFUNCTION("""COMPUTED_VALUE"""),"Java")</f>
        <v>Java</v>
      </c>
      <c r="M6276" s="1" t="str">
        <f>IFERROR(__xludf.DUMMYFUNCTION("""COMPUTED_VALUE"""),"Python")</f>
        <v>Python</v>
      </c>
    </row>
    <row r="6277">
      <c r="B6277" s="1" t="str">
        <f>IFERROR(__xludf.DUMMYFUNCTION("""COMPUTED_VALUE"""),"C;C++;C#;HTML/CSS;Kotlin;PHP;Python")</f>
        <v>C;C++;C#;HTML/CSS;Kotlin;PHP;Python</v>
      </c>
      <c r="E6277" s="1" t="str">
        <f>IFERROR(__xludf.DUMMYFUNCTION("UNIQUE(SPLIT(B6277,"";""))"),"C")</f>
        <v>C</v>
      </c>
      <c r="F6277" s="1" t="str">
        <f>IFERROR(__xludf.DUMMYFUNCTION("""COMPUTED_VALUE"""),"C++")</f>
        <v>C++</v>
      </c>
      <c r="G6277" s="1" t="str">
        <f>IFERROR(__xludf.DUMMYFUNCTION("""COMPUTED_VALUE"""),"C#")</f>
        <v>C#</v>
      </c>
      <c r="H6277" s="1" t="str">
        <f>IFERROR(__xludf.DUMMYFUNCTION("""COMPUTED_VALUE"""),"HTML/CSS")</f>
        <v>HTML/CSS</v>
      </c>
      <c r="I6277" s="1" t="str">
        <f>IFERROR(__xludf.DUMMYFUNCTION("""COMPUTED_VALUE"""),"Kotlin")</f>
        <v>Kotlin</v>
      </c>
      <c r="J6277" s="1" t="str">
        <f>IFERROR(__xludf.DUMMYFUNCTION("""COMPUTED_VALUE"""),"PHP")</f>
        <v>PHP</v>
      </c>
      <c r="K6277" s="1" t="str">
        <f>IFERROR(__xludf.DUMMYFUNCTION("""COMPUTED_VALUE"""),"Python")</f>
        <v>Python</v>
      </c>
    </row>
    <row r="6278">
      <c r="B6278" s="1" t="str">
        <f>IFERROR(__xludf.DUMMYFUNCTION("""COMPUTED_VALUE"""),"HTML/CSS;Java;JavaScript;PHP;Python")</f>
        <v>HTML/CSS;Java;JavaScript;PHP;Python</v>
      </c>
      <c r="E6278" s="1" t="str">
        <f>IFERROR(__xludf.DUMMYFUNCTION("UNIQUE(SPLIT(B6278,"";""))"),"HTML/CSS")</f>
        <v>HTML/CSS</v>
      </c>
      <c r="F6278" s="1" t="str">
        <f>IFERROR(__xludf.DUMMYFUNCTION("""COMPUTED_VALUE"""),"Java")</f>
        <v>Java</v>
      </c>
      <c r="G6278" s="1" t="str">
        <f>IFERROR(__xludf.DUMMYFUNCTION("""COMPUTED_VALUE"""),"JavaScript")</f>
        <v>JavaScript</v>
      </c>
      <c r="H6278" s="1" t="str">
        <f>IFERROR(__xludf.DUMMYFUNCTION("""COMPUTED_VALUE"""),"PHP")</f>
        <v>PHP</v>
      </c>
      <c r="I6278" s="1" t="str">
        <f>IFERROR(__xludf.DUMMYFUNCTION("""COMPUTED_VALUE"""),"Python")</f>
        <v>Python</v>
      </c>
    </row>
    <row r="6279">
      <c r="B6279" s="1" t="str">
        <f>IFERROR(__xludf.DUMMYFUNCTION("""COMPUTED_VALUE"""),"Python;SQL")</f>
        <v>Python;SQL</v>
      </c>
      <c r="E6279" s="1" t="str">
        <f>IFERROR(__xludf.DUMMYFUNCTION("UNIQUE(SPLIT(B6279,"";""))"),"Python")</f>
        <v>Python</v>
      </c>
      <c r="F6279" s="1" t="str">
        <f>IFERROR(__xludf.DUMMYFUNCTION("""COMPUTED_VALUE"""),"SQL")</f>
        <v>SQL</v>
      </c>
    </row>
    <row r="6280">
      <c r="B6280" s="1" t="str">
        <f>IFERROR(__xludf.DUMMYFUNCTION("""COMPUTED_VALUE"""),"HTML/CSS;Java;JavaScript;Other(s):")</f>
        <v>HTML/CSS;Java;JavaScript;Other(s):</v>
      </c>
      <c r="E6280" s="1" t="str">
        <f>IFERROR(__xludf.DUMMYFUNCTION("UNIQUE(SPLIT(B6280,"";""))"),"HTML/CSS")</f>
        <v>HTML/CSS</v>
      </c>
      <c r="F6280" s="1" t="str">
        <f>IFERROR(__xludf.DUMMYFUNCTION("""COMPUTED_VALUE"""),"Java")</f>
        <v>Java</v>
      </c>
      <c r="G6280" s="1" t="str">
        <f>IFERROR(__xludf.DUMMYFUNCTION("""COMPUTED_VALUE"""),"JavaScript")</f>
        <v>JavaScript</v>
      </c>
      <c r="H6280" s="1" t="str">
        <f>IFERROR(__xludf.DUMMYFUNCTION("""COMPUTED_VALUE"""),"Other(s):")</f>
        <v>Other(s):</v>
      </c>
    </row>
    <row r="6281">
      <c r="B6281" s="1" t="str">
        <f>IFERROR(__xludf.DUMMYFUNCTION("""COMPUTED_VALUE"""),"C++;PHP")</f>
        <v>C++;PHP</v>
      </c>
      <c r="E6281" s="1" t="str">
        <f>IFERROR(__xludf.DUMMYFUNCTION("UNIQUE(SPLIT(B6281,"";""))"),"C++")</f>
        <v>C++</v>
      </c>
      <c r="F6281" s="1" t="str">
        <f>IFERROR(__xludf.DUMMYFUNCTION("""COMPUTED_VALUE"""),"PHP")</f>
        <v>PHP</v>
      </c>
    </row>
    <row r="6282">
      <c r="B6282" s="1" t="str">
        <f>IFERROR(__xludf.DUMMYFUNCTION("""COMPUTED_VALUE"""),"Bash/Shell/PowerShell;HTML/CSS;Java;JavaScript;SQL;Other(s):")</f>
        <v>Bash/Shell/PowerShell;HTML/CSS;Java;JavaScript;SQL;Other(s):</v>
      </c>
      <c r="E6282" s="1" t="str">
        <f>IFERROR(__xludf.DUMMYFUNCTION("UNIQUE(SPLIT(B6282,"";""))"),"Bash/Shell/PowerShell")</f>
        <v>Bash/Shell/PowerShell</v>
      </c>
      <c r="F6282" s="1" t="str">
        <f>IFERROR(__xludf.DUMMYFUNCTION("""COMPUTED_VALUE"""),"HTML/CSS")</f>
        <v>HTML/CSS</v>
      </c>
      <c r="G6282" s="1" t="str">
        <f>IFERROR(__xludf.DUMMYFUNCTION("""COMPUTED_VALUE"""),"Java")</f>
        <v>Java</v>
      </c>
      <c r="H6282" s="1" t="str">
        <f>IFERROR(__xludf.DUMMYFUNCTION("""COMPUTED_VALUE"""),"JavaScript")</f>
        <v>JavaScript</v>
      </c>
      <c r="I6282" s="1" t="str">
        <f>IFERROR(__xludf.DUMMYFUNCTION("""COMPUTED_VALUE"""),"SQL")</f>
        <v>SQL</v>
      </c>
      <c r="J6282" s="1" t="str">
        <f>IFERROR(__xludf.DUMMYFUNCTION("""COMPUTED_VALUE"""),"Other(s):")</f>
        <v>Other(s):</v>
      </c>
    </row>
    <row r="6283">
      <c r="B6283" s="1" t="str">
        <f>IFERROR(__xludf.DUMMYFUNCTION("""COMPUTED_VALUE"""),"Bash/Shell/PowerShell;C++;Python;R")</f>
        <v>Bash/Shell/PowerShell;C++;Python;R</v>
      </c>
      <c r="E6283" s="1" t="str">
        <f>IFERROR(__xludf.DUMMYFUNCTION("UNIQUE(SPLIT(B6283,"";""))"),"Bash/Shell/PowerShell")</f>
        <v>Bash/Shell/PowerShell</v>
      </c>
      <c r="F6283" s="1" t="str">
        <f>IFERROR(__xludf.DUMMYFUNCTION("""COMPUTED_VALUE"""),"C++")</f>
        <v>C++</v>
      </c>
      <c r="G6283" s="1" t="str">
        <f>IFERROR(__xludf.DUMMYFUNCTION("""COMPUTED_VALUE"""),"Python")</f>
        <v>Python</v>
      </c>
      <c r="H6283" s="1" t="str">
        <f>IFERROR(__xludf.DUMMYFUNCTION("""COMPUTED_VALUE"""),"R")</f>
        <v>R</v>
      </c>
    </row>
    <row r="6284">
      <c r="B6284" s="1" t="str">
        <f>IFERROR(__xludf.DUMMYFUNCTION("""COMPUTED_VALUE"""),"Bash/Shell/PowerShell;C++;HTML/CSS;Java;JavaScript;PHP;Python")</f>
        <v>Bash/Shell/PowerShell;C++;HTML/CSS;Java;JavaScript;PHP;Python</v>
      </c>
      <c r="E6284" s="1" t="str">
        <f>IFERROR(__xludf.DUMMYFUNCTION("UNIQUE(SPLIT(B6284,"";""))"),"Bash/Shell/PowerShell")</f>
        <v>Bash/Shell/PowerShell</v>
      </c>
      <c r="F6284" s="1" t="str">
        <f>IFERROR(__xludf.DUMMYFUNCTION("""COMPUTED_VALUE"""),"C++")</f>
        <v>C++</v>
      </c>
      <c r="G6284" s="1" t="str">
        <f>IFERROR(__xludf.DUMMYFUNCTION("""COMPUTED_VALUE"""),"HTML/CSS")</f>
        <v>HTML/CSS</v>
      </c>
      <c r="H6284" s="1" t="str">
        <f>IFERROR(__xludf.DUMMYFUNCTION("""COMPUTED_VALUE"""),"Java")</f>
        <v>Java</v>
      </c>
      <c r="I6284" s="1" t="str">
        <f>IFERROR(__xludf.DUMMYFUNCTION("""COMPUTED_VALUE"""),"JavaScript")</f>
        <v>JavaScript</v>
      </c>
      <c r="J6284" s="1" t="str">
        <f>IFERROR(__xludf.DUMMYFUNCTION("""COMPUTED_VALUE"""),"PHP")</f>
        <v>PHP</v>
      </c>
      <c r="K6284" s="1" t="str">
        <f>IFERROR(__xludf.DUMMYFUNCTION("""COMPUTED_VALUE"""),"Python")</f>
        <v>Python</v>
      </c>
    </row>
    <row r="6285">
      <c r="B6285" s="1" t="str">
        <f>IFERROR(__xludf.DUMMYFUNCTION("""COMPUTED_VALUE"""),"Python;Other(s):")</f>
        <v>Python;Other(s):</v>
      </c>
      <c r="E6285" s="1" t="str">
        <f>IFERROR(__xludf.DUMMYFUNCTION("UNIQUE(SPLIT(B6285,"";""))"),"Python")</f>
        <v>Python</v>
      </c>
      <c r="F6285" s="1" t="str">
        <f>IFERROR(__xludf.DUMMYFUNCTION("""COMPUTED_VALUE"""),"Other(s):")</f>
        <v>Other(s):</v>
      </c>
    </row>
    <row r="6286">
      <c r="B6286" s="1" t="str">
        <f>IFERROR(__xludf.DUMMYFUNCTION("""COMPUTED_VALUE"""),"Java;SQL")</f>
        <v>Java;SQL</v>
      </c>
      <c r="E6286" s="1" t="str">
        <f>IFERROR(__xludf.DUMMYFUNCTION("UNIQUE(SPLIT(B6286,"";""))"),"Java")</f>
        <v>Java</v>
      </c>
      <c r="F6286" s="1" t="str">
        <f>IFERROR(__xludf.DUMMYFUNCTION("""COMPUTED_VALUE"""),"SQL")</f>
        <v>SQL</v>
      </c>
    </row>
    <row r="6287">
      <c r="B6287" s="1" t="str">
        <f>IFERROR(__xludf.DUMMYFUNCTION("""COMPUTED_VALUE"""),"C++;C#;SQL")</f>
        <v>C++;C#;SQL</v>
      </c>
      <c r="E6287" s="1" t="str">
        <f>IFERROR(__xludf.DUMMYFUNCTION("UNIQUE(SPLIT(B6287,"";""))"),"C++")</f>
        <v>C++</v>
      </c>
      <c r="F6287" s="1" t="str">
        <f>IFERROR(__xludf.DUMMYFUNCTION("""COMPUTED_VALUE"""),"C#")</f>
        <v>C#</v>
      </c>
      <c r="G6287" s="1" t="str">
        <f>IFERROR(__xludf.DUMMYFUNCTION("""COMPUTED_VALUE"""),"SQL")</f>
        <v>SQL</v>
      </c>
    </row>
    <row r="6288">
      <c r="B6288" s="1" t="str">
        <f>IFERROR(__xludf.DUMMYFUNCTION("""COMPUTED_VALUE"""),"C#;HTML/CSS;PHP;Other(s):")</f>
        <v>C#;HTML/CSS;PHP;Other(s):</v>
      </c>
      <c r="E6288" s="1" t="str">
        <f>IFERROR(__xludf.DUMMYFUNCTION("UNIQUE(SPLIT(B6288,"";""))"),"C#")</f>
        <v>C#</v>
      </c>
      <c r="F6288" s="1" t="str">
        <f>IFERROR(__xludf.DUMMYFUNCTION("""COMPUTED_VALUE"""),"HTML/CSS")</f>
        <v>HTML/CSS</v>
      </c>
      <c r="G6288" s="1" t="str">
        <f>IFERROR(__xludf.DUMMYFUNCTION("""COMPUTED_VALUE"""),"PHP")</f>
        <v>PHP</v>
      </c>
      <c r="H6288" s="1" t="str">
        <f>IFERROR(__xludf.DUMMYFUNCTION("""COMPUTED_VALUE"""),"Other(s):")</f>
        <v>Other(s):</v>
      </c>
    </row>
    <row r="6289">
      <c r="B6289" s="1" t="str">
        <f>IFERROR(__xludf.DUMMYFUNCTION("""COMPUTED_VALUE"""),"Bash/Shell/PowerShell;C#;HTML/CSS;JavaScript;PHP;SQL;VBA")</f>
        <v>Bash/Shell/PowerShell;C#;HTML/CSS;JavaScript;PHP;SQL;VBA</v>
      </c>
      <c r="E6289" s="1" t="str">
        <f>IFERROR(__xludf.DUMMYFUNCTION("UNIQUE(SPLIT(B6289,"";""))"),"Bash/Shell/PowerShell")</f>
        <v>Bash/Shell/PowerShell</v>
      </c>
      <c r="F6289" s="1" t="str">
        <f>IFERROR(__xludf.DUMMYFUNCTION("""COMPUTED_VALUE"""),"C#")</f>
        <v>C#</v>
      </c>
      <c r="G6289" s="1" t="str">
        <f>IFERROR(__xludf.DUMMYFUNCTION("""COMPUTED_VALUE"""),"HTML/CSS")</f>
        <v>HTML/CSS</v>
      </c>
      <c r="H6289" s="1" t="str">
        <f>IFERROR(__xludf.DUMMYFUNCTION("""COMPUTED_VALUE"""),"JavaScript")</f>
        <v>JavaScript</v>
      </c>
      <c r="I6289" s="1" t="str">
        <f>IFERROR(__xludf.DUMMYFUNCTION("""COMPUTED_VALUE"""),"PHP")</f>
        <v>PHP</v>
      </c>
      <c r="J6289" s="1" t="str">
        <f>IFERROR(__xludf.DUMMYFUNCTION("""COMPUTED_VALUE"""),"SQL")</f>
        <v>SQL</v>
      </c>
      <c r="K6289" s="1" t="str">
        <f>IFERROR(__xludf.DUMMYFUNCTION("""COMPUTED_VALUE"""),"VBA")</f>
        <v>VBA</v>
      </c>
    </row>
    <row r="6290">
      <c r="B6290" s="1" t="str">
        <f>IFERROR(__xludf.DUMMYFUNCTION("""COMPUTED_VALUE"""),"C++;C#;Other(s):")</f>
        <v>C++;C#;Other(s):</v>
      </c>
      <c r="E6290" s="1" t="str">
        <f>IFERROR(__xludf.DUMMYFUNCTION("UNIQUE(SPLIT(B6290,"";""))"),"C++")</f>
        <v>C++</v>
      </c>
      <c r="F6290" s="1" t="str">
        <f>IFERROR(__xludf.DUMMYFUNCTION("""COMPUTED_VALUE"""),"C#")</f>
        <v>C#</v>
      </c>
      <c r="G6290" s="1" t="str">
        <f>IFERROR(__xludf.DUMMYFUNCTION("""COMPUTED_VALUE"""),"Other(s):")</f>
        <v>Other(s):</v>
      </c>
    </row>
    <row r="6291">
      <c r="B6291" s="1" t="str">
        <f>IFERROR(__xludf.DUMMYFUNCTION("""COMPUTED_VALUE"""),"Bash/Shell/PowerShell;C;C#;HTML/CSS;Java;JavaScript;PHP;Python;SQL;VBA")</f>
        <v>Bash/Shell/PowerShell;C;C#;HTML/CSS;Java;JavaScript;PHP;Python;SQL;VBA</v>
      </c>
      <c r="E6291" s="1" t="str">
        <f>IFERROR(__xludf.DUMMYFUNCTION("UNIQUE(SPLIT(B6291,"";""))"),"Bash/Shell/PowerShell")</f>
        <v>Bash/Shell/PowerShell</v>
      </c>
      <c r="F6291" s="1" t="str">
        <f>IFERROR(__xludf.DUMMYFUNCTION("""COMPUTED_VALUE"""),"C")</f>
        <v>C</v>
      </c>
      <c r="G6291" s="1" t="str">
        <f>IFERROR(__xludf.DUMMYFUNCTION("""COMPUTED_VALUE"""),"C#")</f>
        <v>C#</v>
      </c>
      <c r="H6291" s="1" t="str">
        <f>IFERROR(__xludf.DUMMYFUNCTION("""COMPUTED_VALUE"""),"HTML/CSS")</f>
        <v>HTML/CSS</v>
      </c>
      <c r="I6291" s="1" t="str">
        <f>IFERROR(__xludf.DUMMYFUNCTION("""COMPUTED_VALUE"""),"Java")</f>
        <v>Java</v>
      </c>
      <c r="J6291" s="1" t="str">
        <f>IFERROR(__xludf.DUMMYFUNCTION("""COMPUTED_VALUE"""),"JavaScript")</f>
        <v>JavaScript</v>
      </c>
      <c r="K6291" s="1" t="str">
        <f>IFERROR(__xludf.DUMMYFUNCTION("""COMPUTED_VALUE"""),"PHP")</f>
        <v>PHP</v>
      </c>
      <c r="L6291" s="1" t="str">
        <f>IFERROR(__xludf.DUMMYFUNCTION("""COMPUTED_VALUE"""),"Python")</f>
        <v>Python</v>
      </c>
      <c r="M6291" s="1" t="str">
        <f>IFERROR(__xludf.DUMMYFUNCTION("""COMPUTED_VALUE"""),"SQL")</f>
        <v>SQL</v>
      </c>
      <c r="N6291" s="1" t="str">
        <f>IFERROR(__xludf.DUMMYFUNCTION("""COMPUTED_VALUE"""),"VBA")</f>
        <v>VBA</v>
      </c>
    </row>
    <row r="6292">
      <c r="B6292" s="1" t="str">
        <f>IFERROR(__xludf.DUMMYFUNCTION("""COMPUTED_VALUE"""),"Bash/Shell/PowerShell;HTML/CSS;Java;JavaScript;Kotlin;Python;SQL;TypeScript")</f>
        <v>Bash/Shell/PowerShell;HTML/CSS;Java;JavaScript;Kotlin;Python;SQL;TypeScript</v>
      </c>
      <c r="E6292" s="1" t="str">
        <f>IFERROR(__xludf.DUMMYFUNCTION("UNIQUE(SPLIT(B6292,"";""))"),"Bash/Shell/PowerShell")</f>
        <v>Bash/Shell/PowerShell</v>
      </c>
      <c r="F6292" s="1" t="str">
        <f>IFERROR(__xludf.DUMMYFUNCTION("""COMPUTED_VALUE"""),"HTML/CSS")</f>
        <v>HTML/CSS</v>
      </c>
      <c r="G6292" s="1" t="str">
        <f>IFERROR(__xludf.DUMMYFUNCTION("""COMPUTED_VALUE"""),"Java")</f>
        <v>Java</v>
      </c>
      <c r="H6292" s="1" t="str">
        <f>IFERROR(__xludf.DUMMYFUNCTION("""COMPUTED_VALUE"""),"JavaScript")</f>
        <v>JavaScript</v>
      </c>
      <c r="I6292" s="1" t="str">
        <f>IFERROR(__xludf.DUMMYFUNCTION("""COMPUTED_VALUE"""),"Kotlin")</f>
        <v>Kotlin</v>
      </c>
      <c r="J6292" s="1" t="str">
        <f>IFERROR(__xludf.DUMMYFUNCTION("""COMPUTED_VALUE"""),"Python")</f>
        <v>Python</v>
      </c>
      <c r="K6292" s="1" t="str">
        <f>IFERROR(__xludf.DUMMYFUNCTION("""COMPUTED_VALUE"""),"SQL")</f>
        <v>SQL</v>
      </c>
      <c r="L6292" s="1" t="str">
        <f>IFERROR(__xludf.DUMMYFUNCTION("""COMPUTED_VALUE"""),"TypeScript")</f>
        <v>TypeScript</v>
      </c>
    </row>
    <row r="6293">
      <c r="B6293" s="1" t="str">
        <f>IFERROR(__xludf.DUMMYFUNCTION("""COMPUTED_VALUE"""),"C++;Python")</f>
        <v>C++;Python</v>
      </c>
      <c r="E6293" s="1" t="str">
        <f>IFERROR(__xludf.DUMMYFUNCTION("UNIQUE(SPLIT(B6293,"";""))"),"C++")</f>
        <v>C++</v>
      </c>
      <c r="F6293" s="1" t="str">
        <f>IFERROR(__xludf.DUMMYFUNCTION("""COMPUTED_VALUE"""),"Python")</f>
        <v>Python</v>
      </c>
    </row>
    <row r="6294">
      <c r="B6294" s="1" t="str">
        <f>IFERROR(__xludf.DUMMYFUNCTION("""COMPUTED_VALUE"""),"HTML/CSS;JavaScript;PHP;Python")</f>
        <v>HTML/CSS;JavaScript;PHP;Python</v>
      </c>
      <c r="E6294" s="1" t="str">
        <f>IFERROR(__xludf.DUMMYFUNCTION("UNIQUE(SPLIT(B6294,"";""))"),"HTML/CSS")</f>
        <v>HTML/CSS</v>
      </c>
      <c r="F6294" s="1" t="str">
        <f>IFERROR(__xludf.DUMMYFUNCTION("""COMPUTED_VALUE"""),"JavaScript")</f>
        <v>JavaScript</v>
      </c>
      <c r="G6294" s="1" t="str">
        <f>IFERROR(__xludf.DUMMYFUNCTION("""COMPUTED_VALUE"""),"PHP")</f>
        <v>PHP</v>
      </c>
      <c r="H6294" s="1" t="str">
        <f>IFERROR(__xludf.DUMMYFUNCTION("""COMPUTED_VALUE"""),"Python")</f>
        <v>Python</v>
      </c>
    </row>
    <row r="6295">
      <c r="B6295" s="1" t="str">
        <f>IFERROR(__xludf.DUMMYFUNCTION("""COMPUTED_VALUE"""),"Java;Kotlin")</f>
        <v>Java;Kotlin</v>
      </c>
      <c r="E6295" s="1" t="str">
        <f>IFERROR(__xludf.DUMMYFUNCTION("UNIQUE(SPLIT(B6295,"";""))"),"Java")</f>
        <v>Java</v>
      </c>
      <c r="F6295" s="1" t="str">
        <f>IFERROR(__xludf.DUMMYFUNCTION("""COMPUTED_VALUE"""),"Kotlin")</f>
        <v>Kotlin</v>
      </c>
    </row>
    <row r="6296">
      <c r="B6296" s="1" t="str">
        <f>IFERROR(__xludf.DUMMYFUNCTION("""COMPUTED_VALUE"""),"C;C++;HTML/CSS;Java;PHP")</f>
        <v>C;C++;HTML/CSS;Java;PHP</v>
      </c>
      <c r="E6296" s="1" t="str">
        <f>IFERROR(__xludf.DUMMYFUNCTION("UNIQUE(SPLIT(B6296,"";""))"),"C")</f>
        <v>C</v>
      </c>
      <c r="F6296" s="1" t="str">
        <f>IFERROR(__xludf.DUMMYFUNCTION("""COMPUTED_VALUE"""),"C++")</f>
        <v>C++</v>
      </c>
      <c r="G6296" s="1" t="str">
        <f>IFERROR(__xludf.DUMMYFUNCTION("""COMPUTED_VALUE"""),"HTML/CSS")</f>
        <v>HTML/CSS</v>
      </c>
      <c r="H6296" s="1" t="str">
        <f>IFERROR(__xludf.DUMMYFUNCTION("""COMPUTED_VALUE"""),"Java")</f>
        <v>Java</v>
      </c>
      <c r="I6296" s="1" t="str">
        <f>IFERROR(__xludf.DUMMYFUNCTION("""COMPUTED_VALUE"""),"PHP")</f>
        <v>PHP</v>
      </c>
    </row>
    <row r="6297">
      <c r="B6297" s="1" t="str">
        <f>IFERROR(__xludf.DUMMYFUNCTION("""COMPUTED_VALUE"""),"Bash/Shell/PowerShell;Go;HTML/CSS;Java;JavaScript;PHP;Python;Ruby;SQL")</f>
        <v>Bash/Shell/PowerShell;Go;HTML/CSS;Java;JavaScript;PHP;Python;Ruby;SQL</v>
      </c>
      <c r="E6297" s="1" t="str">
        <f>IFERROR(__xludf.DUMMYFUNCTION("UNIQUE(SPLIT(B6297,"";""))"),"Bash/Shell/PowerShell")</f>
        <v>Bash/Shell/PowerShell</v>
      </c>
      <c r="F6297" s="1" t="str">
        <f>IFERROR(__xludf.DUMMYFUNCTION("""COMPUTED_VALUE"""),"Go")</f>
        <v>Go</v>
      </c>
      <c r="G6297" s="1" t="str">
        <f>IFERROR(__xludf.DUMMYFUNCTION("""COMPUTED_VALUE"""),"HTML/CSS")</f>
        <v>HTML/CSS</v>
      </c>
      <c r="H6297" s="1" t="str">
        <f>IFERROR(__xludf.DUMMYFUNCTION("""COMPUTED_VALUE"""),"Java")</f>
        <v>Java</v>
      </c>
      <c r="I6297" s="1" t="str">
        <f>IFERROR(__xludf.DUMMYFUNCTION("""COMPUTED_VALUE"""),"JavaScript")</f>
        <v>JavaScript</v>
      </c>
      <c r="J6297" s="1" t="str">
        <f>IFERROR(__xludf.DUMMYFUNCTION("""COMPUTED_VALUE"""),"PHP")</f>
        <v>PHP</v>
      </c>
      <c r="K6297" s="1" t="str">
        <f>IFERROR(__xludf.DUMMYFUNCTION("""COMPUTED_VALUE"""),"Python")</f>
        <v>Python</v>
      </c>
      <c r="L6297" s="1" t="str">
        <f>IFERROR(__xludf.DUMMYFUNCTION("""COMPUTED_VALUE"""),"Ruby")</f>
        <v>Ruby</v>
      </c>
      <c r="M6297" s="1" t="str">
        <f>IFERROR(__xludf.DUMMYFUNCTION("""COMPUTED_VALUE"""),"SQL")</f>
        <v>SQL</v>
      </c>
    </row>
    <row r="6298">
      <c r="B6298" s="1" t="str">
        <f>IFERROR(__xludf.DUMMYFUNCTION("""COMPUTED_VALUE"""),"SQL")</f>
        <v>SQL</v>
      </c>
      <c r="E6298" s="1" t="str">
        <f>IFERROR(__xludf.DUMMYFUNCTION("UNIQUE(SPLIT(B6298,"";""))"),"SQL")</f>
        <v>SQL</v>
      </c>
    </row>
    <row r="6299">
      <c r="B6299" s="1" t="str">
        <f>IFERROR(__xludf.DUMMYFUNCTION("""COMPUTED_VALUE"""),"Bash/Shell/PowerShell;C;C++;C#;HTML/CSS;Java;JavaScript;Objective-C;PHP;Python;SQL")</f>
        <v>Bash/Shell/PowerShell;C;C++;C#;HTML/CSS;Java;JavaScript;Objective-C;PHP;Python;SQL</v>
      </c>
      <c r="E6299" s="1" t="str">
        <f>IFERROR(__xludf.DUMMYFUNCTION("UNIQUE(SPLIT(B6299,"";""))"),"Bash/Shell/PowerShell")</f>
        <v>Bash/Shell/PowerShell</v>
      </c>
      <c r="F6299" s="1" t="str">
        <f>IFERROR(__xludf.DUMMYFUNCTION("""COMPUTED_VALUE"""),"C")</f>
        <v>C</v>
      </c>
      <c r="G6299" s="1" t="str">
        <f>IFERROR(__xludf.DUMMYFUNCTION("""COMPUTED_VALUE"""),"C++")</f>
        <v>C++</v>
      </c>
      <c r="H6299" s="1" t="str">
        <f>IFERROR(__xludf.DUMMYFUNCTION("""COMPUTED_VALUE"""),"C#")</f>
        <v>C#</v>
      </c>
      <c r="I6299" s="1" t="str">
        <f>IFERROR(__xludf.DUMMYFUNCTION("""COMPUTED_VALUE"""),"HTML/CSS")</f>
        <v>HTML/CSS</v>
      </c>
      <c r="J6299" s="1" t="str">
        <f>IFERROR(__xludf.DUMMYFUNCTION("""COMPUTED_VALUE"""),"Java")</f>
        <v>Java</v>
      </c>
      <c r="K6299" s="1" t="str">
        <f>IFERROR(__xludf.DUMMYFUNCTION("""COMPUTED_VALUE"""),"JavaScript")</f>
        <v>JavaScript</v>
      </c>
      <c r="L6299" s="1" t="str">
        <f>IFERROR(__xludf.DUMMYFUNCTION("""COMPUTED_VALUE"""),"Objective-C")</f>
        <v>Objective-C</v>
      </c>
      <c r="M6299" s="1" t="str">
        <f>IFERROR(__xludf.DUMMYFUNCTION("""COMPUTED_VALUE"""),"PHP")</f>
        <v>PHP</v>
      </c>
      <c r="N6299" s="1" t="str">
        <f>IFERROR(__xludf.DUMMYFUNCTION("""COMPUTED_VALUE"""),"Python")</f>
        <v>Python</v>
      </c>
      <c r="O6299" s="1" t="str">
        <f>IFERROR(__xludf.DUMMYFUNCTION("""COMPUTED_VALUE"""),"SQL")</f>
        <v>SQL</v>
      </c>
    </row>
    <row r="6300">
      <c r="B6300" s="1" t="str">
        <f>IFERROR(__xludf.DUMMYFUNCTION("""COMPUTED_VALUE"""),"Bash/Shell/PowerShell;C++;C#;HTML/CSS;Java;JavaScript;SQL")</f>
        <v>Bash/Shell/PowerShell;C++;C#;HTML/CSS;Java;JavaScript;SQL</v>
      </c>
      <c r="E6300" s="1" t="str">
        <f>IFERROR(__xludf.DUMMYFUNCTION("UNIQUE(SPLIT(B6300,"";""))"),"Bash/Shell/PowerShell")</f>
        <v>Bash/Shell/PowerShell</v>
      </c>
      <c r="F6300" s="1" t="str">
        <f>IFERROR(__xludf.DUMMYFUNCTION("""COMPUTED_VALUE"""),"C++")</f>
        <v>C++</v>
      </c>
      <c r="G6300" s="1" t="str">
        <f>IFERROR(__xludf.DUMMYFUNCTION("""COMPUTED_VALUE"""),"C#")</f>
        <v>C#</v>
      </c>
      <c r="H6300" s="1" t="str">
        <f>IFERROR(__xludf.DUMMYFUNCTION("""COMPUTED_VALUE"""),"HTML/CSS")</f>
        <v>HTML/CSS</v>
      </c>
      <c r="I6300" s="1" t="str">
        <f>IFERROR(__xludf.DUMMYFUNCTION("""COMPUTED_VALUE"""),"Java")</f>
        <v>Java</v>
      </c>
      <c r="J6300" s="1" t="str">
        <f>IFERROR(__xludf.DUMMYFUNCTION("""COMPUTED_VALUE"""),"JavaScript")</f>
        <v>JavaScript</v>
      </c>
      <c r="K6300" s="1" t="str">
        <f>IFERROR(__xludf.DUMMYFUNCTION("""COMPUTED_VALUE"""),"SQL")</f>
        <v>SQL</v>
      </c>
    </row>
    <row r="6301">
      <c r="B6301" s="1" t="str">
        <f>IFERROR(__xludf.DUMMYFUNCTION("""COMPUTED_VALUE"""),"Bash/Shell/PowerShell;Java;JavaScript;Ruby")</f>
        <v>Bash/Shell/PowerShell;Java;JavaScript;Ruby</v>
      </c>
      <c r="E6301" s="1" t="str">
        <f>IFERROR(__xludf.DUMMYFUNCTION("UNIQUE(SPLIT(B6301,"";""))"),"Bash/Shell/PowerShell")</f>
        <v>Bash/Shell/PowerShell</v>
      </c>
      <c r="F6301" s="1" t="str">
        <f>IFERROR(__xludf.DUMMYFUNCTION("""COMPUTED_VALUE"""),"Java")</f>
        <v>Java</v>
      </c>
      <c r="G6301" s="1" t="str">
        <f>IFERROR(__xludf.DUMMYFUNCTION("""COMPUTED_VALUE"""),"JavaScript")</f>
        <v>JavaScript</v>
      </c>
      <c r="H6301" s="1" t="str">
        <f>IFERROR(__xludf.DUMMYFUNCTION("""COMPUTED_VALUE"""),"Ruby")</f>
        <v>Ruby</v>
      </c>
    </row>
    <row r="6302">
      <c r="B6302" s="1" t="str">
        <f>IFERROR(__xludf.DUMMYFUNCTION("""COMPUTED_VALUE"""),"Java;JavaScript;Python;SQL")</f>
        <v>Java;JavaScript;Python;SQL</v>
      </c>
      <c r="E6302" s="1" t="str">
        <f>IFERROR(__xludf.DUMMYFUNCTION("UNIQUE(SPLIT(B6302,"";""))"),"Java")</f>
        <v>Java</v>
      </c>
      <c r="F6302" s="1" t="str">
        <f>IFERROR(__xludf.DUMMYFUNCTION("""COMPUTED_VALUE"""),"JavaScript")</f>
        <v>JavaScript</v>
      </c>
      <c r="G6302" s="1" t="str">
        <f>IFERROR(__xludf.DUMMYFUNCTION("""COMPUTED_VALUE"""),"Python")</f>
        <v>Python</v>
      </c>
      <c r="H6302" s="1" t="str">
        <f>IFERROR(__xludf.DUMMYFUNCTION("""COMPUTED_VALUE"""),"SQL")</f>
        <v>SQL</v>
      </c>
    </row>
    <row r="6303">
      <c r="B6303" s="1" t="str">
        <f>IFERROR(__xludf.DUMMYFUNCTION("""COMPUTED_VALUE"""),"C;HTML/CSS;Java;JavaScript;Python;R;SQL")</f>
        <v>C;HTML/CSS;Java;JavaScript;Python;R;SQL</v>
      </c>
      <c r="E6303" s="1" t="str">
        <f>IFERROR(__xludf.DUMMYFUNCTION("UNIQUE(SPLIT(B6303,"";""))"),"C")</f>
        <v>C</v>
      </c>
      <c r="F6303" s="1" t="str">
        <f>IFERROR(__xludf.DUMMYFUNCTION("""COMPUTED_VALUE"""),"HTML/CSS")</f>
        <v>HTML/CSS</v>
      </c>
      <c r="G6303" s="1" t="str">
        <f>IFERROR(__xludf.DUMMYFUNCTION("""COMPUTED_VALUE"""),"Java")</f>
        <v>Java</v>
      </c>
      <c r="H6303" s="1" t="str">
        <f>IFERROR(__xludf.DUMMYFUNCTION("""COMPUTED_VALUE"""),"JavaScript")</f>
        <v>JavaScript</v>
      </c>
      <c r="I6303" s="1" t="str">
        <f>IFERROR(__xludf.DUMMYFUNCTION("""COMPUTED_VALUE"""),"Python")</f>
        <v>Python</v>
      </c>
      <c r="J6303" s="1" t="str">
        <f>IFERROR(__xludf.DUMMYFUNCTION("""COMPUTED_VALUE"""),"R")</f>
        <v>R</v>
      </c>
      <c r="K6303" s="1" t="str">
        <f>IFERROR(__xludf.DUMMYFUNCTION("""COMPUTED_VALUE"""),"SQL")</f>
        <v>SQL</v>
      </c>
    </row>
    <row r="6304">
      <c r="B6304" s="1" t="str">
        <f>IFERROR(__xludf.DUMMYFUNCTION("""COMPUTED_VALUE"""),"Bash/Shell/PowerShell;C;C++;HTML/CSS;JavaScript;PHP;R;SQL;Other(s):")</f>
        <v>Bash/Shell/PowerShell;C;C++;HTML/CSS;JavaScript;PHP;R;SQL;Other(s):</v>
      </c>
      <c r="E6304" s="1" t="str">
        <f>IFERROR(__xludf.DUMMYFUNCTION("UNIQUE(SPLIT(B6304,"";""))"),"Bash/Shell/PowerShell")</f>
        <v>Bash/Shell/PowerShell</v>
      </c>
      <c r="F6304" s="1" t="str">
        <f>IFERROR(__xludf.DUMMYFUNCTION("""COMPUTED_VALUE"""),"C")</f>
        <v>C</v>
      </c>
      <c r="G6304" s="1" t="str">
        <f>IFERROR(__xludf.DUMMYFUNCTION("""COMPUTED_VALUE"""),"C++")</f>
        <v>C++</v>
      </c>
      <c r="H6304" s="1" t="str">
        <f>IFERROR(__xludf.DUMMYFUNCTION("""COMPUTED_VALUE"""),"HTML/CSS")</f>
        <v>HTML/CSS</v>
      </c>
      <c r="I6304" s="1" t="str">
        <f>IFERROR(__xludf.DUMMYFUNCTION("""COMPUTED_VALUE"""),"JavaScript")</f>
        <v>JavaScript</v>
      </c>
      <c r="J6304" s="1" t="str">
        <f>IFERROR(__xludf.DUMMYFUNCTION("""COMPUTED_VALUE"""),"PHP")</f>
        <v>PHP</v>
      </c>
      <c r="K6304" s="1" t="str">
        <f>IFERROR(__xludf.DUMMYFUNCTION("""COMPUTED_VALUE"""),"R")</f>
        <v>R</v>
      </c>
      <c r="L6304" s="1" t="str">
        <f>IFERROR(__xludf.DUMMYFUNCTION("""COMPUTED_VALUE"""),"SQL")</f>
        <v>SQL</v>
      </c>
      <c r="M6304" s="1" t="str">
        <f>IFERROR(__xludf.DUMMYFUNCTION("""COMPUTED_VALUE"""),"Other(s):")</f>
        <v>Other(s):</v>
      </c>
    </row>
    <row r="6305">
      <c r="B6305" s="1" t="str">
        <f>IFERROR(__xludf.DUMMYFUNCTION("""COMPUTED_VALUE"""),"Bash/Shell/PowerShell;C;C++;Java;JavaScript;PHP;Python;Rust;SQL")</f>
        <v>Bash/Shell/PowerShell;C;C++;Java;JavaScript;PHP;Python;Rust;SQL</v>
      </c>
      <c r="E6305" s="1" t="str">
        <f>IFERROR(__xludf.DUMMYFUNCTION("UNIQUE(SPLIT(B6305,"";""))"),"Bash/Shell/PowerShell")</f>
        <v>Bash/Shell/PowerShell</v>
      </c>
      <c r="F6305" s="1" t="str">
        <f>IFERROR(__xludf.DUMMYFUNCTION("""COMPUTED_VALUE"""),"C")</f>
        <v>C</v>
      </c>
      <c r="G6305" s="1" t="str">
        <f>IFERROR(__xludf.DUMMYFUNCTION("""COMPUTED_VALUE"""),"C++")</f>
        <v>C++</v>
      </c>
      <c r="H6305" s="1" t="str">
        <f>IFERROR(__xludf.DUMMYFUNCTION("""COMPUTED_VALUE"""),"Java")</f>
        <v>Java</v>
      </c>
      <c r="I6305" s="1" t="str">
        <f>IFERROR(__xludf.DUMMYFUNCTION("""COMPUTED_VALUE"""),"JavaScript")</f>
        <v>JavaScript</v>
      </c>
      <c r="J6305" s="1" t="str">
        <f>IFERROR(__xludf.DUMMYFUNCTION("""COMPUTED_VALUE"""),"PHP")</f>
        <v>PHP</v>
      </c>
      <c r="K6305" s="1" t="str">
        <f>IFERROR(__xludf.DUMMYFUNCTION("""COMPUTED_VALUE"""),"Python")</f>
        <v>Python</v>
      </c>
      <c r="L6305" s="1" t="str">
        <f>IFERROR(__xludf.DUMMYFUNCTION("""COMPUTED_VALUE"""),"Rust")</f>
        <v>Rust</v>
      </c>
      <c r="M6305" s="1" t="str">
        <f>IFERROR(__xludf.DUMMYFUNCTION("""COMPUTED_VALUE"""),"SQL")</f>
        <v>SQL</v>
      </c>
    </row>
    <row r="6306">
      <c r="B6306" s="1" t="str">
        <f>IFERROR(__xludf.DUMMYFUNCTION("""COMPUTED_VALUE"""),"Bash/Shell/PowerShell;HTML/CSS;JavaScript;PHP;Python;SQL")</f>
        <v>Bash/Shell/PowerShell;HTML/CSS;JavaScript;PHP;Python;SQL</v>
      </c>
      <c r="E6306" s="1" t="str">
        <f>IFERROR(__xludf.DUMMYFUNCTION("UNIQUE(SPLIT(B6306,"";""))"),"Bash/Shell/PowerShell")</f>
        <v>Bash/Shell/PowerShell</v>
      </c>
      <c r="F6306" s="1" t="str">
        <f>IFERROR(__xludf.DUMMYFUNCTION("""COMPUTED_VALUE"""),"HTML/CSS")</f>
        <v>HTML/CSS</v>
      </c>
      <c r="G6306" s="1" t="str">
        <f>IFERROR(__xludf.DUMMYFUNCTION("""COMPUTED_VALUE"""),"JavaScript")</f>
        <v>JavaScript</v>
      </c>
      <c r="H6306" s="1" t="str">
        <f>IFERROR(__xludf.DUMMYFUNCTION("""COMPUTED_VALUE"""),"PHP")</f>
        <v>PHP</v>
      </c>
      <c r="I6306" s="1" t="str">
        <f>IFERROR(__xludf.DUMMYFUNCTION("""COMPUTED_VALUE"""),"Python")</f>
        <v>Python</v>
      </c>
      <c r="J6306" s="1" t="str">
        <f>IFERROR(__xludf.DUMMYFUNCTION("""COMPUTED_VALUE"""),"SQL")</f>
        <v>SQL</v>
      </c>
    </row>
    <row r="6307">
      <c r="B6307" s="1" t="str">
        <f>IFERROR(__xludf.DUMMYFUNCTION("""COMPUTED_VALUE"""),"Bash/Shell/PowerShell;C;C++;Java;PHP;SQL")</f>
        <v>Bash/Shell/PowerShell;C;C++;Java;PHP;SQL</v>
      </c>
      <c r="E6307" s="1" t="str">
        <f>IFERROR(__xludf.DUMMYFUNCTION("UNIQUE(SPLIT(B6307,"";""))"),"Bash/Shell/PowerShell")</f>
        <v>Bash/Shell/PowerShell</v>
      </c>
      <c r="F6307" s="1" t="str">
        <f>IFERROR(__xludf.DUMMYFUNCTION("""COMPUTED_VALUE"""),"C")</f>
        <v>C</v>
      </c>
      <c r="G6307" s="1" t="str">
        <f>IFERROR(__xludf.DUMMYFUNCTION("""COMPUTED_VALUE"""),"C++")</f>
        <v>C++</v>
      </c>
      <c r="H6307" s="1" t="str">
        <f>IFERROR(__xludf.DUMMYFUNCTION("""COMPUTED_VALUE"""),"Java")</f>
        <v>Java</v>
      </c>
      <c r="I6307" s="1" t="str">
        <f>IFERROR(__xludf.DUMMYFUNCTION("""COMPUTED_VALUE"""),"PHP")</f>
        <v>PHP</v>
      </c>
      <c r="J6307" s="1" t="str">
        <f>IFERROR(__xludf.DUMMYFUNCTION("""COMPUTED_VALUE"""),"SQL")</f>
        <v>SQL</v>
      </c>
    </row>
    <row r="6308">
      <c r="B6308" s="1" t="str">
        <f>IFERROR(__xludf.DUMMYFUNCTION("""COMPUTED_VALUE"""),"Bash/Shell/PowerShell;Go;HTML/CSS;JavaScript;Python;TypeScript")</f>
        <v>Bash/Shell/PowerShell;Go;HTML/CSS;JavaScript;Python;TypeScript</v>
      </c>
      <c r="E6308" s="1" t="str">
        <f>IFERROR(__xludf.DUMMYFUNCTION("UNIQUE(SPLIT(B6308,"";""))"),"Bash/Shell/PowerShell")</f>
        <v>Bash/Shell/PowerShell</v>
      </c>
      <c r="F6308" s="1" t="str">
        <f>IFERROR(__xludf.DUMMYFUNCTION("""COMPUTED_VALUE"""),"Go")</f>
        <v>Go</v>
      </c>
      <c r="G6308" s="1" t="str">
        <f>IFERROR(__xludf.DUMMYFUNCTION("""COMPUTED_VALUE"""),"HTML/CSS")</f>
        <v>HTML/CSS</v>
      </c>
      <c r="H6308" s="1" t="str">
        <f>IFERROR(__xludf.DUMMYFUNCTION("""COMPUTED_VALUE"""),"JavaScript")</f>
        <v>JavaScript</v>
      </c>
      <c r="I6308" s="1" t="str">
        <f>IFERROR(__xludf.DUMMYFUNCTION("""COMPUTED_VALUE"""),"Python")</f>
        <v>Python</v>
      </c>
      <c r="J6308" s="1" t="str">
        <f>IFERROR(__xludf.DUMMYFUNCTION("""COMPUTED_VALUE"""),"TypeScript")</f>
        <v>TypeScript</v>
      </c>
    </row>
    <row r="6309">
      <c r="B6309" s="1" t="str">
        <f>IFERROR(__xludf.DUMMYFUNCTION("""COMPUTED_VALUE"""),"Bash/Shell/PowerShell;C;C++;HTML/CSS;Java;JavaScript;PHP;TypeScript")</f>
        <v>Bash/Shell/PowerShell;C;C++;HTML/CSS;Java;JavaScript;PHP;TypeScript</v>
      </c>
      <c r="E6309" s="1" t="str">
        <f>IFERROR(__xludf.DUMMYFUNCTION("UNIQUE(SPLIT(B6309,"";""))"),"Bash/Shell/PowerShell")</f>
        <v>Bash/Shell/PowerShell</v>
      </c>
      <c r="F6309" s="1" t="str">
        <f>IFERROR(__xludf.DUMMYFUNCTION("""COMPUTED_VALUE"""),"C")</f>
        <v>C</v>
      </c>
      <c r="G6309" s="1" t="str">
        <f>IFERROR(__xludf.DUMMYFUNCTION("""COMPUTED_VALUE"""),"C++")</f>
        <v>C++</v>
      </c>
      <c r="H6309" s="1" t="str">
        <f>IFERROR(__xludf.DUMMYFUNCTION("""COMPUTED_VALUE"""),"HTML/CSS")</f>
        <v>HTML/CSS</v>
      </c>
      <c r="I6309" s="1" t="str">
        <f>IFERROR(__xludf.DUMMYFUNCTION("""COMPUTED_VALUE"""),"Java")</f>
        <v>Java</v>
      </c>
      <c r="J6309" s="1" t="str">
        <f>IFERROR(__xludf.DUMMYFUNCTION("""COMPUTED_VALUE"""),"JavaScript")</f>
        <v>JavaScript</v>
      </c>
      <c r="K6309" s="1" t="str">
        <f>IFERROR(__xludf.DUMMYFUNCTION("""COMPUTED_VALUE"""),"PHP")</f>
        <v>PHP</v>
      </c>
      <c r="L6309" s="1" t="str">
        <f>IFERROR(__xludf.DUMMYFUNCTION("""COMPUTED_VALUE"""),"TypeScript")</f>
        <v>TypeScript</v>
      </c>
    </row>
    <row r="6310">
      <c r="B6310" s="1" t="str">
        <f>IFERROR(__xludf.DUMMYFUNCTION("""COMPUTED_VALUE"""),"Swift")</f>
        <v>Swift</v>
      </c>
      <c r="E6310" s="1" t="str">
        <f>IFERROR(__xludf.DUMMYFUNCTION("UNIQUE(SPLIT(B6310,"";""))"),"Swift")</f>
        <v>Swift</v>
      </c>
    </row>
    <row r="6311">
      <c r="B6311" s="1" t="str">
        <f>IFERROR(__xludf.DUMMYFUNCTION("""COMPUTED_VALUE"""),"HTML/CSS;JavaScript;PHP")</f>
        <v>HTML/CSS;JavaScript;PHP</v>
      </c>
      <c r="E6311" s="1" t="str">
        <f>IFERROR(__xludf.DUMMYFUNCTION("UNIQUE(SPLIT(B6311,"";""))"),"HTML/CSS")</f>
        <v>HTML/CSS</v>
      </c>
      <c r="F6311" s="1" t="str">
        <f>IFERROR(__xludf.DUMMYFUNCTION("""COMPUTED_VALUE"""),"JavaScript")</f>
        <v>JavaScript</v>
      </c>
      <c r="G6311" s="1" t="str">
        <f>IFERROR(__xludf.DUMMYFUNCTION("""COMPUTED_VALUE"""),"PHP")</f>
        <v>PHP</v>
      </c>
    </row>
    <row r="6312">
      <c r="B6312" s="1" t="str">
        <f>IFERROR(__xludf.DUMMYFUNCTION("""COMPUTED_VALUE"""),"Bash/Shell/PowerShell;HTML/CSS;Java;JavaScript;Kotlin;Objective-C;PHP;Python;R;SQL;Swift;VBA")</f>
        <v>Bash/Shell/PowerShell;HTML/CSS;Java;JavaScript;Kotlin;Objective-C;PHP;Python;R;SQL;Swift;VBA</v>
      </c>
      <c r="E6312" s="1" t="str">
        <f>IFERROR(__xludf.DUMMYFUNCTION("UNIQUE(SPLIT(B6312,"";""))"),"Bash/Shell/PowerShell")</f>
        <v>Bash/Shell/PowerShell</v>
      </c>
      <c r="F6312" s="1" t="str">
        <f>IFERROR(__xludf.DUMMYFUNCTION("""COMPUTED_VALUE"""),"HTML/CSS")</f>
        <v>HTML/CSS</v>
      </c>
      <c r="G6312" s="1" t="str">
        <f>IFERROR(__xludf.DUMMYFUNCTION("""COMPUTED_VALUE"""),"Java")</f>
        <v>Java</v>
      </c>
      <c r="H6312" s="1" t="str">
        <f>IFERROR(__xludf.DUMMYFUNCTION("""COMPUTED_VALUE"""),"JavaScript")</f>
        <v>JavaScript</v>
      </c>
      <c r="I6312" s="1" t="str">
        <f>IFERROR(__xludf.DUMMYFUNCTION("""COMPUTED_VALUE"""),"Kotlin")</f>
        <v>Kotlin</v>
      </c>
      <c r="J6312" s="1" t="str">
        <f>IFERROR(__xludf.DUMMYFUNCTION("""COMPUTED_VALUE"""),"Objective-C")</f>
        <v>Objective-C</v>
      </c>
      <c r="K6312" s="1" t="str">
        <f>IFERROR(__xludf.DUMMYFUNCTION("""COMPUTED_VALUE"""),"PHP")</f>
        <v>PHP</v>
      </c>
      <c r="L6312" s="1" t="str">
        <f>IFERROR(__xludf.DUMMYFUNCTION("""COMPUTED_VALUE"""),"Python")</f>
        <v>Python</v>
      </c>
      <c r="M6312" s="1" t="str">
        <f>IFERROR(__xludf.DUMMYFUNCTION("""COMPUTED_VALUE"""),"R")</f>
        <v>R</v>
      </c>
      <c r="N6312" s="1" t="str">
        <f>IFERROR(__xludf.DUMMYFUNCTION("""COMPUTED_VALUE"""),"SQL")</f>
        <v>SQL</v>
      </c>
      <c r="O6312" s="1" t="str">
        <f>IFERROR(__xludf.DUMMYFUNCTION("""COMPUTED_VALUE"""),"Swift")</f>
        <v>Swift</v>
      </c>
      <c r="P6312" s="1" t="str">
        <f>IFERROR(__xludf.DUMMYFUNCTION("""COMPUTED_VALUE"""),"VBA")</f>
        <v>VBA</v>
      </c>
    </row>
    <row r="6313">
      <c r="B6313" s="1" t="str">
        <f>IFERROR(__xludf.DUMMYFUNCTION("""COMPUTED_VALUE"""),"Assembly;C++;C#")</f>
        <v>Assembly;C++;C#</v>
      </c>
      <c r="E6313" s="1" t="str">
        <f>IFERROR(__xludf.DUMMYFUNCTION("UNIQUE(SPLIT(B6313,"";""))"),"Assembly")</f>
        <v>Assembly</v>
      </c>
      <c r="F6313" s="1" t="str">
        <f>IFERROR(__xludf.DUMMYFUNCTION("""COMPUTED_VALUE"""),"C++")</f>
        <v>C++</v>
      </c>
      <c r="G6313" s="1" t="str">
        <f>IFERROR(__xludf.DUMMYFUNCTION("""COMPUTED_VALUE"""),"C#")</f>
        <v>C#</v>
      </c>
    </row>
    <row r="6314">
      <c r="B6314" s="1" t="str">
        <f>IFERROR(__xludf.DUMMYFUNCTION("""COMPUTED_VALUE"""),"HTML/CSS;Java;JavaScript;PHP;Python;SQL")</f>
        <v>HTML/CSS;Java;JavaScript;PHP;Python;SQL</v>
      </c>
      <c r="E6314" s="1" t="str">
        <f>IFERROR(__xludf.DUMMYFUNCTION("UNIQUE(SPLIT(B6314,"";""))"),"HTML/CSS")</f>
        <v>HTML/CSS</v>
      </c>
      <c r="F6314" s="1" t="str">
        <f>IFERROR(__xludf.DUMMYFUNCTION("""COMPUTED_VALUE"""),"Java")</f>
        <v>Java</v>
      </c>
      <c r="G6314" s="1" t="str">
        <f>IFERROR(__xludf.DUMMYFUNCTION("""COMPUTED_VALUE"""),"JavaScript")</f>
        <v>JavaScript</v>
      </c>
      <c r="H6314" s="1" t="str">
        <f>IFERROR(__xludf.DUMMYFUNCTION("""COMPUTED_VALUE"""),"PHP")</f>
        <v>PHP</v>
      </c>
      <c r="I6314" s="1" t="str">
        <f>IFERROR(__xludf.DUMMYFUNCTION("""COMPUTED_VALUE"""),"Python")</f>
        <v>Python</v>
      </c>
      <c r="J6314" s="1" t="str">
        <f>IFERROR(__xludf.DUMMYFUNCTION("""COMPUTED_VALUE"""),"SQL")</f>
        <v>SQL</v>
      </c>
    </row>
    <row r="6315">
      <c r="B6315" s="1" t="str">
        <f>IFERROR(__xludf.DUMMYFUNCTION("""COMPUTED_VALUE"""),"Bash/Shell/PowerShell;C#;HTML/CSS;JavaScript;PHP;SQL;TypeScript;VBA")</f>
        <v>Bash/Shell/PowerShell;C#;HTML/CSS;JavaScript;PHP;SQL;TypeScript;VBA</v>
      </c>
      <c r="E6315" s="1" t="str">
        <f>IFERROR(__xludf.DUMMYFUNCTION("UNIQUE(SPLIT(B6315,"";""))"),"Bash/Shell/PowerShell")</f>
        <v>Bash/Shell/PowerShell</v>
      </c>
      <c r="F6315" s="1" t="str">
        <f>IFERROR(__xludf.DUMMYFUNCTION("""COMPUTED_VALUE"""),"C#")</f>
        <v>C#</v>
      </c>
      <c r="G6315" s="1" t="str">
        <f>IFERROR(__xludf.DUMMYFUNCTION("""COMPUTED_VALUE"""),"HTML/CSS")</f>
        <v>HTML/CSS</v>
      </c>
      <c r="H6315" s="1" t="str">
        <f>IFERROR(__xludf.DUMMYFUNCTION("""COMPUTED_VALUE"""),"JavaScript")</f>
        <v>JavaScript</v>
      </c>
      <c r="I6315" s="1" t="str">
        <f>IFERROR(__xludf.DUMMYFUNCTION("""COMPUTED_VALUE"""),"PHP")</f>
        <v>PHP</v>
      </c>
      <c r="J6315" s="1" t="str">
        <f>IFERROR(__xludf.DUMMYFUNCTION("""COMPUTED_VALUE"""),"SQL")</f>
        <v>SQL</v>
      </c>
      <c r="K6315" s="1" t="str">
        <f>IFERROR(__xludf.DUMMYFUNCTION("""COMPUTED_VALUE"""),"TypeScript")</f>
        <v>TypeScript</v>
      </c>
      <c r="L6315" s="1" t="str">
        <f>IFERROR(__xludf.DUMMYFUNCTION("""COMPUTED_VALUE"""),"VBA")</f>
        <v>VBA</v>
      </c>
    </row>
    <row r="6316">
      <c r="B6316" s="1" t="str">
        <f>IFERROR(__xludf.DUMMYFUNCTION("""COMPUTED_VALUE"""),"C#;HTML/CSS;JavaScript;Python;SQL;TypeScript")</f>
        <v>C#;HTML/CSS;JavaScript;Python;SQL;TypeScript</v>
      </c>
      <c r="E6316" s="1" t="str">
        <f>IFERROR(__xludf.DUMMYFUNCTION("UNIQUE(SPLIT(B6316,"";""))"),"C#")</f>
        <v>C#</v>
      </c>
      <c r="F6316" s="1" t="str">
        <f>IFERROR(__xludf.DUMMYFUNCTION("""COMPUTED_VALUE"""),"HTML/CSS")</f>
        <v>HTML/CSS</v>
      </c>
      <c r="G6316" s="1" t="str">
        <f>IFERROR(__xludf.DUMMYFUNCTION("""COMPUTED_VALUE"""),"JavaScript")</f>
        <v>JavaScript</v>
      </c>
      <c r="H6316" s="1" t="str">
        <f>IFERROR(__xludf.DUMMYFUNCTION("""COMPUTED_VALUE"""),"Python")</f>
        <v>Python</v>
      </c>
      <c r="I6316" s="1" t="str">
        <f>IFERROR(__xludf.DUMMYFUNCTION("""COMPUTED_VALUE"""),"SQL")</f>
        <v>SQL</v>
      </c>
      <c r="J6316" s="1" t="str">
        <f>IFERROR(__xludf.DUMMYFUNCTION("""COMPUTED_VALUE"""),"TypeScript")</f>
        <v>TypeScript</v>
      </c>
    </row>
    <row r="6317">
      <c r="B6317" s="1" t="str">
        <f>IFERROR(__xludf.DUMMYFUNCTION("""COMPUTED_VALUE"""),"C;C++")</f>
        <v>C;C++</v>
      </c>
      <c r="E6317" s="1" t="str">
        <f>IFERROR(__xludf.DUMMYFUNCTION("UNIQUE(SPLIT(B6317,"";""))"),"C")</f>
        <v>C</v>
      </c>
      <c r="F6317" s="1" t="str">
        <f>IFERROR(__xludf.DUMMYFUNCTION("""COMPUTED_VALUE"""),"C++")</f>
        <v>C++</v>
      </c>
    </row>
    <row r="6318">
      <c r="B6318" s="1" t="str">
        <f>IFERROR(__xludf.DUMMYFUNCTION("""COMPUTED_VALUE"""),"C#;SQL")</f>
        <v>C#;SQL</v>
      </c>
      <c r="E6318" s="1" t="str">
        <f>IFERROR(__xludf.DUMMYFUNCTION("UNIQUE(SPLIT(B6318,"";""))"),"C#")</f>
        <v>C#</v>
      </c>
      <c r="F6318" s="1" t="str">
        <f>IFERROR(__xludf.DUMMYFUNCTION("""COMPUTED_VALUE"""),"SQL")</f>
        <v>SQL</v>
      </c>
    </row>
    <row r="6319">
      <c r="B6319" s="1" t="str">
        <f>IFERROR(__xludf.DUMMYFUNCTION("""COMPUTED_VALUE"""),"HTML/CSS;JavaScript")</f>
        <v>HTML/CSS;JavaScript</v>
      </c>
      <c r="E6319" s="1" t="str">
        <f>IFERROR(__xludf.DUMMYFUNCTION("UNIQUE(SPLIT(B6319,"";""))"),"HTML/CSS")</f>
        <v>HTML/CSS</v>
      </c>
      <c r="F6319" s="1" t="str">
        <f>IFERROR(__xludf.DUMMYFUNCTION("""COMPUTED_VALUE"""),"JavaScript")</f>
        <v>JavaScript</v>
      </c>
    </row>
    <row r="6320">
      <c r="B6320" s="1" t="str">
        <f>IFERROR(__xludf.DUMMYFUNCTION("""COMPUTED_VALUE"""),"Bash/Shell/PowerShell;C;Java;JavaScript;Python;Ruby;Rust;Scala;SQL")</f>
        <v>Bash/Shell/PowerShell;C;Java;JavaScript;Python;Ruby;Rust;Scala;SQL</v>
      </c>
      <c r="E6320" s="1" t="str">
        <f>IFERROR(__xludf.DUMMYFUNCTION("UNIQUE(SPLIT(B6320,"";""))"),"Bash/Shell/PowerShell")</f>
        <v>Bash/Shell/PowerShell</v>
      </c>
      <c r="F6320" s="1" t="str">
        <f>IFERROR(__xludf.DUMMYFUNCTION("""COMPUTED_VALUE"""),"C")</f>
        <v>C</v>
      </c>
      <c r="G6320" s="1" t="str">
        <f>IFERROR(__xludf.DUMMYFUNCTION("""COMPUTED_VALUE"""),"Java")</f>
        <v>Java</v>
      </c>
      <c r="H6320" s="1" t="str">
        <f>IFERROR(__xludf.DUMMYFUNCTION("""COMPUTED_VALUE"""),"JavaScript")</f>
        <v>JavaScript</v>
      </c>
      <c r="I6320" s="1" t="str">
        <f>IFERROR(__xludf.DUMMYFUNCTION("""COMPUTED_VALUE"""),"Python")</f>
        <v>Python</v>
      </c>
      <c r="J6320" s="1" t="str">
        <f>IFERROR(__xludf.DUMMYFUNCTION("""COMPUTED_VALUE"""),"Ruby")</f>
        <v>Ruby</v>
      </c>
      <c r="K6320" s="1" t="str">
        <f>IFERROR(__xludf.DUMMYFUNCTION("""COMPUTED_VALUE"""),"Rust")</f>
        <v>Rust</v>
      </c>
      <c r="L6320" s="1" t="str">
        <f>IFERROR(__xludf.DUMMYFUNCTION("""COMPUTED_VALUE"""),"Scala")</f>
        <v>Scala</v>
      </c>
      <c r="M6320" s="1" t="str">
        <f>IFERROR(__xludf.DUMMYFUNCTION("""COMPUTED_VALUE"""),"SQL")</f>
        <v>SQL</v>
      </c>
    </row>
    <row r="6321">
      <c r="B6321" s="1" t="str">
        <f>IFERROR(__xludf.DUMMYFUNCTION("""COMPUTED_VALUE"""),"Go;HTML/CSS;Java;JavaScript;Kotlin;Python;SQL")</f>
        <v>Go;HTML/CSS;Java;JavaScript;Kotlin;Python;SQL</v>
      </c>
      <c r="E6321" s="1" t="str">
        <f>IFERROR(__xludf.DUMMYFUNCTION("UNIQUE(SPLIT(B6321,"";""))"),"Go")</f>
        <v>Go</v>
      </c>
      <c r="F6321" s="1" t="str">
        <f>IFERROR(__xludf.DUMMYFUNCTION("""COMPUTED_VALUE"""),"HTML/CSS")</f>
        <v>HTML/CSS</v>
      </c>
      <c r="G6321" s="1" t="str">
        <f>IFERROR(__xludf.DUMMYFUNCTION("""COMPUTED_VALUE"""),"Java")</f>
        <v>Java</v>
      </c>
      <c r="H6321" s="1" t="str">
        <f>IFERROR(__xludf.DUMMYFUNCTION("""COMPUTED_VALUE"""),"JavaScript")</f>
        <v>JavaScript</v>
      </c>
      <c r="I6321" s="1" t="str">
        <f>IFERROR(__xludf.DUMMYFUNCTION("""COMPUTED_VALUE"""),"Kotlin")</f>
        <v>Kotlin</v>
      </c>
      <c r="J6321" s="1" t="str">
        <f>IFERROR(__xludf.DUMMYFUNCTION("""COMPUTED_VALUE"""),"Python")</f>
        <v>Python</v>
      </c>
      <c r="K6321" s="1" t="str">
        <f>IFERROR(__xludf.DUMMYFUNCTION("""COMPUTED_VALUE"""),"SQL")</f>
        <v>SQL</v>
      </c>
    </row>
    <row r="6322">
      <c r="B6322" s="1" t="str">
        <f>IFERROR(__xludf.DUMMYFUNCTION("""COMPUTED_VALUE"""),"Bash/Shell/PowerShell;C;C++;HTML/CSS;JavaScript;Python;SQL;Other(s):")</f>
        <v>Bash/Shell/PowerShell;C;C++;HTML/CSS;JavaScript;Python;SQL;Other(s):</v>
      </c>
      <c r="E6322" s="1" t="str">
        <f>IFERROR(__xludf.DUMMYFUNCTION("UNIQUE(SPLIT(B6322,"";""))"),"Bash/Shell/PowerShell")</f>
        <v>Bash/Shell/PowerShell</v>
      </c>
      <c r="F6322" s="1" t="str">
        <f>IFERROR(__xludf.DUMMYFUNCTION("""COMPUTED_VALUE"""),"C")</f>
        <v>C</v>
      </c>
      <c r="G6322" s="1" t="str">
        <f>IFERROR(__xludf.DUMMYFUNCTION("""COMPUTED_VALUE"""),"C++")</f>
        <v>C++</v>
      </c>
      <c r="H6322" s="1" t="str">
        <f>IFERROR(__xludf.DUMMYFUNCTION("""COMPUTED_VALUE"""),"HTML/CSS")</f>
        <v>HTML/CSS</v>
      </c>
      <c r="I6322" s="1" t="str">
        <f>IFERROR(__xludf.DUMMYFUNCTION("""COMPUTED_VALUE"""),"JavaScript")</f>
        <v>JavaScript</v>
      </c>
      <c r="J6322" s="1" t="str">
        <f>IFERROR(__xludf.DUMMYFUNCTION("""COMPUTED_VALUE"""),"Python")</f>
        <v>Python</v>
      </c>
      <c r="K6322" s="1" t="str">
        <f>IFERROR(__xludf.DUMMYFUNCTION("""COMPUTED_VALUE"""),"SQL")</f>
        <v>SQL</v>
      </c>
      <c r="L6322" s="1" t="str">
        <f>IFERROR(__xludf.DUMMYFUNCTION("""COMPUTED_VALUE"""),"Other(s):")</f>
        <v>Other(s):</v>
      </c>
    </row>
    <row r="6323">
      <c r="B6323" s="1" t="str">
        <f>IFERROR(__xludf.DUMMYFUNCTION("""COMPUTED_VALUE"""),"Java")</f>
        <v>Java</v>
      </c>
      <c r="E6323" s="1" t="str">
        <f>IFERROR(__xludf.DUMMYFUNCTION("UNIQUE(SPLIT(B6323,"";""))"),"Java")</f>
        <v>Java</v>
      </c>
    </row>
    <row r="6324">
      <c r="B6324" s="1" t="str">
        <f>IFERROR(__xludf.DUMMYFUNCTION("""COMPUTED_VALUE"""),"C#;HTML/CSS;JavaScript;Swift")</f>
        <v>C#;HTML/CSS;JavaScript;Swift</v>
      </c>
      <c r="E6324" s="1" t="str">
        <f>IFERROR(__xludf.DUMMYFUNCTION("UNIQUE(SPLIT(B6324,"";""))"),"C#")</f>
        <v>C#</v>
      </c>
      <c r="F6324" s="1" t="str">
        <f>IFERROR(__xludf.DUMMYFUNCTION("""COMPUTED_VALUE"""),"HTML/CSS")</f>
        <v>HTML/CSS</v>
      </c>
      <c r="G6324" s="1" t="str">
        <f>IFERROR(__xludf.DUMMYFUNCTION("""COMPUTED_VALUE"""),"JavaScript")</f>
        <v>JavaScript</v>
      </c>
      <c r="H6324" s="1" t="str">
        <f>IFERROR(__xludf.DUMMYFUNCTION("""COMPUTED_VALUE"""),"Swift")</f>
        <v>Swift</v>
      </c>
    </row>
    <row r="6325">
      <c r="B6325" s="1" t="str">
        <f>IFERROR(__xludf.DUMMYFUNCTION("""COMPUTED_VALUE"""),"HTML/CSS;Java;JavaScript;SQL;TypeScript")</f>
        <v>HTML/CSS;Java;JavaScript;SQL;TypeScript</v>
      </c>
      <c r="E6325" s="1" t="str">
        <f>IFERROR(__xludf.DUMMYFUNCTION("UNIQUE(SPLIT(B6325,"";""))"),"HTML/CSS")</f>
        <v>HTML/CSS</v>
      </c>
      <c r="F6325" s="1" t="str">
        <f>IFERROR(__xludf.DUMMYFUNCTION("""COMPUTED_VALUE"""),"Java")</f>
        <v>Java</v>
      </c>
      <c r="G6325" s="1" t="str">
        <f>IFERROR(__xludf.DUMMYFUNCTION("""COMPUTED_VALUE"""),"JavaScript")</f>
        <v>JavaScript</v>
      </c>
      <c r="H6325" s="1" t="str">
        <f>IFERROR(__xludf.DUMMYFUNCTION("""COMPUTED_VALUE"""),"SQL")</f>
        <v>SQL</v>
      </c>
      <c r="I6325" s="1" t="str">
        <f>IFERROR(__xludf.DUMMYFUNCTION("""COMPUTED_VALUE"""),"TypeScript")</f>
        <v>TypeScript</v>
      </c>
    </row>
    <row r="6326">
      <c r="B6326" s="1" t="str">
        <f>IFERROR(__xludf.DUMMYFUNCTION("""COMPUTED_VALUE"""),"Bash/Shell/PowerShell;JavaScript;TypeScript")</f>
        <v>Bash/Shell/PowerShell;JavaScript;TypeScript</v>
      </c>
      <c r="E6326" s="1" t="str">
        <f>IFERROR(__xludf.DUMMYFUNCTION("UNIQUE(SPLIT(B6326,"";""))"),"Bash/Shell/PowerShell")</f>
        <v>Bash/Shell/PowerShell</v>
      </c>
      <c r="F6326" s="1" t="str">
        <f>IFERROR(__xludf.DUMMYFUNCTION("""COMPUTED_VALUE"""),"JavaScript")</f>
        <v>JavaScript</v>
      </c>
      <c r="G6326" s="1" t="str">
        <f>IFERROR(__xludf.DUMMYFUNCTION("""COMPUTED_VALUE"""),"TypeScript")</f>
        <v>TypeScript</v>
      </c>
    </row>
    <row r="6327">
      <c r="B6327" s="1" t="str">
        <f>IFERROR(__xludf.DUMMYFUNCTION("""COMPUTED_VALUE"""),"C#;HTML/CSS;JavaScript")</f>
        <v>C#;HTML/CSS;JavaScript</v>
      </c>
      <c r="E6327" s="1" t="str">
        <f>IFERROR(__xludf.DUMMYFUNCTION("UNIQUE(SPLIT(B6327,"";""))"),"C#")</f>
        <v>C#</v>
      </c>
      <c r="F6327" s="1" t="str">
        <f>IFERROR(__xludf.DUMMYFUNCTION("""COMPUTED_VALUE"""),"HTML/CSS")</f>
        <v>HTML/CSS</v>
      </c>
      <c r="G6327" s="1" t="str">
        <f>IFERROR(__xludf.DUMMYFUNCTION("""COMPUTED_VALUE"""),"JavaScript")</f>
        <v>JavaScript</v>
      </c>
    </row>
    <row r="6328">
      <c r="B6328" s="1" t="str">
        <f>IFERROR(__xludf.DUMMYFUNCTION("""COMPUTED_VALUE"""),"C;C++;Python;R;SQL")</f>
        <v>C;C++;Python;R;SQL</v>
      </c>
      <c r="E6328" s="1" t="str">
        <f>IFERROR(__xludf.DUMMYFUNCTION("UNIQUE(SPLIT(B6328,"";""))"),"C")</f>
        <v>C</v>
      </c>
      <c r="F6328" s="1" t="str">
        <f>IFERROR(__xludf.DUMMYFUNCTION("""COMPUTED_VALUE"""),"C++")</f>
        <v>C++</v>
      </c>
      <c r="G6328" s="1" t="str">
        <f>IFERROR(__xludf.DUMMYFUNCTION("""COMPUTED_VALUE"""),"Python")</f>
        <v>Python</v>
      </c>
      <c r="H6328" s="1" t="str">
        <f>IFERROR(__xludf.DUMMYFUNCTION("""COMPUTED_VALUE"""),"R")</f>
        <v>R</v>
      </c>
      <c r="I6328" s="1" t="str">
        <f>IFERROR(__xludf.DUMMYFUNCTION("""COMPUTED_VALUE"""),"SQL")</f>
        <v>SQL</v>
      </c>
    </row>
    <row r="6329">
      <c r="B6329" s="1" t="str">
        <f>IFERROR(__xludf.DUMMYFUNCTION("""COMPUTED_VALUE"""),"HTML/CSS;Java;JavaScript;PHP")</f>
        <v>HTML/CSS;Java;JavaScript;PHP</v>
      </c>
      <c r="E6329" s="1" t="str">
        <f>IFERROR(__xludf.DUMMYFUNCTION("UNIQUE(SPLIT(B6329,"";""))"),"HTML/CSS")</f>
        <v>HTML/CSS</v>
      </c>
      <c r="F6329" s="1" t="str">
        <f>IFERROR(__xludf.DUMMYFUNCTION("""COMPUTED_VALUE"""),"Java")</f>
        <v>Java</v>
      </c>
      <c r="G6329" s="1" t="str">
        <f>IFERROR(__xludf.DUMMYFUNCTION("""COMPUTED_VALUE"""),"JavaScript")</f>
        <v>JavaScript</v>
      </c>
      <c r="H6329" s="1" t="str">
        <f>IFERROR(__xludf.DUMMYFUNCTION("""COMPUTED_VALUE"""),"PHP")</f>
        <v>PHP</v>
      </c>
    </row>
    <row r="6330">
      <c r="B6330" s="1" t="str">
        <f>IFERROR(__xludf.DUMMYFUNCTION("""COMPUTED_VALUE"""),"Bash/Shell/PowerShell;F#;PHP;SQL")</f>
        <v>Bash/Shell/PowerShell;F#;PHP;SQL</v>
      </c>
      <c r="E6330" s="1" t="str">
        <f>IFERROR(__xludf.DUMMYFUNCTION("UNIQUE(SPLIT(B6330,"";""))"),"Bash/Shell/PowerShell")</f>
        <v>Bash/Shell/PowerShell</v>
      </c>
      <c r="F6330" s="1" t="str">
        <f>IFERROR(__xludf.DUMMYFUNCTION("""COMPUTED_VALUE"""),"F#")</f>
        <v>F#</v>
      </c>
      <c r="G6330" s="1" t="str">
        <f>IFERROR(__xludf.DUMMYFUNCTION("""COMPUTED_VALUE"""),"PHP")</f>
        <v>PHP</v>
      </c>
      <c r="H6330" s="1" t="str">
        <f>IFERROR(__xludf.DUMMYFUNCTION("""COMPUTED_VALUE"""),"SQL")</f>
        <v>SQL</v>
      </c>
    </row>
    <row r="6331">
      <c r="B6331" s="1" t="str">
        <f>IFERROR(__xludf.DUMMYFUNCTION("""COMPUTED_VALUE"""),"Bash/Shell/PowerShell;C#;HTML/CSS;Java;Kotlin;Python;SQL;TypeScript")</f>
        <v>Bash/Shell/PowerShell;C#;HTML/CSS;Java;Kotlin;Python;SQL;TypeScript</v>
      </c>
      <c r="E6331" s="1" t="str">
        <f>IFERROR(__xludf.DUMMYFUNCTION("UNIQUE(SPLIT(B6331,"";""))"),"Bash/Shell/PowerShell")</f>
        <v>Bash/Shell/PowerShell</v>
      </c>
      <c r="F6331" s="1" t="str">
        <f>IFERROR(__xludf.DUMMYFUNCTION("""COMPUTED_VALUE"""),"C#")</f>
        <v>C#</v>
      </c>
      <c r="G6331" s="1" t="str">
        <f>IFERROR(__xludf.DUMMYFUNCTION("""COMPUTED_VALUE"""),"HTML/CSS")</f>
        <v>HTML/CSS</v>
      </c>
      <c r="H6331" s="1" t="str">
        <f>IFERROR(__xludf.DUMMYFUNCTION("""COMPUTED_VALUE"""),"Java")</f>
        <v>Java</v>
      </c>
      <c r="I6331" s="1" t="str">
        <f>IFERROR(__xludf.DUMMYFUNCTION("""COMPUTED_VALUE"""),"Kotlin")</f>
        <v>Kotlin</v>
      </c>
      <c r="J6331" s="1" t="str">
        <f>IFERROR(__xludf.DUMMYFUNCTION("""COMPUTED_VALUE"""),"Python")</f>
        <v>Python</v>
      </c>
      <c r="K6331" s="1" t="str">
        <f>IFERROR(__xludf.DUMMYFUNCTION("""COMPUTED_VALUE"""),"SQL")</f>
        <v>SQL</v>
      </c>
      <c r="L6331" s="1" t="str">
        <f>IFERROR(__xludf.DUMMYFUNCTION("""COMPUTED_VALUE"""),"TypeScript")</f>
        <v>TypeScript</v>
      </c>
    </row>
    <row r="6332">
      <c r="B6332" s="1" t="str">
        <f>IFERROR(__xludf.DUMMYFUNCTION("""COMPUTED_VALUE"""),"C#;Erlang;HTML/CSS;Java;JavaScript;SQL")</f>
        <v>C#;Erlang;HTML/CSS;Java;JavaScript;SQL</v>
      </c>
      <c r="E6332" s="1" t="str">
        <f>IFERROR(__xludf.DUMMYFUNCTION("UNIQUE(SPLIT(B6332,"";""))"),"C#")</f>
        <v>C#</v>
      </c>
      <c r="F6332" s="1" t="str">
        <f>IFERROR(__xludf.DUMMYFUNCTION("""COMPUTED_VALUE"""),"Erlang")</f>
        <v>Erlang</v>
      </c>
      <c r="G6332" s="1" t="str">
        <f>IFERROR(__xludf.DUMMYFUNCTION("""COMPUTED_VALUE"""),"HTML/CSS")</f>
        <v>HTML/CSS</v>
      </c>
      <c r="H6332" s="1" t="str">
        <f>IFERROR(__xludf.DUMMYFUNCTION("""COMPUTED_VALUE"""),"Java")</f>
        <v>Java</v>
      </c>
      <c r="I6332" s="1" t="str">
        <f>IFERROR(__xludf.DUMMYFUNCTION("""COMPUTED_VALUE"""),"JavaScript")</f>
        <v>JavaScript</v>
      </c>
      <c r="J6332" s="1" t="str">
        <f>IFERROR(__xludf.DUMMYFUNCTION("""COMPUTED_VALUE"""),"SQL")</f>
        <v>SQL</v>
      </c>
    </row>
    <row r="6333">
      <c r="B6333" s="1" t="str">
        <f>IFERROR(__xludf.DUMMYFUNCTION("""COMPUTED_VALUE"""),"Bash/Shell/PowerShell;C++;C#;HTML/CSS;Java;JavaScript;SQL;Other(s):")</f>
        <v>Bash/Shell/PowerShell;C++;C#;HTML/CSS;Java;JavaScript;SQL;Other(s):</v>
      </c>
      <c r="E6333" s="1" t="str">
        <f>IFERROR(__xludf.DUMMYFUNCTION("UNIQUE(SPLIT(B6333,"";""))"),"Bash/Shell/PowerShell")</f>
        <v>Bash/Shell/PowerShell</v>
      </c>
      <c r="F6333" s="1" t="str">
        <f>IFERROR(__xludf.DUMMYFUNCTION("""COMPUTED_VALUE"""),"C++")</f>
        <v>C++</v>
      </c>
      <c r="G6333" s="1" t="str">
        <f>IFERROR(__xludf.DUMMYFUNCTION("""COMPUTED_VALUE"""),"C#")</f>
        <v>C#</v>
      </c>
      <c r="H6333" s="1" t="str">
        <f>IFERROR(__xludf.DUMMYFUNCTION("""COMPUTED_VALUE"""),"HTML/CSS")</f>
        <v>HTML/CSS</v>
      </c>
      <c r="I6333" s="1" t="str">
        <f>IFERROR(__xludf.DUMMYFUNCTION("""COMPUTED_VALUE"""),"Java")</f>
        <v>Java</v>
      </c>
      <c r="J6333" s="1" t="str">
        <f>IFERROR(__xludf.DUMMYFUNCTION("""COMPUTED_VALUE"""),"JavaScript")</f>
        <v>JavaScript</v>
      </c>
      <c r="K6333" s="1" t="str">
        <f>IFERROR(__xludf.DUMMYFUNCTION("""COMPUTED_VALUE"""),"SQL")</f>
        <v>SQL</v>
      </c>
      <c r="L6333" s="1" t="str">
        <f>IFERROR(__xludf.DUMMYFUNCTION("""COMPUTED_VALUE"""),"Other(s):")</f>
        <v>Other(s):</v>
      </c>
    </row>
    <row r="6334">
      <c r="B6334" s="1" t="str">
        <f>IFERROR(__xludf.DUMMYFUNCTION("""COMPUTED_VALUE"""),"Bash/Shell/PowerShell;PHP;Python;R;SQL;Other(s):")</f>
        <v>Bash/Shell/PowerShell;PHP;Python;R;SQL;Other(s):</v>
      </c>
      <c r="E6334" s="1" t="str">
        <f>IFERROR(__xludf.DUMMYFUNCTION("UNIQUE(SPLIT(B6334,"";""))"),"Bash/Shell/PowerShell")</f>
        <v>Bash/Shell/PowerShell</v>
      </c>
      <c r="F6334" s="1" t="str">
        <f>IFERROR(__xludf.DUMMYFUNCTION("""COMPUTED_VALUE"""),"PHP")</f>
        <v>PHP</v>
      </c>
      <c r="G6334" s="1" t="str">
        <f>IFERROR(__xludf.DUMMYFUNCTION("""COMPUTED_VALUE"""),"Python")</f>
        <v>Python</v>
      </c>
      <c r="H6334" s="1" t="str">
        <f>IFERROR(__xludf.DUMMYFUNCTION("""COMPUTED_VALUE"""),"R")</f>
        <v>R</v>
      </c>
      <c r="I6334" s="1" t="str">
        <f>IFERROR(__xludf.DUMMYFUNCTION("""COMPUTED_VALUE"""),"SQL")</f>
        <v>SQL</v>
      </c>
      <c r="J6334" s="1" t="str">
        <f>IFERROR(__xludf.DUMMYFUNCTION("""COMPUTED_VALUE"""),"Other(s):")</f>
        <v>Other(s):</v>
      </c>
    </row>
    <row r="6335">
      <c r="B6335" s="1" t="str">
        <f>IFERROR(__xludf.DUMMYFUNCTION("""COMPUTED_VALUE"""),"Bash/Shell/PowerShell;HTML/CSS;Java;JavaScript;PHP")</f>
        <v>Bash/Shell/PowerShell;HTML/CSS;Java;JavaScript;PHP</v>
      </c>
      <c r="E6335" s="1" t="str">
        <f>IFERROR(__xludf.DUMMYFUNCTION("UNIQUE(SPLIT(B6335,"";""))"),"Bash/Shell/PowerShell")</f>
        <v>Bash/Shell/PowerShell</v>
      </c>
      <c r="F6335" s="1" t="str">
        <f>IFERROR(__xludf.DUMMYFUNCTION("""COMPUTED_VALUE"""),"HTML/CSS")</f>
        <v>HTML/CSS</v>
      </c>
      <c r="G6335" s="1" t="str">
        <f>IFERROR(__xludf.DUMMYFUNCTION("""COMPUTED_VALUE"""),"Java")</f>
        <v>Java</v>
      </c>
      <c r="H6335" s="1" t="str">
        <f>IFERROR(__xludf.DUMMYFUNCTION("""COMPUTED_VALUE"""),"JavaScript")</f>
        <v>JavaScript</v>
      </c>
      <c r="I6335" s="1" t="str">
        <f>IFERROR(__xludf.DUMMYFUNCTION("""COMPUTED_VALUE"""),"PHP")</f>
        <v>PHP</v>
      </c>
    </row>
    <row r="6336">
      <c r="B6336" s="1" t="str">
        <f>IFERROR(__xludf.DUMMYFUNCTION("""COMPUTED_VALUE"""),"Bash/Shell/PowerShell;Java;JavaScript;Kotlin;Other(s):")</f>
        <v>Bash/Shell/PowerShell;Java;JavaScript;Kotlin;Other(s):</v>
      </c>
      <c r="E6336" s="1" t="str">
        <f>IFERROR(__xludf.DUMMYFUNCTION("UNIQUE(SPLIT(B6336,"";""))"),"Bash/Shell/PowerShell")</f>
        <v>Bash/Shell/PowerShell</v>
      </c>
      <c r="F6336" s="1" t="str">
        <f>IFERROR(__xludf.DUMMYFUNCTION("""COMPUTED_VALUE"""),"Java")</f>
        <v>Java</v>
      </c>
      <c r="G6336" s="1" t="str">
        <f>IFERROR(__xludf.DUMMYFUNCTION("""COMPUTED_VALUE"""),"JavaScript")</f>
        <v>JavaScript</v>
      </c>
      <c r="H6336" s="1" t="str">
        <f>IFERROR(__xludf.DUMMYFUNCTION("""COMPUTED_VALUE"""),"Kotlin")</f>
        <v>Kotlin</v>
      </c>
      <c r="I6336" s="1" t="str">
        <f>IFERROR(__xludf.DUMMYFUNCTION("""COMPUTED_VALUE"""),"Other(s):")</f>
        <v>Other(s):</v>
      </c>
    </row>
    <row r="6337">
      <c r="B6337" s="1" t="str">
        <f>IFERROR(__xludf.DUMMYFUNCTION("""COMPUTED_VALUE"""),"HTML/CSS;JavaScript;Python;Ruby;SQL")</f>
        <v>HTML/CSS;JavaScript;Python;Ruby;SQL</v>
      </c>
      <c r="E6337" s="1" t="str">
        <f>IFERROR(__xludf.DUMMYFUNCTION("UNIQUE(SPLIT(B6337,"";""))"),"HTML/CSS")</f>
        <v>HTML/CSS</v>
      </c>
      <c r="F6337" s="1" t="str">
        <f>IFERROR(__xludf.DUMMYFUNCTION("""COMPUTED_VALUE"""),"JavaScript")</f>
        <v>JavaScript</v>
      </c>
      <c r="G6337" s="1" t="str">
        <f>IFERROR(__xludf.DUMMYFUNCTION("""COMPUTED_VALUE"""),"Python")</f>
        <v>Python</v>
      </c>
      <c r="H6337" s="1" t="str">
        <f>IFERROR(__xludf.DUMMYFUNCTION("""COMPUTED_VALUE"""),"Ruby")</f>
        <v>Ruby</v>
      </c>
      <c r="I6337" s="1" t="str">
        <f>IFERROR(__xludf.DUMMYFUNCTION("""COMPUTED_VALUE"""),"SQL")</f>
        <v>SQL</v>
      </c>
    </row>
    <row r="6338">
      <c r="B6338" s="1" t="str">
        <f>IFERROR(__xludf.DUMMYFUNCTION("""COMPUTED_VALUE"""),"C;HTML/CSS;Java")</f>
        <v>C;HTML/CSS;Java</v>
      </c>
      <c r="E6338" s="1" t="str">
        <f>IFERROR(__xludf.DUMMYFUNCTION("UNIQUE(SPLIT(B6338,"";""))"),"C")</f>
        <v>C</v>
      </c>
      <c r="F6338" s="1" t="str">
        <f>IFERROR(__xludf.DUMMYFUNCTION("""COMPUTED_VALUE"""),"HTML/CSS")</f>
        <v>HTML/CSS</v>
      </c>
      <c r="G6338" s="1" t="str">
        <f>IFERROR(__xludf.DUMMYFUNCTION("""COMPUTED_VALUE"""),"Java")</f>
        <v>Java</v>
      </c>
    </row>
    <row r="6339">
      <c r="B6339" s="1" t="str">
        <f>IFERROR(__xludf.DUMMYFUNCTION("""COMPUTED_VALUE"""),"C#;HTML/CSS;SQL")</f>
        <v>C#;HTML/CSS;SQL</v>
      </c>
      <c r="E6339" s="1" t="str">
        <f>IFERROR(__xludf.DUMMYFUNCTION("UNIQUE(SPLIT(B6339,"";""))"),"C#")</f>
        <v>C#</v>
      </c>
      <c r="F6339" s="1" t="str">
        <f>IFERROR(__xludf.DUMMYFUNCTION("""COMPUTED_VALUE"""),"HTML/CSS")</f>
        <v>HTML/CSS</v>
      </c>
      <c r="G6339" s="1" t="str">
        <f>IFERROR(__xludf.DUMMYFUNCTION("""COMPUTED_VALUE"""),"SQL")</f>
        <v>SQL</v>
      </c>
    </row>
    <row r="6340">
      <c r="B6340" s="1" t="str">
        <f>IFERROR(__xludf.DUMMYFUNCTION("""COMPUTED_VALUE"""),"Assembly;Java")</f>
        <v>Assembly;Java</v>
      </c>
      <c r="E6340" s="1" t="str">
        <f>IFERROR(__xludf.DUMMYFUNCTION("UNIQUE(SPLIT(B6340,"";""))"),"Assembly")</f>
        <v>Assembly</v>
      </c>
      <c r="F6340" s="1" t="str">
        <f>IFERROR(__xludf.DUMMYFUNCTION("""COMPUTED_VALUE"""),"Java")</f>
        <v>Java</v>
      </c>
    </row>
    <row r="6341">
      <c r="B6341" s="1" t="str">
        <f>IFERROR(__xludf.DUMMYFUNCTION("""COMPUTED_VALUE"""),"Bash/Shell/PowerShell;HTML/CSS;Java;JavaScript;Python")</f>
        <v>Bash/Shell/PowerShell;HTML/CSS;Java;JavaScript;Python</v>
      </c>
      <c r="E6341" s="1" t="str">
        <f>IFERROR(__xludf.DUMMYFUNCTION("UNIQUE(SPLIT(B6341,"";""))"),"Bash/Shell/PowerShell")</f>
        <v>Bash/Shell/PowerShell</v>
      </c>
      <c r="F6341" s="1" t="str">
        <f>IFERROR(__xludf.DUMMYFUNCTION("""COMPUTED_VALUE"""),"HTML/CSS")</f>
        <v>HTML/CSS</v>
      </c>
      <c r="G6341" s="1" t="str">
        <f>IFERROR(__xludf.DUMMYFUNCTION("""COMPUTED_VALUE"""),"Java")</f>
        <v>Java</v>
      </c>
      <c r="H6341" s="1" t="str">
        <f>IFERROR(__xludf.DUMMYFUNCTION("""COMPUTED_VALUE"""),"JavaScript")</f>
        <v>JavaScript</v>
      </c>
      <c r="I6341" s="1" t="str">
        <f>IFERROR(__xludf.DUMMYFUNCTION("""COMPUTED_VALUE"""),"Python")</f>
        <v>Python</v>
      </c>
    </row>
    <row r="6342">
      <c r="B6342" s="1" t="str">
        <f>IFERROR(__xludf.DUMMYFUNCTION("""COMPUTED_VALUE"""),"Bash/Shell/PowerShell;C++;Go;Java;Python;SQL")</f>
        <v>Bash/Shell/PowerShell;C++;Go;Java;Python;SQL</v>
      </c>
      <c r="E6342" s="1" t="str">
        <f>IFERROR(__xludf.DUMMYFUNCTION("UNIQUE(SPLIT(B6342,"";""))"),"Bash/Shell/PowerShell")</f>
        <v>Bash/Shell/PowerShell</v>
      </c>
      <c r="F6342" s="1" t="str">
        <f>IFERROR(__xludf.DUMMYFUNCTION("""COMPUTED_VALUE"""),"C++")</f>
        <v>C++</v>
      </c>
      <c r="G6342" s="1" t="str">
        <f>IFERROR(__xludf.DUMMYFUNCTION("""COMPUTED_VALUE"""),"Go")</f>
        <v>Go</v>
      </c>
      <c r="H6342" s="1" t="str">
        <f>IFERROR(__xludf.DUMMYFUNCTION("""COMPUTED_VALUE"""),"Java")</f>
        <v>Java</v>
      </c>
      <c r="I6342" s="1" t="str">
        <f>IFERROR(__xludf.DUMMYFUNCTION("""COMPUTED_VALUE"""),"Python")</f>
        <v>Python</v>
      </c>
      <c r="J6342" s="1" t="str">
        <f>IFERROR(__xludf.DUMMYFUNCTION("""COMPUTED_VALUE"""),"SQL")</f>
        <v>SQL</v>
      </c>
    </row>
    <row r="6343">
      <c r="B6343" s="1" t="str">
        <f>IFERROR(__xludf.DUMMYFUNCTION("""COMPUTED_VALUE"""),"Bash/Shell/PowerShell;HTML/CSS;JavaScript;Python")</f>
        <v>Bash/Shell/PowerShell;HTML/CSS;JavaScript;Python</v>
      </c>
      <c r="E6343" s="1" t="str">
        <f>IFERROR(__xludf.DUMMYFUNCTION("UNIQUE(SPLIT(B6343,"";""))"),"Bash/Shell/PowerShell")</f>
        <v>Bash/Shell/PowerShell</v>
      </c>
      <c r="F6343" s="1" t="str">
        <f>IFERROR(__xludf.DUMMYFUNCTION("""COMPUTED_VALUE"""),"HTML/CSS")</f>
        <v>HTML/CSS</v>
      </c>
      <c r="G6343" s="1" t="str">
        <f>IFERROR(__xludf.DUMMYFUNCTION("""COMPUTED_VALUE"""),"JavaScript")</f>
        <v>JavaScript</v>
      </c>
      <c r="H6343" s="1" t="str">
        <f>IFERROR(__xludf.DUMMYFUNCTION("""COMPUTED_VALUE"""),"Python")</f>
        <v>Python</v>
      </c>
    </row>
    <row r="6344">
      <c r="B6344" s="1" t="str">
        <f>IFERROR(__xludf.DUMMYFUNCTION("""COMPUTED_VALUE"""),"Bash/Shell/PowerShell;C;PHP;Python")</f>
        <v>Bash/Shell/PowerShell;C;PHP;Python</v>
      </c>
      <c r="E6344" s="1" t="str">
        <f>IFERROR(__xludf.DUMMYFUNCTION("UNIQUE(SPLIT(B6344,"";""))"),"Bash/Shell/PowerShell")</f>
        <v>Bash/Shell/PowerShell</v>
      </c>
      <c r="F6344" s="1" t="str">
        <f>IFERROR(__xludf.DUMMYFUNCTION("""COMPUTED_VALUE"""),"C")</f>
        <v>C</v>
      </c>
      <c r="G6344" s="1" t="str">
        <f>IFERROR(__xludf.DUMMYFUNCTION("""COMPUTED_VALUE"""),"PHP")</f>
        <v>PHP</v>
      </c>
      <c r="H6344" s="1" t="str">
        <f>IFERROR(__xludf.DUMMYFUNCTION("""COMPUTED_VALUE"""),"Python")</f>
        <v>Python</v>
      </c>
    </row>
    <row r="6345">
      <c r="B6345" s="1" t="str">
        <f>IFERROR(__xludf.DUMMYFUNCTION("""COMPUTED_VALUE"""),"C;C++;C#;JavaScript;PHP;SQL")</f>
        <v>C;C++;C#;JavaScript;PHP;SQL</v>
      </c>
      <c r="E6345" s="1" t="str">
        <f>IFERROR(__xludf.DUMMYFUNCTION("UNIQUE(SPLIT(B6345,"";""))"),"C")</f>
        <v>C</v>
      </c>
      <c r="F6345" s="1" t="str">
        <f>IFERROR(__xludf.DUMMYFUNCTION("""COMPUTED_VALUE"""),"C++")</f>
        <v>C++</v>
      </c>
      <c r="G6345" s="1" t="str">
        <f>IFERROR(__xludf.DUMMYFUNCTION("""COMPUTED_VALUE"""),"C#")</f>
        <v>C#</v>
      </c>
      <c r="H6345" s="1" t="str">
        <f>IFERROR(__xludf.DUMMYFUNCTION("""COMPUTED_VALUE"""),"JavaScript")</f>
        <v>JavaScript</v>
      </c>
      <c r="I6345" s="1" t="str">
        <f>IFERROR(__xludf.DUMMYFUNCTION("""COMPUTED_VALUE"""),"PHP")</f>
        <v>PHP</v>
      </c>
      <c r="J6345" s="1" t="str">
        <f>IFERROR(__xludf.DUMMYFUNCTION("""COMPUTED_VALUE"""),"SQL")</f>
        <v>SQL</v>
      </c>
    </row>
    <row r="6346">
      <c r="B6346" s="1" t="str">
        <f>IFERROR(__xludf.DUMMYFUNCTION("""COMPUTED_VALUE"""),"Bash/Shell/PowerShell;HTML/CSS;JavaScript;Ruby;SQL;TypeScript")</f>
        <v>Bash/Shell/PowerShell;HTML/CSS;JavaScript;Ruby;SQL;TypeScript</v>
      </c>
      <c r="E6346" s="1" t="str">
        <f>IFERROR(__xludf.DUMMYFUNCTION("UNIQUE(SPLIT(B6346,"";""))"),"Bash/Shell/PowerShell")</f>
        <v>Bash/Shell/PowerShell</v>
      </c>
      <c r="F6346" s="1" t="str">
        <f>IFERROR(__xludf.DUMMYFUNCTION("""COMPUTED_VALUE"""),"HTML/CSS")</f>
        <v>HTML/CSS</v>
      </c>
      <c r="G6346" s="1" t="str">
        <f>IFERROR(__xludf.DUMMYFUNCTION("""COMPUTED_VALUE"""),"JavaScript")</f>
        <v>JavaScript</v>
      </c>
      <c r="H6346" s="1" t="str">
        <f>IFERROR(__xludf.DUMMYFUNCTION("""COMPUTED_VALUE"""),"Ruby")</f>
        <v>Ruby</v>
      </c>
      <c r="I6346" s="1" t="str">
        <f>IFERROR(__xludf.DUMMYFUNCTION("""COMPUTED_VALUE"""),"SQL")</f>
        <v>SQL</v>
      </c>
      <c r="J6346" s="1" t="str">
        <f>IFERROR(__xludf.DUMMYFUNCTION("""COMPUTED_VALUE"""),"TypeScript")</f>
        <v>TypeScript</v>
      </c>
    </row>
    <row r="6347">
      <c r="B6347" s="1" t="str">
        <f>IFERROR(__xludf.DUMMYFUNCTION("""COMPUTED_VALUE"""),"HTML/CSS;Java")</f>
        <v>HTML/CSS;Java</v>
      </c>
      <c r="E6347" s="1" t="str">
        <f>IFERROR(__xludf.DUMMYFUNCTION("UNIQUE(SPLIT(B6347,"";""))"),"HTML/CSS")</f>
        <v>HTML/CSS</v>
      </c>
      <c r="F6347" s="1" t="str">
        <f>IFERROR(__xludf.DUMMYFUNCTION("""COMPUTED_VALUE"""),"Java")</f>
        <v>Java</v>
      </c>
    </row>
    <row r="6348">
      <c r="B6348" s="1" t="str">
        <f>IFERROR(__xludf.DUMMYFUNCTION("""COMPUTED_VALUE"""),"Bash/Shell/PowerShell;C;HTML/CSS;Java;JavaScript")</f>
        <v>Bash/Shell/PowerShell;C;HTML/CSS;Java;JavaScript</v>
      </c>
      <c r="E6348" s="1" t="str">
        <f>IFERROR(__xludf.DUMMYFUNCTION("UNIQUE(SPLIT(B6348,"";""))"),"Bash/Shell/PowerShell")</f>
        <v>Bash/Shell/PowerShell</v>
      </c>
      <c r="F6348" s="1" t="str">
        <f>IFERROR(__xludf.DUMMYFUNCTION("""COMPUTED_VALUE"""),"C")</f>
        <v>C</v>
      </c>
      <c r="G6348" s="1" t="str">
        <f>IFERROR(__xludf.DUMMYFUNCTION("""COMPUTED_VALUE"""),"HTML/CSS")</f>
        <v>HTML/CSS</v>
      </c>
      <c r="H6348" s="1" t="str">
        <f>IFERROR(__xludf.DUMMYFUNCTION("""COMPUTED_VALUE"""),"Java")</f>
        <v>Java</v>
      </c>
      <c r="I6348" s="1" t="str">
        <f>IFERROR(__xludf.DUMMYFUNCTION("""COMPUTED_VALUE"""),"JavaScript")</f>
        <v>JavaScript</v>
      </c>
    </row>
    <row r="6349">
      <c r="B6349" s="1" t="str">
        <f>IFERROR(__xludf.DUMMYFUNCTION("""COMPUTED_VALUE"""),"Bash/Shell/PowerShell;Go;HTML/CSS;JavaScript;PHP;Python;Rust")</f>
        <v>Bash/Shell/PowerShell;Go;HTML/CSS;JavaScript;PHP;Python;Rust</v>
      </c>
      <c r="E6349" s="1" t="str">
        <f>IFERROR(__xludf.DUMMYFUNCTION("UNIQUE(SPLIT(B6349,"";""))"),"Bash/Shell/PowerShell")</f>
        <v>Bash/Shell/PowerShell</v>
      </c>
      <c r="F6349" s="1" t="str">
        <f>IFERROR(__xludf.DUMMYFUNCTION("""COMPUTED_VALUE"""),"Go")</f>
        <v>Go</v>
      </c>
      <c r="G6349" s="1" t="str">
        <f>IFERROR(__xludf.DUMMYFUNCTION("""COMPUTED_VALUE"""),"HTML/CSS")</f>
        <v>HTML/CSS</v>
      </c>
      <c r="H6349" s="1" t="str">
        <f>IFERROR(__xludf.DUMMYFUNCTION("""COMPUTED_VALUE"""),"JavaScript")</f>
        <v>JavaScript</v>
      </c>
      <c r="I6349" s="1" t="str">
        <f>IFERROR(__xludf.DUMMYFUNCTION("""COMPUTED_VALUE"""),"PHP")</f>
        <v>PHP</v>
      </c>
      <c r="J6349" s="1" t="str">
        <f>IFERROR(__xludf.DUMMYFUNCTION("""COMPUTED_VALUE"""),"Python")</f>
        <v>Python</v>
      </c>
      <c r="K6349" s="1" t="str">
        <f>IFERROR(__xludf.DUMMYFUNCTION("""COMPUTED_VALUE"""),"Rust")</f>
        <v>Rust</v>
      </c>
    </row>
    <row r="6350">
      <c r="B6350" s="1" t="str">
        <f>IFERROR(__xludf.DUMMYFUNCTION("""COMPUTED_VALUE"""),"C;C++;C#;HTML/CSS;Java;JavaScript;Kotlin;PHP;Python")</f>
        <v>C;C++;C#;HTML/CSS;Java;JavaScript;Kotlin;PHP;Python</v>
      </c>
      <c r="E6350" s="1" t="str">
        <f>IFERROR(__xludf.DUMMYFUNCTION("UNIQUE(SPLIT(B6350,"";""))"),"C")</f>
        <v>C</v>
      </c>
      <c r="F6350" s="1" t="str">
        <f>IFERROR(__xludf.DUMMYFUNCTION("""COMPUTED_VALUE"""),"C++")</f>
        <v>C++</v>
      </c>
      <c r="G6350" s="1" t="str">
        <f>IFERROR(__xludf.DUMMYFUNCTION("""COMPUTED_VALUE"""),"C#")</f>
        <v>C#</v>
      </c>
      <c r="H6350" s="1" t="str">
        <f>IFERROR(__xludf.DUMMYFUNCTION("""COMPUTED_VALUE"""),"HTML/CSS")</f>
        <v>HTML/CSS</v>
      </c>
      <c r="I6350" s="1" t="str">
        <f>IFERROR(__xludf.DUMMYFUNCTION("""COMPUTED_VALUE"""),"Java")</f>
        <v>Java</v>
      </c>
      <c r="J6350" s="1" t="str">
        <f>IFERROR(__xludf.DUMMYFUNCTION("""COMPUTED_VALUE"""),"JavaScript")</f>
        <v>JavaScript</v>
      </c>
      <c r="K6350" s="1" t="str">
        <f>IFERROR(__xludf.DUMMYFUNCTION("""COMPUTED_VALUE"""),"Kotlin")</f>
        <v>Kotlin</v>
      </c>
      <c r="L6350" s="1" t="str">
        <f>IFERROR(__xludf.DUMMYFUNCTION("""COMPUTED_VALUE"""),"PHP")</f>
        <v>PHP</v>
      </c>
      <c r="M6350" s="1" t="str">
        <f>IFERROR(__xludf.DUMMYFUNCTION("""COMPUTED_VALUE"""),"Python")</f>
        <v>Python</v>
      </c>
    </row>
    <row r="6351">
      <c r="B6351" s="1" t="str">
        <f>IFERROR(__xludf.DUMMYFUNCTION("""COMPUTED_VALUE"""),"Swift")</f>
        <v>Swift</v>
      </c>
      <c r="E6351" s="1" t="str">
        <f>IFERROR(__xludf.DUMMYFUNCTION("UNIQUE(SPLIT(B6351,"";""))"),"Swift")</f>
        <v>Swift</v>
      </c>
    </row>
    <row r="6352">
      <c r="B6352" s="1" t="str">
        <f>IFERROR(__xludf.DUMMYFUNCTION("""COMPUTED_VALUE"""),"Assembly;Bash/Shell/PowerShell;C;C++;C#;Go;JavaScript;Python;Other(s):")</f>
        <v>Assembly;Bash/Shell/PowerShell;C;C++;C#;Go;JavaScript;Python;Other(s):</v>
      </c>
      <c r="E6352" s="1" t="str">
        <f>IFERROR(__xludf.DUMMYFUNCTION("UNIQUE(SPLIT(B6352,"";""))"),"Assembly")</f>
        <v>Assembly</v>
      </c>
      <c r="F6352" s="1" t="str">
        <f>IFERROR(__xludf.DUMMYFUNCTION("""COMPUTED_VALUE"""),"Bash/Shell/PowerShell")</f>
        <v>Bash/Shell/PowerShell</v>
      </c>
      <c r="G6352" s="1" t="str">
        <f>IFERROR(__xludf.DUMMYFUNCTION("""COMPUTED_VALUE"""),"C")</f>
        <v>C</v>
      </c>
      <c r="H6352" s="1" t="str">
        <f>IFERROR(__xludf.DUMMYFUNCTION("""COMPUTED_VALUE"""),"C++")</f>
        <v>C++</v>
      </c>
      <c r="I6352" s="1" t="str">
        <f>IFERROR(__xludf.DUMMYFUNCTION("""COMPUTED_VALUE"""),"C#")</f>
        <v>C#</v>
      </c>
      <c r="J6352" s="1" t="str">
        <f>IFERROR(__xludf.DUMMYFUNCTION("""COMPUTED_VALUE"""),"Go")</f>
        <v>Go</v>
      </c>
      <c r="K6352" s="1" t="str">
        <f>IFERROR(__xludf.DUMMYFUNCTION("""COMPUTED_VALUE"""),"JavaScript")</f>
        <v>JavaScript</v>
      </c>
      <c r="L6352" s="1" t="str">
        <f>IFERROR(__xludf.DUMMYFUNCTION("""COMPUTED_VALUE"""),"Python")</f>
        <v>Python</v>
      </c>
      <c r="M6352" s="1" t="str">
        <f>IFERROR(__xludf.DUMMYFUNCTION("""COMPUTED_VALUE"""),"Other(s):")</f>
        <v>Other(s):</v>
      </c>
    </row>
    <row r="6353">
      <c r="B6353" s="1" t="str">
        <f>IFERROR(__xludf.DUMMYFUNCTION("""COMPUTED_VALUE"""),"Bash/Shell/PowerShell;C#;HTML/CSS;JavaScript;Objective-C;PHP;Python;Ruby;SQL;TypeScript")</f>
        <v>Bash/Shell/PowerShell;C#;HTML/CSS;JavaScript;Objective-C;PHP;Python;Ruby;SQL;TypeScript</v>
      </c>
      <c r="E6353" s="1" t="str">
        <f>IFERROR(__xludf.DUMMYFUNCTION("UNIQUE(SPLIT(B6353,"";""))"),"Bash/Shell/PowerShell")</f>
        <v>Bash/Shell/PowerShell</v>
      </c>
      <c r="F6353" s="1" t="str">
        <f>IFERROR(__xludf.DUMMYFUNCTION("""COMPUTED_VALUE"""),"C#")</f>
        <v>C#</v>
      </c>
      <c r="G6353" s="1" t="str">
        <f>IFERROR(__xludf.DUMMYFUNCTION("""COMPUTED_VALUE"""),"HTML/CSS")</f>
        <v>HTML/CSS</v>
      </c>
      <c r="H6353" s="1" t="str">
        <f>IFERROR(__xludf.DUMMYFUNCTION("""COMPUTED_VALUE"""),"JavaScript")</f>
        <v>JavaScript</v>
      </c>
      <c r="I6353" s="1" t="str">
        <f>IFERROR(__xludf.DUMMYFUNCTION("""COMPUTED_VALUE"""),"Objective-C")</f>
        <v>Objective-C</v>
      </c>
      <c r="J6353" s="1" t="str">
        <f>IFERROR(__xludf.DUMMYFUNCTION("""COMPUTED_VALUE"""),"PHP")</f>
        <v>PHP</v>
      </c>
      <c r="K6353" s="1" t="str">
        <f>IFERROR(__xludf.DUMMYFUNCTION("""COMPUTED_VALUE"""),"Python")</f>
        <v>Python</v>
      </c>
      <c r="L6353" s="1" t="str">
        <f>IFERROR(__xludf.DUMMYFUNCTION("""COMPUTED_VALUE"""),"Ruby")</f>
        <v>Ruby</v>
      </c>
      <c r="M6353" s="1" t="str">
        <f>IFERROR(__xludf.DUMMYFUNCTION("""COMPUTED_VALUE"""),"SQL")</f>
        <v>SQL</v>
      </c>
      <c r="N6353" s="1" t="str">
        <f>IFERROR(__xludf.DUMMYFUNCTION("""COMPUTED_VALUE"""),"TypeScript")</f>
        <v>TypeScript</v>
      </c>
    </row>
    <row r="6354">
      <c r="B6354" s="1" t="str">
        <f>IFERROR(__xludf.DUMMYFUNCTION("""COMPUTED_VALUE"""),"Go;Python")</f>
        <v>Go;Python</v>
      </c>
      <c r="E6354" s="1" t="str">
        <f>IFERROR(__xludf.DUMMYFUNCTION("UNIQUE(SPLIT(B6354,"";""))"),"Go")</f>
        <v>Go</v>
      </c>
      <c r="F6354" s="1" t="str">
        <f>IFERROR(__xludf.DUMMYFUNCTION("""COMPUTED_VALUE"""),"Python")</f>
        <v>Python</v>
      </c>
    </row>
    <row r="6355">
      <c r="B6355" s="1" t="str">
        <f>IFERROR(__xludf.DUMMYFUNCTION("""COMPUTED_VALUE"""),"HTML/CSS;JavaScript;PHP")</f>
        <v>HTML/CSS;JavaScript;PHP</v>
      </c>
      <c r="E6355" s="1" t="str">
        <f>IFERROR(__xludf.DUMMYFUNCTION("UNIQUE(SPLIT(B6355,"";""))"),"HTML/CSS")</f>
        <v>HTML/CSS</v>
      </c>
      <c r="F6355" s="1" t="str">
        <f>IFERROR(__xludf.DUMMYFUNCTION("""COMPUTED_VALUE"""),"JavaScript")</f>
        <v>JavaScript</v>
      </c>
      <c r="G6355" s="1" t="str">
        <f>IFERROR(__xludf.DUMMYFUNCTION("""COMPUTED_VALUE"""),"PHP")</f>
        <v>PHP</v>
      </c>
    </row>
    <row r="6356">
      <c r="B6356" s="1" t="str">
        <f>IFERROR(__xludf.DUMMYFUNCTION("""COMPUTED_VALUE"""),"HTML/CSS;PHP")</f>
        <v>HTML/CSS;PHP</v>
      </c>
      <c r="E6356" s="1" t="str">
        <f>IFERROR(__xludf.DUMMYFUNCTION("UNIQUE(SPLIT(B6356,"";""))"),"HTML/CSS")</f>
        <v>HTML/CSS</v>
      </c>
      <c r="F6356" s="1" t="str">
        <f>IFERROR(__xludf.DUMMYFUNCTION("""COMPUTED_VALUE"""),"PHP")</f>
        <v>PHP</v>
      </c>
    </row>
    <row r="6357">
      <c r="B6357" s="1" t="str">
        <f>IFERROR(__xludf.DUMMYFUNCTION("""COMPUTED_VALUE"""),"C#;HTML/CSS;JavaScript")</f>
        <v>C#;HTML/CSS;JavaScript</v>
      </c>
      <c r="E6357" s="1" t="str">
        <f>IFERROR(__xludf.DUMMYFUNCTION("UNIQUE(SPLIT(B6357,"";""))"),"C#")</f>
        <v>C#</v>
      </c>
      <c r="F6357" s="1" t="str">
        <f>IFERROR(__xludf.DUMMYFUNCTION("""COMPUTED_VALUE"""),"HTML/CSS")</f>
        <v>HTML/CSS</v>
      </c>
      <c r="G6357" s="1" t="str">
        <f>IFERROR(__xludf.DUMMYFUNCTION("""COMPUTED_VALUE"""),"JavaScript")</f>
        <v>JavaScript</v>
      </c>
    </row>
    <row r="6358">
      <c r="B6358" s="1" t="str">
        <f>IFERROR(__xludf.DUMMYFUNCTION("""COMPUTED_VALUE"""),"Java;Kotlin;PHP")</f>
        <v>Java;Kotlin;PHP</v>
      </c>
      <c r="E6358" s="1" t="str">
        <f>IFERROR(__xludf.DUMMYFUNCTION("UNIQUE(SPLIT(B6358,"";""))"),"Java")</f>
        <v>Java</v>
      </c>
      <c r="F6358" s="1" t="str">
        <f>IFERROR(__xludf.DUMMYFUNCTION("""COMPUTED_VALUE"""),"Kotlin")</f>
        <v>Kotlin</v>
      </c>
      <c r="G6358" s="1" t="str">
        <f>IFERROR(__xludf.DUMMYFUNCTION("""COMPUTED_VALUE"""),"PHP")</f>
        <v>PHP</v>
      </c>
    </row>
    <row r="6359">
      <c r="B6359" s="1" t="str">
        <f>IFERROR(__xludf.DUMMYFUNCTION("""COMPUTED_VALUE"""),"HTML/CSS;Java;JavaScript;SQL;Other(s):")</f>
        <v>HTML/CSS;Java;JavaScript;SQL;Other(s):</v>
      </c>
      <c r="E6359" s="1" t="str">
        <f>IFERROR(__xludf.DUMMYFUNCTION("UNIQUE(SPLIT(B6359,"";""))"),"HTML/CSS")</f>
        <v>HTML/CSS</v>
      </c>
      <c r="F6359" s="1" t="str">
        <f>IFERROR(__xludf.DUMMYFUNCTION("""COMPUTED_VALUE"""),"Java")</f>
        <v>Java</v>
      </c>
      <c r="G6359" s="1" t="str">
        <f>IFERROR(__xludf.DUMMYFUNCTION("""COMPUTED_VALUE"""),"JavaScript")</f>
        <v>JavaScript</v>
      </c>
      <c r="H6359" s="1" t="str">
        <f>IFERROR(__xludf.DUMMYFUNCTION("""COMPUTED_VALUE"""),"SQL")</f>
        <v>SQL</v>
      </c>
      <c r="I6359" s="1" t="str">
        <f>IFERROR(__xludf.DUMMYFUNCTION("""COMPUTED_VALUE"""),"Other(s):")</f>
        <v>Other(s):</v>
      </c>
    </row>
    <row r="6360">
      <c r="B6360" s="1" t="str">
        <f>IFERROR(__xludf.DUMMYFUNCTION("""COMPUTED_VALUE"""),"Bash/Shell/PowerShell;C;HTML/CSS;JavaScript;PHP;Python;SQL;TypeScript;Other(s):")</f>
        <v>Bash/Shell/PowerShell;C;HTML/CSS;JavaScript;PHP;Python;SQL;TypeScript;Other(s):</v>
      </c>
      <c r="E6360" s="1" t="str">
        <f>IFERROR(__xludf.DUMMYFUNCTION("UNIQUE(SPLIT(B6360,"";""))"),"Bash/Shell/PowerShell")</f>
        <v>Bash/Shell/PowerShell</v>
      </c>
      <c r="F6360" s="1" t="str">
        <f>IFERROR(__xludf.DUMMYFUNCTION("""COMPUTED_VALUE"""),"C")</f>
        <v>C</v>
      </c>
      <c r="G6360" s="1" t="str">
        <f>IFERROR(__xludf.DUMMYFUNCTION("""COMPUTED_VALUE"""),"HTML/CSS")</f>
        <v>HTML/CSS</v>
      </c>
      <c r="H6360" s="1" t="str">
        <f>IFERROR(__xludf.DUMMYFUNCTION("""COMPUTED_VALUE"""),"JavaScript")</f>
        <v>JavaScript</v>
      </c>
      <c r="I6360" s="1" t="str">
        <f>IFERROR(__xludf.DUMMYFUNCTION("""COMPUTED_VALUE"""),"PHP")</f>
        <v>PHP</v>
      </c>
      <c r="J6360" s="1" t="str">
        <f>IFERROR(__xludf.DUMMYFUNCTION("""COMPUTED_VALUE"""),"Python")</f>
        <v>Python</v>
      </c>
      <c r="K6360" s="1" t="str">
        <f>IFERROR(__xludf.DUMMYFUNCTION("""COMPUTED_VALUE"""),"SQL")</f>
        <v>SQL</v>
      </c>
      <c r="L6360" s="1" t="str">
        <f>IFERROR(__xludf.DUMMYFUNCTION("""COMPUTED_VALUE"""),"TypeScript")</f>
        <v>TypeScript</v>
      </c>
      <c r="M6360" s="1" t="str">
        <f>IFERROR(__xludf.DUMMYFUNCTION("""COMPUTED_VALUE"""),"Other(s):")</f>
        <v>Other(s):</v>
      </c>
    </row>
    <row r="6361">
      <c r="B6361" s="1" t="str">
        <f>IFERROR(__xludf.DUMMYFUNCTION("""COMPUTED_VALUE"""),"HTML/CSS;Java;JavaScript;Objective-C;Swift;TypeScript")</f>
        <v>HTML/CSS;Java;JavaScript;Objective-C;Swift;TypeScript</v>
      </c>
      <c r="E6361" s="1" t="str">
        <f>IFERROR(__xludf.DUMMYFUNCTION("UNIQUE(SPLIT(B6361,"";""))"),"HTML/CSS")</f>
        <v>HTML/CSS</v>
      </c>
      <c r="F6361" s="1" t="str">
        <f>IFERROR(__xludf.DUMMYFUNCTION("""COMPUTED_VALUE"""),"Java")</f>
        <v>Java</v>
      </c>
      <c r="G6361" s="1" t="str">
        <f>IFERROR(__xludf.DUMMYFUNCTION("""COMPUTED_VALUE"""),"JavaScript")</f>
        <v>JavaScript</v>
      </c>
      <c r="H6361" s="1" t="str">
        <f>IFERROR(__xludf.DUMMYFUNCTION("""COMPUTED_VALUE"""),"Objective-C")</f>
        <v>Objective-C</v>
      </c>
      <c r="I6361" s="1" t="str">
        <f>IFERROR(__xludf.DUMMYFUNCTION("""COMPUTED_VALUE"""),"Swift")</f>
        <v>Swift</v>
      </c>
      <c r="J6361" s="1" t="str">
        <f>IFERROR(__xludf.DUMMYFUNCTION("""COMPUTED_VALUE"""),"TypeScript")</f>
        <v>TypeScript</v>
      </c>
    </row>
    <row r="6362">
      <c r="B6362" s="1" t="str">
        <f>IFERROR(__xludf.DUMMYFUNCTION("""COMPUTED_VALUE"""),"Bash/Shell/PowerShell;Go;HTML/CSS;Java;JavaScript;Kotlin;PHP;Python;Ruby;SQL")</f>
        <v>Bash/Shell/PowerShell;Go;HTML/CSS;Java;JavaScript;Kotlin;PHP;Python;Ruby;SQL</v>
      </c>
      <c r="E6362" s="1" t="str">
        <f>IFERROR(__xludf.DUMMYFUNCTION("UNIQUE(SPLIT(B6362,"";""))"),"Bash/Shell/PowerShell")</f>
        <v>Bash/Shell/PowerShell</v>
      </c>
      <c r="F6362" s="1" t="str">
        <f>IFERROR(__xludf.DUMMYFUNCTION("""COMPUTED_VALUE"""),"Go")</f>
        <v>Go</v>
      </c>
      <c r="G6362" s="1" t="str">
        <f>IFERROR(__xludf.DUMMYFUNCTION("""COMPUTED_VALUE"""),"HTML/CSS")</f>
        <v>HTML/CSS</v>
      </c>
      <c r="H6362" s="1" t="str">
        <f>IFERROR(__xludf.DUMMYFUNCTION("""COMPUTED_VALUE"""),"Java")</f>
        <v>Java</v>
      </c>
      <c r="I6362" s="1" t="str">
        <f>IFERROR(__xludf.DUMMYFUNCTION("""COMPUTED_VALUE"""),"JavaScript")</f>
        <v>JavaScript</v>
      </c>
      <c r="J6362" s="1" t="str">
        <f>IFERROR(__xludf.DUMMYFUNCTION("""COMPUTED_VALUE"""),"Kotlin")</f>
        <v>Kotlin</v>
      </c>
      <c r="K6362" s="1" t="str">
        <f>IFERROR(__xludf.DUMMYFUNCTION("""COMPUTED_VALUE"""),"PHP")</f>
        <v>PHP</v>
      </c>
      <c r="L6362" s="1" t="str">
        <f>IFERROR(__xludf.DUMMYFUNCTION("""COMPUTED_VALUE"""),"Python")</f>
        <v>Python</v>
      </c>
      <c r="M6362" s="1" t="str">
        <f>IFERROR(__xludf.DUMMYFUNCTION("""COMPUTED_VALUE"""),"Ruby")</f>
        <v>Ruby</v>
      </c>
      <c r="N6362" s="1" t="str">
        <f>IFERROR(__xludf.DUMMYFUNCTION("""COMPUTED_VALUE"""),"SQL")</f>
        <v>SQL</v>
      </c>
    </row>
    <row r="6363">
      <c r="B6363" s="1" t="str">
        <f>IFERROR(__xludf.DUMMYFUNCTION("""COMPUTED_VALUE"""),"Java;Kotlin")</f>
        <v>Java;Kotlin</v>
      </c>
      <c r="E6363" s="1" t="str">
        <f>IFERROR(__xludf.DUMMYFUNCTION("UNIQUE(SPLIT(B6363,"";""))"),"Java")</f>
        <v>Java</v>
      </c>
      <c r="F6363" s="1" t="str">
        <f>IFERROR(__xludf.DUMMYFUNCTION("""COMPUTED_VALUE"""),"Kotlin")</f>
        <v>Kotlin</v>
      </c>
    </row>
    <row r="6364">
      <c r="B6364" s="1" t="str">
        <f>IFERROR(__xludf.DUMMYFUNCTION("""COMPUTED_VALUE"""),"HTML/CSS;Java;JavaScript;SQL")</f>
        <v>HTML/CSS;Java;JavaScript;SQL</v>
      </c>
      <c r="E6364" s="1" t="str">
        <f>IFERROR(__xludf.DUMMYFUNCTION("UNIQUE(SPLIT(B6364,"";""))"),"HTML/CSS")</f>
        <v>HTML/CSS</v>
      </c>
      <c r="F6364" s="1" t="str">
        <f>IFERROR(__xludf.DUMMYFUNCTION("""COMPUTED_VALUE"""),"Java")</f>
        <v>Java</v>
      </c>
      <c r="G6364" s="1" t="str">
        <f>IFERROR(__xludf.DUMMYFUNCTION("""COMPUTED_VALUE"""),"JavaScript")</f>
        <v>JavaScript</v>
      </c>
      <c r="H6364" s="1" t="str">
        <f>IFERROR(__xludf.DUMMYFUNCTION("""COMPUTED_VALUE"""),"SQL")</f>
        <v>SQL</v>
      </c>
    </row>
    <row r="6365">
      <c r="B6365" s="1" t="str">
        <f>IFERROR(__xludf.DUMMYFUNCTION("""COMPUTED_VALUE"""),"Bash/Shell/PowerShell;Java;JavaScript;SQL")</f>
        <v>Bash/Shell/PowerShell;Java;JavaScript;SQL</v>
      </c>
      <c r="E6365" s="1" t="str">
        <f>IFERROR(__xludf.DUMMYFUNCTION("UNIQUE(SPLIT(B6365,"";""))"),"Bash/Shell/PowerShell")</f>
        <v>Bash/Shell/PowerShell</v>
      </c>
      <c r="F6365" s="1" t="str">
        <f>IFERROR(__xludf.DUMMYFUNCTION("""COMPUTED_VALUE"""),"Java")</f>
        <v>Java</v>
      </c>
      <c r="G6365" s="1" t="str">
        <f>IFERROR(__xludf.DUMMYFUNCTION("""COMPUTED_VALUE"""),"JavaScript")</f>
        <v>JavaScript</v>
      </c>
      <c r="H6365" s="1" t="str">
        <f>IFERROR(__xludf.DUMMYFUNCTION("""COMPUTED_VALUE"""),"SQL")</f>
        <v>SQL</v>
      </c>
    </row>
    <row r="6366">
      <c r="B6366" s="1" t="str">
        <f>IFERROR(__xludf.DUMMYFUNCTION("""COMPUTED_VALUE"""),"Go;HTML/CSS;Java;JavaScript;PHP")</f>
        <v>Go;HTML/CSS;Java;JavaScript;PHP</v>
      </c>
      <c r="E6366" s="1" t="str">
        <f>IFERROR(__xludf.DUMMYFUNCTION("UNIQUE(SPLIT(B6366,"";""))"),"Go")</f>
        <v>Go</v>
      </c>
      <c r="F6366" s="1" t="str">
        <f>IFERROR(__xludf.DUMMYFUNCTION("""COMPUTED_VALUE"""),"HTML/CSS")</f>
        <v>HTML/CSS</v>
      </c>
      <c r="G6366" s="1" t="str">
        <f>IFERROR(__xludf.DUMMYFUNCTION("""COMPUTED_VALUE"""),"Java")</f>
        <v>Java</v>
      </c>
      <c r="H6366" s="1" t="str">
        <f>IFERROR(__xludf.DUMMYFUNCTION("""COMPUTED_VALUE"""),"JavaScript")</f>
        <v>JavaScript</v>
      </c>
      <c r="I6366" s="1" t="str">
        <f>IFERROR(__xludf.DUMMYFUNCTION("""COMPUTED_VALUE"""),"PHP")</f>
        <v>PHP</v>
      </c>
    </row>
    <row r="6367">
      <c r="B6367" s="1" t="str">
        <f>IFERROR(__xludf.DUMMYFUNCTION("""COMPUTED_VALUE"""),"C#;HTML/CSS;Java;JavaScript")</f>
        <v>C#;HTML/CSS;Java;JavaScript</v>
      </c>
      <c r="E6367" s="1" t="str">
        <f>IFERROR(__xludf.DUMMYFUNCTION("UNIQUE(SPLIT(B6367,"";""))"),"C#")</f>
        <v>C#</v>
      </c>
      <c r="F6367" s="1" t="str">
        <f>IFERROR(__xludf.DUMMYFUNCTION("""COMPUTED_VALUE"""),"HTML/CSS")</f>
        <v>HTML/CSS</v>
      </c>
      <c r="G6367" s="1" t="str">
        <f>IFERROR(__xludf.DUMMYFUNCTION("""COMPUTED_VALUE"""),"Java")</f>
        <v>Java</v>
      </c>
      <c r="H6367" s="1" t="str">
        <f>IFERROR(__xludf.DUMMYFUNCTION("""COMPUTED_VALUE"""),"JavaScript")</f>
        <v>JavaScript</v>
      </c>
    </row>
    <row r="6368">
      <c r="B6368" s="1" t="str">
        <f>IFERROR(__xludf.DUMMYFUNCTION("""COMPUTED_VALUE"""),"C#;HTML/CSS;R")</f>
        <v>C#;HTML/CSS;R</v>
      </c>
      <c r="E6368" s="1" t="str">
        <f>IFERROR(__xludf.DUMMYFUNCTION("UNIQUE(SPLIT(B6368,"";""))"),"C#")</f>
        <v>C#</v>
      </c>
      <c r="F6368" s="1" t="str">
        <f>IFERROR(__xludf.DUMMYFUNCTION("""COMPUTED_VALUE"""),"HTML/CSS")</f>
        <v>HTML/CSS</v>
      </c>
      <c r="G6368" s="1" t="str">
        <f>IFERROR(__xludf.DUMMYFUNCTION("""COMPUTED_VALUE"""),"R")</f>
        <v>R</v>
      </c>
    </row>
    <row r="6369">
      <c r="B6369" s="1" t="str">
        <f>IFERROR(__xludf.DUMMYFUNCTION("""COMPUTED_VALUE"""),"C#;Java;JavaScript;Python;TypeScript")</f>
        <v>C#;Java;JavaScript;Python;TypeScript</v>
      </c>
      <c r="E6369" s="1" t="str">
        <f>IFERROR(__xludf.DUMMYFUNCTION("UNIQUE(SPLIT(B6369,"";""))"),"C#")</f>
        <v>C#</v>
      </c>
      <c r="F6369" s="1" t="str">
        <f>IFERROR(__xludf.DUMMYFUNCTION("""COMPUTED_VALUE"""),"Java")</f>
        <v>Java</v>
      </c>
      <c r="G6369" s="1" t="str">
        <f>IFERROR(__xludf.DUMMYFUNCTION("""COMPUTED_VALUE"""),"JavaScript")</f>
        <v>JavaScript</v>
      </c>
      <c r="H6369" s="1" t="str">
        <f>IFERROR(__xludf.DUMMYFUNCTION("""COMPUTED_VALUE"""),"Python")</f>
        <v>Python</v>
      </c>
      <c r="I6369" s="1" t="str">
        <f>IFERROR(__xludf.DUMMYFUNCTION("""COMPUTED_VALUE"""),"TypeScript")</f>
        <v>TypeScript</v>
      </c>
    </row>
    <row r="6370">
      <c r="B6370" s="1" t="str">
        <f>IFERROR(__xludf.DUMMYFUNCTION("""COMPUTED_VALUE"""),"HTML/CSS;JavaScript;PHP")</f>
        <v>HTML/CSS;JavaScript;PHP</v>
      </c>
      <c r="E6370" s="1" t="str">
        <f>IFERROR(__xludf.DUMMYFUNCTION("UNIQUE(SPLIT(B6370,"";""))"),"HTML/CSS")</f>
        <v>HTML/CSS</v>
      </c>
      <c r="F6370" s="1" t="str">
        <f>IFERROR(__xludf.DUMMYFUNCTION("""COMPUTED_VALUE"""),"JavaScript")</f>
        <v>JavaScript</v>
      </c>
      <c r="G6370" s="1" t="str">
        <f>IFERROR(__xludf.DUMMYFUNCTION("""COMPUTED_VALUE"""),"PHP")</f>
        <v>PHP</v>
      </c>
    </row>
    <row r="6371">
      <c r="B6371" s="1" t="str">
        <f>IFERROR(__xludf.DUMMYFUNCTION("""COMPUTED_VALUE"""),"Bash/Shell/PowerShell;C;C++;HTML/CSS;JavaScript;Python;Other(s):")</f>
        <v>Bash/Shell/PowerShell;C;C++;HTML/CSS;JavaScript;Python;Other(s):</v>
      </c>
      <c r="E6371" s="1" t="str">
        <f>IFERROR(__xludf.DUMMYFUNCTION("UNIQUE(SPLIT(B6371,"";""))"),"Bash/Shell/PowerShell")</f>
        <v>Bash/Shell/PowerShell</v>
      </c>
      <c r="F6371" s="1" t="str">
        <f>IFERROR(__xludf.DUMMYFUNCTION("""COMPUTED_VALUE"""),"C")</f>
        <v>C</v>
      </c>
      <c r="G6371" s="1" t="str">
        <f>IFERROR(__xludf.DUMMYFUNCTION("""COMPUTED_VALUE"""),"C++")</f>
        <v>C++</v>
      </c>
      <c r="H6371" s="1" t="str">
        <f>IFERROR(__xludf.DUMMYFUNCTION("""COMPUTED_VALUE"""),"HTML/CSS")</f>
        <v>HTML/CSS</v>
      </c>
      <c r="I6371" s="1" t="str">
        <f>IFERROR(__xludf.DUMMYFUNCTION("""COMPUTED_VALUE"""),"JavaScript")</f>
        <v>JavaScript</v>
      </c>
      <c r="J6371" s="1" t="str">
        <f>IFERROR(__xludf.DUMMYFUNCTION("""COMPUTED_VALUE"""),"Python")</f>
        <v>Python</v>
      </c>
      <c r="K6371" s="1" t="str">
        <f>IFERROR(__xludf.DUMMYFUNCTION("""COMPUTED_VALUE"""),"Other(s):")</f>
        <v>Other(s):</v>
      </c>
    </row>
    <row r="6372">
      <c r="B6372" s="1" t="str">
        <f>IFERROR(__xludf.DUMMYFUNCTION("""COMPUTED_VALUE"""),"Python;TypeScript")</f>
        <v>Python;TypeScript</v>
      </c>
      <c r="E6372" s="1" t="str">
        <f>IFERROR(__xludf.DUMMYFUNCTION("UNIQUE(SPLIT(B6372,"";""))"),"Python")</f>
        <v>Python</v>
      </c>
      <c r="F6372" s="1" t="str">
        <f>IFERROR(__xludf.DUMMYFUNCTION("""COMPUTED_VALUE"""),"TypeScript")</f>
        <v>TypeScript</v>
      </c>
    </row>
    <row r="6373">
      <c r="B6373" s="1" t="str">
        <f>IFERROR(__xludf.DUMMYFUNCTION("""COMPUTED_VALUE"""),"C#;HTML/CSS;JavaScript;SQL;TypeScript")</f>
        <v>C#;HTML/CSS;JavaScript;SQL;TypeScript</v>
      </c>
      <c r="E6373" s="1" t="str">
        <f>IFERROR(__xludf.DUMMYFUNCTION("UNIQUE(SPLIT(B6373,"";""))"),"C#")</f>
        <v>C#</v>
      </c>
      <c r="F6373" s="1" t="str">
        <f>IFERROR(__xludf.DUMMYFUNCTION("""COMPUTED_VALUE"""),"HTML/CSS")</f>
        <v>HTML/CSS</v>
      </c>
      <c r="G6373" s="1" t="str">
        <f>IFERROR(__xludf.DUMMYFUNCTION("""COMPUTED_VALUE"""),"JavaScript")</f>
        <v>JavaScript</v>
      </c>
      <c r="H6373" s="1" t="str">
        <f>IFERROR(__xludf.DUMMYFUNCTION("""COMPUTED_VALUE"""),"SQL")</f>
        <v>SQL</v>
      </c>
      <c r="I6373" s="1" t="str">
        <f>IFERROR(__xludf.DUMMYFUNCTION("""COMPUTED_VALUE"""),"TypeScript")</f>
        <v>TypeScript</v>
      </c>
    </row>
    <row r="6374">
      <c r="B6374" s="1" t="str">
        <f>IFERROR(__xludf.DUMMYFUNCTION("""COMPUTED_VALUE"""),"C#;HTML/CSS;JavaScript;SQL")</f>
        <v>C#;HTML/CSS;JavaScript;SQL</v>
      </c>
      <c r="E6374" s="1" t="str">
        <f>IFERROR(__xludf.DUMMYFUNCTION("UNIQUE(SPLIT(B6374,"";""))"),"C#")</f>
        <v>C#</v>
      </c>
      <c r="F6374" s="1" t="str">
        <f>IFERROR(__xludf.DUMMYFUNCTION("""COMPUTED_VALUE"""),"HTML/CSS")</f>
        <v>HTML/CSS</v>
      </c>
      <c r="G6374" s="1" t="str">
        <f>IFERROR(__xludf.DUMMYFUNCTION("""COMPUTED_VALUE"""),"JavaScript")</f>
        <v>JavaScript</v>
      </c>
      <c r="H6374" s="1" t="str">
        <f>IFERROR(__xludf.DUMMYFUNCTION("""COMPUTED_VALUE"""),"SQL")</f>
        <v>SQL</v>
      </c>
    </row>
    <row r="6375">
      <c r="B6375" s="1" t="str">
        <f>IFERROR(__xludf.DUMMYFUNCTION("""COMPUTED_VALUE"""),"Bash/Shell/PowerShell;Go;HTML/CSS;JavaScript;Python;R;SQL")</f>
        <v>Bash/Shell/PowerShell;Go;HTML/CSS;JavaScript;Python;R;SQL</v>
      </c>
      <c r="E6375" s="1" t="str">
        <f>IFERROR(__xludf.DUMMYFUNCTION("UNIQUE(SPLIT(B6375,"";""))"),"Bash/Shell/PowerShell")</f>
        <v>Bash/Shell/PowerShell</v>
      </c>
      <c r="F6375" s="1" t="str">
        <f>IFERROR(__xludf.DUMMYFUNCTION("""COMPUTED_VALUE"""),"Go")</f>
        <v>Go</v>
      </c>
      <c r="G6375" s="1" t="str">
        <f>IFERROR(__xludf.DUMMYFUNCTION("""COMPUTED_VALUE"""),"HTML/CSS")</f>
        <v>HTML/CSS</v>
      </c>
      <c r="H6375" s="1" t="str">
        <f>IFERROR(__xludf.DUMMYFUNCTION("""COMPUTED_VALUE"""),"JavaScript")</f>
        <v>JavaScript</v>
      </c>
      <c r="I6375" s="1" t="str">
        <f>IFERROR(__xludf.DUMMYFUNCTION("""COMPUTED_VALUE"""),"Python")</f>
        <v>Python</v>
      </c>
      <c r="J6375" s="1" t="str">
        <f>IFERROR(__xludf.DUMMYFUNCTION("""COMPUTED_VALUE"""),"R")</f>
        <v>R</v>
      </c>
      <c r="K6375" s="1" t="str">
        <f>IFERROR(__xludf.DUMMYFUNCTION("""COMPUTED_VALUE"""),"SQL")</f>
        <v>SQL</v>
      </c>
    </row>
    <row r="6376">
      <c r="B6376" s="1" t="str">
        <f>IFERROR(__xludf.DUMMYFUNCTION("""COMPUTED_VALUE"""),"Bash/Shell/PowerShell;HTML/CSS;JavaScript;TypeScript")</f>
        <v>Bash/Shell/PowerShell;HTML/CSS;JavaScript;TypeScript</v>
      </c>
      <c r="E6376" s="1" t="str">
        <f>IFERROR(__xludf.DUMMYFUNCTION("UNIQUE(SPLIT(B6376,"";""))"),"Bash/Shell/PowerShell")</f>
        <v>Bash/Shell/PowerShell</v>
      </c>
      <c r="F6376" s="1" t="str">
        <f>IFERROR(__xludf.DUMMYFUNCTION("""COMPUTED_VALUE"""),"HTML/CSS")</f>
        <v>HTML/CSS</v>
      </c>
      <c r="G6376" s="1" t="str">
        <f>IFERROR(__xludf.DUMMYFUNCTION("""COMPUTED_VALUE"""),"JavaScript")</f>
        <v>JavaScript</v>
      </c>
      <c r="H6376" s="1" t="str">
        <f>IFERROR(__xludf.DUMMYFUNCTION("""COMPUTED_VALUE"""),"TypeScript")</f>
        <v>TypeScript</v>
      </c>
    </row>
    <row r="6377">
      <c r="B6377" s="1" t="str">
        <f>IFERROR(__xludf.DUMMYFUNCTION("""COMPUTED_VALUE"""),"HTML/CSS;JavaScript;PHP;SQL")</f>
        <v>HTML/CSS;JavaScript;PHP;SQL</v>
      </c>
      <c r="E6377" s="1" t="str">
        <f>IFERROR(__xludf.DUMMYFUNCTION("UNIQUE(SPLIT(B6377,"";""))"),"HTML/CSS")</f>
        <v>HTML/CSS</v>
      </c>
      <c r="F6377" s="1" t="str">
        <f>IFERROR(__xludf.DUMMYFUNCTION("""COMPUTED_VALUE"""),"JavaScript")</f>
        <v>JavaScript</v>
      </c>
      <c r="G6377" s="1" t="str">
        <f>IFERROR(__xludf.DUMMYFUNCTION("""COMPUTED_VALUE"""),"PHP")</f>
        <v>PHP</v>
      </c>
      <c r="H6377" s="1" t="str">
        <f>IFERROR(__xludf.DUMMYFUNCTION("""COMPUTED_VALUE"""),"SQL")</f>
        <v>SQL</v>
      </c>
    </row>
    <row r="6378">
      <c r="B6378" s="1" t="str">
        <f>IFERROR(__xludf.DUMMYFUNCTION("""COMPUTED_VALUE"""),"Bash/Shell/PowerShell;C#;Kotlin;Swift")</f>
        <v>Bash/Shell/PowerShell;C#;Kotlin;Swift</v>
      </c>
      <c r="E6378" s="1" t="str">
        <f>IFERROR(__xludf.DUMMYFUNCTION("UNIQUE(SPLIT(B6378,"";""))"),"Bash/Shell/PowerShell")</f>
        <v>Bash/Shell/PowerShell</v>
      </c>
      <c r="F6378" s="1" t="str">
        <f>IFERROR(__xludf.DUMMYFUNCTION("""COMPUTED_VALUE"""),"C#")</f>
        <v>C#</v>
      </c>
      <c r="G6378" s="1" t="str">
        <f>IFERROR(__xludf.DUMMYFUNCTION("""COMPUTED_VALUE"""),"Kotlin")</f>
        <v>Kotlin</v>
      </c>
      <c r="H6378" s="1" t="str">
        <f>IFERROR(__xludf.DUMMYFUNCTION("""COMPUTED_VALUE"""),"Swift")</f>
        <v>Swift</v>
      </c>
    </row>
    <row r="6379">
      <c r="B6379" s="1" t="str">
        <f>IFERROR(__xludf.DUMMYFUNCTION("""COMPUTED_VALUE"""),"C;C++;HTML/CSS;JavaScript;Objective-C;Swift")</f>
        <v>C;C++;HTML/CSS;JavaScript;Objective-C;Swift</v>
      </c>
      <c r="E6379" s="1" t="str">
        <f>IFERROR(__xludf.DUMMYFUNCTION("UNIQUE(SPLIT(B6379,"";""))"),"C")</f>
        <v>C</v>
      </c>
      <c r="F6379" s="1" t="str">
        <f>IFERROR(__xludf.DUMMYFUNCTION("""COMPUTED_VALUE"""),"C++")</f>
        <v>C++</v>
      </c>
      <c r="G6379" s="1" t="str">
        <f>IFERROR(__xludf.DUMMYFUNCTION("""COMPUTED_VALUE"""),"HTML/CSS")</f>
        <v>HTML/CSS</v>
      </c>
      <c r="H6379" s="1" t="str">
        <f>IFERROR(__xludf.DUMMYFUNCTION("""COMPUTED_VALUE"""),"JavaScript")</f>
        <v>JavaScript</v>
      </c>
      <c r="I6379" s="1" t="str">
        <f>IFERROR(__xludf.DUMMYFUNCTION("""COMPUTED_VALUE"""),"Objective-C")</f>
        <v>Objective-C</v>
      </c>
      <c r="J6379" s="1" t="str">
        <f>IFERROR(__xludf.DUMMYFUNCTION("""COMPUTED_VALUE"""),"Swift")</f>
        <v>Swift</v>
      </c>
    </row>
    <row r="6380">
      <c r="B6380" s="1" t="str">
        <f>IFERROR(__xludf.DUMMYFUNCTION("""COMPUTED_VALUE"""),"C#;HTML/CSS;JavaScript;PHP;Python;SQL;VBA")</f>
        <v>C#;HTML/CSS;JavaScript;PHP;Python;SQL;VBA</v>
      </c>
      <c r="E6380" s="1" t="str">
        <f>IFERROR(__xludf.DUMMYFUNCTION("UNIQUE(SPLIT(B6380,"";""))"),"C#")</f>
        <v>C#</v>
      </c>
      <c r="F6380" s="1" t="str">
        <f>IFERROR(__xludf.DUMMYFUNCTION("""COMPUTED_VALUE"""),"HTML/CSS")</f>
        <v>HTML/CSS</v>
      </c>
      <c r="G6380" s="1" t="str">
        <f>IFERROR(__xludf.DUMMYFUNCTION("""COMPUTED_VALUE"""),"JavaScript")</f>
        <v>JavaScript</v>
      </c>
      <c r="H6380" s="1" t="str">
        <f>IFERROR(__xludf.DUMMYFUNCTION("""COMPUTED_VALUE"""),"PHP")</f>
        <v>PHP</v>
      </c>
      <c r="I6380" s="1" t="str">
        <f>IFERROR(__xludf.DUMMYFUNCTION("""COMPUTED_VALUE"""),"Python")</f>
        <v>Python</v>
      </c>
      <c r="J6380" s="1" t="str">
        <f>IFERROR(__xludf.DUMMYFUNCTION("""COMPUTED_VALUE"""),"SQL")</f>
        <v>SQL</v>
      </c>
      <c r="K6380" s="1" t="str">
        <f>IFERROR(__xludf.DUMMYFUNCTION("""COMPUTED_VALUE"""),"VBA")</f>
        <v>VBA</v>
      </c>
    </row>
    <row r="6381">
      <c r="B6381" s="1" t="str">
        <f>IFERROR(__xludf.DUMMYFUNCTION("""COMPUTED_VALUE"""),"C#;HTML/CSS;JavaScript;SQL")</f>
        <v>C#;HTML/CSS;JavaScript;SQL</v>
      </c>
      <c r="E6381" s="1" t="str">
        <f>IFERROR(__xludf.DUMMYFUNCTION("UNIQUE(SPLIT(B6381,"";""))"),"C#")</f>
        <v>C#</v>
      </c>
      <c r="F6381" s="1" t="str">
        <f>IFERROR(__xludf.DUMMYFUNCTION("""COMPUTED_VALUE"""),"HTML/CSS")</f>
        <v>HTML/CSS</v>
      </c>
      <c r="G6381" s="1" t="str">
        <f>IFERROR(__xludf.DUMMYFUNCTION("""COMPUTED_VALUE"""),"JavaScript")</f>
        <v>JavaScript</v>
      </c>
      <c r="H6381" s="1" t="str">
        <f>IFERROR(__xludf.DUMMYFUNCTION("""COMPUTED_VALUE"""),"SQL")</f>
        <v>SQL</v>
      </c>
    </row>
    <row r="6382">
      <c r="B6382" s="1" t="str">
        <f>IFERROR(__xludf.DUMMYFUNCTION("""COMPUTED_VALUE"""),"C#;HTML/CSS;Java;JavaScript")</f>
        <v>C#;HTML/CSS;Java;JavaScript</v>
      </c>
      <c r="E6382" s="1" t="str">
        <f>IFERROR(__xludf.DUMMYFUNCTION("UNIQUE(SPLIT(B6382,"";""))"),"C#")</f>
        <v>C#</v>
      </c>
      <c r="F6382" s="1" t="str">
        <f>IFERROR(__xludf.DUMMYFUNCTION("""COMPUTED_VALUE"""),"HTML/CSS")</f>
        <v>HTML/CSS</v>
      </c>
      <c r="G6382" s="1" t="str">
        <f>IFERROR(__xludf.DUMMYFUNCTION("""COMPUTED_VALUE"""),"Java")</f>
        <v>Java</v>
      </c>
      <c r="H6382" s="1" t="str">
        <f>IFERROR(__xludf.DUMMYFUNCTION("""COMPUTED_VALUE"""),"JavaScript")</f>
        <v>JavaScript</v>
      </c>
    </row>
    <row r="6383">
      <c r="B6383" s="1" t="str">
        <f>IFERROR(__xludf.DUMMYFUNCTION("""COMPUTED_VALUE"""),"HTML/CSS;JavaScript;PHP;SQL")</f>
        <v>HTML/CSS;JavaScript;PHP;SQL</v>
      </c>
      <c r="E6383" s="1" t="str">
        <f>IFERROR(__xludf.DUMMYFUNCTION("UNIQUE(SPLIT(B6383,"";""))"),"HTML/CSS")</f>
        <v>HTML/CSS</v>
      </c>
      <c r="F6383" s="1" t="str">
        <f>IFERROR(__xludf.DUMMYFUNCTION("""COMPUTED_VALUE"""),"JavaScript")</f>
        <v>JavaScript</v>
      </c>
      <c r="G6383" s="1" t="str">
        <f>IFERROR(__xludf.DUMMYFUNCTION("""COMPUTED_VALUE"""),"PHP")</f>
        <v>PHP</v>
      </c>
      <c r="H6383" s="1" t="str">
        <f>IFERROR(__xludf.DUMMYFUNCTION("""COMPUTED_VALUE"""),"SQL")</f>
        <v>SQL</v>
      </c>
    </row>
    <row r="6384">
      <c r="B6384" s="1" t="str">
        <f>IFERROR(__xludf.DUMMYFUNCTION("""COMPUTED_VALUE"""),"C;C#;HTML/CSS;JavaScript;SQL;TypeScript")</f>
        <v>C;C#;HTML/CSS;JavaScript;SQL;TypeScript</v>
      </c>
      <c r="E6384" s="1" t="str">
        <f>IFERROR(__xludf.DUMMYFUNCTION("UNIQUE(SPLIT(B6384,"";""))"),"C")</f>
        <v>C</v>
      </c>
      <c r="F6384" s="1" t="str">
        <f>IFERROR(__xludf.DUMMYFUNCTION("""COMPUTED_VALUE"""),"C#")</f>
        <v>C#</v>
      </c>
      <c r="G6384" s="1" t="str">
        <f>IFERROR(__xludf.DUMMYFUNCTION("""COMPUTED_VALUE"""),"HTML/CSS")</f>
        <v>HTML/CSS</v>
      </c>
      <c r="H6384" s="1" t="str">
        <f>IFERROR(__xludf.DUMMYFUNCTION("""COMPUTED_VALUE"""),"JavaScript")</f>
        <v>JavaScript</v>
      </c>
      <c r="I6384" s="1" t="str">
        <f>IFERROR(__xludf.DUMMYFUNCTION("""COMPUTED_VALUE"""),"SQL")</f>
        <v>SQL</v>
      </c>
      <c r="J6384" s="1" t="str">
        <f>IFERROR(__xludf.DUMMYFUNCTION("""COMPUTED_VALUE"""),"TypeScript")</f>
        <v>TypeScript</v>
      </c>
    </row>
    <row r="6385">
      <c r="B6385" s="1" t="str">
        <f>IFERROR(__xludf.DUMMYFUNCTION("""COMPUTED_VALUE"""),"Bash/Shell/PowerShell;C#;HTML/CSS;JavaScript;SQL;TypeScript")</f>
        <v>Bash/Shell/PowerShell;C#;HTML/CSS;JavaScript;SQL;TypeScript</v>
      </c>
      <c r="E6385" s="1" t="str">
        <f>IFERROR(__xludf.DUMMYFUNCTION("UNIQUE(SPLIT(B6385,"";""))"),"Bash/Shell/PowerShell")</f>
        <v>Bash/Shell/PowerShell</v>
      </c>
      <c r="F6385" s="1" t="str">
        <f>IFERROR(__xludf.DUMMYFUNCTION("""COMPUTED_VALUE"""),"C#")</f>
        <v>C#</v>
      </c>
      <c r="G6385" s="1" t="str">
        <f>IFERROR(__xludf.DUMMYFUNCTION("""COMPUTED_VALUE"""),"HTML/CSS")</f>
        <v>HTML/CSS</v>
      </c>
      <c r="H6385" s="1" t="str">
        <f>IFERROR(__xludf.DUMMYFUNCTION("""COMPUTED_VALUE"""),"JavaScript")</f>
        <v>JavaScript</v>
      </c>
      <c r="I6385" s="1" t="str">
        <f>IFERROR(__xludf.DUMMYFUNCTION("""COMPUTED_VALUE"""),"SQL")</f>
        <v>SQL</v>
      </c>
      <c r="J6385" s="1" t="str">
        <f>IFERROR(__xludf.DUMMYFUNCTION("""COMPUTED_VALUE"""),"TypeScript")</f>
        <v>TypeScript</v>
      </c>
    </row>
    <row r="6386">
      <c r="B6386" s="1" t="str">
        <f>IFERROR(__xludf.DUMMYFUNCTION("""COMPUTED_VALUE"""),"Bash/Shell/PowerShell;C;C++;C#;Elixir;Erlang;Go;Java;JavaScript;Kotlin;Objective-C;Python;Scala;SQL;Swift;TypeScript")</f>
        <v>Bash/Shell/PowerShell;C;C++;C#;Elixir;Erlang;Go;Java;JavaScript;Kotlin;Objective-C;Python;Scala;SQL;Swift;TypeScript</v>
      </c>
      <c r="E6386" s="1" t="str">
        <f>IFERROR(__xludf.DUMMYFUNCTION("UNIQUE(SPLIT(B6386,"";""))"),"Bash/Shell/PowerShell")</f>
        <v>Bash/Shell/PowerShell</v>
      </c>
      <c r="F6386" s="1" t="str">
        <f>IFERROR(__xludf.DUMMYFUNCTION("""COMPUTED_VALUE"""),"C")</f>
        <v>C</v>
      </c>
      <c r="G6386" s="1" t="str">
        <f>IFERROR(__xludf.DUMMYFUNCTION("""COMPUTED_VALUE"""),"C++")</f>
        <v>C++</v>
      </c>
      <c r="H6386" s="1" t="str">
        <f>IFERROR(__xludf.DUMMYFUNCTION("""COMPUTED_VALUE"""),"C#")</f>
        <v>C#</v>
      </c>
      <c r="I6386" s="1" t="str">
        <f>IFERROR(__xludf.DUMMYFUNCTION("""COMPUTED_VALUE"""),"Elixir")</f>
        <v>Elixir</v>
      </c>
      <c r="J6386" s="1" t="str">
        <f>IFERROR(__xludf.DUMMYFUNCTION("""COMPUTED_VALUE"""),"Erlang")</f>
        <v>Erlang</v>
      </c>
      <c r="K6386" s="1" t="str">
        <f>IFERROR(__xludf.DUMMYFUNCTION("""COMPUTED_VALUE"""),"Go")</f>
        <v>Go</v>
      </c>
      <c r="L6386" s="1" t="str">
        <f>IFERROR(__xludf.DUMMYFUNCTION("""COMPUTED_VALUE"""),"Java")</f>
        <v>Java</v>
      </c>
      <c r="M6386" s="1" t="str">
        <f>IFERROR(__xludf.DUMMYFUNCTION("""COMPUTED_VALUE"""),"JavaScript")</f>
        <v>JavaScript</v>
      </c>
      <c r="N6386" s="1" t="str">
        <f>IFERROR(__xludf.DUMMYFUNCTION("""COMPUTED_VALUE"""),"Kotlin")</f>
        <v>Kotlin</v>
      </c>
      <c r="O6386" s="1" t="str">
        <f>IFERROR(__xludf.DUMMYFUNCTION("""COMPUTED_VALUE"""),"Objective-C")</f>
        <v>Objective-C</v>
      </c>
      <c r="P6386" s="1" t="str">
        <f>IFERROR(__xludf.DUMMYFUNCTION("""COMPUTED_VALUE"""),"Python")</f>
        <v>Python</v>
      </c>
      <c r="Q6386" s="1" t="str">
        <f>IFERROR(__xludf.DUMMYFUNCTION("""COMPUTED_VALUE"""),"Scala")</f>
        <v>Scala</v>
      </c>
      <c r="R6386" s="1" t="str">
        <f>IFERROR(__xludf.DUMMYFUNCTION("""COMPUTED_VALUE"""),"SQL")</f>
        <v>SQL</v>
      </c>
      <c r="S6386" s="1" t="str">
        <f>IFERROR(__xludf.DUMMYFUNCTION("""COMPUTED_VALUE"""),"Swift")</f>
        <v>Swift</v>
      </c>
      <c r="T6386" s="1" t="str">
        <f>IFERROR(__xludf.DUMMYFUNCTION("""COMPUTED_VALUE"""),"TypeScript")</f>
        <v>TypeScript</v>
      </c>
    </row>
    <row r="6387">
      <c r="B6387" s="1" t="str">
        <f>IFERROR(__xludf.DUMMYFUNCTION("""COMPUTED_VALUE"""),"Bash/Shell/PowerShell;C++;HTML/CSS;JavaScript;PHP;Python;SQL")</f>
        <v>Bash/Shell/PowerShell;C++;HTML/CSS;JavaScript;PHP;Python;SQL</v>
      </c>
      <c r="E6387" s="1" t="str">
        <f>IFERROR(__xludf.DUMMYFUNCTION("UNIQUE(SPLIT(B6387,"";""))"),"Bash/Shell/PowerShell")</f>
        <v>Bash/Shell/PowerShell</v>
      </c>
      <c r="F6387" s="1" t="str">
        <f>IFERROR(__xludf.DUMMYFUNCTION("""COMPUTED_VALUE"""),"C++")</f>
        <v>C++</v>
      </c>
      <c r="G6387" s="1" t="str">
        <f>IFERROR(__xludf.DUMMYFUNCTION("""COMPUTED_VALUE"""),"HTML/CSS")</f>
        <v>HTML/CSS</v>
      </c>
      <c r="H6387" s="1" t="str">
        <f>IFERROR(__xludf.DUMMYFUNCTION("""COMPUTED_VALUE"""),"JavaScript")</f>
        <v>JavaScript</v>
      </c>
      <c r="I6387" s="1" t="str">
        <f>IFERROR(__xludf.DUMMYFUNCTION("""COMPUTED_VALUE"""),"PHP")</f>
        <v>PHP</v>
      </c>
      <c r="J6387" s="1" t="str">
        <f>IFERROR(__xludf.DUMMYFUNCTION("""COMPUTED_VALUE"""),"Python")</f>
        <v>Python</v>
      </c>
      <c r="K6387" s="1" t="str">
        <f>IFERROR(__xludf.DUMMYFUNCTION("""COMPUTED_VALUE"""),"SQL")</f>
        <v>SQL</v>
      </c>
    </row>
    <row r="6388">
      <c r="B6388" s="1" t="str">
        <f>IFERROR(__xludf.DUMMYFUNCTION("""COMPUTED_VALUE"""),"C++;HTML/CSS;Java;JavaScript;PHP;Python")</f>
        <v>C++;HTML/CSS;Java;JavaScript;PHP;Python</v>
      </c>
      <c r="E6388" s="1" t="str">
        <f>IFERROR(__xludf.DUMMYFUNCTION("UNIQUE(SPLIT(B6388,"";""))"),"C++")</f>
        <v>C++</v>
      </c>
      <c r="F6388" s="1" t="str">
        <f>IFERROR(__xludf.DUMMYFUNCTION("""COMPUTED_VALUE"""),"HTML/CSS")</f>
        <v>HTML/CSS</v>
      </c>
      <c r="G6388" s="1" t="str">
        <f>IFERROR(__xludf.DUMMYFUNCTION("""COMPUTED_VALUE"""),"Java")</f>
        <v>Java</v>
      </c>
      <c r="H6388" s="1" t="str">
        <f>IFERROR(__xludf.DUMMYFUNCTION("""COMPUTED_VALUE"""),"JavaScript")</f>
        <v>JavaScript</v>
      </c>
      <c r="I6388" s="1" t="str">
        <f>IFERROR(__xludf.DUMMYFUNCTION("""COMPUTED_VALUE"""),"PHP")</f>
        <v>PHP</v>
      </c>
      <c r="J6388" s="1" t="str">
        <f>IFERROR(__xludf.DUMMYFUNCTION("""COMPUTED_VALUE"""),"Python")</f>
        <v>Python</v>
      </c>
    </row>
    <row r="6389">
      <c r="B6389" s="1" t="str">
        <f>IFERROR(__xludf.DUMMYFUNCTION("""COMPUTED_VALUE"""),"Java")</f>
        <v>Java</v>
      </c>
      <c r="E6389" s="1" t="str">
        <f>IFERROR(__xludf.DUMMYFUNCTION("UNIQUE(SPLIT(B6389,"";""))"),"Java")</f>
        <v>Java</v>
      </c>
    </row>
    <row r="6390">
      <c r="B6390" s="1" t="str">
        <f>IFERROR(__xludf.DUMMYFUNCTION("""COMPUTED_VALUE"""),"Bash/Shell/PowerShell;Java;JavaScript;TypeScript")</f>
        <v>Bash/Shell/PowerShell;Java;JavaScript;TypeScript</v>
      </c>
      <c r="E6390" s="1" t="str">
        <f>IFERROR(__xludf.DUMMYFUNCTION("UNIQUE(SPLIT(B6390,"";""))"),"Bash/Shell/PowerShell")</f>
        <v>Bash/Shell/PowerShell</v>
      </c>
      <c r="F6390" s="1" t="str">
        <f>IFERROR(__xludf.DUMMYFUNCTION("""COMPUTED_VALUE"""),"Java")</f>
        <v>Java</v>
      </c>
      <c r="G6390" s="1" t="str">
        <f>IFERROR(__xludf.DUMMYFUNCTION("""COMPUTED_VALUE"""),"JavaScript")</f>
        <v>JavaScript</v>
      </c>
      <c r="H6390" s="1" t="str">
        <f>IFERROR(__xludf.DUMMYFUNCTION("""COMPUTED_VALUE"""),"TypeScript")</f>
        <v>TypeScript</v>
      </c>
    </row>
    <row r="6391">
      <c r="B6391" s="1" t="str">
        <f>IFERROR(__xludf.DUMMYFUNCTION("""COMPUTED_VALUE"""),"C#;HTML/CSS;JavaScript;SQL")</f>
        <v>C#;HTML/CSS;JavaScript;SQL</v>
      </c>
      <c r="E6391" s="1" t="str">
        <f>IFERROR(__xludf.DUMMYFUNCTION("UNIQUE(SPLIT(B6391,"";""))"),"C#")</f>
        <v>C#</v>
      </c>
      <c r="F6391" s="1" t="str">
        <f>IFERROR(__xludf.DUMMYFUNCTION("""COMPUTED_VALUE"""),"HTML/CSS")</f>
        <v>HTML/CSS</v>
      </c>
      <c r="G6391" s="1" t="str">
        <f>IFERROR(__xludf.DUMMYFUNCTION("""COMPUTED_VALUE"""),"JavaScript")</f>
        <v>JavaScript</v>
      </c>
      <c r="H6391" s="1" t="str">
        <f>IFERROR(__xludf.DUMMYFUNCTION("""COMPUTED_VALUE"""),"SQL")</f>
        <v>SQL</v>
      </c>
    </row>
    <row r="6392">
      <c r="B6392" s="1" t="str">
        <f>IFERROR(__xludf.DUMMYFUNCTION("""COMPUTED_VALUE"""),"HTML/CSS;Python;SQL")</f>
        <v>HTML/CSS;Python;SQL</v>
      </c>
      <c r="E6392" s="1" t="str">
        <f>IFERROR(__xludf.DUMMYFUNCTION("UNIQUE(SPLIT(B6392,"";""))"),"HTML/CSS")</f>
        <v>HTML/CSS</v>
      </c>
      <c r="F6392" s="1" t="str">
        <f>IFERROR(__xludf.DUMMYFUNCTION("""COMPUTED_VALUE"""),"Python")</f>
        <v>Python</v>
      </c>
      <c r="G6392" s="1" t="str">
        <f>IFERROR(__xludf.DUMMYFUNCTION("""COMPUTED_VALUE"""),"SQL")</f>
        <v>SQL</v>
      </c>
    </row>
    <row r="6393">
      <c r="B6393" s="1" t="str">
        <f>IFERROR(__xludf.DUMMYFUNCTION("""COMPUTED_VALUE"""),"HTML/CSS;Java;JavaScript;SQL;TypeScript")</f>
        <v>HTML/CSS;Java;JavaScript;SQL;TypeScript</v>
      </c>
      <c r="E6393" s="1" t="str">
        <f>IFERROR(__xludf.DUMMYFUNCTION("UNIQUE(SPLIT(B6393,"";""))"),"HTML/CSS")</f>
        <v>HTML/CSS</v>
      </c>
      <c r="F6393" s="1" t="str">
        <f>IFERROR(__xludf.DUMMYFUNCTION("""COMPUTED_VALUE"""),"Java")</f>
        <v>Java</v>
      </c>
      <c r="G6393" s="1" t="str">
        <f>IFERROR(__xludf.DUMMYFUNCTION("""COMPUTED_VALUE"""),"JavaScript")</f>
        <v>JavaScript</v>
      </c>
      <c r="H6393" s="1" t="str">
        <f>IFERROR(__xludf.DUMMYFUNCTION("""COMPUTED_VALUE"""),"SQL")</f>
        <v>SQL</v>
      </c>
      <c r="I6393" s="1" t="str">
        <f>IFERROR(__xludf.DUMMYFUNCTION("""COMPUTED_VALUE"""),"TypeScript")</f>
        <v>TypeScript</v>
      </c>
    </row>
    <row r="6394">
      <c r="B6394" s="1" t="str">
        <f>IFERROR(__xludf.DUMMYFUNCTION("""COMPUTED_VALUE"""),"Bash/Shell/PowerShell;HTML/CSS;JavaScript;Python;SQL")</f>
        <v>Bash/Shell/PowerShell;HTML/CSS;JavaScript;Python;SQL</v>
      </c>
      <c r="E6394" s="1" t="str">
        <f>IFERROR(__xludf.DUMMYFUNCTION("UNIQUE(SPLIT(B6394,"";""))"),"Bash/Shell/PowerShell")</f>
        <v>Bash/Shell/PowerShell</v>
      </c>
      <c r="F6394" s="1" t="str">
        <f>IFERROR(__xludf.DUMMYFUNCTION("""COMPUTED_VALUE"""),"HTML/CSS")</f>
        <v>HTML/CSS</v>
      </c>
      <c r="G6394" s="1" t="str">
        <f>IFERROR(__xludf.DUMMYFUNCTION("""COMPUTED_VALUE"""),"JavaScript")</f>
        <v>JavaScript</v>
      </c>
      <c r="H6394" s="1" t="str">
        <f>IFERROR(__xludf.DUMMYFUNCTION("""COMPUTED_VALUE"""),"Python")</f>
        <v>Python</v>
      </c>
      <c r="I6394" s="1" t="str">
        <f>IFERROR(__xludf.DUMMYFUNCTION("""COMPUTED_VALUE"""),"SQL")</f>
        <v>SQL</v>
      </c>
    </row>
    <row r="6395">
      <c r="B6395" s="1" t="str">
        <f>IFERROR(__xludf.DUMMYFUNCTION("""COMPUTED_VALUE"""),"C#;HTML/CSS;JavaScript;Objective-C;Ruby;SQL")</f>
        <v>C#;HTML/CSS;JavaScript;Objective-C;Ruby;SQL</v>
      </c>
      <c r="E6395" s="1" t="str">
        <f>IFERROR(__xludf.DUMMYFUNCTION("UNIQUE(SPLIT(B6395,"";""))"),"C#")</f>
        <v>C#</v>
      </c>
      <c r="F6395" s="1" t="str">
        <f>IFERROR(__xludf.DUMMYFUNCTION("""COMPUTED_VALUE"""),"HTML/CSS")</f>
        <v>HTML/CSS</v>
      </c>
      <c r="G6395" s="1" t="str">
        <f>IFERROR(__xludf.DUMMYFUNCTION("""COMPUTED_VALUE"""),"JavaScript")</f>
        <v>JavaScript</v>
      </c>
      <c r="H6395" s="1" t="str">
        <f>IFERROR(__xludf.DUMMYFUNCTION("""COMPUTED_VALUE"""),"Objective-C")</f>
        <v>Objective-C</v>
      </c>
      <c r="I6395" s="1" t="str">
        <f>IFERROR(__xludf.DUMMYFUNCTION("""COMPUTED_VALUE"""),"Ruby")</f>
        <v>Ruby</v>
      </c>
      <c r="J6395" s="1" t="str">
        <f>IFERROR(__xludf.DUMMYFUNCTION("""COMPUTED_VALUE"""),"SQL")</f>
        <v>SQL</v>
      </c>
    </row>
    <row r="6396">
      <c r="B6396" s="1" t="str">
        <f>IFERROR(__xludf.DUMMYFUNCTION("""COMPUTED_VALUE"""),"Java")</f>
        <v>Java</v>
      </c>
      <c r="E6396" s="1" t="str">
        <f>IFERROR(__xludf.DUMMYFUNCTION("UNIQUE(SPLIT(B6396,"";""))"),"Java")</f>
        <v>Java</v>
      </c>
    </row>
    <row r="6397">
      <c r="B6397" s="1" t="str">
        <f>IFERROR(__xludf.DUMMYFUNCTION("""COMPUTED_VALUE"""),"HTML/CSS;JavaScript;Python")</f>
        <v>HTML/CSS;JavaScript;Python</v>
      </c>
      <c r="E6397" s="1" t="str">
        <f>IFERROR(__xludf.DUMMYFUNCTION("UNIQUE(SPLIT(B6397,"";""))"),"HTML/CSS")</f>
        <v>HTML/CSS</v>
      </c>
      <c r="F6397" s="1" t="str">
        <f>IFERROR(__xludf.DUMMYFUNCTION("""COMPUTED_VALUE"""),"JavaScript")</f>
        <v>JavaScript</v>
      </c>
      <c r="G6397" s="1" t="str">
        <f>IFERROR(__xludf.DUMMYFUNCTION("""COMPUTED_VALUE"""),"Python")</f>
        <v>Python</v>
      </c>
    </row>
    <row r="6398">
      <c r="B6398" s="1" t="str">
        <f>IFERROR(__xludf.DUMMYFUNCTION("""COMPUTED_VALUE"""),"HTML/CSS;JavaScript;PHP;SQL")</f>
        <v>HTML/CSS;JavaScript;PHP;SQL</v>
      </c>
      <c r="E6398" s="1" t="str">
        <f>IFERROR(__xludf.DUMMYFUNCTION("UNIQUE(SPLIT(B6398,"";""))"),"HTML/CSS")</f>
        <v>HTML/CSS</v>
      </c>
      <c r="F6398" s="1" t="str">
        <f>IFERROR(__xludf.DUMMYFUNCTION("""COMPUTED_VALUE"""),"JavaScript")</f>
        <v>JavaScript</v>
      </c>
      <c r="G6398" s="1" t="str">
        <f>IFERROR(__xludf.DUMMYFUNCTION("""COMPUTED_VALUE"""),"PHP")</f>
        <v>PHP</v>
      </c>
      <c r="H6398" s="1" t="str">
        <f>IFERROR(__xludf.DUMMYFUNCTION("""COMPUTED_VALUE"""),"SQL")</f>
        <v>SQL</v>
      </c>
    </row>
    <row r="6399">
      <c r="B6399" s="1" t="str">
        <f>IFERROR(__xludf.DUMMYFUNCTION("""COMPUTED_VALUE"""),"C#;HTML/CSS;Java;JavaScript;Kotlin;Python;Scala;SQL")</f>
        <v>C#;HTML/CSS;Java;JavaScript;Kotlin;Python;Scala;SQL</v>
      </c>
      <c r="E6399" s="1" t="str">
        <f>IFERROR(__xludf.DUMMYFUNCTION("UNIQUE(SPLIT(B6399,"";""))"),"C#")</f>
        <v>C#</v>
      </c>
      <c r="F6399" s="1" t="str">
        <f>IFERROR(__xludf.DUMMYFUNCTION("""COMPUTED_VALUE"""),"HTML/CSS")</f>
        <v>HTML/CSS</v>
      </c>
      <c r="G6399" s="1" t="str">
        <f>IFERROR(__xludf.DUMMYFUNCTION("""COMPUTED_VALUE"""),"Java")</f>
        <v>Java</v>
      </c>
      <c r="H6399" s="1" t="str">
        <f>IFERROR(__xludf.DUMMYFUNCTION("""COMPUTED_VALUE"""),"JavaScript")</f>
        <v>JavaScript</v>
      </c>
      <c r="I6399" s="1" t="str">
        <f>IFERROR(__xludf.DUMMYFUNCTION("""COMPUTED_VALUE"""),"Kotlin")</f>
        <v>Kotlin</v>
      </c>
      <c r="J6399" s="1" t="str">
        <f>IFERROR(__xludf.DUMMYFUNCTION("""COMPUTED_VALUE"""),"Python")</f>
        <v>Python</v>
      </c>
      <c r="K6399" s="1" t="str">
        <f>IFERROR(__xludf.DUMMYFUNCTION("""COMPUTED_VALUE"""),"Scala")</f>
        <v>Scala</v>
      </c>
      <c r="L6399" s="1" t="str">
        <f>IFERROR(__xludf.DUMMYFUNCTION("""COMPUTED_VALUE"""),"SQL")</f>
        <v>SQL</v>
      </c>
    </row>
    <row r="6400">
      <c r="B6400" s="1" t="str">
        <f>IFERROR(__xludf.DUMMYFUNCTION("""COMPUTED_VALUE"""),"C#;HTML/CSS;Java;JavaScript;Python;SQL")</f>
        <v>C#;HTML/CSS;Java;JavaScript;Python;SQL</v>
      </c>
      <c r="E6400" s="1" t="str">
        <f>IFERROR(__xludf.DUMMYFUNCTION("UNIQUE(SPLIT(B6400,"";""))"),"C#")</f>
        <v>C#</v>
      </c>
      <c r="F6400" s="1" t="str">
        <f>IFERROR(__xludf.DUMMYFUNCTION("""COMPUTED_VALUE"""),"HTML/CSS")</f>
        <v>HTML/CSS</v>
      </c>
      <c r="G6400" s="1" t="str">
        <f>IFERROR(__xludf.DUMMYFUNCTION("""COMPUTED_VALUE"""),"Java")</f>
        <v>Java</v>
      </c>
      <c r="H6400" s="1" t="str">
        <f>IFERROR(__xludf.DUMMYFUNCTION("""COMPUTED_VALUE"""),"JavaScript")</f>
        <v>JavaScript</v>
      </c>
      <c r="I6400" s="1" t="str">
        <f>IFERROR(__xludf.DUMMYFUNCTION("""COMPUTED_VALUE"""),"Python")</f>
        <v>Python</v>
      </c>
      <c r="J6400" s="1" t="str">
        <f>IFERROR(__xludf.DUMMYFUNCTION("""COMPUTED_VALUE"""),"SQL")</f>
        <v>SQL</v>
      </c>
    </row>
    <row r="6401">
      <c r="B6401" s="1" t="str">
        <f>IFERROR(__xludf.DUMMYFUNCTION("""COMPUTED_VALUE"""),"HTML/CSS;Java;JavaScript;SQL")</f>
        <v>HTML/CSS;Java;JavaScript;SQL</v>
      </c>
      <c r="E6401" s="1" t="str">
        <f>IFERROR(__xludf.DUMMYFUNCTION("UNIQUE(SPLIT(B6401,"";""))"),"HTML/CSS")</f>
        <v>HTML/CSS</v>
      </c>
      <c r="F6401" s="1" t="str">
        <f>IFERROR(__xludf.DUMMYFUNCTION("""COMPUTED_VALUE"""),"Java")</f>
        <v>Java</v>
      </c>
      <c r="G6401" s="1" t="str">
        <f>IFERROR(__xludf.DUMMYFUNCTION("""COMPUTED_VALUE"""),"JavaScript")</f>
        <v>JavaScript</v>
      </c>
      <c r="H6401" s="1" t="str">
        <f>IFERROR(__xludf.DUMMYFUNCTION("""COMPUTED_VALUE"""),"SQL")</f>
        <v>SQL</v>
      </c>
    </row>
    <row r="6402">
      <c r="B6402" s="1" t="str">
        <f>IFERROR(__xludf.DUMMYFUNCTION("""COMPUTED_VALUE"""),"JavaScript;SQL;TypeScript")</f>
        <v>JavaScript;SQL;TypeScript</v>
      </c>
      <c r="E6402" s="1" t="str">
        <f>IFERROR(__xludf.DUMMYFUNCTION("UNIQUE(SPLIT(B6402,"";""))"),"JavaScript")</f>
        <v>JavaScript</v>
      </c>
      <c r="F6402" s="1" t="str">
        <f>IFERROR(__xludf.DUMMYFUNCTION("""COMPUTED_VALUE"""),"SQL")</f>
        <v>SQL</v>
      </c>
      <c r="G6402" s="1" t="str">
        <f>IFERROR(__xludf.DUMMYFUNCTION("""COMPUTED_VALUE"""),"TypeScript")</f>
        <v>TypeScript</v>
      </c>
    </row>
    <row r="6403">
      <c r="B6403" s="1" t="str">
        <f>IFERROR(__xludf.DUMMYFUNCTION("""COMPUTED_VALUE"""),"HTML/CSS;JavaScript;PHP")</f>
        <v>HTML/CSS;JavaScript;PHP</v>
      </c>
      <c r="E6403" s="1" t="str">
        <f>IFERROR(__xludf.DUMMYFUNCTION("UNIQUE(SPLIT(B6403,"";""))"),"HTML/CSS")</f>
        <v>HTML/CSS</v>
      </c>
      <c r="F6403" s="1" t="str">
        <f>IFERROR(__xludf.DUMMYFUNCTION("""COMPUTED_VALUE"""),"JavaScript")</f>
        <v>JavaScript</v>
      </c>
      <c r="G6403" s="1" t="str">
        <f>IFERROR(__xludf.DUMMYFUNCTION("""COMPUTED_VALUE"""),"PHP")</f>
        <v>PHP</v>
      </c>
    </row>
    <row r="6404">
      <c r="B6404" s="1" t="str">
        <f>IFERROR(__xludf.DUMMYFUNCTION("""COMPUTED_VALUE"""),"Bash/Shell/PowerShell;C#;HTML/CSS;Java;JavaScript;PHP;Scala;TypeScript")</f>
        <v>Bash/Shell/PowerShell;C#;HTML/CSS;Java;JavaScript;PHP;Scala;TypeScript</v>
      </c>
      <c r="E6404" s="1" t="str">
        <f>IFERROR(__xludf.DUMMYFUNCTION("UNIQUE(SPLIT(B6404,"";""))"),"Bash/Shell/PowerShell")</f>
        <v>Bash/Shell/PowerShell</v>
      </c>
      <c r="F6404" s="1" t="str">
        <f>IFERROR(__xludf.DUMMYFUNCTION("""COMPUTED_VALUE"""),"C#")</f>
        <v>C#</v>
      </c>
      <c r="G6404" s="1" t="str">
        <f>IFERROR(__xludf.DUMMYFUNCTION("""COMPUTED_VALUE"""),"HTML/CSS")</f>
        <v>HTML/CSS</v>
      </c>
      <c r="H6404" s="1" t="str">
        <f>IFERROR(__xludf.DUMMYFUNCTION("""COMPUTED_VALUE"""),"Java")</f>
        <v>Java</v>
      </c>
      <c r="I6404" s="1" t="str">
        <f>IFERROR(__xludf.DUMMYFUNCTION("""COMPUTED_VALUE"""),"JavaScript")</f>
        <v>JavaScript</v>
      </c>
      <c r="J6404" s="1" t="str">
        <f>IFERROR(__xludf.DUMMYFUNCTION("""COMPUTED_VALUE"""),"PHP")</f>
        <v>PHP</v>
      </c>
      <c r="K6404" s="1" t="str">
        <f>IFERROR(__xludf.DUMMYFUNCTION("""COMPUTED_VALUE"""),"Scala")</f>
        <v>Scala</v>
      </c>
      <c r="L6404" s="1" t="str">
        <f>IFERROR(__xludf.DUMMYFUNCTION("""COMPUTED_VALUE"""),"TypeScript")</f>
        <v>TypeScript</v>
      </c>
    </row>
    <row r="6405">
      <c r="B6405" s="1" t="str">
        <f>IFERROR(__xludf.DUMMYFUNCTION("""COMPUTED_VALUE"""),"C;C++;Python;Other(s):")</f>
        <v>C;C++;Python;Other(s):</v>
      </c>
      <c r="E6405" s="1" t="str">
        <f>IFERROR(__xludf.DUMMYFUNCTION("UNIQUE(SPLIT(B6405,"";""))"),"C")</f>
        <v>C</v>
      </c>
      <c r="F6405" s="1" t="str">
        <f>IFERROR(__xludf.DUMMYFUNCTION("""COMPUTED_VALUE"""),"C++")</f>
        <v>C++</v>
      </c>
      <c r="G6405" s="1" t="str">
        <f>IFERROR(__xludf.DUMMYFUNCTION("""COMPUTED_VALUE"""),"Python")</f>
        <v>Python</v>
      </c>
      <c r="H6405" s="1" t="str">
        <f>IFERROR(__xludf.DUMMYFUNCTION("""COMPUTED_VALUE"""),"Other(s):")</f>
        <v>Other(s):</v>
      </c>
    </row>
    <row r="6406">
      <c r="B6406" s="1" t="str">
        <f>IFERROR(__xludf.DUMMYFUNCTION("""COMPUTED_VALUE"""),"C#;HTML/CSS;Java;JavaScript;PHP;Python;SQL")</f>
        <v>C#;HTML/CSS;Java;JavaScript;PHP;Python;SQL</v>
      </c>
      <c r="E6406" s="1" t="str">
        <f>IFERROR(__xludf.DUMMYFUNCTION("UNIQUE(SPLIT(B6406,"";""))"),"C#")</f>
        <v>C#</v>
      </c>
      <c r="F6406" s="1" t="str">
        <f>IFERROR(__xludf.DUMMYFUNCTION("""COMPUTED_VALUE"""),"HTML/CSS")</f>
        <v>HTML/CSS</v>
      </c>
      <c r="G6406" s="1" t="str">
        <f>IFERROR(__xludf.DUMMYFUNCTION("""COMPUTED_VALUE"""),"Java")</f>
        <v>Java</v>
      </c>
      <c r="H6406" s="1" t="str">
        <f>IFERROR(__xludf.DUMMYFUNCTION("""COMPUTED_VALUE"""),"JavaScript")</f>
        <v>JavaScript</v>
      </c>
      <c r="I6406" s="1" t="str">
        <f>IFERROR(__xludf.DUMMYFUNCTION("""COMPUTED_VALUE"""),"PHP")</f>
        <v>PHP</v>
      </c>
      <c r="J6406" s="1" t="str">
        <f>IFERROR(__xludf.DUMMYFUNCTION("""COMPUTED_VALUE"""),"Python")</f>
        <v>Python</v>
      </c>
      <c r="K6406" s="1" t="str">
        <f>IFERROR(__xludf.DUMMYFUNCTION("""COMPUTED_VALUE"""),"SQL")</f>
        <v>SQL</v>
      </c>
    </row>
    <row r="6407">
      <c r="B6407" s="1" t="str">
        <f>IFERROR(__xludf.DUMMYFUNCTION("""COMPUTED_VALUE"""),"Bash/Shell/PowerShell;C;C++;HTML/CSS;Python;SQL")</f>
        <v>Bash/Shell/PowerShell;C;C++;HTML/CSS;Python;SQL</v>
      </c>
      <c r="E6407" s="1" t="str">
        <f>IFERROR(__xludf.DUMMYFUNCTION("UNIQUE(SPLIT(B6407,"";""))"),"Bash/Shell/PowerShell")</f>
        <v>Bash/Shell/PowerShell</v>
      </c>
      <c r="F6407" s="1" t="str">
        <f>IFERROR(__xludf.DUMMYFUNCTION("""COMPUTED_VALUE"""),"C")</f>
        <v>C</v>
      </c>
      <c r="G6407" s="1" t="str">
        <f>IFERROR(__xludf.DUMMYFUNCTION("""COMPUTED_VALUE"""),"C++")</f>
        <v>C++</v>
      </c>
      <c r="H6407" s="1" t="str">
        <f>IFERROR(__xludf.DUMMYFUNCTION("""COMPUTED_VALUE"""),"HTML/CSS")</f>
        <v>HTML/CSS</v>
      </c>
      <c r="I6407" s="1" t="str">
        <f>IFERROR(__xludf.DUMMYFUNCTION("""COMPUTED_VALUE"""),"Python")</f>
        <v>Python</v>
      </c>
      <c r="J6407" s="1" t="str">
        <f>IFERROR(__xludf.DUMMYFUNCTION("""COMPUTED_VALUE"""),"SQL")</f>
        <v>SQL</v>
      </c>
    </row>
    <row r="6408">
      <c r="B6408" s="1" t="str">
        <f>IFERROR(__xludf.DUMMYFUNCTION("""COMPUTED_VALUE"""),"HTML/CSS;Java;PHP;SQL;TypeScript")</f>
        <v>HTML/CSS;Java;PHP;SQL;TypeScript</v>
      </c>
      <c r="E6408" s="1" t="str">
        <f>IFERROR(__xludf.DUMMYFUNCTION("UNIQUE(SPLIT(B6408,"";""))"),"HTML/CSS")</f>
        <v>HTML/CSS</v>
      </c>
      <c r="F6408" s="1" t="str">
        <f>IFERROR(__xludf.DUMMYFUNCTION("""COMPUTED_VALUE"""),"Java")</f>
        <v>Java</v>
      </c>
      <c r="G6408" s="1" t="str">
        <f>IFERROR(__xludf.DUMMYFUNCTION("""COMPUTED_VALUE"""),"PHP")</f>
        <v>PHP</v>
      </c>
      <c r="H6408" s="1" t="str">
        <f>IFERROR(__xludf.DUMMYFUNCTION("""COMPUTED_VALUE"""),"SQL")</f>
        <v>SQL</v>
      </c>
      <c r="I6408" s="1" t="str">
        <f>IFERROR(__xludf.DUMMYFUNCTION("""COMPUTED_VALUE"""),"TypeScript")</f>
        <v>TypeScript</v>
      </c>
    </row>
    <row r="6409">
      <c r="B6409" s="1" t="str">
        <f>IFERROR(__xludf.DUMMYFUNCTION("""COMPUTED_VALUE"""),"Java;JavaScript;Kotlin;SQL")</f>
        <v>Java;JavaScript;Kotlin;SQL</v>
      </c>
      <c r="E6409" s="1" t="str">
        <f>IFERROR(__xludf.DUMMYFUNCTION("UNIQUE(SPLIT(B6409,"";""))"),"Java")</f>
        <v>Java</v>
      </c>
      <c r="F6409" s="1" t="str">
        <f>IFERROR(__xludf.DUMMYFUNCTION("""COMPUTED_VALUE"""),"JavaScript")</f>
        <v>JavaScript</v>
      </c>
      <c r="G6409" s="1" t="str">
        <f>IFERROR(__xludf.DUMMYFUNCTION("""COMPUTED_VALUE"""),"Kotlin")</f>
        <v>Kotlin</v>
      </c>
      <c r="H6409" s="1" t="str">
        <f>IFERROR(__xludf.DUMMYFUNCTION("""COMPUTED_VALUE"""),"SQL")</f>
        <v>SQL</v>
      </c>
    </row>
    <row r="6410">
      <c r="B6410" s="1" t="str">
        <f>IFERROR(__xludf.DUMMYFUNCTION("""COMPUTED_VALUE"""),"Bash/Shell/PowerShell;Java;JavaScript;Python;Other(s):")</f>
        <v>Bash/Shell/PowerShell;Java;JavaScript;Python;Other(s):</v>
      </c>
      <c r="E6410" s="1" t="str">
        <f>IFERROR(__xludf.DUMMYFUNCTION("UNIQUE(SPLIT(B6410,"";""))"),"Bash/Shell/PowerShell")</f>
        <v>Bash/Shell/PowerShell</v>
      </c>
      <c r="F6410" s="1" t="str">
        <f>IFERROR(__xludf.DUMMYFUNCTION("""COMPUTED_VALUE"""),"Java")</f>
        <v>Java</v>
      </c>
      <c r="G6410" s="1" t="str">
        <f>IFERROR(__xludf.DUMMYFUNCTION("""COMPUTED_VALUE"""),"JavaScript")</f>
        <v>JavaScript</v>
      </c>
      <c r="H6410" s="1" t="str">
        <f>IFERROR(__xludf.DUMMYFUNCTION("""COMPUTED_VALUE"""),"Python")</f>
        <v>Python</v>
      </c>
      <c r="I6410" s="1" t="str">
        <f>IFERROR(__xludf.DUMMYFUNCTION("""COMPUTED_VALUE"""),"Other(s):")</f>
        <v>Other(s):</v>
      </c>
    </row>
    <row r="6411">
      <c r="B6411" s="1" t="str">
        <f>IFERROR(__xludf.DUMMYFUNCTION("""COMPUTED_VALUE"""),"C#;HTML/CSS;JavaScript;SQL;TypeScript")</f>
        <v>C#;HTML/CSS;JavaScript;SQL;TypeScript</v>
      </c>
      <c r="E6411" s="1" t="str">
        <f>IFERROR(__xludf.DUMMYFUNCTION("UNIQUE(SPLIT(B6411,"";""))"),"C#")</f>
        <v>C#</v>
      </c>
      <c r="F6411" s="1" t="str">
        <f>IFERROR(__xludf.DUMMYFUNCTION("""COMPUTED_VALUE"""),"HTML/CSS")</f>
        <v>HTML/CSS</v>
      </c>
      <c r="G6411" s="1" t="str">
        <f>IFERROR(__xludf.DUMMYFUNCTION("""COMPUTED_VALUE"""),"JavaScript")</f>
        <v>JavaScript</v>
      </c>
      <c r="H6411" s="1" t="str">
        <f>IFERROR(__xludf.DUMMYFUNCTION("""COMPUTED_VALUE"""),"SQL")</f>
        <v>SQL</v>
      </c>
      <c r="I6411" s="1" t="str">
        <f>IFERROR(__xludf.DUMMYFUNCTION("""COMPUTED_VALUE"""),"TypeScript")</f>
        <v>TypeScript</v>
      </c>
    </row>
    <row r="6412">
      <c r="B6412" s="1" t="str">
        <f>IFERROR(__xludf.DUMMYFUNCTION("""COMPUTED_VALUE"""),"Bash/Shell/PowerShell;HTML/CSS;JavaScript;SQL;Other(s):")</f>
        <v>Bash/Shell/PowerShell;HTML/CSS;JavaScript;SQL;Other(s):</v>
      </c>
      <c r="E6412" s="1" t="str">
        <f>IFERROR(__xludf.DUMMYFUNCTION("UNIQUE(SPLIT(B6412,"";""))"),"Bash/Shell/PowerShell")</f>
        <v>Bash/Shell/PowerShell</v>
      </c>
      <c r="F6412" s="1" t="str">
        <f>IFERROR(__xludf.DUMMYFUNCTION("""COMPUTED_VALUE"""),"HTML/CSS")</f>
        <v>HTML/CSS</v>
      </c>
      <c r="G6412" s="1" t="str">
        <f>IFERROR(__xludf.DUMMYFUNCTION("""COMPUTED_VALUE"""),"JavaScript")</f>
        <v>JavaScript</v>
      </c>
      <c r="H6412" s="1" t="str">
        <f>IFERROR(__xludf.DUMMYFUNCTION("""COMPUTED_VALUE"""),"SQL")</f>
        <v>SQL</v>
      </c>
      <c r="I6412" s="1" t="str">
        <f>IFERROR(__xludf.DUMMYFUNCTION("""COMPUTED_VALUE"""),"Other(s):")</f>
        <v>Other(s):</v>
      </c>
    </row>
    <row r="6413">
      <c r="B6413" s="1" t="str">
        <f>IFERROR(__xludf.DUMMYFUNCTION("""COMPUTED_VALUE"""),"Bash/Shell/PowerShell;HTML/CSS;JavaScript;PHP;Python;TypeScript")</f>
        <v>Bash/Shell/PowerShell;HTML/CSS;JavaScript;PHP;Python;TypeScript</v>
      </c>
      <c r="E6413" s="1" t="str">
        <f>IFERROR(__xludf.DUMMYFUNCTION("UNIQUE(SPLIT(B6413,"";""))"),"Bash/Shell/PowerShell")</f>
        <v>Bash/Shell/PowerShell</v>
      </c>
      <c r="F6413" s="1" t="str">
        <f>IFERROR(__xludf.DUMMYFUNCTION("""COMPUTED_VALUE"""),"HTML/CSS")</f>
        <v>HTML/CSS</v>
      </c>
      <c r="G6413" s="1" t="str">
        <f>IFERROR(__xludf.DUMMYFUNCTION("""COMPUTED_VALUE"""),"JavaScript")</f>
        <v>JavaScript</v>
      </c>
      <c r="H6413" s="1" t="str">
        <f>IFERROR(__xludf.DUMMYFUNCTION("""COMPUTED_VALUE"""),"PHP")</f>
        <v>PHP</v>
      </c>
      <c r="I6413" s="1" t="str">
        <f>IFERROR(__xludf.DUMMYFUNCTION("""COMPUTED_VALUE"""),"Python")</f>
        <v>Python</v>
      </c>
      <c r="J6413" s="1" t="str">
        <f>IFERROR(__xludf.DUMMYFUNCTION("""COMPUTED_VALUE"""),"TypeScript")</f>
        <v>TypeScript</v>
      </c>
    </row>
    <row r="6414">
      <c r="B6414" s="1" t="str">
        <f>IFERROR(__xludf.DUMMYFUNCTION("""COMPUTED_VALUE"""),"PHP")</f>
        <v>PHP</v>
      </c>
      <c r="E6414" s="1" t="str">
        <f>IFERROR(__xludf.DUMMYFUNCTION("UNIQUE(SPLIT(B6414,"";""))"),"PHP")</f>
        <v>PHP</v>
      </c>
    </row>
    <row r="6415">
      <c r="B6415" s="1" t="str">
        <f>IFERROR(__xludf.DUMMYFUNCTION("""COMPUTED_VALUE"""),"C#;HTML/CSS;JavaScript;PHP;SQL")</f>
        <v>C#;HTML/CSS;JavaScript;PHP;SQL</v>
      </c>
      <c r="E6415" s="1" t="str">
        <f>IFERROR(__xludf.DUMMYFUNCTION("UNIQUE(SPLIT(B6415,"";""))"),"C#")</f>
        <v>C#</v>
      </c>
      <c r="F6415" s="1" t="str">
        <f>IFERROR(__xludf.DUMMYFUNCTION("""COMPUTED_VALUE"""),"HTML/CSS")</f>
        <v>HTML/CSS</v>
      </c>
      <c r="G6415" s="1" t="str">
        <f>IFERROR(__xludf.DUMMYFUNCTION("""COMPUTED_VALUE"""),"JavaScript")</f>
        <v>JavaScript</v>
      </c>
      <c r="H6415" s="1" t="str">
        <f>IFERROR(__xludf.DUMMYFUNCTION("""COMPUTED_VALUE"""),"PHP")</f>
        <v>PHP</v>
      </c>
      <c r="I6415" s="1" t="str">
        <f>IFERROR(__xludf.DUMMYFUNCTION("""COMPUTED_VALUE"""),"SQL")</f>
        <v>SQL</v>
      </c>
    </row>
    <row r="6416">
      <c r="B6416" s="1" t="str">
        <f>IFERROR(__xludf.DUMMYFUNCTION("""COMPUTED_VALUE"""),"Bash/Shell/PowerShell;Java")</f>
        <v>Bash/Shell/PowerShell;Java</v>
      </c>
      <c r="E6416" s="1" t="str">
        <f>IFERROR(__xludf.DUMMYFUNCTION("UNIQUE(SPLIT(B6416,"";""))"),"Bash/Shell/PowerShell")</f>
        <v>Bash/Shell/PowerShell</v>
      </c>
      <c r="F6416" s="1" t="str">
        <f>IFERROR(__xludf.DUMMYFUNCTION("""COMPUTED_VALUE"""),"Java")</f>
        <v>Java</v>
      </c>
    </row>
    <row r="6417">
      <c r="B6417" s="1" t="str">
        <f>IFERROR(__xludf.DUMMYFUNCTION("""COMPUTED_VALUE"""),"Clojure;HTML/CSS;Java;JavaScript;Kotlin;Python;SQL;TypeScript")</f>
        <v>Clojure;HTML/CSS;Java;JavaScript;Kotlin;Python;SQL;TypeScript</v>
      </c>
      <c r="E6417" s="1" t="str">
        <f>IFERROR(__xludf.DUMMYFUNCTION("UNIQUE(SPLIT(B6417,"";""))"),"Clojure")</f>
        <v>Clojure</v>
      </c>
      <c r="F6417" s="1" t="str">
        <f>IFERROR(__xludf.DUMMYFUNCTION("""COMPUTED_VALUE"""),"HTML/CSS")</f>
        <v>HTML/CSS</v>
      </c>
      <c r="G6417" s="1" t="str">
        <f>IFERROR(__xludf.DUMMYFUNCTION("""COMPUTED_VALUE"""),"Java")</f>
        <v>Java</v>
      </c>
      <c r="H6417" s="1" t="str">
        <f>IFERROR(__xludf.DUMMYFUNCTION("""COMPUTED_VALUE"""),"JavaScript")</f>
        <v>JavaScript</v>
      </c>
      <c r="I6417" s="1" t="str">
        <f>IFERROR(__xludf.DUMMYFUNCTION("""COMPUTED_VALUE"""),"Kotlin")</f>
        <v>Kotlin</v>
      </c>
      <c r="J6417" s="1" t="str">
        <f>IFERROR(__xludf.DUMMYFUNCTION("""COMPUTED_VALUE"""),"Python")</f>
        <v>Python</v>
      </c>
      <c r="K6417" s="1" t="str">
        <f>IFERROR(__xludf.DUMMYFUNCTION("""COMPUTED_VALUE"""),"SQL")</f>
        <v>SQL</v>
      </c>
      <c r="L6417" s="1" t="str">
        <f>IFERROR(__xludf.DUMMYFUNCTION("""COMPUTED_VALUE"""),"TypeScript")</f>
        <v>TypeScript</v>
      </c>
    </row>
    <row r="6418">
      <c r="B6418" s="1" t="str">
        <f>IFERROR(__xludf.DUMMYFUNCTION("""COMPUTED_VALUE"""),"C#")</f>
        <v>C#</v>
      </c>
      <c r="E6418" s="1" t="str">
        <f>IFERROR(__xludf.DUMMYFUNCTION("UNIQUE(SPLIT(B6418,"";""))"),"C#")</f>
        <v>C#</v>
      </c>
    </row>
    <row r="6419">
      <c r="B6419" s="1" t="str">
        <f>IFERROR(__xludf.DUMMYFUNCTION("""COMPUTED_VALUE"""),"C++;HTML/CSS;Java")</f>
        <v>C++;HTML/CSS;Java</v>
      </c>
      <c r="E6419" s="1" t="str">
        <f>IFERROR(__xludf.DUMMYFUNCTION("UNIQUE(SPLIT(B6419,"";""))"),"C++")</f>
        <v>C++</v>
      </c>
      <c r="F6419" s="1" t="str">
        <f>IFERROR(__xludf.DUMMYFUNCTION("""COMPUTED_VALUE"""),"HTML/CSS")</f>
        <v>HTML/CSS</v>
      </c>
      <c r="G6419" s="1" t="str">
        <f>IFERROR(__xludf.DUMMYFUNCTION("""COMPUTED_VALUE"""),"Java")</f>
        <v>Java</v>
      </c>
    </row>
    <row r="6420">
      <c r="B6420" s="1" t="str">
        <f>IFERROR(__xludf.DUMMYFUNCTION("""COMPUTED_VALUE"""),"C#;HTML/CSS;JavaScript;Other(s):")</f>
        <v>C#;HTML/CSS;JavaScript;Other(s):</v>
      </c>
      <c r="E6420" s="1" t="str">
        <f>IFERROR(__xludf.DUMMYFUNCTION("UNIQUE(SPLIT(B6420,"";""))"),"C#")</f>
        <v>C#</v>
      </c>
      <c r="F6420" s="1" t="str">
        <f>IFERROR(__xludf.DUMMYFUNCTION("""COMPUTED_VALUE"""),"HTML/CSS")</f>
        <v>HTML/CSS</v>
      </c>
      <c r="G6420" s="1" t="str">
        <f>IFERROR(__xludf.DUMMYFUNCTION("""COMPUTED_VALUE"""),"JavaScript")</f>
        <v>JavaScript</v>
      </c>
      <c r="H6420" s="1" t="str">
        <f>IFERROR(__xludf.DUMMYFUNCTION("""COMPUTED_VALUE"""),"Other(s):")</f>
        <v>Other(s):</v>
      </c>
    </row>
    <row r="6421">
      <c r="B6421" s="1" t="str">
        <f>IFERROR(__xludf.DUMMYFUNCTION("""COMPUTED_VALUE"""),"Erlang;HTML/CSS;Java;JavaScript;Python;SQL")</f>
        <v>Erlang;HTML/CSS;Java;JavaScript;Python;SQL</v>
      </c>
      <c r="E6421" s="1" t="str">
        <f>IFERROR(__xludf.DUMMYFUNCTION("UNIQUE(SPLIT(B6421,"";""))"),"Erlang")</f>
        <v>Erlang</v>
      </c>
      <c r="F6421" s="1" t="str">
        <f>IFERROR(__xludf.DUMMYFUNCTION("""COMPUTED_VALUE"""),"HTML/CSS")</f>
        <v>HTML/CSS</v>
      </c>
      <c r="G6421" s="1" t="str">
        <f>IFERROR(__xludf.DUMMYFUNCTION("""COMPUTED_VALUE"""),"Java")</f>
        <v>Java</v>
      </c>
      <c r="H6421" s="1" t="str">
        <f>IFERROR(__xludf.DUMMYFUNCTION("""COMPUTED_VALUE"""),"JavaScript")</f>
        <v>JavaScript</v>
      </c>
      <c r="I6421" s="1" t="str">
        <f>IFERROR(__xludf.DUMMYFUNCTION("""COMPUTED_VALUE"""),"Python")</f>
        <v>Python</v>
      </c>
      <c r="J6421" s="1" t="str">
        <f>IFERROR(__xludf.DUMMYFUNCTION("""COMPUTED_VALUE"""),"SQL")</f>
        <v>SQL</v>
      </c>
    </row>
    <row r="6422">
      <c r="B6422" s="1" t="str">
        <f>IFERROR(__xludf.DUMMYFUNCTION("""COMPUTED_VALUE"""),"Bash/Shell/PowerShell;Python")</f>
        <v>Bash/Shell/PowerShell;Python</v>
      </c>
      <c r="E6422" s="1" t="str">
        <f>IFERROR(__xludf.DUMMYFUNCTION("UNIQUE(SPLIT(B6422,"";""))"),"Bash/Shell/PowerShell")</f>
        <v>Bash/Shell/PowerShell</v>
      </c>
      <c r="F6422" s="1" t="str">
        <f>IFERROR(__xludf.DUMMYFUNCTION("""COMPUTED_VALUE"""),"Python")</f>
        <v>Python</v>
      </c>
    </row>
    <row r="6423">
      <c r="B6423" s="1" t="str">
        <f>IFERROR(__xludf.DUMMYFUNCTION("""COMPUTED_VALUE"""),"HTML/CSS;Java;JavaScript;Objective-C;PHP;Python;SQL;Swift")</f>
        <v>HTML/CSS;Java;JavaScript;Objective-C;PHP;Python;SQL;Swift</v>
      </c>
      <c r="E6423" s="1" t="str">
        <f>IFERROR(__xludf.DUMMYFUNCTION("UNIQUE(SPLIT(B6423,"";""))"),"HTML/CSS")</f>
        <v>HTML/CSS</v>
      </c>
      <c r="F6423" s="1" t="str">
        <f>IFERROR(__xludf.DUMMYFUNCTION("""COMPUTED_VALUE"""),"Java")</f>
        <v>Java</v>
      </c>
      <c r="G6423" s="1" t="str">
        <f>IFERROR(__xludf.DUMMYFUNCTION("""COMPUTED_VALUE"""),"JavaScript")</f>
        <v>JavaScript</v>
      </c>
      <c r="H6423" s="1" t="str">
        <f>IFERROR(__xludf.DUMMYFUNCTION("""COMPUTED_VALUE"""),"Objective-C")</f>
        <v>Objective-C</v>
      </c>
      <c r="I6423" s="1" t="str">
        <f>IFERROR(__xludf.DUMMYFUNCTION("""COMPUTED_VALUE"""),"PHP")</f>
        <v>PHP</v>
      </c>
      <c r="J6423" s="1" t="str">
        <f>IFERROR(__xludf.DUMMYFUNCTION("""COMPUTED_VALUE"""),"Python")</f>
        <v>Python</v>
      </c>
      <c r="K6423" s="1" t="str">
        <f>IFERROR(__xludf.DUMMYFUNCTION("""COMPUTED_VALUE"""),"SQL")</f>
        <v>SQL</v>
      </c>
      <c r="L6423" s="1" t="str">
        <f>IFERROR(__xludf.DUMMYFUNCTION("""COMPUTED_VALUE"""),"Swift")</f>
        <v>Swift</v>
      </c>
    </row>
    <row r="6424">
      <c r="B6424" s="1" t="str">
        <f>IFERROR(__xludf.DUMMYFUNCTION("""COMPUTED_VALUE"""),"Bash/Shell/PowerShell;C;C++;Java;JavaScript;Python")</f>
        <v>Bash/Shell/PowerShell;C;C++;Java;JavaScript;Python</v>
      </c>
      <c r="E6424" s="1" t="str">
        <f>IFERROR(__xludf.DUMMYFUNCTION("UNIQUE(SPLIT(B6424,"";""))"),"Bash/Shell/PowerShell")</f>
        <v>Bash/Shell/PowerShell</v>
      </c>
      <c r="F6424" s="1" t="str">
        <f>IFERROR(__xludf.DUMMYFUNCTION("""COMPUTED_VALUE"""),"C")</f>
        <v>C</v>
      </c>
      <c r="G6424" s="1" t="str">
        <f>IFERROR(__xludf.DUMMYFUNCTION("""COMPUTED_VALUE"""),"C++")</f>
        <v>C++</v>
      </c>
      <c r="H6424" s="1" t="str">
        <f>IFERROR(__xludf.DUMMYFUNCTION("""COMPUTED_VALUE"""),"Java")</f>
        <v>Java</v>
      </c>
      <c r="I6424" s="1" t="str">
        <f>IFERROR(__xludf.DUMMYFUNCTION("""COMPUTED_VALUE"""),"JavaScript")</f>
        <v>JavaScript</v>
      </c>
      <c r="J6424" s="1" t="str">
        <f>IFERROR(__xludf.DUMMYFUNCTION("""COMPUTED_VALUE"""),"Python")</f>
        <v>Python</v>
      </c>
    </row>
    <row r="6425">
      <c r="B6425" s="1" t="str">
        <f>IFERROR(__xludf.DUMMYFUNCTION("""COMPUTED_VALUE"""),"C;C++;PHP;Python")</f>
        <v>C;C++;PHP;Python</v>
      </c>
      <c r="E6425" s="1" t="str">
        <f>IFERROR(__xludf.DUMMYFUNCTION("UNIQUE(SPLIT(B6425,"";""))"),"C")</f>
        <v>C</v>
      </c>
      <c r="F6425" s="1" t="str">
        <f>IFERROR(__xludf.DUMMYFUNCTION("""COMPUTED_VALUE"""),"C++")</f>
        <v>C++</v>
      </c>
      <c r="G6425" s="1" t="str">
        <f>IFERROR(__xludf.DUMMYFUNCTION("""COMPUTED_VALUE"""),"PHP")</f>
        <v>PHP</v>
      </c>
      <c r="H6425" s="1" t="str">
        <f>IFERROR(__xludf.DUMMYFUNCTION("""COMPUTED_VALUE"""),"Python")</f>
        <v>Python</v>
      </c>
    </row>
    <row r="6426">
      <c r="B6426" s="1" t="str">
        <f>IFERROR(__xludf.DUMMYFUNCTION("""COMPUTED_VALUE"""),"Java;Kotlin;SQL")</f>
        <v>Java;Kotlin;SQL</v>
      </c>
      <c r="E6426" s="1" t="str">
        <f>IFERROR(__xludf.DUMMYFUNCTION("UNIQUE(SPLIT(B6426,"";""))"),"Java")</f>
        <v>Java</v>
      </c>
      <c r="F6426" s="1" t="str">
        <f>IFERROR(__xludf.DUMMYFUNCTION("""COMPUTED_VALUE"""),"Kotlin")</f>
        <v>Kotlin</v>
      </c>
      <c r="G6426" s="1" t="str">
        <f>IFERROR(__xludf.DUMMYFUNCTION("""COMPUTED_VALUE"""),"SQL")</f>
        <v>SQL</v>
      </c>
    </row>
    <row r="6427">
      <c r="B6427" s="1" t="str">
        <f>IFERROR(__xludf.DUMMYFUNCTION("""COMPUTED_VALUE"""),"Bash/Shell/PowerShell;C;C++;Java;Python")</f>
        <v>Bash/Shell/PowerShell;C;C++;Java;Python</v>
      </c>
      <c r="E6427" s="1" t="str">
        <f>IFERROR(__xludf.DUMMYFUNCTION("UNIQUE(SPLIT(B6427,"";""))"),"Bash/Shell/PowerShell")</f>
        <v>Bash/Shell/PowerShell</v>
      </c>
      <c r="F6427" s="1" t="str">
        <f>IFERROR(__xludf.DUMMYFUNCTION("""COMPUTED_VALUE"""),"C")</f>
        <v>C</v>
      </c>
      <c r="G6427" s="1" t="str">
        <f>IFERROR(__xludf.DUMMYFUNCTION("""COMPUTED_VALUE"""),"C++")</f>
        <v>C++</v>
      </c>
      <c r="H6427" s="1" t="str">
        <f>IFERROR(__xludf.DUMMYFUNCTION("""COMPUTED_VALUE"""),"Java")</f>
        <v>Java</v>
      </c>
      <c r="I6427" s="1" t="str">
        <f>IFERROR(__xludf.DUMMYFUNCTION("""COMPUTED_VALUE"""),"Python")</f>
        <v>Python</v>
      </c>
    </row>
    <row r="6428">
      <c r="B6428" s="1" t="str">
        <f>IFERROR(__xludf.DUMMYFUNCTION("""COMPUTED_VALUE"""),"HTML/CSS;JavaScript;PHP;SQL")</f>
        <v>HTML/CSS;JavaScript;PHP;SQL</v>
      </c>
      <c r="E6428" s="1" t="str">
        <f>IFERROR(__xludf.DUMMYFUNCTION("UNIQUE(SPLIT(B6428,"";""))"),"HTML/CSS")</f>
        <v>HTML/CSS</v>
      </c>
      <c r="F6428" s="1" t="str">
        <f>IFERROR(__xludf.DUMMYFUNCTION("""COMPUTED_VALUE"""),"JavaScript")</f>
        <v>JavaScript</v>
      </c>
      <c r="G6428" s="1" t="str">
        <f>IFERROR(__xludf.DUMMYFUNCTION("""COMPUTED_VALUE"""),"PHP")</f>
        <v>PHP</v>
      </c>
      <c r="H6428" s="1" t="str">
        <f>IFERROR(__xludf.DUMMYFUNCTION("""COMPUTED_VALUE"""),"SQL")</f>
        <v>SQL</v>
      </c>
    </row>
    <row r="6429">
      <c r="B6429" s="1" t="str">
        <f>IFERROR(__xludf.DUMMYFUNCTION("""COMPUTED_VALUE"""),"HTML/CSS;Java;JavaScript;PHP;Ruby;SQL")</f>
        <v>HTML/CSS;Java;JavaScript;PHP;Ruby;SQL</v>
      </c>
      <c r="E6429" s="1" t="str">
        <f>IFERROR(__xludf.DUMMYFUNCTION("UNIQUE(SPLIT(B6429,"";""))"),"HTML/CSS")</f>
        <v>HTML/CSS</v>
      </c>
      <c r="F6429" s="1" t="str">
        <f>IFERROR(__xludf.DUMMYFUNCTION("""COMPUTED_VALUE"""),"Java")</f>
        <v>Java</v>
      </c>
      <c r="G6429" s="1" t="str">
        <f>IFERROR(__xludf.DUMMYFUNCTION("""COMPUTED_VALUE"""),"JavaScript")</f>
        <v>JavaScript</v>
      </c>
      <c r="H6429" s="1" t="str">
        <f>IFERROR(__xludf.DUMMYFUNCTION("""COMPUTED_VALUE"""),"PHP")</f>
        <v>PHP</v>
      </c>
      <c r="I6429" s="1" t="str">
        <f>IFERROR(__xludf.DUMMYFUNCTION("""COMPUTED_VALUE"""),"Ruby")</f>
        <v>Ruby</v>
      </c>
      <c r="J6429" s="1" t="str">
        <f>IFERROR(__xludf.DUMMYFUNCTION("""COMPUTED_VALUE"""),"SQL")</f>
        <v>SQL</v>
      </c>
    </row>
    <row r="6430">
      <c r="B6430" s="1" t="str">
        <f>IFERROR(__xludf.DUMMYFUNCTION("""COMPUTED_VALUE"""),"PHP;SQL;Other(s):")</f>
        <v>PHP;SQL;Other(s):</v>
      </c>
      <c r="E6430" s="1" t="str">
        <f>IFERROR(__xludf.DUMMYFUNCTION("UNIQUE(SPLIT(B6430,"";""))"),"PHP")</f>
        <v>PHP</v>
      </c>
      <c r="F6430" s="1" t="str">
        <f>IFERROR(__xludf.DUMMYFUNCTION("""COMPUTED_VALUE"""),"SQL")</f>
        <v>SQL</v>
      </c>
      <c r="G6430" s="1" t="str">
        <f>IFERROR(__xludf.DUMMYFUNCTION("""COMPUTED_VALUE"""),"Other(s):")</f>
        <v>Other(s):</v>
      </c>
    </row>
    <row r="6431">
      <c r="B6431" s="1" t="str">
        <f>IFERROR(__xludf.DUMMYFUNCTION("""COMPUTED_VALUE"""),"Bash/Shell/PowerShell;C#;HTML/CSS;JavaScript;Python;SQL;TypeScript")</f>
        <v>Bash/Shell/PowerShell;C#;HTML/CSS;JavaScript;Python;SQL;TypeScript</v>
      </c>
      <c r="E6431" s="1" t="str">
        <f>IFERROR(__xludf.DUMMYFUNCTION("UNIQUE(SPLIT(B6431,"";""))"),"Bash/Shell/PowerShell")</f>
        <v>Bash/Shell/PowerShell</v>
      </c>
      <c r="F6431" s="1" t="str">
        <f>IFERROR(__xludf.DUMMYFUNCTION("""COMPUTED_VALUE"""),"C#")</f>
        <v>C#</v>
      </c>
      <c r="G6431" s="1" t="str">
        <f>IFERROR(__xludf.DUMMYFUNCTION("""COMPUTED_VALUE"""),"HTML/CSS")</f>
        <v>HTML/CSS</v>
      </c>
      <c r="H6431" s="1" t="str">
        <f>IFERROR(__xludf.DUMMYFUNCTION("""COMPUTED_VALUE"""),"JavaScript")</f>
        <v>JavaScript</v>
      </c>
      <c r="I6431" s="1" t="str">
        <f>IFERROR(__xludf.DUMMYFUNCTION("""COMPUTED_VALUE"""),"Python")</f>
        <v>Python</v>
      </c>
      <c r="J6431" s="1" t="str">
        <f>IFERROR(__xludf.DUMMYFUNCTION("""COMPUTED_VALUE"""),"SQL")</f>
        <v>SQL</v>
      </c>
      <c r="K6431" s="1" t="str">
        <f>IFERROR(__xludf.DUMMYFUNCTION("""COMPUTED_VALUE"""),"TypeScript")</f>
        <v>TypeScript</v>
      </c>
    </row>
    <row r="6432">
      <c r="B6432" s="1" t="str">
        <f>IFERROR(__xludf.DUMMYFUNCTION("""COMPUTED_VALUE"""),"Assembly;Bash/Shell/PowerShell;C;HTML/CSS;Java;JavaScript;PHP;R;SQL;VBA")</f>
        <v>Assembly;Bash/Shell/PowerShell;C;HTML/CSS;Java;JavaScript;PHP;R;SQL;VBA</v>
      </c>
      <c r="E6432" s="1" t="str">
        <f>IFERROR(__xludf.DUMMYFUNCTION("UNIQUE(SPLIT(B6432,"";""))"),"Assembly")</f>
        <v>Assembly</v>
      </c>
      <c r="F6432" s="1" t="str">
        <f>IFERROR(__xludf.DUMMYFUNCTION("""COMPUTED_VALUE"""),"Bash/Shell/PowerShell")</f>
        <v>Bash/Shell/PowerShell</v>
      </c>
      <c r="G6432" s="1" t="str">
        <f>IFERROR(__xludf.DUMMYFUNCTION("""COMPUTED_VALUE"""),"C")</f>
        <v>C</v>
      </c>
      <c r="H6432" s="1" t="str">
        <f>IFERROR(__xludf.DUMMYFUNCTION("""COMPUTED_VALUE"""),"HTML/CSS")</f>
        <v>HTML/CSS</v>
      </c>
      <c r="I6432" s="1" t="str">
        <f>IFERROR(__xludf.DUMMYFUNCTION("""COMPUTED_VALUE"""),"Java")</f>
        <v>Java</v>
      </c>
      <c r="J6432" s="1" t="str">
        <f>IFERROR(__xludf.DUMMYFUNCTION("""COMPUTED_VALUE"""),"JavaScript")</f>
        <v>JavaScript</v>
      </c>
      <c r="K6432" s="1" t="str">
        <f>IFERROR(__xludf.DUMMYFUNCTION("""COMPUTED_VALUE"""),"PHP")</f>
        <v>PHP</v>
      </c>
      <c r="L6432" s="1" t="str">
        <f>IFERROR(__xludf.DUMMYFUNCTION("""COMPUTED_VALUE"""),"R")</f>
        <v>R</v>
      </c>
      <c r="M6432" s="1" t="str">
        <f>IFERROR(__xludf.DUMMYFUNCTION("""COMPUTED_VALUE"""),"SQL")</f>
        <v>SQL</v>
      </c>
      <c r="N6432" s="1" t="str">
        <f>IFERROR(__xludf.DUMMYFUNCTION("""COMPUTED_VALUE"""),"VBA")</f>
        <v>VBA</v>
      </c>
    </row>
    <row r="6433">
      <c r="B6433" s="1" t="str">
        <f>IFERROR(__xludf.DUMMYFUNCTION("""COMPUTED_VALUE"""),"Bash/Shell/PowerShell;C#;HTML/CSS;JavaScript;SQL;TypeScript")</f>
        <v>Bash/Shell/PowerShell;C#;HTML/CSS;JavaScript;SQL;TypeScript</v>
      </c>
      <c r="E6433" s="1" t="str">
        <f>IFERROR(__xludf.DUMMYFUNCTION("UNIQUE(SPLIT(B6433,"";""))"),"Bash/Shell/PowerShell")</f>
        <v>Bash/Shell/PowerShell</v>
      </c>
      <c r="F6433" s="1" t="str">
        <f>IFERROR(__xludf.DUMMYFUNCTION("""COMPUTED_VALUE"""),"C#")</f>
        <v>C#</v>
      </c>
      <c r="G6433" s="1" t="str">
        <f>IFERROR(__xludf.DUMMYFUNCTION("""COMPUTED_VALUE"""),"HTML/CSS")</f>
        <v>HTML/CSS</v>
      </c>
      <c r="H6433" s="1" t="str">
        <f>IFERROR(__xludf.DUMMYFUNCTION("""COMPUTED_VALUE"""),"JavaScript")</f>
        <v>JavaScript</v>
      </c>
      <c r="I6433" s="1" t="str">
        <f>IFERROR(__xludf.DUMMYFUNCTION("""COMPUTED_VALUE"""),"SQL")</f>
        <v>SQL</v>
      </c>
      <c r="J6433" s="1" t="str">
        <f>IFERROR(__xludf.DUMMYFUNCTION("""COMPUTED_VALUE"""),"TypeScript")</f>
        <v>TypeScript</v>
      </c>
    </row>
    <row r="6434">
      <c r="B6434" s="1" t="str">
        <f>IFERROR(__xludf.DUMMYFUNCTION("""COMPUTED_VALUE"""),"HTML/CSS;JavaScript;PHP;Ruby;SQL")</f>
        <v>HTML/CSS;JavaScript;PHP;Ruby;SQL</v>
      </c>
      <c r="E6434" s="1" t="str">
        <f>IFERROR(__xludf.DUMMYFUNCTION("UNIQUE(SPLIT(B6434,"";""))"),"HTML/CSS")</f>
        <v>HTML/CSS</v>
      </c>
      <c r="F6434" s="1" t="str">
        <f>IFERROR(__xludf.DUMMYFUNCTION("""COMPUTED_VALUE"""),"JavaScript")</f>
        <v>JavaScript</v>
      </c>
      <c r="G6434" s="1" t="str">
        <f>IFERROR(__xludf.DUMMYFUNCTION("""COMPUTED_VALUE"""),"PHP")</f>
        <v>PHP</v>
      </c>
      <c r="H6434" s="1" t="str">
        <f>IFERROR(__xludf.DUMMYFUNCTION("""COMPUTED_VALUE"""),"Ruby")</f>
        <v>Ruby</v>
      </c>
      <c r="I6434" s="1" t="str">
        <f>IFERROR(__xludf.DUMMYFUNCTION("""COMPUTED_VALUE"""),"SQL")</f>
        <v>SQL</v>
      </c>
    </row>
    <row r="6435">
      <c r="B6435" s="1" t="str">
        <f>IFERROR(__xludf.DUMMYFUNCTION("""COMPUTED_VALUE"""),"Bash/Shell/PowerShell;Go;HTML/CSS;JavaScript;Python;TypeScript")</f>
        <v>Bash/Shell/PowerShell;Go;HTML/CSS;JavaScript;Python;TypeScript</v>
      </c>
      <c r="E6435" s="1" t="str">
        <f>IFERROR(__xludf.DUMMYFUNCTION("UNIQUE(SPLIT(B6435,"";""))"),"Bash/Shell/PowerShell")</f>
        <v>Bash/Shell/PowerShell</v>
      </c>
      <c r="F6435" s="1" t="str">
        <f>IFERROR(__xludf.DUMMYFUNCTION("""COMPUTED_VALUE"""),"Go")</f>
        <v>Go</v>
      </c>
      <c r="G6435" s="1" t="str">
        <f>IFERROR(__xludf.DUMMYFUNCTION("""COMPUTED_VALUE"""),"HTML/CSS")</f>
        <v>HTML/CSS</v>
      </c>
      <c r="H6435" s="1" t="str">
        <f>IFERROR(__xludf.DUMMYFUNCTION("""COMPUTED_VALUE"""),"JavaScript")</f>
        <v>JavaScript</v>
      </c>
      <c r="I6435" s="1" t="str">
        <f>IFERROR(__xludf.DUMMYFUNCTION("""COMPUTED_VALUE"""),"Python")</f>
        <v>Python</v>
      </c>
      <c r="J6435" s="1" t="str">
        <f>IFERROR(__xludf.DUMMYFUNCTION("""COMPUTED_VALUE"""),"TypeScript")</f>
        <v>TypeScript</v>
      </c>
    </row>
    <row r="6436">
      <c r="B6436" s="1" t="str">
        <f>IFERROR(__xludf.DUMMYFUNCTION("""COMPUTED_VALUE"""),"HTML/CSS;Java;JavaScript;PHP;SQL;TypeScript")</f>
        <v>HTML/CSS;Java;JavaScript;PHP;SQL;TypeScript</v>
      </c>
      <c r="E6436" s="1" t="str">
        <f>IFERROR(__xludf.DUMMYFUNCTION("UNIQUE(SPLIT(B6436,"";""))"),"HTML/CSS")</f>
        <v>HTML/CSS</v>
      </c>
      <c r="F6436" s="1" t="str">
        <f>IFERROR(__xludf.DUMMYFUNCTION("""COMPUTED_VALUE"""),"Java")</f>
        <v>Java</v>
      </c>
      <c r="G6436" s="1" t="str">
        <f>IFERROR(__xludf.DUMMYFUNCTION("""COMPUTED_VALUE"""),"JavaScript")</f>
        <v>JavaScript</v>
      </c>
      <c r="H6436" s="1" t="str">
        <f>IFERROR(__xludf.DUMMYFUNCTION("""COMPUTED_VALUE"""),"PHP")</f>
        <v>PHP</v>
      </c>
      <c r="I6436" s="1" t="str">
        <f>IFERROR(__xludf.DUMMYFUNCTION("""COMPUTED_VALUE"""),"SQL")</f>
        <v>SQL</v>
      </c>
      <c r="J6436" s="1" t="str">
        <f>IFERROR(__xludf.DUMMYFUNCTION("""COMPUTED_VALUE"""),"TypeScript")</f>
        <v>TypeScript</v>
      </c>
    </row>
    <row r="6437">
      <c r="B6437" s="1" t="str">
        <f>IFERROR(__xludf.DUMMYFUNCTION("""COMPUTED_VALUE"""),"C++;Java")</f>
        <v>C++;Java</v>
      </c>
      <c r="E6437" s="1" t="str">
        <f>IFERROR(__xludf.DUMMYFUNCTION("UNIQUE(SPLIT(B6437,"";""))"),"C++")</f>
        <v>C++</v>
      </c>
      <c r="F6437" s="1" t="str">
        <f>IFERROR(__xludf.DUMMYFUNCTION("""COMPUTED_VALUE"""),"Java")</f>
        <v>Java</v>
      </c>
    </row>
    <row r="6438">
      <c r="B6438" s="1" t="str">
        <f>IFERROR(__xludf.DUMMYFUNCTION("""COMPUTED_VALUE"""),"PHP")</f>
        <v>PHP</v>
      </c>
      <c r="E6438" s="1" t="str">
        <f>IFERROR(__xludf.DUMMYFUNCTION("UNIQUE(SPLIT(B6438,"";""))"),"PHP")</f>
        <v>PHP</v>
      </c>
    </row>
    <row r="6439">
      <c r="B6439" s="1" t="str">
        <f>IFERROR(__xludf.DUMMYFUNCTION("""COMPUTED_VALUE"""),"Bash/Shell/PowerShell;HTML/CSS;Java;JavaScript;SQL")</f>
        <v>Bash/Shell/PowerShell;HTML/CSS;Java;JavaScript;SQL</v>
      </c>
      <c r="E6439" s="1" t="str">
        <f>IFERROR(__xludf.DUMMYFUNCTION("UNIQUE(SPLIT(B6439,"";""))"),"Bash/Shell/PowerShell")</f>
        <v>Bash/Shell/PowerShell</v>
      </c>
      <c r="F6439" s="1" t="str">
        <f>IFERROR(__xludf.DUMMYFUNCTION("""COMPUTED_VALUE"""),"HTML/CSS")</f>
        <v>HTML/CSS</v>
      </c>
      <c r="G6439" s="1" t="str">
        <f>IFERROR(__xludf.DUMMYFUNCTION("""COMPUTED_VALUE"""),"Java")</f>
        <v>Java</v>
      </c>
      <c r="H6439" s="1" t="str">
        <f>IFERROR(__xludf.DUMMYFUNCTION("""COMPUTED_VALUE"""),"JavaScript")</f>
        <v>JavaScript</v>
      </c>
      <c r="I6439" s="1" t="str">
        <f>IFERROR(__xludf.DUMMYFUNCTION("""COMPUTED_VALUE"""),"SQL")</f>
        <v>SQL</v>
      </c>
    </row>
    <row r="6440">
      <c r="B6440" s="1" t="str">
        <f>IFERROR(__xludf.DUMMYFUNCTION("""COMPUTED_VALUE"""),"C;C++;C#;HTML/CSS;JavaScript;TypeScript")</f>
        <v>C;C++;C#;HTML/CSS;JavaScript;TypeScript</v>
      </c>
      <c r="E6440" s="1" t="str">
        <f>IFERROR(__xludf.DUMMYFUNCTION("UNIQUE(SPLIT(B6440,"";""))"),"C")</f>
        <v>C</v>
      </c>
      <c r="F6440" s="1" t="str">
        <f>IFERROR(__xludf.DUMMYFUNCTION("""COMPUTED_VALUE"""),"C++")</f>
        <v>C++</v>
      </c>
      <c r="G6440" s="1" t="str">
        <f>IFERROR(__xludf.DUMMYFUNCTION("""COMPUTED_VALUE"""),"C#")</f>
        <v>C#</v>
      </c>
      <c r="H6440" s="1" t="str">
        <f>IFERROR(__xludf.DUMMYFUNCTION("""COMPUTED_VALUE"""),"HTML/CSS")</f>
        <v>HTML/CSS</v>
      </c>
      <c r="I6440" s="1" t="str">
        <f>IFERROR(__xludf.DUMMYFUNCTION("""COMPUTED_VALUE"""),"JavaScript")</f>
        <v>JavaScript</v>
      </c>
      <c r="J6440" s="1" t="str">
        <f>IFERROR(__xludf.DUMMYFUNCTION("""COMPUTED_VALUE"""),"TypeScript")</f>
        <v>TypeScript</v>
      </c>
    </row>
    <row r="6441">
      <c r="B6441" s="1" t="str">
        <f>IFERROR(__xludf.DUMMYFUNCTION("""COMPUTED_VALUE"""),"C#;HTML/CSS;JavaScript;SQL;Other(s):")</f>
        <v>C#;HTML/CSS;JavaScript;SQL;Other(s):</v>
      </c>
      <c r="E6441" s="1" t="str">
        <f>IFERROR(__xludf.DUMMYFUNCTION("UNIQUE(SPLIT(B6441,"";""))"),"C#")</f>
        <v>C#</v>
      </c>
      <c r="F6441" s="1" t="str">
        <f>IFERROR(__xludf.DUMMYFUNCTION("""COMPUTED_VALUE"""),"HTML/CSS")</f>
        <v>HTML/CSS</v>
      </c>
      <c r="G6441" s="1" t="str">
        <f>IFERROR(__xludf.DUMMYFUNCTION("""COMPUTED_VALUE"""),"JavaScript")</f>
        <v>JavaScript</v>
      </c>
      <c r="H6441" s="1" t="str">
        <f>IFERROR(__xludf.DUMMYFUNCTION("""COMPUTED_VALUE"""),"SQL")</f>
        <v>SQL</v>
      </c>
      <c r="I6441" s="1" t="str">
        <f>IFERROR(__xludf.DUMMYFUNCTION("""COMPUTED_VALUE"""),"Other(s):")</f>
        <v>Other(s):</v>
      </c>
    </row>
    <row r="6442">
      <c r="B6442" s="1" t="str">
        <f>IFERROR(__xludf.DUMMYFUNCTION("""COMPUTED_VALUE"""),"Bash/Shell/PowerShell;C#;HTML/CSS;JavaScript;Python;Swift")</f>
        <v>Bash/Shell/PowerShell;C#;HTML/CSS;JavaScript;Python;Swift</v>
      </c>
      <c r="E6442" s="1" t="str">
        <f>IFERROR(__xludf.DUMMYFUNCTION("UNIQUE(SPLIT(B6442,"";""))"),"Bash/Shell/PowerShell")</f>
        <v>Bash/Shell/PowerShell</v>
      </c>
      <c r="F6442" s="1" t="str">
        <f>IFERROR(__xludf.DUMMYFUNCTION("""COMPUTED_VALUE"""),"C#")</f>
        <v>C#</v>
      </c>
      <c r="G6442" s="1" t="str">
        <f>IFERROR(__xludf.DUMMYFUNCTION("""COMPUTED_VALUE"""),"HTML/CSS")</f>
        <v>HTML/CSS</v>
      </c>
      <c r="H6442" s="1" t="str">
        <f>IFERROR(__xludf.DUMMYFUNCTION("""COMPUTED_VALUE"""),"JavaScript")</f>
        <v>JavaScript</v>
      </c>
      <c r="I6442" s="1" t="str">
        <f>IFERROR(__xludf.DUMMYFUNCTION("""COMPUTED_VALUE"""),"Python")</f>
        <v>Python</v>
      </c>
      <c r="J6442" s="1" t="str">
        <f>IFERROR(__xludf.DUMMYFUNCTION("""COMPUTED_VALUE"""),"Swift")</f>
        <v>Swift</v>
      </c>
    </row>
    <row r="6443">
      <c r="B6443" s="1" t="str">
        <f>IFERROR(__xludf.DUMMYFUNCTION("""COMPUTED_VALUE"""),"Bash/Shell/PowerShell;HTML/CSS;JavaScript;Python;SQL")</f>
        <v>Bash/Shell/PowerShell;HTML/CSS;JavaScript;Python;SQL</v>
      </c>
      <c r="E6443" s="1" t="str">
        <f>IFERROR(__xludf.DUMMYFUNCTION("UNIQUE(SPLIT(B6443,"";""))"),"Bash/Shell/PowerShell")</f>
        <v>Bash/Shell/PowerShell</v>
      </c>
      <c r="F6443" s="1" t="str">
        <f>IFERROR(__xludf.DUMMYFUNCTION("""COMPUTED_VALUE"""),"HTML/CSS")</f>
        <v>HTML/CSS</v>
      </c>
      <c r="G6443" s="1" t="str">
        <f>IFERROR(__xludf.DUMMYFUNCTION("""COMPUTED_VALUE"""),"JavaScript")</f>
        <v>JavaScript</v>
      </c>
      <c r="H6443" s="1" t="str">
        <f>IFERROR(__xludf.DUMMYFUNCTION("""COMPUTED_VALUE"""),"Python")</f>
        <v>Python</v>
      </c>
      <c r="I6443" s="1" t="str">
        <f>IFERROR(__xludf.DUMMYFUNCTION("""COMPUTED_VALUE"""),"SQL")</f>
        <v>SQL</v>
      </c>
    </row>
    <row r="6444">
      <c r="B6444" s="1" t="str">
        <f>IFERROR(__xludf.DUMMYFUNCTION("""COMPUTED_VALUE"""),"Bash/Shell/PowerShell;JavaScript;PHP;SQL")</f>
        <v>Bash/Shell/PowerShell;JavaScript;PHP;SQL</v>
      </c>
      <c r="E6444" s="1" t="str">
        <f>IFERROR(__xludf.DUMMYFUNCTION("UNIQUE(SPLIT(B6444,"";""))"),"Bash/Shell/PowerShell")</f>
        <v>Bash/Shell/PowerShell</v>
      </c>
      <c r="F6444" s="1" t="str">
        <f>IFERROR(__xludf.DUMMYFUNCTION("""COMPUTED_VALUE"""),"JavaScript")</f>
        <v>JavaScript</v>
      </c>
      <c r="G6444" s="1" t="str">
        <f>IFERROR(__xludf.DUMMYFUNCTION("""COMPUTED_VALUE"""),"PHP")</f>
        <v>PHP</v>
      </c>
      <c r="H6444" s="1" t="str">
        <f>IFERROR(__xludf.DUMMYFUNCTION("""COMPUTED_VALUE"""),"SQL")</f>
        <v>SQL</v>
      </c>
    </row>
    <row r="6445">
      <c r="B6445" s="1" t="str">
        <f>IFERROR(__xludf.DUMMYFUNCTION("""COMPUTED_VALUE"""),"Bash/Shell/PowerShell;Dart;HTML/CSS;Java;JavaScript;PHP;Python;SQL;TypeScript")</f>
        <v>Bash/Shell/PowerShell;Dart;HTML/CSS;Java;JavaScript;PHP;Python;SQL;TypeScript</v>
      </c>
      <c r="E6445" s="1" t="str">
        <f>IFERROR(__xludf.DUMMYFUNCTION("UNIQUE(SPLIT(B6445,"";""))"),"Bash/Shell/PowerShell")</f>
        <v>Bash/Shell/PowerShell</v>
      </c>
      <c r="F6445" s="1" t="str">
        <f>IFERROR(__xludf.DUMMYFUNCTION("""COMPUTED_VALUE"""),"Dart")</f>
        <v>Dart</v>
      </c>
      <c r="G6445" s="1" t="str">
        <f>IFERROR(__xludf.DUMMYFUNCTION("""COMPUTED_VALUE"""),"HTML/CSS")</f>
        <v>HTML/CSS</v>
      </c>
      <c r="H6445" s="1" t="str">
        <f>IFERROR(__xludf.DUMMYFUNCTION("""COMPUTED_VALUE"""),"Java")</f>
        <v>Java</v>
      </c>
      <c r="I6445" s="1" t="str">
        <f>IFERROR(__xludf.DUMMYFUNCTION("""COMPUTED_VALUE"""),"JavaScript")</f>
        <v>JavaScript</v>
      </c>
      <c r="J6445" s="1" t="str">
        <f>IFERROR(__xludf.DUMMYFUNCTION("""COMPUTED_VALUE"""),"PHP")</f>
        <v>PHP</v>
      </c>
      <c r="K6445" s="1" t="str">
        <f>IFERROR(__xludf.DUMMYFUNCTION("""COMPUTED_VALUE"""),"Python")</f>
        <v>Python</v>
      </c>
      <c r="L6445" s="1" t="str">
        <f>IFERROR(__xludf.DUMMYFUNCTION("""COMPUTED_VALUE"""),"SQL")</f>
        <v>SQL</v>
      </c>
      <c r="M6445" s="1" t="str">
        <f>IFERROR(__xludf.DUMMYFUNCTION("""COMPUTED_VALUE"""),"TypeScript")</f>
        <v>TypeScript</v>
      </c>
    </row>
    <row r="6446">
      <c r="B6446" s="1" t="str">
        <f>IFERROR(__xludf.DUMMYFUNCTION("""COMPUTED_VALUE"""),"Python;VBA")</f>
        <v>Python;VBA</v>
      </c>
      <c r="E6446" s="1" t="str">
        <f>IFERROR(__xludf.DUMMYFUNCTION("UNIQUE(SPLIT(B6446,"";""))"),"Python")</f>
        <v>Python</v>
      </c>
      <c r="F6446" s="1" t="str">
        <f>IFERROR(__xludf.DUMMYFUNCTION("""COMPUTED_VALUE"""),"VBA")</f>
        <v>VBA</v>
      </c>
    </row>
    <row r="6447">
      <c r="B6447" s="1" t="str">
        <f>IFERROR(__xludf.DUMMYFUNCTION("""COMPUTED_VALUE"""),"C#;F#;Python")</f>
        <v>C#;F#;Python</v>
      </c>
      <c r="E6447" s="1" t="str">
        <f>IFERROR(__xludf.DUMMYFUNCTION("UNIQUE(SPLIT(B6447,"";""))"),"C#")</f>
        <v>C#</v>
      </c>
      <c r="F6447" s="1" t="str">
        <f>IFERROR(__xludf.DUMMYFUNCTION("""COMPUTED_VALUE"""),"F#")</f>
        <v>F#</v>
      </c>
      <c r="G6447" s="1" t="str">
        <f>IFERROR(__xludf.DUMMYFUNCTION("""COMPUTED_VALUE"""),"Python")</f>
        <v>Python</v>
      </c>
    </row>
    <row r="6448">
      <c r="B6448" s="1" t="str">
        <f>IFERROR(__xludf.DUMMYFUNCTION("""COMPUTED_VALUE"""),"Bash/Shell/PowerShell;C;C++;Go;Python")</f>
        <v>Bash/Shell/PowerShell;C;C++;Go;Python</v>
      </c>
      <c r="E6448" s="1" t="str">
        <f>IFERROR(__xludf.DUMMYFUNCTION("UNIQUE(SPLIT(B6448,"";""))"),"Bash/Shell/PowerShell")</f>
        <v>Bash/Shell/PowerShell</v>
      </c>
      <c r="F6448" s="1" t="str">
        <f>IFERROR(__xludf.DUMMYFUNCTION("""COMPUTED_VALUE"""),"C")</f>
        <v>C</v>
      </c>
      <c r="G6448" s="1" t="str">
        <f>IFERROR(__xludf.DUMMYFUNCTION("""COMPUTED_VALUE"""),"C++")</f>
        <v>C++</v>
      </c>
      <c r="H6448" s="1" t="str">
        <f>IFERROR(__xludf.DUMMYFUNCTION("""COMPUTED_VALUE"""),"Go")</f>
        <v>Go</v>
      </c>
      <c r="I6448" s="1" t="str">
        <f>IFERROR(__xludf.DUMMYFUNCTION("""COMPUTED_VALUE"""),"Python")</f>
        <v>Python</v>
      </c>
    </row>
    <row r="6449">
      <c r="B6449" s="1" t="str">
        <f>IFERROR(__xludf.DUMMYFUNCTION("""COMPUTED_VALUE"""),"Bash/Shell/PowerShell;C;HTML/CSS;Java;JavaScript;PHP")</f>
        <v>Bash/Shell/PowerShell;C;HTML/CSS;Java;JavaScript;PHP</v>
      </c>
      <c r="E6449" s="1" t="str">
        <f>IFERROR(__xludf.DUMMYFUNCTION("UNIQUE(SPLIT(B6449,"";""))"),"Bash/Shell/PowerShell")</f>
        <v>Bash/Shell/PowerShell</v>
      </c>
      <c r="F6449" s="1" t="str">
        <f>IFERROR(__xludf.DUMMYFUNCTION("""COMPUTED_VALUE"""),"C")</f>
        <v>C</v>
      </c>
      <c r="G6449" s="1" t="str">
        <f>IFERROR(__xludf.DUMMYFUNCTION("""COMPUTED_VALUE"""),"HTML/CSS")</f>
        <v>HTML/CSS</v>
      </c>
      <c r="H6449" s="1" t="str">
        <f>IFERROR(__xludf.DUMMYFUNCTION("""COMPUTED_VALUE"""),"Java")</f>
        <v>Java</v>
      </c>
      <c r="I6449" s="1" t="str">
        <f>IFERROR(__xludf.DUMMYFUNCTION("""COMPUTED_VALUE"""),"JavaScript")</f>
        <v>JavaScript</v>
      </c>
      <c r="J6449" s="1" t="str">
        <f>IFERROR(__xludf.DUMMYFUNCTION("""COMPUTED_VALUE"""),"PHP")</f>
        <v>PHP</v>
      </c>
    </row>
    <row r="6450">
      <c r="B6450" s="1" t="str">
        <f>IFERROR(__xludf.DUMMYFUNCTION("""COMPUTED_VALUE"""),"Assembly;Bash/Shell/PowerShell;C;HTML/CSS;Java;JavaScript;TypeScript")</f>
        <v>Assembly;Bash/Shell/PowerShell;C;HTML/CSS;Java;JavaScript;TypeScript</v>
      </c>
      <c r="E6450" s="1" t="str">
        <f>IFERROR(__xludf.DUMMYFUNCTION("UNIQUE(SPLIT(B6450,"";""))"),"Assembly")</f>
        <v>Assembly</v>
      </c>
      <c r="F6450" s="1" t="str">
        <f>IFERROR(__xludf.DUMMYFUNCTION("""COMPUTED_VALUE"""),"Bash/Shell/PowerShell")</f>
        <v>Bash/Shell/PowerShell</v>
      </c>
      <c r="G6450" s="1" t="str">
        <f>IFERROR(__xludf.DUMMYFUNCTION("""COMPUTED_VALUE"""),"C")</f>
        <v>C</v>
      </c>
      <c r="H6450" s="1" t="str">
        <f>IFERROR(__xludf.DUMMYFUNCTION("""COMPUTED_VALUE"""),"HTML/CSS")</f>
        <v>HTML/CSS</v>
      </c>
      <c r="I6450" s="1" t="str">
        <f>IFERROR(__xludf.DUMMYFUNCTION("""COMPUTED_VALUE"""),"Java")</f>
        <v>Java</v>
      </c>
      <c r="J6450" s="1" t="str">
        <f>IFERROR(__xludf.DUMMYFUNCTION("""COMPUTED_VALUE"""),"JavaScript")</f>
        <v>JavaScript</v>
      </c>
      <c r="K6450" s="1" t="str">
        <f>IFERROR(__xludf.DUMMYFUNCTION("""COMPUTED_VALUE"""),"TypeScript")</f>
        <v>TypeScript</v>
      </c>
    </row>
    <row r="6451">
      <c r="B6451" s="1" t="str">
        <f>IFERROR(__xludf.DUMMYFUNCTION("""COMPUTED_VALUE"""),"Bash/Shell/PowerShell;Go;Java;Python;SQL")</f>
        <v>Bash/Shell/PowerShell;Go;Java;Python;SQL</v>
      </c>
      <c r="E6451" s="1" t="str">
        <f>IFERROR(__xludf.DUMMYFUNCTION("UNIQUE(SPLIT(B6451,"";""))"),"Bash/Shell/PowerShell")</f>
        <v>Bash/Shell/PowerShell</v>
      </c>
      <c r="F6451" s="1" t="str">
        <f>IFERROR(__xludf.DUMMYFUNCTION("""COMPUTED_VALUE"""),"Go")</f>
        <v>Go</v>
      </c>
      <c r="G6451" s="1" t="str">
        <f>IFERROR(__xludf.DUMMYFUNCTION("""COMPUTED_VALUE"""),"Java")</f>
        <v>Java</v>
      </c>
      <c r="H6451" s="1" t="str">
        <f>IFERROR(__xludf.DUMMYFUNCTION("""COMPUTED_VALUE"""),"Python")</f>
        <v>Python</v>
      </c>
      <c r="I6451" s="1" t="str">
        <f>IFERROR(__xludf.DUMMYFUNCTION("""COMPUTED_VALUE"""),"SQL")</f>
        <v>SQL</v>
      </c>
    </row>
    <row r="6452">
      <c r="B6452" s="1" t="str">
        <f>IFERROR(__xludf.DUMMYFUNCTION("""COMPUTED_VALUE"""),"Bash/Shell/PowerShell;HTML/CSS;JavaScript;SQL;TypeScript")</f>
        <v>Bash/Shell/PowerShell;HTML/CSS;JavaScript;SQL;TypeScript</v>
      </c>
      <c r="E6452" s="1" t="str">
        <f>IFERROR(__xludf.DUMMYFUNCTION("UNIQUE(SPLIT(B6452,"";""))"),"Bash/Shell/PowerShell")</f>
        <v>Bash/Shell/PowerShell</v>
      </c>
      <c r="F6452" s="1" t="str">
        <f>IFERROR(__xludf.DUMMYFUNCTION("""COMPUTED_VALUE"""),"HTML/CSS")</f>
        <v>HTML/CSS</v>
      </c>
      <c r="G6452" s="1" t="str">
        <f>IFERROR(__xludf.DUMMYFUNCTION("""COMPUTED_VALUE"""),"JavaScript")</f>
        <v>JavaScript</v>
      </c>
      <c r="H6452" s="1" t="str">
        <f>IFERROR(__xludf.DUMMYFUNCTION("""COMPUTED_VALUE"""),"SQL")</f>
        <v>SQL</v>
      </c>
      <c r="I6452" s="1" t="str">
        <f>IFERROR(__xludf.DUMMYFUNCTION("""COMPUTED_VALUE"""),"TypeScript")</f>
        <v>TypeScript</v>
      </c>
    </row>
    <row r="6453">
      <c r="B6453" s="1" t="str">
        <f>IFERROR(__xludf.DUMMYFUNCTION("""COMPUTED_VALUE"""),"C#;Python;TypeScript")</f>
        <v>C#;Python;TypeScript</v>
      </c>
      <c r="E6453" s="1" t="str">
        <f>IFERROR(__xludf.DUMMYFUNCTION("UNIQUE(SPLIT(B6453,"";""))"),"C#")</f>
        <v>C#</v>
      </c>
      <c r="F6453" s="1" t="str">
        <f>IFERROR(__xludf.DUMMYFUNCTION("""COMPUTED_VALUE"""),"Python")</f>
        <v>Python</v>
      </c>
      <c r="G6453" s="1" t="str">
        <f>IFERROR(__xludf.DUMMYFUNCTION("""COMPUTED_VALUE"""),"TypeScript")</f>
        <v>TypeScript</v>
      </c>
    </row>
    <row r="6454">
      <c r="B6454" s="1" t="str">
        <f>IFERROR(__xludf.DUMMYFUNCTION("""COMPUTED_VALUE"""),"HTML/CSS;Java;JavaScript;SQL;TypeScript")</f>
        <v>HTML/CSS;Java;JavaScript;SQL;TypeScript</v>
      </c>
      <c r="E6454" s="1" t="str">
        <f>IFERROR(__xludf.DUMMYFUNCTION("UNIQUE(SPLIT(B6454,"";""))"),"HTML/CSS")</f>
        <v>HTML/CSS</v>
      </c>
      <c r="F6454" s="1" t="str">
        <f>IFERROR(__xludf.DUMMYFUNCTION("""COMPUTED_VALUE"""),"Java")</f>
        <v>Java</v>
      </c>
      <c r="G6454" s="1" t="str">
        <f>IFERROR(__xludf.DUMMYFUNCTION("""COMPUTED_VALUE"""),"JavaScript")</f>
        <v>JavaScript</v>
      </c>
      <c r="H6454" s="1" t="str">
        <f>IFERROR(__xludf.DUMMYFUNCTION("""COMPUTED_VALUE"""),"SQL")</f>
        <v>SQL</v>
      </c>
      <c r="I6454" s="1" t="str">
        <f>IFERROR(__xludf.DUMMYFUNCTION("""COMPUTED_VALUE"""),"TypeScript")</f>
        <v>TypeScript</v>
      </c>
    </row>
    <row r="6455">
      <c r="B6455" s="1" t="str">
        <f>IFERROR(__xludf.DUMMYFUNCTION("""COMPUTED_VALUE"""),"HTML/CSS;Java;JavaScript;PHP;SQL;TypeScript")</f>
        <v>HTML/CSS;Java;JavaScript;PHP;SQL;TypeScript</v>
      </c>
      <c r="E6455" s="1" t="str">
        <f>IFERROR(__xludf.DUMMYFUNCTION("UNIQUE(SPLIT(B6455,"";""))"),"HTML/CSS")</f>
        <v>HTML/CSS</v>
      </c>
      <c r="F6455" s="1" t="str">
        <f>IFERROR(__xludf.DUMMYFUNCTION("""COMPUTED_VALUE"""),"Java")</f>
        <v>Java</v>
      </c>
      <c r="G6455" s="1" t="str">
        <f>IFERROR(__xludf.DUMMYFUNCTION("""COMPUTED_VALUE"""),"JavaScript")</f>
        <v>JavaScript</v>
      </c>
      <c r="H6455" s="1" t="str">
        <f>IFERROR(__xludf.DUMMYFUNCTION("""COMPUTED_VALUE"""),"PHP")</f>
        <v>PHP</v>
      </c>
      <c r="I6455" s="1" t="str">
        <f>IFERROR(__xludf.DUMMYFUNCTION("""COMPUTED_VALUE"""),"SQL")</f>
        <v>SQL</v>
      </c>
      <c r="J6455" s="1" t="str">
        <f>IFERROR(__xludf.DUMMYFUNCTION("""COMPUTED_VALUE"""),"TypeScript")</f>
        <v>TypeScript</v>
      </c>
    </row>
    <row r="6456">
      <c r="B6456" s="1" t="str">
        <f>IFERROR(__xludf.DUMMYFUNCTION("""COMPUTED_VALUE"""),"Clojure;Java")</f>
        <v>Clojure;Java</v>
      </c>
      <c r="E6456" s="1" t="str">
        <f>IFERROR(__xludf.DUMMYFUNCTION("UNIQUE(SPLIT(B6456,"";""))"),"Clojure")</f>
        <v>Clojure</v>
      </c>
      <c r="F6456" s="1" t="str">
        <f>IFERROR(__xludf.DUMMYFUNCTION("""COMPUTED_VALUE"""),"Java")</f>
        <v>Java</v>
      </c>
    </row>
    <row r="6457">
      <c r="B6457" s="1" t="str">
        <f>IFERROR(__xludf.DUMMYFUNCTION("""COMPUTED_VALUE"""),"Assembly;C;C#;Java;JavaScript;PHP;Python;SQL")</f>
        <v>Assembly;C;C#;Java;JavaScript;PHP;Python;SQL</v>
      </c>
      <c r="E6457" s="1" t="str">
        <f>IFERROR(__xludf.DUMMYFUNCTION("UNIQUE(SPLIT(B6457,"";""))"),"Assembly")</f>
        <v>Assembly</v>
      </c>
      <c r="F6457" s="1" t="str">
        <f>IFERROR(__xludf.DUMMYFUNCTION("""COMPUTED_VALUE"""),"C")</f>
        <v>C</v>
      </c>
      <c r="G6457" s="1" t="str">
        <f>IFERROR(__xludf.DUMMYFUNCTION("""COMPUTED_VALUE"""),"C#")</f>
        <v>C#</v>
      </c>
      <c r="H6457" s="1" t="str">
        <f>IFERROR(__xludf.DUMMYFUNCTION("""COMPUTED_VALUE"""),"Java")</f>
        <v>Java</v>
      </c>
      <c r="I6457" s="1" t="str">
        <f>IFERROR(__xludf.DUMMYFUNCTION("""COMPUTED_VALUE"""),"JavaScript")</f>
        <v>JavaScript</v>
      </c>
      <c r="J6457" s="1" t="str">
        <f>IFERROR(__xludf.DUMMYFUNCTION("""COMPUTED_VALUE"""),"PHP")</f>
        <v>PHP</v>
      </c>
      <c r="K6457" s="1" t="str">
        <f>IFERROR(__xludf.DUMMYFUNCTION("""COMPUTED_VALUE"""),"Python")</f>
        <v>Python</v>
      </c>
      <c r="L6457" s="1" t="str">
        <f>IFERROR(__xludf.DUMMYFUNCTION("""COMPUTED_VALUE"""),"SQL")</f>
        <v>SQL</v>
      </c>
    </row>
    <row r="6458">
      <c r="B6458" s="1" t="str">
        <f>IFERROR(__xludf.DUMMYFUNCTION("""COMPUTED_VALUE"""),"Bash/Shell/PowerShell;C;C++;Python")</f>
        <v>Bash/Shell/PowerShell;C;C++;Python</v>
      </c>
      <c r="E6458" s="1" t="str">
        <f>IFERROR(__xludf.DUMMYFUNCTION("UNIQUE(SPLIT(B6458,"";""))"),"Bash/Shell/PowerShell")</f>
        <v>Bash/Shell/PowerShell</v>
      </c>
      <c r="F6458" s="1" t="str">
        <f>IFERROR(__xludf.DUMMYFUNCTION("""COMPUTED_VALUE"""),"C")</f>
        <v>C</v>
      </c>
      <c r="G6458" s="1" t="str">
        <f>IFERROR(__xludf.DUMMYFUNCTION("""COMPUTED_VALUE"""),"C++")</f>
        <v>C++</v>
      </c>
      <c r="H6458" s="1" t="str">
        <f>IFERROR(__xludf.DUMMYFUNCTION("""COMPUTED_VALUE"""),"Python")</f>
        <v>Python</v>
      </c>
    </row>
    <row r="6459">
      <c r="B6459" s="1" t="str">
        <f>IFERROR(__xludf.DUMMYFUNCTION("""COMPUTED_VALUE"""),"C#;Elixir;JavaScript;TypeScript")</f>
        <v>C#;Elixir;JavaScript;TypeScript</v>
      </c>
      <c r="E6459" s="1" t="str">
        <f>IFERROR(__xludf.DUMMYFUNCTION("UNIQUE(SPLIT(B6459,"";""))"),"C#")</f>
        <v>C#</v>
      </c>
      <c r="F6459" s="1" t="str">
        <f>IFERROR(__xludf.DUMMYFUNCTION("""COMPUTED_VALUE"""),"Elixir")</f>
        <v>Elixir</v>
      </c>
      <c r="G6459" s="1" t="str">
        <f>IFERROR(__xludf.DUMMYFUNCTION("""COMPUTED_VALUE"""),"JavaScript")</f>
        <v>JavaScript</v>
      </c>
      <c r="H6459" s="1" t="str">
        <f>IFERROR(__xludf.DUMMYFUNCTION("""COMPUTED_VALUE"""),"TypeScript")</f>
        <v>TypeScript</v>
      </c>
    </row>
    <row r="6460">
      <c r="B6460" s="1" t="str">
        <f>IFERROR(__xludf.DUMMYFUNCTION("""COMPUTED_VALUE"""),"C++;C#;Java")</f>
        <v>C++;C#;Java</v>
      </c>
      <c r="E6460" s="1" t="str">
        <f>IFERROR(__xludf.DUMMYFUNCTION("UNIQUE(SPLIT(B6460,"";""))"),"C++")</f>
        <v>C++</v>
      </c>
      <c r="F6460" s="1" t="str">
        <f>IFERROR(__xludf.DUMMYFUNCTION("""COMPUTED_VALUE"""),"C#")</f>
        <v>C#</v>
      </c>
      <c r="G6460" s="1" t="str">
        <f>IFERROR(__xludf.DUMMYFUNCTION("""COMPUTED_VALUE"""),"Java")</f>
        <v>Java</v>
      </c>
    </row>
    <row r="6461">
      <c r="B6461" s="1" t="str">
        <f>IFERROR(__xludf.DUMMYFUNCTION("""COMPUTED_VALUE"""),"C;C#;HTML/CSS;Java;JavaScript;PHP;Python;SQL")</f>
        <v>C;C#;HTML/CSS;Java;JavaScript;PHP;Python;SQL</v>
      </c>
      <c r="E6461" s="1" t="str">
        <f>IFERROR(__xludf.DUMMYFUNCTION("UNIQUE(SPLIT(B6461,"";""))"),"C")</f>
        <v>C</v>
      </c>
      <c r="F6461" s="1" t="str">
        <f>IFERROR(__xludf.DUMMYFUNCTION("""COMPUTED_VALUE"""),"C#")</f>
        <v>C#</v>
      </c>
      <c r="G6461" s="1" t="str">
        <f>IFERROR(__xludf.DUMMYFUNCTION("""COMPUTED_VALUE"""),"HTML/CSS")</f>
        <v>HTML/CSS</v>
      </c>
      <c r="H6461" s="1" t="str">
        <f>IFERROR(__xludf.DUMMYFUNCTION("""COMPUTED_VALUE"""),"Java")</f>
        <v>Java</v>
      </c>
      <c r="I6461" s="1" t="str">
        <f>IFERROR(__xludf.DUMMYFUNCTION("""COMPUTED_VALUE"""),"JavaScript")</f>
        <v>JavaScript</v>
      </c>
      <c r="J6461" s="1" t="str">
        <f>IFERROR(__xludf.DUMMYFUNCTION("""COMPUTED_VALUE"""),"PHP")</f>
        <v>PHP</v>
      </c>
      <c r="K6461" s="1" t="str">
        <f>IFERROR(__xludf.DUMMYFUNCTION("""COMPUTED_VALUE"""),"Python")</f>
        <v>Python</v>
      </c>
      <c r="L6461" s="1" t="str">
        <f>IFERROR(__xludf.DUMMYFUNCTION("""COMPUTED_VALUE"""),"SQL")</f>
        <v>SQL</v>
      </c>
    </row>
    <row r="6462">
      <c r="B6462" s="1" t="str">
        <f>IFERROR(__xludf.DUMMYFUNCTION("""COMPUTED_VALUE"""),"Dart;HTML/CSS;Java;JavaScript;PHP;SQL")</f>
        <v>Dart;HTML/CSS;Java;JavaScript;PHP;SQL</v>
      </c>
      <c r="E6462" s="1" t="str">
        <f>IFERROR(__xludf.DUMMYFUNCTION("UNIQUE(SPLIT(B6462,"";""))"),"Dart")</f>
        <v>Dart</v>
      </c>
      <c r="F6462" s="1" t="str">
        <f>IFERROR(__xludf.DUMMYFUNCTION("""COMPUTED_VALUE"""),"HTML/CSS")</f>
        <v>HTML/CSS</v>
      </c>
      <c r="G6462" s="1" t="str">
        <f>IFERROR(__xludf.DUMMYFUNCTION("""COMPUTED_VALUE"""),"Java")</f>
        <v>Java</v>
      </c>
      <c r="H6462" s="1" t="str">
        <f>IFERROR(__xludf.DUMMYFUNCTION("""COMPUTED_VALUE"""),"JavaScript")</f>
        <v>JavaScript</v>
      </c>
      <c r="I6462" s="1" t="str">
        <f>IFERROR(__xludf.DUMMYFUNCTION("""COMPUTED_VALUE"""),"PHP")</f>
        <v>PHP</v>
      </c>
      <c r="J6462" s="1" t="str">
        <f>IFERROR(__xludf.DUMMYFUNCTION("""COMPUTED_VALUE"""),"SQL")</f>
        <v>SQL</v>
      </c>
    </row>
    <row r="6463">
      <c r="B6463" s="1" t="str">
        <f>IFERROR(__xludf.DUMMYFUNCTION("""COMPUTED_VALUE"""),"Assembly;HTML/CSS;Java;JavaScript;PHP;SQL;VBA;WebAssembly")</f>
        <v>Assembly;HTML/CSS;Java;JavaScript;PHP;SQL;VBA;WebAssembly</v>
      </c>
      <c r="E6463" s="1" t="str">
        <f>IFERROR(__xludf.DUMMYFUNCTION("UNIQUE(SPLIT(B6463,"";""))"),"Assembly")</f>
        <v>Assembly</v>
      </c>
      <c r="F6463" s="1" t="str">
        <f>IFERROR(__xludf.DUMMYFUNCTION("""COMPUTED_VALUE"""),"HTML/CSS")</f>
        <v>HTML/CSS</v>
      </c>
      <c r="G6463" s="1" t="str">
        <f>IFERROR(__xludf.DUMMYFUNCTION("""COMPUTED_VALUE"""),"Java")</f>
        <v>Java</v>
      </c>
      <c r="H6463" s="1" t="str">
        <f>IFERROR(__xludf.DUMMYFUNCTION("""COMPUTED_VALUE"""),"JavaScript")</f>
        <v>JavaScript</v>
      </c>
      <c r="I6463" s="1" t="str">
        <f>IFERROR(__xludf.DUMMYFUNCTION("""COMPUTED_VALUE"""),"PHP")</f>
        <v>PHP</v>
      </c>
      <c r="J6463" s="1" t="str">
        <f>IFERROR(__xludf.DUMMYFUNCTION("""COMPUTED_VALUE"""),"SQL")</f>
        <v>SQL</v>
      </c>
      <c r="K6463" s="1" t="str">
        <f>IFERROR(__xludf.DUMMYFUNCTION("""COMPUTED_VALUE"""),"VBA")</f>
        <v>VBA</v>
      </c>
      <c r="L6463" s="1" t="str">
        <f>IFERROR(__xludf.DUMMYFUNCTION("""COMPUTED_VALUE"""),"WebAssembly")</f>
        <v>WebAssembly</v>
      </c>
    </row>
    <row r="6464">
      <c r="B6464" s="1" t="str">
        <f>IFERROR(__xludf.DUMMYFUNCTION("""COMPUTED_VALUE"""),"C;C++;HTML/CSS;JavaScript;Python;SQL")</f>
        <v>C;C++;HTML/CSS;JavaScript;Python;SQL</v>
      </c>
      <c r="E6464" s="1" t="str">
        <f>IFERROR(__xludf.DUMMYFUNCTION("UNIQUE(SPLIT(B6464,"";""))"),"C")</f>
        <v>C</v>
      </c>
      <c r="F6464" s="1" t="str">
        <f>IFERROR(__xludf.DUMMYFUNCTION("""COMPUTED_VALUE"""),"C++")</f>
        <v>C++</v>
      </c>
      <c r="G6464" s="1" t="str">
        <f>IFERROR(__xludf.DUMMYFUNCTION("""COMPUTED_VALUE"""),"HTML/CSS")</f>
        <v>HTML/CSS</v>
      </c>
      <c r="H6464" s="1" t="str">
        <f>IFERROR(__xludf.DUMMYFUNCTION("""COMPUTED_VALUE"""),"JavaScript")</f>
        <v>JavaScript</v>
      </c>
      <c r="I6464" s="1" t="str">
        <f>IFERROR(__xludf.DUMMYFUNCTION("""COMPUTED_VALUE"""),"Python")</f>
        <v>Python</v>
      </c>
      <c r="J6464" s="1" t="str">
        <f>IFERROR(__xludf.DUMMYFUNCTION("""COMPUTED_VALUE"""),"SQL")</f>
        <v>SQL</v>
      </c>
    </row>
    <row r="6465">
      <c r="B6465" s="1" t="str">
        <f>IFERROR(__xludf.DUMMYFUNCTION("""COMPUTED_VALUE"""),"Bash/Shell/PowerShell;HTML/CSS;Java;JavaScript;Python;SQL;VBA")</f>
        <v>Bash/Shell/PowerShell;HTML/CSS;Java;JavaScript;Python;SQL;VBA</v>
      </c>
      <c r="E6465" s="1" t="str">
        <f>IFERROR(__xludf.DUMMYFUNCTION("UNIQUE(SPLIT(B6465,"";""))"),"Bash/Shell/PowerShell")</f>
        <v>Bash/Shell/PowerShell</v>
      </c>
      <c r="F6465" s="1" t="str">
        <f>IFERROR(__xludf.DUMMYFUNCTION("""COMPUTED_VALUE"""),"HTML/CSS")</f>
        <v>HTML/CSS</v>
      </c>
      <c r="G6465" s="1" t="str">
        <f>IFERROR(__xludf.DUMMYFUNCTION("""COMPUTED_VALUE"""),"Java")</f>
        <v>Java</v>
      </c>
      <c r="H6465" s="1" t="str">
        <f>IFERROR(__xludf.DUMMYFUNCTION("""COMPUTED_VALUE"""),"JavaScript")</f>
        <v>JavaScript</v>
      </c>
      <c r="I6465" s="1" t="str">
        <f>IFERROR(__xludf.DUMMYFUNCTION("""COMPUTED_VALUE"""),"Python")</f>
        <v>Python</v>
      </c>
      <c r="J6465" s="1" t="str">
        <f>IFERROR(__xludf.DUMMYFUNCTION("""COMPUTED_VALUE"""),"SQL")</f>
        <v>SQL</v>
      </c>
      <c r="K6465" s="1" t="str">
        <f>IFERROR(__xludf.DUMMYFUNCTION("""COMPUTED_VALUE"""),"VBA")</f>
        <v>VBA</v>
      </c>
    </row>
    <row r="6466">
      <c r="B6466" s="1" t="str">
        <f>IFERROR(__xludf.DUMMYFUNCTION("""COMPUTED_VALUE"""),"C#")</f>
        <v>C#</v>
      </c>
      <c r="E6466" s="1" t="str">
        <f>IFERROR(__xludf.DUMMYFUNCTION("UNIQUE(SPLIT(B6466,"";""))"),"C#")</f>
        <v>C#</v>
      </c>
    </row>
    <row r="6467">
      <c r="B6467" s="1" t="str">
        <f>IFERROR(__xludf.DUMMYFUNCTION("""COMPUTED_VALUE"""),"HTML/CSS;Java;SQL;Other(s):")</f>
        <v>HTML/CSS;Java;SQL;Other(s):</v>
      </c>
      <c r="E6467" s="1" t="str">
        <f>IFERROR(__xludf.DUMMYFUNCTION("UNIQUE(SPLIT(B6467,"";""))"),"HTML/CSS")</f>
        <v>HTML/CSS</v>
      </c>
      <c r="F6467" s="1" t="str">
        <f>IFERROR(__xludf.DUMMYFUNCTION("""COMPUTED_VALUE"""),"Java")</f>
        <v>Java</v>
      </c>
      <c r="G6467" s="1" t="str">
        <f>IFERROR(__xludf.DUMMYFUNCTION("""COMPUTED_VALUE"""),"SQL")</f>
        <v>SQL</v>
      </c>
      <c r="H6467" s="1" t="str">
        <f>IFERROR(__xludf.DUMMYFUNCTION("""COMPUTED_VALUE"""),"Other(s):")</f>
        <v>Other(s):</v>
      </c>
    </row>
    <row r="6468">
      <c r="B6468" s="1" t="str">
        <f>IFERROR(__xludf.DUMMYFUNCTION("""COMPUTED_VALUE"""),"Java;JavaScript;Python")</f>
        <v>Java;JavaScript;Python</v>
      </c>
      <c r="E6468" s="1" t="str">
        <f>IFERROR(__xludf.DUMMYFUNCTION("UNIQUE(SPLIT(B6468,"";""))"),"Java")</f>
        <v>Java</v>
      </c>
      <c r="F6468" s="1" t="str">
        <f>IFERROR(__xludf.DUMMYFUNCTION("""COMPUTED_VALUE"""),"JavaScript")</f>
        <v>JavaScript</v>
      </c>
      <c r="G6468" s="1" t="str">
        <f>IFERROR(__xludf.DUMMYFUNCTION("""COMPUTED_VALUE"""),"Python")</f>
        <v>Python</v>
      </c>
    </row>
    <row r="6469">
      <c r="B6469" s="1" t="str">
        <f>IFERROR(__xludf.DUMMYFUNCTION("""COMPUTED_VALUE"""),"C#")</f>
        <v>C#</v>
      </c>
      <c r="E6469" s="1" t="str">
        <f>IFERROR(__xludf.DUMMYFUNCTION("UNIQUE(SPLIT(B6469,"";""))"),"C#")</f>
        <v>C#</v>
      </c>
    </row>
    <row r="6470">
      <c r="B6470" s="1" t="str">
        <f>IFERROR(__xludf.DUMMYFUNCTION("""COMPUTED_VALUE"""),"C#;SQL")</f>
        <v>C#;SQL</v>
      </c>
      <c r="E6470" s="1" t="str">
        <f>IFERROR(__xludf.DUMMYFUNCTION("UNIQUE(SPLIT(B6470,"";""))"),"C#")</f>
        <v>C#</v>
      </c>
      <c r="F6470" s="1" t="str">
        <f>IFERROR(__xludf.DUMMYFUNCTION("""COMPUTED_VALUE"""),"SQL")</f>
        <v>SQL</v>
      </c>
    </row>
    <row r="6471">
      <c r="B6471" s="1" t="str">
        <f>IFERROR(__xludf.DUMMYFUNCTION("""COMPUTED_VALUE"""),"Java;JavaScript;SQL")</f>
        <v>Java;JavaScript;SQL</v>
      </c>
      <c r="E6471" s="1" t="str">
        <f>IFERROR(__xludf.DUMMYFUNCTION("UNIQUE(SPLIT(B6471,"";""))"),"Java")</f>
        <v>Java</v>
      </c>
      <c r="F6471" s="1" t="str">
        <f>IFERROR(__xludf.DUMMYFUNCTION("""COMPUTED_VALUE"""),"JavaScript")</f>
        <v>JavaScript</v>
      </c>
      <c r="G6471" s="1" t="str">
        <f>IFERROR(__xludf.DUMMYFUNCTION("""COMPUTED_VALUE"""),"SQL")</f>
        <v>SQL</v>
      </c>
    </row>
    <row r="6472">
      <c r="B6472" s="1" t="str">
        <f>IFERROR(__xludf.DUMMYFUNCTION("""COMPUTED_VALUE"""),"C#;HTML/CSS;Java;JavaScript;PHP;SQL;Other(s):")</f>
        <v>C#;HTML/CSS;Java;JavaScript;PHP;SQL;Other(s):</v>
      </c>
      <c r="E6472" s="1" t="str">
        <f>IFERROR(__xludf.DUMMYFUNCTION("UNIQUE(SPLIT(B6472,"";""))"),"C#")</f>
        <v>C#</v>
      </c>
      <c r="F6472" s="1" t="str">
        <f>IFERROR(__xludf.DUMMYFUNCTION("""COMPUTED_VALUE"""),"HTML/CSS")</f>
        <v>HTML/CSS</v>
      </c>
      <c r="G6472" s="1" t="str">
        <f>IFERROR(__xludf.DUMMYFUNCTION("""COMPUTED_VALUE"""),"Java")</f>
        <v>Java</v>
      </c>
      <c r="H6472" s="1" t="str">
        <f>IFERROR(__xludf.DUMMYFUNCTION("""COMPUTED_VALUE"""),"JavaScript")</f>
        <v>JavaScript</v>
      </c>
      <c r="I6472" s="1" t="str">
        <f>IFERROR(__xludf.DUMMYFUNCTION("""COMPUTED_VALUE"""),"PHP")</f>
        <v>PHP</v>
      </c>
      <c r="J6472" s="1" t="str">
        <f>IFERROR(__xludf.DUMMYFUNCTION("""COMPUTED_VALUE"""),"SQL")</f>
        <v>SQL</v>
      </c>
      <c r="K6472" s="1" t="str">
        <f>IFERROR(__xludf.DUMMYFUNCTION("""COMPUTED_VALUE"""),"Other(s):")</f>
        <v>Other(s):</v>
      </c>
    </row>
    <row r="6473">
      <c r="B6473" s="1" t="str">
        <f>IFERROR(__xludf.DUMMYFUNCTION("""COMPUTED_VALUE"""),"C#;HTML/CSS;JavaScript;PHP;SQL;TypeScript")</f>
        <v>C#;HTML/CSS;JavaScript;PHP;SQL;TypeScript</v>
      </c>
      <c r="E6473" s="1" t="str">
        <f>IFERROR(__xludf.DUMMYFUNCTION("UNIQUE(SPLIT(B6473,"";""))"),"C#")</f>
        <v>C#</v>
      </c>
      <c r="F6473" s="1" t="str">
        <f>IFERROR(__xludf.DUMMYFUNCTION("""COMPUTED_VALUE"""),"HTML/CSS")</f>
        <v>HTML/CSS</v>
      </c>
      <c r="G6473" s="1" t="str">
        <f>IFERROR(__xludf.DUMMYFUNCTION("""COMPUTED_VALUE"""),"JavaScript")</f>
        <v>JavaScript</v>
      </c>
      <c r="H6473" s="1" t="str">
        <f>IFERROR(__xludf.DUMMYFUNCTION("""COMPUTED_VALUE"""),"PHP")</f>
        <v>PHP</v>
      </c>
      <c r="I6473" s="1" t="str">
        <f>IFERROR(__xludf.DUMMYFUNCTION("""COMPUTED_VALUE"""),"SQL")</f>
        <v>SQL</v>
      </c>
      <c r="J6473" s="1" t="str">
        <f>IFERROR(__xludf.DUMMYFUNCTION("""COMPUTED_VALUE"""),"TypeScript")</f>
        <v>TypeScript</v>
      </c>
    </row>
    <row r="6474">
      <c r="B6474" s="1" t="str">
        <f>IFERROR(__xludf.DUMMYFUNCTION("""COMPUTED_VALUE"""),"HTML/CSS;JavaScript;Python;VBA")</f>
        <v>HTML/CSS;JavaScript;Python;VBA</v>
      </c>
      <c r="E6474" s="1" t="str">
        <f>IFERROR(__xludf.DUMMYFUNCTION("UNIQUE(SPLIT(B6474,"";""))"),"HTML/CSS")</f>
        <v>HTML/CSS</v>
      </c>
      <c r="F6474" s="1" t="str">
        <f>IFERROR(__xludf.DUMMYFUNCTION("""COMPUTED_VALUE"""),"JavaScript")</f>
        <v>JavaScript</v>
      </c>
      <c r="G6474" s="1" t="str">
        <f>IFERROR(__xludf.DUMMYFUNCTION("""COMPUTED_VALUE"""),"Python")</f>
        <v>Python</v>
      </c>
      <c r="H6474" s="1" t="str">
        <f>IFERROR(__xludf.DUMMYFUNCTION("""COMPUTED_VALUE"""),"VBA")</f>
        <v>VBA</v>
      </c>
    </row>
    <row r="6475">
      <c r="B6475" s="1" t="str">
        <f>IFERROR(__xludf.DUMMYFUNCTION("""COMPUTED_VALUE"""),"JavaScript;Python;Ruby")</f>
        <v>JavaScript;Python;Ruby</v>
      </c>
      <c r="E6475" s="1" t="str">
        <f>IFERROR(__xludf.DUMMYFUNCTION("UNIQUE(SPLIT(B6475,"";""))"),"JavaScript")</f>
        <v>JavaScript</v>
      </c>
      <c r="F6475" s="1" t="str">
        <f>IFERROR(__xludf.DUMMYFUNCTION("""COMPUTED_VALUE"""),"Python")</f>
        <v>Python</v>
      </c>
      <c r="G6475" s="1" t="str">
        <f>IFERROR(__xludf.DUMMYFUNCTION("""COMPUTED_VALUE"""),"Ruby")</f>
        <v>Ruby</v>
      </c>
    </row>
    <row r="6476">
      <c r="B6476" s="1" t="str">
        <f>IFERROR(__xludf.DUMMYFUNCTION("""COMPUTED_VALUE"""),"C;C++;C#;Java;Python")</f>
        <v>C;C++;C#;Java;Python</v>
      </c>
      <c r="E6476" s="1" t="str">
        <f>IFERROR(__xludf.DUMMYFUNCTION("UNIQUE(SPLIT(B6476,"";""))"),"C")</f>
        <v>C</v>
      </c>
      <c r="F6476" s="1" t="str">
        <f>IFERROR(__xludf.DUMMYFUNCTION("""COMPUTED_VALUE"""),"C++")</f>
        <v>C++</v>
      </c>
      <c r="G6476" s="1" t="str">
        <f>IFERROR(__xludf.DUMMYFUNCTION("""COMPUTED_VALUE"""),"C#")</f>
        <v>C#</v>
      </c>
      <c r="H6476" s="1" t="str">
        <f>IFERROR(__xludf.DUMMYFUNCTION("""COMPUTED_VALUE"""),"Java")</f>
        <v>Java</v>
      </c>
      <c r="I6476" s="1" t="str">
        <f>IFERROR(__xludf.DUMMYFUNCTION("""COMPUTED_VALUE"""),"Python")</f>
        <v>Python</v>
      </c>
    </row>
    <row r="6477">
      <c r="B6477" s="1" t="str">
        <f>IFERROR(__xludf.DUMMYFUNCTION("""COMPUTED_VALUE"""),"C;C++;C#;HTML/CSS;JavaScript;TypeScript")</f>
        <v>C;C++;C#;HTML/CSS;JavaScript;TypeScript</v>
      </c>
      <c r="E6477" s="1" t="str">
        <f>IFERROR(__xludf.DUMMYFUNCTION("UNIQUE(SPLIT(B6477,"";""))"),"C")</f>
        <v>C</v>
      </c>
      <c r="F6477" s="1" t="str">
        <f>IFERROR(__xludf.DUMMYFUNCTION("""COMPUTED_VALUE"""),"C++")</f>
        <v>C++</v>
      </c>
      <c r="G6477" s="1" t="str">
        <f>IFERROR(__xludf.DUMMYFUNCTION("""COMPUTED_VALUE"""),"C#")</f>
        <v>C#</v>
      </c>
      <c r="H6477" s="1" t="str">
        <f>IFERROR(__xludf.DUMMYFUNCTION("""COMPUTED_VALUE"""),"HTML/CSS")</f>
        <v>HTML/CSS</v>
      </c>
      <c r="I6477" s="1" t="str">
        <f>IFERROR(__xludf.DUMMYFUNCTION("""COMPUTED_VALUE"""),"JavaScript")</f>
        <v>JavaScript</v>
      </c>
      <c r="J6477" s="1" t="str">
        <f>IFERROR(__xludf.DUMMYFUNCTION("""COMPUTED_VALUE"""),"TypeScript")</f>
        <v>TypeScript</v>
      </c>
    </row>
    <row r="6478">
      <c r="B6478" s="1" t="str">
        <f>IFERROR(__xludf.DUMMYFUNCTION("""COMPUTED_VALUE"""),"Java;SQL")</f>
        <v>Java;SQL</v>
      </c>
      <c r="E6478" s="1" t="str">
        <f>IFERROR(__xludf.DUMMYFUNCTION("UNIQUE(SPLIT(B6478,"";""))"),"Java")</f>
        <v>Java</v>
      </c>
      <c r="F6478" s="1" t="str">
        <f>IFERROR(__xludf.DUMMYFUNCTION("""COMPUTED_VALUE"""),"SQL")</f>
        <v>SQL</v>
      </c>
    </row>
    <row r="6479">
      <c r="B6479" s="1" t="str">
        <f>IFERROR(__xludf.DUMMYFUNCTION("""COMPUTED_VALUE"""),"C#;Python")</f>
        <v>C#;Python</v>
      </c>
      <c r="E6479" s="1" t="str">
        <f>IFERROR(__xludf.DUMMYFUNCTION("UNIQUE(SPLIT(B6479,"";""))"),"C#")</f>
        <v>C#</v>
      </c>
      <c r="F6479" s="1" t="str">
        <f>IFERROR(__xludf.DUMMYFUNCTION("""COMPUTED_VALUE"""),"Python")</f>
        <v>Python</v>
      </c>
    </row>
    <row r="6480">
      <c r="B6480" s="1" t="str">
        <f>IFERROR(__xludf.DUMMYFUNCTION("""COMPUTED_VALUE"""),"JavaScript;PHP")</f>
        <v>JavaScript;PHP</v>
      </c>
      <c r="E6480" s="1" t="str">
        <f>IFERROR(__xludf.DUMMYFUNCTION("UNIQUE(SPLIT(B6480,"";""))"),"JavaScript")</f>
        <v>JavaScript</v>
      </c>
      <c r="F6480" s="1" t="str">
        <f>IFERROR(__xludf.DUMMYFUNCTION("""COMPUTED_VALUE"""),"PHP")</f>
        <v>PHP</v>
      </c>
    </row>
    <row r="6481">
      <c r="B6481" s="1" t="str">
        <f>IFERROR(__xludf.DUMMYFUNCTION("""COMPUTED_VALUE"""),"Bash/Shell/PowerShell;C#;HTML/CSS;Python;R;SQL")</f>
        <v>Bash/Shell/PowerShell;C#;HTML/CSS;Python;R;SQL</v>
      </c>
      <c r="E6481" s="1" t="str">
        <f>IFERROR(__xludf.DUMMYFUNCTION("UNIQUE(SPLIT(B6481,"";""))"),"Bash/Shell/PowerShell")</f>
        <v>Bash/Shell/PowerShell</v>
      </c>
      <c r="F6481" s="1" t="str">
        <f>IFERROR(__xludf.DUMMYFUNCTION("""COMPUTED_VALUE"""),"C#")</f>
        <v>C#</v>
      </c>
      <c r="G6481" s="1" t="str">
        <f>IFERROR(__xludf.DUMMYFUNCTION("""COMPUTED_VALUE"""),"HTML/CSS")</f>
        <v>HTML/CSS</v>
      </c>
      <c r="H6481" s="1" t="str">
        <f>IFERROR(__xludf.DUMMYFUNCTION("""COMPUTED_VALUE"""),"Python")</f>
        <v>Python</v>
      </c>
      <c r="I6481" s="1" t="str">
        <f>IFERROR(__xludf.DUMMYFUNCTION("""COMPUTED_VALUE"""),"R")</f>
        <v>R</v>
      </c>
      <c r="J6481" s="1" t="str">
        <f>IFERROR(__xludf.DUMMYFUNCTION("""COMPUTED_VALUE"""),"SQL")</f>
        <v>SQL</v>
      </c>
    </row>
    <row r="6482">
      <c r="B6482" s="1" t="str">
        <f>IFERROR(__xludf.DUMMYFUNCTION("""COMPUTED_VALUE"""),"C;HTML/CSS;Java;JavaScript;Swift")</f>
        <v>C;HTML/CSS;Java;JavaScript;Swift</v>
      </c>
      <c r="E6482" s="1" t="str">
        <f>IFERROR(__xludf.DUMMYFUNCTION("UNIQUE(SPLIT(B6482,"";""))"),"C")</f>
        <v>C</v>
      </c>
      <c r="F6482" s="1" t="str">
        <f>IFERROR(__xludf.DUMMYFUNCTION("""COMPUTED_VALUE"""),"HTML/CSS")</f>
        <v>HTML/CSS</v>
      </c>
      <c r="G6482" s="1" t="str">
        <f>IFERROR(__xludf.DUMMYFUNCTION("""COMPUTED_VALUE"""),"Java")</f>
        <v>Java</v>
      </c>
      <c r="H6482" s="1" t="str">
        <f>IFERROR(__xludf.DUMMYFUNCTION("""COMPUTED_VALUE"""),"JavaScript")</f>
        <v>JavaScript</v>
      </c>
      <c r="I6482" s="1" t="str">
        <f>IFERROR(__xludf.DUMMYFUNCTION("""COMPUTED_VALUE"""),"Swift")</f>
        <v>Swift</v>
      </c>
    </row>
    <row r="6483">
      <c r="B6483" s="1" t="str">
        <f>IFERROR(__xludf.DUMMYFUNCTION("""COMPUTED_VALUE"""),"Elixir;Erlang;Go;HTML/CSS;JavaScript;Python;TypeScript")</f>
        <v>Elixir;Erlang;Go;HTML/CSS;JavaScript;Python;TypeScript</v>
      </c>
      <c r="E6483" s="1" t="str">
        <f>IFERROR(__xludf.DUMMYFUNCTION("UNIQUE(SPLIT(B6483,"";""))"),"Elixir")</f>
        <v>Elixir</v>
      </c>
      <c r="F6483" s="1" t="str">
        <f>IFERROR(__xludf.DUMMYFUNCTION("""COMPUTED_VALUE"""),"Erlang")</f>
        <v>Erlang</v>
      </c>
      <c r="G6483" s="1" t="str">
        <f>IFERROR(__xludf.DUMMYFUNCTION("""COMPUTED_VALUE"""),"Go")</f>
        <v>Go</v>
      </c>
      <c r="H6483" s="1" t="str">
        <f>IFERROR(__xludf.DUMMYFUNCTION("""COMPUTED_VALUE"""),"HTML/CSS")</f>
        <v>HTML/CSS</v>
      </c>
      <c r="I6483" s="1" t="str">
        <f>IFERROR(__xludf.DUMMYFUNCTION("""COMPUTED_VALUE"""),"JavaScript")</f>
        <v>JavaScript</v>
      </c>
      <c r="J6483" s="1" t="str">
        <f>IFERROR(__xludf.DUMMYFUNCTION("""COMPUTED_VALUE"""),"Python")</f>
        <v>Python</v>
      </c>
      <c r="K6483" s="1" t="str">
        <f>IFERROR(__xludf.DUMMYFUNCTION("""COMPUTED_VALUE"""),"TypeScript")</f>
        <v>TypeScript</v>
      </c>
    </row>
    <row r="6484">
      <c r="B6484" s="1" t="str">
        <f>IFERROR(__xludf.DUMMYFUNCTION("""COMPUTED_VALUE"""),"Dart;HTML/CSS;JavaScript;Kotlin;TypeScript")</f>
        <v>Dart;HTML/CSS;JavaScript;Kotlin;TypeScript</v>
      </c>
      <c r="E6484" s="1" t="str">
        <f>IFERROR(__xludf.DUMMYFUNCTION("UNIQUE(SPLIT(B6484,"";""))"),"Dart")</f>
        <v>Dart</v>
      </c>
      <c r="F6484" s="1" t="str">
        <f>IFERROR(__xludf.DUMMYFUNCTION("""COMPUTED_VALUE"""),"HTML/CSS")</f>
        <v>HTML/CSS</v>
      </c>
      <c r="G6484" s="1" t="str">
        <f>IFERROR(__xludf.DUMMYFUNCTION("""COMPUTED_VALUE"""),"JavaScript")</f>
        <v>JavaScript</v>
      </c>
      <c r="H6484" s="1" t="str">
        <f>IFERROR(__xludf.DUMMYFUNCTION("""COMPUTED_VALUE"""),"Kotlin")</f>
        <v>Kotlin</v>
      </c>
      <c r="I6484" s="1" t="str">
        <f>IFERROR(__xludf.DUMMYFUNCTION("""COMPUTED_VALUE"""),"TypeScript")</f>
        <v>TypeScript</v>
      </c>
    </row>
    <row r="6485">
      <c r="B6485" s="1" t="str">
        <f>IFERROR(__xludf.DUMMYFUNCTION("""COMPUTED_VALUE"""),"Bash/Shell/PowerShell;HTML/CSS;R;Ruby;SQL")</f>
        <v>Bash/Shell/PowerShell;HTML/CSS;R;Ruby;SQL</v>
      </c>
      <c r="E6485" s="1" t="str">
        <f>IFERROR(__xludf.DUMMYFUNCTION("UNIQUE(SPLIT(B6485,"";""))"),"Bash/Shell/PowerShell")</f>
        <v>Bash/Shell/PowerShell</v>
      </c>
      <c r="F6485" s="1" t="str">
        <f>IFERROR(__xludf.DUMMYFUNCTION("""COMPUTED_VALUE"""),"HTML/CSS")</f>
        <v>HTML/CSS</v>
      </c>
      <c r="G6485" s="1" t="str">
        <f>IFERROR(__xludf.DUMMYFUNCTION("""COMPUTED_VALUE"""),"R")</f>
        <v>R</v>
      </c>
      <c r="H6485" s="1" t="str">
        <f>IFERROR(__xludf.DUMMYFUNCTION("""COMPUTED_VALUE"""),"Ruby")</f>
        <v>Ruby</v>
      </c>
      <c r="I6485" s="1" t="str">
        <f>IFERROR(__xludf.DUMMYFUNCTION("""COMPUTED_VALUE"""),"SQL")</f>
        <v>SQL</v>
      </c>
    </row>
    <row r="6486">
      <c r="B6486" s="1" t="str">
        <f>IFERROR(__xludf.DUMMYFUNCTION("""COMPUTED_VALUE"""),"Java;Ruby;Scala;SQL")</f>
        <v>Java;Ruby;Scala;SQL</v>
      </c>
      <c r="E6486" s="1" t="str">
        <f>IFERROR(__xludf.DUMMYFUNCTION("UNIQUE(SPLIT(B6486,"";""))"),"Java")</f>
        <v>Java</v>
      </c>
      <c r="F6486" s="1" t="str">
        <f>IFERROR(__xludf.DUMMYFUNCTION("""COMPUTED_VALUE"""),"Ruby")</f>
        <v>Ruby</v>
      </c>
      <c r="G6486" s="1" t="str">
        <f>IFERROR(__xludf.DUMMYFUNCTION("""COMPUTED_VALUE"""),"Scala")</f>
        <v>Scala</v>
      </c>
      <c r="H6486" s="1" t="str">
        <f>IFERROR(__xludf.DUMMYFUNCTION("""COMPUTED_VALUE"""),"SQL")</f>
        <v>SQL</v>
      </c>
    </row>
    <row r="6487">
      <c r="B6487" s="1" t="str">
        <f>IFERROR(__xludf.DUMMYFUNCTION("""COMPUTED_VALUE"""),"C;Objective-C;Other(s):")</f>
        <v>C;Objective-C;Other(s):</v>
      </c>
      <c r="E6487" s="1" t="str">
        <f>IFERROR(__xludf.DUMMYFUNCTION("UNIQUE(SPLIT(B6487,"";""))"),"C")</f>
        <v>C</v>
      </c>
      <c r="F6487" s="1" t="str">
        <f>IFERROR(__xludf.DUMMYFUNCTION("""COMPUTED_VALUE"""),"Objective-C")</f>
        <v>Objective-C</v>
      </c>
      <c r="G6487" s="1" t="str">
        <f>IFERROR(__xludf.DUMMYFUNCTION("""COMPUTED_VALUE"""),"Other(s):")</f>
        <v>Other(s):</v>
      </c>
    </row>
    <row r="6488">
      <c r="B6488" s="1" t="str">
        <f>IFERROR(__xludf.DUMMYFUNCTION("""COMPUTED_VALUE"""),"HTML/CSS;Java")</f>
        <v>HTML/CSS;Java</v>
      </c>
      <c r="E6488" s="1" t="str">
        <f>IFERROR(__xludf.DUMMYFUNCTION("UNIQUE(SPLIT(B6488,"";""))"),"HTML/CSS")</f>
        <v>HTML/CSS</v>
      </c>
      <c r="F6488" s="1" t="str">
        <f>IFERROR(__xludf.DUMMYFUNCTION("""COMPUTED_VALUE"""),"Java")</f>
        <v>Java</v>
      </c>
    </row>
    <row r="6489">
      <c r="B6489" s="1" t="str">
        <f>IFERROR(__xludf.DUMMYFUNCTION("""COMPUTED_VALUE"""),"C++;C#;HTML/CSS;Java;JavaScript;SQL")</f>
        <v>C++;C#;HTML/CSS;Java;JavaScript;SQL</v>
      </c>
      <c r="E6489" s="1" t="str">
        <f>IFERROR(__xludf.DUMMYFUNCTION("UNIQUE(SPLIT(B6489,"";""))"),"C++")</f>
        <v>C++</v>
      </c>
      <c r="F6489" s="1" t="str">
        <f>IFERROR(__xludf.DUMMYFUNCTION("""COMPUTED_VALUE"""),"C#")</f>
        <v>C#</v>
      </c>
      <c r="G6489" s="1" t="str">
        <f>IFERROR(__xludf.DUMMYFUNCTION("""COMPUTED_VALUE"""),"HTML/CSS")</f>
        <v>HTML/CSS</v>
      </c>
      <c r="H6489" s="1" t="str">
        <f>IFERROR(__xludf.DUMMYFUNCTION("""COMPUTED_VALUE"""),"Java")</f>
        <v>Java</v>
      </c>
      <c r="I6489" s="1" t="str">
        <f>IFERROR(__xludf.DUMMYFUNCTION("""COMPUTED_VALUE"""),"JavaScript")</f>
        <v>JavaScript</v>
      </c>
      <c r="J6489" s="1" t="str">
        <f>IFERROR(__xludf.DUMMYFUNCTION("""COMPUTED_VALUE"""),"SQL")</f>
        <v>SQL</v>
      </c>
    </row>
    <row r="6490">
      <c r="B6490" s="1" t="str">
        <f>IFERROR(__xludf.DUMMYFUNCTION("""COMPUTED_VALUE"""),"C++;Python")</f>
        <v>C++;Python</v>
      </c>
      <c r="E6490" s="1" t="str">
        <f>IFERROR(__xludf.DUMMYFUNCTION("UNIQUE(SPLIT(B6490,"";""))"),"C++")</f>
        <v>C++</v>
      </c>
      <c r="F6490" s="1" t="str">
        <f>IFERROR(__xludf.DUMMYFUNCTION("""COMPUTED_VALUE"""),"Python")</f>
        <v>Python</v>
      </c>
    </row>
    <row r="6491">
      <c r="B6491" s="1" t="str">
        <f>IFERROR(__xludf.DUMMYFUNCTION("""COMPUTED_VALUE"""),"C;Java;Python")</f>
        <v>C;Java;Python</v>
      </c>
      <c r="E6491" s="1" t="str">
        <f>IFERROR(__xludf.DUMMYFUNCTION("UNIQUE(SPLIT(B6491,"";""))"),"C")</f>
        <v>C</v>
      </c>
      <c r="F6491" s="1" t="str">
        <f>IFERROR(__xludf.DUMMYFUNCTION("""COMPUTED_VALUE"""),"Java")</f>
        <v>Java</v>
      </c>
      <c r="G6491" s="1" t="str">
        <f>IFERROR(__xludf.DUMMYFUNCTION("""COMPUTED_VALUE"""),"Python")</f>
        <v>Python</v>
      </c>
    </row>
    <row r="6492">
      <c r="B6492" s="1" t="str">
        <f>IFERROR(__xludf.DUMMYFUNCTION("""COMPUTED_VALUE"""),"C#;JavaScript;PHP")</f>
        <v>C#;JavaScript;PHP</v>
      </c>
      <c r="E6492" s="1" t="str">
        <f>IFERROR(__xludf.DUMMYFUNCTION("UNIQUE(SPLIT(B6492,"";""))"),"C#")</f>
        <v>C#</v>
      </c>
      <c r="F6492" s="1" t="str">
        <f>IFERROR(__xludf.DUMMYFUNCTION("""COMPUTED_VALUE"""),"JavaScript")</f>
        <v>JavaScript</v>
      </c>
      <c r="G6492" s="1" t="str">
        <f>IFERROR(__xludf.DUMMYFUNCTION("""COMPUTED_VALUE"""),"PHP")</f>
        <v>PHP</v>
      </c>
    </row>
    <row r="6493">
      <c r="B6493" s="1" t="str">
        <f>IFERROR(__xludf.DUMMYFUNCTION("""COMPUTED_VALUE"""),"C;C++;C#;Java")</f>
        <v>C;C++;C#;Java</v>
      </c>
      <c r="E6493" s="1" t="str">
        <f>IFERROR(__xludf.DUMMYFUNCTION("UNIQUE(SPLIT(B6493,"";""))"),"C")</f>
        <v>C</v>
      </c>
      <c r="F6493" s="1" t="str">
        <f>IFERROR(__xludf.DUMMYFUNCTION("""COMPUTED_VALUE"""),"C++")</f>
        <v>C++</v>
      </c>
      <c r="G6493" s="1" t="str">
        <f>IFERROR(__xludf.DUMMYFUNCTION("""COMPUTED_VALUE"""),"C#")</f>
        <v>C#</v>
      </c>
      <c r="H6493" s="1" t="str">
        <f>IFERROR(__xludf.DUMMYFUNCTION("""COMPUTED_VALUE"""),"Java")</f>
        <v>Java</v>
      </c>
    </row>
    <row r="6494">
      <c r="B6494" s="1" t="str">
        <f>IFERROR(__xludf.DUMMYFUNCTION("""COMPUTED_VALUE"""),"Bash/Shell/PowerShell;HTML/CSS;Java;JavaScript;Kotlin;Python;SQL")</f>
        <v>Bash/Shell/PowerShell;HTML/CSS;Java;JavaScript;Kotlin;Python;SQL</v>
      </c>
      <c r="E6494" s="1" t="str">
        <f>IFERROR(__xludf.DUMMYFUNCTION("UNIQUE(SPLIT(B6494,"";""))"),"Bash/Shell/PowerShell")</f>
        <v>Bash/Shell/PowerShell</v>
      </c>
      <c r="F6494" s="1" t="str">
        <f>IFERROR(__xludf.DUMMYFUNCTION("""COMPUTED_VALUE"""),"HTML/CSS")</f>
        <v>HTML/CSS</v>
      </c>
      <c r="G6494" s="1" t="str">
        <f>IFERROR(__xludf.DUMMYFUNCTION("""COMPUTED_VALUE"""),"Java")</f>
        <v>Java</v>
      </c>
      <c r="H6494" s="1" t="str">
        <f>IFERROR(__xludf.DUMMYFUNCTION("""COMPUTED_VALUE"""),"JavaScript")</f>
        <v>JavaScript</v>
      </c>
      <c r="I6494" s="1" t="str">
        <f>IFERROR(__xludf.DUMMYFUNCTION("""COMPUTED_VALUE"""),"Kotlin")</f>
        <v>Kotlin</v>
      </c>
      <c r="J6494" s="1" t="str">
        <f>IFERROR(__xludf.DUMMYFUNCTION("""COMPUTED_VALUE"""),"Python")</f>
        <v>Python</v>
      </c>
      <c r="K6494" s="1" t="str">
        <f>IFERROR(__xludf.DUMMYFUNCTION("""COMPUTED_VALUE"""),"SQL")</f>
        <v>SQL</v>
      </c>
    </row>
    <row r="6495">
      <c r="B6495" s="1" t="str">
        <f>IFERROR(__xludf.DUMMYFUNCTION("""COMPUTED_VALUE"""),"HTML/CSS;Java;JavaScript;SQL")</f>
        <v>HTML/CSS;Java;JavaScript;SQL</v>
      </c>
      <c r="E6495" s="1" t="str">
        <f>IFERROR(__xludf.DUMMYFUNCTION("UNIQUE(SPLIT(B6495,"";""))"),"HTML/CSS")</f>
        <v>HTML/CSS</v>
      </c>
      <c r="F6495" s="1" t="str">
        <f>IFERROR(__xludf.DUMMYFUNCTION("""COMPUTED_VALUE"""),"Java")</f>
        <v>Java</v>
      </c>
      <c r="G6495" s="1" t="str">
        <f>IFERROR(__xludf.DUMMYFUNCTION("""COMPUTED_VALUE"""),"JavaScript")</f>
        <v>JavaScript</v>
      </c>
      <c r="H6495" s="1" t="str">
        <f>IFERROR(__xludf.DUMMYFUNCTION("""COMPUTED_VALUE"""),"SQL")</f>
        <v>SQL</v>
      </c>
    </row>
    <row r="6496">
      <c r="B6496" s="1" t="str">
        <f>IFERROR(__xludf.DUMMYFUNCTION("""COMPUTED_VALUE"""),"Bash/Shell/PowerShell;C;C++;C#;HTML/CSS;Java;JavaScript;Python;SQL;TypeScript")</f>
        <v>Bash/Shell/PowerShell;C;C++;C#;HTML/CSS;Java;JavaScript;Python;SQL;TypeScript</v>
      </c>
      <c r="E6496" s="1" t="str">
        <f>IFERROR(__xludf.DUMMYFUNCTION("UNIQUE(SPLIT(B6496,"";""))"),"Bash/Shell/PowerShell")</f>
        <v>Bash/Shell/PowerShell</v>
      </c>
      <c r="F6496" s="1" t="str">
        <f>IFERROR(__xludf.DUMMYFUNCTION("""COMPUTED_VALUE"""),"C")</f>
        <v>C</v>
      </c>
      <c r="G6496" s="1" t="str">
        <f>IFERROR(__xludf.DUMMYFUNCTION("""COMPUTED_VALUE"""),"C++")</f>
        <v>C++</v>
      </c>
      <c r="H6496" s="1" t="str">
        <f>IFERROR(__xludf.DUMMYFUNCTION("""COMPUTED_VALUE"""),"C#")</f>
        <v>C#</v>
      </c>
      <c r="I6496" s="1" t="str">
        <f>IFERROR(__xludf.DUMMYFUNCTION("""COMPUTED_VALUE"""),"HTML/CSS")</f>
        <v>HTML/CSS</v>
      </c>
      <c r="J6496" s="1" t="str">
        <f>IFERROR(__xludf.DUMMYFUNCTION("""COMPUTED_VALUE"""),"Java")</f>
        <v>Java</v>
      </c>
      <c r="K6496" s="1" t="str">
        <f>IFERROR(__xludf.DUMMYFUNCTION("""COMPUTED_VALUE"""),"JavaScript")</f>
        <v>JavaScript</v>
      </c>
      <c r="L6496" s="1" t="str">
        <f>IFERROR(__xludf.DUMMYFUNCTION("""COMPUTED_VALUE"""),"Python")</f>
        <v>Python</v>
      </c>
      <c r="M6496" s="1" t="str">
        <f>IFERROR(__xludf.DUMMYFUNCTION("""COMPUTED_VALUE"""),"SQL")</f>
        <v>SQL</v>
      </c>
      <c r="N6496" s="1" t="str">
        <f>IFERROR(__xludf.DUMMYFUNCTION("""COMPUTED_VALUE"""),"TypeScript")</f>
        <v>TypeScript</v>
      </c>
    </row>
    <row r="6497">
      <c r="B6497" s="1" t="str">
        <f>IFERROR(__xludf.DUMMYFUNCTION("""COMPUTED_VALUE"""),"C;Other(s):")</f>
        <v>C;Other(s):</v>
      </c>
      <c r="E6497" s="1" t="str">
        <f>IFERROR(__xludf.DUMMYFUNCTION("UNIQUE(SPLIT(B6497,"";""))"),"C")</f>
        <v>C</v>
      </c>
      <c r="F6497" s="1" t="str">
        <f>IFERROR(__xludf.DUMMYFUNCTION("""COMPUTED_VALUE"""),"Other(s):")</f>
        <v>Other(s):</v>
      </c>
    </row>
    <row r="6498">
      <c r="B6498" s="1" t="str">
        <f>IFERROR(__xludf.DUMMYFUNCTION("""COMPUTED_VALUE"""),"Bash/Shell/PowerShell;HTML/CSS;JavaScript;TypeScript")</f>
        <v>Bash/Shell/PowerShell;HTML/CSS;JavaScript;TypeScript</v>
      </c>
      <c r="E6498" s="1" t="str">
        <f>IFERROR(__xludf.DUMMYFUNCTION("UNIQUE(SPLIT(B6498,"";""))"),"Bash/Shell/PowerShell")</f>
        <v>Bash/Shell/PowerShell</v>
      </c>
      <c r="F6498" s="1" t="str">
        <f>IFERROR(__xludf.DUMMYFUNCTION("""COMPUTED_VALUE"""),"HTML/CSS")</f>
        <v>HTML/CSS</v>
      </c>
      <c r="G6498" s="1" t="str">
        <f>IFERROR(__xludf.DUMMYFUNCTION("""COMPUTED_VALUE"""),"JavaScript")</f>
        <v>JavaScript</v>
      </c>
      <c r="H6498" s="1" t="str">
        <f>IFERROR(__xludf.DUMMYFUNCTION("""COMPUTED_VALUE"""),"TypeScript")</f>
        <v>TypeScript</v>
      </c>
    </row>
    <row r="6499">
      <c r="B6499" s="1" t="str">
        <f>IFERROR(__xludf.DUMMYFUNCTION("""COMPUTED_VALUE"""),"Bash/Shell/PowerShell;C;Other(s):")</f>
        <v>Bash/Shell/PowerShell;C;Other(s):</v>
      </c>
      <c r="E6499" s="1" t="str">
        <f>IFERROR(__xludf.DUMMYFUNCTION("UNIQUE(SPLIT(B6499,"";""))"),"Bash/Shell/PowerShell")</f>
        <v>Bash/Shell/PowerShell</v>
      </c>
      <c r="F6499" s="1" t="str">
        <f>IFERROR(__xludf.DUMMYFUNCTION("""COMPUTED_VALUE"""),"C")</f>
        <v>C</v>
      </c>
      <c r="G6499" s="1" t="str">
        <f>IFERROR(__xludf.DUMMYFUNCTION("""COMPUTED_VALUE"""),"Other(s):")</f>
        <v>Other(s):</v>
      </c>
    </row>
    <row r="6500">
      <c r="B6500" s="1" t="str">
        <f>IFERROR(__xludf.DUMMYFUNCTION("""COMPUTED_VALUE"""),"C++;C#;HTML/CSS;Java;JavaScript;PHP;SQL;VBA")</f>
        <v>C++;C#;HTML/CSS;Java;JavaScript;PHP;SQL;VBA</v>
      </c>
      <c r="E6500" s="1" t="str">
        <f>IFERROR(__xludf.DUMMYFUNCTION("UNIQUE(SPLIT(B6500,"";""))"),"C++")</f>
        <v>C++</v>
      </c>
      <c r="F6500" s="1" t="str">
        <f>IFERROR(__xludf.DUMMYFUNCTION("""COMPUTED_VALUE"""),"C#")</f>
        <v>C#</v>
      </c>
      <c r="G6500" s="1" t="str">
        <f>IFERROR(__xludf.DUMMYFUNCTION("""COMPUTED_VALUE"""),"HTML/CSS")</f>
        <v>HTML/CSS</v>
      </c>
      <c r="H6500" s="1" t="str">
        <f>IFERROR(__xludf.DUMMYFUNCTION("""COMPUTED_VALUE"""),"Java")</f>
        <v>Java</v>
      </c>
      <c r="I6500" s="1" t="str">
        <f>IFERROR(__xludf.DUMMYFUNCTION("""COMPUTED_VALUE"""),"JavaScript")</f>
        <v>JavaScript</v>
      </c>
      <c r="J6500" s="1" t="str">
        <f>IFERROR(__xludf.DUMMYFUNCTION("""COMPUTED_VALUE"""),"PHP")</f>
        <v>PHP</v>
      </c>
      <c r="K6500" s="1" t="str">
        <f>IFERROR(__xludf.DUMMYFUNCTION("""COMPUTED_VALUE"""),"SQL")</f>
        <v>SQL</v>
      </c>
      <c r="L6500" s="1" t="str">
        <f>IFERROR(__xludf.DUMMYFUNCTION("""COMPUTED_VALUE"""),"VBA")</f>
        <v>VBA</v>
      </c>
    </row>
    <row r="6501">
      <c r="B6501" s="1" t="str">
        <f>IFERROR(__xludf.DUMMYFUNCTION("""COMPUTED_VALUE"""),"Bash/Shell/PowerShell;C#")</f>
        <v>Bash/Shell/PowerShell;C#</v>
      </c>
      <c r="E6501" s="1" t="str">
        <f>IFERROR(__xludf.DUMMYFUNCTION("UNIQUE(SPLIT(B6501,"";""))"),"Bash/Shell/PowerShell")</f>
        <v>Bash/Shell/PowerShell</v>
      </c>
      <c r="F6501" s="1" t="str">
        <f>IFERROR(__xludf.DUMMYFUNCTION("""COMPUTED_VALUE"""),"C#")</f>
        <v>C#</v>
      </c>
    </row>
    <row r="6502">
      <c r="B6502" s="1" t="str">
        <f>IFERROR(__xludf.DUMMYFUNCTION("""COMPUTED_VALUE"""),"HTML/CSS;JavaScript;PHP;SQL;TypeScript")</f>
        <v>HTML/CSS;JavaScript;PHP;SQL;TypeScript</v>
      </c>
      <c r="E6502" s="1" t="str">
        <f>IFERROR(__xludf.DUMMYFUNCTION("UNIQUE(SPLIT(B6502,"";""))"),"HTML/CSS")</f>
        <v>HTML/CSS</v>
      </c>
      <c r="F6502" s="1" t="str">
        <f>IFERROR(__xludf.DUMMYFUNCTION("""COMPUTED_VALUE"""),"JavaScript")</f>
        <v>JavaScript</v>
      </c>
      <c r="G6502" s="1" t="str">
        <f>IFERROR(__xludf.DUMMYFUNCTION("""COMPUTED_VALUE"""),"PHP")</f>
        <v>PHP</v>
      </c>
      <c r="H6502" s="1" t="str">
        <f>IFERROR(__xludf.DUMMYFUNCTION("""COMPUTED_VALUE"""),"SQL")</f>
        <v>SQL</v>
      </c>
      <c r="I6502" s="1" t="str">
        <f>IFERROR(__xludf.DUMMYFUNCTION("""COMPUTED_VALUE"""),"TypeScript")</f>
        <v>TypeScript</v>
      </c>
    </row>
    <row r="6503">
      <c r="B6503" s="1" t="str">
        <f>IFERROR(__xludf.DUMMYFUNCTION("""COMPUTED_VALUE"""),"Bash/Shell/PowerShell;C#;JavaScript;SQL;TypeScript;WebAssembly")</f>
        <v>Bash/Shell/PowerShell;C#;JavaScript;SQL;TypeScript;WebAssembly</v>
      </c>
      <c r="E6503" s="1" t="str">
        <f>IFERROR(__xludf.DUMMYFUNCTION("UNIQUE(SPLIT(B6503,"";""))"),"Bash/Shell/PowerShell")</f>
        <v>Bash/Shell/PowerShell</v>
      </c>
      <c r="F6503" s="1" t="str">
        <f>IFERROR(__xludf.DUMMYFUNCTION("""COMPUTED_VALUE"""),"C#")</f>
        <v>C#</v>
      </c>
      <c r="G6503" s="1" t="str">
        <f>IFERROR(__xludf.DUMMYFUNCTION("""COMPUTED_VALUE"""),"JavaScript")</f>
        <v>JavaScript</v>
      </c>
      <c r="H6503" s="1" t="str">
        <f>IFERROR(__xludf.DUMMYFUNCTION("""COMPUTED_VALUE"""),"SQL")</f>
        <v>SQL</v>
      </c>
      <c r="I6503" s="1" t="str">
        <f>IFERROR(__xludf.DUMMYFUNCTION("""COMPUTED_VALUE"""),"TypeScript")</f>
        <v>TypeScript</v>
      </c>
      <c r="J6503" s="1" t="str">
        <f>IFERROR(__xludf.DUMMYFUNCTION("""COMPUTED_VALUE"""),"WebAssembly")</f>
        <v>WebAssembly</v>
      </c>
    </row>
    <row r="6504">
      <c r="B6504" s="1" t="str">
        <f>IFERROR(__xludf.DUMMYFUNCTION("""COMPUTED_VALUE"""),"Assembly;C;Java")</f>
        <v>Assembly;C;Java</v>
      </c>
      <c r="E6504" s="1" t="str">
        <f>IFERROR(__xludf.DUMMYFUNCTION("UNIQUE(SPLIT(B6504,"";""))"),"Assembly")</f>
        <v>Assembly</v>
      </c>
      <c r="F6504" s="1" t="str">
        <f>IFERROR(__xludf.DUMMYFUNCTION("""COMPUTED_VALUE"""),"C")</f>
        <v>C</v>
      </c>
      <c r="G6504" s="1" t="str">
        <f>IFERROR(__xludf.DUMMYFUNCTION("""COMPUTED_VALUE"""),"Java")</f>
        <v>Java</v>
      </c>
    </row>
    <row r="6505">
      <c r="B6505" s="1" t="str">
        <f>IFERROR(__xludf.DUMMYFUNCTION("""COMPUTED_VALUE"""),"Bash/Shell/PowerShell;HTML/CSS;Java;JavaScript;SQL")</f>
        <v>Bash/Shell/PowerShell;HTML/CSS;Java;JavaScript;SQL</v>
      </c>
      <c r="E6505" s="1" t="str">
        <f>IFERROR(__xludf.DUMMYFUNCTION("UNIQUE(SPLIT(B6505,"";""))"),"Bash/Shell/PowerShell")</f>
        <v>Bash/Shell/PowerShell</v>
      </c>
      <c r="F6505" s="1" t="str">
        <f>IFERROR(__xludf.DUMMYFUNCTION("""COMPUTED_VALUE"""),"HTML/CSS")</f>
        <v>HTML/CSS</v>
      </c>
      <c r="G6505" s="1" t="str">
        <f>IFERROR(__xludf.DUMMYFUNCTION("""COMPUTED_VALUE"""),"Java")</f>
        <v>Java</v>
      </c>
      <c r="H6505" s="1" t="str">
        <f>IFERROR(__xludf.DUMMYFUNCTION("""COMPUTED_VALUE"""),"JavaScript")</f>
        <v>JavaScript</v>
      </c>
      <c r="I6505" s="1" t="str">
        <f>IFERROR(__xludf.DUMMYFUNCTION("""COMPUTED_VALUE"""),"SQL")</f>
        <v>SQL</v>
      </c>
    </row>
    <row r="6506">
      <c r="B6506" s="1" t="str">
        <f>IFERROR(__xludf.DUMMYFUNCTION("""COMPUTED_VALUE"""),"Python")</f>
        <v>Python</v>
      </c>
      <c r="E6506" s="1" t="str">
        <f>IFERROR(__xludf.DUMMYFUNCTION("UNIQUE(SPLIT(B6506,"";""))"),"Python")</f>
        <v>Python</v>
      </c>
    </row>
    <row r="6507">
      <c r="B6507" s="1" t="str">
        <f>IFERROR(__xludf.DUMMYFUNCTION("""COMPUTED_VALUE"""),"C#;HTML/CSS;JavaScript;SQL;TypeScript")</f>
        <v>C#;HTML/CSS;JavaScript;SQL;TypeScript</v>
      </c>
      <c r="E6507" s="1" t="str">
        <f>IFERROR(__xludf.DUMMYFUNCTION("UNIQUE(SPLIT(B6507,"";""))"),"C#")</f>
        <v>C#</v>
      </c>
      <c r="F6507" s="1" t="str">
        <f>IFERROR(__xludf.DUMMYFUNCTION("""COMPUTED_VALUE"""),"HTML/CSS")</f>
        <v>HTML/CSS</v>
      </c>
      <c r="G6507" s="1" t="str">
        <f>IFERROR(__xludf.DUMMYFUNCTION("""COMPUTED_VALUE"""),"JavaScript")</f>
        <v>JavaScript</v>
      </c>
      <c r="H6507" s="1" t="str">
        <f>IFERROR(__xludf.DUMMYFUNCTION("""COMPUTED_VALUE"""),"SQL")</f>
        <v>SQL</v>
      </c>
      <c r="I6507" s="1" t="str">
        <f>IFERROR(__xludf.DUMMYFUNCTION("""COMPUTED_VALUE"""),"TypeScript")</f>
        <v>TypeScript</v>
      </c>
    </row>
    <row r="6508">
      <c r="B6508" s="1" t="str">
        <f>IFERROR(__xludf.DUMMYFUNCTION("""COMPUTED_VALUE"""),"Bash/Shell/PowerShell;C++;C#;HTML/CSS;Java;JavaScript;Python;TypeScript")</f>
        <v>Bash/Shell/PowerShell;C++;C#;HTML/CSS;Java;JavaScript;Python;TypeScript</v>
      </c>
      <c r="E6508" s="1" t="str">
        <f>IFERROR(__xludf.DUMMYFUNCTION("UNIQUE(SPLIT(B6508,"";""))"),"Bash/Shell/PowerShell")</f>
        <v>Bash/Shell/PowerShell</v>
      </c>
      <c r="F6508" s="1" t="str">
        <f>IFERROR(__xludf.DUMMYFUNCTION("""COMPUTED_VALUE"""),"C++")</f>
        <v>C++</v>
      </c>
      <c r="G6508" s="1" t="str">
        <f>IFERROR(__xludf.DUMMYFUNCTION("""COMPUTED_VALUE"""),"C#")</f>
        <v>C#</v>
      </c>
      <c r="H6508" s="1" t="str">
        <f>IFERROR(__xludf.DUMMYFUNCTION("""COMPUTED_VALUE"""),"HTML/CSS")</f>
        <v>HTML/CSS</v>
      </c>
      <c r="I6508" s="1" t="str">
        <f>IFERROR(__xludf.DUMMYFUNCTION("""COMPUTED_VALUE"""),"Java")</f>
        <v>Java</v>
      </c>
      <c r="J6508" s="1" t="str">
        <f>IFERROR(__xludf.DUMMYFUNCTION("""COMPUTED_VALUE"""),"JavaScript")</f>
        <v>JavaScript</v>
      </c>
      <c r="K6508" s="1" t="str">
        <f>IFERROR(__xludf.DUMMYFUNCTION("""COMPUTED_VALUE"""),"Python")</f>
        <v>Python</v>
      </c>
      <c r="L6508" s="1" t="str">
        <f>IFERROR(__xludf.DUMMYFUNCTION("""COMPUTED_VALUE"""),"TypeScript")</f>
        <v>TypeScript</v>
      </c>
    </row>
    <row r="6509">
      <c r="B6509" s="1" t="str">
        <f>IFERROR(__xludf.DUMMYFUNCTION("""COMPUTED_VALUE"""),"Bash/Shell/PowerShell;C;C++;C#;HTML/CSS;Java;JavaScript;PHP;Python;SQL;Swift")</f>
        <v>Bash/Shell/PowerShell;C;C++;C#;HTML/CSS;Java;JavaScript;PHP;Python;SQL;Swift</v>
      </c>
      <c r="E6509" s="1" t="str">
        <f>IFERROR(__xludf.DUMMYFUNCTION("UNIQUE(SPLIT(B6509,"";""))"),"Bash/Shell/PowerShell")</f>
        <v>Bash/Shell/PowerShell</v>
      </c>
      <c r="F6509" s="1" t="str">
        <f>IFERROR(__xludf.DUMMYFUNCTION("""COMPUTED_VALUE"""),"C")</f>
        <v>C</v>
      </c>
      <c r="G6509" s="1" t="str">
        <f>IFERROR(__xludf.DUMMYFUNCTION("""COMPUTED_VALUE"""),"C++")</f>
        <v>C++</v>
      </c>
      <c r="H6509" s="1" t="str">
        <f>IFERROR(__xludf.DUMMYFUNCTION("""COMPUTED_VALUE"""),"C#")</f>
        <v>C#</v>
      </c>
      <c r="I6509" s="1" t="str">
        <f>IFERROR(__xludf.DUMMYFUNCTION("""COMPUTED_VALUE"""),"HTML/CSS")</f>
        <v>HTML/CSS</v>
      </c>
      <c r="J6509" s="1" t="str">
        <f>IFERROR(__xludf.DUMMYFUNCTION("""COMPUTED_VALUE"""),"Java")</f>
        <v>Java</v>
      </c>
      <c r="K6509" s="1" t="str">
        <f>IFERROR(__xludf.DUMMYFUNCTION("""COMPUTED_VALUE"""),"JavaScript")</f>
        <v>JavaScript</v>
      </c>
      <c r="L6509" s="1" t="str">
        <f>IFERROR(__xludf.DUMMYFUNCTION("""COMPUTED_VALUE"""),"PHP")</f>
        <v>PHP</v>
      </c>
      <c r="M6509" s="1" t="str">
        <f>IFERROR(__xludf.DUMMYFUNCTION("""COMPUTED_VALUE"""),"Python")</f>
        <v>Python</v>
      </c>
      <c r="N6509" s="1" t="str">
        <f>IFERROR(__xludf.DUMMYFUNCTION("""COMPUTED_VALUE"""),"SQL")</f>
        <v>SQL</v>
      </c>
      <c r="O6509" s="1" t="str">
        <f>IFERROR(__xludf.DUMMYFUNCTION("""COMPUTED_VALUE"""),"Swift")</f>
        <v>Swift</v>
      </c>
    </row>
    <row r="6510">
      <c r="B6510" s="1" t="str">
        <f>IFERROR(__xludf.DUMMYFUNCTION("""COMPUTED_VALUE"""),"HTML/CSS;JavaScript;Other(s):")</f>
        <v>HTML/CSS;JavaScript;Other(s):</v>
      </c>
      <c r="E6510" s="1" t="str">
        <f>IFERROR(__xludf.DUMMYFUNCTION("UNIQUE(SPLIT(B6510,"";""))"),"HTML/CSS")</f>
        <v>HTML/CSS</v>
      </c>
      <c r="F6510" s="1" t="str">
        <f>IFERROR(__xludf.DUMMYFUNCTION("""COMPUTED_VALUE"""),"JavaScript")</f>
        <v>JavaScript</v>
      </c>
      <c r="G6510" s="1" t="str">
        <f>IFERROR(__xludf.DUMMYFUNCTION("""COMPUTED_VALUE"""),"Other(s):")</f>
        <v>Other(s):</v>
      </c>
    </row>
    <row r="6511">
      <c r="B6511" s="1" t="str">
        <f>IFERROR(__xludf.DUMMYFUNCTION("""COMPUTED_VALUE"""),"Java;Python")</f>
        <v>Java;Python</v>
      </c>
      <c r="E6511" s="1" t="str">
        <f>IFERROR(__xludf.DUMMYFUNCTION("UNIQUE(SPLIT(B6511,"";""))"),"Java")</f>
        <v>Java</v>
      </c>
      <c r="F6511" s="1" t="str">
        <f>IFERROR(__xludf.DUMMYFUNCTION("""COMPUTED_VALUE"""),"Python")</f>
        <v>Python</v>
      </c>
    </row>
    <row r="6512">
      <c r="B6512" s="1" t="str">
        <f>IFERROR(__xludf.DUMMYFUNCTION("""COMPUTED_VALUE"""),"Bash/Shell/PowerShell;HTML/CSS;Java;PHP;Python;SQL")</f>
        <v>Bash/Shell/PowerShell;HTML/CSS;Java;PHP;Python;SQL</v>
      </c>
      <c r="E6512" s="1" t="str">
        <f>IFERROR(__xludf.DUMMYFUNCTION("UNIQUE(SPLIT(B6512,"";""))"),"Bash/Shell/PowerShell")</f>
        <v>Bash/Shell/PowerShell</v>
      </c>
      <c r="F6512" s="1" t="str">
        <f>IFERROR(__xludf.DUMMYFUNCTION("""COMPUTED_VALUE"""),"HTML/CSS")</f>
        <v>HTML/CSS</v>
      </c>
      <c r="G6512" s="1" t="str">
        <f>IFERROR(__xludf.DUMMYFUNCTION("""COMPUTED_VALUE"""),"Java")</f>
        <v>Java</v>
      </c>
      <c r="H6512" s="1" t="str">
        <f>IFERROR(__xludf.DUMMYFUNCTION("""COMPUTED_VALUE"""),"PHP")</f>
        <v>PHP</v>
      </c>
      <c r="I6512" s="1" t="str">
        <f>IFERROR(__xludf.DUMMYFUNCTION("""COMPUTED_VALUE"""),"Python")</f>
        <v>Python</v>
      </c>
      <c r="J6512" s="1" t="str">
        <f>IFERROR(__xludf.DUMMYFUNCTION("""COMPUTED_VALUE"""),"SQL")</f>
        <v>SQL</v>
      </c>
    </row>
    <row r="6513">
      <c r="B6513" s="1" t="str">
        <f>IFERROR(__xludf.DUMMYFUNCTION("""COMPUTED_VALUE"""),"Bash/Shell/PowerShell;Python;R;SQL;VBA")</f>
        <v>Bash/Shell/PowerShell;Python;R;SQL;VBA</v>
      </c>
      <c r="E6513" s="1" t="str">
        <f>IFERROR(__xludf.DUMMYFUNCTION("UNIQUE(SPLIT(B6513,"";""))"),"Bash/Shell/PowerShell")</f>
        <v>Bash/Shell/PowerShell</v>
      </c>
      <c r="F6513" s="1" t="str">
        <f>IFERROR(__xludf.DUMMYFUNCTION("""COMPUTED_VALUE"""),"Python")</f>
        <v>Python</v>
      </c>
      <c r="G6513" s="1" t="str">
        <f>IFERROR(__xludf.DUMMYFUNCTION("""COMPUTED_VALUE"""),"R")</f>
        <v>R</v>
      </c>
      <c r="H6513" s="1" t="str">
        <f>IFERROR(__xludf.DUMMYFUNCTION("""COMPUTED_VALUE"""),"SQL")</f>
        <v>SQL</v>
      </c>
      <c r="I6513" s="1" t="str">
        <f>IFERROR(__xludf.DUMMYFUNCTION("""COMPUTED_VALUE"""),"VBA")</f>
        <v>VBA</v>
      </c>
    </row>
    <row r="6514">
      <c r="B6514" s="1" t="str">
        <f>IFERROR(__xludf.DUMMYFUNCTION("""COMPUTED_VALUE"""),"Bash/Shell/PowerShell;C#;JavaScript;Python;SQL;TypeScript")</f>
        <v>Bash/Shell/PowerShell;C#;JavaScript;Python;SQL;TypeScript</v>
      </c>
      <c r="E6514" s="1" t="str">
        <f>IFERROR(__xludf.DUMMYFUNCTION("UNIQUE(SPLIT(B6514,"";""))"),"Bash/Shell/PowerShell")</f>
        <v>Bash/Shell/PowerShell</v>
      </c>
      <c r="F6514" s="1" t="str">
        <f>IFERROR(__xludf.DUMMYFUNCTION("""COMPUTED_VALUE"""),"C#")</f>
        <v>C#</v>
      </c>
      <c r="G6514" s="1" t="str">
        <f>IFERROR(__xludf.DUMMYFUNCTION("""COMPUTED_VALUE"""),"JavaScript")</f>
        <v>JavaScript</v>
      </c>
      <c r="H6514" s="1" t="str">
        <f>IFERROR(__xludf.DUMMYFUNCTION("""COMPUTED_VALUE"""),"Python")</f>
        <v>Python</v>
      </c>
      <c r="I6514" s="1" t="str">
        <f>IFERROR(__xludf.DUMMYFUNCTION("""COMPUTED_VALUE"""),"SQL")</f>
        <v>SQL</v>
      </c>
      <c r="J6514" s="1" t="str">
        <f>IFERROR(__xludf.DUMMYFUNCTION("""COMPUTED_VALUE"""),"TypeScript")</f>
        <v>TypeScript</v>
      </c>
    </row>
    <row r="6515">
      <c r="B6515" s="1" t="str">
        <f>IFERROR(__xludf.DUMMYFUNCTION("""COMPUTED_VALUE"""),"C#;HTML/CSS;JavaScript;SQL;VBA")</f>
        <v>C#;HTML/CSS;JavaScript;SQL;VBA</v>
      </c>
      <c r="E6515" s="1" t="str">
        <f>IFERROR(__xludf.DUMMYFUNCTION("UNIQUE(SPLIT(B6515,"";""))"),"C#")</f>
        <v>C#</v>
      </c>
      <c r="F6515" s="1" t="str">
        <f>IFERROR(__xludf.DUMMYFUNCTION("""COMPUTED_VALUE"""),"HTML/CSS")</f>
        <v>HTML/CSS</v>
      </c>
      <c r="G6515" s="1" t="str">
        <f>IFERROR(__xludf.DUMMYFUNCTION("""COMPUTED_VALUE"""),"JavaScript")</f>
        <v>JavaScript</v>
      </c>
      <c r="H6515" s="1" t="str">
        <f>IFERROR(__xludf.DUMMYFUNCTION("""COMPUTED_VALUE"""),"SQL")</f>
        <v>SQL</v>
      </c>
      <c r="I6515" s="1" t="str">
        <f>IFERROR(__xludf.DUMMYFUNCTION("""COMPUTED_VALUE"""),"VBA")</f>
        <v>VBA</v>
      </c>
    </row>
    <row r="6516">
      <c r="B6516" s="1" t="str">
        <f>IFERROR(__xludf.DUMMYFUNCTION("""COMPUTED_VALUE"""),"Bash/Shell/PowerShell;JavaScript;PHP;Ruby;Scala;SQL;TypeScript")</f>
        <v>Bash/Shell/PowerShell;JavaScript;PHP;Ruby;Scala;SQL;TypeScript</v>
      </c>
      <c r="E6516" s="1" t="str">
        <f>IFERROR(__xludf.DUMMYFUNCTION("UNIQUE(SPLIT(B6516,"";""))"),"Bash/Shell/PowerShell")</f>
        <v>Bash/Shell/PowerShell</v>
      </c>
      <c r="F6516" s="1" t="str">
        <f>IFERROR(__xludf.DUMMYFUNCTION("""COMPUTED_VALUE"""),"JavaScript")</f>
        <v>JavaScript</v>
      </c>
      <c r="G6516" s="1" t="str">
        <f>IFERROR(__xludf.DUMMYFUNCTION("""COMPUTED_VALUE"""),"PHP")</f>
        <v>PHP</v>
      </c>
      <c r="H6516" s="1" t="str">
        <f>IFERROR(__xludf.DUMMYFUNCTION("""COMPUTED_VALUE"""),"Ruby")</f>
        <v>Ruby</v>
      </c>
      <c r="I6516" s="1" t="str">
        <f>IFERROR(__xludf.DUMMYFUNCTION("""COMPUTED_VALUE"""),"Scala")</f>
        <v>Scala</v>
      </c>
      <c r="J6516" s="1" t="str">
        <f>IFERROR(__xludf.DUMMYFUNCTION("""COMPUTED_VALUE"""),"SQL")</f>
        <v>SQL</v>
      </c>
      <c r="K6516" s="1" t="str">
        <f>IFERROR(__xludf.DUMMYFUNCTION("""COMPUTED_VALUE"""),"TypeScript")</f>
        <v>TypeScript</v>
      </c>
    </row>
    <row r="6517">
      <c r="B6517" s="1" t="str">
        <f>IFERROR(__xludf.DUMMYFUNCTION("""COMPUTED_VALUE"""),"C;HTML/CSS;Java;JavaScript;Python;Ruby")</f>
        <v>C;HTML/CSS;Java;JavaScript;Python;Ruby</v>
      </c>
      <c r="E6517" s="1" t="str">
        <f>IFERROR(__xludf.DUMMYFUNCTION("UNIQUE(SPLIT(B6517,"";""))"),"C")</f>
        <v>C</v>
      </c>
      <c r="F6517" s="1" t="str">
        <f>IFERROR(__xludf.DUMMYFUNCTION("""COMPUTED_VALUE"""),"HTML/CSS")</f>
        <v>HTML/CSS</v>
      </c>
      <c r="G6517" s="1" t="str">
        <f>IFERROR(__xludf.DUMMYFUNCTION("""COMPUTED_VALUE"""),"Java")</f>
        <v>Java</v>
      </c>
      <c r="H6517" s="1" t="str">
        <f>IFERROR(__xludf.DUMMYFUNCTION("""COMPUTED_VALUE"""),"JavaScript")</f>
        <v>JavaScript</v>
      </c>
      <c r="I6517" s="1" t="str">
        <f>IFERROR(__xludf.DUMMYFUNCTION("""COMPUTED_VALUE"""),"Python")</f>
        <v>Python</v>
      </c>
      <c r="J6517" s="1" t="str">
        <f>IFERROR(__xludf.DUMMYFUNCTION("""COMPUTED_VALUE"""),"Ruby")</f>
        <v>Ruby</v>
      </c>
    </row>
    <row r="6518">
      <c r="B6518" s="1" t="str">
        <f>IFERROR(__xludf.DUMMYFUNCTION("""COMPUTED_VALUE"""),"HTML/CSS;JavaScript;TypeScript")</f>
        <v>HTML/CSS;JavaScript;TypeScript</v>
      </c>
      <c r="E6518" s="1" t="str">
        <f>IFERROR(__xludf.DUMMYFUNCTION("UNIQUE(SPLIT(B6518,"";""))"),"HTML/CSS")</f>
        <v>HTML/CSS</v>
      </c>
      <c r="F6518" s="1" t="str">
        <f>IFERROR(__xludf.DUMMYFUNCTION("""COMPUTED_VALUE"""),"JavaScript")</f>
        <v>JavaScript</v>
      </c>
      <c r="G6518" s="1" t="str">
        <f>IFERROR(__xludf.DUMMYFUNCTION("""COMPUTED_VALUE"""),"TypeScript")</f>
        <v>TypeScript</v>
      </c>
    </row>
    <row r="6519">
      <c r="B6519" s="1" t="str">
        <f>IFERROR(__xludf.DUMMYFUNCTION("""COMPUTED_VALUE"""),"Bash/Shell/PowerShell;HTML/CSS;Java;JavaScript;Python;Rust;SQL")</f>
        <v>Bash/Shell/PowerShell;HTML/CSS;Java;JavaScript;Python;Rust;SQL</v>
      </c>
      <c r="E6519" s="1" t="str">
        <f>IFERROR(__xludf.DUMMYFUNCTION("UNIQUE(SPLIT(B6519,"";""))"),"Bash/Shell/PowerShell")</f>
        <v>Bash/Shell/PowerShell</v>
      </c>
      <c r="F6519" s="1" t="str">
        <f>IFERROR(__xludf.DUMMYFUNCTION("""COMPUTED_VALUE"""),"HTML/CSS")</f>
        <v>HTML/CSS</v>
      </c>
      <c r="G6519" s="1" t="str">
        <f>IFERROR(__xludf.DUMMYFUNCTION("""COMPUTED_VALUE"""),"Java")</f>
        <v>Java</v>
      </c>
      <c r="H6519" s="1" t="str">
        <f>IFERROR(__xludf.DUMMYFUNCTION("""COMPUTED_VALUE"""),"JavaScript")</f>
        <v>JavaScript</v>
      </c>
      <c r="I6519" s="1" t="str">
        <f>IFERROR(__xludf.DUMMYFUNCTION("""COMPUTED_VALUE"""),"Python")</f>
        <v>Python</v>
      </c>
      <c r="J6519" s="1" t="str">
        <f>IFERROR(__xludf.DUMMYFUNCTION("""COMPUTED_VALUE"""),"Rust")</f>
        <v>Rust</v>
      </c>
      <c r="K6519" s="1" t="str">
        <f>IFERROR(__xludf.DUMMYFUNCTION("""COMPUTED_VALUE"""),"SQL")</f>
        <v>SQL</v>
      </c>
    </row>
    <row r="6520">
      <c r="B6520" s="1" t="str">
        <f>IFERROR(__xludf.DUMMYFUNCTION("""COMPUTED_VALUE"""),"Bash/Shell/PowerShell;HTML/CSS;Java;JavaScript;Python;Ruby;SQL")</f>
        <v>Bash/Shell/PowerShell;HTML/CSS;Java;JavaScript;Python;Ruby;SQL</v>
      </c>
      <c r="E6520" s="1" t="str">
        <f>IFERROR(__xludf.DUMMYFUNCTION("UNIQUE(SPLIT(B6520,"";""))"),"Bash/Shell/PowerShell")</f>
        <v>Bash/Shell/PowerShell</v>
      </c>
      <c r="F6520" s="1" t="str">
        <f>IFERROR(__xludf.DUMMYFUNCTION("""COMPUTED_VALUE"""),"HTML/CSS")</f>
        <v>HTML/CSS</v>
      </c>
      <c r="G6520" s="1" t="str">
        <f>IFERROR(__xludf.DUMMYFUNCTION("""COMPUTED_VALUE"""),"Java")</f>
        <v>Java</v>
      </c>
      <c r="H6520" s="1" t="str">
        <f>IFERROR(__xludf.DUMMYFUNCTION("""COMPUTED_VALUE"""),"JavaScript")</f>
        <v>JavaScript</v>
      </c>
      <c r="I6520" s="1" t="str">
        <f>IFERROR(__xludf.DUMMYFUNCTION("""COMPUTED_VALUE"""),"Python")</f>
        <v>Python</v>
      </c>
      <c r="J6520" s="1" t="str">
        <f>IFERROR(__xludf.DUMMYFUNCTION("""COMPUTED_VALUE"""),"Ruby")</f>
        <v>Ruby</v>
      </c>
      <c r="K6520" s="1" t="str">
        <f>IFERROR(__xludf.DUMMYFUNCTION("""COMPUTED_VALUE"""),"SQL")</f>
        <v>SQL</v>
      </c>
    </row>
    <row r="6521">
      <c r="B6521" s="1" t="str">
        <f>IFERROR(__xludf.DUMMYFUNCTION("""COMPUTED_VALUE"""),"HTML/CSS;Java;JavaScript;SQL")</f>
        <v>HTML/CSS;Java;JavaScript;SQL</v>
      </c>
      <c r="E6521" s="1" t="str">
        <f>IFERROR(__xludf.DUMMYFUNCTION("UNIQUE(SPLIT(B6521,"";""))"),"HTML/CSS")</f>
        <v>HTML/CSS</v>
      </c>
      <c r="F6521" s="1" t="str">
        <f>IFERROR(__xludf.DUMMYFUNCTION("""COMPUTED_VALUE"""),"Java")</f>
        <v>Java</v>
      </c>
      <c r="G6521" s="1" t="str">
        <f>IFERROR(__xludf.DUMMYFUNCTION("""COMPUTED_VALUE"""),"JavaScript")</f>
        <v>JavaScript</v>
      </c>
      <c r="H6521" s="1" t="str">
        <f>IFERROR(__xludf.DUMMYFUNCTION("""COMPUTED_VALUE"""),"SQL")</f>
        <v>SQL</v>
      </c>
    </row>
    <row r="6522">
      <c r="B6522" s="1" t="str">
        <f>IFERROR(__xludf.DUMMYFUNCTION("""COMPUTED_VALUE"""),"Assembly;Bash/Shell/PowerShell;C;C++;Python")</f>
        <v>Assembly;Bash/Shell/PowerShell;C;C++;Python</v>
      </c>
      <c r="E6522" s="1" t="str">
        <f>IFERROR(__xludf.DUMMYFUNCTION("UNIQUE(SPLIT(B6522,"";""))"),"Assembly")</f>
        <v>Assembly</v>
      </c>
      <c r="F6522" s="1" t="str">
        <f>IFERROR(__xludf.DUMMYFUNCTION("""COMPUTED_VALUE"""),"Bash/Shell/PowerShell")</f>
        <v>Bash/Shell/PowerShell</v>
      </c>
      <c r="G6522" s="1" t="str">
        <f>IFERROR(__xludf.DUMMYFUNCTION("""COMPUTED_VALUE"""),"C")</f>
        <v>C</v>
      </c>
      <c r="H6522" s="1" t="str">
        <f>IFERROR(__xludf.DUMMYFUNCTION("""COMPUTED_VALUE"""),"C++")</f>
        <v>C++</v>
      </c>
      <c r="I6522" s="1" t="str">
        <f>IFERROR(__xludf.DUMMYFUNCTION("""COMPUTED_VALUE"""),"Python")</f>
        <v>Python</v>
      </c>
    </row>
    <row r="6523">
      <c r="B6523" s="1" t="str">
        <f>IFERROR(__xludf.DUMMYFUNCTION("""COMPUTED_VALUE"""),"HTML/CSS;JavaScript;SQL")</f>
        <v>HTML/CSS;JavaScript;SQL</v>
      </c>
      <c r="E6523" s="1" t="str">
        <f>IFERROR(__xludf.DUMMYFUNCTION("UNIQUE(SPLIT(B6523,"";""))"),"HTML/CSS")</f>
        <v>HTML/CSS</v>
      </c>
      <c r="F6523" s="1" t="str">
        <f>IFERROR(__xludf.DUMMYFUNCTION("""COMPUTED_VALUE"""),"JavaScript")</f>
        <v>JavaScript</v>
      </c>
      <c r="G6523" s="1" t="str">
        <f>IFERROR(__xludf.DUMMYFUNCTION("""COMPUTED_VALUE"""),"SQL")</f>
        <v>SQL</v>
      </c>
    </row>
    <row r="6524">
      <c r="B6524" s="1" t="str">
        <f>IFERROR(__xludf.DUMMYFUNCTION("""COMPUTED_VALUE"""),"Swift")</f>
        <v>Swift</v>
      </c>
      <c r="E6524" s="1" t="str">
        <f>IFERROR(__xludf.DUMMYFUNCTION("UNIQUE(SPLIT(B6524,"";""))"),"Swift")</f>
        <v>Swift</v>
      </c>
    </row>
    <row r="6525">
      <c r="B6525" s="1" t="str">
        <f>IFERROR(__xludf.DUMMYFUNCTION("""COMPUTED_VALUE"""),"Clojure;JavaScript")</f>
        <v>Clojure;JavaScript</v>
      </c>
      <c r="E6525" s="1" t="str">
        <f>IFERROR(__xludf.DUMMYFUNCTION("UNIQUE(SPLIT(B6525,"";""))"),"Clojure")</f>
        <v>Clojure</v>
      </c>
      <c r="F6525" s="1" t="str">
        <f>IFERROR(__xludf.DUMMYFUNCTION("""COMPUTED_VALUE"""),"JavaScript")</f>
        <v>JavaScript</v>
      </c>
    </row>
    <row r="6526">
      <c r="B6526" s="1" t="str">
        <f>IFERROR(__xludf.DUMMYFUNCTION("""COMPUTED_VALUE"""),"C;HTML/CSS;Java;Python;R;SQL")</f>
        <v>C;HTML/CSS;Java;Python;R;SQL</v>
      </c>
      <c r="E6526" s="1" t="str">
        <f>IFERROR(__xludf.DUMMYFUNCTION("UNIQUE(SPLIT(B6526,"";""))"),"C")</f>
        <v>C</v>
      </c>
      <c r="F6526" s="1" t="str">
        <f>IFERROR(__xludf.DUMMYFUNCTION("""COMPUTED_VALUE"""),"HTML/CSS")</f>
        <v>HTML/CSS</v>
      </c>
      <c r="G6526" s="1" t="str">
        <f>IFERROR(__xludf.DUMMYFUNCTION("""COMPUTED_VALUE"""),"Java")</f>
        <v>Java</v>
      </c>
      <c r="H6526" s="1" t="str">
        <f>IFERROR(__xludf.DUMMYFUNCTION("""COMPUTED_VALUE"""),"Python")</f>
        <v>Python</v>
      </c>
      <c r="I6526" s="1" t="str">
        <f>IFERROR(__xludf.DUMMYFUNCTION("""COMPUTED_VALUE"""),"R")</f>
        <v>R</v>
      </c>
      <c r="J6526" s="1" t="str">
        <f>IFERROR(__xludf.DUMMYFUNCTION("""COMPUTED_VALUE"""),"SQL")</f>
        <v>SQL</v>
      </c>
    </row>
    <row r="6527">
      <c r="B6527" s="1" t="str">
        <f>IFERROR(__xludf.DUMMYFUNCTION("""COMPUTED_VALUE"""),"Java;SQL")</f>
        <v>Java;SQL</v>
      </c>
      <c r="E6527" s="1" t="str">
        <f>IFERROR(__xludf.DUMMYFUNCTION("UNIQUE(SPLIT(B6527,"";""))"),"Java")</f>
        <v>Java</v>
      </c>
      <c r="F6527" s="1" t="str">
        <f>IFERROR(__xludf.DUMMYFUNCTION("""COMPUTED_VALUE"""),"SQL")</f>
        <v>SQL</v>
      </c>
    </row>
    <row r="6528">
      <c r="B6528" s="1" t="str">
        <f>IFERROR(__xludf.DUMMYFUNCTION("""COMPUTED_VALUE"""),"Bash/Shell/PowerShell;HTML/CSS;Java;JavaScript;PHP;SQL;Swift;TypeScript")</f>
        <v>Bash/Shell/PowerShell;HTML/CSS;Java;JavaScript;PHP;SQL;Swift;TypeScript</v>
      </c>
      <c r="E6528" s="1" t="str">
        <f>IFERROR(__xludf.DUMMYFUNCTION("UNIQUE(SPLIT(B6528,"";""))"),"Bash/Shell/PowerShell")</f>
        <v>Bash/Shell/PowerShell</v>
      </c>
      <c r="F6528" s="1" t="str">
        <f>IFERROR(__xludf.DUMMYFUNCTION("""COMPUTED_VALUE"""),"HTML/CSS")</f>
        <v>HTML/CSS</v>
      </c>
      <c r="G6528" s="1" t="str">
        <f>IFERROR(__xludf.DUMMYFUNCTION("""COMPUTED_VALUE"""),"Java")</f>
        <v>Java</v>
      </c>
      <c r="H6528" s="1" t="str">
        <f>IFERROR(__xludf.DUMMYFUNCTION("""COMPUTED_VALUE"""),"JavaScript")</f>
        <v>JavaScript</v>
      </c>
      <c r="I6528" s="1" t="str">
        <f>IFERROR(__xludf.DUMMYFUNCTION("""COMPUTED_VALUE"""),"PHP")</f>
        <v>PHP</v>
      </c>
      <c r="J6528" s="1" t="str">
        <f>IFERROR(__xludf.DUMMYFUNCTION("""COMPUTED_VALUE"""),"SQL")</f>
        <v>SQL</v>
      </c>
      <c r="K6528" s="1" t="str">
        <f>IFERROR(__xludf.DUMMYFUNCTION("""COMPUTED_VALUE"""),"Swift")</f>
        <v>Swift</v>
      </c>
      <c r="L6528" s="1" t="str">
        <f>IFERROR(__xludf.DUMMYFUNCTION("""COMPUTED_VALUE"""),"TypeScript")</f>
        <v>TypeScript</v>
      </c>
    </row>
    <row r="6529">
      <c r="B6529" s="1" t="str">
        <f>IFERROR(__xludf.DUMMYFUNCTION("""COMPUTED_VALUE"""),"Bash/Shell/PowerShell;HTML/CSS;Java;Kotlin;Objective-C;PHP;Python;Ruby;Scala;SQL;Swift")</f>
        <v>Bash/Shell/PowerShell;HTML/CSS;Java;Kotlin;Objective-C;PHP;Python;Ruby;Scala;SQL;Swift</v>
      </c>
      <c r="E6529" s="1" t="str">
        <f>IFERROR(__xludf.DUMMYFUNCTION("UNIQUE(SPLIT(B6529,"";""))"),"Bash/Shell/PowerShell")</f>
        <v>Bash/Shell/PowerShell</v>
      </c>
      <c r="F6529" s="1" t="str">
        <f>IFERROR(__xludf.DUMMYFUNCTION("""COMPUTED_VALUE"""),"HTML/CSS")</f>
        <v>HTML/CSS</v>
      </c>
      <c r="G6529" s="1" t="str">
        <f>IFERROR(__xludf.DUMMYFUNCTION("""COMPUTED_VALUE"""),"Java")</f>
        <v>Java</v>
      </c>
      <c r="H6529" s="1" t="str">
        <f>IFERROR(__xludf.DUMMYFUNCTION("""COMPUTED_VALUE"""),"Kotlin")</f>
        <v>Kotlin</v>
      </c>
      <c r="I6529" s="1" t="str">
        <f>IFERROR(__xludf.DUMMYFUNCTION("""COMPUTED_VALUE"""),"Objective-C")</f>
        <v>Objective-C</v>
      </c>
      <c r="J6529" s="1" t="str">
        <f>IFERROR(__xludf.DUMMYFUNCTION("""COMPUTED_VALUE"""),"PHP")</f>
        <v>PHP</v>
      </c>
      <c r="K6529" s="1" t="str">
        <f>IFERROR(__xludf.DUMMYFUNCTION("""COMPUTED_VALUE"""),"Python")</f>
        <v>Python</v>
      </c>
      <c r="L6529" s="1" t="str">
        <f>IFERROR(__xludf.DUMMYFUNCTION("""COMPUTED_VALUE"""),"Ruby")</f>
        <v>Ruby</v>
      </c>
      <c r="M6529" s="1" t="str">
        <f>IFERROR(__xludf.DUMMYFUNCTION("""COMPUTED_VALUE"""),"Scala")</f>
        <v>Scala</v>
      </c>
      <c r="N6529" s="1" t="str">
        <f>IFERROR(__xludf.DUMMYFUNCTION("""COMPUTED_VALUE"""),"SQL")</f>
        <v>SQL</v>
      </c>
      <c r="O6529" s="1" t="str">
        <f>IFERROR(__xludf.DUMMYFUNCTION("""COMPUTED_VALUE"""),"Swift")</f>
        <v>Swift</v>
      </c>
    </row>
    <row r="6530">
      <c r="B6530" s="1" t="str">
        <f>IFERROR(__xludf.DUMMYFUNCTION("""COMPUTED_VALUE"""),"Python;SQL")</f>
        <v>Python;SQL</v>
      </c>
      <c r="E6530" s="1" t="str">
        <f>IFERROR(__xludf.DUMMYFUNCTION("UNIQUE(SPLIT(B6530,"";""))"),"Python")</f>
        <v>Python</v>
      </c>
      <c r="F6530" s="1" t="str">
        <f>IFERROR(__xludf.DUMMYFUNCTION("""COMPUTED_VALUE"""),"SQL")</f>
        <v>SQL</v>
      </c>
    </row>
    <row r="6531">
      <c r="B6531" s="1" t="str">
        <f>IFERROR(__xludf.DUMMYFUNCTION("""COMPUTED_VALUE"""),"C#;JavaScript;SQL")</f>
        <v>C#;JavaScript;SQL</v>
      </c>
      <c r="E6531" s="1" t="str">
        <f>IFERROR(__xludf.DUMMYFUNCTION("UNIQUE(SPLIT(B6531,"";""))"),"C#")</f>
        <v>C#</v>
      </c>
      <c r="F6531" s="1" t="str">
        <f>IFERROR(__xludf.DUMMYFUNCTION("""COMPUTED_VALUE"""),"JavaScript")</f>
        <v>JavaScript</v>
      </c>
      <c r="G6531" s="1" t="str">
        <f>IFERROR(__xludf.DUMMYFUNCTION("""COMPUTED_VALUE"""),"SQL")</f>
        <v>SQL</v>
      </c>
    </row>
    <row r="6532">
      <c r="B6532" s="1" t="str">
        <f>IFERROR(__xludf.DUMMYFUNCTION("""COMPUTED_VALUE"""),"Bash/Shell/PowerShell;HTML/CSS;JavaScript;PHP;Python;R;SQL")</f>
        <v>Bash/Shell/PowerShell;HTML/CSS;JavaScript;PHP;Python;R;SQL</v>
      </c>
      <c r="E6532" s="1" t="str">
        <f>IFERROR(__xludf.DUMMYFUNCTION("UNIQUE(SPLIT(B6532,"";""))"),"Bash/Shell/PowerShell")</f>
        <v>Bash/Shell/PowerShell</v>
      </c>
      <c r="F6532" s="1" t="str">
        <f>IFERROR(__xludf.DUMMYFUNCTION("""COMPUTED_VALUE"""),"HTML/CSS")</f>
        <v>HTML/CSS</v>
      </c>
      <c r="G6532" s="1" t="str">
        <f>IFERROR(__xludf.DUMMYFUNCTION("""COMPUTED_VALUE"""),"JavaScript")</f>
        <v>JavaScript</v>
      </c>
      <c r="H6532" s="1" t="str">
        <f>IFERROR(__xludf.DUMMYFUNCTION("""COMPUTED_VALUE"""),"PHP")</f>
        <v>PHP</v>
      </c>
      <c r="I6532" s="1" t="str">
        <f>IFERROR(__xludf.DUMMYFUNCTION("""COMPUTED_VALUE"""),"Python")</f>
        <v>Python</v>
      </c>
      <c r="J6532" s="1" t="str">
        <f>IFERROR(__xludf.DUMMYFUNCTION("""COMPUTED_VALUE"""),"R")</f>
        <v>R</v>
      </c>
      <c r="K6532" s="1" t="str">
        <f>IFERROR(__xludf.DUMMYFUNCTION("""COMPUTED_VALUE"""),"SQL")</f>
        <v>SQL</v>
      </c>
    </row>
    <row r="6533">
      <c r="B6533" s="1" t="str">
        <f>IFERROR(__xludf.DUMMYFUNCTION("""COMPUTED_VALUE"""),"Assembly;Bash/Shell/PowerShell;C;C++;C#;HTML/CSS;Java;JavaScript;PHP;Python;Ruby;Scala;SQL;TypeScript;VBA;Other(s):")</f>
        <v>Assembly;Bash/Shell/PowerShell;C;C++;C#;HTML/CSS;Java;JavaScript;PHP;Python;Ruby;Scala;SQL;TypeScript;VBA;Other(s):</v>
      </c>
      <c r="E6533" s="1" t="str">
        <f>IFERROR(__xludf.DUMMYFUNCTION("UNIQUE(SPLIT(B6533,"";""))"),"Assembly")</f>
        <v>Assembly</v>
      </c>
      <c r="F6533" s="1" t="str">
        <f>IFERROR(__xludf.DUMMYFUNCTION("""COMPUTED_VALUE"""),"Bash/Shell/PowerShell")</f>
        <v>Bash/Shell/PowerShell</v>
      </c>
      <c r="G6533" s="1" t="str">
        <f>IFERROR(__xludf.DUMMYFUNCTION("""COMPUTED_VALUE"""),"C")</f>
        <v>C</v>
      </c>
      <c r="H6533" s="1" t="str">
        <f>IFERROR(__xludf.DUMMYFUNCTION("""COMPUTED_VALUE"""),"C++")</f>
        <v>C++</v>
      </c>
      <c r="I6533" s="1" t="str">
        <f>IFERROR(__xludf.DUMMYFUNCTION("""COMPUTED_VALUE"""),"C#")</f>
        <v>C#</v>
      </c>
      <c r="J6533" s="1" t="str">
        <f>IFERROR(__xludf.DUMMYFUNCTION("""COMPUTED_VALUE"""),"HTML/CSS")</f>
        <v>HTML/CSS</v>
      </c>
      <c r="K6533" s="1" t="str">
        <f>IFERROR(__xludf.DUMMYFUNCTION("""COMPUTED_VALUE"""),"Java")</f>
        <v>Java</v>
      </c>
      <c r="L6533" s="1" t="str">
        <f>IFERROR(__xludf.DUMMYFUNCTION("""COMPUTED_VALUE"""),"JavaScript")</f>
        <v>JavaScript</v>
      </c>
      <c r="M6533" s="1" t="str">
        <f>IFERROR(__xludf.DUMMYFUNCTION("""COMPUTED_VALUE"""),"PHP")</f>
        <v>PHP</v>
      </c>
      <c r="N6533" s="1" t="str">
        <f>IFERROR(__xludf.DUMMYFUNCTION("""COMPUTED_VALUE"""),"Python")</f>
        <v>Python</v>
      </c>
      <c r="O6533" s="1" t="str">
        <f>IFERROR(__xludf.DUMMYFUNCTION("""COMPUTED_VALUE"""),"Ruby")</f>
        <v>Ruby</v>
      </c>
      <c r="P6533" s="1" t="str">
        <f>IFERROR(__xludf.DUMMYFUNCTION("""COMPUTED_VALUE"""),"Scala")</f>
        <v>Scala</v>
      </c>
      <c r="Q6533" s="1" t="str">
        <f>IFERROR(__xludf.DUMMYFUNCTION("""COMPUTED_VALUE"""),"SQL")</f>
        <v>SQL</v>
      </c>
      <c r="R6533" s="1" t="str">
        <f>IFERROR(__xludf.DUMMYFUNCTION("""COMPUTED_VALUE"""),"TypeScript")</f>
        <v>TypeScript</v>
      </c>
      <c r="S6533" s="1" t="str">
        <f>IFERROR(__xludf.DUMMYFUNCTION("""COMPUTED_VALUE"""),"VBA")</f>
        <v>VBA</v>
      </c>
      <c r="T6533" s="1" t="str">
        <f>IFERROR(__xludf.DUMMYFUNCTION("""COMPUTED_VALUE"""),"Other(s):")</f>
        <v>Other(s):</v>
      </c>
    </row>
    <row r="6534">
      <c r="B6534" s="1" t="str">
        <f>IFERROR(__xludf.DUMMYFUNCTION("""COMPUTED_VALUE"""),"Assembly;HTML/CSS;Python")</f>
        <v>Assembly;HTML/CSS;Python</v>
      </c>
      <c r="E6534" s="1" t="str">
        <f>IFERROR(__xludf.DUMMYFUNCTION("UNIQUE(SPLIT(B6534,"";""))"),"Assembly")</f>
        <v>Assembly</v>
      </c>
      <c r="F6534" s="1" t="str">
        <f>IFERROR(__xludf.DUMMYFUNCTION("""COMPUTED_VALUE"""),"HTML/CSS")</f>
        <v>HTML/CSS</v>
      </c>
      <c r="G6534" s="1" t="str">
        <f>IFERROR(__xludf.DUMMYFUNCTION("""COMPUTED_VALUE"""),"Python")</f>
        <v>Python</v>
      </c>
    </row>
    <row r="6535">
      <c r="B6535" s="1" t="str">
        <f>IFERROR(__xludf.DUMMYFUNCTION("""COMPUTED_VALUE"""),"Bash/Shell/PowerShell;C;C++;Elixir;Erlang;Go;JavaScript;Python;R;Ruby;Rust;SQL")</f>
        <v>Bash/Shell/PowerShell;C;C++;Elixir;Erlang;Go;JavaScript;Python;R;Ruby;Rust;SQL</v>
      </c>
      <c r="E6535" s="1" t="str">
        <f>IFERROR(__xludf.DUMMYFUNCTION("UNIQUE(SPLIT(B6535,"";""))"),"Bash/Shell/PowerShell")</f>
        <v>Bash/Shell/PowerShell</v>
      </c>
      <c r="F6535" s="1" t="str">
        <f>IFERROR(__xludf.DUMMYFUNCTION("""COMPUTED_VALUE"""),"C")</f>
        <v>C</v>
      </c>
      <c r="G6535" s="1" t="str">
        <f>IFERROR(__xludf.DUMMYFUNCTION("""COMPUTED_VALUE"""),"C++")</f>
        <v>C++</v>
      </c>
      <c r="H6535" s="1" t="str">
        <f>IFERROR(__xludf.DUMMYFUNCTION("""COMPUTED_VALUE"""),"Elixir")</f>
        <v>Elixir</v>
      </c>
      <c r="I6535" s="1" t="str">
        <f>IFERROR(__xludf.DUMMYFUNCTION("""COMPUTED_VALUE"""),"Erlang")</f>
        <v>Erlang</v>
      </c>
      <c r="J6535" s="1" t="str">
        <f>IFERROR(__xludf.DUMMYFUNCTION("""COMPUTED_VALUE"""),"Go")</f>
        <v>Go</v>
      </c>
      <c r="K6535" s="1" t="str">
        <f>IFERROR(__xludf.DUMMYFUNCTION("""COMPUTED_VALUE"""),"JavaScript")</f>
        <v>JavaScript</v>
      </c>
      <c r="L6535" s="1" t="str">
        <f>IFERROR(__xludf.DUMMYFUNCTION("""COMPUTED_VALUE"""),"Python")</f>
        <v>Python</v>
      </c>
      <c r="M6535" s="1" t="str">
        <f>IFERROR(__xludf.DUMMYFUNCTION("""COMPUTED_VALUE"""),"R")</f>
        <v>R</v>
      </c>
      <c r="N6535" s="1" t="str">
        <f>IFERROR(__xludf.DUMMYFUNCTION("""COMPUTED_VALUE"""),"Ruby")</f>
        <v>Ruby</v>
      </c>
      <c r="O6535" s="1" t="str">
        <f>IFERROR(__xludf.DUMMYFUNCTION("""COMPUTED_VALUE"""),"Rust")</f>
        <v>Rust</v>
      </c>
      <c r="P6535" s="1" t="str">
        <f>IFERROR(__xludf.DUMMYFUNCTION("""COMPUTED_VALUE"""),"SQL")</f>
        <v>SQL</v>
      </c>
    </row>
    <row r="6536">
      <c r="B6536" s="1" t="str">
        <f>IFERROR(__xludf.DUMMYFUNCTION("""COMPUTED_VALUE"""),"Bash/Shell/PowerShell;C;C++;HTML/CSS;Java;JavaScript;PHP")</f>
        <v>Bash/Shell/PowerShell;C;C++;HTML/CSS;Java;JavaScript;PHP</v>
      </c>
      <c r="E6536" s="1" t="str">
        <f>IFERROR(__xludf.DUMMYFUNCTION("UNIQUE(SPLIT(B6536,"";""))"),"Bash/Shell/PowerShell")</f>
        <v>Bash/Shell/PowerShell</v>
      </c>
      <c r="F6536" s="1" t="str">
        <f>IFERROR(__xludf.DUMMYFUNCTION("""COMPUTED_VALUE"""),"C")</f>
        <v>C</v>
      </c>
      <c r="G6536" s="1" t="str">
        <f>IFERROR(__xludf.DUMMYFUNCTION("""COMPUTED_VALUE"""),"C++")</f>
        <v>C++</v>
      </c>
      <c r="H6536" s="1" t="str">
        <f>IFERROR(__xludf.DUMMYFUNCTION("""COMPUTED_VALUE"""),"HTML/CSS")</f>
        <v>HTML/CSS</v>
      </c>
      <c r="I6536" s="1" t="str">
        <f>IFERROR(__xludf.DUMMYFUNCTION("""COMPUTED_VALUE"""),"Java")</f>
        <v>Java</v>
      </c>
      <c r="J6536" s="1" t="str">
        <f>IFERROR(__xludf.DUMMYFUNCTION("""COMPUTED_VALUE"""),"JavaScript")</f>
        <v>JavaScript</v>
      </c>
      <c r="K6536" s="1" t="str">
        <f>IFERROR(__xludf.DUMMYFUNCTION("""COMPUTED_VALUE"""),"PHP")</f>
        <v>PHP</v>
      </c>
    </row>
    <row r="6537">
      <c r="B6537" s="1" t="str">
        <f>IFERROR(__xludf.DUMMYFUNCTION("""COMPUTED_VALUE"""),"Bash/Shell/PowerShell;HTML/CSS;JavaScript;SQL;TypeScript")</f>
        <v>Bash/Shell/PowerShell;HTML/CSS;JavaScript;SQL;TypeScript</v>
      </c>
      <c r="E6537" s="1" t="str">
        <f>IFERROR(__xludf.DUMMYFUNCTION("UNIQUE(SPLIT(B6537,"";""))"),"Bash/Shell/PowerShell")</f>
        <v>Bash/Shell/PowerShell</v>
      </c>
      <c r="F6537" s="1" t="str">
        <f>IFERROR(__xludf.DUMMYFUNCTION("""COMPUTED_VALUE"""),"HTML/CSS")</f>
        <v>HTML/CSS</v>
      </c>
      <c r="G6537" s="1" t="str">
        <f>IFERROR(__xludf.DUMMYFUNCTION("""COMPUTED_VALUE"""),"JavaScript")</f>
        <v>JavaScript</v>
      </c>
      <c r="H6537" s="1" t="str">
        <f>IFERROR(__xludf.DUMMYFUNCTION("""COMPUTED_VALUE"""),"SQL")</f>
        <v>SQL</v>
      </c>
      <c r="I6537" s="1" t="str">
        <f>IFERROR(__xludf.DUMMYFUNCTION("""COMPUTED_VALUE"""),"TypeScript")</f>
        <v>TypeScript</v>
      </c>
    </row>
    <row r="6538">
      <c r="B6538" s="1" t="str">
        <f>IFERROR(__xludf.DUMMYFUNCTION("""COMPUTED_VALUE"""),"HTML/CSS;JavaScript;PHP;Python;SQL")</f>
        <v>HTML/CSS;JavaScript;PHP;Python;SQL</v>
      </c>
      <c r="E6538" s="1" t="str">
        <f>IFERROR(__xludf.DUMMYFUNCTION("UNIQUE(SPLIT(B6538,"";""))"),"HTML/CSS")</f>
        <v>HTML/CSS</v>
      </c>
      <c r="F6538" s="1" t="str">
        <f>IFERROR(__xludf.DUMMYFUNCTION("""COMPUTED_VALUE"""),"JavaScript")</f>
        <v>JavaScript</v>
      </c>
      <c r="G6538" s="1" t="str">
        <f>IFERROR(__xludf.DUMMYFUNCTION("""COMPUTED_VALUE"""),"PHP")</f>
        <v>PHP</v>
      </c>
      <c r="H6538" s="1" t="str">
        <f>IFERROR(__xludf.DUMMYFUNCTION("""COMPUTED_VALUE"""),"Python")</f>
        <v>Python</v>
      </c>
      <c r="I6538" s="1" t="str">
        <f>IFERROR(__xludf.DUMMYFUNCTION("""COMPUTED_VALUE"""),"SQL")</f>
        <v>SQL</v>
      </c>
    </row>
    <row r="6539">
      <c r="B6539" s="1" t="str">
        <f>IFERROR(__xludf.DUMMYFUNCTION("""COMPUTED_VALUE"""),"HTML/CSS;JavaScript;PHP;SQL;TypeScript;Other(s):")</f>
        <v>HTML/CSS;JavaScript;PHP;SQL;TypeScript;Other(s):</v>
      </c>
      <c r="E6539" s="1" t="str">
        <f>IFERROR(__xludf.DUMMYFUNCTION("UNIQUE(SPLIT(B6539,"";""))"),"HTML/CSS")</f>
        <v>HTML/CSS</v>
      </c>
      <c r="F6539" s="1" t="str">
        <f>IFERROR(__xludf.DUMMYFUNCTION("""COMPUTED_VALUE"""),"JavaScript")</f>
        <v>JavaScript</v>
      </c>
      <c r="G6539" s="1" t="str">
        <f>IFERROR(__xludf.DUMMYFUNCTION("""COMPUTED_VALUE"""),"PHP")</f>
        <v>PHP</v>
      </c>
      <c r="H6539" s="1" t="str">
        <f>IFERROR(__xludf.DUMMYFUNCTION("""COMPUTED_VALUE"""),"SQL")</f>
        <v>SQL</v>
      </c>
      <c r="I6539" s="1" t="str">
        <f>IFERROR(__xludf.DUMMYFUNCTION("""COMPUTED_VALUE"""),"TypeScript")</f>
        <v>TypeScript</v>
      </c>
      <c r="J6539" s="1" t="str">
        <f>IFERROR(__xludf.DUMMYFUNCTION("""COMPUTED_VALUE"""),"Other(s):")</f>
        <v>Other(s):</v>
      </c>
    </row>
    <row r="6540">
      <c r="B6540" s="1" t="str">
        <f>IFERROR(__xludf.DUMMYFUNCTION("""COMPUTED_VALUE"""),"HTML/CSS;JavaScript")</f>
        <v>HTML/CSS;JavaScript</v>
      </c>
      <c r="E6540" s="1" t="str">
        <f>IFERROR(__xludf.DUMMYFUNCTION("UNIQUE(SPLIT(B6540,"";""))"),"HTML/CSS")</f>
        <v>HTML/CSS</v>
      </c>
      <c r="F6540" s="1" t="str">
        <f>IFERROR(__xludf.DUMMYFUNCTION("""COMPUTED_VALUE"""),"JavaScript")</f>
        <v>JavaScript</v>
      </c>
    </row>
    <row r="6541">
      <c r="B6541" s="1" t="str">
        <f>IFERROR(__xludf.DUMMYFUNCTION("""COMPUTED_VALUE"""),"HTML/CSS;JavaScript;Ruby")</f>
        <v>HTML/CSS;JavaScript;Ruby</v>
      </c>
      <c r="E6541" s="1" t="str">
        <f>IFERROR(__xludf.DUMMYFUNCTION("UNIQUE(SPLIT(B6541,"";""))"),"HTML/CSS")</f>
        <v>HTML/CSS</v>
      </c>
      <c r="F6541" s="1" t="str">
        <f>IFERROR(__xludf.DUMMYFUNCTION("""COMPUTED_VALUE"""),"JavaScript")</f>
        <v>JavaScript</v>
      </c>
      <c r="G6541" s="1" t="str">
        <f>IFERROR(__xludf.DUMMYFUNCTION("""COMPUTED_VALUE"""),"Ruby")</f>
        <v>Ruby</v>
      </c>
    </row>
    <row r="6542">
      <c r="B6542" s="1" t="str">
        <f>IFERROR(__xludf.DUMMYFUNCTION("""COMPUTED_VALUE"""),"C#;HTML/CSS;Java;JavaScript;PHP;SQL")</f>
        <v>C#;HTML/CSS;Java;JavaScript;PHP;SQL</v>
      </c>
      <c r="E6542" s="1" t="str">
        <f>IFERROR(__xludf.DUMMYFUNCTION("UNIQUE(SPLIT(B6542,"";""))"),"C#")</f>
        <v>C#</v>
      </c>
      <c r="F6542" s="1" t="str">
        <f>IFERROR(__xludf.DUMMYFUNCTION("""COMPUTED_VALUE"""),"HTML/CSS")</f>
        <v>HTML/CSS</v>
      </c>
      <c r="G6542" s="1" t="str">
        <f>IFERROR(__xludf.DUMMYFUNCTION("""COMPUTED_VALUE"""),"Java")</f>
        <v>Java</v>
      </c>
      <c r="H6542" s="1" t="str">
        <f>IFERROR(__xludf.DUMMYFUNCTION("""COMPUTED_VALUE"""),"JavaScript")</f>
        <v>JavaScript</v>
      </c>
      <c r="I6542" s="1" t="str">
        <f>IFERROR(__xludf.DUMMYFUNCTION("""COMPUTED_VALUE"""),"PHP")</f>
        <v>PHP</v>
      </c>
      <c r="J6542" s="1" t="str">
        <f>IFERROR(__xludf.DUMMYFUNCTION("""COMPUTED_VALUE"""),"SQL")</f>
        <v>SQL</v>
      </c>
    </row>
    <row r="6543">
      <c r="B6543" s="1" t="str">
        <f>IFERROR(__xludf.DUMMYFUNCTION("""COMPUTED_VALUE"""),"C++;C#;HTML/CSS;Java;PHP;SQL;VBA")</f>
        <v>C++;C#;HTML/CSS;Java;PHP;SQL;VBA</v>
      </c>
      <c r="E6543" s="1" t="str">
        <f>IFERROR(__xludf.DUMMYFUNCTION("UNIQUE(SPLIT(B6543,"";""))"),"C++")</f>
        <v>C++</v>
      </c>
      <c r="F6543" s="1" t="str">
        <f>IFERROR(__xludf.DUMMYFUNCTION("""COMPUTED_VALUE"""),"C#")</f>
        <v>C#</v>
      </c>
      <c r="G6543" s="1" t="str">
        <f>IFERROR(__xludf.DUMMYFUNCTION("""COMPUTED_VALUE"""),"HTML/CSS")</f>
        <v>HTML/CSS</v>
      </c>
      <c r="H6543" s="1" t="str">
        <f>IFERROR(__xludf.DUMMYFUNCTION("""COMPUTED_VALUE"""),"Java")</f>
        <v>Java</v>
      </c>
      <c r="I6543" s="1" t="str">
        <f>IFERROR(__xludf.DUMMYFUNCTION("""COMPUTED_VALUE"""),"PHP")</f>
        <v>PHP</v>
      </c>
      <c r="J6543" s="1" t="str">
        <f>IFERROR(__xludf.DUMMYFUNCTION("""COMPUTED_VALUE"""),"SQL")</f>
        <v>SQL</v>
      </c>
      <c r="K6543" s="1" t="str">
        <f>IFERROR(__xludf.DUMMYFUNCTION("""COMPUTED_VALUE"""),"VBA")</f>
        <v>VBA</v>
      </c>
    </row>
    <row r="6544">
      <c r="B6544" s="1" t="str">
        <f>IFERROR(__xludf.DUMMYFUNCTION("""COMPUTED_VALUE"""),"Bash/Shell/PowerShell;JavaScript;PHP;SQL")</f>
        <v>Bash/Shell/PowerShell;JavaScript;PHP;SQL</v>
      </c>
      <c r="E6544" s="1" t="str">
        <f>IFERROR(__xludf.DUMMYFUNCTION("UNIQUE(SPLIT(B6544,"";""))"),"Bash/Shell/PowerShell")</f>
        <v>Bash/Shell/PowerShell</v>
      </c>
      <c r="F6544" s="1" t="str">
        <f>IFERROR(__xludf.DUMMYFUNCTION("""COMPUTED_VALUE"""),"JavaScript")</f>
        <v>JavaScript</v>
      </c>
      <c r="G6544" s="1" t="str">
        <f>IFERROR(__xludf.DUMMYFUNCTION("""COMPUTED_VALUE"""),"PHP")</f>
        <v>PHP</v>
      </c>
      <c r="H6544" s="1" t="str">
        <f>IFERROR(__xludf.DUMMYFUNCTION("""COMPUTED_VALUE"""),"SQL")</f>
        <v>SQL</v>
      </c>
    </row>
    <row r="6545">
      <c r="B6545" s="1" t="str">
        <f>IFERROR(__xludf.DUMMYFUNCTION("""COMPUTED_VALUE"""),"Bash/Shell/PowerShell;C#;SQL")</f>
        <v>Bash/Shell/PowerShell;C#;SQL</v>
      </c>
      <c r="E6545" s="1" t="str">
        <f>IFERROR(__xludf.DUMMYFUNCTION("UNIQUE(SPLIT(B6545,"";""))"),"Bash/Shell/PowerShell")</f>
        <v>Bash/Shell/PowerShell</v>
      </c>
      <c r="F6545" s="1" t="str">
        <f>IFERROR(__xludf.DUMMYFUNCTION("""COMPUTED_VALUE"""),"C#")</f>
        <v>C#</v>
      </c>
      <c r="G6545" s="1" t="str">
        <f>IFERROR(__xludf.DUMMYFUNCTION("""COMPUTED_VALUE"""),"SQL")</f>
        <v>SQL</v>
      </c>
    </row>
    <row r="6546">
      <c r="B6546" s="1" t="str">
        <f>IFERROR(__xludf.DUMMYFUNCTION("""COMPUTED_VALUE"""),"C++;HTML/CSS;JavaScript;Objective-C;Python")</f>
        <v>C++;HTML/CSS;JavaScript;Objective-C;Python</v>
      </c>
      <c r="E6546" s="1" t="str">
        <f>IFERROR(__xludf.DUMMYFUNCTION("UNIQUE(SPLIT(B6546,"";""))"),"C++")</f>
        <v>C++</v>
      </c>
      <c r="F6546" s="1" t="str">
        <f>IFERROR(__xludf.DUMMYFUNCTION("""COMPUTED_VALUE"""),"HTML/CSS")</f>
        <v>HTML/CSS</v>
      </c>
      <c r="G6546" s="1" t="str">
        <f>IFERROR(__xludf.DUMMYFUNCTION("""COMPUTED_VALUE"""),"JavaScript")</f>
        <v>JavaScript</v>
      </c>
      <c r="H6546" s="1" t="str">
        <f>IFERROR(__xludf.DUMMYFUNCTION("""COMPUTED_VALUE"""),"Objective-C")</f>
        <v>Objective-C</v>
      </c>
      <c r="I6546" s="1" t="str">
        <f>IFERROR(__xludf.DUMMYFUNCTION("""COMPUTED_VALUE"""),"Python")</f>
        <v>Python</v>
      </c>
    </row>
    <row r="6547">
      <c r="B6547" s="1" t="str">
        <f>IFERROR(__xludf.DUMMYFUNCTION("""COMPUTED_VALUE"""),"Bash/Shell/PowerShell;HTML/CSS;JavaScript;Python;SQL")</f>
        <v>Bash/Shell/PowerShell;HTML/CSS;JavaScript;Python;SQL</v>
      </c>
      <c r="E6547" s="1" t="str">
        <f>IFERROR(__xludf.DUMMYFUNCTION("UNIQUE(SPLIT(B6547,"";""))"),"Bash/Shell/PowerShell")</f>
        <v>Bash/Shell/PowerShell</v>
      </c>
      <c r="F6547" s="1" t="str">
        <f>IFERROR(__xludf.DUMMYFUNCTION("""COMPUTED_VALUE"""),"HTML/CSS")</f>
        <v>HTML/CSS</v>
      </c>
      <c r="G6547" s="1" t="str">
        <f>IFERROR(__xludf.DUMMYFUNCTION("""COMPUTED_VALUE"""),"JavaScript")</f>
        <v>JavaScript</v>
      </c>
      <c r="H6547" s="1" t="str">
        <f>IFERROR(__xludf.DUMMYFUNCTION("""COMPUTED_VALUE"""),"Python")</f>
        <v>Python</v>
      </c>
      <c r="I6547" s="1" t="str">
        <f>IFERROR(__xludf.DUMMYFUNCTION("""COMPUTED_VALUE"""),"SQL")</f>
        <v>SQL</v>
      </c>
    </row>
    <row r="6548">
      <c r="B6548" s="1" t="str">
        <f>IFERROR(__xludf.DUMMYFUNCTION("""COMPUTED_VALUE"""),"HTML/CSS;JavaScript;Ruby;SQL")</f>
        <v>HTML/CSS;JavaScript;Ruby;SQL</v>
      </c>
      <c r="E6548" s="1" t="str">
        <f>IFERROR(__xludf.DUMMYFUNCTION("UNIQUE(SPLIT(B6548,"";""))"),"HTML/CSS")</f>
        <v>HTML/CSS</v>
      </c>
      <c r="F6548" s="1" t="str">
        <f>IFERROR(__xludf.DUMMYFUNCTION("""COMPUTED_VALUE"""),"JavaScript")</f>
        <v>JavaScript</v>
      </c>
      <c r="G6548" s="1" t="str">
        <f>IFERROR(__xludf.DUMMYFUNCTION("""COMPUTED_VALUE"""),"Ruby")</f>
        <v>Ruby</v>
      </c>
      <c r="H6548" s="1" t="str">
        <f>IFERROR(__xludf.DUMMYFUNCTION("""COMPUTED_VALUE"""),"SQL")</f>
        <v>SQL</v>
      </c>
    </row>
    <row r="6549">
      <c r="B6549" s="1" t="str">
        <f>IFERROR(__xludf.DUMMYFUNCTION("""COMPUTED_VALUE"""),"JavaScript;TypeScript")</f>
        <v>JavaScript;TypeScript</v>
      </c>
      <c r="E6549" s="1" t="str">
        <f>IFERROR(__xludf.DUMMYFUNCTION("UNIQUE(SPLIT(B6549,"";""))"),"JavaScript")</f>
        <v>JavaScript</v>
      </c>
      <c r="F6549" s="1" t="str">
        <f>IFERROR(__xludf.DUMMYFUNCTION("""COMPUTED_VALUE"""),"TypeScript")</f>
        <v>TypeScript</v>
      </c>
    </row>
    <row r="6550">
      <c r="B6550" s="1" t="str">
        <f>IFERROR(__xludf.DUMMYFUNCTION("""COMPUTED_VALUE"""),"Go;Python;R")</f>
        <v>Go;Python;R</v>
      </c>
      <c r="E6550" s="1" t="str">
        <f>IFERROR(__xludf.DUMMYFUNCTION("UNIQUE(SPLIT(B6550,"";""))"),"Go")</f>
        <v>Go</v>
      </c>
      <c r="F6550" s="1" t="str">
        <f>IFERROR(__xludf.DUMMYFUNCTION("""COMPUTED_VALUE"""),"Python")</f>
        <v>Python</v>
      </c>
      <c r="G6550" s="1" t="str">
        <f>IFERROR(__xludf.DUMMYFUNCTION("""COMPUTED_VALUE"""),"R")</f>
        <v>R</v>
      </c>
    </row>
    <row r="6551">
      <c r="B6551" s="1" t="str">
        <f>IFERROR(__xludf.DUMMYFUNCTION("""COMPUTED_VALUE"""),"Bash/Shell/PowerShell;Other(s):")</f>
        <v>Bash/Shell/PowerShell;Other(s):</v>
      </c>
      <c r="E6551" s="1" t="str">
        <f>IFERROR(__xludf.DUMMYFUNCTION("UNIQUE(SPLIT(B6551,"";""))"),"Bash/Shell/PowerShell")</f>
        <v>Bash/Shell/PowerShell</v>
      </c>
      <c r="F6551" s="1" t="str">
        <f>IFERROR(__xludf.DUMMYFUNCTION("""COMPUTED_VALUE"""),"Other(s):")</f>
        <v>Other(s):</v>
      </c>
    </row>
    <row r="6552">
      <c r="B6552" s="1" t="str">
        <f>IFERROR(__xludf.DUMMYFUNCTION("""COMPUTED_VALUE"""),"HTML/CSS;JavaScript;Other(s):")</f>
        <v>HTML/CSS;JavaScript;Other(s):</v>
      </c>
      <c r="E6552" s="1" t="str">
        <f>IFERROR(__xludf.DUMMYFUNCTION("UNIQUE(SPLIT(B6552,"";""))"),"HTML/CSS")</f>
        <v>HTML/CSS</v>
      </c>
      <c r="F6552" s="1" t="str">
        <f>IFERROR(__xludf.DUMMYFUNCTION("""COMPUTED_VALUE"""),"JavaScript")</f>
        <v>JavaScript</v>
      </c>
      <c r="G6552" s="1" t="str">
        <f>IFERROR(__xludf.DUMMYFUNCTION("""COMPUTED_VALUE"""),"Other(s):")</f>
        <v>Other(s):</v>
      </c>
    </row>
    <row r="6553">
      <c r="B6553" s="1" t="str">
        <f>IFERROR(__xludf.DUMMYFUNCTION("""COMPUTED_VALUE"""),"Bash/Shell/PowerShell;Dart;HTML/CSS;JavaScript;PHP;TypeScript")</f>
        <v>Bash/Shell/PowerShell;Dart;HTML/CSS;JavaScript;PHP;TypeScript</v>
      </c>
      <c r="E6553" s="1" t="str">
        <f>IFERROR(__xludf.DUMMYFUNCTION("UNIQUE(SPLIT(B6553,"";""))"),"Bash/Shell/PowerShell")</f>
        <v>Bash/Shell/PowerShell</v>
      </c>
      <c r="F6553" s="1" t="str">
        <f>IFERROR(__xludf.DUMMYFUNCTION("""COMPUTED_VALUE"""),"Dart")</f>
        <v>Dart</v>
      </c>
      <c r="G6553" s="1" t="str">
        <f>IFERROR(__xludf.DUMMYFUNCTION("""COMPUTED_VALUE"""),"HTML/CSS")</f>
        <v>HTML/CSS</v>
      </c>
      <c r="H6553" s="1" t="str">
        <f>IFERROR(__xludf.DUMMYFUNCTION("""COMPUTED_VALUE"""),"JavaScript")</f>
        <v>JavaScript</v>
      </c>
      <c r="I6553" s="1" t="str">
        <f>IFERROR(__xludf.DUMMYFUNCTION("""COMPUTED_VALUE"""),"PHP")</f>
        <v>PHP</v>
      </c>
      <c r="J6553" s="1" t="str">
        <f>IFERROR(__xludf.DUMMYFUNCTION("""COMPUTED_VALUE"""),"TypeScript")</f>
        <v>TypeScript</v>
      </c>
    </row>
    <row r="6554">
      <c r="B6554" s="1" t="str">
        <f>IFERROR(__xludf.DUMMYFUNCTION("""COMPUTED_VALUE"""),"R;SQL;VBA")</f>
        <v>R;SQL;VBA</v>
      </c>
      <c r="E6554" s="1" t="str">
        <f>IFERROR(__xludf.DUMMYFUNCTION("UNIQUE(SPLIT(B6554,"";""))"),"R")</f>
        <v>R</v>
      </c>
      <c r="F6554" s="1" t="str">
        <f>IFERROR(__xludf.DUMMYFUNCTION("""COMPUTED_VALUE"""),"SQL")</f>
        <v>SQL</v>
      </c>
      <c r="G6554" s="1" t="str">
        <f>IFERROR(__xludf.DUMMYFUNCTION("""COMPUTED_VALUE"""),"VBA")</f>
        <v>VBA</v>
      </c>
    </row>
    <row r="6555">
      <c r="B6555" s="1" t="str">
        <f>IFERROR(__xludf.DUMMYFUNCTION("""COMPUTED_VALUE"""),"C;HTML/CSS;Java;JavaScript;PHP;Python;Ruby;SQL")</f>
        <v>C;HTML/CSS;Java;JavaScript;PHP;Python;Ruby;SQL</v>
      </c>
      <c r="E6555" s="1" t="str">
        <f>IFERROR(__xludf.DUMMYFUNCTION("UNIQUE(SPLIT(B6555,"";""))"),"C")</f>
        <v>C</v>
      </c>
      <c r="F6555" s="1" t="str">
        <f>IFERROR(__xludf.DUMMYFUNCTION("""COMPUTED_VALUE"""),"HTML/CSS")</f>
        <v>HTML/CSS</v>
      </c>
      <c r="G6555" s="1" t="str">
        <f>IFERROR(__xludf.DUMMYFUNCTION("""COMPUTED_VALUE"""),"Java")</f>
        <v>Java</v>
      </c>
      <c r="H6555" s="1" t="str">
        <f>IFERROR(__xludf.DUMMYFUNCTION("""COMPUTED_VALUE"""),"JavaScript")</f>
        <v>JavaScript</v>
      </c>
      <c r="I6555" s="1" t="str">
        <f>IFERROR(__xludf.DUMMYFUNCTION("""COMPUTED_VALUE"""),"PHP")</f>
        <v>PHP</v>
      </c>
      <c r="J6555" s="1" t="str">
        <f>IFERROR(__xludf.DUMMYFUNCTION("""COMPUTED_VALUE"""),"Python")</f>
        <v>Python</v>
      </c>
      <c r="K6555" s="1" t="str">
        <f>IFERROR(__xludf.DUMMYFUNCTION("""COMPUTED_VALUE"""),"Ruby")</f>
        <v>Ruby</v>
      </c>
      <c r="L6555" s="1" t="str">
        <f>IFERROR(__xludf.DUMMYFUNCTION("""COMPUTED_VALUE"""),"SQL")</f>
        <v>SQL</v>
      </c>
    </row>
    <row r="6556">
      <c r="B6556" s="1" t="str">
        <f>IFERROR(__xludf.DUMMYFUNCTION("""COMPUTED_VALUE"""),"HTML/CSS;JavaScript;PHP;Python;SQL;TypeScript")</f>
        <v>HTML/CSS;JavaScript;PHP;Python;SQL;TypeScript</v>
      </c>
      <c r="E6556" s="1" t="str">
        <f>IFERROR(__xludf.DUMMYFUNCTION("UNIQUE(SPLIT(B6556,"";""))"),"HTML/CSS")</f>
        <v>HTML/CSS</v>
      </c>
      <c r="F6556" s="1" t="str">
        <f>IFERROR(__xludf.DUMMYFUNCTION("""COMPUTED_VALUE"""),"JavaScript")</f>
        <v>JavaScript</v>
      </c>
      <c r="G6556" s="1" t="str">
        <f>IFERROR(__xludf.DUMMYFUNCTION("""COMPUTED_VALUE"""),"PHP")</f>
        <v>PHP</v>
      </c>
      <c r="H6556" s="1" t="str">
        <f>IFERROR(__xludf.DUMMYFUNCTION("""COMPUTED_VALUE"""),"Python")</f>
        <v>Python</v>
      </c>
      <c r="I6556" s="1" t="str">
        <f>IFERROR(__xludf.DUMMYFUNCTION("""COMPUTED_VALUE"""),"SQL")</f>
        <v>SQL</v>
      </c>
      <c r="J6556" s="1" t="str">
        <f>IFERROR(__xludf.DUMMYFUNCTION("""COMPUTED_VALUE"""),"TypeScript")</f>
        <v>TypeScript</v>
      </c>
    </row>
    <row r="6557">
      <c r="B6557" s="1" t="str">
        <f>IFERROR(__xludf.DUMMYFUNCTION("""COMPUTED_VALUE"""),"C++;JavaScript;Rust;SQL;TypeScript")</f>
        <v>C++;JavaScript;Rust;SQL;TypeScript</v>
      </c>
      <c r="E6557" s="1" t="str">
        <f>IFERROR(__xludf.DUMMYFUNCTION("UNIQUE(SPLIT(B6557,"";""))"),"C++")</f>
        <v>C++</v>
      </c>
      <c r="F6557" s="1" t="str">
        <f>IFERROR(__xludf.DUMMYFUNCTION("""COMPUTED_VALUE"""),"JavaScript")</f>
        <v>JavaScript</v>
      </c>
      <c r="G6557" s="1" t="str">
        <f>IFERROR(__xludf.DUMMYFUNCTION("""COMPUTED_VALUE"""),"Rust")</f>
        <v>Rust</v>
      </c>
      <c r="H6557" s="1" t="str">
        <f>IFERROR(__xludf.DUMMYFUNCTION("""COMPUTED_VALUE"""),"SQL")</f>
        <v>SQL</v>
      </c>
      <c r="I6557" s="1" t="str">
        <f>IFERROR(__xludf.DUMMYFUNCTION("""COMPUTED_VALUE"""),"TypeScript")</f>
        <v>TypeScript</v>
      </c>
    </row>
    <row r="6558">
      <c r="B6558" s="1" t="str">
        <f>IFERROR(__xludf.DUMMYFUNCTION("""COMPUTED_VALUE"""),"HTML/CSS;JavaScript;SQL;Other(s):")</f>
        <v>HTML/CSS;JavaScript;SQL;Other(s):</v>
      </c>
      <c r="E6558" s="1" t="str">
        <f>IFERROR(__xludf.DUMMYFUNCTION("UNIQUE(SPLIT(B6558,"";""))"),"HTML/CSS")</f>
        <v>HTML/CSS</v>
      </c>
      <c r="F6558" s="1" t="str">
        <f>IFERROR(__xludf.DUMMYFUNCTION("""COMPUTED_VALUE"""),"JavaScript")</f>
        <v>JavaScript</v>
      </c>
      <c r="G6558" s="1" t="str">
        <f>IFERROR(__xludf.DUMMYFUNCTION("""COMPUTED_VALUE"""),"SQL")</f>
        <v>SQL</v>
      </c>
      <c r="H6558" s="1" t="str">
        <f>IFERROR(__xludf.DUMMYFUNCTION("""COMPUTED_VALUE"""),"Other(s):")</f>
        <v>Other(s):</v>
      </c>
    </row>
    <row r="6559">
      <c r="B6559" s="1" t="str">
        <f>IFERROR(__xludf.DUMMYFUNCTION("""COMPUTED_VALUE"""),"Python")</f>
        <v>Python</v>
      </c>
      <c r="E6559" s="1" t="str">
        <f>IFERROR(__xludf.DUMMYFUNCTION("UNIQUE(SPLIT(B6559,"";""))"),"Python")</f>
        <v>Python</v>
      </c>
    </row>
    <row r="6560">
      <c r="B6560" s="1" t="str">
        <f>IFERROR(__xludf.DUMMYFUNCTION("""COMPUTED_VALUE"""),"C++;HTML/CSS;Java;JavaScript;PHP;Python;SQL")</f>
        <v>C++;HTML/CSS;Java;JavaScript;PHP;Python;SQL</v>
      </c>
      <c r="E6560" s="1" t="str">
        <f>IFERROR(__xludf.DUMMYFUNCTION("UNIQUE(SPLIT(B6560,"";""))"),"C++")</f>
        <v>C++</v>
      </c>
      <c r="F6560" s="1" t="str">
        <f>IFERROR(__xludf.DUMMYFUNCTION("""COMPUTED_VALUE"""),"HTML/CSS")</f>
        <v>HTML/CSS</v>
      </c>
      <c r="G6560" s="1" t="str">
        <f>IFERROR(__xludf.DUMMYFUNCTION("""COMPUTED_VALUE"""),"Java")</f>
        <v>Java</v>
      </c>
      <c r="H6560" s="1" t="str">
        <f>IFERROR(__xludf.DUMMYFUNCTION("""COMPUTED_VALUE"""),"JavaScript")</f>
        <v>JavaScript</v>
      </c>
      <c r="I6560" s="1" t="str">
        <f>IFERROR(__xludf.DUMMYFUNCTION("""COMPUTED_VALUE"""),"PHP")</f>
        <v>PHP</v>
      </c>
      <c r="J6560" s="1" t="str">
        <f>IFERROR(__xludf.DUMMYFUNCTION("""COMPUTED_VALUE"""),"Python")</f>
        <v>Python</v>
      </c>
      <c r="K6560" s="1" t="str">
        <f>IFERROR(__xludf.DUMMYFUNCTION("""COMPUTED_VALUE"""),"SQL")</f>
        <v>SQL</v>
      </c>
    </row>
    <row r="6561">
      <c r="B6561" s="1" t="str">
        <f>IFERROR(__xludf.DUMMYFUNCTION("""COMPUTED_VALUE"""),"Python")</f>
        <v>Python</v>
      </c>
      <c r="E6561" s="1" t="str">
        <f>IFERROR(__xludf.DUMMYFUNCTION("UNIQUE(SPLIT(B6561,"";""))"),"Python")</f>
        <v>Python</v>
      </c>
    </row>
    <row r="6562">
      <c r="B6562" s="1" t="str">
        <f>IFERROR(__xludf.DUMMYFUNCTION("""COMPUTED_VALUE"""),"HTML/CSS;JavaScript;PHP")</f>
        <v>HTML/CSS;JavaScript;PHP</v>
      </c>
      <c r="E6562" s="1" t="str">
        <f>IFERROR(__xludf.DUMMYFUNCTION("UNIQUE(SPLIT(B6562,"";""))"),"HTML/CSS")</f>
        <v>HTML/CSS</v>
      </c>
      <c r="F6562" s="1" t="str">
        <f>IFERROR(__xludf.DUMMYFUNCTION("""COMPUTED_VALUE"""),"JavaScript")</f>
        <v>JavaScript</v>
      </c>
      <c r="G6562" s="1" t="str">
        <f>IFERROR(__xludf.DUMMYFUNCTION("""COMPUTED_VALUE"""),"PHP")</f>
        <v>PHP</v>
      </c>
    </row>
    <row r="6563">
      <c r="B6563" s="1" t="str">
        <f>IFERROR(__xludf.DUMMYFUNCTION("""COMPUTED_VALUE"""),"C#;Python;Other(s):")</f>
        <v>C#;Python;Other(s):</v>
      </c>
      <c r="E6563" s="1" t="str">
        <f>IFERROR(__xludf.DUMMYFUNCTION("UNIQUE(SPLIT(B6563,"";""))"),"C#")</f>
        <v>C#</v>
      </c>
      <c r="F6563" s="1" t="str">
        <f>IFERROR(__xludf.DUMMYFUNCTION("""COMPUTED_VALUE"""),"Python")</f>
        <v>Python</v>
      </c>
      <c r="G6563" s="1" t="str">
        <f>IFERROR(__xludf.DUMMYFUNCTION("""COMPUTED_VALUE"""),"Other(s):")</f>
        <v>Other(s):</v>
      </c>
    </row>
    <row r="6564">
      <c r="B6564" s="1" t="str">
        <f>IFERROR(__xludf.DUMMYFUNCTION("""COMPUTED_VALUE"""),"Bash/Shell/PowerShell;C#;Java")</f>
        <v>Bash/Shell/PowerShell;C#;Java</v>
      </c>
      <c r="E6564" s="1" t="str">
        <f>IFERROR(__xludf.DUMMYFUNCTION("UNIQUE(SPLIT(B6564,"";""))"),"Bash/Shell/PowerShell")</f>
        <v>Bash/Shell/PowerShell</v>
      </c>
      <c r="F6564" s="1" t="str">
        <f>IFERROR(__xludf.DUMMYFUNCTION("""COMPUTED_VALUE"""),"C#")</f>
        <v>C#</v>
      </c>
      <c r="G6564" s="1" t="str">
        <f>IFERROR(__xludf.DUMMYFUNCTION("""COMPUTED_VALUE"""),"Java")</f>
        <v>Java</v>
      </c>
    </row>
    <row r="6565">
      <c r="B6565" s="1" t="str">
        <f>IFERROR(__xludf.DUMMYFUNCTION("""COMPUTED_VALUE"""),"Java;JavaScript;Kotlin;SQL")</f>
        <v>Java;JavaScript;Kotlin;SQL</v>
      </c>
      <c r="E6565" s="1" t="str">
        <f>IFERROR(__xludf.DUMMYFUNCTION("UNIQUE(SPLIT(B6565,"";""))"),"Java")</f>
        <v>Java</v>
      </c>
      <c r="F6565" s="1" t="str">
        <f>IFERROR(__xludf.DUMMYFUNCTION("""COMPUTED_VALUE"""),"JavaScript")</f>
        <v>JavaScript</v>
      </c>
      <c r="G6565" s="1" t="str">
        <f>IFERROR(__xludf.DUMMYFUNCTION("""COMPUTED_VALUE"""),"Kotlin")</f>
        <v>Kotlin</v>
      </c>
      <c r="H6565" s="1" t="str">
        <f>IFERROR(__xludf.DUMMYFUNCTION("""COMPUTED_VALUE"""),"SQL")</f>
        <v>SQL</v>
      </c>
    </row>
    <row r="6566">
      <c r="B6566" s="1" t="str">
        <f>IFERROR(__xludf.DUMMYFUNCTION("""COMPUTED_VALUE"""),"Bash/Shell/PowerShell;HTML/CSS;Java;JavaScript;PHP;Python")</f>
        <v>Bash/Shell/PowerShell;HTML/CSS;Java;JavaScript;PHP;Python</v>
      </c>
      <c r="E6566" s="1" t="str">
        <f>IFERROR(__xludf.DUMMYFUNCTION("UNIQUE(SPLIT(B6566,"";""))"),"Bash/Shell/PowerShell")</f>
        <v>Bash/Shell/PowerShell</v>
      </c>
      <c r="F6566" s="1" t="str">
        <f>IFERROR(__xludf.DUMMYFUNCTION("""COMPUTED_VALUE"""),"HTML/CSS")</f>
        <v>HTML/CSS</v>
      </c>
      <c r="G6566" s="1" t="str">
        <f>IFERROR(__xludf.DUMMYFUNCTION("""COMPUTED_VALUE"""),"Java")</f>
        <v>Java</v>
      </c>
      <c r="H6566" s="1" t="str">
        <f>IFERROR(__xludf.DUMMYFUNCTION("""COMPUTED_VALUE"""),"JavaScript")</f>
        <v>JavaScript</v>
      </c>
      <c r="I6566" s="1" t="str">
        <f>IFERROR(__xludf.DUMMYFUNCTION("""COMPUTED_VALUE"""),"PHP")</f>
        <v>PHP</v>
      </c>
      <c r="J6566" s="1" t="str">
        <f>IFERROR(__xludf.DUMMYFUNCTION("""COMPUTED_VALUE"""),"Python")</f>
        <v>Python</v>
      </c>
    </row>
    <row r="6567">
      <c r="B6567" s="1" t="str">
        <f>IFERROR(__xludf.DUMMYFUNCTION("""COMPUTED_VALUE"""),"Assembly;Bash/Shell/PowerShell;C;C++;HTML/CSS;JavaScript;PHP;Python;SQL")</f>
        <v>Assembly;Bash/Shell/PowerShell;C;C++;HTML/CSS;JavaScript;PHP;Python;SQL</v>
      </c>
      <c r="E6567" s="1" t="str">
        <f>IFERROR(__xludf.DUMMYFUNCTION("UNIQUE(SPLIT(B6567,"";""))"),"Assembly")</f>
        <v>Assembly</v>
      </c>
      <c r="F6567" s="1" t="str">
        <f>IFERROR(__xludf.DUMMYFUNCTION("""COMPUTED_VALUE"""),"Bash/Shell/PowerShell")</f>
        <v>Bash/Shell/PowerShell</v>
      </c>
      <c r="G6567" s="1" t="str">
        <f>IFERROR(__xludf.DUMMYFUNCTION("""COMPUTED_VALUE"""),"C")</f>
        <v>C</v>
      </c>
      <c r="H6567" s="1" t="str">
        <f>IFERROR(__xludf.DUMMYFUNCTION("""COMPUTED_VALUE"""),"C++")</f>
        <v>C++</v>
      </c>
      <c r="I6567" s="1" t="str">
        <f>IFERROR(__xludf.DUMMYFUNCTION("""COMPUTED_VALUE"""),"HTML/CSS")</f>
        <v>HTML/CSS</v>
      </c>
      <c r="J6567" s="1" t="str">
        <f>IFERROR(__xludf.DUMMYFUNCTION("""COMPUTED_VALUE"""),"JavaScript")</f>
        <v>JavaScript</v>
      </c>
      <c r="K6567" s="1" t="str">
        <f>IFERROR(__xludf.DUMMYFUNCTION("""COMPUTED_VALUE"""),"PHP")</f>
        <v>PHP</v>
      </c>
      <c r="L6567" s="1" t="str">
        <f>IFERROR(__xludf.DUMMYFUNCTION("""COMPUTED_VALUE"""),"Python")</f>
        <v>Python</v>
      </c>
      <c r="M6567" s="1" t="str">
        <f>IFERROR(__xludf.DUMMYFUNCTION("""COMPUTED_VALUE"""),"SQL")</f>
        <v>SQL</v>
      </c>
    </row>
    <row r="6568">
      <c r="B6568" s="1" t="str">
        <f>IFERROR(__xludf.DUMMYFUNCTION("""COMPUTED_VALUE"""),"JavaScript;PHP;SQL")</f>
        <v>JavaScript;PHP;SQL</v>
      </c>
      <c r="E6568" s="1" t="str">
        <f>IFERROR(__xludf.DUMMYFUNCTION("UNIQUE(SPLIT(B6568,"";""))"),"JavaScript")</f>
        <v>JavaScript</v>
      </c>
      <c r="F6568" s="1" t="str">
        <f>IFERROR(__xludf.DUMMYFUNCTION("""COMPUTED_VALUE"""),"PHP")</f>
        <v>PHP</v>
      </c>
      <c r="G6568" s="1" t="str">
        <f>IFERROR(__xludf.DUMMYFUNCTION("""COMPUTED_VALUE"""),"SQL")</f>
        <v>SQL</v>
      </c>
    </row>
    <row r="6569">
      <c r="B6569" s="1" t="str">
        <f>IFERROR(__xludf.DUMMYFUNCTION("""COMPUTED_VALUE"""),"HTML/CSS;JavaScript;SQL")</f>
        <v>HTML/CSS;JavaScript;SQL</v>
      </c>
      <c r="E6569" s="1" t="str">
        <f>IFERROR(__xludf.DUMMYFUNCTION("UNIQUE(SPLIT(B6569,"";""))"),"HTML/CSS")</f>
        <v>HTML/CSS</v>
      </c>
      <c r="F6569" s="1" t="str">
        <f>IFERROR(__xludf.DUMMYFUNCTION("""COMPUTED_VALUE"""),"JavaScript")</f>
        <v>JavaScript</v>
      </c>
      <c r="G6569" s="1" t="str">
        <f>IFERROR(__xludf.DUMMYFUNCTION("""COMPUTED_VALUE"""),"SQL")</f>
        <v>SQL</v>
      </c>
    </row>
    <row r="6570">
      <c r="B6570" s="1" t="str">
        <f>IFERROR(__xludf.DUMMYFUNCTION("""COMPUTED_VALUE"""),"Bash/Shell/PowerShell;C++;HTML/CSS;Java;JavaScript;Kotlin;Objective-C;Python;SQL;Swift")</f>
        <v>Bash/Shell/PowerShell;C++;HTML/CSS;Java;JavaScript;Kotlin;Objective-C;Python;SQL;Swift</v>
      </c>
      <c r="E6570" s="1" t="str">
        <f>IFERROR(__xludf.DUMMYFUNCTION("UNIQUE(SPLIT(B6570,"";""))"),"Bash/Shell/PowerShell")</f>
        <v>Bash/Shell/PowerShell</v>
      </c>
      <c r="F6570" s="1" t="str">
        <f>IFERROR(__xludf.DUMMYFUNCTION("""COMPUTED_VALUE"""),"C++")</f>
        <v>C++</v>
      </c>
      <c r="G6570" s="1" t="str">
        <f>IFERROR(__xludf.DUMMYFUNCTION("""COMPUTED_VALUE"""),"HTML/CSS")</f>
        <v>HTML/CSS</v>
      </c>
      <c r="H6570" s="1" t="str">
        <f>IFERROR(__xludf.DUMMYFUNCTION("""COMPUTED_VALUE"""),"Java")</f>
        <v>Java</v>
      </c>
      <c r="I6570" s="1" t="str">
        <f>IFERROR(__xludf.DUMMYFUNCTION("""COMPUTED_VALUE"""),"JavaScript")</f>
        <v>JavaScript</v>
      </c>
      <c r="J6570" s="1" t="str">
        <f>IFERROR(__xludf.DUMMYFUNCTION("""COMPUTED_VALUE"""),"Kotlin")</f>
        <v>Kotlin</v>
      </c>
      <c r="K6570" s="1" t="str">
        <f>IFERROR(__xludf.DUMMYFUNCTION("""COMPUTED_VALUE"""),"Objective-C")</f>
        <v>Objective-C</v>
      </c>
      <c r="L6570" s="1" t="str">
        <f>IFERROR(__xludf.DUMMYFUNCTION("""COMPUTED_VALUE"""),"Python")</f>
        <v>Python</v>
      </c>
      <c r="M6570" s="1" t="str">
        <f>IFERROR(__xludf.DUMMYFUNCTION("""COMPUTED_VALUE"""),"SQL")</f>
        <v>SQL</v>
      </c>
      <c r="N6570" s="1" t="str">
        <f>IFERROR(__xludf.DUMMYFUNCTION("""COMPUTED_VALUE"""),"Swift")</f>
        <v>Swift</v>
      </c>
    </row>
    <row r="6571">
      <c r="B6571" s="1" t="str">
        <f>IFERROR(__xludf.DUMMYFUNCTION("""COMPUTED_VALUE"""),"Bash/Shell/PowerShell;C#;HTML/CSS;JavaScript;SQL;TypeScript")</f>
        <v>Bash/Shell/PowerShell;C#;HTML/CSS;JavaScript;SQL;TypeScript</v>
      </c>
      <c r="E6571" s="1" t="str">
        <f>IFERROR(__xludf.DUMMYFUNCTION("UNIQUE(SPLIT(B6571,"";""))"),"Bash/Shell/PowerShell")</f>
        <v>Bash/Shell/PowerShell</v>
      </c>
      <c r="F6571" s="1" t="str">
        <f>IFERROR(__xludf.DUMMYFUNCTION("""COMPUTED_VALUE"""),"C#")</f>
        <v>C#</v>
      </c>
      <c r="G6571" s="1" t="str">
        <f>IFERROR(__xludf.DUMMYFUNCTION("""COMPUTED_VALUE"""),"HTML/CSS")</f>
        <v>HTML/CSS</v>
      </c>
      <c r="H6571" s="1" t="str">
        <f>IFERROR(__xludf.DUMMYFUNCTION("""COMPUTED_VALUE"""),"JavaScript")</f>
        <v>JavaScript</v>
      </c>
      <c r="I6571" s="1" t="str">
        <f>IFERROR(__xludf.DUMMYFUNCTION("""COMPUTED_VALUE"""),"SQL")</f>
        <v>SQL</v>
      </c>
      <c r="J6571" s="1" t="str">
        <f>IFERROR(__xludf.DUMMYFUNCTION("""COMPUTED_VALUE"""),"TypeScript")</f>
        <v>TypeScript</v>
      </c>
    </row>
    <row r="6572">
      <c r="B6572" s="1" t="str">
        <f>IFERROR(__xludf.DUMMYFUNCTION("""COMPUTED_VALUE"""),"C#;HTML/CSS;JavaScript;SQL;TypeScript")</f>
        <v>C#;HTML/CSS;JavaScript;SQL;TypeScript</v>
      </c>
      <c r="E6572" s="1" t="str">
        <f>IFERROR(__xludf.DUMMYFUNCTION("UNIQUE(SPLIT(B6572,"";""))"),"C#")</f>
        <v>C#</v>
      </c>
      <c r="F6572" s="1" t="str">
        <f>IFERROR(__xludf.DUMMYFUNCTION("""COMPUTED_VALUE"""),"HTML/CSS")</f>
        <v>HTML/CSS</v>
      </c>
      <c r="G6572" s="1" t="str">
        <f>IFERROR(__xludf.DUMMYFUNCTION("""COMPUTED_VALUE"""),"JavaScript")</f>
        <v>JavaScript</v>
      </c>
      <c r="H6572" s="1" t="str">
        <f>IFERROR(__xludf.DUMMYFUNCTION("""COMPUTED_VALUE"""),"SQL")</f>
        <v>SQL</v>
      </c>
      <c r="I6572" s="1" t="str">
        <f>IFERROR(__xludf.DUMMYFUNCTION("""COMPUTED_VALUE"""),"TypeScript")</f>
        <v>TypeScript</v>
      </c>
    </row>
    <row r="6573">
      <c r="B6573" s="1" t="str">
        <f>IFERROR(__xludf.DUMMYFUNCTION("""COMPUTED_VALUE"""),"Bash/Shell/PowerShell;C;C++;HTML/CSS;Java;JavaScript;Python;R;Scala;SQL;Other(s):")</f>
        <v>Bash/Shell/PowerShell;C;C++;HTML/CSS;Java;JavaScript;Python;R;Scala;SQL;Other(s):</v>
      </c>
      <c r="E6573" s="1" t="str">
        <f>IFERROR(__xludf.DUMMYFUNCTION("UNIQUE(SPLIT(B6573,"";""))"),"Bash/Shell/PowerShell")</f>
        <v>Bash/Shell/PowerShell</v>
      </c>
      <c r="F6573" s="1" t="str">
        <f>IFERROR(__xludf.DUMMYFUNCTION("""COMPUTED_VALUE"""),"C")</f>
        <v>C</v>
      </c>
      <c r="G6573" s="1" t="str">
        <f>IFERROR(__xludf.DUMMYFUNCTION("""COMPUTED_VALUE"""),"C++")</f>
        <v>C++</v>
      </c>
      <c r="H6573" s="1" t="str">
        <f>IFERROR(__xludf.DUMMYFUNCTION("""COMPUTED_VALUE"""),"HTML/CSS")</f>
        <v>HTML/CSS</v>
      </c>
      <c r="I6573" s="1" t="str">
        <f>IFERROR(__xludf.DUMMYFUNCTION("""COMPUTED_VALUE"""),"Java")</f>
        <v>Java</v>
      </c>
      <c r="J6573" s="1" t="str">
        <f>IFERROR(__xludf.DUMMYFUNCTION("""COMPUTED_VALUE"""),"JavaScript")</f>
        <v>JavaScript</v>
      </c>
      <c r="K6573" s="1" t="str">
        <f>IFERROR(__xludf.DUMMYFUNCTION("""COMPUTED_VALUE"""),"Python")</f>
        <v>Python</v>
      </c>
      <c r="L6573" s="1" t="str">
        <f>IFERROR(__xludf.DUMMYFUNCTION("""COMPUTED_VALUE"""),"R")</f>
        <v>R</v>
      </c>
      <c r="M6573" s="1" t="str">
        <f>IFERROR(__xludf.DUMMYFUNCTION("""COMPUTED_VALUE"""),"Scala")</f>
        <v>Scala</v>
      </c>
      <c r="N6573" s="1" t="str">
        <f>IFERROR(__xludf.DUMMYFUNCTION("""COMPUTED_VALUE"""),"SQL")</f>
        <v>SQL</v>
      </c>
      <c r="O6573" s="1" t="str">
        <f>IFERROR(__xludf.DUMMYFUNCTION("""COMPUTED_VALUE"""),"Other(s):")</f>
        <v>Other(s):</v>
      </c>
    </row>
    <row r="6574">
      <c r="B6574" s="1" t="str">
        <f>IFERROR(__xludf.DUMMYFUNCTION("""COMPUTED_VALUE"""),"Bash/Shell/PowerShell;C;Objective-C;PHP;Swift")</f>
        <v>Bash/Shell/PowerShell;C;Objective-C;PHP;Swift</v>
      </c>
      <c r="E6574" s="1" t="str">
        <f>IFERROR(__xludf.DUMMYFUNCTION("UNIQUE(SPLIT(B6574,"";""))"),"Bash/Shell/PowerShell")</f>
        <v>Bash/Shell/PowerShell</v>
      </c>
      <c r="F6574" s="1" t="str">
        <f>IFERROR(__xludf.DUMMYFUNCTION("""COMPUTED_VALUE"""),"C")</f>
        <v>C</v>
      </c>
      <c r="G6574" s="1" t="str">
        <f>IFERROR(__xludf.DUMMYFUNCTION("""COMPUTED_VALUE"""),"Objective-C")</f>
        <v>Objective-C</v>
      </c>
      <c r="H6574" s="1" t="str">
        <f>IFERROR(__xludf.DUMMYFUNCTION("""COMPUTED_VALUE"""),"PHP")</f>
        <v>PHP</v>
      </c>
      <c r="I6574" s="1" t="str">
        <f>IFERROR(__xludf.DUMMYFUNCTION("""COMPUTED_VALUE"""),"Swift")</f>
        <v>Swift</v>
      </c>
    </row>
    <row r="6575">
      <c r="B6575" s="1" t="str">
        <f>IFERROR(__xludf.DUMMYFUNCTION("""COMPUTED_VALUE"""),"Assembly;C;C++;C#;HTML/CSS;Java;JavaScript;Python;SQL")</f>
        <v>Assembly;C;C++;C#;HTML/CSS;Java;JavaScript;Python;SQL</v>
      </c>
      <c r="E6575" s="1" t="str">
        <f>IFERROR(__xludf.DUMMYFUNCTION("UNIQUE(SPLIT(B6575,"";""))"),"Assembly")</f>
        <v>Assembly</v>
      </c>
      <c r="F6575" s="1" t="str">
        <f>IFERROR(__xludf.DUMMYFUNCTION("""COMPUTED_VALUE"""),"C")</f>
        <v>C</v>
      </c>
      <c r="G6575" s="1" t="str">
        <f>IFERROR(__xludf.DUMMYFUNCTION("""COMPUTED_VALUE"""),"C++")</f>
        <v>C++</v>
      </c>
      <c r="H6575" s="1" t="str">
        <f>IFERROR(__xludf.DUMMYFUNCTION("""COMPUTED_VALUE"""),"C#")</f>
        <v>C#</v>
      </c>
      <c r="I6575" s="1" t="str">
        <f>IFERROR(__xludf.DUMMYFUNCTION("""COMPUTED_VALUE"""),"HTML/CSS")</f>
        <v>HTML/CSS</v>
      </c>
      <c r="J6575" s="1" t="str">
        <f>IFERROR(__xludf.DUMMYFUNCTION("""COMPUTED_VALUE"""),"Java")</f>
        <v>Java</v>
      </c>
      <c r="K6575" s="1" t="str">
        <f>IFERROR(__xludf.DUMMYFUNCTION("""COMPUTED_VALUE"""),"JavaScript")</f>
        <v>JavaScript</v>
      </c>
      <c r="L6575" s="1" t="str">
        <f>IFERROR(__xludf.DUMMYFUNCTION("""COMPUTED_VALUE"""),"Python")</f>
        <v>Python</v>
      </c>
      <c r="M6575" s="1" t="str">
        <f>IFERROR(__xludf.DUMMYFUNCTION("""COMPUTED_VALUE"""),"SQL")</f>
        <v>SQL</v>
      </c>
    </row>
    <row r="6576">
      <c r="B6576" s="1" t="str">
        <f>IFERROR(__xludf.DUMMYFUNCTION("""COMPUTED_VALUE"""),"Bash/Shell/PowerShell;C;C++;HTML/CSS;PHP;Python;Ruby;SQL")</f>
        <v>Bash/Shell/PowerShell;C;C++;HTML/CSS;PHP;Python;Ruby;SQL</v>
      </c>
      <c r="E6576" s="1" t="str">
        <f>IFERROR(__xludf.DUMMYFUNCTION("UNIQUE(SPLIT(B6576,"";""))"),"Bash/Shell/PowerShell")</f>
        <v>Bash/Shell/PowerShell</v>
      </c>
      <c r="F6576" s="1" t="str">
        <f>IFERROR(__xludf.DUMMYFUNCTION("""COMPUTED_VALUE"""),"C")</f>
        <v>C</v>
      </c>
      <c r="G6576" s="1" t="str">
        <f>IFERROR(__xludf.DUMMYFUNCTION("""COMPUTED_VALUE"""),"C++")</f>
        <v>C++</v>
      </c>
      <c r="H6576" s="1" t="str">
        <f>IFERROR(__xludf.DUMMYFUNCTION("""COMPUTED_VALUE"""),"HTML/CSS")</f>
        <v>HTML/CSS</v>
      </c>
      <c r="I6576" s="1" t="str">
        <f>IFERROR(__xludf.DUMMYFUNCTION("""COMPUTED_VALUE"""),"PHP")</f>
        <v>PHP</v>
      </c>
      <c r="J6576" s="1" t="str">
        <f>IFERROR(__xludf.DUMMYFUNCTION("""COMPUTED_VALUE"""),"Python")</f>
        <v>Python</v>
      </c>
      <c r="K6576" s="1" t="str">
        <f>IFERROR(__xludf.DUMMYFUNCTION("""COMPUTED_VALUE"""),"Ruby")</f>
        <v>Ruby</v>
      </c>
      <c r="L6576" s="1" t="str">
        <f>IFERROR(__xludf.DUMMYFUNCTION("""COMPUTED_VALUE"""),"SQL")</f>
        <v>SQL</v>
      </c>
    </row>
    <row r="6577">
      <c r="B6577" s="1" t="str">
        <f>IFERROR(__xludf.DUMMYFUNCTION("""COMPUTED_VALUE"""),"C++;HTML/CSS;Java;SQL")</f>
        <v>C++;HTML/CSS;Java;SQL</v>
      </c>
      <c r="E6577" s="1" t="str">
        <f>IFERROR(__xludf.DUMMYFUNCTION("UNIQUE(SPLIT(B6577,"";""))"),"C++")</f>
        <v>C++</v>
      </c>
      <c r="F6577" s="1" t="str">
        <f>IFERROR(__xludf.DUMMYFUNCTION("""COMPUTED_VALUE"""),"HTML/CSS")</f>
        <v>HTML/CSS</v>
      </c>
      <c r="G6577" s="1" t="str">
        <f>IFERROR(__xludf.DUMMYFUNCTION("""COMPUTED_VALUE"""),"Java")</f>
        <v>Java</v>
      </c>
      <c r="H6577" s="1" t="str">
        <f>IFERROR(__xludf.DUMMYFUNCTION("""COMPUTED_VALUE"""),"SQL")</f>
        <v>SQL</v>
      </c>
    </row>
    <row r="6578">
      <c r="B6578" s="1" t="str">
        <f>IFERROR(__xludf.DUMMYFUNCTION("""COMPUTED_VALUE"""),"Assembly;Bash/Shell/PowerShell;C;C++;Java")</f>
        <v>Assembly;Bash/Shell/PowerShell;C;C++;Java</v>
      </c>
      <c r="E6578" s="1" t="str">
        <f>IFERROR(__xludf.DUMMYFUNCTION("UNIQUE(SPLIT(B6578,"";""))"),"Assembly")</f>
        <v>Assembly</v>
      </c>
      <c r="F6578" s="1" t="str">
        <f>IFERROR(__xludf.DUMMYFUNCTION("""COMPUTED_VALUE"""),"Bash/Shell/PowerShell")</f>
        <v>Bash/Shell/PowerShell</v>
      </c>
      <c r="G6578" s="1" t="str">
        <f>IFERROR(__xludf.DUMMYFUNCTION("""COMPUTED_VALUE"""),"C")</f>
        <v>C</v>
      </c>
      <c r="H6578" s="1" t="str">
        <f>IFERROR(__xludf.DUMMYFUNCTION("""COMPUTED_VALUE"""),"C++")</f>
        <v>C++</v>
      </c>
      <c r="I6578" s="1" t="str">
        <f>IFERROR(__xludf.DUMMYFUNCTION("""COMPUTED_VALUE"""),"Java")</f>
        <v>Java</v>
      </c>
    </row>
    <row r="6579">
      <c r="B6579" s="1" t="str">
        <f>IFERROR(__xludf.DUMMYFUNCTION("""COMPUTED_VALUE"""),"C#;Dart;F#;HTML/CSS;JavaScript;PHP;SQL;WebAssembly")</f>
        <v>C#;Dart;F#;HTML/CSS;JavaScript;PHP;SQL;WebAssembly</v>
      </c>
      <c r="E6579" s="1" t="str">
        <f>IFERROR(__xludf.DUMMYFUNCTION("UNIQUE(SPLIT(B6579,"";""))"),"C#")</f>
        <v>C#</v>
      </c>
      <c r="F6579" s="1" t="str">
        <f>IFERROR(__xludf.DUMMYFUNCTION("""COMPUTED_VALUE"""),"Dart")</f>
        <v>Dart</v>
      </c>
      <c r="G6579" s="1" t="str">
        <f>IFERROR(__xludf.DUMMYFUNCTION("""COMPUTED_VALUE"""),"F#")</f>
        <v>F#</v>
      </c>
      <c r="H6579" s="1" t="str">
        <f>IFERROR(__xludf.DUMMYFUNCTION("""COMPUTED_VALUE"""),"HTML/CSS")</f>
        <v>HTML/CSS</v>
      </c>
      <c r="I6579" s="1" t="str">
        <f>IFERROR(__xludf.DUMMYFUNCTION("""COMPUTED_VALUE"""),"JavaScript")</f>
        <v>JavaScript</v>
      </c>
      <c r="J6579" s="1" t="str">
        <f>IFERROR(__xludf.DUMMYFUNCTION("""COMPUTED_VALUE"""),"PHP")</f>
        <v>PHP</v>
      </c>
      <c r="K6579" s="1" t="str">
        <f>IFERROR(__xludf.DUMMYFUNCTION("""COMPUTED_VALUE"""),"SQL")</f>
        <v>SQL</v>
      </c>
      <c r="L6579" s="1" t="str">
        <f>IFERROR(__xludf.DUMMYFUNCTION("""COMPUTED_VALUE"""),"WebAssembly")</f>
        <v>WebAssembly</v>
      </c>
    </row>
    <row r="6580">
      <c r="B6580" s="1" t="str">
        <f>IFERROR(__xludf.DUMMYFUNCTION("""COMPUTED_VALUE"""),"HTML/CSS;JavaScript;PHP;SQL")</f>
        <v>HTML/CSS;JavaScript;PHP;SQL</v>
      </c>
      <c r="E6580" s="1" t="str">
        <f>IFERROR(__xludf.DUMMYFUNCTION("UNIQUE(SPLIT(B6580,"";""))"),"HTML/CSS")</f>
        <v>HTML/CSS</v>
      </c>
      <c r="F6580" s="1" t="str">
        <f>IFERROR(__xludf.DUMMYFUNCTION("""COMPUTED_VALUE"""),"JavaScript")</f>
        <v>JavaScript</v>
      </c>
      <c r="G6580" s="1" t="str">
        <f>IFERROR(__xludf.DUMMYFUNCTION("""COMPUTED_VALUE"""),"PHP")</f>
        <v>PHP</v>
      </c>
      <c r="H6580" s="1" t="str">
        <f>IFERROR(__xludf.DUMMYFUNCTION("""COMPUTED_VALUE"""),"SQL")</f>
        <v>SQL</v>
      </c>
    </row>
    <row r="6581">
      <c r="B6581" s="1" t="str">
        <f>IFERROR(__xludf.DUMMYFUNCTION("""COMPUTED_VALUE"""),"Bash/Shell/PowerShell;Ruby;SQL")</f>
        <v>Bash/Shell/PowerShell;Ruby;SQL</v>
      </c>
      <c r="E6581" s="1" t="str">
        <f>IFERROR(__xludf.DUMMYFUNCTION("UNIQUE(SPLIT(B6581,"";""))"),"Bash/Shell/PowerShell")</f>
        <v>Bash/Shell/PowerShell</v>
      </c>
      <c r="F6581" s="1" t="str">
        <f>IFERROR(__xludf.DUMMYFUNCTION("""COMPUTED_VALUE"""),"Ruby")</f>
        <v>Ruby</v>
      </c>
      <c r="G6581" s="1" t="str">
        <f>IFERROR(__xludf.DUMMYFUNCTION("""COMPUTED_VALUE"""),"SQL")</f>
        <v>SQL</v>
      </c>
    </row>
    <row r="6582">
      <c r="B6582" s="1" t="str">
        <f>IFERROR(__xludf.DUMMYFUNCTION("""COMPUTED_VALUE"""),"Bash/Shell/PowerShell;C;C++;Objective-C;Python;Swift")</f>
        <v>Bash/Shell/PowerShell;C;C++;Objective-C;Python;Swift</v>
      </c>
      <c r="E6582" s="1" t="str">
        <f>IFERROR(__xludf.DUMMYFUNCTION("UNIQUE(SPLIT(B6582,"";""))"),"Bash/Shell/PowerShell")</f>
        <v>Bash/Shell/PowerShell</v>
      </c>
      <c r="F6582" s="1" t="str">
        <f>IFERROR(__xludf.DUMMYFUNCTION("""COMPUTED_VALUE"""),"C")</f>
        <v>C</v>
      </c>
      <c r="G6582" s="1" t="str">
        <f>IFERROR(__xludf.DUMMYFUNCTION("""COMPUTED_VALUE"""),"C++")</f>
        <v>C++</v>
      </c>
      <c r="H6582" s="1" t="str">
        <f>IFERROR(__xludf.DUMMYFUNCTION("""COMPUTED_VALUE"""),"Objective-C")</f>
        <v>Objective-C</v>
      </c>
      <c r="I6582" s="1" t="str">
        <f>IFERROR(__xludf.DUMMYFUNCTION("""COMPUTED_VALUE"""),"Python")</f>
        <v>Python</v>
      </c>
      <c r="J6582" s="1" t="str">
        <f>IFERROR(__xludf.DUMMYFUNCTION("""COMPUTED_VALUE"""),"Swift")</f>
        <v>Swift</v>
      </c>
    </row>
    <row r="6583">
      <c r="B6583" s="1" t="str">
        <f>IFERROR(__xludf.DUMMYFUNCTION("""COMPUTED_VALUE"""),"Dart;Java;Kotlin")</f>
        <v>Dart;Java;Kotlin</v>
      </c>
      <c r="E6583" s="1" t="str">
        <f>IFERROR(__xludf.DUMMYFUNCTION("UNIQUE(SPLIT(B6583,"";""))"),"Dart")</f>
        <v>Dart</v>
      </c>
      <c r="F6583" s="1" t="str">
        <f>IFERROR(__xludf.DUMMYFUNCTION("""COMPUTED_VALUE"""),"Java")</f>
        <v>Java</v>
      </c>
      <c r="G6583" s="1" t="str">
        <f>IFERROR(__xludf.DUMMYFUNCTION("""COMPUTED_VALUE"""),"Kotlin")</f>
        <v>Kotlin</v>
      </c>
    </row>
    <row r="6584">
      <c r="B6584" s="1" t="str">
        <f>IFERROR(__xludf.DUMMYFUNCTION("""COMPUTED_VALUE"""),"Bash/Shell/PowerShell;C++;C#;HTML/CSS;Objective-C;Swift")</f>
        <v>Bash/Shell/PowerShell;C++;C#;HTML/CSS;Objective-C;Swift</v>
      </c>
      <c r="E6584" s="1" t="str">
        <f>IFERROR(__xludf.DUMMYFUNCTION("UNIQUE(SPLIT(B6584,"";""))"),"Bash/Shell/PowerShell")</f>
        <v>Bash/Shell/PowerShell</v>
      </c>
      <c r="F6584" s="1" t="str">
        <f>IFERROR(__xludf.DUMMYFUNCTION("""COMPUTED_VALUE"""),"C++")</f>
        <v>C++</v>
      </c>
      <c r="G6584" s="1" t="str">
        <f>IFERROR(__xludf.DUMMYFUNCTION("""COMPUTED_VALUE"""),"C#")</f>
        <v>C#</v>
      </c>
      <c r="H6584" s="1" t="str">
        <f>IFERROR(__xludf.DUMMYFUNCTION("""COMPUTED_VALUE"""),"HTML/CSS")</f>
        <v>HTML/CSS</v>
      </c>
      <c r="I6584" s="1" t="str">
        <f>IFERROR(__xludf.DUMMYFUNCTION("""COMPUTED_VALUE"""),"Objective-C")</f>
        <v>Objective-C</v>
      </c>
      <c r="J6584" s="1" t="str">
        <f>IFERROR(__xludf.DUMMYFUNCTION("""COMPUTED_VALUE"""),"Swift")</f>
        <v>Swift</v>
      </c>
    </row>
    <row r="6585">
      <c r="B6585" s="1" t="str">
        <f>IFERROR(__xludf.DUMMYFUNCTION("""COMPUTED_VALUE"""),"Bash/Shell/PowerShell;C;Java;Python;Swift")</f>
        <v>Bash/Shell/PowerShell;C;Java;Python;Swift</v>
      </c>
      <c r="E6585" s="1" t="str">
        <f>IFERROR(__xludf.DUMMYFUNCTION("UNIQUE(SPLIT(B6585,"";""))"),"Bash/Shell/PowerShell")</f>
        <v>Bash/Shell/PowerShell</v>
      </c>
      <c r="F6585" s="1" t="str">
        <f>IFERROR(__xludf.DUMMYFUNCTION("""COMPUTED_VALUE"""),"C")</f>
        <v>C</v>
      </c>
      <c r="G6585" s="1" t="str">
        <f>IFERROR(__xludf.DUMMYFUNCTION("""COMPUTED_VALUE"""),"Java")</f>
        <v>Java</v>
      </c>
      <c r="H6585" s="1" t="str">
        <f>IFERROR(__xludf.DUMMYFUNCTION("""COMPUTED_VALUE"""),"Python")</f>
        <v>Python</v>
      </c>
      <c r="I6585" s="1" t="str">
        <f>IFERROR(__xludf.DUMMYFUNCTION("""COMPUTED_VALUE"""),"Swift")</f>
        <v>Swift</v>
      </c>
    </row>
    <row r="6586">
      <c r="B6586" s="1" t="str">
        <f>IFERROR(__xludf.DUMMYFUNCTION("""COMPUTED_VALUE"""),"Bash/Shell/PowerShell;Clojure;Elixir;Erlang;Go;Java;Kotlin;Ruby;Rust;Scala")</f>
        <v>Bash/Shell/PowerShell;Clojure;Elixir;Erlang;Go;Java;Kotlin;Ruby;Rust;Scala</v>
      </c>
      <c r="E6586" s="1" t="str">
        <f>IFERROR(__xludf.DUMMYFUNCTION("UNIQUE(SPLIT(B6586,"";""))"),"Bash/Shell/PowerShell")</f>
        <v>Bash/Shell/PowerShell</v>
      </c>
      <c r="F6586" s="1" t="str">
        <f>IFERROR(__xludf.DUMMYFUNCTION("""COMPUTED_VALUE"""),"Clojure")</f>
        <v>Clojure</v>
      </c>
      <c r="G6586" s="1" t="str">
        <f>IFERROR(__xludf.DUMMYFUNCTION("""COMPUTED_VALUE"""),"Elixir")</f>
        <v>Elixir</v>
      </c>
      <c r="H6586" s="1" t="str">
        <f>IFERROR(__xludf.DUMMYFUNCTION("""COMPUTED_VALUE"""),"Erlang")</f>
        <v>Erlang</v>
      </c>
      <c r="I6586" s="1" t="str">
        <f>IFERROR(__xludf.DUMMYFUNCTION("""COMPUTED_VALUE"""),"Go")</f>
        <v>Go</v>
      </c>
      <c r="J6586" s="1" t="str">
        <f>IFERROR(__xludf.DUMMYFUNCTION("""COMPUTED_VALUE"""),"Java")</f>
        <v>Java</v>
      </c>
      <c r="K6586" s="1" t="str">
        <f>IFERROR(__xludf.DUMMYFUNCTION("""COMPUTED_VALUE"""),"Kotlin")</f>
        <v>Kotlin</v>
      </c>
      <c r="L6586" s="1" t="str">
        <f>IFERROR(__xludf.DUMMYFUNCTION("""COMPUTED_VALUE"""),"Ruby")</f>
        <v>Ruby</v>
      </c>
      <c r="M6586" s="1" t="str">
        <f>IFERROR(__xludf.DUMMYFUNCTION("""COMPUTED_VALUE"""),"Rust")</f>
        <v>Rust</v>
      </c>
      <c r="N6586" s="1" t="str">
        <f>IFERROR(__xludf.DUMMYFUNCTION("""COMPUTED_VALUE"""),"Scala")</f>
        <v>Scala</v>
      </c>
    </row>
    <row r="6587">
      <c r="B6587" s="1" t="str">
        <f>IFERROR(__xludf.DUMMYFUNCTION("""COMPUTED_VALUE"""),"Bash/Shell/PowerShell;HTML/CSS;JavaScript;Ruby;SQL")</f>
        <v>Bash/Shell/PowerShell;HTML/CSS;JavaScript;Ruby;SQL</v>
      </c>
      <c r="E6587" s="1" t="str">
        <f>IFERROR(__xludf.DUMMYFUNCTION("UNIQUE(SPLIT(B6587,"";""))"),"Bash/Shell/PowerShell")</f>
        <v>Bash/Shell/PowerShell</v>
      </c>
      <c r="F6587" s="1" t="str">
        <f>IFERROR(__xludf.DUMMYFUNCTION("""COMPUTED_VALUE"""),"HTML/CSS")</f>
        <v>HTML/CSS</v>
      </c>
      <c r="G6587" s="1" t="str">
        <f>IFERROR(__xludf.DUMMYFUNCTION("""COMPUTED_VALUE"""),"JavaScript")</f>
        <v>JavaScript</v>
      </c>
      <c r="H6587" s="1" t="str">
        <f>IFERROR(__xludf.DUMMYFUNCTION("""COMPUTED_VALUE"""),"Ruby")</f>
        <v>Ruby</v>
      </c>
      <c r="I6587" s="1" t="str">
        <f>IFERROR(__xludf.DUMMYFUNCTION("""COMPUTED_VALUE"""),"SQL")</f>
        <v>SQL</v>
      </c>
    </row>
    <row r="6588">
      <c r="B6588" s="1" t="str">
        <f>IFERROR(__xludf.DUMMYFUNCTION("""COMPUTED_VALUE"""),"Bash/Shell/PowerShell;HTML/CSS;Java;JavaScript;PHP;Python;SQL;Swift;Other(s):")</f>
        <v>Bash/Shell/PowerShell;HTML/CSS;Java;JavaScript;PHP;Python;SQL;Swift;Other(s):</v>
      </c>
      <c r="E6588" s="1" t="str">
        <f>IFERROR(__xludf.DUMMYFUNCTION("UNIQUE(SPLIT(B6588,"";""))"),"Bash/Shell/PowerShell")</f>
        <v>Bash/Shell/PowerShell</v>
      </c>
      <c r="F6588" s="1" t="str">
        <f>IFERROR(__xludf.DUMMYFUNCTION("""COMPUTED_VALUE"""),"HTML/CSS")</f>
        <v>HTML/CSS</v>
      </c>
      <c r="G6588" s="1" t="str">
        <f>IFERROR(__xludf.DUMMYFUNCTION("""COMPUTED_VALUE"""),"Java")</f>
        <v>Java</v>
      </c>
      <c r="H6588" s="1" t="str">
        <f>IFERROR(__xludf.DUMMYFUNCTION("""COMPUTED_VALUE"""),"JavaScript")</f>
        <v>JavaScript</v>
      </c>
      <c r="I6588" s="1" t="str">
        <f>IFERROR(__xludf.DUMMYFUNCTION("""COMPUTED_VALUE"""),"PHP")</f>
        <v>PHP</v>
      </c>
      <c r="J6588" s="1" t="str">
        <f>IFERROR(__xludf.DUMMYFUNCTION("""COMPUTED_VALUE"""),"Python")</f>
        <v>Python</v>
      </c>
      <c r="K6588" s="1" t="str">
        <f>IFERROR(__xludf.DUMMYFUNCTION("""COMPUTED_VALUE"""),"SQL")</f>
        <v>SQL</v>
      </c>
      <c r="L6588" s="1" t="str">
        <f>IFERROR(__xludf.DUMMYFUNCTION("""COMPUTED_VALUE"""),"Swift")</f>
        <v>Swift</v>
      </c>
      <c r="M6588" s="1" t="str">
        <f>IFERROR(__xludf.DUMMYFUNCTION("""COMPUTED_VALUE"""),"Other(s):")</f>
        <v>Other(s):</v>
      </c>
    </row>
    <row r="6589">
      <c r="B6589" s="1" t="str">
        <f>IFERROR(__xludf.DUMMYFUNCTION("""COMPUTED_VALUE"""),"Assembly;C;C++;Java;SQL")</f>
        <v>Assembly;C;C++;Java;SQL</v>
      </c>
      <c r="E6589" s="1" t="str">
        <f>IFERROR(__xludf.DUMMYFUNCTION("UNIQUE(SPLIT(B6589,"";""))"),"Assembly")</f>
        <v>Assembly</v>
      </c>
      <c r="F6589" s="1" t="str">
        <f>IFERROR(__xludf.DUMMYFUNCTION("""COMPUTED_VALUE"""),"C")</f>
        <v>C</v>
      </c>
      <c r="G6589" s="1" t="str">
        <f>IFERROR(__xludf.DUMMYFUNCTION("""COMPUTED_VALUE"""),"C++")</f>
        <v>C++</v>
      </c>
      <c r="H6589" s="1" t="str">
        <f>IFERROR(__xludf.DUMMYFUNCTION("""COMPUTED_VALUE"""),"Java")</f>
        <v>Java</v>
      </c>
      <c r="I6589" s="1" t="str">
        <f>IFERROR(__xludf.DUMMYFUNCTION("""COMPUTED_VALUE"""),"SQL")</f>
        <v>SQL</v>
      </c>
    </row>
    <row r="6590">
      <c r="B6590" s="1" t="str">
        <f>IFERROR(__xludf.DUMMYFUNCTION("""COMPUTED_VALUE"""),"Bash/Shell/PowerShell;JavaScript;Other(s):")</f>
        <v>Bash/Shell/PowerShell;JavaScript;Other(s):</v>
      </c>
      <c r="E6590" s="1" t="str">
        <f>IFERROR(__xludf.DUMMYFUNCTION("UNIQUE(SPLIT(B6590,"";""))"),"Bash/Shell/PowerShell")</f>
        <v>Bash/Shell/PowerShell</v>
      </c>
      <c r="F6590" s="1" t="str">
        <f>IFERROR(__xludf.DUMMYFUNCTION("""COMPUTED_VALUE"""),"JavaScript")</f>
        <v>JavaScript</v>
      </c>
      <c r="G6590" s="1" t="str">
        <f>IFERROR(__xludf.DUMMYFUNCTION("""COMPUTED_VALUE"""),"Other(s):")</f>
        <v>Other(s):</v>
      </c>
    </row>
    <row r="6591">
      <c r="B6591" s="1" t="str">
        <f>IFERROR(__xludf.DUMMYFUNCTION("""COMPUTED_VALUE"""),"Go;HTML/CSS;JavaScript;Rust;SQL")</f>
        <v>Go;HTML/CSS;JavaScript;Rust;SQL</v>
      </c>
      <c r="E6591" s="1" t="str">
        <f>IFERROR(__xludf.DUMMYFUNCTION("UNIQUE(SPLIT(B6591,"";""))"),"Go")</f>
        <v>Go</v>
      </c>
      <c r="F6591" s="1" t="str">
        <f>IFERROR(__xludf.DUMMYFUNCTION("""COMPUTED_VALUE"""),"HTML/CSS")</f>
        <v>HTML/CSS</v>
      </c>
      <c r="G6591" s="1" t="str">
        <f>IFERROR(__xludf.DUMMYFUNCTION("""COMPUTED_VALUE"""),"JavaScript")</f>
        <v>JavaScript</v>
      </c>
      <c r="H6591" s="1" t="str">
        <f>IFERROR(__xludf.DUMMYFUNCTION("""COMPUTED_VALUE"""),"Rust")</f>
        <v>Rust</v>
      </c>
      <c r="I6591" s="1" t="str">
        <f>IFERROR(__xludf.DUMMYFUNCTION("""COMPUTED_VALUE"""),"SQL")</f>
        <v>SQL</v>
      </c>
    </row>
    <row r="6592">
      <c r="B6592" s="1" t="str">
        <f>IFERROR(__xludf.DUMMYFUNCTION("""COMPUTED_VALUE"""),"Assembly;C#;HTML/CSS;JavaScript;Python;SQL")</f>
        <v>Assembly;C#;HTML/CSS;JavaScript;Python;SQL</v>
      </c>
      <c r="E6592" s="1" t="str">
        <f>IFERROR(__xludf.DUMMYFUNCTION("UNIQUE(SPLIT(B6592,"";""))"),"Assembly")</f>
        <v>Assembly</v>
      </c>
      <c r="F6592" s="1" t="str">
        <f>IFERROR(__xludf.DUMMYFUNCTION("""COMPUTED_VALUE"""),"C#")</f>
        <v>C#</v>
      </c>
      <c r="G6592" s="1" t="str">
        <f>IFERROR(__xludf.DUMMYFUNCTION("""COMPUTED_VALUE"""),"HTML/CSS")</f>
        <v>HTML/CSS</v>
      </c>
      <c r="H6592" s="1" t="str">
        <f>IFERROR(__xludf.DUMMYFUNCTION("""COMPUTED_VALUE"""),"JavaScript")</f>
        <v>JavaScript</v>
      </c>
      <c r="I6592" s="1" t="str">
        <f>IFERROR(__xludf.DUMMYFUNCTION("""COMPUTED_VALUE"""),"Python")</f>
        <v>Python</v>
      </c>
      <c r="J6592" s="1" t="str">
        <f>IFERROR(__xludf.DUMMYFUNCTION("""COMPUTED_VALUE"""),"SQL")</f>
        <v>SQL</v>
      </c>
    </row>
    <row r="6593">
      <c r="B6593" s="1" t="str">
        <f>IFERROR(__xludf.DUMMYFUNCTION("""COMPUTED_VALUE"""),"Bash/Shell/PowerShell;Elixir;Erlang;HTML/CSS;JavaScript;Python;Ruby;Rust")</f>
        <v>Bash/Shell/PowerShell;Elixir;Erlang;HTML/CSS;JavaScript;Python;Ruby;Rust</v>
      </c>
      <c r="E6593" s="1" t="str">
        <f>IFERROR(__xludf.DUMMYFUNCTION("UNIQUE(SPLIT(B6593,"";""))"),"Bash/Shell/PowerShell")</f>
        <v>Bash/Shell/PowerShell</v>
      </c>
      <c r="F6593" s="1" t="str">
        <f>IFERROR(__xludf.DUMMYFUNCTION("""COMPUTED_VALUE"""),"Elixir")</f>
        <v>Elixir</v>
      </c>
      <c r="G6593" s="1" t="str">
        <f>IFERROR(__xludf.DUMMYFUNCTION("""COMPUTED_VALUE"""),"Erlang")</f>
        <v>Erlang</v>
      </c>
      <c r="H6593" s="1" t="str">
        <f>IFERROR(__xludf.DUMMYFUNCTION("""COMPUTED_VALUE"""),"HTML/CSS")</f>
        <v>HTML/CSS</v>
      </c>
      <c r="I6593" s="1" t="str">
        <f>IFERROR(__xludf.DUMMYFUNCTION("""COMPUTED_VALUE"""),"JavaScript")</f>
        <v>JavaScript</v>
      </c>
      <c r="J6593" s="1" t="str">
        <f>IFERROR(__xludf.DUMMYFUNCTION("""COMPUTED_VALUE"""),"Python")</f>
        <v>Python</v>
      </c>
      <c r="K6593" s="1" t="str">
        <f>IFERROR(__xludf.DUMMYFUNCTION("""COMPUTED_VALUE"""),"Ruby")</f>
        <v>Ruby</v>
      </c>
      <c r="L6593" s="1" t="str">
        <f>IFERROR(__xludf.DUMMYFUNCTION("""COMPUTED_VALUE"""),"Rust")</f>
        <v>Rust</v>
      </c>
    </row>
    <row r="6594">
      <c r="B6594" s="1" t="str">
        <f>IFERROR(__xludf.DUMMYFUNCTION("""COMPUTED_VALUE"""),"Bash/Shell/PowerShell;HTML/CSS;Java")</f>
        <v>Bash/Shell/PowerShell;HTML/CSS;Java</v>
      </c>
      <c r="E6594" s="1" t="str">
        <f>IFERROR(__xludf.DUMMYFUNCTION("UNIQUE(SPLIT(B6594,"";""))"),"Bash/Shell/PowerShell")</f>
        <v>Bash/Shell/PowerShell</v>
      </c>
      <c r="F6594" s="1" t="str">
        <f>IFERROR(__xludf.DUMMYFUNCTION("""COMPUTED_VALUE"""),"HTML/CSS")</f>
        <v>HTML/CSS</v>
      </c>
      <c r="G6594" s="1" t="str">
        <f>IFERROR(__xludf.DUMMYFUNCTION("""COMPUTED_VALUE"""),"Java")</f>
        <v>Java</v>
      </c>
    </row>
    <row r="6595">
      <c r="B6595" s="1" t="str">
        <f>IFERROR(__xludf.DUMMYFUNCTION("""COMPUTED_VALUE"""),"Bash/Shell/PowerShell;HTML/CSS;JavaScript;SQL")</f>
        <v>Bash/Shell/PowerShell;HTML/CSS;JavaScript;SQL</v>
      </c>
      <c r="E6595" s="1" t="str">
        <f>IFERROR(__xludf.DUMMYFUNCTION("UNIQUE(SPLIT(B6595,"";""))"),"Bash/Shell/PowerShell")</f>
        <v>Bash/Shell/PowerShell</v>
      </c>
      <c r="F6595" s="1" t="str">
        <f>IFERROR(__xludf.DUMMYFUNCTION("""COMPUTED_VALUE"""),"HTML/CSS")</f>
        <v>HTML/CSS</v>
      </c>
      <c r="G6595" s="1" t="str">
        <f>IFERROR(__xludf.DUMMYFUNCTION("""COMPUTED_VALUE"""),"JavaScript")</f>
        <v>JavaScript</v>
      </c>
      <c r="H6595" s="1" t="str">
        <f>IFERROR(__xludf.DUMMYFUNCTION("""COMPUTED_VALUE"""),"SQL")</f>
        <v>SQL</v>
      </c>
    </row>
    <row r="6596">
      <c r="B6596" s="1" t="str">
        <f>IFERROR(__xludf.DUMMYFUNCTION("""COMPUTED_VALUE"""),"Bash/Shell/PowerShell;C++;C#;HTML/CSS;JavaScript;SQL;Other(s):")</f>
        <v>Bash/Shell/PowerShell;C++;C#;HTML/CSS;JavaScript;SQL;Other(s):</v>
      </c>
      <c r="E6596" s="1" t="str">
        <f>IFERROR(__xludf.DUMMYFUNCTION("UNIQUE(SPLIT(B6596,"";""))"),"Bash/Shell/PowerShell")</f>
        <v>Bash/Shell/PowerShell</v>
      </c>
      <c r="F6596" s="1" t="str">
        <f>IFERROR(__xludf.DUMMYFUNCTION("""COMPUTED_VALUE"""),"C++")</f>
        <v>C++</v>
      </c>
      <c r="G6596" s="1" t="str">
        <f>IFERROR(__xludf.DUMMYFUNCTION("""COMPUTED_VALUE"""),"C#")</f>
        <v>C#</v>
      </c>
      <c r="H6596" s="1" t="str">
        <f>IFERROR(__xludf.DUMMYFUNCTION("""COMPUTED_VALUE"""),"HTML/CSS")</f>
        <v>HTML/CSS</v>
      </c>
      <c r="I6596" s="1" t="str">
        <f>IFERROR(__xludf.DUMMYFUNCTION("""COMPUTED_VALUE"""),"JavaScript")</f>
        <v>JavaScript</v>
      </c>
      <c r="J6596" s="1" t="str">
        <f>IFERROR(__xludf.DUMMYFUNCTION("""COMPUTED_VALUE"""),"SQL")</f>
        <v>SQL</v>
      </c>
      <c r="K6596" s="1" t="str">
        <f>IFERROR(__xludf.DUMMYFUNCTION("""COMPUTED_VALUE"""),"Other(s):")</f>
        <v>Other(s):</v>
      </c>
    </row>
    <row r="6597">
      <c r="B6597" s="1" t="str">
        <f>IFERROR(__xludf.DUMMYFUNCTION("""COMPUTED_VALUE"""),"HTML/CSS;Java;JavaScript;SQL;TypeScript")</f>
        <v>HTML/CSS;Java;JavaScript;SQL;TypeScript</v>
      </c>
      <c r="E6597" s="1" t="str">
        <f>IFERROR(__xludf.DUMMYFUNCTION("UNIQUE(SPLIT(B6597,"";""))"),"HTML/CSS")</f>
        <v>HTML/CSS</v>
      </c>
      <c r="F6597" s="1" t="str">
        <f>IFERROR(__xludf.DUMMYFUNCTION("""COMPUTED_VALUE"""),"Java")</f>
        <v>Java</v>
      </c>
      <c r="G6597" s="1" t="str">
        <f>IFERROR(__xludf.DUMMYFUNCTION("""COMPUTED_VALUE"""),"JavaScript")</f>
        <v>JavaScript</v>
      </c>
      <c r="H6597" s="1" t="str">
        <f>IFERROR(__xludf.DUMMYFUNCTION("""COMPUTED_VALUE"""),"SQL")</f>
        <v>SQL</v>
      </c>
      <c r="I6597" s="1" t="str">
        <f>IFERROR(__xludf.DUMMYFUNCTION("""COMPUTED_VALUE"""),"TypeScript")</f>
        <v>TypeScript</v>
      </c>
    </row>
    <row r="6598">
      <c r="B6598" s="1" t="str">
        <f>IFERROR(__xludf.DUMMYFUNCTION("""COMPUTED_VALUE"""),"Assembly;Bash/Shell/PowerShell;C;C#;Dart;Elixir;Go;HTML/CSS;Java;JavaScript;Python;Rust")</f>
        <v>Assembly;Bash/Shell/PowerShell;C;C#;Dart;Elixir;Go;HTML/CSS;Java;JavaScript;Python;Rust</v>
      </c>
      <c r="E6598" s="1" t="str">
        <f>IFERROR(__xludf.DUMMYFUNCTION("UNIQUE(SPLIT(B6598,"";""))"),"Assembly")</f>
        <v>Assembly</v>
      </c>
      <c r="F6598" s="1" t="str">
        <f>IFERROR(__xludf.DUMMYFUNCTION("""COMPUTED_VALUE"""),"Bash/Shell/PowerShell")</f>
        <v>Bash/Shell/PowerShell</v>
      </c>
      <c r="G6598" s="1" t="str">
        <f>IFERROR(__xludf.DUMMYFUNCTION("""COMPUTED_VALUE"""),"C")</f>
        <v>C</v>
      </c>
      <c r="H6598" s="1" t="str">
        <f>IFERROR(__xludf.DUMMYFUNCTION("""COMPUTED_VALUE"""),"C#")</f>
        <v>C#</v>
      </c>
      <c r="I6598" s="1" t="str">
        <f>IFERROR(__xludf.DUMMYFUNCTION("""COMPUTED_VALUE"""),"Dart")</f>
        <v>Dart</v>
      </c>
      <c r="J6598" s="1" t="str">
        <f>IFERROR(__xludf.DUMMYFUNCTION("""COMPUTED_VALUE"""),"Elixir")</f>
        <v>Elixir</v>
      </c>
      <c r="K6598" s="1" t="str">
        <f>IFERROR(__xludf.DUMMYFUNCTION("""COMPUTED_VALUE"""),"Go")</f>
        <v>Go</v>
      </c>
      <c r="L6598" s="1" t="str">
        <f>IFERROR(__xludf.DUMMYFUNCTION("""COMPUTED_VALUE"""),"HTML/CSS")</f>
        <v>HTML/CSS</v>
      </c>
      <c r="M6598" s="1" t="str">
        <f>IFERROR(__xludf.DUMMYFUNCTION("""COMPUTED_VALUE"""),"Java")</f>
        <v>Java</v>
      </c>
      <c r="N6598" s="1" t="str">
        <f>IFERROR(__xludf.DUMMYFUNCTION("""COMPUTED_VALUE"""),"JavaScript")</f>
        <v>JavaScript</v>
      </c>
      <c r="O6598" s="1" t="str">
        <f>IFERROR(__xludf.DUMMYFUNCTION("""COMPUTED_VALUE"""),"Python")</f>
        <v>Python</v>
      </c>
      <c r="P6598" s="1" t="str">
        <f>IFERROR(__xludf.DUMMYFUNCTION("""COMPUTED_VALUE"""),"Rust")</f>
        <v>Rust</v>
      </c>
    </row>
    <row r="6599">
      <c r="B6599" s="1" t="str">
        <f>IFERROR(__xludf.DUMMYFUNCTION("""COMPUTED_VALUE"""),"Bash/Shell/PowerShell;HTML/CSS;JavaScript;TypeScript")</f>
        <v>Bash/Shell/PowerShell;HTML/CSS;JavaScript;TypeScript</v>
      </c>
      <c r="E6599" s="1" t="str">
        <f>IFERROR(__xludf.DUMMYFUNCTION("UNIQUE(SPLIT(B6599,"";""))"),"Bash/Shell/PowerShell")</f>
        <v>Bash/Shell/PowerShell</v>
      </c>
      <c r="F6599" s="1" t="str">
        <f>IFERROR(__xludf.DUMMYFUNCTION("""COMPUTED_VALUE"""),"HTML/CSS")</f>
        <v>HTML/CSS</v>
      </c>
      <c r="G6599" s="1" t="str">
        <f>IFERROR(__xludf.DUMMYFUNCTION("""COMPUTED_VALUE"""),"JavaScript")</f>
        <v>JavaScript</v>
      </c>
      <c r="H6599" s="1" t="str">
        <f>IFERROR(__xludf.DUMMYFUNCTION("""COMPUTED_VALUE"""),"TypeScript")</f>
        <v>TypeScript</v>
      </c>
    </row>
    <row r="6600">
      <c r="B6600" s="1" t="str">
        <f>IFERROR(__xludf.DUMMYFUNCTION("""COMPUTED_VALUE"""),"HTML/CSS;Java;JavaScript;PHP;SQL")</f>
        <v>HTML/CSS;Java;JavaScript;PHP;SQL</v>
      </c>
      <c r="E6600" s="1" t="str">
        <f>IFERROR(__xludf.DUMMYFUNCTION("UNIQUE(SPLIT(B6600,"";""))"),"HTML/CSS")</f>
        <v>HTML/CSS</v>
      </c>
      <c r="F6600" s="1" t="str">
        <f>IFERROR(__xludf.DUMMYFUNCTION("""COMPUTED_VALUE"""),"Java")</f>
        <v>Java</v>
      </c>
      <c r="G6600" s="1" t="str">
        <f>IFERROR(__xludf.DUMMYFUNCTION("""COMPUTED_VALUE"""),"JavaScript")</f>
        <v>JavaScript</v>
      </c>
      <c r="H6600" s="1" t="str">
        <f>IFERROR(__xludf.DUMMYFUNCTION("""COMPUTED_VALUE"""),"PHP")</f>
        <v>PHP</v>
      </c>
      <c r="I6600" s="1" t="str">
        <f>IFERROR(__xludf.DUMMYFUNCTION("""COMPUTED_VALUE"""),"SQL")</f>
        <v>SQL</v>
      </c>
    </row>
    <row r="6601">
      <c r="B6601" s="1" t="str">
        <f>IFERROR(__xludf.DUMMYFUNCTION("""COMPUTED_VALUE"""),"HTML/CSS;JavaScript;PHP;SQL")</f>
        <v>HTML/CSS;JavaScript;PHP;SQL</v>
      </c>
      <c r="E6601" s="1" t="str">
        <f>IFERROR(__xludf.DUMMYFUNCTION("UNIQUE(SPLIT(B6601,"";""))"),"HTML/CSS")</f>
        <v>HTML/CSS</v>
      </c>
      <c r="F6601" s="1" t="str">
        <f>IFERROR(__xludf.DUMMYFUNCTION("""COMPUTED_VALUE"""),"JavaScript")</f>
        <v>JavaScript</v>
      </c>
      <c r="G6601" s="1" t="str">
        <f>IFERROR(__xludf.DUMMYFUNCTION("""COMPUTED_VALUE"""),"PHP")</f>
        <v>PHP</v>
      </c>
      <c r="H6601" s="1" t="str">
        <f>IFERROR(__xludf.DUMMYFUNCTION("""COMPUTED_VALUE"""),"SQL")</f>
        <v>SQL</v>
      </c>
    </row>
    <row r="6602">
      <c r="B6602" s="1" t="str">
        <f>IFERROR(__xludf.DUMMYFUNCTION("""COMPUTED_VALUE"""),"Bash/Shell/PowerShell;C#;HTML/CSS;JavaScript;Ruby;SQL;TypeScript")</f>
        <v>Bash/Shell/PowerShell;C#;HTML/CSS;JavaScript;Ruby;SQL;TypeScript</v>
      </c>
      <c r="E6602" s="1" t="str">
        <f>IFERROR(__xludf.DUMMYFUNCTION("UNIQUE(SPLIT(B6602,"";""))"),"Bash/Shell/PowerShell")</f>
        <v>Bash/Shell/PowerShell</v>
      </c>
      <c r="F6602" s="1" t="str">
        <f>IFERROR(__xludf.DUMMYFUNCTION("""COMPUTED_VALUE"""),"C#")</f>
        <v>C#</v>
      </c>
      <c r="G6602" s="1" t="str">
        <f>IFERROR(__xludf.DUMMYFUNCTION("""COMPUTED_VALUE"""),"HTML/CSS")</f>
        <v>HTML/CSS</v>
      </c>
      <c r="H6602" s="1" t="str">
        <f>IFERROR(__xludf.DUMMYFUNCTION("""COMPUTED_VALUE"""),"JavaScript")</f>
        <v>JavaScript</v>
      </c>
      <c r="I6602" s="1" t="str">
        <f>IFERROR(__xludf.DUMMYFUNCTION("""COMPUTED_VALUE"""),"Ruby")</f>
        <v>Ruby</v>
      </c>
      <c r="J6602" s="1" t="str">
        <f>IFERROR(__xludf.DUMMYFUNCTION("""COMPUTED_VALUE"""),"SQL")</f>
        <v>SQL</v>
      </c>
      <c r="K6602" s="1" t="str">
        <f>IFERROR(__xludf.DUMMYFUNCTION("""COMPUTED_VALUE"""),"TypeScript")</f>
        <v>TypeScript</v>
      </c>
    </row>
    <row r="6603">
      <c r="B6603" s="1" t="str">
        <f>IFERROR(__xludf.DUMMYFUNCTION("""COMPUTED_VALUE"""),"Bash/Shell/PowerShell;Java;Scala")</f>
        <v>Bash/Shell/PowerShell;Java;Scala</v>
      </c>
      <c r="E6603" s="1" t="str">
        <f>IFERROR(__xludf.DUMMYFUNCTION("UNIQUE(SPLIT(B6603,"";""))"),"Bash/Shell/PowerShell")</f>
        <v>Bash/Shell/PowerShell</v>
      </c>
      <c r="F6603" s="1" t="str">
        <f>IFERROR(__xludf.DUMMYFUNCTION("""COMPUTED_VALUE"""),"Java")</f>
        <v>Java</v>
      </c>
      <c r="G6603" s="1" t="str">
        <f>IFERROR(__xludf.DUMMYFUNCTION("""COMPUTED_VALUE"""),"Scala")</f>
        <v>Scala</v>
      </c>
    </row>
    <row r="6604">
      <c r="B6604" s="1" t="str">
        <f>IFERROR(__xludf.DUMMYFUNCTION("""COMPUTED_VALUE"""),"HTML/CSS;PHP;Python;SQL")</f>
        <v>HTML/CSS;PHP;Python;SQL</v>
      </c>
      <c r="E6604" s="1" t="str">
        <f>IFERROR(__xludf.DUMMYFUNCTION("UNIQUE(SPLIT(B6604,"";""))"),"HTML/CSS")</f>
        <v>HTML/CSS</v>
      </c>
      <c r="F6604" s="1" t="str">
        <f>IFERROR(__xludf.DUMMYFUNCTION("""COMPUTED_VALUE"""),"PHP")</f>
        <v>PHP</v>
      </c>
      <c r="G6604" s="1" t="str">
        <f>IFERROR(__xludf.DUMMYFUNCTION("""COMPUTED_VALUE"""),"Python")</f>
        <v>Python</v>
      </c>
      <c r="H6604" s="1" t="str">
        <f>IFERROR(__xludf.DUMMYFUNCTION("""COMPUTED_VALUE"""),"SQL")</f>
        <v>SQL</v>
      </c>
    </row>
    <row r="6605">
      <c r="B6605" s="1" t="str">
        <f>IFERROR(__xludf.DUMMYFUNCTION("""COMPUTED_VALUE"""),"Bash/Shell/PowerShell;C#;JavaScript;Python")</f>
        <v>Bash/Shell/PowerShell;C#;JavaScript;Python</v>
      </c>
      <c r="E6605" s="1" t="str">
        <f>IFERROR(__xludf.DUMMYFUNCTION("UNIQUE(SPLIT(B6605,"";""))"),"Bash/Shell/PowerShell")</f>
        <v>Bash/Shell/PowerShell</v>
      </c>
      <c r="F6605" s="1" t="str">
        <f>IFERROR(__xludf.DUMMYFUNCTION("""COMPUTED_VALUE"""),"C#")</f>
        <v>C#</v>
      </c>
      <c r="G6605" s="1" t="str">
        <f>IFERROR(__xludf.DUMMYFUNCTION("""COMPUTED_VALUE"""),"JavaScript")</f>
        <v>JavaScript</v>
      </c>
      <c r="H6605" s="1" t="str">
        <f>IFERROR(__xludf.DUMMYFUNCTION("""COMPUTED_VALUE"""),"Python")</f>
        <v>Python</v>
      </c>
    </row>
    <row r="6606">
      <c r="B6606" s="1" t="str">
        <f>IFERROR(__xludf.DUMMYFUNCTION("""COMPUTED_VALUE"""),"HTML/CSS;Java;JavaScript;SQL")</f>
        <v>HTML/CSS;Java;JavaScript;SQL</v>
      </c>
      <c r="E6606" s="1" t="str">
        <f>IFERROR(__xludf.DUMMYFUNCTION("UNIQUE(SPLIT(B6606,"";""))"),"HTML/CSS")</f>
        <v>HTML/CSS</v>
      </c>
      <c r="F6606" s="1" t="str">
        <f>IFERROR(__xludf.DUMMYFUNCTION("""COMPUTED_VALUE"""),"Java")</f>
        <v>Java</v>
      </c>
      <c r="G6606" s="1" t="str">
        <f>IFERROR(__xludf.DUMMYFUNCTION("""COMPUTED_VALUE"""),"JavaScript")</f>
        <v>JavaScript</v>
      </c>
      <c r="H6606" s="1" t="str">
        <f>IFERROR(__xludf.DUMMYFUNCTION("""COMPUTED_VALUE"""),"SQL")</f>
        <v>SQL</v>
      </c>
    </row>
    <row r="6607">
      <c r="B6607" s="1" t="str">
        <f>IFERROR(__xludf.DUMMYFUNCTION("""COMPUTED_VALUE"""),"Java")</f>
        <v>Java</v>
      </c>
      <c r="E6607" s="1" t="str">
        <f>IFERROR(__xludf.DUMMYFUNCTION("UNIQUE(SPLIT(B6607,"";""))"),"Java")</f>
        <v>Java</v>
      </c>
    </row>
    <row r="6608">
      <c r="B6608" s="1" t="str">
        <f>IFERROR(__xludf.DUMMYFUNCTION("""COMPUTED_VALUE"""),"C;C++;C#;HTML/CSS;Java;PHP;SQL")</f>
        <v>C;C++;C#;HTML/CSS;Java;PHP;SQL</v>
      </c>
      <c r="E6608" s="1" t="str">
        <f>IFERROR(__xludf.DUMMYFUNCTION("UNIQUE(SPLIT(B6608,"";""))"),"C")</f>
        <v>C</v>
      </c>
      <c r="F6608" s="1" t="str">
        <f>IFERROR(__xludf.DUMMYFUNCTION("""COMPUTED_VALUE"""),"C++")</f>
        <v>C++</v>
      </c>
      <c r="G6608" s="1" t="str">
        <f>IFERROR(__xludf.DUMMYFUNCTION("""COMPUTED_VALUE"""),"C#")</f>
        <v>C#</v>
      </c>
      <c r="H6608" s="1" t="str">
        <f>IFERROR(__xludf.DUMMYFUNCTION("""COMPUTED_VALUE"""),"HTML/CSS")</f>
        <v>HTML/CSS</v>
      </c>
      <c r="I6608" s="1" t="str">
        <f>IFERROR(__xludf.DUMMYFUNCTION("""COMPUTED_VALUE"""),"Java")</f>
        <v>Java</v>
      </c>
      <c r="J6608" s="1" t="str">
        <f>IFERROR(__xludf.DUMMYFUNCTION("""COMPUTED_VALUE"""),"PHP")</f>
        <v>PHP</v>
      </c>
      <c r="K6608" s="1" t="str">
        <f>IFERROR(__xludf.DUMMYFUNCTION("""COMPUTED_VALUE"""),"SQL")</f>
        <v>SQL</v>
      </c>
    </row>
    <row r="6609">
      <c r="B6609" s="1" t="str">
        <f>IFERROR(__xludf.DUMMYFUNCTION("""COMPUTED_VALUE"""),"C#")</f>
        <v>C#</v>
      </c>
      <c r="E6609" s="1" t="str">
        <f>IFERROR(__xludf.DUMMYFUNCTION("UNIQUE(SPLIT(B6609,"";""))"),"C#")</f>
        <v>C#</v>
      </c>
    </row>
    <row r="6610">
      <c r="B6610" s="1" t="str">
        <f>IFERROR(__xludf.DUMMYFUNCTION("""COMPUTED_VALUE"""),"Bash/Shell/PowerShell;HTML/CSS;Java;JavaScript;Python")</f>
        <v>Bash/Shell/PowerShell;HTML/CSS;Java;JavaScript;Python</v>
      </c>
      <c r="E6610" s="1" t="str">
        <f>IFERROR(__xludf.DUMMYFUNCTION("UNIQUE(SPLIT(B6610,"";""))"),"Bash/Shell/PowerShell")</f>
        <v>Bash/Shell/PowerShell</v>
      </c>
      <c r="F6610" s="1" t="str">
        <f>IFERROR(__xludf.DUMMYFUNCTION("""COMPUTED_VALUE"""),"HTML/CSS")</f>
        <v>HTML/CSS</v>
      </c>
      <c r="G6610" s="1" t="str">
        <f>IFERROR(__xludf.DUMMYFUNCTION("""COMPUTED_VALUE"""),"Java")</f>
        <v>Java</v>
      </c>
      <c r="H6610" s="1" t="str">
        <f>IFERROR(__xludf.DUMMYFUNCTION("""COMPUTED_VALUE"""),"JavaScript")</f>
        <v>JavaScript</v>
      </c>
      <c r="I6610" s="1" t="str">
        <f>IFERROR(__xludf.DUMMYFUNCTION("""COMPUTED_VALUE"""),"Python")</f>
        <v>Python</v>
      </c>
    </row>
    <row r="6611">
      <c r="B6611" s="1" t="str">
        <f>IFERROR(__xludf.DUMMYFUNCTION("""COMPUTED_VALUE"""),"Java;Python")</f>
        <v>Java;Python</v>
      </c>
      <c r="E6611" s="1" t="str">
        <f>IFERROR(__xludf.DUMMYFUNCTION("UNIQUE(SPLIT(B6611,"";""))"),"Java")</f>
        <v>Java</v>
      </c>
      <c r="F6611" s="1" t="str">
        <f>IFERROR(__xludf.DUMMYFUNCTION("""COMPUTED_VALUE"""),"Python")</f>
        <v>Python</v>
      </c>
    </row>
    <row r="6612">
      <c r="B6612" s="1" t="str">
        <f>IFERROR(__xludf.DUMMYFUNCTION("""COMPUTED_VALUE"""),"Python;VBA")</f>
        <v>Python;VBA</v>
      </c>
      <c r="E6612" s="1" t="str">
        <f>IFERROR(__xludf.DUMMYFUNCTION("UNIQUE(SPLIT(B6612,"";""))"),"Python")</f>
        <v>Python</v>
      </c>
      <c r="F6612" s="1" t="str">
        <f>IFERROR(__xludf.DUMMYFUNCTION("""COMPUTED_VALUE"""),"VBA")</f>
        <v>VBA</v>
      </c>
    </row>
    <row r="6613">
      <c r="B6613" s="1" t="str">
        <f>IFERROR(__xludf.DUMMYFUNCTION("""COMPUTED_VALUE"""),"C++;C#;HTML/CSS;JavaScript;SQL;TypeScript")</f>
        <v>C++;C#;HTML/CSS;JavaScript;SQL;TypeScript</v>
      </c>
      <c r="E6613" s="1" t="str">
        <f>IFERROR(__xludf.DUMMYFUNCTION("UNIQUE(SPLIT(B6613,"";""))"),"C++")</f>
        <v>C++</v>
      </c>
      <c r="F6613" s="1" t="str">
        <f>IFERROR(__xludf.DUMMYFUNCTION("""COMPUTED_VALUE"""),"C#")</f>
        <v>C#</v>
      </c>
      <c r="G6613" s="1" t="str">
        <f>IFERROR(__xludf.DUMMYFUNCTION("""COMPUTED_VALUE"""),"HTML/CSS")</f>
        <v>HTML/CSS</v>
      </c>
      <c r="H6613" s="1" t="str">
        <f>IFERROR(__xludf.DUMMYFUNCTION("""COMPUTED_VALUE"""),"JavaScript")</f>
        <v>JavaScript</v>
      </c>
      <c r="I6613" s="1" t="str">
        <f>IFERROR(__xludf.DUMMYFUNCTION("""COMPUTED_VALUE"""),"SQL")</f>
        <v>SQL</v>
      </c>
      <c r="J6613" s="1" t="str">
        <f>IFERROR(__xludf.DUMMYFUNCTION("""COMPUTED_VALUE"""),"TypeScript")</f>
        <v>TypeScript</v>
      </c>
    </row>
    <row r="6614">
      <c r="B6614" s="1" t="str">
        <f>IFERROR(__xludf.DUMMYFUNCTION("""COMPUTED_VALUE"""),"Bash/Shell/PowerShell;HTML/CSS;JavaScript;PHP;Ruby;SQL")</f>
        <v>Bash/Shell/PowerShell;HTML/CSS;JavaScript;PHP;Ruby;SQL</v>
      </c>
      <c r="E6614" s="1" t="str">
        <f>IFERROR(__xludf.DUMMYFUNCTION("UNIQUE(SPLIT(B6614,"";""))"),"Bash/Shell/PowerShell")</f>
        <v>Bash/Shell/PowerShell</v>
      </c>
      <c r="F6614" s="1" t="str">
        <f>IFERROR(__xludf.DUMMYFUNCTION("""COMPUTED_VALUE"""),"HTML/CSS")</f>
        <v>HTML/CSS</v>
      </c>
      <c r="G6614" s="1" t="str">
        <f>IFERROR(__xludf.DUMMYFUNCTION("""COMPUTED_VALUE"""),"JavaScript")</f>
        <v>JavaScript</v>
      </c>
      <c r="H6614" s="1" t="str">
        <f>IFERROR(__xludf.DUMMYFUNCTION("""COMPUTED_VALUE"""),"PHP")</f>
        <v>PHP</v>
      </c>
      <c r="I6614" s="1" t="str">
        <f>IFERROR(__xludf.DUMMYFUNCTION("""COMPUTED_VALUE"""),"Ruby")</f>
        <v>Ruby</v>
      </c>
      <c r="J6614" s="1" t="str">
        <f>IFERROR(__xludf.DUMMYFUNCTION("""COMPUTED_VALUE"""),"SQL")</f>
        <v>SQL</v>
      </c>
    </row>
    <row r="6615">
      <c r="B6615" s="1" t="str">
        <f>IFERROR(__xludf.DUMMYFUNCTION("""COMPUTED_VALUE"""),"Assembly;Bash/Shell/PowerShell;C#;Go;HTML/CSS;Java;JavaScript;Kotlin;PHP;Python;SQL")</f>
        <v>Assembly;Bash/Shell/PowerShell;C#;Go;HTML/CSS;Java;JavaScript;Kotlin;PHP;Python;SQL</v>
      </c>
      <c r="E6615" s="1" t="str">
        <f>IFERROR(__xludf.DUMMYFUNCTION("UNIQUE(SPLIT(B6615,"";""))"),"Assembly")</f>
        <v>Assembly</v>
      </c>
      <c r="F6615" s="1" t="str">
        <f>IFERROR(__xludf.DUMMYFUNCTION("""COMPUTED_VALUE"""),"Bash/Shell/PowerShell")</f>
        <v>Bash/Shell/PowerShell</v>
      </c>
      <c r="G6615" s="1" t="str">
        <f>IFERROR(__xludf.DUMMYFUNCTION("""COMPUTED_VALUE"""),"C#")</f>
        <v>C#</v>
      </c>
      <c r="H6615" s="1" t="str">
        <f>IFERROR(__xludf.DUMMYFUNCTION("""COMPUTED_VALUE"""),"Go")</f>
        <v>Go</v>
      </c>
      <c r="I6615" s="1" t="str">
        <f>IFERROR(__xludf.DUMMYFUNCTION("""COMPUTED_VALUE"""),"HTML/CSS")</f>
        <v>HTML/CSS</v>
      </c>
      <c r="J6615" s="1" t="str">
        <f>IFERROR(__xludf.DUMMYFUNCTION("""COMPUTED_VALUE"""),"Java")</f>
        <v>Java</v>
      </c>
      <c r="K6615" s="1" t="str">
        <f>IFERROR(__xludf.DUMMYFUNCTION("""COMPUTED_VALUE"""),"JavaScript")</f>
        <v>JavaScript</v>
      </c>
      <c r="L6615" s="1" t="str">
        <f>IFERROR(__xludf.DUMMYFUNCTION("""COMPUTED_VALUE"""),"Kotlin")</f>
        <v>Kotlin</v>
      </c>
      <c r="M6615" s="1" t="str">
        <f>IFERROR(__xludf.DUMMYFUNCTION("""COMPUTED_VALUE"""),"PHP")</f>
        <v>PHP</v>
      </c>
      <c r="N6615" s="1" t="str">
        <f>IFERROR(__xludf.DUMMYFUNCTION("""COMPUTED_VALUE"""),"Python")</f>
        <v>Python</v>
      </c>
      <c r="O6615" s="1" t="str">
        <f>IFERROR(__xludf.DUMMYFUNCTION("""COMPUTED_VALUE"""),"SQL")</f>
        <v>SQL</v>
      </c>
    </row>
    <row r="6616">
      <c r="B6616" s="1" t="str">
        <f>IFERROR(__xludf.DUMMYFUNCTION("""COMPUTED_VALUE"""),"Bash/Shell/PowerShell;C#;HTML/CSS;JavaScript;Python;SQL;TypeScript")</f>
        <v>Bash/Shell/PowerShell;C#;HTML/CSS;JavaScript;Python;SQL;TypeScript</v>
      </c>
      <c r="E6616" s="1" t="str">
        <f>IFERROR(__xludf.DUMMYFUNCTION("UNIQUE(SPLIT(B6616,"";""))"),"Bash/Shell/PowerShell")</f>
        <v>Bash/Shell/PowerShell</v>
      </c>
      <c r="F6616" s="1" t="str">
        <f>IFERROR(__xludf.DUMMYFUNCTION("""COMPUTED_VALUE"""),"C#")</f>
        <v>C#</v>
      </c>
      <c r="G6616" s="1" t="str">
        <f>IFERROR(__xludf.DUMMYFUNCTION("""COMPUTED_VALUE"""),"HTML/CSS")</f>
        <v>HTML/CSS</v>
      </c>
      <c r="H6616" s="1" t="str">
        <f>IFERROR(__xludf.DUMMYFUNCTION("""COMPUTED_VALUE"""),"JavaScript")</f>
        <v>JavaScript</v>
      </c>
      <c r="I6616" s="1" t="str">
        <f>IFERROR(__xludf.DUMMYFUNCTION("""COMPUTED_VALUE"""),"Python")</f>
        <v>Python</v>
      </c>
      <c r="J6616" s="1" t="str">
        <f>IFERROR(__xludf.DUMMYFUNCTION("""COMPUTED_VALUE"""),"SQL")</f>
        <v>SQL</v>
      </c>
      <c r="K6616" s="1" t="str">
        <f>IFERROR(__xludf.DUMMYFUNCTION("""COMPUTED_VALUE"""),"TypeScript")</f>
        <v>TypeScript</v>
      </c>
    </row>
    <row r="6617">
      <c r="B6617" s="1" t="str">
        <f>IFERROR(__xludf.DUMMYFUNCTION("""COMPUTED_VALUE"""),"HTML/CSS;JavaScript;PHP;SQL")</f>
        <v>HTML/CSS;JavaScript;PHP;SQL</v>
      </c>
      <c r="E6617" s="1" t="str">
        <f>IFERROR(__xludf.DUMMYFUNCTION("UNIQUE(SPLIT(B6617,"";""))"),"HTML/CSS")</f>
        <v>HTML/CSS</v>
      </c>
      <c r="F6617" s="1" t="str">
        <f>IFERROR(__xludf.DUMMYFUNCTION("""COMPUTED_VALUE"""),"JavaScript")</f>
        <v>JavaScript</v>
      </c>
      <c r="G6617" s="1" t="str">
        <f>IFERROR(__xludf.DUMMYFUNCTION("""COMPUTED_VALUE"""),"PHP")</f>
        <v>PHP</v>
      </c>
      <c r="H6617" s="1" t="str">
        <f>IFERROR(__xludf.DUMMYFUNCTION("""COMPUTED_VALUE"""),"SQL")</f>
        <v>SQL</v>
      </c>
    </row>
    <row r="6618">
      <c r="B6618" s="1" t="str">
        <f>IFERROR(__xludf.DUMMYFUNCTION("""COMPUTED_VALUE"""),"Assembly;C;C++;C#;Java;Python;SQL")</f>
        <v>Assembly;C;C++;C#;Java;Python;SQL</v>
      </c>
      <c r="E6618" s="1" t="str">
        <f>IFERROR(__xludf.DUMMYFUNCTION("UNIQUE(SPLIT(B6618,"";""))"),"Assembly")</f>
        <v>Assembly</v>
      </c>
      <c r="F6618" s="1" t="str">
        <f>IFERROR(__xludf.DUMMYFUNCTION("""COMPUTED_VALUE"""),"C")</f>
        <v>C</v>
      </c>
      <c r="G6618" s="1" t="str">
        <f>IFERROR(__xludf.DUMMYFUNCTION("""COMPUTED_VALUE"""),"C++")</f>
        <v>C++</v>
      </c>
      <c r="H6618" s="1" t="str">
        <f>IFERROR(__xludf.DUMMYFUNCTION("""COMPUTED_VALUE"""),"C#")</f>
        <v>C#</v>
      </c>
      <c r="I6618" s="1" t="str">
        <f>IFERROR(__xludf.DUMMYFUNCTION("""COMPUTED_VALUE"""),"Java")</f>
        <v>Java</v>
      </c>
      <c r="J6618" s="1" t="str">
        <f>IFERROR(__xludf.DUMMYFUNCTION("""COMPUTED_VALUE"""),"Python")</f>
        <v>Python</v>
      </c>
      <c r="K6618" s="1" t="str">
        <f>IFERROR(__xludf.DUMMYFUNCTION("""COMPUTED_VALUE"""),"SQL")</f>
        <v>SQL</v>
      </c>
    </row>
    <row r="6619">
      <c r="B6619" s="1" t="str">
        <f>IFERROR(__xludf.DUMMYFUNCTION("""COMPUTED_VALUE"""),"HTML/CSS;JavaScript;PHP;SQL;TypeScript")</f>
        <v>HTML/CSS;JavaScript;PHP;SQL;TypeScript</v>
      </c>
      <c r="E6619" s="1" t="str">
        <f>IFERROR(__xludf.DUMMYFUNCTION("UNIQUE(SPLIT(B6619,"";""))"),"HTML/CSS")</f>
        <v>HTML/CSS</v>
      </c>
      <c r="F6619" s="1" t="str">
        <f>IFERROR(__xludf.DUMMYFUNCTION("""COMPUTED_VALUE"""),"JavaScript")</f>
        <v>JavaScript</v>
      </c>
      <c r="G6619" s="1" t="str">
        <f>IFERROR(__xludf.DUMMYFUNCTION("""COMPUTED_VALUE"""),"PHP")</f>
        <v>PHP</v>
      </c>
      <c r="H6619" s="1" t="str">
        <f>IFERROR(__xludf.DUMMYFUNCTION("""COMPUTED_VALUE"""),"SQL")</f>
        <v>SQL</v>
      </c>
      <c r="I6619" s="1" t="str">
        <f>IFERROR(__xludf.DUMMYFUNCTION("""COMPUTED_VALUE"""),"TypeScript")</f>
        <v>TypeScript</v>
      </c>
    </row>
    <row r="6620">
      <c r="B6620" s="1" t="str">
        <f>IFERROR(__xludf.DUMMYFUNCTION("""COMPUTED_VALUE"""),"Bash/Shell/PowerShell;C#;HTML/CSS;JavaScript;SQL")</f>
        <v>Bash/Shell/PowerShell;C#;HTML/CSS;JavaScript;SQL</v>
      </c>
      <c r="E6620" s="1" t="str">
        <f>IFERROR(__xludf.DUMMYFUNCTION("UNIQUE(SPLIT(B6620,"";""))"),"Bash/Shell/PowerShell")</f>
        <v>Bash/Shell/PowerShell</v>
      </c>
      <c r="F6620" s="1" t="str">
        <f>IFERROR(__xludf.DUMMYFUNCTION("""COMPUTED_VALUE"""),"C#")</f>
        <v>C#</v>
      </c>
      <c r="G6620" s="1" t="str">
        <f>IFERROR(__xludf.DUMMYFUNCTION("""COMPUTED_VALUE"""),"HTML/CSS")</f>
        <v>HTML/CSS</v>
      </c>
      <c r="H6620" s="1" t="str">
        <f>IFERROR(__xludf.DUMMYFUNCTION("""COMPUTED_VALUE"""),"JavaScript")</f>
        <v>JavaScript</v>
      </c>
      <c r="I6620" s="1" t="str">
        <f>IFERROR(__xludf.DUMMYFUNCTION("""COMPUTED_VALUE"""),"SQL")</f>
        <v>SQL</v>
      </c>
    </row>
    <row r="6621">
      <c r="B6621" s="1" t="str">
        <f>IFERROR(__xludf.DUMMYFUNCTION("""COMPUTED_VALUE"""),"Bash/Shell/PowerShell;C#;Go;HTML/CSS;Java;JavaScript;Python;SQL;TypeScript")</f>
        <v>Bash/Shell/PowerShell;C#;Go;HTML/CSS;Java;JavaScript;Python;SQL;TypeScript</v>
      </c>
      <c r="E6621" s="1" t="str">
        <f>IFERROR(__xludf.DUMMYFUNCTION("UNIQUE(SPLIT(B6621,"";""))"),"Bash/Shell/PowerShell")</f>
        <v>Bash/Shell/PowerShell</v>
      </c>
      <c r="F6621" s="1" t="str">
        <f>IFERROR(__xludf.DUMMYFUNCTION("""COMPUTED_VALUE"""),"C#")</f>
        <v>C#</v>
      </c>
      <c r="G6621" s="1" t="str">
        <f>IFERROR(__xludf.DUMMYFUNCTION("""COMPUTED_VALUE"""),"Go")</f>
        <v>Go</v>
      </c>
      <c r="H6621" s="1" t="str">
        <f>IFERROR(__xludf.DUMMYFUNCTION("""COMPUTED_VALUE"""),"HTML/CSS")</f>
        <v>HTML/CSS</v>
      </c>
      <c r="I6621" s="1" t="str">
        <f>IFERROR(__xludf.DUMMYFUNCTION("""COMPUTED_VALUE"""),"Java")</f>
        <v>Java</v>
      </c>
      <c r="J6621" s="1" t="str">
        <f>IFERROR(__xludf.DUMMYFUNCTION("""COMPUTED_VALUE"""),"JavaScript")</f>
        <v>JavaScript</v>
      </c>
      <c r="K6621" s="1" t="str">
        <f>IFERROR(__xludf.DUMMYFUNCTION("""COMPUTED_VALUE"""),"Python")</f>
        <v>Python</v>
      </c>
      <c r="L6621" s="1" t="str">
        <f>IFERROR(__xludf.DUMMYFUNCTION("""COMPUTED_VALUE"""),"SQL")</f>
        <v>SQL</v>
      </c>
      <c r="M6621" s="1" t="str">
        <f>IFERROR(__xludf.DUMMYFUNCTION("""COMPUTED_VALUE"""),"TypeScript")</f>
        <v>TypeScript</v>
      </c>
    </row>
    <row r="6622">
      <c r="B6622" s="1" t="str">
        <f>IFERROR(__xludf.DUMMYFUNCTION("""COMPUTED_VALUE"""),"HTML/CSS;Java;JavaScript;Python;SQL")</f>
        <v>HTML/CSS;Java;JavaScript;Python;SQL</v>
      </c>
      <c r="E6622" s="1" t="str">
        <f>IFERROR(__xludf.DUMMYFUNCTION("UNIQUE(SPLIT(B6622,"";""))"),"HTML/CSS")</f>
        <v>HTML/CSS</v>
      </c>
      <c r="F6622" s="1" t="str">
        <f>IFERROR(__xludf.DUMMYFUNCTION("""COMPUTED_VALUE"""),"Java")</f>
        <v>Java</v>
      </c>
      <c r="G6622" s="1" t="str">
        <f>IFERROR(__xludf.DUMMYFUNCTION("""COMPUTED_VALUE"""),"JavaScript")</f>
        <v>JavaScript</v>
      </c>
      <c r="H6622" s="1" t="str">
        <f>IFERROR(__xludf.DUMMYFUNCTION("""COMPUTED_VALUE"""),"Python")</f>
        <v>Python</v>
      </c>
      <c r="I6622" s="1" t="str">
        <f>IFERROR(__xludf.DUMMYFUNCTION("""COMPUTED_VALUE"""),"SQL")</f>
        <v>SQL</v>
      </c>
    </row>
    <row r="6623">
      <c r="B6623" s="1" t="str">
        <f>IFERROR(__xludf.DUMMYFUNCTION("""COMPUTED_VALUE"""),"Bash/Shell/PowerShell;HTML/CSS;JavaScript;SQL;Swift")</f>
        <v>Bash/Shell/PowerShell;HTML/CSS;JavaScript;SQL;Swift</v>
      </c>
      <c r="E6623" s="1" t="str">
        <f>IFERROR(__xludf.DUMMYFUNCTION("UNIQUE(SPLIT(B6623,"";""))"),"Bash/Shell/PowerShell")</f>
        <v>Bash/Shell/PowerShell</v>
      </c>
      <c r="F6623" s="1" t="str">
        <f>IFERROR(__xludf.DUMMYFUNCTION("""COMPUTED_VALUE"""),"HTML/CSS")</f>
        <v>HTML/CSS</v>
      </c>
      <c r="G6623" s="1" t="str">
        <f>IFERROR(__xludf.DUMMYFUNCTION("""COMPUTED_VALUE"""),"JavaScript")</f>
        <v>JavaScript</v>
      </c>
      <c r="H6623" s="1" t="str">
        <f>IFERROR(__xludf.DUMMYFUNCTION("""COMPUTED_VALUE"""),"SQL")</f>
        <v>SQL</v>
      </c>
      <c r="I6623" s="1" t="str">
        <f>IFERROR(__xludf.DUMMYFUNCTION("""COMPUTED_VALUE"""),"Swift")</f>
        <v>Swift</v>
      </c>
    </row>
    <row r="6624">
      <c r="B6624" s="1" t="str">
        <f>IFERROR(__xludf.DUMMYFUNCTION("""COMPUTED_VALUE"""),"C#;SQL")</f>
        <v>C#;SQL</v>
      </c>
      <c r="E6624" s="1" t="str">
        <f>IFERROR(__xludf.DUMMYFUNCTION("UNIQUE(SPLIT(B6624,"";""))"),"C#")</f>
        <v>C#</v>
      </c>
      <c r="F6624" s="1" t="str">
        <f>IFERROR(__xludf.DUMMYFUNCTION("""COMPUTED_VALUE"""),"SQL")</f>
        <v>SQL</v>
      </c>
    </row>
    <row r="6625">
      <c r="B6625" s="1" t="str">
        <f>IFERROR(__xludf.DUMMYFUNCTION("""COMPUTED_VALUE"""),"C#;HTML/CSS;JavaScript;SQL")</f>
        <v>C#;HTML/CSS;JavaScript;SQL</v>
      </c>
      <c r="E6625" s="1" t="str">
        <f>IFERROR(__xludf.DUMMYFUNCTION("UNIQUE(SPLIT(B6625,"";""))"),"C#")</f>
        <v>C#</v>
      </c>
      <c r="F6625" s="1" t="str">
        <f>IFERROR(__xludf.DUMMYFUNCTION("""COMPUTED_VALUE"""),"HTML/CSS")</f>
        <v>HTML/CSS</v>
      </c>
      <c r="G6625" s="1" t="str">
        <f>IFERROR(__xludf.DUMMYFUNCTION("""COMPUTED_VALUE"""),"JavaScript")</f>
        <v>JavaScript</v>
      </c>
      <c r="H6625" s="1" t="str">
        <f>IFERROR(__xludf.DUMMYFUNCTION("""COMPUTED_VALUE"""),"SQL")</f>
        <v>SQL</v>
      </c>
    </row>
    <row r="6626">
      <c r="B6626" s="1" t="str">
        <f>IFERROR(__xludf.DUMMYFUNCTION("""COMPUTED_VALUE"""),"C#;HTML/CSS;JavaScript;Python;SQL;TypeScript")</f>
        <v>C#;HTML/CSS;JavaScript;Python;SQL;TypeScript</v>
      </c>
      <c r="E6626" s="1" t="str">
        <f>IFERROR(__xludf.DUMMYFUNCTION("UNIQUE(SPLIT(B6626,"";""))"),"C#")</f>
        <v>C#</v>
      </c>
      <c r="F6626" s="1" t="str">
        <f>IFERROR(__xludf.DUMMYFUNCTION("""COMPUTED_VALUE"""),"HTML/CSS")</f>
        <v>HTML/CSS</v>
      </c>
      <c r="G6626" s="1" t="str">
        <f>IFERROR(__xludf.DUMMYFUNCTION("""COMPUTED_VALUE"""),"JavaScript")</f>
        <v>JavaScript</v>
      </c>
      <c r="H6626" s="1" t="str">
        <f>IFERROR(__xludf.DUMMYFUNCTION("""COMPUTED_VALUE"""),"Python")</f>
        <v>Python</v>
      </c>
      <c r="I6626" s="1" t="str">
        <f>IFERROR(__xludf.DUMMYFUNCTION("""COMPUTED_VALUE"""),"SQL")</f>
        <v>SQL</v>
      </c>
      <c r="J6626" s="1" t="str">
        <f>IFERROR(__xludf.DUMMYFUNCTION("""COMPUTED_VALUE"""),"TypeScript")</f>
        <v>TypeScript</v>
      </c>
    </row>
    <row r="6627">
      <c r="B6627" s="1" t="str">
        <f>IFERROR(__xludf.DUMMYFUNCTION("""COMPUTED_VALUE"""),"Bash/Shell/PowerShell;C;HTML/CSS;Java;JavaScript;Python")</f>
        <v>Bash/Shell/PowerShell;C;HTML/CSS;Java;JavaScript;Python</v>
      </c>
      <c r="E6627" s="1" t="str">
        <f>IFERROR(__xludf.DUMMYFUNCTION("UNIQUE(SPLIT(B6627,"";""))"),"Bash/Shell/PowerShell")</f>
        <v>Bash/Shell/PowerShell</v>
      </c>
      <c r="F6627" s="1" t="str">
        <f>IFERROR(__xludf.DUMMYFUNCTION("""COMPUTED_VALUE"""),"C")</f>
        <v>C</v>
      </c>
      <c r="G6627" s="1" t="str">
        <f>IFERROR(__xludf.DUMMYFUNCTION("""COMPUTED_VALUE"""),"HTML/CSS")</f>
        <v>HTML/CSS</v>
      </c>
      <c r="H6627" s="1" t="str">
        <f>IFERROR(__xludf.DUMMYFUNCTION("""COMPUTED_VALUE"""),"Java")</f>
        <v>Java</v>
      </c>
      <c r="I6627" s="1" t="str">
        <f>IFERROR(__xludf.DUMMYFUNCTION("""COMPUTED_VALUE"""),"JavaScript")</f>
        <v>JavaScript</v>
      </c>
      <c r="J6627" s="1" t="str">
        <f>IFERROR(__xludf.DUMMYFUNCTION("""COMPUTED_VALUE"""),"Python")</f>
        <v>Python</v>
      </c>
    </row>
    <row r="6628">
      <c r="B6628" s="1" t="str">
        <f>IFERROR(__xludf.DUMMYFUNCTION("""COMPUTED_VALUE"""),"C#;HTML/CSS;SQL;TypeScript")</f>
        <v>C#;HTML/CSS;SQL;TypeScript</v>
      </c>
      <c r="E6628" s="1" t="str">
        <f>IFERROR(__xludf.DUMMYFUNCTION("UNIQUE(SPLIT(B6628,"";""))"),"C#")</f>
        <v>C#</v>
      </c>
      <c r="F6628" s="1" t="str">
        <f>IFERROR(__xludf.DUMMYFUNCTION("""COMPUTED_VALUE"""),"HTML/CSS")</f>
        <v>HTML/CSS</v>
      </c>
      <c r="G6628" s="1" t="str">
        <f>IFERROR(__xludf.DUMMYFUNCTION("""COMPUTED_VALUE"""),"SQL")</f>
        <v>SQL</v>
      </c>
      <c r="H6628" s="1" t="str">
        <f>IFERROR(__xludf.DUMMYFUNCTION("""COMPUTED_VALUE"""),"TypeScript")</f>
        <v>TypeScript</v>
      </c>
    </row>
    <row r="6629">
      <c r="B6629" s="1" t="str">
        <f>IFERROR(__xludf.DUMMYFUNCTION("""COMPUTED_VALUE"""),"Bash/Shell/PowerShell;Go;Java;Python")</f>
        <v>Bash/Shell/PowerShell;Go;Java;Python</v>
      </c>
      <c r="E6629" s="1" t="str">
        <f>IFERROR(__xludf.DUMMYFUNCTION("UNIQUE(SPLIT(B6629,"";""))"),"Bash/Shell/PowerShell")</f>
        <v>Bash/Shell/PowerShell</v>
      </c>
      <c r="F6629" s="1" t="str">
        <f>IFERROR(__xludf.DUMMYFUNCTION("""COMPUTED_VALUE"""),"Go")</f>
        <v>Go</v>
      </c>
      <c r="G6629" s="1" t="str">
        <f>IFERROR(__xludf.DUMMYFUNCTION("""COMPUTED_VALUE"""),"Java")</f>
        <v>Java</v>
      </c>
      <c r="H6629" s="1" t="str">
        <f>IFERROR(__xludf.DUMMYFUNCTION("""COMPUTED_VALUE"""),"Python")</f>
        <v>Python</v>
      </c>
    </row>
    <row r="6630">
      <c r="B6630" s="1" t="str">
        <f>IFERROR(__xludf.DUMMYFUNCTION("""COMPUTED_VALUE"""),"C;C++;Clojure;HTML/CSS;Java;JavaScript;Kotlin;PHP;Python;R;Ruby;SQL;TypeScript")</f>
        <v>C;C++;Clojure;HTML/CSS;Java;JavaScript;Kotlin;PHP;Python;R;Ruby;SQL;TypeScript</v>
      </c>
      <c r="E6630" s="1" t="str">
        <f>IFERROR(__xludf.DUMMYFUNCTION("UNIQUE(SPLIT(B6630,"";""))"),"C")</f>
        <v>C</v>
      </c>
      <c r="F6630" s="1" t="str">
        <f>IFERROR(__xludf.DUMMYFUNCTION("""COMPUTED_VALUE"""),"C++")</f>
        <v>C++</v>
      </c>
      <c r="G6630" s="1" t="str">
        <f>IFERROR(__xludf.DUMMYFUNCTION("""COMPUTED_VALUE"""),"Clojure")</f>
        <v>Clojure</v>
      </c>
      <c r="H6630" s="1" t="str">
        <f>IFERROR(__xludf.DUMMYFUNCTION("""COMPUTED_VALUE"""),"HTML/CSS")</f>
        <v>HTML/CSS</v>
      </c>
      <c r="I6630" s="1" t="str">
        <f>IFERROR(__xludf.DUMMYFUNCTION("""COMPUTED_VALUE"""),"Java")</f>
        <v>Java</v>
      </c>
      <c r="J6630" s="1" t="str">
        <f>IFERROR(__xludf.DUMMYFUNCTION("""COMPUTED_VALUE"""),"JavaScript")</f>
        <v>JavaScript</v>
      </c>
      <c r="K6630" s="1" t="str">
        <f>IFERROR(__xludf.DUMMYFUNCTION("""COMPUTED_VALUE"""),"Kotlin")</f>
        <v>Kotlin</v>
      </c>
      <c r="L6630" s="1" t="str">
        <f>IFERROR(__xludf.DUMMYFUNCTION("""COMPUTED_VALUE"""),"PHP")</f>
        <v>PHP</v>
      </c>
      <c r="M6630" s="1" t="str">
        <f>IFERROR(__xludf.DUMMYFUNCTION("""COMPUTED_VALUE"""),"Python")</f>
        <v>Python</v>
      </c>
      <c r="N6630" s="1" t="str">
        <f>IFERROR(__xludf.DUMMYFUNCTION("""COMPUTED_VALUE"""),"R")</f>
        <v>R</v>
      </c>
      <c r="O6630" s="1" t="str">
        <f>IFERROR(__xludf.DUMMYFUNCTION("""COMPUTED_VALUE"""),"Ruby")</f>
        <v>Ruby</v>
      </c>
      <c r="P6630" s="1" t="str">
        <f>IFERROR(__xludf.DUMMYFUNCTION("""COMPUTED_VALUE"""),"SQL")</f>
        <v>SQL</v>
      </c>
      <c r="Q6630" s="1" t="str">
        <f>IFERROR(__xludf.DUMMYFUNCTION("""COMPUTED_VALUE"""),"TypeScript")</f>
        <v>TypeScript</v>
      </c>
    </row>
    <row r="6631">
      <c r="B6631" s="1" t="str">
        <f>IFERROR(__xludf.DUMMYFUNCTION("""COMPUTED_VALUE"""),"C#;HTML/CSS;JavaScript;TypeScript")</f>
        <v>C#;HTML/CSS;JavaScript;TypeScript</v>
      </c>
      <c r="E6631" s="1" t="str">
        <f>IFERROR(__xludf.DUMMYFUNCTION("UNIQUE(SPLIT(B6631,"";""))"),"C#")</f>
        <v>C#</v>
      </c>
      <c r="F6631" s="1" t="str">
        <f>IFERROR(__xludf.DUMMYFUNCTION("""COMPUTED_VALUE"""),"HTML/CSS")</f>
        <v>HTML/CSS</v>
      </c>
      <c r="G6631" s="1" t="str">
        <f>IFERROR(__xludf.DUMMYFUNCTION("""COMPUTED_VALUE"""),"JavaScript")</f>
        <v>JavaScript</v>
      </c>
      <c r="H6631" s="1" t="str">
        <f>IFERROR(__xludf.DUMMYFUNCTION("""COMPUTED_VALUE"""),"TypeScript")</f>
        <v>TypeScript</v>
      </c>
    </row>
    <row r="6632">
      <c r="B6632" s="1" t="str">
        <f>IFERROR(__xludf.DUMMYFUNCTION("""COMPUTED_VALUE"""),"Assembly;Bash/Shell/PowerShell;C;C++;C#;HTML/CSS;Java;JavaScript;Objective-C;PHP;Python;Ruby;SQL;Swift;VBA")</f>
        <v>Assembly;Bash/Shell/PowerShell;C;C++;C#;HTML/CSS;Java;JavaScript;Objective-C;PHP;Python;Ruby;SQL;Swift;VBA</v>
      </c>
      <c r="E6632" s="1" t="str">
        <f>IFERROR(__xludf.DUMMYFUNCTION("UNIQUE(SPLIT(B6632,"";""))"),"Assembly")</f>
        <v>Assembly</v>
      </c>
      <c r="F6632" s="1" t="str">
        <f>IFERROR(__xludf.DUMMYFUNCTION("""COMPUTED_VALUE"""),"Bash/Shell/PowerShell")</f>
        <v>Bash/Shell/PowerShell</v>
      </c>
      <c r="G6632" s="1" t="str">
        <f>IFERROR(__xludf.DUMMYFUNCTION("""COMPUTED_VALUE"""),"C")</f>
        <v>C</v>
      </c>
      <c r="H6632" s="1" t="str">
        <f>IFERROR(__xludf.DUMMYFUNCTION("""COMPUTED_VALUE"""),"C++")</f>
        <v>C++</v>
      </c>
      <c r="I6632" s="1" t="str">
        <f>IFERROR(__xludf.DUMMYFUNCTION("""COMPUTED_VALUE"""),"C#")</f>
        <v>C#</v>
      </c>
      <c r="J6632" s="1" t="str">
        <f>IFERROR(__xludf.DUMMYFUNCTION("""COMPUTED_VALUE"""),"HTML/CSS")</f>
        <v>HTML/CSS</v>
      </c>
      <c r="K6632" s="1" t="str">
        <f>IFERROR(__xludf.DUMMYFUNCTION("""COMPUTED_VALUE"""),"Java")</f>
        <v>Java</v>
      </c>
      <c r="L6632" s="1" t="str">
        <f>IFERROR(__xludf.DUMMYFUNCTION("""COMPUTED_VALUE"""),"JavaScript")</f>
        <v>JavaScript</v>
      </c>
      <c r="M6632" s="1" t="str">
        <f>IFERROR(__xludf.DUMMYFUNCTION("""COMPUTED_VALUE"""),"Objective-C")</f>
        <v>Objective-C</v>
      </c>
      <c r="N6632" s="1" t="str">
        <f>IFERROR(__xludf.DUMMYFUNCTION("""COMPUTED_VALUE"""),"PHP")</f>
        <v>PHP</v>
      </c>
      <c r="O6632" s="1" t="str">
        <f>IFERROR(__xludf.DUMMYFUNCTION("""COMPUTED_VALUE"""),"Python")</f>
        <v>Python</v>
      </c>
      <c r="P6632" s="1" t="str">
        <f>IFERROR(__xludf.DUMMYFUNCTION("""COMPUTED_VALUE"""),"Ruby")</f>
        <v>Ruby</v>
      </c>
      <c r="Q6632" s="1" t="str">
        <f>IFERROR(__xludf.DUMMYFUNCTION("""COMPUTED_VALUE"""),"SQL")</f>
        <v>SQL</v>
      </c>
      <c r="R6632" s="1" t="str">
        <f>IFERROR(__xludf.DUMMYFUNCTION("""COMPUTED_VALUE"""),"Swift")</f>
        <v>Swift</v>
      </c>
      <c r="S6632" s="1" t="str">
        <f>IFERROR(__xludf.DUMMYFUNCTION("""COMPUTED_VALUE"""),"VBA")</f>
        <v>VBA</v>
      </c>
    </row>
    <row r="6633">
      <c r="B6633" s="1" t="str">
        <f>IFERROR(__xludf.DUMMYFUNCTION("""COMPUTED_VALUE"""),"Bash/Shell/PowerShell;HTML/CSS;JavaScript;PHP;SQL")</f>
        <v>Bash/Shell/PowerShell;HTML/CSS;JavaScript;PHP;SQL</v>
      </c>
      <c r="E6633" s="1" t="str">
        <f>IFERROR(__xludf.DUMMYFUNCTION("UNIQUE(SPLIT(B6633,"";""))"),"Bash/Shell/PowerShell")</f>
        <v>Bash/Shell/PowerShell</v>
      </c>
      <c r="F6633" s="1" t="str">
        <f>IFERROR(__xludf.DUMMYFUNCTION("""COMPUTED_VALUE"""),"HTML/CSS")</f>
        <v>HTML/CSS</v>
      </c>
      <c r="G6633" s="1" t="str">
        <f>IFERROR(__xludf.DUMMYFUNCTION("""COMPUTED_VALUE"""),"JavaScript")</f>
        <v>JavaScript</v>
      </c>
      <c r="H6633" s="1" t="str">
        <f>IFERROR(__xludf.DUMMYFUNCTION("""COMPUTED_VALUE"""),"PHP")</f>
        <v>PHP</v>
      </c>
      <c r="I6633" s="1" t="str">
        <f>IFERROR(__xludf.DUMMYFUNCTION("""COMPUTED_VALUE"""),"SQL")</f>
        <v>SQL</v>
      </c>
    </row>
    <row r="6634">
      <c r="B6634" s="1" t="str">
        <f>IFERROR(__xludf.DUMMYFUNCTION("""COMPUTED_VALUE"""),"Go;HTML/CSS;JavaScript;Python;TypeScript")</f>
        <v>Go;HTML/CSS;JavaScript;Python;TypeScript</v>
      </c>
      <c r="E6634" s="1" t="str">
        <f>IFERROR(__xludf.DUMMYFUNCTION("UNIQUE(SPLIT(B6634,"";""))"),"Go")</f>
        <v>Go</v>
      </c>
      <c r="F6634" s="1" t="str">
        <f>IFERROR(__xludf.DUMMYFUNCTION("""COMPUTED_VALUE"""),"HTML/CSS")</f>
        <v>HTML/CSS</v>
      </c>
      <c r="G6634" s="1" t="str">
        <f>IFERROR(__xludf.DUMMYFUNCTION("""COMPUTED_VALUE"""),"JavaScript")</f>
        <v>JavaScript</v>
      </c>
      <c r="H6634" s="1" t="str">
        <f>IFERROR(__xludf.DUMMYFUNCTION("""COMPUTED_VALUE"""),"Python")</f>
        <v>Python</v>
      </c>
      <c r="I6634" s="1" t="str">
        <f>IFERROR(__xludf.DUMMYFUNCTION("""COMPUTED_VALUE"""),"TypeScript")</f>
        <v>TypeScript</v>
      </c>
    </row>
    <row r="6635">
      <c r="B6635" s="1" t="str">
        <f>IFERROR(__xludf.DUMMYFUNCTION("""COMPUTED_VALUE"""),"HTML/CSS;Java;JavaScript;TypeScript")</f>
        <v>HTML/CSS;Java;JavaScript;TypeScript</v>
      </c>
      <c r="E6635" s="1" t="str">
        <f>IFERROR(__xludf.DUMMYFUNCTION("UNIQUE(SPLIT(B6635,"";""))"),"HTML/CSS")</f>
        <v>HTML/CSS</v>
      </c>
      <c r="F6635" s="1" t="str">
        <f>IFERROR(__xludf.DUMMYFUNCTION("""COMPUTED_VALUE"""),"Java")</f>
        <v>Java</v>
      </c>
      <c r="G6635" s="1" t="str">
        <f>IFERROR(__xludf.DUMMYFUNCTION("""COMPUTED_VALUE"""),"JavaScript")</f>
        <v>JavaScript</v>
      </c>
      <c r="H6635" s="1" t="str">
        <f>IFERROR(__xludf.DUMMYFUNCTION("""COMPUTED_VALUE"""),"TypeScript")</f>
        <v>TypeScript</v>
      </c>
    </row>
    <row r="6636">
      <c r="B6636" s="1" t="str">
        <f>IFERROR(__xludf.DUMMYFUNCTION("""COMPUTED_VALUE"""),"HTML/CSS;JavaScript;TypeScript")</f>
        <v>HTML/CSS;JavaScript;TypeScript</v>
      </c>
      <c r="E6636" s="1" t="str">
        <f>IFERROR(__xludf.DUMMYFUNCTION("UNIQUE(SPLIT(B6636,"";""))"),"HTML/CSS")</f>
        <v>HTML/CSS</v>
      </c>
      <c r="F6636" s="1" t="str">
        <f>IFERROR(__xludf.DUMMYFUNCTION("""COMPUTED_VALUE"""),"JavaScript")</f>
        <v>JavaScript</v>
      </c>
      <c r="G6636" s="1" t="str">
        <f>IFERROR(__xludf.DUMMYFUNCTION("""COMPUTED_VALUE"""),"TypeScript")</f>
        <v>TypeScript</v>
      </c>
    </row>
    <row r="6637">
      <c r="B6637" s="1" t="str">
        <f>IFERROR(__xludf.DUMMYFUNCTION("""COMPUTED_VALUE"""),"C#;HTML/CSS")</f>
        <v>C#;HTML/CSS</v>
      </c>
      <c r="E6637" s="1" t="str">
        <f>IFERROR(__xludf.DUMMYFUNCTION("UNIQUE(SPLIT(B6637,"";""))"),"C#")</f>
        <v>C#</v>
      </c>
      <c r="F6637" s="1" t="str">
        <f>IFERROR(__xludf.DUMMYFUNCTION("""COMPUTED_VALUE"""),"HTML/CSS")</f>
        <v>HTML/CSS</v>
      </c>
    </row>
    <row r="6638">
      <c r="B6638" s="1" t="str">
        <f>IFERROR(__xludf.DUMMYFUNCTION("""COMPUTED_VALUE"""),"Bash/Shell/PowerShell;C#;Go;HTML/CSS;Java;JavaScript;PHP;Python;Ruby;Scala;TypeScript")</f>
        <v>Bash/Shell/PowerShell;C#;Go;HTML/CSS;Java;JavaScript;PHP;Python;Ruby;Scala;TypeScript</v>
      </c>
      <c r="E6638" s="1" t="str">
        <f>IFERROR(__xludf.DUMMYFUNCTION("UNIQUE(SPLIT(B6638,"";""))"),"Bash/Shell/PowerShell")</f>
        <v>Bash/Shell/PowerShell</v>
      </c>
      <c r="F6638" s="1" t="str">
        <f>IFERROR(__xludf.DUMMYFUNCTION("""COMPUTED_VALUE"""),"C#")</f>
        <v>C#</v>
      </c>
      <c r="G6638" s="1" t="str">
        <f>IFERROR(__xludf.DUMMYFUNCTION("""COMPUTED_VALUE"""),"Go")</f>
        <v>Go</v>
      </c>
      <c r="H6638" s="1" t="str">
        <f>IFERROR(__xludf.DUMMYFUNCTION("""COMPUTED_VALUE"""),"HTML/CSS")</f>
        <v>HTML/CSS</v>
      </c>
      <c r="I6638" s="1" t="str">
        <f>IFERROR(__xludf.DUMMYFUNCTION("""COMPUTED_VALUE"""),"Java")</f>
        <v>Java</v>
      </c>
      <c r="J6638" s="1" t="str">
        <f>IFERROR(__xludf.DUMMYFUNCTION("""COMPUTED_VALUE"""),"JavaScript")</f>
        <v>JavaScript</v>
      </c>
      <c r="K6638" s="1" t="str">
        <f>IFERROR(__xludf.DUMMYFUNCTION("""COMPUTED_VALUE"""),"PHP")</f>
        <v>PHP</v>
      </c>
      <c r="L6638" s="1" t="str">
        <f>IFERROR(__xludf.DUMMYFUNCTION("""COMPUTED_VALUE"""),"Python")</f>
        <v>Python</v>
      </c>
      <c r="M6638" s="1" t="str">
        <f>IFERROR(__xludf.DUMMYFUNCTION("""COMPUTED_VALUE"""),"Ruby")</f>
        <v>Ruby</v>
      </c>
      <c r="N6638" s="1" t="str">
        <f>IFERROR(__xludf.DUMMYFUNCTION("""COMPUTED_VALUE"""),"Scala")</f>
        <v>Scala</v>
      </c>
      <c r="O6638" s="1" t="str">
        <f>IFERROR(__xludf.DUMMYFUNCTION("""COMPUTED_VALUE"""),"TypeScript")</f>
        <v>TypeScript</v>
      </c>
    </row>
    <row r="6639">
      <c r="B6639" s="1" t="str">
        <f>IFERROR(__xludf.DUMMYFUNCTION("""COMPUTED_VALUE"""),"C#;HTML/CSS;JavaScript;PHP;SQL")</f>
        <v>C#;HTML/CSS;JavaScript;PHP;SQL</v>
      </c>
      <c r="E6639" s="1" t="str">
        <f>IFERROR(__xludf.DUMMYFUNCTION("UNIQUE(SPLIT(B6639,"";""))"),"C#")</f>
        <v>C#</v>
      </c>
      <c r="F6639" s="1" t="str">
        <f>IFERROR(__xludf.DUMMYFUNCTION("""COMPUTED_VALUE"""),"HTML/CSS")</f>
        <v>HTML/CSS</v>
      </c>
      <c r="G6639" s="1" t="str">
        <f>IFERROR(__xludf.DUMMYFUNCTION("""COMPUTED_VALUE"""),"JavaScript")</f>
        <v>JavaScript</v>
      </c>
      <c r="H6639" s="1" t="str">
        <f>IFERROR(__xludf.DUMMYFUNCTION("""COMPUTED_VALUE"""),"PHP")</f>
        <v>PHP</v>
      </c>
      <c r="I6639" s="1" t="str">
        <f>IFERROR(__xludf.DUMMYFUNCTION("""COMPUTED_VALUE"""),"SQL")</f>
        <v>SQL</v>
      </c>
    </row>
    <row r="6640">
      <c r="B6640" s="1" t="str">
        <f>IFERROR(__xludf.DUMMYFUNCTION("""COMPUTED_VALUE"""),"HTML/CSS;Java;JavaScript;SQL")</f>
        <v>HTML/CSS;Java;JavaScript;SQL</v>
      </c>
      <c r="E6640" s="1" t="str">
        <f>IFERROR(__xludf.DUMMYFUNCTION("UNIQUE(SPLIT(B6640,"";""))"),"HTML/CSS")</f>
        <v>HTML/CSS</v>
      </c>
      <c r="F6640" s="1" t="str">
        <f>IFERROR(__xludf.DUMMYFUNCTION("""COMPUTED_VALUE"""),"Java")</f>
        <v>Java</v>
      </c>
      <c r="G6640" s="1" t="str">
        <f>IFERROR(__xludf.DUMMYFUNCTION("""COMPUTED_VALUE"""),"JavaScript")</f>
        <v>JavaScript</v>
      </c>
      <c r="H6640" s="1" t="str">
        <f>IFERROR(__xludf.DUMMYFUNCTION("""COMPUTED_VALUE"""),"SQL")</f>
        <v>SQL</v>
      </c>
    </row>
    <row r="6641">
      <c r="B6641" s="1" t="str">
        <f>IFERROR(__xludf.DUMMYFUNCTION("""COMPUTED_VALUE"""),"HTML/CSS;Java;JavaScript")</f>
        <v>HTML/CSS;Java;JavaScript</v>
      </c>
      <c r="E6641" s="1" t="str">
        <f>IFERROR(__xludf.DUMMYFUNCTION("UNIQUE(SPLIT(B6641,"";""))"),"HTML/CSS")</f>
        <v>HTML/CSS</v>
      </c>
      <c r="F6641" s="1" t="str">
        <f>IFERROR(__xludf.DUMMYFUNCTION("""COMPUTED_VALUE"""),"Java")</f>
        <v>Java</v>
      </c>
      <c r="G6641" s="1" t="str">
        <f>IFERROR(__xludf.DUMMYFUNCTION("""COMPUTED_VALUE"""),"JavaScript")</f>
        <v>JavaScript</v>
      </c>
    </row>
    <row r="6642">
      <c r="B6642" s="1" t="str">
        <f>IFERROR(__xludf.DUMMYFUNCTION("""COMPUTED_VALUE"""),"C;HTML/CSS;PHP;Python")</f>
        <v>C;HTML/CSS;PHP;Python</v>
      </c>
      <c r="E6642" s="1" t="str">
        <f>IFERROR(__xludf.DUMMYFUNCTION("UNIQUE(SPLIT(B6642,"";""))"),"C")</f>
        <v>C</v>
      </c>
      <c r="F6642" s="1" t="str">
        <f>IFERROR(__xludf.DUMMYFUNCTION("""COMPUTED_VALUE"""),"HTML/CSS")</f>
        <v>HTML/CSS</v>
      </c>
      <c r="G6642" s="1" t="str">
        <f>IFERROR(__xludf.DUMMYFUNCTION("""COMPUTED_VALUE"""),"PHP")</f>
        <v>PHP</v>
      </c>
      <c r="H6642" s="1" t="str">
        <f>IFERROR(__xludf.DUMMYFUNCTION("""COMPUTED_VALUE"""),"Python")</f>
        <v>Python</v>
      </c>
    </row>
    <row r="6643">
      <c r="B6643" s="1" t="str">
        <f>IFERROR(__xludf.DUMMYFUNCTION("""COMPUTED_VALUE"""),"HTML/CSS;Java;JavaScript;Python")</f>
        <v>HTML/CSS;Java;JavaScript;Python</v>
      </c>
      <c r="E6643" s="1" t="str">
        <f>IFERROR(__xludf.DUMMYFUNCTION("UNIQUE(SPLIT(B6643,"";""))"),"HTML/CSS")</f>
        <v>HTML/CSS</v>
      </c>
      <c r="F6643" s="1" t="str">
        <f>IFERROR(__xludf.DUMMYFUNCTION("""COMPUTED_VALUE"""),"Java")</f>
        <v>Java</v>
      </c>
      <c r="G6643" s="1" t="str">
        <f>IFERROR(__xludf.DUMMYFUNCTION("""COMPUTED_VALUE"""),"JavaScript")</f>
        <v>JavaScript</v>
      </c>
      <c r="H6643" s="1" t="str">
        <f>IFERROR(__xludf.DUMMYFUNCTION("""COMPUTED_VALUE"""),"Python")</f>
        <v>Python</v>
      </c>
    </row>
    <row r="6644">
      <c r="B6644" s="1" t="str">
        <f>IFERROR(__xludf.DUMMYFUNCTION("""COMPUTED_VALUE"""),"HTML/CSS;JavaScript;Objective-C;PHP;SQL;Swift;TypeScript")</f>
        <v>HTML/CSS;JavaScript;Objective-C;PHP;SQL;Swift;TypeScript</v>
      </c>
      <c r="E6644" s="1" t="str">
        <f>IFERROR(__xludf.DUMMYFUNCTION("UNIQUE(SPLIT(B6644,"";""))"),"HTML/CSS")</f>
        <v>HTML/CSS</v>
      </c>
      <c r="F6644" s="1" t="str">
        <f>IFERROR(__xludf.DUMMYFUNCTION("""COMPUTED_VALUE"""),"JavaScript")</f>
        <v>JavaScript</v>
      </c>
      <c r="G6644" s="1" t="str">
        <f>IFERROR(__xludf.DUMMYFUNCTION("""COMPUTED_VALUE"""),"Objective-C")</f>
        <v>Objective-C</v>
      </c>
      <c r="H6644" s="1" t="str">
        <f>IFERROR(__xludf.DUMMYFUNCTION("""COMPUTED_VALUE"""),"PHP")</f>
        <v>PHP</v>
      </c>
      <c r="I6644" s="1" t="str">
        <f>IFERROR(__xludf.DUMMYFUNCTION("""COMPUTED_VALUE"""),"SQL")</f>
        <v>SQL</v>
      </c>
      <c r="J6644" s="1" t="str">
        <f>IFERROR(__xludf.DUMMYFUNCTION("""COMPUTED_VALUE"""),"Swift")</f>
        <v>Swift</v>
      </c>
      <c r="K6644" s="1" t="str">
        <f>IFERROR(__xludf.DUMMYFUNCTION("""COMPUTED_VALUE"""),"TypeScript")</f>
        <v>TypeScript</v>
      </c>
    </row>
    <row r="6645">
      <c r="B6645" s="1" t="str">
        <f>IFERROR(__xludf.DUMMYFUNCTION("""COMPUTED_VALUE"""),"C;Python;VBA")</f>
        <v>C;Python;VBA</v>
      </c>
      <c r="E6645" s="1" t="str">
        <f>IFERROR(__xludf.DUMMYFUNCTION("UNIQUE(SPLIT(B6645,"";""))"),"C")</f>
        <v>C</v>
      </c>
      <c r="F6645" s="1" t="str">
        <f>IFERROR(__xludf.DUMMYFUNCTION("""COMPUTED_VALUE"""),"Python")</f>
        <v>Python</v>
      </c>
      <c r="G6645" s="1" t="str">
        <f>IFERROR(__xludf.DUMMYFUNCTION("""COMPUTED_VALUE"""),"VBA")</f>
        <v>VBA</v>
      </c>
    </row>
    <row r="6646">
      <c r="B6646" s="1" t="str">
        <f>IFERROR(__xludf.DUMMYFUNCTION("""COMPUTED_VALUE"""),"Bash/Shell/PowerShell;C#;HTML/CSS;JavaScript;Python;SQL")</f>
        <v>Bash/Shell/PowerShell;C#;HTML/CSS;JavaScript;Python;SQL</v>
      </c>
      <c r="E6646" s="1" t="str">
        <f>IFERROR(__xludf.DUMMYFUNCTION("UNIQUE(SPLIT(B6646,"";""))"),"Bash/Shell/PowerShell")</f>
        <v>Bash/Shell/PowerShell</v>
      </c>
      <c r="F6646" s="1" t="str">
        <f>IFERROR(__xludf.DUMMYFUNCTION("""COMPUTED_VALUE"""),"C#")</f>
        <v>C#</v>
      </c>
      <c r="G6646" s="1" t="str">
        <f>IFERROR(__xludf.DUMMYFUNCTION("""COMPUTED_VALUE"""),"HTML/CSS")</f>
        <v>HTML/CSS</v>
      </c>
      <c r="H6646" s="1" t="str">
        <f>IFERROR(__xludf.DUMMYFUNCTION("""COMPUTED_VALUE"""),"JavaScript")</f>
        <v>JavaScript</v>
      </c>
      <c r="I6646" s="1" t="str">
        <f>IFERROR(__xludf.DUMMYFUNCTION("""COMPUTED_VALUE"""),"Python")</f>
        <v>Python</v>
      </c>
      <c r="J6646" s="1" t="str">
        <f>IFERROR(__xludf.DUMMYFUNCTION("""COMPUTED_VALUE"""),"SQL")</f>
        <v>SQL</v>
      </c>
    </row>
    <row r="6647">
      <c r="B6647" s="1" t="str">
        <f>IFERROR(__xludf.DUMMYFUNCTION("""COMPUTED_VALUE"""),"Assembly;Bash/Shell/PowerShell;C++;C#;Go;HTML/CSS;Java;JavaScript;Objective-C;Ruby;TypeScript")</f>
        <v>Assembly;Bash/Shell/PowerShell;C++;C#;Go;HTML/CSS;Java;JavaScript;Objective-C;Ruby;TypeScript</v>
      </c>
      <c r="E6647" s="1" t="str">
        <f>IFERROR(__xludf.DUMMYFUNCTION("UNIQUE(SPLIT(B6647,"";""))"),"Assembly")</f>
        <v>Assembly</v>
      </c>
      <c r="F6647" s="1" t="str">
        <f>IFERROR(__xludf.DUMMYFUNCTION("""COMPUTED_VALUE"""),"Bash/Shell/PowerShell")</f>
        <v>Bash/Shell/PowerShell</v>
      </c>
      <c r="G6647" s="1" t="str">
        <f>IFERROR(__xludf.DUMMYFUNCTION("""COMPUTED_VALUE"""),"C++")</f>
        <v>C++</v>
      </c>
      <c r="H6647" s="1" t="str">
        <f>IFERROR(__xludf.DUMMYFUNCTION("""COMPUTED_VALUE"""),"C#")</f>
        <v>C#</v>
      </c>
      <c r="I6647" s="1" t="str">
        <f>IFERROR(__xludf.DUMMYFUNCTION("""COMPUTED_VALUE"""),"Go")</f>
        <v>Go</v>
      </c>
      <c r="J6647" s="1" t="str">
        <f>IFERROR(__xludf.DUMMYFUNCTION("""COMPUTED_VALUE"""),"HTML/CSS")</f>
        <v>HTML/CSS</v>
      </c>
      <c r="K6647" s="1" t="str">
        <f>IFERROR(__xludf.DUMMYFUNCTION("""COMPUTED_VALUE"""),"Java")</f>
        <v>Java</v>
      </c>
      <c r="L6647" s="1" t="str">
        <f>IFERROR(__xludf.DUMMYFUNCTION("""COMPUTED_VALUE"""),"JavaScript")</f>
        <v>JavaScript</v>
      </c>
      <c r="M6647" s="1" t="str">
        <f>IFERROR(__xludf.DUMMYFUNCTION("""COMPUTED_VALUE"""),"Objective-C")</f>
        <v>Objective-C</v>
      </c>
      <c r="N6647" s="1" t="str">
        <f>IFERROR(__xludf.DUMMYFUNCTION("""COMPUTED_VALUE"""),"Ruby")</f>
        <v>Ruby</v>
      </c>
      <c r="O6647" s="1" t="str">
        <f>IFERROR(__xludf.DUMMYFUNCTION("""COMPUTED_VALUE"""),"TypeScript")</f>
        <v>TypeScript</v>
      </c>
    </row>
    <row r="6648">
      <c r="B6648" s="1" t="str">
        <f>IFERROR(__xludf.DUMMYFUNCTION("""COMPUTED_VALUE"""),"JavaScript;PHP;SQL")</f>
        <v>JavaScript;PHP;SQL</v>
      </c>
      <c r="E6648" s="1" t="str">
        <f>IFERROR(__xludf.DUMMYFUNCTION("UNIQUE(SPLIT(B6648,"";""))"),"JavaScript")</f>
        <v>JavaScript</v>
      </c>
      <c r="F6648" s="1" t="str">
        <f>IFERROR(__xludf.DUMMYFUNCTION("""COMPUTED_VALUE"""),"PHP")</f>
        <v>PHP</v>
      </c>
      <c r="G6648" s="1" t="str">
        <f>IFERROR(__xludf.DUMMYFUNCTION("""COMPUTED_VALUE"""),"SQL")</f>
        <v>SQL</v>
      </c>
    </row>
    <row r="6649">
      <c r="B6649" s="1" t="str">
        <f>IFERROR(__xludf.DUMMYFUNCTION("""COMPUTED_VALUE"""),"C;C++;C#;HTML/CSS;JavaScript;Python;SQL;TypeScript")</f>
        <v>C;C++;C#;HTML/CSS;JavaScript;Python;SQL;TypeScript</v>
      </c>
      <c r="E6649" s="1" t="str">
        <f>IFERROR(__xludf.DUMMYFUNCTION("UNIQUE(SPLIT(B6649,"";""))"),"C")</f>
        <v>C</v>
      </c>
      <c r="F6649" s="1" t="str">
        <f>IFERROR(__xludf.DUMMYFUNCTION("""COMPUTED_VALUE"""),"C++")</f>
        <v>C++</v>
      </c>
      <c r="G6649" s="1" t="str">
        <f>IFERROR(__xludf.DUMMYFUNCTION("""COMPUTED_VALUE"""),"C#")</f>
        <v>C#</v>
      </c>
      <c r="H6649" s="1" t="str">
        <f>IFERROR(__xludf.DUMMYFUNCTION("""COMPUTED_VALUE"""),"HTML/CSS")</f>
        <v>HTML/CSS</v>
      </c>
      <c r="I6649" s="1" t="str">
        <f>IFERROR(__xludf.DUMMYFUNCTION("""COMPUTED_VALUE"""),"JavaScript")</f>
        <v>JavaScript</v>
      </c>
      <c r="J6649" s="1" t="str">
        <f>IFERROR(__xludf.DUMMYFUNCTION("""COMPUTED_VALUE"""),"Python")</f>
        <v>Python</v>
      </c>
      <c r="K6649" s="1" t="str">
        <f>IFERROR(__xludf.DUMMYFUNCTION("""COMPUTED_VALUE"""),"SQL")</f>
        <v>SQL</v>
      </c>
      <c r="L6649" s="1" t="str">
        <f>IFERROR(__xludf.DUMMYFUNCTION("""COMPUTED_VALUE"""),"TypeScript")</f>
        <v>TypeScript</v>
      </c>
    </row>
    <row r="6650">
      <c r="B6650" s="1" t="str">
        <f>IFERROR(__xludf.DUMMYFUNCTION("""COMPUTED_VALUE"""),"C;C++;HTML/CSS;Java;JavaScript;Python;SQL")</f>
        <v>C;C++;HTML/CSS;Java;JavaScript;Python;SQL</v>
      </c>
      <c r="E6650" s="1" t="str">
        <f>IFERROR(__xludf.DUMMYFUNCTION("UNIQUE(SPLIT(B6650,"";""))"),"C")</f>
        <v>C</v>
      </c>
      <c r="F6650" s="1" t="str">
        <f>IFERROR(__xludf.DUMMYFUNCTION("""COMPUTED_VALUE"""),"C++")</f>
        <v>C++</v>
      </c>
      <c r="G6650" s="1" t="str">
        <f>IFERROR(__xludf.DUMMYFUNCTION("""COMPUTED_VALUE"""),"HTML/CSS")</f>
        <v>HTML/CSS</v>
      </c>
      <c r="H6650" s="1" t="str">
        <f>IFERROR(__xludf.DUMMYFUNCTION("""COMPUTED_VALUE"""),"Java")</f>
        <v>Java</v>
      </c>
      <c r="I6650" s="1" t="str">
        <f>IFERROR(__xludf.DUMMYFUNCTION("""COMPUTED_VALUE"""),"JavaScript")</f>
        <v>JavaScript</v>
      </c>
      <c r="J6650" s="1" t="str">
        <f>IFERROR(__xludf.DUMMYFUNCTION("""COMPUTED_VALUE"""),"Python")</f>
        <v>Python</v>
      </c>
      <c r="K6650" s="1" t="str">
        <f>IFERROR(__xludf.DUMMYFUNCTION("""COMPUTED_VALUE"""),"SQL")</f>
        <v>SQL</v>
      </c>
    </row>
    <row r="6651">
      <c r="B6651" s="1" t="str">
        <f>IFERROR(__xludf.DUMMYFUNCTION("""COMPUTED_VALUE"""),"HTML/CSS;JavaScript;PHP;Python;SQL;VBA")</f>
        <v>HTML/CSS;JavaScript;PHP;Python;SQL;VBA</v>
      </c>
      <c r="E6651" s="1" t="str">
        <f>IFERROR(__xludf.DUMMYFUNCTION("UNIQUE(SPLIT(B6651,"";""))"),"HTML/CSS")</f>
        <v>HTML/CSS</v>
      </c>
      <c r="F6651" s="1" t="str">
        <f>IFERROR(__xludf.DUMMYFUNCTION("""COMPUTED_VALUE"""),"JavaScript")</f>
        <v>JavaScript</v>
      </c>
      <c r="G6651" s="1" t="str">
        <f>IFERROR(__xludf.DUMMYFUNCTION("""COMPUTED_VALUE"""),"PHP")</f>
        <v>PHP</v>
      </c>
      <c r="H6651" s="1" t="str">
        <f>IFERROR(__xludf.DUMMYFUNCTION("""COMPUTED_VALUE"""),"Python")</f>
        <v>Python</v>
      </c>
      <c r="I6651" s="1" t="str">
        <f>IFERROR(__xludf.DUMMYFUNCTION("""COMPUTED_VALUE"""),"SQL")</f>
        <v>SQL</v>
      </c>
      <c r="J6651" s="1" t="str">
        <f>IFERROR(__xludf.DUMMYFUNCTION("""COMPUTED_VALUE"""),"VBA")</f>
        <v>VBA</v>
      </c>
    </row>
    <row r="6652">
      <c r="B6652" s="1" t="str">
        <f>IFERROR(__xludf.DUMMYFUNCTION("""COMPUTED_VALUE"""),"Bash/Shell/PowerShell;Go;HTML/CSS;JavaScript;Python;Ruby;SQL")</f>
        <v>Bash/Shell/PowerShell;Go;HTML/CSS;JavaScript;Python;Ruby;SQL</v>
      </c>
      <c r="E6652" s="1" t="str">
        <f>IFERROR(__xludf.DUMMYFUNCTION("UNIQUE(SPLIT(B6652,"";""))"),"Bash/Shell/PowerShell")</f>
        <v>Bash/Shell/PowerShell</v>
      </c>
      <c r="F6652" s="1" t="str">
        <f>IFERROR(__xludf.DUMMYFUNCTION("""COMPUTED_VALUE"""),"Go")</f>
        <v>Go</v>
      </c>
      <c r="G6652" s="1" t="str">
        <f>IFERROR(__xludf.DUMMYFUNCTION("""COMPUTED_VALUE"""),"HTML/CSS")</f>
        <v>HTML/CSS</v>
      </c>
      <c r="H6652" s="1" t="str">
        <f>IFERROR(__xludf.DUMMYFUNCTION("""COMPUTED_VALUE"""),"JavaScript")</f>
        <v>JavaScript</v>
      </c>
      <c r="I6652" s="1" t="str">
        <f>IFERROR(__xludf.DUMMYFUNCTION("""COMPUTED_VALUE"""),"Python")</f>
        <v>Python</v>
      </c>
      <c r="J6652" s="1" t="str">
        <f>IFERROR(__xludf.DUMMYFUNCTION("""COMPUTED_VALUE"""),"Ruby")</f>
        <v>Ruby</v>
      </c>
      <c r="K6652" s="1" t="str">
        <f>IFERROR(__xludf.DUMMYFUNCTION("""COMPUTED_VALUE"""),"SQL")</f>
        <v>SQL</v>
      </c>
    </row>
    <row r="6653">
      <c r="B6653" s="1" t="str">
        <f>IFERROR(__xludf.DUMMYFUNCTION("""COMPUTED_VALUE"""),"HTML/CSS;JavaScript;PHP")</f>
        <v>HTML/CSS;JavaScript;PHP</v>
      </c>
      <c r="E6653" s="1" t="str">
        <f>IFERROR(__xludf.DUMMYFUNCTION("UNIQUE(SPLIT(B6653,"";""))"),"HTML/CSS")</f>
        <v>HTML/CSS</v>
      </c>
      <c r="F6653" s="1" t="str">
        <f>IFERROR(__xludf.DUMMYFUNCTION("""COMPUTED_VALUE"""),"JavaScript")</f>
        <v>JavaScript</v>
      </c>
      <c r="G6653" s="1" t="str">
        <f>IFERROR(__xludf.DUMMYFUNCTION("""COMPUTED_VALUE"""),"PHP")</f>
        <v>PHP</v>
      </c>
    </row>
    <row r="6654">
      <c r="B6654" s="1" t="str">
        <f>IFERROR(__xludf.DUMMYFUNCTION("""COMPUTED_VALUE"""),"C#;HTML/CSS;Java;JavaScript;PHP;Python;SQL;Swift")</f>
        <v>C#;HTML/CSS;Java;JavaScript;PHP;Python;SQL;Swift</v>
      </c>
      <c r="E6654" s="1" t="str">
        <f>IFERROR(__xludf.DUMMYFUNCTION("UNIQUE(SPLIT(B6654,"";""))"),"C#")</f>
        <v>C#</v>
      </c>
      <c r="F6654" s="1" t="str">
        <f>IFERROR(__xludf.DUMMYFUNCTION("""COMPUTED_VALUE"""),"HTML/CSS")</f>
        <v>HTML/CSS</v>
      </c>
      <c r="G6654" s="1" t="str">
        <f>IFERROR(__xludf.DUMMYFUNCTION("""COMPUTED_VALUE"""),"Java")</f>
        <v>Java</v>
      </c>
      <c r="H6654" s="1" t="str">
        <f>IFERROR(__xludf.DUMMYFUNCTION("""COMPUTED_VALUE"""),"JavaScript")</f>
        <v>JavaScript</v>
      </c>
      <c r="I6654" s="1" t="str">
        <f>IFERROR(__xludf.DUMMYFUNCTION("""COMPUTED_VALUE"""),"PHP")</f>
        <v>PHP</v>
      </c>
      <c r="J6654" s="1" t="str">
        <f>IFERROR(__xludf.DUMMYFUNCTION("""COMPUTED_VALUE"""),"Python")</f>
        <v>Python</v>
      </c>
      <c r="K6654" s="1" t="str">
        <f>IFERROR(__xludf.DUMMYFUNCTION("""COMPUTED_VALUE"""),"SQL")</f>
        <v>SQL</v>
      </c>
      <c r="L6654" s="1" t="str">
        <f>IFERROR(__xludf.DUMMYFUNCTION("""COMPUTED_VALUE"""),"Swift")</f>
        <v>Swift</v>
      </c>
    </row>
    <row r="6655">
      <c r="B6655" s="1" t="str">
        <f>IFERROR(__xludf.DUMMYFUNCTION("""COMPUTED_VALUE"""),"HTML/CSS;JavaScript;PHP;Python;TypeScript")</f>
        <v>HTML/CSS;JavaScript;PHP;Python;TypeScript</v>
      </c>
      <c r="E6655" s="1" t="str">
        <f>IFERROR(__xludf.DUMMYFUNCTION("UNIQUE(SPLIT(B6655,"";""))"),"HTML/CSS")</f>
        <v>HTML/CSS</v>
      </c>
      <c r="F6655" s="1" t="str">
        <f>IFERROR(__xludf.DUMMYFUNCTION("""COMPUTED_VALUE"""),"JavaScript")</f>
        <v>JavaScript</v>
      </c>
      <c r="G6655" s="1" t="str">
        <f>IFERROR(__xludf.DUMMYFUNCTION("""COMPUTED_VALUE"""),"PHP")</f>
        <v>PHP</v>
      </c>
      <c r="H6655" s="1" t="str">
        <f>IFERROR(__xludf.DUMMYFUNCTION("""COMPUTED_VALUE"""),"Python")</f>
        <v>Python</v>
      </c>
      <c r="I6655" s="1" t="str">
        <f>IFERROR(__xludf.DUMMYFUNCTION("""COMPUTED_VALUE"""),"TypeScript")</f>
        <v>TypeScript</v>
      </c>
    </row>
    <row r="6656">
      <c r="B6656" s="1" t="str">
        <f>IFERROR(__xludf.DUMMYFUNCTION("""COMPUTED_VALUE"""),"Dart;Java;SQL")</f>
        <v>Dart;Java;SQL</v>
      </c>
      <c r="E6656" s="1" t="str">
        <f>IFERROR(__xludf.DUMMYFUNCTION("UNIQUE(SPLIT(B6656,"";""))"),"Dart")</f>
        <v>Dart</v>
      </c>
      <c r="F6656" s="1" t="str">
        <f>IFERROR(__xludf.DUMMYFUNCTION("""COMPUTED_VALUE"""),"Java")</f>
        <v>Java</v>
      </c>
      <c r="G6656" s="1" t="str">
        <f>IFERROR(__xludf.DUMMYFUNCTION("""COMPUTED_VALUE"""),"SQL")</f>
        <v>SQL</v>
      </c>
    </row>
    <row r="6657">
      <c r="B6657" s="1" t="str">
        <f>IFERROR(__xludf.DUMMYFUNCTION("""COMPUTED_VALUE"""),"Bash/Shell/PowerShell;C#;HTML/CSS;Java;JavaScript;PHP;Python;SQL")</f>
        <v>Bash/Shell/PowerShell;C#;HTML/CSS;Java;JavaScript;PHP;Python;SQL</v>
      </c>
      <c r="E6657" s="1" t="str">
        <f>IFERROR(__xludf.DUMMYFUNCTION("UNIQUE(SPLIT(B6657,"";""))"),"Bash/Shell/PowerShell")</f>
        <v>Bash/Shell/PowerShell</v>
      </c>
      <c r="F6657" s="1" t="str">
        <f>IFERROR(__xludf.DUMMYFUNCTION("""COMPUTED_VALUE"""),"C#")</f>
        <v>C#</v>
      </c>
      <c r="G6657" s="1" t="str">
        <f>IFERROR(__xludf.DUMMYFUNCTION("""COMPUTED_VALUE"""),"HTML/CSS")</f>
        <v>HTML/CSS</v>
      </c>
      <c r="H6657" s="1" t="str">
        <f>IFERROR(__xludf.DUMMYFUNCTION("""COMPUTED_VALUE"""),"Java")</f>
        <v>Java</v>
      </c>
      <c r="I6657" s="1" t="str">
        <f>IFERROR(__xludf.DUMMYFUNCTION("""COMPUTED_VALUE"""),"JavaScript")</f>
        <v>JavaScript</v>
      </c>
      <c r="J6657" s="1" t="str">
        <f>IFERROR(__xludf.DUMMYFUNCTION("""COMPUTED_VALUE"""),"PHP")</f>
        <v>PHP</v>
      </c>
      <c r="K6657" s="1" t="str">
        <f>IFERROR(__xludf.DUMMYFUNCTION("""COMPUTED_VALUE"""),"Python")</f>
        <v>Python</v>
      </c>
      <c r="L6657" s="1" t="str">
        <f>IFERROR(__xludf.DUMMYFUNCTION("""COMPUTED_VALUE"""),"SQL")</f>
        <v>SQL</v>
      </c>
    </row>
    <row r="6658">
      <c r="B6658" s="1" t="str">
        <f>IFERROR(__xludf.DUMMYFUNCTION("""COMPUTED_VALUE"""),"Go;Kotlin;Python;Ruby")</f>
        <v>Go;Kotlin;Python;Ruby</v>
      </c>
      <c r="E6658" s="1" t="str">
        <f>IFERROR(__xludf.DUMMYFUNCTION("UNIQUE(SPLIT(B6658,"";""))"),"Go")</f>
        <v>Go</v>
      </c>
      <c r="F6658" s="1" t="str">
        <f>IFERROR(__xludf.DUMMYFUNCTION("""COMPUTED_VALUE"""),"Kotlin")</f>
        <v>Kotlin</v>
      </c>
      <c r="G6658" s="1" t="str">
        <f>IFERROR(__xludf.DUMMYFUNCTION("""COMPUTED_VALUE"""),"Python")</f>
        <v>Python</v>
      </c>
      <c r="H6658" s="1" t="str">
        <f>IFERROR(__xludf.DUMMYFUNCTION("""COMPUTED_VALUE"""),"Ruby")</f>
        <v>Ruby</v>
      </c>
    </row>
    <row r="6659">
      <c r="B6659" s="1" t="str">
        <f>IFERROR(__xludf.DUMMYFUNCTION("""COMPUTED_VALUE"""),"C++;C#;Elixir;Go;HTML/CSS;Java;JavaScript;Kotlin;PHP;Python;R;SQL;TypeScript")</f>
        <v>C++;C#;Elixir;Go;HTML/CSS;Java;JavaScript;Kotlin;PHP;Python;R;SQL;TypeScript</v>
      </c>
      <c r="E6659" s="1" t="str">
        <f>IFERROR(__xludf.DUMMYFUNCTION("UNIQUE(SPLIT(B6659,"";""))"),"C++")</f>
        <v>C++</v>
      </c>
      <c r="F6659" s="1" t="str">
        <f>IFERROR(__xludf.DUMMYFUNCTION("""COMPUTED_VALUE"""),"C#")</f>
        <v>C#</v>
      </c>
      <c r="G6659" s="1" t="str">
        <f>IFERROR(__xludf.DUMMYFUNCTION("""COMPUTED_VALUE"""),"Elixir")</f>
        <v>Elixir</v>
      </c>
      <c r="H6659" s="1" t="str">
        <f>IFERROR(__xludf.DUMMYFUNCTION("""COMPUTED_VALUE"""),"Go")</f>
        <v>Go</v>
      </c>
      <c r="I6659" s="1" t="str">
        <f>IFERROR(__xludf.DUMMYFUNCTION("""COMPUTED_VALUE"""),"HTML/CSS")</f>
        <v>HTML/CSS</v>
      </c>
      <c r="J6659" s="1" t="str">
        <f>IFERROR(__xludf.DUMMYFUNCTION("""COMPUTED_VALUE"""),"Java")</f>
        <v>Java</v>
      </c>
      <c r="K6659" s="1" t="str">
        <f>IFERROR(__xludf.DUMMYFUNCTION("""COMPUTED_VALUE"""),"JavaScript")</f>
        <v>JavaScript</v>
      </c>
      <c r="L6659" s="1" t="str">
        <f>IFERROR(__xludf.DUMMYFUNCTION("""COMPUTED_VALUE"""),"Kotlin")</f>
        <v>Kotlin</v>
      </c>
      <c r="M6659" s="1" t="str">
        <f>IFERROR(__xludf.DUMMYFUNCTION("""COMPUTED_VALUE"""),"PHP")</f>
        <v>PHP</v>
      </c>
      <c r="N6659" s="1" t="str">
        <f>IFERROR(__xludf.DUMMYFUNCTION("""COMPUTED_VALUE"""),"Python")</f>
        <v>Python</v>
      </c>
      <c r="O6659" s="1" t="str">
        <f>IFERROR(__xludf.DUMMYFUNCTION("""COMPUTED_VALUE"""),"R")</f>
        <v>R</v>
      </c>
      <c r="P6659" s="1" t="str">
        <f>IFERROR(__xludf.DUMMYFUNCTION("""COMPUTED_VALUE"""),"SQL")</f>
        <v>SQL</v>
      </c>
      <c r="Q6659" s="1" t="str">
        <f>IFERROR(__xludf.DUMMYFUNCTION("""COMPUTED_VALUE"""),"TypeScript")</f>
        <v>TypeScript</v>
      </c>
    </row>
    <row r="6660">
      <c r="B6660" s="1" t="str">
        <f>IFERROR(__xludf.DUMMYFUNCTION("""COMPUTED_VALUE"""),"Java;SQL")</f>
        <v>Java;SQL</v>
      </c>
      <c r="E6660" s="1" t="str">
        <f>IFERROR(__xludf.DUMMYFUNCTION("UNIQUE(SPLIT(B6660,"";""))"),"Java")</f>
        <v>Java</v>
      </c>
      <c r="F6660" s="1" t="str">
        <f>IFERROR(__xludf.DUMMYFUNCTION("""COMPUTED_VALUE"""),"SQL")</f>
        <v>SQL</v>
      </c>
    </row>
    <row r="6661">
      <c r="B6661" s="1" t="str">
        <f>IFERROR(__xludf.DUMMYFUNCTION("""COMPUTED_VALUE"""),"Bash/Shell/PowerShell;C#;SQL")</f>
        <v>Bash/Shell/PowerShell;C#;SQL</v>
      </c>
      <c r="E6661" s="1" t="str">
        <f>IFERROR(__xludf.DUMMYFUNCTION("UNIQUE(SPLIT(B6661,"";""))"),"Bash/Shell/PowerShell")</f>
        <v>Bash/Shell/PowerShell</v>
      </c>
      <c r="F6661" s="1" t="str">
        <f>IFERROR(__xludf.DUMMYFUNCTION("""COMPUTED_VALUE"""),"C#")</f>
        <v>C#</v>
      </c>
      <c r="G6661" s="1" t="str">
        <f>IFERROR(__xludf.DUMMYFUNCTION("""COMPUTED_VALUE"""),"SQL")</f>
        <v>SQL</v>
      </c>
    </row>
    <row r="6662">
      <c r="B6662" s="1" t="str">
        <f>IFERROR(__xludf.DUMMYFUNCTION("""COMPUTED_VALUE"""),"Bash/Shell/PowerShell;C#;Go;Java;JavaScript;Python;SQL;TypeScript")</f>
        <v>Bash/Shell/PowerShell;C#;Go;Java;JavaScript;Python;SQL;TypeScript</v>
      </c>
      <c r="E6662" s="1" t="str">
        <f>IFERROR(__xludf.DUMMYFUNCTION("UNIQUE(SPLIT(B6662,"";""))"),"Bash/Shell/PowerShell")</f>
        <v>Bash/Shell/PowerShell</v>
      </c>
      <c r="F6662" s="1" t="str">
        <f>IFERROR(__xludf.DUMMYFUNCTION("""COMPUTED_VALUE"""),"C#")</f>
        <v>C#</v>
      </c>
      <c r="G6662" s="1" t="str">
        <f>IFERROR(__xludf.DUMMYFUNCTION("""COMPUTED_VALUE"""),"Go")</f>
        <v>Go</v>
      </c>
      <c r="H6662" s="1" t="str">
        <f>IFERROR(__xludf.DUMMYFUNCTION("""COMPUTED_VALUE"""),"Java")</f>
        <v>Java</v>
      </c>
      <c r="I6662" s="1" t="str">
        <f>IFERROR(__xludf.DUMMYFUNCTION("""COMPUTED_VALUE"""),"JavaScript")</f>
        <v>JavaScript</v>
      </c>
      <c r="J6662" s="1" t="str">
        <f>IFERROR(__xludf.DUMMYFUNCTION("""COMPUTED_VALUE"""),"Python")</f>
        <v>Python</v>
      </c>
      <c r="K6662" s="1" t="str">
        <f>IFERROR(__xludf.DUMMYFUNCTION("""COMPUTED_VALUE"""),"SQL")</f>
        <v>SQL</v>
      </c>
      <c r="L6662" s="1" t="str">
        <f>IFERROR(__xludf.DUMMYFUNCTION("""COMPUTED_VALUE"""),"TypeScript")</f>
        <v>TypeScript</v>
      </c>
    </row>
    <row r="6663">
      <c r="B6663" s="1" t="str">
        <f>IFERROR(__xludf.DUMMYFUNCTION("""COMPUTED_VALUE"""),"C#;JavaScript;SQL;TypeScript")</f>
        <v>C#;JavaScript;SQL;TypeScript</v>
      </c>
      <c r="E6663" s="1" t="str">
        <f>IFERROR(__xludf.DUMMYFUNCTION("UNIQUE(SPLIT(B6663,"";""))"),"C#")</f>
        <v>C#</v>
      </c>
      <c r="F6663" s="1" t="str">
        <f>IFERROR(__xludf.DUMMYFUNCTION("""COMPUTED_VALUE"""),"JavaScript")</f>
        <v>JavaScript</v>
      </c>
      <c r="G6663" s="1" t="str">
        <f>IFERROR(__xludf.DUMMYFUNCTION("""COMPUTED_VALUE"""),"SQL")</f>
        <v>SQL</v>
      </c>
      <c r="H6663" s="1" t="str">
        <f>IFERROR(__xludf.DUMMYFUNCTION("""COMPUTED_VALUE"""),"TypeScript")</f>
        <v>TypeScript</v>
      </c>
    </row>
    <row r="6664">
      <c r="B6664" s="1" t="str">
        <f>IFERROR(__xludf.DUMMYFUNCTION("""COMPUTED_VALUE"""),"Bash/Shell/PowerShell;Java;SQL")</f>
        <v>Bash/Shell/PowerShell;Java;SQL</v>
      </c>
      <c r="E6664" s="1" t="str">
        <f>IFERROR(__xludf.DUMMYFUNCTION("UNIQUE(SPLIT(B6664,"";""))"),"Bash/Shell/PowerShell")</f>
        <v>Bash/Shell/PowerShell</v>
      </c>
      <c r="F6664" s="1" t="str">
        <f>IFERROR(__xludf.DUMMYFUNCTION("""COMPUTED_VALUE"""),"Java")</f>
        <v>Java</v>
      </c>
      <c r="G6664" s="1" t="str">
        <f>IFERROR(__xludf.DUMMYFUNCTION("""COMPUTED_VALUE"""),"SQL")</f>
        <v>SQL</v>
      </c>
    </row>
    <row r="6665">
      <c r="B6665" s="1" t="str">
        <f>IFERROR(__xludf.DUMMYFUNCTION("""COMPUTED_VALUE"""),"C#;HTML/CSS;TypeScript")</f>
        <v>C#;HTML/CSS;TypeScript</v>
      </c>
      <c r="E6665" s="1" t="str">
        <f>IFERROR(__xludf.DUMMYFUNCTION("UNIQUE(SPLIT(B6665,"";""))"),"C#")</f>
        <v>C#</v>
      </c>
      <c r="F6665" s="1" t="str">
        <f>IFERROR(__xludf.DUMMYFUNCTION("""COMPUTED_VALUE"""),"HTML/CSS")</f>
        <v>HTML/CSS</v>
      </c>
      <c r="G6665" s="1" t="str">
        <f>IFERROR(__xludf.DUMMYFUNCTION("""COMPUTED_VALUE"""),"TypeScript")</f>
        <v>TypeScript</v>
      </c>
    </row>
    <row r="6666">
      <c r="B6666" s="1" t="str">
        <f>IFERROR(__xludf.DUMMYFUNCTION("""COMPUTED_VALUE"""),"HTML/CSS;JavaScript;SQL;Other(s):")</f>
        <v>HTML/CSS;JavaScript;SQL;Other(s):</v>
      </c>
      <c r="E6666" s="1" t="str">
        <f>IFERROR(__xludf.DUMMYFUNCTION("UNIQUE(SPLIT(B6666,"";""))"),"HTML/CSS")</f>
        <v>HTML/CSS</v>
      </c>
      <c r="F6666" s="1" t="str">
        <f>IFERROR(__xludf.DUMMYFUNCTION("""COMPUTED_VALUE"""),"JavaScript")</f>
        <v>JavaScript</v>
      </c>
      <c r="G6666" s="1" t="str">
        <f>IFERROR(__xludf.DUMMYFUNCTION("""COMPUTED_VALUE"""),"SQL")</f>
        <v>SQL</v>
      </c>
      <c r="H6666" s="1" t="str">
        <f>IFERROR(__xludf.DUMMYFUNCTION("""COMPUTED_VALUE"""),"Other(s):")</f>
        <v>Other(s):</v>
      </c>
    </row>
    <row r="6667">
      <c r="B6667" s="1" t="str">
        <f>IFERROR(__xludf.DUMMYFUNCTION("""COMPUTED_VALUE"""),"C;Clojure;HTML/CSS;PHP;Python;SQL")</f>
        <v>C;Clojure;HTML/CSS;PHP;Python;SQL</v>
      </c>
      <c r="E6667" s="1" t="str">
        <f>IFERROR(__xludf.DUMMYFUNCTION("UNIQUE(SPLIT(B6667,"";""))"),"C")</f>
        <v>C</v>
      </c>
      <c r="F6667" s="1" t="str">
        <f>IFERROR(__xludf.DUMMYFUNCTION("""COMPUTED_VALUE"""),"Clojure")</f>
        <v>Clojure</v>
      </c>
      <c r="G6667" s="1" t="str">
        <f>IFERROR(__xludf.DUMMYFUNCTION("""COMPUTED_VALUE"""),"HTML/CSS")</f>
        <v>HTML/CSS</v>
      </c>
      <c r="H6667" s="1" t="str">
        <f>IFERROR(__xludf.DUMMYFUNCTION("""COMPUTED_VALUE"""),"PHP")</f>
        <v>PHP</v>
      </c>
      <c r="I6667" s="1" t="str">
        <f>IFERROR(__xludf.DUMMYFUNCTION("""COMPUTED_VALUE"""),"Python")</f>
        <v>Python</v>
      </c>
      <c r="J6667" s="1" t="str">
        <f>IFERROR(__xludf.DUMMYFUNCTION("""COMPUTED_VALUE"""),"SQL")</f>
        <v>SQL</v>
      </c>
    </row>
    <row r="6668">
      <c r="B6668" s="1" t="str">
        <f>IFERROR(__xludf.DUMMYFUNCTION("""COMPUTED_VALUE"""),"Assembly;Bash/Shell/PowerShell;C;C++;HTML/CSS;Java;JavaScript;Objective-C;PHP;Python;SQL;Swift")</f>
        <v>Assembly;Bash/Shell/PowerShell;C;C++;HTML/CSS;Java;JavaScript;Objective-C;PHP;Python;SQL;Swift</v>
      </c>
      <c r="E6668" s="1" t="str">
        <f>IFERROR(__xludf.DUMMYFUNCTION("UNIQUE(SPLIT(B6668,"";""))"),"Assembly")</f>
        <v>Assembly</v>
      </c>
      <c r="F6668" s="1" t="str">
        <f>IFERROR(__xludf.DUMMYFUNCTION("""COMPUTED_VALUE"""),"Bash/Shell/PowerShell")</f>
        <v>Bash/Shell/PowerShell</v>
      </c>
      <c r="G6668" s="1" t="str">
        <f>IFERROR(__xludf.DUMMYFUNCTION("""COMPUTED_VALUE"""),"C")</f>
        <v>C</v>
      </c>
      <c r="H6668" s="1" t="str">
        <f>IFERROR(__xludf.DUMMYFUNCTION("""COMPUTED_VALUE"""),"C++")</f>
        <v>C++</v>
      </c>
      <c r="I6668" s="1" t="str">
        <f>IFERROR(__xludf.DUMMYFUNCTION("""COMPUTED_VALUE"""),"HTML/CSS")</f>
        <v>HTML/CSS</v>
      </c>
      <c r="J6668" s="1" t="str">
        <f>IFERROR(__xludf.DUMMYFUNCTION("""COMPUTED_VALUE"""),"Java")</f>
        <v>Java</v>
      </c>
      <c r="K6668" s="1" t="str">
        <f>IFERROR(__xludf.DUMMYFUNCTION("""COMPUTED_VALUE"""),"JavaScript")</f>
        <v>JavaScript</v>
      </c>
      <c r="L6668" s="1" t="str">
        <f>IFERROR(__xludf.DUMMYFUNCTION("""COMPUTED_VALUE"""),"Objective-C")</f>
        <v>Objective-C</v>
      </c>
      <c r="M6668" s="1" t="str">
        <f>IFERROR(__xludf.DUMMYFUNCTION("""COMPUTED_VALUE"""),"PHP")</f>
        <v>PHP</v>
      </c>
      <c r="N6668" s="1" t="str">
        <f>IFERROR(__xludf.DUMMYFUNCTION("""COMPUTED_VALUE"""),"Python")</f>
        <v>Python</v>
      </c>
      <c r="O6668" s="1" t="str">
        <f>IFERROR(__xludf.DUMMYFUNCTION("""COMPUTED_VALUE"""),"SQL")</f>
        <v>SQL</v>
      </c>
      <c r="P6668" s="1" t="str">
        <f>IFERROR(__xludf.DUMMYFUNCTION("""COMPUTED_VALUE"""),"Swift")</f>
        <v>Swift</v>
      </c>
    </row>
    <row r="6669">
      <c r="B6669" s="1" t="str">
        <f>IFERROR(__xludf.DUMMYFUNCTION("""COMPUTED_VALUE"""),"Java;Python")</f>
        <v>Java;Python</v>
      </c>
      <c r="E6669" s="1" t="str">
        <f>IFERROR(__xludf.DUMMYFUNCTION("UNIQUE(SPLIT(B6669,"";""))"),"Java")</f>
        <v>Java</v>
      </c>
      <c r="F6669" s="1" t="str">
        <f>IFERROR(__xludf.DUMMYFUNCTION("""COMPUTED_VALUE"""),"Python")</f>
        <v>Python</v>
      </c>
    </row>
    <row r="6670">
      <c r="B6670" s="1" t="str">
        <f>IFERROR(__xludf.DUMMYFUNCTION("""COMPUTED_VALUE"""),"Bash/Shell/PowerShell;Java;SQL;Other(s):")</f>
        <v>Bash/Shell/PowerShell;Java;SQL;Other(s):</v>
      </c>
      <c r="E6670" s="1" t="str">
        <f>IFERROR(__xludf.DUMMYFUNCTION("UNIQUE(SPLIT(B6670,"";""))"),"Bash/Shell/PowerShell")</f>
        <v>Bash/Shell/PowerShell</v>
      </c>
      <c r="F6670" s="1" t="str">
        <f>IFERROR(__xludf.DUMMYFUNCTION("""COMPUTED_VALUE"""),"Java")</f>
        <v>Java</v>
      </c>
      <c r="G6670" s="1" t="str">
        <f>IFERROR(__xludf.DUMMYFUNCTION("""COMPUTED_VALUE"""),"SQL")</f>
        <v>SQL</v>
      </c>
      <c r="H6670" s="1" t="str">
        <f>IFERROR(__xludf.DUMMYFUNCTION("""COMPUTED_VALUE"""),"Other(s):")</f>
        <v>Other(s):</v>
      </c>
    </row>
    <row r="6671">
      <c r="B6671" s="1" t="str">
        <f>IFERROR(__xludf.DUMMYFUNCTION("""COMPUTED_VALUE"""),"HTML/CSS;JavaScript;PHP;SQL;Swift")</f>
        <v>HTML/CSS;JavaScript;PHP;SQL;Swift</v>
      </c>
      <c r="E6671" s="1" t="str">
        <f>IFERROR(__xludf.DUMMYFUNCTION("UNIQUE(SPLIT(B6671,"";""))"),"HTML/CSS")</f>
        <v>HTML/CSS</v>
      </c>
      <c r="F6671" s="1" t="str">
        <f>IFERROR(__xludf.DUMMYFUNCTION("""COMPUTED_VALUE"""),"JavaScript")</f>
        <v>JavaScript</v>
      </c>
      <c r="G6671" s="1" t="str">
        <f>IFERROR(__xludf.DUMMYFUNCTION("""COMPUTED_VALUE"""),"PHP")</f>
        <v>PHP</v>
      </c>
      <c r="H6671" s="1" t="str">
        <f>IFERROR(__xludf.DUMMYFUNCTION("""COMPUTED_VALUE"""),"SQL")</f>
        <v>SQL</v>
      </c>
      <c r="I6671" s="1" t="str">
        <f>IFERROR(__xludf.DUMMYFUNCTION("""COMPUTED_VALUE"""),"Swift")</f>
        <v>Swift</v>
      </c>
    </row>
    <row r="6672">
      <c r="B6672" s="1" t="str">
        <f>IFERROR(__xludf.DUMMYFUNCTION("""COMPUTED_VALUE"""),"Assembly;C;C++;HTML/CSS;Java;JavaScript;PHP;Python;Ruby;SQL")</f>
        <v>Assembly;C;C++;HTML/CSS;Java;JavaScript;PHP;Python;Ruby;SQL</v>
      </c>
      <c r="E6672" s="1" t="str">
        <f>IFERROR(__xludf.DUMMYFUNCTION("UNIQUE(SPLIT(B6672,"";""))"),"Assembly")</f>
        <v>Assembly</v>
      </c>
      <c r="F6672" s="1" t="str">
        <f>IFERROR(__xludf.DUMMYFUNCTION("""COMPUTED_VALUE"""),"C")</f>
        <v>C</v>
      </c>
      <c r="G6672" s="1" t="str">
        <f>IFERROR(__xludf.DUMMYFUNCTION("""COMPUTED_VALUE"""),"C++")</f>
        <v>C++</v>
      </c>
      <c r="H6672" s="1" t="str">
        <f>IFERROR(__xludf.DUMMYFUNCTION("""COMPUTED_VALUE"""),"HTML/CSS")</f>
        <v>HTML/CSS</v>
      </c>
      <c r="I6672" s="1" t="str">
        <f>IFERROR(__xludf.DUMMYFUNCTION("""COMPUTED_VALUE"""),"Java")</f>
        <v>Java</v>
      </c>
      <c r="J6672" s="1" t="str">
        <f>IFERROR(__xludf.DUMMYFUNCTION("""COMPUTED_VALUE"""),"JavaScript")</f>
        <v>JavaScript</v>
      </c>
      <c r="K6672" s="1" t="str">
        <f>IFERROR(__xludf.DUMMYFUNCTION("""COMPUTED_VALUE"""),"PHP")</f>
        <v>PHP</v>
      </c>
      <c r="L6672" s="1" t="str">
        <f>IFERROR(__xludf.DUMMYFUNCTION("""COMPUTED_VALUE"""),"Python")</f>
        <v>Python</v>
      </c>
      <c r="M6672" s="1" t="str">
        <f>IFERROR(__xludf.DUMMYFUNCTION("""COMPUTED_VALUE"""),"Ruby")</f>
        <v>Ruby</v>
      </c>
      <c r="N6672" s="1" t="str">
        <f>IFERROR(__xludf.DUMMYFUNCTION("""COMPUTED_VALUE"""),"SQL")</f>
        <v>SQL</v>
      </c>
    </row>
    <row r="6673">
      <c r="B6673" s="1" t="str">
        <f>IFERROR(__xludf.DUMMYFUNCTION("""COMPUTED_VALUE"""),"C;C++;C#;HTML/CSS;JavaScript;Python")</f>
        <v>C;C++;C#;HTML/CSS;JavaScript;Python</v>
      </c>
      <c r="E6673" s="1" t="str">
        <f>IFERROR(__xludf.DUMMYFUNCTION("UNIQUE(SPLIT(B6673,"";""))"),"C")</f>
        <v>C</v>
      </c>
      <c r="F6673" s="1" t="str">
        <f>IFERROR(__xludf.DUMMYFUNCTION("""COMPUTED_VALUE"""),"C++")</f>
        <v>C++</v>
      </c>
      <c r="G6673" s="1" t="str">
        <f>IFERROR(__xludf.DUMMYFUNCTION("""COMPUTED_VALUE"""),"C#")</f>
        <v>C#</v>
      </c>
      <c r="H6673" s="1" t="str">
        <f>IFERROR(__xludf.DUMMYFUNCTION("""COMPUTED_VALUE"""),"HTML/CSS")</f>
        <v>HTML/CSS</v>
      </c>
      <c r="I6673" s="1" t="str">
        <f>IFERROR(__xludf.DUMMYFUNCTION("""COMPUTED_VALUE"""),"JavaScript")</f>
        <v>JavaScript</v>
      </c>
      <c r="J6673" s="1" t="str">
        <f>IFERROR(__xludf.DUMMYFUNCTION("""COMPUTED_VALUE"""),"Python")</f>
        <v>Python</v>
      </c>
    </row>
    <row r="6674">
      <c r="B6674" s="1" t="str">
        <f>IFERROR(__xludf.DUMMYFUNCTION("""COMPUTED_VALUE"""),"C#;HTML/CSS;JavaScript;SQL;TypeScript")</f>
        <v>C#;HTML/CSS;JavaScript;SQL;TypeScript</v>
      </c>
      <c r="E6674" s="1" t="str">
        <f>IFERROR(__xludf.DUMMYFUNCTION("UNIQUE(SPLIT(B6674,"";""))"),"C#")</f>
        <v>C#</v>
      </c>
      <c r="F6674" s="1" t="str">
        <f>IFERROR(__xludf.DUMMYFUNCTION("""COMPUTED_VALUE"""),"HTML/CSS")</f>
        <v>HTML/CSS</v>
      </c>
      <c r="G6674" s="1" t="str">
        <f>IFERROR(__xludf.DUMMYFUNCTION("""COMPUTED_VALUE"""),"JavaScript")</f>
        <v>JavaScript</v>
      </c>
      <c r="H6674" s="1" t="str">
        <f>IFERROR(__xludf.DUMMYFUNCTION("""COMPUTED_VALUE"""),"SQL")</f>
        <v>SQL</v>
      </c>
      <c r="I6674" s="1" t="str">
        <f>IFERROR(__xludf.DUMMYFUNCTION("""COMPUTED_VALUE"""),"TypeScript")</f>
        <v>TypeScript</v>
      </c>
    </row>
    <row r="6675">
      <c r="B6675" s="1" t="str">
        <f>IFERROR(__xludf.DUMMYFUNCTION("""COMPUTED_VALUE"""),"HTML/CSS;JavaScript;PHP;SQL")</f>
        <v>HTML/CSS;JavaScript;PHP;SQL</v>
      </c>
      <c r="E6675" s="1" t="str">
        <f>IFERROR(__xludf.DUMMYFUNCTION("UNIQUE(SPLIT(B6675,"";""))"),"HTML/CSS")</f>
        <v>HTML/CSS</v>
      </c>
      <c r="F6675" s="1" t="str">
        <f>IFERROR(__xludf.DUMMYFUNCTION("""COMPUTED_VALUE"""),"JavaScript")</f>
        <v>JavaScript</v>
      </c>
      <c r="G6675" s="1" t="str">
        <f>IFERROR(__xludf.DUMMYFUNCTION("""COMPUTED_VALUE"""),"PHP")</f>
        <v>PHP</v>
      </c>
      <c r="H6675" s="1" t="str">
        <f>IFERROR(__xludf.DUMMYFUNCTION("""COMPUTED_VALUE"""),"SQL")</f>
        <v>SQL</v>
      </c>
    </row>
    <row r="6676">
      <c r="B6676" s="1" t="str">
        <f>IFERROR(__xludf.DUMMYFUNCTION("""COMPUTED_VALUE"""),"JavaScript")</f>
        <v>JavaScript</v>
      </c>
      <c r="E6676" s="1" t="str">
        <f>IFERROR(__xludf.DUMMYFUNCTION("UNIQUE(SPLIT(B6676,"";""))"),"JavaScript")</f>
        <v>JavaScript</v>
      </c>
    </row>
    <row r="6677">
      <c r="B6677" s="1" t="str">
        <f>IFERROR(__xludf.DUMMYFUNCTION("""COMPUTED_VALUE"""),"HTML/CSS;JavaScript;PHP")</f>
        <v>HTML/CSS;JavaScript;PHP</v>
      </c>
      <c r="E6677" s="1" t="str">
        <f>IFERROR(__xludf.DUMMYFUNCTION("UNIQUE(SPLIT(B6677,"";""))"),"HTML/CSS")</f>
        <v>HTML/CSS</v>
      </c>
      <c r="F6677" s="1" t="str">
        <f>IFERROR(__xludf.DUMMYFUNCTION("""COMPUTED_VALUE"""),"JavaScript")</f>
        <v>JavaScript</v>
      </c>
      <c r="G6677" s="1" t="str">
        <f>IFERROR(__xludf.DUMMYFUNCTION("""COMPUTED_VALUE"""),"PHP")</f>
        <v>PHP</v>
      </c>
    </row>
    <row r="6678">
      <c r="B6678" s="1" t="str">
        <f>IFERROR(__xludf.DUMMYFUNCTION("""COMPUTED_VALUE"""),"JavaScript;Python;Other(s):")</f>
        <v>JavaScript;Python;Other(s):</v>
      </c>
      <c r="E6678" s="1" t="str">
        <f>IFERROR(__xludf.DUMMYFUNCTION("UNIQUE(SPLIT(B6678,"";""))"),"JavaScript")</f>
        <v>JavaScript</v>
      </c>
      <c r="F6678" s="1" t="str">
        <f>IFERROR(__xludf.DUMMYFUNCTION("""COMPUTED_VALUE"""),"Python")</f>
        <v>Python</v>
      </c>
      <c r="G6678" s="1" t="str">
        <f>IFERROR(__xludf.DUMMYFUNCTION("""COMPUTED_VALUE"""),"Other(s):")</f>
        <v>Other(s):</v>
      </c>
    </row>
    <row r="6679">
      <c r="B6679" s="1" t="str">
        <f>IFERROR(__xludf.DUMMYFUNCTION("""COMPUTED_VALUE"""),"Assembly;C;C++;Dart;Java;JavaScript;Kotlin;Swift")</f>
        <v>Assembly;C;C++;Dart;Java;JavaScript;Kotlin;Swift</v>
      </c>
      <c r="E6679" s="1" t="str">
        <f>IFERROR(__xludf.DUMMYFUNCTION("UNIQUE(SPLIT(B6679,"";""))"),"Assembly")</f>
        <v>Assembly</v>
      </c>
      <c r="F6679" s="1" t="str">
        <f>IFERROR(__xludf.DUMMYFUNCTION("""COMPUTED_VALUE"""),"C")</f>
        <v>C</v>
      </c>
      <c r="G6679" s="1" t="str">
        <f>IFERROR(__xludf.DUMMYFUNCTION("""COMPUTED_VALUE"""),"C++")</f>
        <v>C++</v>
      </c>
      <c r="H6679" s="1" t="str">
        <f>IFERROR(__xludf.DUMMYFUNCTION("""COMPUTED_VALUE"""),"Dart")</f>
        <v>Dart</v>
      </c>
      <c r="I6679" s="1" t="str">
        <f>IFERROR(__xludf.DUMMYFUNCTION("""COMPUTED_VALUE"""),"Java")</f>
        <v>Java</v>
      </c>
      <c r="J6679" s="1" t="str">
        <f>IFERROR(__xludf.DUMMYFUNCTION("""COMPUTED_VALUE"""),"JavaScript")</f>
        <v>JavaScript</v>
      </c>
      <c r="K6679" s="1" t="str">
        <f>IFERROR(__xludf.DUMMYFUNCTION("""COMPUTED_VALUE"""),"Kotlin")</f>
        <v>Kotlin</v>
      </c>
      <c r="L6679" s="1" t="str">
        <f>IFERROR(__xludf.DUMMYFUNCTION("""COMPUTED_VALUE"""),"Swift")</f>
        <v>Swift</v>
      </c>
    </row>
    <row r="6680">
      <c r="B6680" s="1" t="str">
        <f>IFERROR(__xludf.DUMMYFUNCTION("""COMPUTED_VALUE"""),"HTML/CSS;JavaScript;PHP;SQL")</f>
        <v>HTML/CSS;JavaScript;PHP;SQL</v>
      </c>
      <c r="E6680" s="1" t="str">
        <f>IFERROR(__xludf.DUMMYFUNCTION("UNIQUE(SPLIT(B6680,"";""))"),"HTML/CSS")</f>
        <v>HTML/CSS</v>
      </c>
      <c r="F6680" s="1" t="str">
        <f>IFERROR(__xludf.DUMMYFUNCTION("""COMPUTED_VALUE"""),"JavaScript")</f>
        <v>JavaScript</v>
      </c>
      <c r="G6680" s="1" t="str">
        <f>IFERROR(__xludf.DUMMYFUNCTION("""COMPUTED_VALUE"""),"PHP")</f>
        <v>PHP</v>
      </c>
      <c r="H6680" s="1" t="str">
        <f>IFERROR(__xludf.DUMMYFUNCTION("""COMPUTED_VALUE"""),"SQL")</f>
        <v>SQL</v>
      </c>
    </row>
    <row r="6681">
      <c r="B6681" s="1" t="str">
        <f>IFERROR(__xludf.DUMMYFUNCTION("""COMPUTED_VALUE"""),"Python")</f>
        <v>Python</v>
      </c>
      <c r="E6681" s="1" t="str">
        <f>IFERROR(__xludf.DUMMYFUNCTION("UNIQUE(SPLIT(B6681,"";""))"),"Python")</f>
        <v>Python</v>
      </c>
    </row>
    <row r="6682">
      <c r="B6682" s="1" t="str">
        <f>IFERROR(__xludf.DUMMYFUNCTION("""COMPUTED_VALUE"""),"C;C#;HTML/CSS;Java;Python")</f>
        <v>C;C#;HTML/CSS;Java;Python</v>
      </c>
      <c r="E6682" s="1" t="str">
        <f>IFERROR(__xludf.DUMMYFUNCTION("UNIQUE(SPLIT(B6682,"";""))"),"C")</f>
        <v>C</v>
      </c>
      <c r="F6682" s="1" t="str">
        <f>IFERROR(__xludf.DUMMYFUNCTION("""COMPUTED_VALUE"""),"C#")</f>
        <v>C#</v>
      </c>
      <c r="G6682" s="1" t="str">
        <f>IFERROR(__xludf.DUMMYFUNCTION("""COMPUTED_VALUE"""),"HTML/CSS")</f>
        <v>HTML/CSS</v>
      </c>
      <c r="H6682" s="1" t="str">
        <f>IFERROR(__xludf.DUMMYFUNCTION("""COMPUTED_VALUE"""),"Java")</f>
        <v>Java</v>
      </c>
      <c r="I6682" s="1" t="str">
        <f>IFERROR(__xludf.DUMMYFUNCTION("""COMPUTED_VALUE"""),"Python")</f>
        <v>Python</v>
      </c>
    </row>
    <row r="6683">
      <c r="B6683" s="1" t="str">
        <f>IFERROR(__xludf.DUMMYFUNCTION("""COMPUTED_VALUE"""),"C++;C#;HTML/CSS;Java;SQL;TypeScript")</f>
        <v>C++;C#;HTML/CSS;Java;SQL;TypeScript</v>
      </c>
      <c r="E6683" s="1" t="str">
        <f>IFERROR(__xludf.DUMMYFUNCTION("UNIQUE(SPLIT(B6683,"";""))"),"C++")</f>
        <v>C++</v>
      </c>
      <c r="F6683" s="1" t="str">
        <f>IFERROR(__xludf.DUMMYFUNCTION("""COMPUTED_VALUE"""),"C#")</f>
        <v>C#</v>
      </c>
      <c r="G6683" s="1" t="str">
        <f>IFERROR(__xludf.DUMMYFUNCTION("""COMPUTED_VALUE"""),"HTML/CSS")</f>
        <v>HTML/CSS</v>
      </c>
      <c r="H6683" s="1" t="str">
        <f>IFERROR(__xludf.DUMMYFUNCTION("""COMPUTED_VALUE"""),"Java")</f>
        <v>Java</v>
      </c>
      <c r="I6683" s="1" t="str">
        <f>IFERROR(__xludf.DUMMYFUNCTION("""COMPUTED_VALUE"""),"SQL")</f>
        <v>SQL</v>
      </c>
      <c r="J6683" s="1" t="str">
        <f>IFERROR(__xludf.DUMMYFUNCTION("""COMPUTED_VALUE"""),"TypeScript")</f>
        <v>TypeScript</v>
      </c>
    </row>
    <row r="6684">
      <c r="B6684" s="1" t="str">
        <f>IFERROR(__xludf.DUMMYFUNCTION("""COMPUTED_VALUE"""),"Assembly;Bash/Shell/PowerShell;C;C++;C#;HTML/CSS;Java;JavaScript;PHP;SQL;VBA")</f>
        <v>Assembly;Bash/Shell/PowerShell;C;C++;C#;HTML/CSS;Java;JavaScript;PHP;SQL;VBA</v>
      </c>
      <c r="E6684" s="1" t="str">
        <f>IFERROR(__xludf.DUMMYFUNCTION("UNIQUE(SPLIT(B6684,"";""))"),"Assembly")</f>
        <v>Assembly</v>
      </c>
      <c r="F6684" s="1" t="str">
        <f>IFERROR(__xludf.DUMMYFUNCTION("""COMPUTED_VALUE"""),"Bash/Shell/PowerShell")</f>
        <v>Bash/Shell/PowerShell</v>
      </c>
      <c r="G6684" s="1" t="str">
        <f>IFERROR(__xludf.DUMMYFUNCTION("""COMPUTED_VALUE"""),"C")</f>
        <v>C</v>
      </c>
      <c r="H6684" s="1" t="str">
        <f>IFERROR(__xludf.DUMMYFUNCTION("""COMPUTED_VALUE"""),"C++")</f>
        <v>C++</v>
      </c>
      <c r="I6684" s="1" t="str">
        <f>IFERROR(__xludf.DUMMYFUNCTION("""COMPUTED_VALUE"""),"C#")</f>
        <v>C#</v>
      </c>
      <c r="J6684" s="1" t="str">
        <f>IFERROR(__xludf.DUMMYFUNCTION("""COMPUTED_VALUE"""),"HTML/CSS")</f>
        <v>HTML/CSS</v>
      </c>
      <c r="K6684" s="1" t="str">
        <f>IFERROR(__xludf.DUMMYFUNCTION("""COMPUTED_VALUE"""),"Java")</f>
        <v>Java</v>
      </c>
      <c r="L6684" s="1" t="str">
        <f>IFERROR(__xludf.DUMMYFUNCTION("""COMPUTED_VALUE"""),"JavaScript")</f>
        <v>JavaScript</v>
      </c>
      <c r="M6684" s="1" t="str">
        <f>IFERROR(__xludf.DUMMYFUNCTION("""COMPUTED_VALUE"""),"PHP")</f>
        <v>PHP</v>
      </c>
      <c r="N6684" s="1" t="str">
        <f>IFERROR(__xludf.DUMMYFUNCTION("""COMPUTED_VALUE"""),"SQL")</f>
        <v>SQL</v>
      </c>
      <c r="O6684" s="1" t="str">
        <f>IFERROR(__xludf.DUMMYFUNCTION("""COMPUTED_VALUE"""),"VBA")</f>
        <v>VBA</v>
      </c>
    </row>
    <row r="6685">
      <c r="B6685" s="1" t="str">
        <f>IFERROR(__xludf.DUMMYFUNCTION("""COMPUTED_VALUE"""),"JavaScript")</f>
        <v>JavaScript</v>
      </c>
      <c r="E6685" s="1" t="str">
        <f>IFERROR(__xludf.DUMMYFUNCTION("UNIQUE(SPLIT(B6685,"";""))"),"JavaScript")</f>
        <v>JavaScript</v>
      </c>
    </row>
    <row r="6686">
      <c r="B6686" s="1" t="str">
        <f>IFERROR(__xludf.DUMMYFUNCTION("""COMPUTED_VALUE"""),"C#;F#;HTML/CSS;Java;JavaScript;Python;Other(s):")</f>
        <v>C#;F#;HTML/CSS;Java;JavaScript;Python;Other(s):</v>
      </c>
      <c r="E6686" s="1" t="str">
        <f>IFERROR(__xludf.DUMMYFUNCTION("UNIQUE(SPLIT(B6686,"";""))"),"C#")</f>
        <v>C#</v>
      </c>
      <c r="F6686" s="1" t="str">
        <f>IFERROR(__xludf.DUMMYFUNCTION("""COMPUTED_VALUE"""),"F#")</f>
        <v>F#</v>
      </c>
      <c r="G6686" s="1" t="str">
        <f>IFERROR(__xludf.DUMMYFUNCTION("""COMPUTED_VALUE"""),"HTML/CSS")</f>
        <v>HTML/CSS</v>
      </c>
      <c r="H6686" s="1" t="str">
        <f>IFERROR(__xludf.DUMMYFUNCTION("""COMPUTED_VALUE"""),"Java")</f>
        <v>Java</v>
      </c>
      <c r="I6686" s="1" t="str">
        <f>IFERROR(__xludf.DUMMYFUNCTION("""COMPUTED_VALUE"""),"JavaScript")</f>
        <v>JavaScript</v>
      </c>
      <c r="J6686" s="1" t="str">
        <f>IFERROR(__xludf.DUMMYFUNCTION("""COMPUTED_VALUE"""),"Python")</f>
        <v>Python</v>
      </c>
      <c r="K6686" s="1" t="str">
        <f>IFERROR(__xludf.DUMMYFUNCTION("""COMPUTED_VALUE"""),"Other(s):")</f>
        <v>Other(s):</v>
      </c>
    </row>
    <row r="6687">
      <c r="B6687" s="1" t="str">
        <f>IFERROR(__xludf.DUMMYFUNCTION("""COMPUTED_VALUE"""),"C;C++;HTML/CSS;Java;JavaScript;Python;SQL")</f>
        <v>C;C++;HTML/CSS;Java;JavaScript;Python;SQL</v>
      </c>
      <c r="E6687" s="1" t="str">
        <f>IFERROR(__xludf.DUMMYFUNCTION("UNIQUE(SPLIT(B6687,"";""))"),"C")</f>
        <v>C</v>
      </c>
      <c r="F6687" s="1" t="str">
        <f>IFERROR(__xludf.DUMMYFUNCTION("""COMPUTED_VALUE"""),"C++")</f>
        <v>C++</v>
      </c>
      <c r="G6687" s="1" t="str">
        <f>IFERROR(__xludf.DUMMYFUNCTION("""COMPUTED_VALUE"""),"HTML/CSS")</f>
        <v>HTML/CSS</v>
      </c>
      <c r="H6687" s="1" t="str">
        <f>IFERROR(__xludf.DUMMYFUNCTION("""COMPUTED_VALUE"""),"Java")</f>
        <v>Java</v>
      </c>
      <c r="I6687" s="1" t="str">
        <f>IFERROR(__xludf.DUMMYFUNCTION("""COMPUTED_VALUE"""),"JavaScript")</f>
        <v>JavaScript</v>
      </c>
      <c r="J6687" s="1" t="str">
        <f>IFERROR(__xludf.DUMMYFUNCTION("""COMPUTED_VALUE"""),"Python")</f>
        <v>Python</v>
      </c>
      <c r="K6687" s="1" t="str">
        <f>IFERROR(__xludf.DUMMYFUNCTION("""COMPUTED_VALUE"""),"SQL")</f>
        <v>SQL</v>
      </c>
    </row>
    <row r="6688">
      <c r="B6688" s="1" t="str">
        <f>IFERROR(__xludf.DUMMYFUNCTION("""COMPUTED_VALUE"""),"Assembly;Bash/Shell/PowerShell;C;C#;Go;HTML/CSS;Java;JavaScript;PHP;Python;R;Ruby;Scala;SQL")</f>
        <v>Assembly;Bash/Shell/PowerShell;C;C#;Go;HTML/CSS;Java;JavaScript;PHP;Python;R;Ruby;Scala;SQL</v>
      </c>
      <c r="E6688" s="1" t="str">
        <f>IFERROR(__xludf.DUMMYFUNCTION("UNIQUE(SPLIT(B6688,"";""))"),"Assembly")</f>
        <v>Assembly</v>
      </c>
      <c r="F6688" s="1" t="str">
        <f>IFERROR(__xludf.DUMMYFUNCTION("""COMPUTED_VALUE"""),"Bash/Shell/PowerShell")</f>
        <v>Bash/Shell/PowerShell</v>
      </c>
      <c r="G6688" s="1" t="str">
        <f>IFERROR(__xludf.DUMMYFUNCTION("""COMPUTED_VALUE"""),"C")</f>
        <v>C</v>
      </c>
      <c r="H6688" s="1" t="str">
        <f>IFERROR(__xludf.DUMMYFUNCTION("""COMPUTED_VALUE"""),"C#")</f>
        <v>C#</v>
      </c>
      <c r="I6688" s="1" t="str">
        <f>IFERROR(__xludf.DUMMYFUNCTION("""COMPUTED_VALUE"""),"Go")</f>
        <v>Go</v>
      </c>
      <c r="J6688" s="1" t="str">
        <f>IFERROR(__xludf.DUMMYFUNCTION("""COMPUTED_VALUE"""),"HTML/CSS")</f>
        <v>HTML/CSS</v>
      </c>
      <c r="K6688" s="1" t="str">
        <f>IFERROR(__xludf.DUMMYFUNCTION("""COMPUTED_VALUE"""),"Java")</f>
        <v>Java</v>
      </c>
      <c r="L6688" s="1" t="str">
        <f>IFERROR(__xludf.DUMMYFUNCTION("""COMPUTED_VALUE"""),"JavaScript")</f>
        <v>JavaScript</v>
      </c>
      <c r="M6688" s="1" t="str">
        <f>IFERROR(__xludf.DUMMYFUNCTION("""COMPUTED_VALUE"""),"PHP")</f>
        <v>PHP</v>
      </c>
      <c r="N6688" s="1" t="str">
        <f>IFERROR(__xludf.DUMMYFUNCTION("""COMPUTED_VALUE"""),"Python")</f>
        <v>Python</v>
      </c>
      <c r="O6688" s="1" t="str">
        <f>IFERROR(__xludf.DUMMYFUNCTION("""COMPUTED_VALUE"""),"R")</f>
        <v>R</v>
      </c>
      <c r="P6688" s="1" t="str">
        <f>IFERROR(__xludf.DUMMYFUNCTION("""COMPUTED_VALUE"""),"Ruby")</f>
        <v>Ruby</v>
      </c>
      <c r="Q6688" s="1" t="str">
        <f>IFERROR(__xludf.DUMMYFUNCTION("""COMPUTED_VALUE"""),"Scala")</f>
        <v>Scala</v>
      </c>
      <c r="R6688" s="1" t="str">
        <f>IFERROR(__xludf.DUMMYFUNCTION("""COMPUTED_VALUE"""),"SQL")</f>
        <v>SQL</v>
      </c>
    </row>
    <row r="6689">
      <c r="B6689" s="1" t="str">
        <f>IFERROR(__xludf.DUMMYFUNCTION("""COMPUTED_VALUE"""),"HTML/CSS;JavaScript;PHP")</f>
        <v>HTML/CSS;JavaScript;PHP</v>
      </c>
      <c r="E6689" s="1" t="str">
        <f>IFERROR(__xludf.DUMMYFUNCTION("UNIQUE(SPLIT(B6689,"";""))"),"HTML/CSS")</f>
        <v>HTML/CSS</v>
      </c>
      <c r="F6689" s="1" t="str">
        <f>IFERROR(__xludf.DUMMYFUNCTION("""COMPUTED_VALUE"""),"JavaScript")</f>
        <v>JavaScript</v>
      </c>
      <c r="G6689" s="1" t="str">
        <f>IFERROR(__xludf.DUMMYFUNCTION("""COMPUTED_VALUE"""),"PHP")</f>
        <v>PHP</v>
      </c>
    </row>
    <row r="6690">
      <c r="B6690" s="1" t="str">
        <f>IFERROR(__xludf.DUMMYFUNCTION("""COMPUTED_VALUE"""),"C#;JavaScript;Objective-C;Swift")</f>
        <v>C#;JavaScript;Objective-C;Swift</v>
      </c>
      <c r="E6690" s="1" t="str">
        <f>IFERROR(__xludf.DUMMYFUNCTION("UNIQUE(SPLIT(B6690,"";""))"),"C#")</f>
        <v>C#</v>
      </c>
      <c r="F6690" s="1" t="str">
        <f>IFERROR(__xludf.DUMMYFUNCTION("""COMPUTED_VALUE"""),"JavaScript")</f>
        <v>JavaScript</v>
      </c>
      <c r="G6690" s="1" t="str">
        <f>IFERROR(__xludf.DUMMYFUNCTION("""COMPUTED_VALUE"""),"Objective-C")</f>
        <v>Objective-C</v>
      </c>
      <c r="H6690" s="1" t="str">
        <f>IFERROR(__xludf.DUMMYFUNCTION("""COMPUTED_VALUE"""),"Swift")</f>
        <v>Swift</v>
      </c>
    </row>
    <row r="6691">
      <c r="B6691" s="1" t="str">
        <f>IFERROR(__xludf.DUMMYFUNCTION("""COMPUTED_VALUE"""),"C;C++;JavaScript;Python;Ruby;Rust;SQL")</f>
        <v>C;C++;JavaScript;Python;Ruby;Rust;SQL</v>
      </c>
      <c r="E6691" s="1" t="str">
        <f>IFERROR(__xludf.DUMMYFUNCTION("UNIQUE(SPLIT(B6691,"";""))"),"C")</f>
        <v>C</v>
      </c>
      <c r="F6691" s="1" t="str">
        <f>IFERROR(__xludf.DUMMYFUNCTION("""COMPUTED_VALUE"""),"C++")</f>
        <v>C++</v>
      </c>
      <c r="G6691" s="1" t="str">
        <f>IFERROR(__xludf.DUMMYFUNCTION("""COMPUTED_VALUE"""),"JavaScript")</f>
        <v>JavaScript</v>
      </c>
      <c r="H6691" s="1" t="str">
        <f>IFERROR(__xludf.DUMMYFUNCTION("""COMPUTED_VALUE"""),"Python")</f>
        <v>Python</v>
      </c>
      <c r="I6691" s="1" t="str">
        <f>IFERROR(__xludf.DUMMYFUNCTION("""COMPUTED_VALUE"""),"Ruby")</f>
        <v>Ruby</v>
      </c>
      <c r="J6691" s="1" t="str">
        <f>IFERROR(__xludf.DUMMYFUNCTION("""COMPUTED_VALUE"""),"Rust")</f>
        <v>Rust</v>
      </c>
      <c r="K6691" s="1" t="str">
        <f>IFERROR(__xludf.DUMMYFUNCTION("""COMPUTED_VALUE"""),"SQL")</f>
        <v>SQL</v>
      </c>
    </row>
    <row r="6692">
      <c r="B6692" s="1" t="str">
        <f>IFERROR(__xludf.DUMMYFUNCTION("""COMPUTED_VALUE"""),"C++;C#;HTML/CSS;Java;JavaScript;Objective-C;SQL;Swift;TypeScript")</f>
        <v>C++;C#;HTML/CSS;Java;JavaScript;Objective-C;SQL;Swift;TypeScript</v>
      </c>
      <c r="E6692" s="1" t="str">
        <f>IFERROR(__xludf.DUMMYFUNCTION("UNIQUE(SPLIT(B6692,"";""))"),"C++")</f>
        <v>C++</v>
      </c>
      <c r="F6692" s="1" t="str">
        <f>IFERROR(__xludf.DUMMYFUNCTION("""COMPUTED_VALUE"""),"C#")</f>
        <v>C#</v>
      </c>
      <c r="G6692" s="1" t="str">
        <f>IFERROR(__xludf.DUMMYFUNCTION("""COMPUTED_VALUE"""),"HTML/CSS")</f>
        <v>HTML/CSS</v>
      </c>
      <c r="H6692" s="1" t="str">
        <f>IFERROR(__xludf.DUMMYFUNCTION("""COMPUTED_VALUE"""),"Java")</f>
        <v>Java</v>
      </c>
      <c r="I6692" s="1" t="str">
        <f>IFERROR(__xludf.DUMMYFUNCTION("""COMPUTED_VALUE"""),"JavaScript")</f>
        <v>JavaScript</v>
      </c>
      <c r="J6692" s="1" t="str">
        <f>IFERROR(__xludf.DUMMYFUNCTION("""COMPUTED_VALUE"""),"Objective-C")</f>
        <v>Objective-C</v>
      </c>
      <c r="K6692" s="1" t="str">
        <f>IFERROR(__xludf.DUMMYFUNCTION("""COMPUTED_VALUE"""),"SQL")</f>
        <v>SQL</v>
      </c>
      <c r="L6692" s="1" t="str">
        <f>IFERROR(__xludf.DUMMYFUNCTION("""COMPUTED_VALUE"""),"Swift")</f>
        <v>Swift</v>
      </c>
      <c r="M6692" s="1" t="str">
        <f>IFERROR(__xludf.DUMMYFUNCTION("""COMPUTED_VALUE"""),"TypeScript")</f>
        <v>TypeScript</v>
      </c>
    </row>
    <row r="6693">
      <c r="B6693" s="1" t="str">
        <f>IFERROR(__xludf.DUMMYFUNCTION("""COMPUTED_VALUE"""),"Java;JavaScript")</f>
        <v>Java;JavaScript</v>
      </c>
      <c r="E6693" s="1" t="str">
        <f>IFERROR(__xludf.DUMMYFUNCTION("UNIQUE(SPLIT(B6693,"";""))"),"Java")</f>
        <v>Java</v>
      </c>
      <c r="F6693" s="1" t="str">
        <f>IFERROR(__xludf.DUMMYFUNCTION("""COMPUTED_VALUE"""),"JavaScript")</f>
        <v>JavaScript</v>
      </c>
    </row>
    <row r="6694">
      <c r="B6694" s="1" t="str">
        <f>IFERROR(__xludf.DUMMYFUNCTION("""COMPUTED_VALUE"""),"Bash/Shell/PowerShell;C;Go;HTML/CSS;Java;JavaScript;Python;SQL")</f>
        <v>Bash/Shell/PowerShell;C;Go;HTML/CSS;Java;JavaScript;Python;SQL</v>
      </c>
      <c r="E6694" s="1" t="str">
        <f>IFERROR(__xludf.DUMMYFUNCTION("UNIQUE(SPLIT(B6694,"";""))"),"Bash/Shell/PowerShell")</f>
        <v>Bash/Shell/PowerShell</v>
      </c>
      <c r="F6694" s="1" t="str">
        <f>IFERROR(__xludf.DUMMYFUNCTION("""COMPUTED_VALUE"""),"C")</f>
        <v>C</v>
      </c>
      <c r="G6694" s="1" t="str">
        <f>IFERROR(__xludf.DUMMYFUNCTION("""COMPUTED_VALUE"""),"Go")</f>
        <v>Go</v>
      </c>
      <c r="H6694" s="1" t="str">
        <f>IFERROR(__xludf.DUMMYFUNCTION("""COMPUTED_VALUE"""),"HTML/CSS")</f>
        <v>HTML/CSS</v>
      </c>
      <c r="I6694" s="1" t="str">
        <f>IFERROR(__xludf.DUMMYFUNCTION("""COMPUTED_VALUE"""),"Java")</f>
        <v>Java</v>
      </c>
      <c r="J6694" s="1" t="str">
        <f>IFERROR(__xludf.DUMMYFUNCTION("""COMPUTED_VALUE"""),"JavaScript")</f>
        <v>JavaScript</v>
      </c>
      <c r="K6694" s="1" t="str">
        <f>IFERROR(__xludf.DUMMYFUNCTION("""COMPUTED_VALUE"""),"Python")</f>
        <v>Python</v>
      </c>
      <c r="L6694" s="1" t="str">
        <f>IFERROR(__xludf.DUMMYFUNCTION("""COMPUTED_VALUE"""),"SQL")</f>
        <v>SQL</v>
      </c>
    </row>
    <row r="6695">
      <c r="B6695" s="1" t="str">
        <f>IFERROR(__xludf.DUMMYFUNCTION("""COMPUTED_VALUE"""),"C#;HTML/CSS;JavaScript;SQL;TypeScript")</f>
        <v>C#;HTML/CSS;JavaScript;SQL;TypeScript</v>
      </c>
      <c r="E6695" s="1" t="str">
        <f>IFERROR(__xludf.DUMMYFUNCTION("UNIQUE(SPLIT(B6695,"";""))"),"C#")</f>
        <v>C#</v>
      </c>
      <c r="F6695" s="1" t="str">
        <f>IFERROR(__xludf.DUMMYFUNCTION("""COMPUTED_VALUE"""),"HTML/CSS")</f>
        <v>HTML/CSS</v>
      </c>
      <c r="G6695" s="1" t="str">
        <f>IFERROR(__xludf.DUMMYFUNCTION("""COMPUTED_VALUE"""),"JavaScript")</f>
        <v>JavaScript</v>
      </c>
      <c r="H6695" s="1" t="str">
        <f>IFERROR(__xludf.DUMMYFUNCTION("""COMPUTED_VALUE"""),"SQL")</f>
        <v>SQL</v>
      </c>
      <c r="I6695" s="1" t="str">
        <f>IFERROR(__xludf.DUMMYFUNCTION("""COMPUTED_VALUE"""),"TypeScript")</f>
        <v>TypeScript</v>
      </c>
    </row>
    <row r="6696">
      <c r="B6696" s="1" t="str">
        <f>IFERROR(__xludf.DUMMYFUNCTION("""COMPUTED_VALUE"""),"HTML/CSS;JavaScript;TypeScript")</f>
        <v>HTML/CSS;JavaScript;TypeScript</v>
      </c>
      <c r="E6696" s="1" t="str">
        <f>IFERROR(__xludf.DUMMYFUNCTION("UNIQUE(SPLIT(B6696,"";""))"),"HTML/CSS")</f>
        <v>HTML/CSS</v>
      </c>
      <c r="F6696" s="1" t="str">
        <f>IFERROR(__xludf.DUMMYFUNCTION("""COMPUTED_VALUE"""),"JavaScript")</f>
        <v>JavaScript</v>
      </c>
      <c r="G6696" s="1" t="str">
        <f>IFERROR(__xludf.DUMMYFUNCTION("""COMPUTED_VALUE"""),"TypeScript")</f>
        <v>TypeScript</v>
      </c>
    </row>
    <row r="6697">
      <c r="B6697" s="1" t="str">
        <f>IFERROR(__xludf.DUMMYFUNCTION("""COMPUTED_VALUE"""),"HTML/CSS;JavaScript;PHP;SQL")</f>
        <v>HTML/CSS;JavaScript;PHP;SQL</v>
      </c>
      <c r="E6697" s="1" t="str">
        <f>IFERROR(__xludf.DUMMYFUNCTION("UNIQUE(SPLIT(B6697,"";""))"),"HTML/CSS")</f>
        <v>HTML/CSS</v>
      </c>
      <c r="F6697" s="1" t="str">
        <f>IFERROR(__xludf.DUMMYFUNCTION("""COMPUTED_VALUE"""),"JavaScript")</f>
        <v>JavaScript</v>
      </c>
      <c r="G6697" s="1" t="str">
        <f>IFERROR(__xludf.DUMMYFUNCTION("""COMPUTED_VALUE"""),"PHP")</f>
        <v>PHP</v>
      </c>
      <c r="H6697" s="1" t="str">
        <f>IFERROR(__xludf.DUMMYFUNCTION("""COMPUTED_VALUE"""),"SQL")</f>
        <v>SQL</v>
      </c>
    </row>
    <row r="6698">
      <c r="B6698" s="1" t="str">
        <f>IFERROR(__xludf.DUMMYFUNCTION("""COMPUTED_VALUE"""),"Elixir;JavaScript;Ruby;SQL")</f>
        <v>Elixir;JavaScript;Ruby;SQL</v>
      </c>
      <c r="E6698" s="1" t="str">
        <f>IFERROR(__xludf.DUMMYFUNCTION("UNIQUE(SPLIT(B6698,"";""))"),"Elixir")</f>
        <v>Elixir</v>
      </c>
      <c r="F6698" s="1" t="str">
        <f>IFERROR(__xludf.DUMMYFUNCTION("""COMPUTED_VALUE"""),"JavaScript")</f>
        <v>JavaScript</v>
      </c>
      <c r="G6698" s="1" t="str">
        <f>IFERROR(__xludf.DUMMYFUNCTION("""COMPUTED_VALUE"""),"Ruby")</f>
        <v>Ruby</v>
      </c>
      <c r="H6698" s="1" t="str">
        <f>IFERROR(__xludf.DUMMYFUNCTION("""COMPUTED_VALUE"""),"SQL")</f>
        <v>SQL</v>
      </c>
    </row>
    <row r="6699">
      <c r="B6699" s="1" t="str">
        <f>IFERROR(__xludf.DUMMYFUNCTION("""COMPUTED_VALUE"""),"HTML/CSS;Java;JavaScript;PHP;Python;SQL")</f>
        <v>HTML/CSS;Java;JavaScript;PHP;Python;SQL</v>
      </c>
      <c r="E6699" s="1" t="str">
        <f>IFERROR(__xludf.DUMMYFUNCTION("UNIQUE(SPLIT(B6699,"";""))"),"HTML/CSS")</f>
        <v>HTML/CSS</v>
      </c>
      <c r="F6699" s="1" t="str">
        <f>IFERROR(__xludf.DUMMYFUNCTION("""COMPUTED_VALUE"""),"Java")</f>
        <v>Java</v>
      </c>
      <c r="G6699" s="1" t="str">
        <f>IFERROR(__xludf.DUMMYFUNCTION("""COMPUTED_VALUE"""),"JavaScript")</f>
        <v>JavaScript</v>
      </c>
      <c r="H6699" s="1" t="str">
        <f>IFERROR(__xludf.DUMMYFUNCTION("""COMPUTED_VALUE"""),"PHP")</f>
        <v>PHP</v>
      </c>
      <c r="I6699" s="1" t="str">
        <f>IFERROR(__xludf.DUMMYFUNCTION("""COMPUTED_VALUE"""),"Python")</f>
        <v>Python</v>
      </c>
      <c r="J6699" s="1" t="str">
        <f>IFERROR(__xludf.DUMMYFUNCTION("""COMPUTED_VALUE"""),"SQL")</f>
        <v>SQL</v>
      </c>
    </row>
    <row r="6700">
      <c r="B6700" s="1" t="str">
        <f>IFERROR(__xludf.DUMMYFUNCTION("""COMPUTED_VALUE"""),"HTML/CSS;JavaScript;Python")</f>
        <v>HTML/CSS;JavaScript;Python</v>
      </c>
      <c r="E6700" s="1" t="str">
        <f>IFERROR(__xludf.DUMMYFUNCTION("UNIQUE(SPLIT(B6700,"";""))"),"HTML/CSS")</f>
        <v>HTML/CSS</v>
      </c>
      <c r="F6700" s="1" t="str">
        <f>IFERROR(__xludf.DUMMYFUNCTION("""COMPUTED_VALUE"""),"JavaScript")</f>
        <v>JavaScript</v>
      </c>
      <c r="G6700" s="1" t="str">
        <f>IFERROR(__xludf.DUMMYFUNCTION("""COMPUTED_VALUE"""),"Python")</f>
        <v>Python</v>
      </c>
    </row>
    <row r="6701">
      <c r="B6701" s="1" t="str">
        <f>IFERROR(__xludf.DUMMYFUNCTION("""COMPUTED_VALUE"""),"Bash/Shell/PowerShell;C++;Go;Java;JavaScript;Rust;TypeScript;Other(s):")</f>
        <v>Bash/Shell/PowerShell;C++;Go;Java;JavaScript;Rust;TypeScript;Other(s):</v>
      </c>
      <c r="E6701" s="1" t="str">
        <f>IFERROR(__xludf.DUMMYFUNCTION("UNIQUE(SPLIT(B6701,"";""))"),"Bash/Shell/PowerShell")</f>
        <v>Bash/Shell/PowerShell</v>
      </c>
      <c r="F6701" s="1" t="str">
        <f>IFERROR(__xludf.DUMMYFUNCTION("""COMPUTED_VALUE"""),"C++")</f>
        <v>C++</v>
      </c>
      <c r="G6701" s="1" t="str">
        <f>IFERROR(__xludf.DUMMYFUNCTION("""COMPUTED_VALUE"""),"Go")</f>
        <v>Go</v>
      </c>
      <c r="H6701" s="1" t="str">
        <f>IFERROR(__xludf.DUMMYFUNCTION("""COMPUTED_VALUE"""),"Java")</f>
        <v>Java</v>
      </c>
      <c r="I6701" s="1" t="str">
        <f>IFERROR(__xludf.DUMMYFUNCTION("""COMPUTED_VALUE"""),"JavaScript")</f>
        <v>JavaScript</v>
      </c>
      <c r="J6701" s="1" t="str">
        <f>IFERROR(__xludf.DUMMYFUNCTION("""COMPUTED_VALUE"""),"Rust")</f>
        <v>Rust</v>
      </c>
      <c r="K6701" s="1" t="str">
        <f>IFERROR(__xludf.DUMMYFUNCTION("""COMPUTED_VALUE"""),"TypeScript")</f>
        <v>TypeScript</v>
      </c>
      <c r="L6701" s="1" t="str">
        <f>IFERROR(__xludf.DUMMYFUNCTION("""COMPUTED_VALUE"""),"Other(s):")</f>
        <v>Other(s):</v>
      </c>
    </row>
    <row r="6702">
      <c r="B6702" s="1" t="str">
        <f>IFERROR(__xludf.DUMMYFUNCTION("""COMPUTED_VALUE"""),"Assembly;Bash/Shell/PowerShell;C;HTML/CSS;Java;JavaScript;Python;SQL;TypeScript")</f>
        <v>Assembly;Bash/Shell/PowerShell;C;HTML/CSS;Java;JavaScript;Python;SQL;TypeScript</v>
      </c>
      <c r="E6702" s="1" t="str">
        <f>IFERROR(__xludf.DUMMYFUNCTION("UNIQUE(SPLIT(B6702,"";""))"),"Assembly")</f>
        <v>Assembly</v>
      </c>
      <c r="F6702" s="1" t="str">
        <f>IFERROR(__xludf.DUMMYFUNCTION("""COMPUTED_VALUE"""),"Bash/Shell/PowerShell")</f>
        <v>Bash/Shell/PowerShell</v>
      </c>
      <c r="G6702" s="1" t="str">
        <f>IFERROR(__xludf.DUMMYFUNCTION("""COMPUTED_VALUE"""),"C")</f>
        <v>C</v>
      </c>
      <c r="H6702" s="1" t="str">
        <f>IFERROR(__xludf.DUMMYFUNCTION("""COMPUTED_VALUE"""),"HTML/CSS")</f>
        <v>HTML/CSS</v>
      </c>
      <c r="I6702" s="1" t="str">
        <f>IFERROR(__xludf.DUMMYFUNCTION("""COMPUTED_VALUE"""),"Java")</f>
        <v>Java</v>
      </c>
      <c r="J6702" s="1" t="str">
        <f>IFERROR(__xludf.DUMMYFUNCTION("""COMPUTED_VALUE"""),"JavaScript")</f>
        <v>JavaScript</v>
      </c>
      <c r="K6702" s="1" t="str">
        <f>IFERROR(__xludf.DUMMYFUNCTION("""COMPUTED_VALUE"""),"Python")</f>
        <v>Python</v>
      </c>
      <c r="L6702" s="1" t="str">
        <f>IFERROR(__xludf.DUMMYFUNCTION("""COMPUTED_VALUE"""),"SQL")</f>
        <v>SQL</v>
      </c>
      <c r="M6702" s="1" t="str">
        <f>IFERROR(__xludf.DUMMYFUNCTION("""COMPUTED_VALUE"""),"TypeScript")</f>
        <v>TypeScript</v>
      </c>
    </row>
    <row r="6703">
      <c r="B6703" s="1" t="str">
        <f>IFERROR(__xludf.DUMMYFUNCTION("""COMPUTED_VALUE"""),"C#;JavaScript;Python;SQL")</f>
        <v>C#;JavaScript;Python;SQL</v>
      </c>
      <c r="E6703" s="1" t="str">
        <f>IFERROR(__xludf.DUMMYFUNCTION("UNIQUE(SPLIT(B6703,"";""))"),"C#")</f>
        <v>C#</v>
      </c>
      <c r="F6703" s="1" t="str">
        <f>IFERROR(__xludf.DUMMYFUNCTION("""COMPUTED_VALUE"""),"JavaScript")</f>
        <v>JavaScript</v>
      </c>
      <c r="G6703" s="1" t="str">
        <f>IFERROR(__xludf.DUMMYFUNCTION("""COMPUTED_VALUE"""),"Python")</f>
        <v>Python</v>
      </c>
      <c r="H6703" s="1" t="str">
        <f>IFERROR(__xludf.DUMMYFUNCTION("""COMPUTED_VALUE"""),"SQL")</f>
        <v>SQL</v>
      </c>
    </row>
    <row r="6704">
      <c r="B6704" s="1" t="str">
        <f>IFERROR(__xludf.DUMMYFUNCTION("""COMPUTED_VALUE"""),"C;C++;C#;HTML/CSS;JavaScript;Python")</f>
        <v>C;C++;C#;HTML/CSS;JavaScript;Python</v>
      </c>
      <c r="E6704" s="1" t="str">
        <f>IFERROR(__xludf.DUMMYFUNCTION("UNIQUE(SPLIT(B6704,"";""))"),"C")</f>
        <v>C</v>
      </c>
      <c r="F6704" s="1" t="str">
        <f>IFERROR(__xludf.DUMMYFUNCTION("""COMPUTED_VALUE"""),"C++")</f>
        <v>C++</v>
      </c>
      <c r="G6704" s="1" t="str">
        <f>IFERROR(__xludf.DUMMYFUNCTION("""COMPUTED_VALUE"""),"C#")</f>
        <v>C#</v>
      </c>
      <c r="H6704" s="1" t="str">
        <f>IFERROR(__xludf.DUMMYFUNCTION("""COMPUTED_VALUE"""),"HTML/CSS")</f>
        <v>HTML/CSS</v>
      </c>
      <c r="I6704" s="1" t="str">
        <f>IFERROR(__xludf.DUMMYFUNCTION("""COMPUTED_VALUE"""),"JavaScript")</f>
        <v>JavaScript</v>
      </c>
      <c r="J6704" s="1" t="str">
        <f>IFERROR(__xludf.DUMMYFUNCTION("""COMPUTED_VALUE"""),"Python")</f>
        <v>Python</v>
      </c>
    </row>
    <row r="6705">
      <c r="B6705" s="1" t="str">
        <f>IFERROR(__xludf.DUMMYFUNCTION("""COMPUTED_VALUE"""),"Bash/Shell/PowerShell;HTML/CSS;Java;JavaScript;Kotlin;SQL")</f>
        <v>Bash/Shell/PowerShell;HTML/CSS;Java;JavaScript;Kotlin;SQL</v>
      </c>
      <c r="E6705" s="1" t="str">
        <f>IFERROR(__xludf.DUMMYFUNCTION("UNIQUE(SPLIT(B6705,"";""))"),"Bash/Shell/PowerShell")</f>
        <v>Bash/Shell/PowerShell</v>
      </c>
      <c r="F6705" s="1" t="str">
        <f>IFERROR(__xludf.DUMMYFUNCTION("""COMPUTED_VALUE"""),"HTML/CSS")</f>
        <v>HTML/CSS</v>
      </c>
      <c r="G6705" s="1" t="str">
        <f>IFERROR(__xludf.DUMMYFUNCTION("""COMPUTED_VALUE"""),"Java")</f>
        <v>Java</v>
      </c>
      <c r="H6705" s="1" t="str">
        <f>IFERROR(__xludf.DUMMYFUNCTION("""COMPUTED_VALUE"""),"JavaScript")</f>
        <v>JavaScript</v>
      </c>
      <c r="I6705" s="1" t="str">
        <f>IFERROR(__xludf.DUMMYFUNCTION("""COMPUTED_VALUE"""),"Kotlin")</f>
        <v>Kotlin</v>
      </c>
      <c r="J6705" s="1" t="str">
        <f>IFERROR(__xludf.DUMMYFUNCTION("""COMPUTED_VALUE"""),"SQL")</f>
        <v>SQL</v>
      </c>
    </row>
    <row r="6706">
      <c r="B6706" s="1" t="str">
        <f>IFERROR(__xludf.DUMMYFUNCTION("""COMPUTED_VALUE"""),"HTML/CSS;Java;Kotlin;PHP")</f>
        <v>HTML/CSS;Java;Kotlin;PHP</v>
      </c>
      <c r="E6706" s="1" t="str">
        <f>IFERROR(__xludf.DUMMYFUNCTION("UNIQUE(SPLIT(B6706,"";""))"),"HTML/CSS")</f>
        <v>HTML/CSS</v>
      </c>
      <c r="F6706" s="1" t="str">
        <f>IFERROR(__xludf.DUMMYFUNCTION("""COMPUTED_VALUE"""),"Java")</f>
        <v>Java</v>
      </c>
      <c r="G6706" s="1" t="str">
        <f>IFERROR(__xludf.DUMMYFUNCTION("""COMPUTED_VALUE"""),"Kotlin")</f>
        <v>Kotlin</v>
      </c>
      <c r="H6706" s="1" t="str">
        <f>IFERROR(__xludf.DUMMYFUNCTION("""COMPUTED_VALUE"""),"PHP")</f>
        <v>PHP</v>
      </c>
    </row>
    <row r="6707">
      <c r="B6707" s="1" t="str">
        <f>IFERROR(__xludf.DUMMYFUNCTION("""COMPUTED_VALUE"""),"Python;R")</f>
        <v>Python;R</v>
      </c>
      <c r="E6707" s="1" t="str">
        <f>IFERROR(__xludf.DUMMYFUNCTION("UNIQUE(SPLIT(B6707,"";""))"),"Python")</f>
        <v>Python</v>
      </c>
      <c r="F6707" s="1" t="str">
        <f>IFERROR(__xludf.DUMMYFUNCTION("""COMPUTED_VALUE"""),"R")</f>
        <v>R</v>
      </c>
    </row>
    <row r="6708">
      <c r="B6708" s="1" t="str">
        <f>IFERROR(__xludf.DUMMYFUNCTION("""COMPUTED_VALUE"""),"Assembly;Bash/Shell/PowerShell;C;C++;Go;HTML/CSS;JavaScript;Python;TypeScript")</f>
        <v>Assembly;Bash/Shell/PowerShell;C;C++;Go;HTML/CSS;JavaScript;Python;TypeScript</v>
      </c>
      <c r="E6708" s="1" t="str">
        <f>IFERROR(__xludf.DUMMYFUNCTION("UNIQUE(SPLIT(B6708,"";""))"),"Assembly")</f>
        <v>Assembly</v>
      </c>
      <c r="F6708" s="1" t="str">
        <f>IFERROR(__xludf.DUMMYFUNCTION("""COMPUTED_VALUE"""),"Bash/Shell/PowerShell")</f>
        <v>Bash/Shell/PowerShell</v>
      </c>
      <c r="G6708" s="1" t="str">
        <f>IFERROR(__xludf.DUMMYFUNCTION("""COMPUTED_VALUE"""),"C")</f>
        <v>C</v>
      </c>
      <c r="H6708" s="1" t="str">
        <f>IFERROR(__xludf.DUMMYFUNCTION("""COMPUTED_VALUE"""),"C++")</f>
        <v>C++</v>
      </c>
      <c r="I6708" s="1" t="str">
        <f>IFERROR(__xludf.DUMMYFUNCTION("""COMPUTED_VALUE"""),"Go")</f>
        <v>Go</v>
      </c>
      <c r="J6708" s="1" t="str">
        <f>IFERROR(__xludf.DUMMYFUNCTION("""COMPUTED_VALUE"""),"HTML/CSS")</f>
        <v>HTML/CSS</v>
      </c>
      <c r="K6708" s="1" t="str">
        <f>IFERROR(__xludf.DUMMYFUNCTION("""COMPUTED_VALUE"""),"JavaScript")</f>
        <v>JavaScript</v>
      </c>
      <c r="L6708" s="1" t="str">
        <f>IFERROR(__xludf.DUMMYFUNCTION("""COMPUTED_VALUE"""),"Python")</f>
        <v>Python</v>
      </c>
      <c r="M6708" s="1" t="str">
        <f>IFERROR(__xludf.DUMMYFUNCTION("""COMPUTED_VALUE"""),"TypeScript")</f>
        <v>TypeScript</v>
      </c>
    </row>
    <row r="6709">
      <c r="B6709" s="1" t="str">
        <f>IFERROR(__xludf.DUMMYFUNCTION("""COMPUTED_VALUE"""),"C#;HTML/CSS;JavaScript;SQL;TypeScript")</f>
        <v>C#;HTML/CSS;JavaScript;SQL;TypeScript</v>
      </c>
      <c r="E6709" s="1" t="str">
        <f>IFERROR(__xludf.DUMMYFUNCTION("UNIQUE(SPLIT(B6709,"";""))"),"C#")</f>
        <v>C#</v>
      </c>
      <c r="F6709" s="1" t="str">
        <f>IFERROR(__xludf.DUMMYFUNCTION("""COMPUTED_VALUE"""),"HTML/CSS")</f>
        <v>HTML/CSS</v>
      </c>
      <c r="G6709" s="1" t="str">
        <f>IFERROR(__xludf.DUMMYFUNCTION("""COMPUTED_VALUE"""),"JavaScript")</f>
        <v>JavaScript</v>
      </c>
      <c r="H6709" s="1" t="str">
        <f>IFERROR(__xludf.DUMMYFUNCTION("""COMPUTED_VALUE"""),"SQL")</f>
        <v>SQL</v>
      </c>
      <c r="I6709" s="1" t="str">
        <f>IFERROR(__xludf.DUMMYFUNCTION("""COMPUTED_VALUE"""),"TypeScript")</f>
        <v>TypeScript</v>
      </c>
    </row>
    <row r="6710">
      <c r="B6710" s="1" t="str">
        <f>IFERROR(__xludf.DUMMYFUNCTION("""COMPUTED_VALUE"""),"Bash/Shell/PowerShell;Java;JavaScript;Python;Scala;TypeScript")</f>
        <v>Bash/Shell/PowerShell;Java;JavaScript;Python;Scala;TypeScript</v>
      </c>
      <c r="E6710" s="1" t="str">
        <f>IFERROR(__xludf.DUMMYFUNCTION("UNIQUE(SPLIT(B6710,"";""))"),"Bash/Shell/PowerShell")</f>
        <v>Bash/Shell/PowerShell</v>
      </c>
      <c r="F6710" s="1" t="str">
        <f>IFERROR(__xludf.DUMMYFUNCTION("""COMPUTED_VALUE"""),"Java")</f>
        <v>Java</v>
      </c>
      <c r="G6710" s="1" t="str">
        <f>IFERROR(__xludf.DUMMYFUNCTION("""COMPUTED_VALUE"""),"JavaScript")</f>
        <v>JavaScript</v>
      </c>
      <c r="H6710" s="1" t="str">
        <f>IFERROR(__xludf.DUMMYFUNCTION("""COMPUTED_VALUE"""),"Python")</f>
        <v>Python</v>
      </c>
      <c r="I6710" s="1" t="str">
        <f>IFERROR(__xludf.DUMMYFUNCTION("""COMPUTED_VALUE"""),"Scala")</f>
        <v>Scala</v>
      </c>
      <c r="J6710" s="1" t="str">
        <f>IFERROR(__xludf.DUMMYFUNCTION("""COMPUTED_VALUE"""),"TypeScript")</f>
        <v>TypeScript</v>
      </c>
    </row>
    <row r="6711">
      <c r="B6711" s="1" t="str">
        <f>IFERROR(__xludf.DUMMYFUNCTION("""COMPUTED_VALUE"""),"Assembly;Bash/Shell/PowerShell;C;C++;C#;Dart;F#;Go;HTML/CSS;Java;JavaScript;Kotlin;Python;SQL;TypeScript;Other(s):")</f>
        <v>Assembly;Bash/Shell/PowerShell;C;C++;C#;Dart;F#;Go;HTML/CSS;Java;JavaScript;Kotlin;Python;SQL;TypeScript;Other(s):</v>
      </c>
      <c r="E6711" s="1" t="str">
        <f>IFERROR(__xludf.DUMMYFUNCTION("UNIQUE(SPLIT(B6711,"";""))"),"Assembly")</f>
        <v>Assembly</v>
      </c>
      <c r="F6711" s="1" t="str">
        <f>IFERROR(__xludf.DUMMYFUNCTION("""COMPUTED_VALUE"""),"Bash/Shell/PowerShell")</f>
        <v>Bash/Shell/PowerShell</v>
      </c>
      <c r="G6711" s="1" t="str">
        <f>IFERROR(__xludf.DUMMYFUNCTION("""COMPUTED_VALUE"""),"C")</f>
        <v>C</v>
      </c>
      <c r="H6711" s="1" t="str">
        <f>IFERROR(__xludf.DUMMYFUNCTION("""COMPUTED_VALUE"""),"C++")</f>
        <v>C++</v>
      </c>
      <c r="I6711" s="1" t="str">
        <f>IFERROR(__xludf.DUMMYFUNCTION("""COMPUTED_VALUE"""),"C#")</f>
        <v>C#</v>
      </c>
      <c r="J6711" s="1" t="str">
        <f>IFERROR(__xludf.DUMMYFUNCTION("""COMPUTED_VALUE"""),"Dart")</f>
        <v>Dart</v>
      </c>
      <c r="K6711" s="1" t="str">
        <f>IFERROR(__xludf.DUMMYFUNCTION("""COMPUTED_VALUE"""),"F#")</f>
        <v>F#</v>
      </c>
      <c r="L6711" s="1" t="str">
        <f>IFERROR(__xludf.DUMMYFUNCTION("""COMPUTED_VALUE"""),"Go")</f>
        <v>Go</v>
      </c>
      <c r="M6711" s="1" t="str">
        <f>IFERROR(__xludf.DUMMYFUNCTION("""COMPUTED_VALUE"""),"HTML/CSS")</f>
        <v>HTML/CSS</v>
      </c>
      <c r="N6711" s="1" t="str">
        <f>IFERROR(__xludf.DUMMYFUNCTION("""COMPUTED_VALUE"""),"Java")</f>
        <v>Java</v>
      </c>
      <c r="O6711" s="1" t="str">
        <f>IFERROR(__xludf.DUMMYFUNCTION("""COMPUTED_VALUE"""),"JavaScript")</f>
        <v>JavaScript</v>
      </c>
      <c r="P6711" s="1" t="str">
        <f>IFERROR(__xludf.DUMMYFUNCTION("""COMPUTED_VALUE"""),"Kotlin")</f>
        <v>Kotlin</v>
      </c>
      <c r="Q6711" s="1" t="str">
        <f>IFERROR(__xludf.DUMMYFUNCTION("""COMPUTED_VALUE"""),"Python")</f>
        <v>Python</v>
      </c>
      <c r="R6711" s="1" t="str">
        <f>IFERROR(__xludf.DUMMYFUNCTION("""COMPUTED_VALUE"""),"SQL")</f>
        <v>SQL</v>
      </c>
      <c r="S6711" s="1" t="str">
        <f>IFERROR(__xludf.DUMMYFUNCTION("""COMPUTED_VALUE"""),"TypeScript")</f>
        <v>TypeScript</v>
      </c>
      <c r="T6711" s="1" t="str">
        <f>IFERROR(__xludf.DUMMYFUNCTION("""COMPUTED_VALUE"""),"Other(s):")</f>
        <v>Other(s):</v>
      </c>
    </row>
    <row r="6712">
      <c r="B6712" s="1" t="str">
        <f>IFERROR(__xludf.DUMMYFUNCTION("""COMPUTED_VALUE"""),"Bash/Shell/PowerShell;HTML/CSS;Java;JavaScript;SQL;Other(s):")</f>
        <v>Bash/Shell/PowerShell;HTML/CSS;Java;JavaScript;SQL;Other(s):</v>
      </c>
      <c r="E6712" s="1" t="str">
        <f>IFERROR(__xludf.DUMMYFUNCTION("UNIQUE(SPLIT(B6712,"";""))"),"Bash/Shell/PowerShell")</f>
        <v>Bash/Shell/PowerShell</v>
      </c>
      <c r="F6712" s="1" t="str">
        <f>IFERROR(__xludf.DUMMYFUNCTION("""COMPUTED_VALUE"""),"HTML/CSS")</f>
        <v>HTML/CSS</v>
      </c>
      <c r="G6712" s="1" t="str">
        <f>IFERROR(__xludf.DUMMYFUNCTION("""COMPUTED_VALUE"""),"Java")</f>
        <v>Java</v>
      </c>
      <c r="H6712" s="1" t="str">
        <f>IFERROR(__xludf.DUMMYFUNCTION("""COMPUTED_VALUE"""),"JavaScript")</f>
        <v>JavaScript</v>
      </c>
      <c r="I6712" s="1" t="str">
        <f>IFERROR(__xludf.DUMMYFUNCTION("""COMPUTED_VALUE"""),"SQL")</f>
        <v>SQL</v>
      </c>
      <c r="J6712" s="1" t="str">
        <f>IFERROR(__xludf.DUMMYFUNCTION("""COMPUTED_VALUE"""),"Other(s):")</f>
        <v>Other(s):</v>
      </c>
    </row>
    <row r="6713">
      <c r="B6713" s="1" t="str">
        <f>IFERROR(__xludf.DUMMYFUNCTION("""COMPUTED_VALUE"""),"Bash/Shell/PowerShell;JavaScript;Python;Rust;SQL;Other(s):")</f>
        <v>Bash/Shell/PowerShell;JavaScript;Python;Rust;SQL;Other(s):</v>
      </c>
      <c r="E6713" s="1" t="str">
        <f>IFERROR(__xludf.DUMMYFUNCTION("UNIQUE(SPLIT(B6713,"";""))"),"Bash/Shell/PowerShell")</f>
        <v>Bash/Shell/PowerShell</v>
      </c>
      <c r="F6713" s="1" t="str">
        <f>IFERROR(__xludf.DUMMYFUNCTION("""COMPUTED_VALUE"""),"JavaScript")</f>
        <v>JavaScript</v>
      </c>
      <c r="G6713" s="1" t="str">
        <f>IFERROR(__xludf.DUMMYFUNCTION("""COMPUTED_VALUE"""),"Python")</f>
        <v>Python</v>
      </c>
      <c r="H6713" s="1" t="str">
        <f>IFERROR(__xludf.DUMMYFUNCTION("""COMPUTED_VALUE"""),"Rust")</f>
        <v>Rust</v>
      </c>
      <c r="I6713" s="1" t="str">
        <f>IFERROR(__xludf.DUMMYFUNCTION("""COMPUTED_VALUE"""),"SQL")</f>
        <v>SQL</v>
      </c>
      <c r="J6713" s="1" t="str">
        <f>IFERROR(__xludf.DUMMYFUNCTION("""COMPUTED_VALUE"""),"Other(s):")</f>
        <v>Other(s):</v>
      </c>
    </row>
    <row r="6714">
      <c r="B6714" s="1" t="str">
        <f>IFERROR(__xludf.DUMMYFUNCTION("""COMPUTED_VALUE"""),"Bash/Shell/PowerShell;C#;HTML/CSS;JavaScript;SQL")</f>
        <v>Bash/Shell/PowerShell;C#;HTML/CSS;JavaScript;SQL</v>
      </c>
      <c r="E6714" s="1" t="str">
        <f>IFERROR(__xludf.DUMMYFUNCTION("UNIQUE(SPLIT(B6714,"";""))"),"Bash/Shell/PowerShell")</f>
        <v>Bash/Shell/PowerShell</v>
      </c>
      <c r="F6714" s="1" t="str">
        <f>IFERROR(__xludf.DUMMYFUNCTION("""COMPUTED_VALUE"""),"C#")</f>
        <v>C#</v>
      </c>
      <c r="G6714" s="1" t="str">
        <f>IFERROR(__xludf.DUMMYFUNCTION("""COMPUTED_VALUE"""),"HTML/CSS")</f>
        <v>HTML/CSS</v>
      </c>
      <c r="H6714" s="1" t="str">
        <f>IFERROR(__xludf.DUMMYFUNCTION("""COMPUTED_VALUE"""),"JavaScript")</f>
        <v>JavaScript</v>
      </c>
      <c r="I6714" s="1" t="str">
        <f>IFERROR(__xludf.DUMMYFUNCTION("""COMPUTED_VALUE"""),"SQL")</f>
        <v>SQL</v>
      </c>
    </row>
    <row r="6715">
      <c r="B6715" s="1" t="str">
        <f>IFERROR(__xludf.DUMMYFUNCTION("""COMPUTED_VALUE"""),"C#;HTML/CSS;Java;JavaScript;SQL;WebAssembly")</f>
        <v>C#;HTML/CSS;Java;JavaScript;SQL;WebAssembly</v>
      </c>
      <c r="E6715" s="1" t="str">
        <f>IFERROR(__xludf.DUMMYFUNCTION("UNIQUE(SPLIT(B6715,"";""))"),"C#")</f>
        <v>C#</v>
      </c>
      <c r="F6715" s="1" t="str">
        <f>IFERROR(__xludf.DUMMYFUNCTION("""COMPUTED_VALUE"""),"HTML/CSS")</f>
        <v>HTML/CSS</v>
      </c>
      <c r="G6715" s="1" t="str">
        <f>IFERROR(__xludf.DUMMYFUNCTION("""COMPUTED_VALUE"""),"Java")</f>
        <v>Java</v>
      </c>
      <c r="H6715" s="1" t="str">
        <f>IFERROR(__xludf.DUMMYFUNCTION("""COMPUTED_VALUE"""),"JavaScript")</f>
        <v>JavaScript</v>
      </c>
      <c r="I6715" s="1" t="str">
        <f>IFERROR(__xludf.DUMMYFUNCTION("""COMPUTED_VALUE"""),"SQL")</f>
        <v>SQL</v>
      </c>
      <c r="J6715" s="1" t="str">
        <f>IFERROR(__xludf.DUMMYFUNCTION("""COMPUTED_VALUE"""),"WebAssembly")</f>
        <v>WebAssembly</v>
      </c>
    </row>
    <row r="6716">
      <c r="B6716" s="1" t="str">
        <f>IFERROR(__xludf.DUMMYFUNCTION("""COMPUTED_VALUE"""),"C#;HTML/CSS;JavaScript;Python;SQL")</f>
        <v>C#;HTML/CSS;JavaScript;Python;SQL</v>
      </c>
      <c r="E6716" s="1" t="str">
        <f>IFERROR(__xludf.DUMMYFUNCTION("UNIQUE(SPLIT(B6716,"";""))"),"C#")</f>
        <v>C#</v>
      </c>
      <c r="F6716" s="1" t="str">
        <f>IFERROR(__xludf.DUMMYFUNCTION("""COMPUTED_VALUE"""),"HTML/CSS")</f>
        <v>HTML/CSS</v>
      </c>
      <c r="G6716" s="1" t="str">
        <f>IFERROR(__xludf.DUMMYFUNCTION("""COMPUTED_VALUE"""),"JavaScript")</f>
        <v>JavaScript</v>
      </c>
      <c r="H6716" s="1" t="str">
        <f>IFERROR(__xludf.DUMMYFUNCTION("""COMPUTED_VALUE"""),"Python")</f>
        <v>Python</v>
      </c>
      <c r="I6716" s="1" t="str">
        <f>IFERROR(__xludf.DUMMYFUNCTION("""COMPUTED_VALUE"""),"SQL")</f>
        <v>SQL</v>
      </c>
    </row>
    <row r="6717">
      <c r="B6717" s="1" t="str">
        <f>IFERROR(__xludf.DUMMYFUNCTION("""COMPUTED_VALUE"""),"Bash/Shell/PowerShell;HTML/CSS;Java;JavaScript;PHP;R;SQL;VBA")</f>
        <v>Bash/Shell/PowerShell;HTML/CSS;Java;JavaScript;PHP;R;SQL;VBA</v>
      </c>
      <c r="E6717" s="1" t="str">
        <f>IFERROR(__xludf.DUMMYFUNCTION("UNIQUE(SPLIT(B6717,"";""))"),"Bash/Shell/PowerShell")</f>
        <v>Bash/Shell/PowerShell</v>
      </c>
      <c r="F6717" s="1" t="str">
        <f>IFERROR(__xludf.DUMMYFUNCTION("""COMPUTED_VALUE"""),"HTML/CSS")</f>
        <v>HTML/CSS</v>
      </c>
      <c r="G6717" s="1" t="str">
        <f>IFERROR(__xludf.DUMMYFUNCTION("""COMPUTED_VALUE"""),"Java")</f>
        <v>Java</v>
      </c>
      <c r="H6717" s="1" t="str">
        <f>IFERROR(__xludf.DUMMYFUNCTION("""COMPUTED_VALUE"""),"JavaScript")</f>
        <v>JavaScript</v>
      </c>
      <c r="I6717" s="1" t="str">
        <f>IFERROR(__xludf.DUMMYFUNCTION("""COMPUTED_VALUE"""),"PHP")</f>
        <v>PHP</v>
      </c>
      <c r="J6717" s="1" t="str">
        <f>IFERROR(__xludf.DUMMYFUNCTION("""COMPUTED_VALUE"""),"R")</f>
        <v>R</v>
      </c>
      <c r="K6717" s="1" t="str">
        <f>IFERROR(__xludf.DUMMYFUNCTION("""COMPUTED_VALUE"""),"SQL")</f>
        <v>SQL</v>
      </c>
      <c r="L6717" s="1" t="str">
        <f>IFERROR(__xludf.DUMMYFUNCTION("""COMPUTED_VALUE"""),"VBA")</f>
        <v>VBA</v>
      </c>
    </row>
    <row r="6718">
      <c r="B6718" s="1" t="str">
        <f>IFERROR(__xludf.DUMMYFUNCTION("""COMPUTED_VALUE"""),"C;C++;HTML/CSS;Java;JavaScript;PHP;Python;R;SQL")</f>
        <v>C;C++;HTML/CSS;Java;JavaScript;PHP;Python;R;SQL</v>
      </c>
      <c r="E6718" s="1" t="str">
        <f>IFERROR(__xludf.DUMMYFUNCTION("UNIQUE(SPLIT(B6718,"";""))"),"C")</f>
        <v>C</v>
      </c>
      <c r="F6718" s="1" t="str">
        <f>IFERROR(__xludf.DUMMYFUNCTION("""COMPUTED_VALUE"""),"C++")</f>
        <v>C++</v>
      </c>
      <c r="G6718" s="1" t="str">
        <f>IFERROR(__xludf.DUMMYFUNCTION("""COMPUTED_VALUE"""),"HTML/CSS")</f>
        <v>HTML/CSS</v>
      </c>
      <c r="H6718" s="1" t="str">
        <f>IFERROR(__xludf.DUMMYFUNCTION("""COMPUTED_VALUE"""),"Java")</f>
        <v>Java</v>
      </c>
      <c r="I6718" s="1" t="str">
        <f>IFERROR(__xludf.DUMMYFUNCTION("""COMPUTED_VALUE"""),"JavaScript")</f>
        <v>JavaScript</v>
      </c>
      <c r="J6718" s="1" t="str">
        <f>IFERROR(__xludf.DUMMYFUNCTION("""COMPUTED_VALUE"""),"PHP")</f>
        <v>PHP</v>
      </c>
      <c r="K6718" s="1" t="str">
        <f>IFERROR(__xludf.DUMMYFUNCTION("""COMPUTED_VALUE"""),"Python")</f>
        <v>Python</v>
      </c>
      <c r="L6718" s="1" t="str">
        <f>IFERROR(__xludf.DUMMYFUNCTION("""COMPUTED_VALUE"""),"R")</f>
        <v>R</v>
      </c>
      <c r="M6718" s="1" t="str">
        <f>IFERROR(__xludf.DUMMYFUNCTION("""COMPUTED_VALUE"""),"SQL")</f>
        <v>SQL</v>
      </c>
    </row>
    <row r="6719">
      <c r="B6719" s="1" t="str">
        <f>IFERROR(__xludf.DUMMYFUNCTION("""COMPUTED_VALUE"""),"C;C++;Java;Python")</f>
        <v>C;C++;Java;Python</v>
      </c>
      <c r="E6719" s="1" t="str">
        <f>IFERROR(__xludf.DUMMYFUNCTION("UNIQUE(SPLIT(B6719,"";""))"),"C")</f>
        <v>C</v>
      </c>
      <c r="F6719" s="1" t="str">
        <f>IFERROR(__xludf.DUMMYFUNCTION("""COMPUTED_VALUE"""),"C++")</f>
        <v>C++</v>
      </c>
      <c r="G6719" s="1" t="str">
        <f>IFERROR(__xludf.DUMMYFUNCTION("""COMPUTED_VALUE"""),"Java")</f>
        <v>Java</v>
      </c>
      <c r="H6719" s="1" t="str">
        <f>IFERROR(__xludf.DUMMYFUNCTION("""COMPUTED_VALUE"""),"Python")</f>
        <v>Python</v>
      </c>
    </row>
    <row r="6720">
      <c r="B6720" s="1" t="str">
        <f>IFERROR(__xludf.DUMMYFUNCTION("""COMPUTED_VALUE"""),"Bash/Shell/PowerShell;C#;HTML/CSS;JavaScript;PHP;Python;SQL;TypeScript")</f>
        <v>Bash/Shell/PowerShell;C#;HTML/CSS;JavaScript;PHP;Python;SQL;TypeScript</v>
      </c>
      <c r="E6720" s="1" t="str">
        <f>IFERROR(__xludf.DUMMYFUNCTION("UNIQUE(SPLIT(B6720,"";""))"),"Bash/Shell/PowerShell")</f>
        <v>Bash/Shell/PowerShell</v>
      </c>
      <c r="F6720" s="1" t="str">
        <f>IFERROR(__xludf.DUMMYFUNCTION("""COMPUTED_VALUE"""),"C#")</f>
        <v>C#</v>
      </c>
      <c r="G6720" s="1" t="str">
        <f>IFERROR(__xludf.DUMMYFUNCTION("""COMPUTED_VALUE"""),"HTML/CSS")</f>
        <v>HTML/CSS</v>
      </c>
      <c r="H6720" s="1" t="str">
        <f>IFERROR(__xludf.DUMMYFUNCTION("""COMPUTED_VALUE"""),"JavaScript")</f>
        <v>JavaScript</v>
      </c>
      <c r="I6720" s="1" t="str">
        <f>IFERROR(__xludf.DUMMYFUNCTION("""COMPUTED_VALUE"""),"PHP")</f>
        <v>PHP</v>
      </c>
      <c r="J6720" s="1" t="str">
        <f>IFERROR(__xludf.DUMMYFUNCTION("""COMPUTED_VALUE"""),"Python")</f>
        <v>Python</v>
      </c>
      <c r="K6720" s="1" t="str">
        <f>IFERROR(__xludf.DUMMYFUNCTION("""COMPUTED_VALUE"""),"SQL")</f>
        <v>SQL</v>
      </c>
      <c r="L6720" s="1" t="str">
        <f>IFERROR(__xludf.DUMMYFUNCTION("""COMPUTED_VALUE"""),"TypeScript")</f>
        <v>TypeScript</v>
      </c>
    </row>
    <row r="6721">
      <c r="B6721" s="1" t="str">
        <f>IFERROR(__xludf.DUMMYFUNCTION("""COMPUTED_VALUE"""),"C++;Python;Swift;Other(s):")</f>
        <v>C++;Python;Swift;Other(s):</v>
      </c>
      <c r="E6721" s="1" t="str">
        <f>IFERROR(__xludf.DUMMYFUNCTION("UNIQUE(SPLIT(B6721,"";""))"),"C++")</f>
        <v>C++</v>
      </c>
      <c r="F6721" s="1" t="str">
        <f>IFERROR(__xludf.DUMMYFUNCTION("""COMPUTED_VALUE"""),"Python")</f>
        <v>Python</v>
      </c>
      <c r="G6721" s="1" t="str">
        <f>IFERROR(__xludf.DUMMYFUNCTION("""COMPUTED_VALUE"""),"Swift")</f>
        <v>Swift</v>
      </c>
      <c r="H6721" s="1" t="str">
        <f>IFERROR(__xludf.DUMMYFUNCTION("""COMPUTED_VALUE"""),"Other(s):")</f>
        <v>Other(s):</v>
      </c>
    </row>
    <row r="6722">
      <c r="B6722" s="1" t="str">
        <f>IFERROR(__xludf.DUMMYFUNCTION("""COMPUTED_VALUE"""),"Bash/Shell/PowerShell;C#;HTML/CSS;JavaScript;SQL;TypeScript")</f>
        <v>Bash/Shell/PowerShell;C#;HTML/CSS;JavaScript;SQL;TypeScript</v>
      </c>
      <c r="E6722" s="1" t="str">
        <f>IFERROR(__xludf.DUMMYFUNCTION("UNIQUE(SPLIT(B6722,"";""))"),"Bash/Shell/PowerShell")</f>
        <v>Bash/Shell/PowerShell</v>
      </c>
      <c r="F6722" s="1" t="str">
        <f>IFERROR(__xludf.DUMMYFUNCTION("""COMPUTED_VALUE"""),"C#")</f>
        <v>C#</v>
      </c>
      <c r="G6722" s="1" t="str">
        <f>IFERROR(__xludf.DUMMYFUNCTION("""COMPUTED_VALUE"""),"HTML/CSS")</f>
        <v>HTML/CSS</v>
      </c>
      <c r="H6722" s="1" t="str">
        <f>IFERROR(__xludf.DUMMYFUNCTION("""COMPUTED_VALUE"""),"JavaScript")</f>
        <v>JavaScript</v>
      </c>
      <c r="I6722" s="1" t="str">
        <f>IFERROR(__xludf.DUMMYFUNCTION("""COMPUTED_VALUE"""),"SQL")</f>
        <v>SQL</v>
      </c>
      <c r="J6722" s="1" t="str">
        <f>IFERROR(__xludf.DUMMYFUNCTION("""COMPUTED_VALUE"""),"TypeScript")</f>
        <v>TypeScript</v>
      </c>
    </row>
    <row r="6723">
      <c r="B6723" s="1" t="str">
        <f>IFERROR(__xludf.DUMMYFUNCTION("""COMPUTED_VALUE"""),"C#;HTML/CSS;JavaScript;SQL;TypeScript")</f>
        <v>C#;HTML/CSS;JavaScript;SQL;TypeScript</v>
      </c>
      <c r="E6723" s="1" t="str">
        <f>IFERROR(__xludf.DUMMYFUNCTION("UNIQUE(SPLIT(B6723,"";""))"),"C#")</f>
        <v>C#</v>
      </c>
      <c r="F6723" s="1" t="str">
        <f>IFERROR(__xludf.DUMMYFUNCTION("""COMPUTED_VALUE"""),"HTML/CSS")</f>
        <v>HTML/CSS</v>
      </c>
      <c r="G6723" s="1" t="str">
        <f>IFERROR(__xludf.DUMMYFUNCTION("""COMPUTED_VALUE"""),"JavaScript")</f>
        <v>JavaScript</v>
      </c>
      <c r="H6723" s="1" t="str">
        <f>IFERROR(__xludf.DUMMYFUNCTION("""COMPUTED_VALUE"""),"SQL")</f>
        <v>SQL</v>
      </c>
      <c r="I6723" s="1" t="str">
        <f>IFERROR(__xludf.DUMMYFUNCTION("""COMPUTED_VALUE"""),"TypeScript")</f>
        <v>TypeScript</v>
      </c>
    </row>
    <row r="6724">
      <c r="B6724" s="1" t="str">
        <f>IFERROR(__xludf.DUMMYFUNCTION("""COMPUTED_VALUE"""),"Bash/Shell/PowerShell;C;C++;C#;F#;JavaScript;SQL")</f>
        <v>Bash/Shell/PowerShell;C;C++;C#;F#;JavaScript;SQL</v>
      </c>
      <c r="E6724" s="1" t="str">
        <f>IFERROR(__xludf.DUMMYFUNCTION("UNIQUE(SPLIT(B6724,"";""))"),"Bash/Shell/PowerShell")</f>
        <v>Bash/Shell/PowerShell</v>
      </c>
      <c r="F6724" s="1" t="str">
        <f>IFERROR(__xludf.DUMMYFUNCTION("""COMPUTED_VALUE"""),"C")</f>
        <v>C</v>
      </c>
      <c r="G6724" s="1" t="str">
        <f>IFERROR(__xludf.DUMMYFUNCTION("""COMPUTED_VALUE"""),"C++")</f>
        <v>C++</v>
      </c>
      <c r="H6724" s="1" t="str">
        <f>IFERROR(__xludf.DUMMYFUNCTION("""COMPUTED_VALUE"""),"C#")</f>
        <v>C#</v>
      </c>
      <c r="I6724" s="1" t="str">
        <f>IFERROR(__xludf.DUMMYFUNCTION("""COMPUTED_VALUE"""),"F#")</f>
        <v>F#</v>
      </c>
      <c r="J6724" s="1" t="str">
        <f>IFERROR(__xludf.DUMMYFUNCTION("""COMPUTED_VALUE"""),"JavaScript")</f>
        <v>JavaScript</v>
      </c>
      <c r="K6724" s="1" t="str">
        <f>IFERROR(__xludf.DUMMYFUNCTION("""COMPUTED_VALUE"""),"SQL")</f>
        <v>SQL</v>
      </c>
    </row>
    <row r="6725">
      <c r="B6725" s="1" t="str">
        <f>IFERROR(__xludf.DUMMYFUNCTION("""COMPUTED_VALUE"""),"HTML/CSS;Java;PHP;SQL")</f>
        <v>HTML/CSS;Java;PHP;SQL</v>
      </c>
      <c r="E6725" s="1" t="str">
        <f>IFERROR(__xludf.DUMMYFUNCTION("UNIQUE(SPLIT(B6725,"";""))"),"HTML/CSS")</f>
        <v>HTML/CSS</v>
      </c>
      <c r="F6725" s="1" t="str">
        <f>IFERROR(__xludf.DUMMYFUNCTION("""COMPUTED_VALUE"""),"Java")</f>
        <v>Java</v>
      </c>
      <c r="G6725" s="1" t="str">
        <f>IFERROR(__xludf.DUMMYFUNCTION("""COMPUTED_VALUE"""),"PHP")</f>
        <v>PHP</v>
      </c>
      <c r="H6725" s="1" t="str">
        <f>IFERROR(__xludf.DUMMYFUNCTION("""COMPUTED_VALUE"""),"SQL")</f>
        <v>SQL</v>
      </c>
    </row>
    <row r="6726">
      <c r="B6726" s="1" t="str">
        <f>IFERROR(__xludf.DUMMYFUNCTION("""COMPUTED_VALUE"""),"Bash/Shell/PowerShell;C;C++;C#;Go;HTML/CSS;Java;JavaScript;Python;SQL;TypeScript")</f>
        <v>Bash/Shell/PowerShell;C;C++;C#;Go;HTML/CSS;Java;JavaScript;Python;SQL;TypeScript</v>
      </c>
      <c r="E6726" s="1" t="str">
        <f>IFERROR(__xludf.DUMMYFUNCTION("UNIQUE(SPLIT(B6726,"";""))"),"Bash/Shell/PowerShell")</f>
        <v>Bash/Shell/PowerShell</v>
      </c>
      <c r="F6726" s="1" t="str">
        <f>IFERROR(__xludf.DUMMYFUNCTION("""COMPUTED_VALUE"""),"C")</f>
        <v>C</v>
      </c>
      <c r="G6726" s="1" t="str">
        <f>IFERROR(__xludf.DUMMYFUNCTION("""COMPUTED_VALUE"""),"C++")</f>
        <v>C++</v>
      </c>
      <c r="H6726" s="1" t="str">
        <f>IFERROR(__xludf.DUMMYFUNCTION("""COMPUTED_VALUE"""),"C#")</f>
        <v>C#</v>
      </c>
      <c r="I6726" s="1" t="str">
        <f>IFERROR(__xludf.DUMMYFUNCTION("""COMPUTED_VALUE"""),"Go")</f>
        <v>Go</v>
      </c>
      <c r="J6726" s="1" t="str">
        <f>IFERROR(__xludf.DUMMYFUNCTION("""COMPUTED_VALUE"""),"HTML/CSS")</f>
        <v>HTML/CSS</v>
      </c>
      <c r="K6726" s="1" t="str">
        <f>IFERROR(__xludf.DUMMYFUNCTION("""COMPUTED_VALUE"""),"Java")</f>
        <v>Java</v>
      </c>
      <c r="L6726" s="1" t="str">
        <f>IFERROR(__xludf.DUMMYFUNCTION("""COMPUTED_VALUE"""),"JavaScript")</f>
        <v>JavaScript</v>
      </c>
      <c r="M6726" s="1" t="str">
        <f>IFERROR(__xludf.DUMMYFUNCTION("""COMPUTED_VALUE"""),"Python")</f>
        <v>Python</v>
      </c>
      <c r="N6726" s="1" t="str">
        <f>IFERROR(__xludf.DUMMYFUNCTION("""COMPUTED_VALUE"""),"SQL")</f>
        <v>SQL</v>
      </c>
      <c r="O6726" s="1" t="str">
        <f>IFERROR(__xludf.DUMMYFUNCTION("""COMPUTED_VALUE"""),"TypeScript")</f>
        <v>TypeScript</v>
      </c>
    </row>
    <row r="6727">
      <c r="B6727" s="1" t="str">
        <f>IFERROR(__xludf.DUMMYFUNCTION("""COMPUTED_VALUE"""),"C#;HTML/CSS;Java;JavaScript;Kotlin;Python;SQL")</f>
        <v>C#;HTML/CSS;Java;JavaScript;Kotlin;Python;SQL</v>
      </c>
      <c r="E6727" s="1" t="str">
        <f>IFERROR(__xludf.DUMMYFUNCTION("UNIQUE(SPLIT(B6727,"";""))"),"C#")</f>
        <v>C#</v>
      </c>
      <c r="F6727" s="1" t="str">
        <f>IFERROR(__xludf.DUMMYFUNCTION("""COMPUTED_VALUE"""),"HTML/CSS")</f>
        <v>HTML/CSS</v>
      </c>
      <c r="G6727" s="1" t="str">
        <f>IFERROR(__xludf.DUMMYFUNCTION("""COMPUTED_VALUE"""),"Java")</f>
        <v>Java</v>
      </c>
      <c r="H6727" s="1" t="str">
        <f>IFERROR(__xludf.DUMMYFUNCTION("""COMPUTED_VALUE"""),"JavaScript")</f>
        <v>JavaScript</v>
      </c>
      <c r="I6727" s="1" t="str">
        <f>IFERROR(__xludf.DUMMYFUNCTION("""COMPUTED_VALUE"""),"Kotlin")</f>
        <v>Kotlin</v>
      </c>
      <c r="J6727" s="1" t="str">
        <f>IFERROR(__xludf.DUMMYFUNCTION("""COMPUTED_VALUE"""),"Python")</f>
        <v>Python</v>
      </c>
      <c r="K6727" s="1" t="str">
        <f>IFERROR(__xludf.DUMMYFUNCTION("""COMPUTED_VALUE"""),"SQL")</f>
        <v>SQL</v>
      </c>
    </row>
    <row r="6728">
      <c r="B6728" s="1" t="str">
        <f>IFERROR(__xludf.DUMMYFUNCTION("""COMPUTED_VALUE"""),"C;C++;C#;HTML/CSS;JavaScript;SQL;VBA")</f>
        <v>C;C++;C#;HTML/CSS;JavaScript;SQL;VBA</v>
      </c>
      <c r="E6728" s="1" t="str">
        <f>IFERROR(__xludf.DUMMYFUNCTION("UNIQUE(SPLIT(B6728,"";""))"),"C")</f>
        <v>C</v>
      </c>
      <c r="F6728" s="1" t="str">
        <f>IFERROR(__xludf.DUMMYFUNCTION("""COMPUTED_VALUE"""),"C++")</f>
        <v>C++</v>
      </c>
      <c r="G6728" s="1" t="str">
        <f>IFERROR(__xludf.DUMMYFUNCTION("""COMPUTED_VALUE"""),"C#")</f>
        <v>C#</v>
      </c>
      <c r="H6728" s="1" t="str">
        <f>IFERROR(__xludf.DUMMYFUNCTION("""COMPUTED_VALUE"""),"HTML/CSS")</f>
        <v>HTML/CSS</v>
      </c>
      <c r="I6728" s="1" t="str">
        <f>IFERROR(__xludf.DUMMYFUNCTION("""COMPUTED_VALUE"""),"JavaScript")</f>
        <v>JavaScript</v>
      </c>
      <c r="J6728" s="1" t="str">
        <f>IFERROR(__xludf.DUMMYFUNCTION("""COMPUTED_VALUE"""),"SQL")</f>
        <v>SQL</v>
      </c>
      <c r="K6728" s="1" t="str">
        <f>IFERROR(__xludf.DUMMYFUNCTION("""COMPUTED_VALUE"""),"VBA")</f>
        <v>VBA</v>
      </c>
    </row>
    <row r="6729">
      <c r="B6729" s="1" t="str">
        <f>IFERROR(__xludf.DUMMYFUNCTION("""COMPUTED_VALUE"""),"C#;HTML/CSS;JavaScript;SQL")</f>
        <v>C#;HTML/CSS;JavaScript;SQL</v>
      </c>
      <c r="E6729" s="1" t="str">
        <f>IFERROR(__xludf.DUMMYFUNCTION("UNIQUE(SPLIT(B6729,"";""))"),"C#")</f>
        <v>C#</v>
      </c>
      <c r="F6729" s="1" t="str">
        <f>IFERROR(__xludf.DUMMYFUNCTION("""COMPUTED_VALUE"""),"HTML/CSS")</f>
        <v>HTML/CSS</v>
      </c>
      <c r="G6729" s="1" t="str">
        <f>IFERROR(__xludf.DUMMYFUNCTION("""COMPUTED_VALUE"""),"JavaScript")</f>
        <v>JavaScript</v>
      </c>
      <c r="H6729" s="1" t="str">
        <f>IFERROR(__xludf.DUMMYFUNCTION("""COMPUTED_VALUE"""),"SQL")</f>
        <v>SQL</v>
      </c>
    </row>
    <row r="6730">
      <c r="B6730" s="1" t="str">
        <f>IFERROR(__xludf.DUMMYFUNCTION("""COMPUTED_VALUE"""),"Bash/Shell/PowerShell;C++;Go;HTML/CSS;Java;JavaScript;PHP;Python;R;SQL;Swift")</f>
        <v>Bash/Shell/PowerShell;C++;Go;HTML/CSS;Java;JavaScript;PHP;Python;R;SQL;Swift</v>
      </c>
      <c r="E6730" s="1" t="str">
        <f>IFERROR(__xludf.DUMMYFUNCTION("UNIQUE(SPLIT(B6730,"";""))"),"Bash/Shell/PowerShell")</f>
        <v>Bash/Shell/PowerShell</v>
      </c>
      <c r="F6730" s="1" t="str">
        <f>IFERROR(__xludf.DUMMYFUNCTION("""COMPUTED_VALUE"""),"C++")</f>
        <v>C++</v>
      </c>
      <c r="G6730" s="1" t="str">
        <f>IFERROR(__xludf.DUMMYFUNCTION("""COMPUTED_VALUE"""),"Go")</f>
        <v>Go</v>
      </c>
      <c r="H6730" s="1" t="str">
        <f>IFERROR(__xludf.DUMMYFUNCTION("""COMPUTED_VALUE"""),"HTML/CSS")</f>
        <v>HTML/CSS</v>
      </c>
      <c r="I6730" s="1" t="str">
        <f>IFERROR(__xludf.DUMMYFUNCTION("""COMPUTED_VALUE"""),"Java")</f>
        <v>Java</v>
      </c>
      <c r="J6730" s="1" t="str">
        <f>IFERROR(__xludf.DUMMYFUNCTION("""COMPUTED_VALUE"""),"JavaScript")</f>
        <v>JavaScript</v>
      </c>
      <c r="K6730" s="1" t="str">
        <f>IFERROR(__xludf.DUMMYFUNCTION("""COMPUTED_VALUE"""),"PHP")</f>
        <v>PHP</v>
      </c>
      <c r="L6730" s="1" t="str">
        <f>IFERROR(__xludf.DUMMYFUNCTION("""COMPUTED_VALUE"""),"Python")</f>
        <v>Python</v>
      </c>
      <c r="M6730" s="1" t="str">
        <f>IFERROR(__xludf.DUMMYFUNCTION("""COMPUTED_VALUE"""),"R")</f>
        <v>R</v>
      </c>
      <c r="N6730" s="1" t="str">
        <f>IFERROR(__xludf.DUMMYFUNCTION("""COMPUTED_VALUE"""),"SQL")</f>
        <v>SQL</v>
      </c>
      <c r="O6730" s="1" t="str">
        <f>IFERROR(__xludf.DUMMYFUNCTION("""COMPUTED_VALUE"""),"Swift")</f>
        <v>Swift</v>
      </c>
    </row>
    <row r="6731">
      <c r="B6731" s="1" t="str">
        <f>IFERROR(__xludf.DUMMYFUNCTION("""COMPUTED_VALUE"""),"Bash/Shell/PowerShell;C#;HTML/CSS;JavaScript;TypeScript;Other(s):")</f>
        <v>Bash/Shell/PowerShell;C#;HTML/CSS;JavaScript;TypeScript;Other(s):</v>
      </c>
      <c r="E6731" s="1" t="str">
        <f>IFERROR(__xludf.DUMMYFUNCTION("UNIQUE(SPLIT(B6731,"";""))"),"Bash/Shell/PowerShell")</f>
        <v>Bash/Shell/PowerShell</v>
      </c>
      <c r="F6731" s="1" t="str">
        <f>IFERROR(__xludf.DUMMYFUNCTION("""COMPUTED_VALUE"""),"C#")</f>
        <v>C#</v>
      </c>
      <c r="G6731" s="1" t="str">
        <f>IFERROR(__xludf.DUMMYFUNCTION("""COMPUTED_VALUE"""),"HTML/CSS")</f>
        <v>HTML/CSS</v>
      </c>
      <c r="H6731" s="1" t="str">
        <f>IFERROR(__xludf.DUMMYFUNCTION("""COMPUTED_VALUE"""),"JavaScript")</f>
        <v>JavaScript</v>
      </c>
      <c r="I6731" s="1" t="str">
        <f>IFERROR(__xludf.DUMMYFUNCTION("""COMPUTED_VALUE"""),"TypeScript")</f>
        <v>TypeScript</v>
      </c>
      <c r="J6731" s="1" t="str">
        <f>IFERROR(__xludf.DUMMYFUNCTION("""COMPUTED_VALUE"""),"Other(s):")</f>
        <v>Other(s):</v>
      </c>
    </row>
    <row r="6732">
      <c r="B6732" s="1" t="str">
        <f>IFERROR(__xludf.DUMMYFUNCTION("""COMPUTED_VALUE"""),"HTML/CSS;JavaScript;Python;Rust")</f>
        <v>HTML/CSS;JavaScript;Python;Rust</v>
      </c>
      <c r="E6732" s="1" t="str">
        <f>IFERROR(__xludf.DUMMYFUNCTION("UNIQUE(SPLIT(B6732,"";""))"),"HTML/CSS")</f>
        <v>HTML/CSS</v>
      </c>
      <c r="F6732" s="1" t="str">
        <f>IFERROR(__xludf.DUMMYFUNCTION("""COMPUTED_VALUE"""),"JavaScript")</f>
        <v>JavaScript</v>
      </c>
      <c r="G6732" s="1" t="str">
        <f>IFERROR(__xludf.DUMMYFUNCTION("""COMPUTED_VALUE"""),"Python")</f>
        <v>Python</v>
      </c>
      <c r="H6732" s="1" t="str">
        <f>IFERROR(__xludf.DUMMYFUNCTION("""COMPUTED_VALUE"""),"Rust")</f>
        <v>Rust</v>
      </c>
    </row>
    <row r="6733">
      <c r="B6733" s="1" t="str">
        <f>IFERROR(__xludf.DUMMYFUNCTION("""COMPUTED_VALUE"""),"HTML/CSS;JavaScript")</f>
        <v>HTML/CSS;JavaScript</v>
      </c>
      <c r="E6733" s="1" t="str">
        <f>IFERROR(__xludf.DUMMYFUNCTION("UNIQUE(SPLIT(B6733,"";""))"),"HTML/CSS")</f>
        <v>HTML/CSS</v>
      </c>
      <c r="F6733" s="1" t="str">
        <f>IFERROR(__xludf.DUMMYFUNCTION("""COMPUTED_VALUE"""),"JavaScript")</f>
        <v>JavaScript</v>
      </c>
    </row>
    <row r="6734">
      <c r="B6734" s="1" t="str">
        <f>IFERROR(__xludf.DUMMYFUNCTION("""COMPUTED_VALUE"""),"C++;Java;Python;Rust")</f>
        <v>C++;Java;Python;Rust</v>
      </c>
      <c r="E6734" s="1" t="str">
        <f>IFERROR(__xludf.DUMMYFUNCTION("UNIQUE(SPLIT(B6734,"";""))"),"C++")</f>
        <v>C++</v>
      </c>
      <c r="F6734" s="1" t="str">
        <f>IFERROR(__xludf.DUMMYFUNCTION("""COMPUTED_VALUE"""),"Java")</f>
        <v>Java</v>
      </c>
      <c r="G6734" s="1" t="str">
        <f>IFERROR(__xludf.DUMMYFUNCTION("""COMPUTED_VALUE"""),"Python")</f>
        <v>Python</v>
      </c>
      <c r="H6734" s="1" t="str">
        <f>IFERROR(__xludf.DUMMYFUNCTION("""COMPUTED_VALUE"""),"Rust")</f>
        <v>Rust</v>
      </c>
    </row>
    <row r="6735">
      <c r="B6735" s="1" t="str">
        <f>IFERROR(__xludf.DUMMYFUNCTION("""COMPUTED_VALUE"""),"C++;C#;HTML/CSS;Java;JavaScript;Kotlin;PHP;SQL;VBA")</f>
        <v>C++;C#;HTML/CSS;Java;JavaScript;Kotlin;PHP;SQL;VBA</v>
      </c>
      <c r="E6735" s="1" t="str">
        <f>IFERROR(__xludf.DUMMYFUNCTION("UNIQUE(SPLIT(B6735,"";""))"),"C++")</f>
        <v>C++</v>
      </c>
      <c r="F6735" s="1" t="str">
        <f>IFERROR(__xludf.DUMMYFUNCTION("""COMPUTED_VALUE"""),"C#")</f>
        <v>C#</v>
      </c>
      <c r="G6735" s="1" t="str">
        <f>IFERROR(__xludf.DUMMYFUNCTION("""COMPUTED_VALUE"""),"HTML/CSS")</f>
        <v>HTML/CSS</v>
      </c>
      <c r="H6735" s="1" t="str">
        <f>IFERROR(__xludf.DUMMYFUNCTION("""COMPUTED_VALUE"""),"Java")</f>
        <v>Java</v>
      </c>
      <c r="I6735" s="1" t="str">
        <f>IFERROR(__xludf.DUMMYFUNCTION("""COMPUTED_VALUE"""),"JavaScript")</f>
        <v>JavaScript</v>
      </c>
      <c r="J6735" s="1" t="str">
        <f>IFERROR(__xludf.DUMMYFUNCTION("""COMPUTED_VALUE"""),"Kotlin")</f>
        <v>Kotlin</v>
      </c>
      <c r="K6735" s="1" t="str">
        <f>IFERROR(__xludf.DUMMYFUNCTION("""COMPUTED_VALUE"""),"PHP")</f>
        <v>PHP</v>
      </c>
      <c r="L6735" s="1" t="str">
        <f>IFERROR(__xludf.DUMMYFUNCTION("""COMPUTED_VALUE"""),"SQL")</f>
        <v>SQL</v>
      </c>
      <c r="M6735" s="1" t="str">
        <f>IFERROR(__xludf.DUMMYFUNCTION("""COMPUTED_VALUE"""),"VBA")</f>
        <v>VBA</v>
      </c>
    </row>
    <row r="6736">
      <c r="B6736" s="1" t="str">
        <f>IFERROR(__xludf.DUMMYFUNCTION("""COMPUTED_VALUE"""),"Bash/Shell/PowerShell;C;C++;C#;HTML/CSS;Java;JavaScript;Python;VBA")</f>
        <v>Bash/Shell/PowerShell;C;C++;C#;HTML/CSS;Java;JavaScript;Python;VBA</v>
      </c>
      <c r="E6736" s="1" t="str">
        <f>IFERROR(__xludf.DUMMYFUNCTION("UNIQUE(SPLIT(B6736,"";""))"),"Bash/Shell/PowerShell")</f>
        <v>Bash/Shell/PowerShell</v>
      </c>
      <c r="F6736" s="1" t="str">
        <f>IFERROR(__xludf.DUMMYFUNCTION("""COMPUTED_VALUE"""),"C")</f>
        <v>C</v>
      </c>
      <c r="G6736" s="1" t="str">
        <f>IFERROR(__xludf.DUMMYFUNCTION("""COMPUTED_VALUE"""),"C++")</f>
        <v>C++</v>
      </c>
      <c r="H6736" s="1" t="str">
        <f>IFERROR(__xludf.DUMMYFUNCTION("""COMPUTED_VALUE"""),"C#")</f>
        <v>C#</v>
      </c>
      <c r="I6736" s="1" t="str">
        <f>IFERROR(__xludf.DUMMYFUNCTION("""COMPUTED_VALUE"""),"HTML/CSS")</f>
        <v>HTML/CSS</v>
      </c>
      <c r="J6736" s="1" t="str">
        <f>IFERROR(__xludf.DUMMYFUNCTION("""COMPUTED_VALUE"""),"Java")</f>
        <v>Java</v>
      </c>
      <c r="K6736" s="1" t="str">
        <f>IFERROR(__xludf.DUMMYFUNCTION("""COMPUTED_VALUE"""),"JavaScript")</f>
        <v>JavaScript</v>
      </c>
      <c r="L6736" s="1" t="str">
        <f>IFERROR(__xludf.DUMMYFUNCTION("""COMPUTED_VALUE"""),"Python")</f>
        <v>Python</v>
      </c>
      <c r="M6736" s="1" t="str">
        <f>IFERROR(__xludf.DUMMYFUNCTION("""COMPUTED_VALUE"""),"VBA")</f>
        <v>VBA</v>
      </c>
    </row>
    <row r="6737">
      <c r="B6737" s="1" t="str">
        <f>IFERROR(__xludf.DUMMYFUNCTION("""COMPUTED_VALUE"""),"Bash/Shell/PowerShell;Go;Java;Objective-C;Ruby")</f>
        <v>Bash/Shell/PowerShell;Go;Java;Objective-C;Ruby</v>
      </c>
      <c r="E6737" s="1" t="str">
        <f>IFERROR(__xludf.DUMMYFUNCTION("UNIQUE(SPLIT(B6737,"";""))"),"Bash/Shell/PowerShell")</f>
        <v>Bash/Shell/PowerShell</v>
      </c>
      <c r="F6737" s="1" t="str">
        <f>IFERROR(__xludf.DUMMYFUNCTION("""COMPUTED_VALUE"""),"Go")</f>
        <v>Go</v>
      </c>
      <c r="G6737" s="1" t="str">
        <f>IFERROR(__xludf.DUMMYFUNCTION("""COMPUTED_VALUE"""),"Java")</f>
        <v>Java</v>
      </c>
      <c r="H6737" s="1" t="str">
        <f>IFERROR(__xludf.DUMMYFUNCTION("""COMPUTED_VALUE"""),"Objective-C")</f>
        <v>Objective-C</v>
      </c>
      <c r="I6737" s="1" t="str">
        <f>IFERROR(__xludf.DUMMYFUNCTION("""COMPUTED_VALUE"""),"Ruby")</f>
        <v>Ruby</v>
      </c>
    </row>
    <row r="6738">
      <c r="B6738" s="1" t="str">
        <f>IFERROR(__xludf.DUMMYFUNCTION("""COMPUTED_VALUE"""),"Bash/Shell/PowerShell;C#;HTML/CSS;JavaScript;Ruby;SQL")</f>
        <v>Bash/Shell/PowerShell;C#;HTML/CSS;JavaScript;Ruby;SQL</v>
      </c>
      <c r="E6738" s="1" t="str">
        <f>IFERROR(__xludf.DUMMYFUNCTION("UNIQUE(SPLIT(B6738,"";""))"),"Bash/Shell/PowerShell")</f>
        <v>Bash/Shell/PowerShell</v>
      </c>
      <c r="F6738" s="1" t="str">
        <f>IFERROR(__xludf.DUMMYFUNCTION("""COMPUTED_VALUE"""),"C#")</f>
        <v>C#</v>
      </c>
      <c r="G6738" s="1" t="str">
        <f>IFERROR(__xludf.DUMMYFUNCTION("""COMPUTED_VALUE"""),"HTML/CSS")</f>
        <v>HTML/CSS</v>
      </c>
      <c r="H6738" s="1" t="str">
        <f>IFERROR(__xludf.DUMMYFUNCTION("""COMPUTED_VALUE"""),"JavaScript")</f>
        <v>JavaScript</v>
      </c>
      <c r="I6738" s="1" t="str">
        <f>IFERROR(__xludf.DUMMYFUNCTION("""COMPUTED_VALUE"""),"Ruby")</f>
        <v>Ruby</v>
      </c>
      <c r="J6738" s="1" t="str">
        <f>IFERROR(__xludf.DUMMYFUNCTION("""COMPUTED_VALUE"""),"SQL")</f>
        <v>SQL</v>
      </c>
    </row>
    <row r="6739">
      <c r="B6739" s="1" t="str">
        <f>IFERROR(__xludf.DUMMYFUNCTION("""COMPUTED_VALUE"""),"Java;Kotlin")</f>
        <v>Java;Kotlin</v>
      </c>
      <c r="E6739" s="1" t="str">
        <f>IFERROR(__xludf.DUMMYFUNCTION("UNIQUE(SPLIT(B6739,"";""))"),"Java")</f>
        <v>Java</v>
      </c>
      <c r="F6739" s="1" t="str">
        <f>IFERROR(__xludf.DUMMYFUNCTION("""COMPUTED_VALUE"""),"Kotlin")</f>
        <v>Kotlin</v>
      </c>
    </row>
    <row r="6740">
      <c r="B6740" s="1" t="str">
        <f>IFERROR(__xludf.DUMMYFUNCTION("""COMPUTED_VALUE"""),"Bash/Shell/PowerShell;HTML/CSS;Java;JavaScript;SQL")</f>
        <v>Bash/Shell/PowerShell;HTML/CSS;Java;JavaScript;SQL</v>
      </c>
      <c r="E6740" s="1" t="str">
        <f>IFERROR(__xludf.DUMMYFUNCTION("UNIQUE(SPLIT(B6740,"";""))"),"Bash/Shell/PowerShell")</f>
        <v>Bash/Shell/PowerShell</v>
      </c>
      <c r="F6740" s="1" t="str">
        <f>IFERROR(__xludf.DUMMYFUNCTION("""COMPUTED_VALUE"""),"HTML/CSS")</f>
        <v>HTML/CSS</v>
      </c>
      <c r="G6740" s="1" t="str">
        <f>IFERROR(__xludf.DUMMYFUNCTION("""COMPUTED_VALUE"""),"Java")</f>
        <v>Java</v>
      </c>
      <c r="H6740" s="1" t="str">
        <f>IFERROR(__xludf.DUMMYFUNCTION("""COMPUTED_VALUE"""),"JavaScript")</f>
        <v>JavaScript</v>
      </c>
      <c r="I6740" s="1" t="str">
        <f>IFERROR(__xludf.DUMMYFUNCTION("""COMPUTED_VALUE"""),"SQL")</f>
        <v>SQL</v>
      </c>
    </row>
    <row r="6741">
      <c r="B6741" s="1" t="str">
        <f>IFERROR(__xludf.DUMMYFUNCTION("""COMPUTED_VALUE"""),"Java")</f>
        <v>Java</v>
      </c>
      <c r="E6741" s="1" t="str">
        <f>IFERROR(__xludf.DUMMYFUNCTION("UNIQUE(SPLIT(B6741,"";""))"),"Java")</f>
        <v>Java</v>
      </c>
    </row>
    <row r="6742">
      <c r="B6742" s="1" t="str">
        <f>IFERROR(__xludf.DUMMYFUNCTION("""COMPUTED_VALUE"""),"C#;HTML/CSS;JavaScript;SQL;TypeScript")</f>
        <v>C#;HTML/CSS;JavaScript;SQL;TypeScript</v>
      </c>
      <c r="E6742" s="1" t="str">
        <f>IFERROR(__xludf.DUMMYFUNCTION("UNIQUE(SPLIT(B6742,"";""))"),"C#")</f>
        <v>C#</v>
      </c>
      <c r="F6742" s="1" t="str">
        <f>IFERROR(__xludf.DUMMYFUNCTION("""COMPUTED_VALUE"""),"HTML/CSS")</f>
        <v>HTML/CSS</v>
      </c>
      <c r="G6742" s="1" t="str">
        <f>IFERROR(__xludf.DUMMYFUNCTION("""COMPUTED_VALUE"""),"JavaScript")</f>
        <v>JavaScript</v>
      </c>
      <c r="H6742" s="1" t="str">
        <f>IFERROR(__xludf.DUMMYFUNCTION("""COMPUTED_VALUE"""),"SQL")</f>
        <v>SQL</v>
      </c>
      <c r="I6742" s="1" t="str">
        <f>IFERROR(__xludf.DUMMYFUNCTION("""COMPUTED_VALUE"""),"TypeScript")</f>
        <v>TypeScript</v>
      </c>
    </row>
    <row r="6743">
      <c r="B6743" s="1" t="str">
        <f>IFERROR(__xludf.DUMMYFUNCTION("""COMPUTED_VALUE"""),"HTML/CSS;JavaScript;PHP;Python;SQL")</f>
        <v>HTML/CSS;JavaScript;PHP;Python;SQL</v>
      </c>
      <c r="E6743" s="1" t="str">
        <f>IFERROR(__xludf.DUMMYFUNCTION("UNIQUE(SPLIT(B6743,"";""))"),"HTML/CSS")</f>
        <v>HTML/CSS</v>
      </c>
      <c r="F6743" s="1" t="str">
        <f>IFERROR(__xludf.DUMMYFUNCTION("""COMPUTED_VALUE"""),"JavaScript")</f>
        <v>JavaScript</v>
      </c>
      <c r="G6743" s="1" t="str">
        <f>IFERROR(__xludf.DUMMYFUNCTION("""COMPUTED_VALUE"""),"PHP")</f>
        <v>PHP</v>
      </c>
      <c r="H6743" s="1" t="str">
        <f>IFERROR(__xludf.DUMMYFUNCTION("""COMPUTED_VALUE"""),"Python")</f>
        <v>Python</v>
      </c>
      <c r="I6743" s="1" t="str">
        <f>IFERROR(__xludf.DUMMYFUNCTION("""COMPUTED_VALUE"""),"SQL")</f>
        <v>SQL</v>
      </c>
    </row>
    <row r="6744">
      <c r="B6744" s="1" t="str">
        <f>IFERROR(__xludf.DUMMYFUNCTION("""COMPUTED_VALUE"""),"Java")</f>
        <v>Java</v>
      </c>
      <c r="E6744" s="1" t="str">
        <f>IFERROR(__xludf.DUMMYFUNCTION("UNIQUE(SPLIT(B6744,"";""))"),"Java")</f>
        <v>Java</v>
      </c>
    </row>
    <row r="6745">
      <c r="B6745" s="1" t="str">
        <f>IFERROR(__xludf.DUMMYFUNCTION("""COMPUTED_VALUE"""),"HTML/CSS;Java;JavaScript;PHP;SQL")</f>
        <v>HTML/CSS;Java;JavaScript;PHP;SQL</v>
      </c>
      <c r="E6745" s="1" t="str">
        <f>IFERROR(__xludf.DUMMYFUNCTION("UNIQUE(SPLIT(B6745,"";""))"),"HTML/CSS")</f>
        <v>HTML/CSS</v>
      </c>
      <c r="F6745" s="1" t="str">
        <f>IFERROR(__xludf.DUMMYFUNCTION("""COMPUTED_VALUE"""),"Java")</f>
        <v>Java</v>
      </c>
      <c r="G6745" s="1" t="str">
        <f>IFERROR(__xludf.DUMMYFUNCTION("""COMPUTED_VALUE"""),"JavaScript")</f>
        <v>JavaScript</v>
      </c>
      <c r="H6745" s="1" t="str">
        <f>IFERROR(__xludf.DUMMYFUNCTION("""COMPUTED_VALUE"""),"PHP")</f>
        <v>PHP</v>
      </c>
      <c r="I6745" s="1" t="str">
        <f>IFERROR(__xludf.DUMMYFUNCTION("""COMPUTED_VALUE"""),"SQL")</f>
        <v>SQL</v>
      </c>
    </row>
    <row r="6746">
      <c r="B6746" s="1" t="str">
        <f>IFERROR(__xludf.DUMMYFUNCTION("""COMPUTED_VALUE"""),"HTML/CSS;JavaScript;PHP;Python")</f>
        <v>HTML/CSS;JavaScript;PHP;Python</v>
      </c>
      <c r="E6746" s="1" t="str">
        <f>IFERROR(__xludf.DUMMYFUNCTION("UNIQUE(SPLIT(B6746,"";""))"),"HTML/CSS")</f>
        <v>HTML/CSS</v>
      </c>
      <c r="F6746" s="1" t="str">
        <f>IFERROR(__xludf.DUMMYFUNCTION("""COMPUTED_VALUE"""),"JavaScript")</f>
        <v>JavaScript</v>
      </c>
      <c r="G6746" s="1" t="str">
        <f>IFERROR(__xludf.DUMMYFUNCTION("""COMPUTED_VALUE"""),"PHP")</f>
        <v>PHP</v>
      </c>
      <c r="H6746" s="1" t="str">
        <f>IFERROR(__xludf.DUMMYFUNCTION("""COMPUTED_VALUE"""),"Python")</f>
        <v>Python</v>
      </c>
    </row>
    <row r="6747">
      <c r="B6747" s="1" t="str">
        <f>IFERROR(__xludf.DUMMYFUNCTION("""COMPUTED_VALUE"""),"C++;Java;Kotlin;Python;Other(s):")</f>
        <v>C++;Java;Kotlin;Python;Other(s):</v>
      </c>
      <c r="E6747" s="1" t="str">
        <f>IFERROR(__xludf.DUMMYFUNCTION("UNIQUE(SPLIT(B6747,"";""))"),"C++")</f>
        <v>C++</v>
      </c>
      <c r="F6747" s="1" t="str">
        <f>IFERROR(__xludf.DUMMYFUNCTION("""COMPUTED_VALUE"""),"Java")</f>
        <v>Java</v>
      </c>
      <c r="G6747" s="1" t="str">
        <f>IFERROR(__xludf.DUMMYFUNCTION("""COMPUTED_VALUE"""),"Kotlin")</f>
        <v>Kotlin</v>
      </c>
      <c r="H6747" s="1" t="str">
        <f>IFERROR(__xludf.DUMMYFUNCTION("""COMPUTED_VALUE"""),"Python")</f>
        <v>Python</v>
      </c>
      <c r="I6747" s="1" t="str">
        <f>IFERROR(__xludf.DUMMYFUNCTION("""COMPUTED_VALUE"""),"Other(s):")</f>
        <v>Other(s):</v>
      </c>
    </row>
    <row r="6748">
      <c r="B6748" s="1" t="str">
        <f>IFERROR(__xludf.DUMMYFUNCTION("""COMPUTED_VALUE"""),"HTML/CSS;JavaScript;Ruby")</f>
        <v>HTML/CSS;JavaScript;Ruby</v>
      </c>
      <c r="E6748" s="1" t="str">
        <f>IFERROR(__xludf.DUMMYFUNCTION("UNIQUE(SPLIT(B6748,"";""))"),"HTML/CSS")</f>
        <v>HTML/CSS</v>
      </c>
      <c r="F6748" s="1" t="str">
        <f>IFERROR(__xludf.DUMMYFUNCTION("""COMPUTED_VALUE"""),"JavaScript")</f>
        <v>JavaScript</v>
      </c>
      <c r="G6748" s="1" t="str">
        <f>IFERROR(__xludf.DUMMYFUNCTION("""COMPUTED_VALUE"""),"Ruby")</f>
        <v>Ruby</v>
      </c>
    </row>
    <row r="6749">
      <c r="B6749" s="1" t="str">
        <f>IFERROR(__xludf.DUMMYFUNCTION("""COMPUTED_VALUE"""),"HTML/CSS;Java;JavaScript;PHP;Python;SQL")</f>
        <v>HTML/CSS;Java;JavaScript;PHP;Python;SQL</v>
      </c>
      <c r="E6749" s="1" t="str">
        <f>IFERROR(__xludf.DUMMYFUNCTION("UNIQUE(SPLIT(B6749,"";""))"),"HTML/CSS")</f>
        <v>HTML/CSS</v>
      </c>
      <c r="F6749" s="1" t="str">
        <f>IFERROR(__xludf.DUMMYFUNCTION("""COMPUTED_VALUE"""),"Java")</f>
        <v>Java</v>
      </c>
      <c r="G6749" s="1" t="str">
        <f>IFERROR(__xludf.DUMMYFUNCTION("""COMPUTED_VALUE"""),"JavaScript")</f>
        <v>JavaScript</v>
      </c>
      <c r="H6749" s="1" t="str">
        <f>IFERROR(__xludf.DUMMYFUNCTION("""COMPUTED_VALUE"""),"PHP")</f>
        <v>PHP</v>
      </c>
      <c r="I6749" s="1" t="str">
        <f>IFERROR(__xludf.DUMMYFUNCTION("""COMPUTED_VALUE"""),"Python")</f>
        <v>Python</v>
      </c>
      <c r="J6749" s="1" t="str">
        <f>IFERROR(__xludf.DUMMYFUNCTION("""COMPUTED_VALUE"""),"SQL")</f>
        <v>SQL</v>
      </c>
    </row>
    <row r="6750">
      <c r="B6750" s="1" t="str">
        <f>IFERROR(__xludf.DUMMYFUNCTION("""COMPUTED_VALUE"""),"Bash/Shell/PowerShell;C;C++;HTML/CSS;Java;JavaScript;PHP;SQL")</f>
        <v>Bash/Shell/PowerShell;C;C++;HTML/CSS;Java;JavaScript;PHP;SQL</v>
      </c>
      <c r="E6750" s="1" t="str">
        <f>IFERROR(__xludf.DUMMYFUNCTION("UNIQUE(SPLIT(B6750,"";""))"),"Bash/Shell/PowerShell")</f>
        <v>Bash/Shell/PowerShell</v>
      </c>
      <c r="F6750" s="1" t="str">
        <f>IFERROR(__xludf.DUMMYFUNCTION("""COMPUTED_VALUE"""),"C")</f>
        <v>C</v>
      </c>
      <c r="G6750" s="1" t="str">
        <f>IFERROR(__xludf.DUMMYFUNCTION("""COMPUTED_VALUE"""),"C++")</f>
        <v>C++</v>
      </c>
      <c r="H6750" s="1" t="str">
        <f>IFERROR(__xludf.DUMMYFUNCTION("""COMPUTED_VALUE"""),"HTML/CSS")</f>
        <v>HTML/CSS</v>
      </c>
      <c r="I6750" s="1" t="str">
        <f>IFERROR(__xludf.DUMMYFUNCTION("""COMPUTED_VALUE"""),"Java")</f>
        <v>Java</v>
      </c>
      <c r="J6750" s="1" t="str">
        <f>IFERROR(__xludf.DUMMYFUNCTION("""COMPUTED_VALUE"""),"JavaScript")</f>
        <v>JavaScript</v>
      </c>
      <c r="K6750" s="1" t="str">
        <f>IFERROR(__xludf.DUMMYFUNCTION("""COMPUTED_VALUE"""),"PHP")</f>
        <v>PHP</v>
      </c>
      <c r="L6750" s="1" t="str">
        <f>IFERROR(__xludf.DUMMYFUNCTION("""COMPUTED_VALUE"""),"SQL")</f>
        <v>SQL</v>
      </c>
    </row>
    <row r="6751">
      <c r="B6751" s="1" t="str">
        <f>IFERROR(__xludf.DUMMYFUNCTION("""COMPUTED_VALUE"""),"HTML/CSS;Java;JavaScript;Python;SQL")</f>
        <v>HTML/CSS;Java;JavaScript;Python;SQL</v>
      </c>
      <c r="E6751" s="1" t="str">
        <f>IFERROR(__xludf.DUMMYFUNCTION("UNIQUE(SPLIT(B6751,"";""))"),"HTML/CSS")</f>
        <v>HTML/CSS</v>
      </c>
      <c r="F6751" s="1" t="str">
        <f>IFERROR(__xludf.DUMMYFUNCTION("""COMPUTED_VALUE"""),"Java")</f>
        <v>Java</v>
      </c>
      <c r="G6751" s="1" t="str">
        <f>IFERROR(__xludf.DUMMYFUNCTION("""COMPUTED_VALUE"""),"JavaScript")</f>
        <v>JavaScript</v>
      </c>
      <c r="H6751" s="1" t="str">
        <f>IFERROR(__xludf.DUMMYFUNCTION("""COMPUTED_VALUE"""),"Python")</f>
        <v>Python</v>
      </c>
      <c r="I6751" s="1" t="str">
        <f>IFERROR(__xludf.DUMMYFUNCTION("""COMPUTED_VALUE"""),"SQL")</f>
        <v>SQL</v>
      </c>
    </row>
    <row r="6752">
      <c r="B6752" s="1" t="str">
        <f>IFERROR(__xludf.DUMMYFUNCTION("""COMPUTED_VALUE"""),"Bash/Shell/PowerShell;C;C++;Go;HTML/CSS;Java;JavaScript;Python;Rust;SQL;WebAssembly")</f>
        <v>Bash/Shell/PowerShell;C;C++;Go;HTML/CSS;Java;JavaScript;Python;Rust;SQL;WebAssembly</v>
      </c>
      <c r="E6752" s="1" t="str">
        <f>IFERROR(__xludf.DUMMYFUNCTION("UNIQUE(SPLIT(B6752,"";""))"),"Bash/Shell/PowerShell")</f>
        <v>Bash/Shell/PowerShell</v>
      </c>
      <c r="F6752" s="1" t="str">
        <f>IFERROR(__xludf.DUMMYFUNCTION("""COMPUTED_VALUE"""),"C")</f>
        <v>C</v>
      </c>
      <c r="G6752" s="1" t="str">
        <f>IFERROR(__xludf.DUMMYFUNCTION("""COMPUTED_VALUE"""),"C++")</f>
        <v>C++</v>
      </c>
      <c r="H6752" s="1" t="str">
        <f>IFERROR(__xludf.DUMMYFUNCTION("""COMPUTED_VALUE"""),"Go")</f>
        <v>Go</v>
      </c>
      <c r="I6752" s="1" t="str">
        <f>IFERROR(__xludf.DUMMYFUNCTION("""COMPUTED_VALUE"""),"HTML/CSS")</f>
        <v>HTML/CSS</v>
      </c>
      <c r="J6752" s="1" t="str">
        <f>IFERROR(__xludf.DUMMYFUNCTION("""COMPUTED_VALUE"""),"Java")</f>
        <v>Java</v>
      </c>
      <c r="K6752" s="1" t="str">
        <f>IFERROR(__xludf.DUMMYFUNCTION("""COMPUTED_VALUE"""),"JavaScript")</f>
        <v>JavaScript</v>
      </c>
      <c r="L6752" s="1" t="str">
        <f>IFERROR(__xludf.DUMMYFUNCTION("""COMPUTED_VALUE"""),"Python")</f>
        <v>Python</v>
      </c>
      <c r="M6752" s="1" t="str">
        <f>IFERROR(__xludf.DUMMYFUNCTION("""COMPUTED_VALUE"""),"Rust")</f>
        <v>Rust</v>
      </c>
      <c r="N6752" s="1" t="str">
        <f>IFERROR(__xludf.DUMMYFUNCTION("""COMPUTED_VALUE"""),"SQL")</f>
        <v>SQL</v>
      </c>
      <c r="O6752" s="1" t="str">
        <f>IFERROR(__xludf.DUMMYFUNCTION("""COMPUTED_VALUE"""),"WebAssembly")</f>
        <v>WebAssembly</v>
      </c>
    </row>
    <row r="6753">
      <c r="B6753" s="1" t="str">
        <f>IFERROR(__xludf.DUMMYFUNCTION("""COMPUTED_VALUE"""),"Assembly;C;Java;Python")</f>
        <v>Assembly;C;Java;Python</v>
      </c>
      <c r="E6753" s="1" t="str">
        <f>IFERROR(__xludf.DUMMYFUNCTION("UNIQUE(SPLIT(B6753,"";""))"),"Assembly")</f>
        <v>Assembly</v>
      </c>
      <c r="F6753" s="1" t="str">
        <f>IFERROR(__xludf.DUMMYFUNCTION("""COMPUTED_VALUE"""),"C")</f>
        <v>C</v>
      </c>
      <c r="G6753" s="1" t="str">
        <f>IFERROR(__xludf.DUMMYFUNCTION("""COMPUTED_VALUE"""),"Java")</f>
        <v>Java</v>
      </c>
      <c r="H6753" s="1" t="str">
        <f>IFERROR(__xludf.DUMMYFUNCTION("""COMPUTED_VALUE"""),"Python")</f>
        <v>Python</v>
      </c>
    </row>
    <row r="6754">
      <c r="B6754" s="1" t="str">
        <f>IFERROR(__xludf.DUMMYFUNCTION("""COMPUTED_VALUE"""),"C#;HTML/CSS;JavaScript;Python;TypeScript")</f>
        <v>C#;HTML/CSS;JavaScript;Python;TypeScript</v>
      </c>
      <c r="E6754" s="1" t="str">
        <f>IFERROR(__xludf.DUMMYFUNCTION("UNIQUE(SPLIT(B6754,"";""))"),"C#")</f>
        <v>C#</v>
      </c>
      <c r="F6754" s="1" t="str">
        <f>IFERROR(__xludf.DUMMYFUNCTION("""COMPUTED_VALUE"""),"HTML/CSS")</f>
        <v>HTML/CSS</v>
      </c>
      <c r="G6754" s="1" t="str">
        <f>IFERROR(__xludf.DUMMYFUNCTION("""COMPUTED_VALUE"""),"JavaScript")</f>
        <v>JavaScript</v>
      </c>
      <c r="H6754" s="1" t="str">
        <f>IFERROR(__xludf.DUMMYFUNCTION("""COMPUTED_VALUE"""),"Python")</f>
        <v>Python</v>
      </c>
      <c r="I6754" s="1" t="str">
        <f>IFERROR(__xludf.DUMMYFUNCTION("""COMPUTED_VALUE"""),"TypeScript")</f>
        <v>TypeScript</v>
      </c>
    </row>
    <row r="6755">
      <c r="B6755" s="1" t="str">
        <f>IFERROR(__xludf.DUMMYFUNCTION("""COMPUTED_VALUE"""),"Bash/Shell/PowerShell;Go;HTML/CSS;Java;JavaScript;Python;Ruby;Scala;SQL;TypeScript;Other(s):")</f>
        <v>Bash/Shell/PowerShell;Go;HTML/CSS;Java;JavaScript;Python;Ruby;Scala;SQL;TypeScript;Other(s):</v>
      </c>
      <c r="E6755" s="1" t="str">
        <f>IFERROR(__xludf.DUMMYFUNCTION("UNIQUE(SPLIT(B6755,"";""))"),"Bash/Shell/PowerShell")</f>
        <v>Bash/Shell/PowerShell</v>
      </c>
      <c r="F6755" s="1" t="str">
        <f>IFERROR(__xludf.DUMMYFUNCTION("""COMPUTED_VALUE"""),"Go")</f>
        <v>Go</v>
      </c>
      <c r="G6755" s="1" t="str">
        <f>IFERROR(__xludf.DUMMYFUNCTION("""COMPUTED_VALUE"""),"HTML/CSS")</f>
        <v>HTML/CSS</v>
      </c>
      <c r="H6755" s="1" t="str">
        <f>IFERROR(__xludf.DUMMYFUNCTION("""COMPUTED_VALUE"""),"Java")</f>
        <v>Java</v>
      </c>
      <c r="I6755" s="1" t="str">
        <f>IFERROR(__xludf.DUMMYFUNCTION("""COMPUTED_VALUE"""),"JavaScript")</f>
        <v>JavaScript</v>
      </c>
      <c r="J6755" s="1" t="str">
        <f>IFERROR(__xludf.DUMMYFUNCTION("""COMPUTED_VALUE"""),"Python")</f>
        <v>Python</v>
      </c>
      <c r="K6755" s="1" t="str">
        <f>IFERROR(__xludf.DUMMYFUNCTION("""COMPUTED_VALUE"""),"Ruby")</f>
        <v>Ruby</v>
      </c>
      <c r="L6755" s="1" t="str">
        <f>IFERROR(__xludf.DUMMYFUNCTION("""COMPUTED_VALUE"""),"Scala")</f>
        <v>Scala</v>
      </c>
      <c r="M6755" s="1" t="str">
        <f>IFERROR(__xludf.DUMMYFUNCTION("""COMPUTED_VALUE"""),"SQL")</f>
        <v>SQL</v>
      </c>
      <c r="N6755" s="1" t="str">
        <f>IFERROR(__xludf.DUMMYFUNCTION("""COMPUTED_VALUE"""),"TypeScript")</f>
        <v>TypeScript</v>
      </c>
      <c r="O6755" s="1" t="str">
        <f>IFERROR(__xludf.DUMMYFUNCTION("""COMPUTED_VALUE"""),"Other(s):")</f>
        <v>Other(s):</v>
      </c>
    </row>
    <row r="6756">
      <c r="B6756" s="1" t="str">
        <f>IFERROR(__xludf.DUMMYFUNCTION("""COMPUTED_VALUE"""),"R;SQL")</f>
        <v>R;SQL</v>
      </c>
      <c r="E6756" s="1" t="str">
        <f>IFERROR(__xludf.DUMMYFUNCTION("UNIQUE(SPLIT(B6756,"";""))"),"R")</f>
        <v>R</v>
      </c>
      <c r="F6756" s="1" t="str">
        <f>IFERROR(__xludf.DUMMYFUNCTION("""COMPUTED_VALUE"""),"SQL")</f>
        <v>SQL</v>
      </c>
    </row>
    <row r="6757">
      <c r="B6757" s="1" t="str">
        <f>IFERROR(__xludf.DUMMYFUNCTION("""COMPUTED_VALUE"""),"Assembly;Bash/Shell/PowerShell;C;Go;HTML/CSS;Java;JavaScript;Python;Ruby;SQL;TypeScript")</f>
        <v>Assembly;Bash/Shell/PowerShell;C;Go;HTML/CSS;Java;JavaScript;Python;Ruby;SQL;TypeScript</v>
      </c>
      <c r="E6757" s="1" t="str">
        <f>IFERROR(__xludf.DUMMYFUNCTION("UNIQUE(SPLIT(B6757,"";""))"),"Assembly")</f>
        <v>Assembly</v>
      </c>
      <c r="F6757" s="1" t="str">
        <f>IFERROR(__xludf.DUMMYFUNCTION("""COMPUTED_VALUE"""),"Bash/Shell/PowerShell")</f>
        <v>Bash/Shell/PowerShell</v>
      </c>
      <c r="G6757" s="1" t="str">
        <f>IFERROR(__xludf.DUMMYFUNCTION("""COMPUTED_VALUE"""),"C")</f>
        <v>C</v>
      </c>
      <c r="H6757" s="1" t="str">
        <f>IFERROR(__xludf.DUMMYFUNCTION("""COMPUTED_VALUE"""),"Go")</f>
        <v>Go</v>
      </c>
      <c r="I6757" s="1" t="str">
        <f>IFERROR(__xludf.DUMMYFUNCTION("""COMPUTED_VALUE"""),"HTML/CSS")</f>
        <v>HTML/CSS</v>
      </c>
      <c r="J6757" s="1" t="str">
        <f>IFERROR(__xludf.DUMMYFUNCTION("""COMPUTED_VALUE"""),"Java")</f>
        <v>Java</v>
      </c>
      <c r="K6757" s="1" t="str">
        <f>IFERROR(__xludf.DUMMYFUNCTION("""COMPUTED_VALUE"""),"JavaScript")</f>
        <v>JavaScript</v>
      </c>
      <c r="L6757" s="1" t="str">
        <f>IFERROR(__xludf.DUMMYFUNCTION("""COMPUTED_VALUE"""),"Python")</f>
        <v>Python</v>
      </c>
      <c r="M6757" s="1" t="str">
        <f>IFERROR(__xludf.DUMMYFUNCTION("""COMPUTED_VALUE"""),"Ruby")</f>
        <v>Ruby</v>
      </c>
      <c r="N6757" s="1" t="str">
        <f>IFERROR(__xludf.DUMMYFUNCTION("""COMPUTED_VALUE"""),"SQL")</f>
        <v>SQL</v>
      </c>
      <c r="O6757" s="1" t="str">
        <f>IFERROR(__xludf.DUMMYFUNCTION("""COMPUTED_VALUE"""),"TypeScript")</f>
        <v>TypeScript</v>
      </c>
    </row>
    <row r="6758">
      <c r="B6758" s="1" t="str">
        <f>IFERROR(__xludf.DUMMYFUNCTION("""COMPUTED_VALUE"""),"HTML/CSS;Java;JavaScript;SQL")</f>
        <v>HTML/CSS;Java;JavaScript;SQL</v>
      </c>
      <c r="E6758" s="1" t="str">
        <f>IFERROR(__xludf.DUMMYFUNCTION("UNIQUE(SPLIT(B6758,"";""))"),"HTML/CSS")</f>
        <v>HTML/CSS</v>
      </c>
      <c r="F6758" s="1" t="str">
        <f>IFERROR(__xludf.DUMMYFUNCTION("""COMPUTED_VALUE"""),"Java")</f>
        <v>Java</v>
      </c>
      <c r="G6758" s="1" t="str">
        <f>IFERROR(__xludf.DUMMYFUNCTION("""COMPUTED_VALUE"""),"JavaScript")</f>
        <v>JavaScript</v>
      </c>
      <c r="H6758" s="1" t="str">
        <f>IFERROR(__xludf.DUMMYFUNCTION("""COMPUTED_VALUE"""),"SQL")</f>
        <v>SQL</v>
      </c>
    </row>
    <row r="6759">
      <c r="B6759" s="1" t="str">
        <f>IFERROR(__xludf.DUMMYFUNCTION("""COMPUTED_VALUE"""),"Go;HTML/CSS;JavaScript;Ruby;TypeScript")</f>
        <v>Go;HTML/CSS;JavaScript;Ruby;TypeScript</v>
      </c>
      <c r="E6759" s="1" t="str">
        <f>IFERROR(__xludf.DUMMYFUNCTION("UNIQUE(SPLIT(B6759,"";""))"),"Go")</f>
        <v>Go</v>
      </c>
      <c r="F6759" s="1" t="str">
        <f>IFERROR(__xludf.DUMMYFUNCTION("""COMPUTED_VALUE"""),"HTML/CSS")</f>
        <v>HTML/CSS</v>
      </c>
      <c r="G6759" s="1" t="str">
        <f>IFERROR(__xludf.DUMMYFUNCTION("""COMPUTED_VALUE"""),"JavaScript")</f>
        <v>JavaScript</v>
      </c>
      <c r="H6759" s="1" t="str">
        <f>IFERROR(__xludf.DUMMYFUNCTION("""COMPUTED_VALUE"""),"Ruby")</f>
        <v>Ruby</v>
      </c>
      <c r="I6759" s="1" t="str">
        <f>IFERROR(__xludf.DUMMYFUNCTION("""COMPUTED_VALUE"""),"TypeScript")</f>
        <v>TypeScript</v>
      </c>
    </row>
    <row r="6760">
      <c r="B6760" s="1" t="str">
        <f>IFERROR(__xludf.DUMMYFUNCTION("""COMPUTED_VALUE"""),"HTML/CSS;JavaScript;PHP;TypeScript")</f>
        <v>HTML/CSS;JavaScript;PHP;TypeScript</v>
      </c>
      <c r="E6760" s="1" t="str">
        <f>IFERROR(__xludf.DUMMYFUNCTION("UNIQUE(SPLIT(B6760,"";""))"),"HTML/CSS")</f>
        <v>HTML/CSS</v>
      </c>
      <c r="F6760" s="1" t="str">
        <f>IFERROR(__xludf.DUMMYFUNCTION("""COMPUTED_VALUE"""),"JavaScript")</f>
        <v>JavaScript</v>
      </c>
      <c r="G6760" s="1" t="str">
        <f>IFERROR(__xludf.DUMMYFUNCTION("""COMPUTED_VALUE"""),"PHP")</f>
        <v>PHP</v>
      </c>
      <c r="H6760" s="1" t="str">
        <f>IFERROR(__xludf.DUMMYFUNCTION("""COMPUTED_VALUE"""),"TypeScript")</f>
        <v>TypeScript</v>
      </c>
    </row>
    <row r="6761">
      <c r="B6761" s="1" t="str">
        <f>IFERROR(__xludf.DUMMYFUNCTION("""COMPUTED_VALUE"""),"Bash/Shell/PowerShell;HTML/CSS;JavaScript;PHP;Python;SQL;TypeScript")</f>
        <v>Bash/Shell/PowerShell;HTML/CSS;JavaScript;PHP;Python;SQL;TypeScript</v>
      </c>
      <c r="E6761" s="1" t="str">
        <f>IFERROR(__xludf.DUMMYFUNCTION("UNIQUE(SPLIT(B6761,"";""))"),"Bash/Shell/PowerShell")</f>
        <v>Bash/Shell/PowerShell</v>
      </c>
      <c r="F6761" s="1" t="str">
        <f>IFERROR(__xludf.DUMMYFUNCTION("""COMPUTED_VALUE"""),"HTML/CSS")</f>
        <v>HTML/CSS</v>
      </c>
      <c r="G6761" s="1" t="str">
        <f>IFERROR(__xludf.DUMMYFUNCTION("""COMPUTED_VALUE"""),"JavaScript")</f>
        <v>JavaScript</v>
      </c>
      <c r="H6761" s="1" t="str">
        <f>IFERROR(__xludf.DUMMYFUNCTION("""COMPUTED_VALUE"""),"PHP")</f>
        <v>PHP</v>
      </c>
      <c r="I6761" s="1" t="str">
        <f>IFERROR(__xludf.DUMMYFUNCTION("""COMPUTED_VALUE"""),"Python")</f>
        <v>Python</v>
      </c>
      <c r="J6761" s="1" t="str">
        <f>IFERROR(__xludf.DUMMYFUNCTION("""COMPUTED_VALUE"""),"SQL")</f>
        <v>SQL</v>
      </c>
      <c r="K6761" s="1" t="str">
        <f>IFERROR(__xludf.DUMMYFUNCTION("""COMPUTED_VALUE"""),"TypeScript")</f>
        <v>TypeScript</v>
      </c>
    </row>
    <row r="6762">
      <c r="B6762" s="1" t="str">
        <f>IFERROR(__xludf.DUMMYFUNCTION("""COMPUTED_VALUE"""),"C#;HTML/CSS;JavaScript;PHP;TypeScript")</f>
        <v>C#;HTML/CSS;JavaScript;PHP;TypeScript</v>
      </c>
      <c r="E6762" s="1" t="str">
        <f>IFERROR(__xludf.DUMMYFUNCTION("UNIQUE(SPLIT(B6762,"";""))"),"C#")</f>
        <v>C#</v>
      </c>
      <c r="F6762" s="1" t="str">
        <f>IFERROR(__xludf.DUMMYFUNCTION("""COMPUTED_VALUE"""),"HTML/CSS")</f>
        <v>HTML/CSS</v>
      </c>
      <c r="G6762" s="1" t="str">
        <f>IFERROR(__xludf.DUMMYFUNCTION("""COMPUTED_VALUE"""),"JavaScript")</f>
        <v>JavaScript</v>
      </c>
      <c r="H6762" s="1" t="str">
        <f>IFERROR(__xludf.DUMMYFUNCTION("""COMPUTED_VALUE"""),"PHP")</f>
        <v>PHP</v>
      </c>
      <c r="I6762" s="1" t="str">
        <f>IFERROR(__xludf.DUMMYFUNCTION("""COMPUTED_VALUE"""),"TypeScript")</f>
        <v>TypeScript</v>
      </c>
    </row>
    <row r="6763">
      <c r="B6763" s="1" t="str">
        <f>IFERROR(__xludf.DUMMYFUNCTION("""COMPUTED_VALUE"""),"C;C++;C#;HTML/CSS;Java;JavaScript;PHP;SQL")</f>
        <v>C;C++;C#;HTML/CSS;Java;JavaScript;PHP;SQL</v>
      </c>
      <c r="E6763" s="1" t="str">
        <f>IFERROR(__xludf.DUMMYFUNCTION("UNIQUE(SPLIT(B6763,"";""))"),"C")</f>
        <v>C</v>
      </c>
      <c r="F6763" s="1" t="str">
        <f>IFERROR(__xludf.DUMMYFUNCTION("""COMPUTED_VALUE"""),"C++")</f>
        <v>C++</v>
      </c>
      <c r="G6763" s="1" t="str">
        <f>IFERROR(__xludf.DUMMYFUNCTION("""COMPUTED_VALUE"""),"C#")</f>
        <v>C#</v>
      </c>
      <c r="H6763" s="1" t="str">
        <f>IFERROR(__xludf.DUMMYFUNCTION("""COMPUTED_VALUE"""),"HTML/CSS")</f>
        <v>HTML/CSS</v>
      </c>
      <c r="I6763" s="1" t="str">
        <f>IFERROR(__xludf.DUMMYFUNCTION("""COMPUTED_VALUE"""),"Java")</f>
        <v>Java</v>
      </c>
      <c r="J6763" s="1" t="str">
        <f>IFERROR(__xludf.DUMMYFUNCTION("""COMPUTED_VALUE"""),"JavaScript")</f>
        <v>JavaScript</v>
      </c>
      <c r="K6763" s="1" t="str">
        <f>IFERROR(__xludf.DUMMYFUNCTION("""COMPUTED_VALUE"""),"PHP")</f>
        <v>PHP</v>
      </c>
      <c r="L6763" s="1" t="str">
        <f>IFERROR(__xludf.DUMMYFUNCTION("""COMPUTED_VALUE"""),"SQL")</f>
        <v>SQL</v>
      </c>
    </row>
    <row r="6764">
      <c r="B6764" s="1" t="str">
        <f>IFERROR(__xludf.DUMMYFUNCTION("""COMPUTED_VALUE"""),"Bash/Shell/PowerShell;HTML/CSS;JavaScript;PHP;Ruby;SQL")</f>
        <v>Bash/Shell/PowerShell;HTML/CSS;JavaScript;PHP;Ruby;SQL</v>
      </c>
      <c r="E6764" s="1" t="str">
        <f>IFERROR(__xludf.DUMMYFUNCTION("UNIQUE(SPLIT(B6764,"";""))"),"Bash/Shell/PowerShell")</f>
        <v>Bash/Shell/PowerShell</v>
      </c>
      <c r="F6764" s="1" t="str">
        <f>IFERROR(__xludf.DUMMYFUNCTION("""COMPUTED_VALUE"""),"HTML/CSS")</f>
        <v>HTML/CSS</v>
      </c>
      <c r="G6764" s="1" t="str">
        <f>IFERROR(__xludf.DUMMYFUNCTION("""COMPUTED_VALUE"""),"JavaScript")</f>
        <v>JavaScript</v>
      </c>
      <c r="H6764" s="1" t="str">
        <f>IFERROR(__xludf.DUMMYFUNCTION("""COMPUTED_VALUE"""),"PHP")</f>
        <v>PHP</v>
      </c>
      <c r="I6764" s="1" t="str">
        <f>IFERROR(__xludf.DUMMYFUNCTION("""COMPUTED_VALUE"""),"Ruby")</f>
        <v>Ruby</v>
      </c>
      <c r="J6764" s="1" t="str">
        <f>IFERROR(__xludf.DUMMYFUNCTION("""COMPUTED_VALUE"""),"SQL")</f>
        <v>SQL</v>
      </c>
    </row>
    <row r="6765">
      <c r="B6765" s="1" t="str">
        <f>IFERROR(__xludf.DUMMYFUNCTION("""COMPUTED_VALUE"""),"Bash/Shell/PowerShell;C#;HTML/CSS;JavaScript;Python;R;SQL;TypeScript")</f>
        <v>Bash/Shell/PowerShell;C#;HTML/CSS;JavaScript;Python;R;SQL;TypeScript</v>
      </c>
      <c r="E6765" s="1" t="str">
        <f>IFERROR(__xludf.DUMMYFUNCTION("UNIQUE(SPLIT(B6765,"";""))"),"Bash/Shell/PowerShell")</f>
        <v>Bash/Shell/PowerShell</v>
      </c>
      <c r="F6765" s="1" t="str">
        <f>IFERROR(__xludf.DUMMYFUNCTION("""COMPUTED_VALUE"""),"C#")</f>
        <v>C#</v>
      </c>
      <c r="G6765" s="1" t="str">
        <f>IFERROR(__xludf.DUMMYFUNCTION("""COMPUTED_VALUE"""),"HTML/CSS")</f>
        <v>HTML/CSS</v>
      </c>
      <c r="H6765" s="1" t="str">
        <f>IFERROR(__xludf.DUMMYFUNCTION("""COMPUTED_VALUE"""),"JavaScript")</f>
        <v>JavaScript</v>
      </c>
      <c r="I6765" s="1" t="str">
        <f>IFERROR(__xludf.DUMMYFUNCTION("""COMPUTED_VALUE"""),"Python")</f>
        <v>Python</v>
      </c>
      <c r="J6765" s="1" t="str">
        <f>IFERROR(__xludf.DUMMYFUNCTION("""COMPUTED_VALUE"""),"R")</f>
        <v>R</v>
      </c>
      <c r="K6765" s="1" t="str">
        <f>IFERROR(__xludf.DUMMYFUNCTION("""COMPUTED_VALUE"""),"SQL")</f>
        <v>SQL</v>
      </c>
      <c r="L6765" s="1" t="str">
        <f>IFERROR(__xludf.DUMMYFUNCTION("""COMPUTED_VALUE"""),"TypeScript")</f>
        <v>TypeScript</v>
      </c>
    </row>
    <row r="6766">
      <c r="B6766" s="1" t="str">
        <f>IFERROR(__xludf.DUMMYFUNCTION("""COMPUTED_VALUE"""),"Bash/Shell/PowerShell;C;HTML/CSS;Java;JavaScript;Python;SQL")</f>
        <v>Bash/Shell/PowerShell;C;HTML/CSS;Java;JavaScript;Python;SQL</v>
      </c>
      <c r="E6766" s="1" t="str">
        <f>IFERROR(__xludf.DUMMYFUNCTION("UNIQUE(SPLIT(B6766,"";""))"),"Bash/Shell/PowerShell")</f>
        <v>Bash/Shell/PowerShell</v>
      </c>
      <c r="F6766" s="1" t="str">
        <f>IFERROR(__xludf.DUMMYFUNCTION("""COMPUTED_VALUE"""),"C")</f>
        <v>C</v>
      </c>
      <c r="G6766" s="1" t="str">
        <f>IFERROR(__xludf.DUMMYFUNCTION("""COMPUTED_VALUE"""),"HTML/CSS")</f>
        <v>HTML/CSS</v>
      </c>
      <c r="H6766" s="1" t="str">
        <f>IFERROR(__xludf.DUMMYFUNCTION("""COMPUTED_VALUE"""),"Java")</f>
        <v>Java</v>
      </c>
      <c r="I6766" s="1" t="str">
        <f>IFERROR(__xludf.DUMMYFUNCTION("""COMPUTED_VALUE"""),"JavaScript")</f>
        <v>JavaScript</v>
      </c>
      <c r="J6766" s="1" t="str">
        <f>IFERROR(__xludf.DUMMYFUNCTION("""COMPUTED_VALUE"""),"Python")</f>
        <v>Python</v>
      </c>
      <c r="K6766" s="1" t="str">
        <f>IFERROR(__xludf.DUMMYFUNCTION("""COMPUTED_VALUE"""),"SQL")</f>
        <v>SQL</v>
      </c>
    </row>
    <row r="6767">
      <c r="B6767" s="1" t="str">
        <f>IFERROR(__xludf.DUMMYFUNCTION("""COMPUTED_VALUE"""),"Bash/Shell/PowerShell;Java;SQL")</f>
        <v>Bash/Shell/PowerShell;Java;SQL</v>
      </c>
      <c r="E6767" s="1" t="str">
        <f>IFERROR(__xludf.DUMMYFUNCTION("UNIQUE(SPLIT(B6767,"";""))"),"Bash/Shell/PowerShell")</f>
        <v>Bash/Shell/PowerShell</v>
      </c>
      <c r="F6767" s="1" t="str">
        <f>IFERROR(__xludf.DUMMYFUNCTION("""COMPUTED_VALUE"""),"Java")</f>
        <v>Java</v>
      </c>
      <c r="G6767" s="1" t="str">
        <f>IFERROR(__xludf.DUMMYFUNCTION("""COMPUTED_VALUE"""),"SQL")</f>
        <v>SQL</v>
      </c>
    </row>
    <row r="6768">
      <c r="B6768" s="1" t="str">
        <f>IFERROR(__xludf.DUMMYFUNCTION("""COMPUTED_VALUE"""),"C++;C#;HTML/CSS;Java;JavaScript;PHP;Python;SQL")</f>
        <v>C++;C#;HTML/CSS;Java;JavaScript;PHP;Python;SQL</v>
      </c>
      <c r="E6768" s="1" t="str">
        <f>IFERROR(__xludf.DUMMYFUNCTION("UNIQUE(SPLIT(B6768,"";""))"),"C++")</f>
        <v>C++</v>
      </c>
      <c r="F6768" s="1" t="str">
        <f>IFERROR(__xludf.DUMMYFUNCTION("""COMPUTED_VALUE"""),"C#")</f>
        <v>C#</v>
      </c>
      <c r="G6768" s="1" t="str">
        <f>IFERROR(__xludf.DUMMYFUNCTION("""COMPUTED_VALUE"""),"HTML/CSS")</f>
        <v>HTML/CSS</v>
      </c>
      <c r="H6768" s="1" t="str">
        <f>IFERROR(__xludf.DUMMYFUNCTION("""COMPUTED_VALUE"""),"Java")</f>
        <v>Java</v>
      </c>
      <c r="I6768" s="1" t="str">
        <f>IFERROR(__xludf.DUMMYFUNCTION("""COMPUTED_VALUE"""),"JavaScript")</f>
        <v>JavaScript</v>
      </c>
      <c r="J6768" s="1" t="str">
        <f>IFERROR(__xludf.DUMMYFUNCTION("""COMPUTED_VALUE"""),"PHP")</f>
        <v>PHP</v>
      </c>
      <c r="K6768" s="1" t="str">
        <f>IFERROR(__xludf.DUMMYFUNCTION("""COMPUTED_VALUE"""),"Python")</f>
        <v>Python</v>
      </c>
      <c r="L6768" s="1" t="str">
        <f>IFERROR(__xludf.DUMMYFUNCTION("""COMPUTED_VALUE"""),"SQL")</f>
        <v>SQL</v>
      </c>
    </row>
    <row r="6769">
      <c r="B6769" s="1" t="str">
        <f>IFERROR(__xludf.DUMMYFUNCTION("""COMPUTED_VALUE"""),"Bash/Shell/PowerShell;C#;HTML/CSS;Java;JavaScript;PHP;Python;SQL;TypeScript;VBA")</f>
        <v>Bash/Shell/PowerShell;C#;HTML/CSS;Java;JavaScript;PHP;Python;SQL;TypeScript;VBA</v>
      </c>
      <c r="E6769" s="1" t="str">
        <f>IFERROR(__xludf.DUMMYFUNCTION("UNIQUE(SPLIT(B6769,"";""))"),"Bash/Shell/PowerShell")</f>
        <v>Bash/Shell/PowerShell</v>
      </c>
      <c r="F6769" s="1" t="str">
        <f>IFERROR(__xludf.DUMMYFUNCTION("""COMPUTED_VALUE"""),"C#")</f>
        <v>C#</v>
      </c>
      <c r="G6769" s="1" t="str">
        <f>IFERROR(__xludf.DUMMYFUNCTION("""COMPUTED_VALUE"""),"HTML/CSS")</f>
        <v>HTML/CSS</v>
      </c>
      <c r="H6769" s="1" t="str">
        <f>IFERROR(__xludf.DUMMYFUNCTION("""COMPUTED_VALUE"""),"Java")</f>
        <v>Java</v>
      </c>
      <c r="I6769" s="1" t="str">
        <f>IFERROR(__xludf.DUMMYFUNCTION("""COMPUTED_VALUE"""),"JavaScript")</f>
        <v>JavaScript</v>
      </c>
      <c r="J6769" s="1" t="str">
        <f>IFERROR(__xludf.DUMMYFUNCTION("""COMPUTED_VALUE"""),"PHP")</f>
        <v>PHP</v>
      </c>
      <c r="K6769" s="1" t="str">
        <f>IFERROR(__xludf.DUMMYFUNCTION("""COMPUTED_VALUE"""),"Python")</f>
        <v>Python</v>
      </c>
      <c r="L6769" s="1" t="str">
        <f>IFERROR(__xludf.DUMMYFUNCTION("""COMPUTED_VALUE"""),"SQL")</f>
        <v>SQL</v>
      </c>
      <c r="M6769" s="1" t="str">
        <f>IFERROR(__xludf.DUMMYFUNCTION("""COMPUTED_VALUE"""),"TypeScript")</f>
        <v>TypeScript</v>
      </c>
      <c r="N6769" s="1" t="str">
        <f>IFERROR(__xludf.DUMMYFUNCTION("""COMPUTED_VALUE"""),"VBA")</f>
        <v>VBA</v>
      </c>
    </row>
    <row r="6770">
      <c r="B6770" s="1" t="str">
        <f>IFERROR(__xludf.DUMMYFUNCTION("""COMPUTED_VALUE"""),"Assembly;C++;C#")</f>
        <v>Assembly;C++;C#</v>
      </c>
      <c r="E6770" s="1" t="str">
        <f>IFERROR(__xludf.DUMMYFUNCTION("UNIQUE(SPLIT(B6770,"";""))"),"Assembly")</f>
        <v>Assembly</v>
      </c>
      <c r="F6770" s="1" t="str">
        <f>IFERROR(__xludf.DUMMYFUNCTION("""COMPUTED_VALUE"""),"C++")</f>
        <v>C++</v>
      </c>
      <c r="G6770" s="1" t="str">
        <f>IFERROR(__xludf.DUMMYFUNCTION("""COMPUTED_VALUE"""),"C#")</f>
        <v>C#</v>
      </c>
    </row>
    <row r="6771">
      <c r="B6771" s="1" t="str">
        <f>IFERROR(__xludf.DUMMYFUNCTION("""COMPUTED_VALUE"""),"Bash/Shell/PowerShell;C;Java;JavaScript;R;SQL;Swift")</f>
        <v>Bash/Shell/PowerShell;C;Java;JavaScript;R;SQL;Swift</v>
      </c>
      <c r="E6771" s="1" t="str">
        <f>IFERROR(__xludf.DUMMYFUNCTION("UNIQUE(SPLIT(B6771,"";""))"),"Bash/Shell/PowerShell")</f>
        <v>Bash/Shell/PowerShell</v>
      </c>
      <c r="F6771" s="1" t="str">
        <f>IFERROR(__xludf.DUMMYFUNCTION("""COMPUTED_VALUE"""),"C")</f>
        <v>C</v>
      </c>
      <c r="G6771" s="1" t="str">
        <f>IFERROR(__xludf.DUMMYFUNCTION("""COMPUTED_VALUE"""),"Java")</f>
        <v>Java</v>
      </c>
      <c r="H6771" s="1" t="str">
        <f>IFERROR(__xludf.DUMMYFUNCTION("""COMPUTED_VALUE"""),"JavaScript")</f>
        <v>JavaScript</v>
      </c>
      <c r="I6771" s="1" t="str">
        <f>IFERROR(__xludf.DUMMYFUNCTION("""COMPUTED_VALUE"""),"R")</f>
        <v>R</v>
      </c>
      <c r="J6771" s="1" t="str">
        <f>IFERROR(__xludf.DUMMYFUNCTION("""COMPUTED_VALUE"""),"SQL")</f>
        <v>SQL</v>
      </c>
      <c r="K6771" s="1" t="str">
        <f>IFERROR(__xludf.DUMMYFUNCTION("""COMPUTED_VALUE"""),"Swift")</f>
        <v>Swift</v>
      </c>
    </row>
    <row r="6772">
      <c r="B6772" s="1" t="str">
        <f>IFERROR(__xludf.DUMMYFUNCTION("""COMPUTED_VALUE"""),"Assembly;C;HTML/CSS;Java;JavaScript;SQL")</f>
        <v>Assembly;C;HTML/CSS;Java;JavaScript;SQL</v>
      </c>
      <c r="E6772" s="1" t="str">
        <f>IFERROR(__xludf.DUMMYFUNCTION("UNIQUE(SPLIT(B6772,"";""))"),"Assembly")</f>
        <v>Assembly</v>
      </c>
      <c r="F6772" s="1" t="str">
        <f>IFERROR(__xludf.DUMMYFUNCTION("""COMPUTED_VALUE"""),"C")</f>
        <v>C</v>
      </c>
      <c r="G6772" s="1" t="str">
        <f>IFERROR(__xludf.DUMMYFUNCTION("""COMPUTED_VALUE"""),"HTML/CSS")</f>
        <v>HTML/CSS</v>
      </c>
      <c r="H6772" s="1" t="str">
        <f>IFERROR(__xludf.DUMMYFUNCTION("""COMPUTED_VALUE"""),"Java")</f>
        <v>Java</v>
      </c>
      <c r="I6772" s="1" t="str">
        <f>IFERROR(__xludf.DUMMYFUNCTION("""COMPUTED_VALUE"""),"JavaScript")</f>
        <v>JavaScript</v>
      </c>
      <c r="J6772" s="1" t="str">
        <f>IFERROR(__xludf.DUMMYFUNCTION("""COMPUTED_VALUE"""),"SQL")</f>
        <v>SQL</v>
      </c>
    </row>
    <row r="6773">
      <c r="B6773" s="1" t="str">
        <f>IFERROR(__xludf.DUMMYFUNCTION("""COMPUTED_VALUE"""),"Bash/Shell/PowerShell;HTML/CSS;JavaScript;TypeScript")</f>
        <v>Bash/Shell/PowerShell;HTML/CSS;JavaScript;TypeScript</v>
      </c>
      <c r="E6773" s="1" t="str">
        <f>IFERROR(__xludf.DUMMYFUNCTION("UNIQUE(SPLIT(B6773,"";""))"),"Bash/Shell/PowerShell")</f>
        <v>Bash/Shell/PowerShell</v>
      </c>
      <c r="F6773" s="1" t="str">
        <f>IFERROR(__xludf.DUMMYFUNCTION("""COMPUTED_VALUE"""),"HTML/CSS")</f>
        <v>HTML/CSS</v>
      </c>
      <c r="G6773" s="1" t="str">
        <f>IFERROR(__xludf.DUMMYFUNCTION("""COMPUTED_VALUE"""),"JavaScript")</f>
        <v>JavaScript</v>
      </c>
      <c r="H6773" s="1" t="str">
        <f>IFERROR(__xludf.DUMMYFUNCTION("""COMPUTED_VALUE"""),"TypeScript")</f>
        <v>TypeScript</v>
      </c>
    </row>
    <row r="6774">
      <c r="B6774" s="1" t="str">
        <f>IFERROR(__xludf.DUMMYFUNCTION("""COMPUTED_VALUE"""),"Assembly;Bash/Shell/PowerShell;C;C++;C#;HTML/CSS;Java;JavaScript;Python;SQL")</f>
        <v>Assembly;Bash/Shell/PowerShell;C;C++;C#;HTML/CSS;Java;JavaScript;Python;SQL</v>
      </c>
      <c r="E6774" s="1" t="str">
        <f>IFERROR(__xludf.DUMMYFUNCTION("UNIQUE(SPLIT(B6774,"";""))"),"Assembly")</f>
        <v>Assembly</v>
      </c>
      <c r="F6774" s="1" t="str">
        <f>IFERROR(__xludf.DUMMYFUNCTION("""COMPUTED_VALUE"""),"Bash/Shell/PowerShell")</f>
        <v>Bash/Shell/PowerShell</v>
      </c>
      <c r="G6774" s="1" t="str">
        <f>IFERROR(__xludf.DUMMYFUNCTION("""COMPUTED_VALUE"""),"C")</f>
        <v>C</v>
      </c>
      <c r="H6774" s="1" t="str">
        <f>IFERROR(__xludf.DUMMYFUNCTION("""COMPUTED_VALUE"""),"C++")</f>
        <v>C++</v>
      </c>
      <c r="I6774" s="1" t="str">
        <f>IFERROR(__xludf.DUMMYFUNCTION("""COMPUTED_VALUE"""),"C#")</f>
        <v>C#</v>
      </c>
      <c r="J6774" s="1" t="str">
        <f>IFERROR(__xludf.DUMMYFUNCTION("""COMPUTED_VALUE"""),"HTML/CSS")</f>
        <v>HTML/CSS</v>
      </c>
      <c r="K6774" s="1" t="str">
        <f>IFERROR(__xludf.DUMMYFUNCTION("""COMPUTED_VALUE"""),"Java")</f>
        <v>Java</v>
      </c>
      <c r="L6774" s="1" t="str">
        <f>IFERROR(__xludf.DUMMYFUNCTION("""COMPUTED_VALUE"""),"JavaScript")</f>
        <v>JavaScript</v>
      </c>
      <c r="M6774" s="1" t="str">
        <f>IFERROR(__xludf.DUMMYFUNCTION("""COMPUTED_VALUE"""),"Python")</f>
        <v>Python</v>
      </c>
      <c r="N6774" s="1" t="str">
        <f>IFERROR(__xludf.DUMMYFUNCTION("""COMPUTED_VALUE"""),"SQL")</f>
        <v>SQL</v>
      </c>
    </row>
    <row r="6775">
      <c r="B6775" s="1" t="str">
        <f>IFERROR(__xludf.DUMMYFUNCTION("""COMPUTED_VALUE"""),"VBA")</f>
        <v>VBA</v>
      </c>
      <c r="E6775" s="1" t="str">
        <f>IFERROR(__xludf.DUMMYFUNCTION("UNIQUE(SPLIT(B6775,"";""))"),"VBA")</f>
        <v>VBA</v>
      </c>
    </row>
    <row r="6776">
      <c r="B6776" s="1" t="str">
        <f>IFERROR(__xludf.DUMMYFUNCTION("""COMPUTED_VALUE"""),"C;C++;Python")</f>
        <v>C;C++;Python</v>
      </c>
      <c r="E6776" s="1" t="str">
        <f>IFERROR(__xludf.DUMMYFUNCTION("UNIQUE(SPLIT(B6776,"";""))"),"C")</f>
        <v>C</v>
      </c>
      <c r="F6776" s="1" t="str">
        <f>IFERROR(__xludf.DUMMYFUNCTION("""COMPUTED_VALUE"""),"C++")</f>
        <v>C++</v>
      </c>
      <c r="G6776" s="1" t="str">
        <f>IFERROR(__xludf.DUMMYFUNCTION("""COMPUTED_VALUE"""),"Python")</f>
        <v>Python</v>
      </c>
    </row>
    <row r="6777">
      <c r="B6777" s="1" t="str">
        <f>IFERROR(__xludf.DUMMYFUNCTION("""COMPUTED_VALUE"""),"Bash/Shell/PowerShell;C#;HTML/CSS;JavaScript;PHP;SQL")</f>
        <v>Bash/Shell/PowerShell;C#;HTML/CSS;JavaScript;PHP;SQL</v>
      </c>
      <c r="E6777" s="1" t="str">
        <f>IFERROR(__xludf.DUMMYFUNCTION("UNIQUE(SPLIT(B6777,"";""))"),"Bash/Shell/PowerShell")</f>
        <v>Bash/Shell/PowerShell</v>
      </c>
      <c r="F6777" s="1" t="str">
        <f>IFERROR(__xludf.DUMMYFUNCTION("""COMPUTED_VALUE"""),"C#")</f>
        <v>C#</v>
      </c>
      <c r="G6777" s="1" t="str">
        <f>IFERROR(__xludf.DUMMYFUNCTION("""COMPUTED_VALUE"""),"HTML/CSS")</f>
        <v>HTML/CSS</v>
      </c>
      <c r="H6777" s="1" t="str">
        <f>IFERROR(__xludf.DUMMYFUNCTION("""COMPUTED_VALUE"""),"JavaScript")</f>
        <v>JavaScript</v>
      </c>
      <c r="I6777" s="1" t="str">
        <f>IFERROR(__xludf.DUMMYFUNCTION("""COMPUTED_VALUE"""),"PHP")</f>
        <v>PHP</v>
      </c>
      <c r="J6777" s="1" t="str">
        <f>IFERROR(__xludf.DUMMYFUNCTION("""COMPUTED_VALUE"""),"SQL")</f>
        <v>SQL</v>
      </c>
    </row>
    <row r="6778">
      <c r="B6778" s="1" t="str">
        <f>IFERROR(__xludf.DUMMYFUNCTION("""COMPUTED_VALUE"""),"Assembly;C;HTML/CSS;JavaScript;PHP")</f>
        <v>Assembly;C;HTML/CSS;JavaScript;PHP</v>
      </c>
      <c r="E6778" s="1" t="str">
        <f>IFERROR(__xludf.DUMMYFUNCTION("UNIQUE(SPLIT(B6778,"";""))"),"Assembly")</f>
        <v>Assembly</v>
      </c>
      <c r="F6778" s="1" t="str">
        <f>IFERROR(__xludf.DUMMYFUNCTION("""COMPUTED_VALUE"""),"C")</f>
        <v>C</v>
      </c>
      <c r="G6778" s="1" t="str">
        <f>IFERROR(__xludf.DUMMYFUNCTION("""COMPUTED_VALUE"""),"HTML/CSS")</f>
        <v>HTML/CSS</v>
      </c>
      <c r="H6778" s="1" t="str">
        <f>IFERROR(__xludf.DUMMYFUNCTION("""COMPUTED_VALUE"""),"JavaScript")</f>
        <v>JavaScript</v>
      </c>
      <c r="I6778" s="1" t="str">
        <f>IFERROR(__xludf.DUMMYFUNCTION("""COMPUTED_VALUE"""),"PHP")</f>
        <v>PHP</v>
      </c>
    </row>
    <row r="6779">
      <c r="B6779" s="1" t="str">
        <f>IFERROR(__xludf.DUMMYFUNCTION("""COMPUTED_VALUE"""),"Bash/Shell/PowerShell;C;C++;C#;HTML/CSS;Java;JavaScript;Python;SQL;TypeScript")</f>
        <v>Bash/Shell/PowerShell;C;C++;C#;HTML/CSS;Java;JavaScript;Python;SQL;TypeScript</v>
      </c>
      <c r="E6779" s="1" t="str">
        <f>IFERROR(__xludf.DUMMYFUNCTION("UNIQUE(SPLIT(B6779,"";""))"),"Bash/Shell/PowerShell")</f>
        <v>Bash/Shell/PowerShell</v>
      </c>
      <c r="F6779" s="1" t="str">
        <f>IFERROR(__xludf.DUMMYFUNCTION("""COMPUTED_VALUE"""),"C")</f>
        <v>C</v>
      </c>
      <c r="G6779" s="1" t="str">
        <f>IFERROR(__xludf.DUMMYFUNCTION("""COMPUTED_VALUE"""),"C++")</f>
        <v>C++</v>
      </c>
      <c r="H6779" s="1" t="str">
        <f>IFERROR(__xludf.DUMMYFUNCTION("""COMPUTED_VALUE"""),"C#")</f>
        <v>C#</v>
      </c>
      <c r="I6779" s="1" t="str">
        <f>IFERROR(__xludf.DUMMYFUNCTION("""COMPUTED_VALUE"""),"HTML/CSS")</f>
        <v>HTML/CSS</v>
      </c>
      <c r="J6779" s="1" t="str">
        <f>IFERROR(__xludf.DUMMYFUNCTION("""COMPUTED_VALUE"""),"Java")</f>
        <v>Java</v>
      </c>
      <c r="K6779" s="1" t="str">
        <f>IFERROR(__xludf.DUMMYFUNCTION("""COMPUTED_VALUE"""),"JavaScript")</f>
        <v>JavaScript</v>
      </c>
      <c r="L6779" s="1" t="str">
        <f>IFERROR(__xludf.DUMMYFUNCTION("""COMPUTED_VALUE"""),"Python")</f>
        <v>Python</v>
      </c>
      <c r="M6779" s="1" t="str">
        <f>IFERROR(__xludf.DUMMYFUNCTION("""COMPUTED_VALUE"""),"SQL")</f>
        <v>SQL</v>
      </c>
      <c r="N6779" s="1" t="str">
        <f>IFERROR(__xludf.DUMMYFUNCTION("""COMPUTED_VALUE"""),"TypeScript")</f>
        <v>TypeScript</v>
      </c>
    </row>
    <row r="6780">
      <c r="B6780" s="1" t="str">
        <f>IFERROR(__xludf.DUMMYFUNCTION("""COMPUTED_VALUE"""),"HTML/CSS;JavaScript")</f>
        <v>HTML/CSS;JavaScript</v>
      </c>
      <c r="E6780" s="1" t="str">
        <f>IFERROR(__xludf.DUMMYFUNCTION("UNIQUE(SPLIT(B6780,"";""))"),"HTML/CSS")</f>
        <v>HTML/CSS</v>
      </c>
      <c r="F6780" s="1" t="str">
        <f>IFERROR(__xludf.DUMMYFUNCTION("""COMPUTED_VALUE"""),"JavaScript")</f>
        <v>JavaScript</v>
      </c>
    </row>
    <row r="6781">
      <c r="B6781" s="1" t="str">
        <f>IFERROR(__xludf.DUMMYFUNCTION("""COMPUTED_VALUE"""),"Bash/Shell/PowerShell;HTML/CSS;Java;JavaScript;Kotlin;PHP;Python;SQL;TypeScript")</f>
        <v>Bash/Shell/PowerShell;HTML/CSS;Java;JavaScript;Kotlin;PHP;Python;SQL;TypeScript</v>
      </c>
      <c r="E6781" s="1" t="str">
        <f>IFERROR(__xludf.DUMMYFUNCTION("UNIQUE(SPLIT(B6781,"";""))"),"Bash/Shell/PowerShell")</f>
        <v>Bash/Shell/PowerShell</v>
      </c>
      <c r="F6781" s="1" t="str">
        <f>IFERROR(__xludf.DUMMYFUNCTION("""COMPUTED_VALUE"""),"HTML/CSS")</f>
        <v>HTML/CSS</v>
      </c>
      <c r="G6781" s="1" t="str">
        <f>IFERROR(__xludf.DUMMYFUNCTION("""COMPUTED_VALUE"""),"Java")</f>
        <v>Java</v>
      </c>
      <c r="H6781" s="1" t="str">
        <f>IFERROR(__xludf.DUMMYFUNCTION("""COMPUTED_VALUE"""),"JavaScript")</f>
        <v>JavaScript</v>
      </c>
      <c r="I6781" s="1" t="str">
        <f>IFERROR(__xludf.DUMMYFUNCTION("""COMPUTED_VALUE"""),"Kotlin")</f>
        <v>Kotlin</v>
      </c>
      <c r="J6781" s="1" t="str">
        <f>IFERROR(__xludf.DUMMYFUNCTION("""COMPUTED_VALUE"""),"PHP")</f>
        <v>PHP</v>
      </c>
      <c r="K6781" s="1" t="str">
        <f>IFERROR(__xludf.DUMMYFUNCTION("""COMPUTED_VALUE"""),"Python")</f>
        <v>Python</v>
      </c>
      <c r="L6781" s="1" t="str">
        <f>IFERROR(__xludf.DUMMYFUNCTION("""COMPUTED_VALUE"""),"SQL")</f>
        <v>SQL</v>
      </c>
      <c r="M6781" s="1" t="str">
        <f>IFERROR(__xludf.DUMMYFUNCTION("""COMPUTED_VALUE"""),"TypeScript")</f>
        <v>TypeScript</v>
      </c>
    </row>
    <row r="6782">
      <c r="B6782" s="1" t="str">
        <f>IFERROR(__xludf.DUMMYFUNCTION("""COMPUTED_VALUE"""),"Bash/Shell/PowerShell;HTML/CSS;JavaScript;PHP;SQL")</f>
        <v>Bash/Shell/PowerShell;HTML/CSS;JavaScript;PHP;SQL</v>
      </c>
      <c r="E6782" s="1" t="str">
        <f>IFERROR(__xludf.DUMMYFUNCTION("UNIQUE(SPLIT(B6782,"";""))"),"Bash/Shell/PowerShell")</f>
        <v>Bash/Shell/PowerShell</v>
      </c>
      <c r="F6782" s="1" t="str">
        <f>IFERROR(__xludf.DUMMYFUNCTION("""COMPUTED_VALUE"""),"HTML/CSS")</f>
        <v>HTML/CSS</v>
      </c>
      <c r="G6782" s="1" t="str">
        <f>IFERROR(__xludf.DUMMYFUNCTION("""COMPUTED_VALUE"""),"JavaScript")</f>
        <v>JavaScript</v>
      </c>
      <c r="H6782" s="1" t="str">
        <f>IFERROR(__xludf.DUMMYFUNCTION("""COMPUTED_VALUE"""),"PHP")</f>
        <v>PHP</v>
      </c>
      <c r="I6782" s="1" t="str">
        <f>IFERROR(__xludf.DUMMYFUNCTION("""COMPUTED_VALUE"""),"SQL")</f>
        <v>SQL</v>
      </c>
    </row>
    <row r="6783">
      <c r="B6783" s="1" t="str">
        <f>IFERROR(__xludf.DUMMYFUNCTION("""COMPUTED_VALUE"""),"HTML/CSS;Java;JavaScript")</f>
        <v>HTML/CSS;Java;JavaScript</v>
      </c>
      <c r="E6783" s="1" t="str">
        <f>IFERROR(__xludf.DUMMYFUNCTION("UNIQUE(SPLIT(B6783,"";""))"),"HTML/CSS")</f>
        <v>HTML/CSS</v>
      </c>
      <c r="F6783" s="1" t="str">
        <f>IFERROR(__xludf.DUMMYFUNCTION("""COMPUTED_VALUE"""),"Java")</f>
        <v>Java</v>
      </c>
      <c r="G6783" s="1" t="str">
        <f>IFERROR(__xludf.DUMMYFUNCTION("""COMPUTED_VALUE"""),"JavaScript")</f>
        <v>JavaScript</v>
      </c>
    </row>
    <row r="6784">
      <c r="B6784" s="1" t="str">
        <f>IFERROR(__xludf.DUMMYFUNCTION("""COMPUTED_VALUE"""),"C;SQL;Other(s):")</f>
        <v>C;SQL;Other(s):</v>
      </c>
      <c r="E6784" s="1" t="str">
        <f>IFERROR(__xludf.DUMMYFUNCTION("UNIQUE(SPLIT(B6784,"";""))"),"C")</f>
        <v>C</v>
      </c>
      <c r="F6784" s="1" t="str">
        <f>IFERROR(__xludf.DUMMYFUNCTION("""COMPUTED_VALUE"""),"SQL")</f>
        <v>SQL</v>
      </c>
      <c r="G6784" s="1" t="str">
        <f>IFERROR(__xludf.DUMMYFUNCTION("""COMPUTED_VALUE"""),"Other(s):")</f>
        <v>Other(s):</v>
      </c>
    </row>
    <row r="6785">
      <c r="B6785" s="1" t="str">
        <f>IFERROR(__xludf.DUMMYFUNCTION("""COMPUTED_VALUE"""),"Bash/Shell/PowerShell;C++;C#;Go;JavaScript;Rust;SQL")</f>
        <v>Bash/Shell/PowerShell;C++;C#;Go;JavaScript;Rust;SQL</v>
      </c>
      <c r="E6785" s="1" t="str">
        <f>IFERROR(__xludf.DUMMYFUNCTION("UNIQUE(SPLIT(B6785,"";""))"),"Bash/Shell/PowerShell")</f>
        <v>Bash/Shell/PowerShell</v>
      </c>
      <c r="F6785" s="1" t="str">
        <f>IFERROR(__xludf.DUMMYFUNCTION("""COMPUTED_VALUE"""),"C++")</f>
        <v>C++</v>
      </c>
      <c r="G6785" s="1" t="str">
        <f>IFERROR(__xludf.DUMMYFUNCTION("""COMPUTED_VALUE"""),"C#")</f>
        <v>C#</v>
      </c>
      <c r="H6785" s="1" t="str">
        <f>IFERROR(__xludf.DUMMYFUNCTION("""COMPUTED_VALUE"""),"Go")</f>
        <v>Go</v>
      </c>
      <c r="I6785" s="1" t="str">
        <f>IFERROR(__xludf.DUMMYFUNCTION("""COMPUTED_VALUE"""),"JavaScript")</f>
        <v>JavaScript</v>
      </c>
      <c r="J6785" s="1" t="str">
        <f>IFERROR(__xludf.DUMMYFUNCTION("""COMPUTED_VALUE"""),"Rust")</f>
        <v>Rust</v>
      </c>
      <c r="K6785" s="1" t="str">
        <f>IFERROR(__xludf.DUMMYFUNCTION("""COMPUTED_VALUE"""),"SQL")</f>
        <v>SQL</v>
      </c>
    </row>
    <row r="6786">
      <c r="B6786" s="1" t="str">
        <f>IFERROR(__xludf.DUMMYFUNCTION("""COMPUTED_VALUE"""),"JavaScript;Python;Ruby;Swift")</f>
        <v>JavaScript;Python;Ruby;Swift</v>
      </c>
      <c r="E6786" s="1" t="str">
        <f>IFERROR(__xludf.DUMMYFUNCTION("UNIQUE(SPLIT(B6786,"";""))"),"JavaScript")</f>
        <v>JavaScript</v>
      </c>
      <c r="F6786" s="1" t="str">
        <f>IFERROR(__xludf.DUMMYFUNCTION("""COMPUTED_VALUE"""),"Python")</f>
        <v>Python</v>
      </c>
      <c r="G6786" s="1" t="str">
        <f>IFERROR(__xludf.DUMMYFUNCTION("""COMPUTED_VALUE"""),"Ruby")</f>
        <v>Ruby</v>
      </c>
      <c r="H6786" s="1" t="str">
        <f>IFERROR(__xludf.DUMMYFUNCTION("""COMPUTED_VALUE"""),"Swift")</f>
        <v>Swift</v>
      </c>
    </row>
    <row r="6787">
      <c r="B6787" s="1" t="str">
        <f>IFERROR(__xludf.DUMMYFUNCTION("""COMPUTED_VALUE"""),"Bash/Shell/PowerShell;HTML/CSS;JavaScript;PHP;Python;SQL;TypeScript")</f>
        <v>Bash/Shell/PowerShell;HTML/CSS;JavaScript;PHP;Python;SQL;TypeScript</v>
      </c>
      <c r="E6787" s="1" t="str">
        <f>IFERROR(__xludf.DUMMYFUNCTION("UNIQUE(SPLIT(B6787,"";""))"),"Bash/Shell/PowerShell")</f>
        <v>Bash/Shell/PowerShell</v>
      </c>
      <c r="F6787" s="1" t="str">
        <f>IFERROR(__xludf.DUMMYFUNCTION("""COMPUTED_VALUE"""),"HTML/CSS")</f>
        <v>HTML/CSS</v>
      </c>
      <c r="G6787" s="1" t="str">
        <f>IFERROR(__xludf.DUMMYFUNCTION("""COMPUTED_VALUE"""),"JavaScript")</f>
        <v>JavaScript</v>
      </c>
      <c r="H6787" s="1" t="str">
        <f>IFERROR(__xludf.DUMMYFUNCTION("""COMPUTED_VALUE"""),"PHP")</f>
        <v>PHP</v>
      </c>
      <c r="I6787" s="1" t="str">
        <f>IFERROR(__xludf.DUMMYFUNCTION("""COMPUTED_VALUE"""),"Python")</f>
        <v>Python</v>
      </c>
      <c r="J6787" s="1" t="str">
        <f>IFERROR(__xludf.DUMMYFUNCTION("""COMPUTED_VALUE"""),"SQL")</f>
        <v>SQL</v>
      </c>
      <c r="K6787" s="1" t="str">
        <f>IFERROR(__xludf.DUMMYFUNCTION("""COMPUTED_VALUE"""),"TypeScript")</f>
        <v>TypeScript</v>
      </c>
    </row>
    <row r="6788">
      <c r="B6788" s="1" t="str">
        <f>IFERROR(__xludf.DUMMYFUNCTION("""COMPUTED_VALUE"""),"Python;SQL;Other(s):")</f>
        <v>Python;SQL;Other(s):</v>
      </c>
      <c r="E6788" s="1" t="str">
        <f>IFERROR(__xludf.DUMMYFUNCTION("UNIQUE(SPLIT(B6788,"";""))"),"Python")</f>
        <v>Python</v>
      </c>
      <c r="F6788" s="1" t="str">
        <f>IFERROR(__xludf.DUMMYFUNCTION("""COMPUTED_VALUE"""),"SQL")</f>
        <v>SQL</v>
      </c>
      <c r="G6788" s="1" t="str">
        <f>IFERROR(__xludf.DUMMYFUNCTION("""COMPUTED_VALUE"""),"Other(s):")</f>
        <v>Other(s):</v>
      </c>
    </row>
    <row r="6789">
      <c r="B6789" s="1" t="str">
        <f>IFERROR(__xludf.DUMMYFUNCTION("""COMPUTED_VALUE"""),"Assembly;Bash/Shell/PowerShell;C;C++;C#;HTML/CSS;Java;JavaScript;PHP;Python;SQL;VBA;Other(s):")</f>
        <v>Assembly;Bash/Shell/PowerShell;C;C++;C#;HTML/CSS;Java;JavaScript;PHP;Python;SQL;VBA;Other(s):</v>
      </c>
      <c r="E6789" s="1" t="str">
        <f>IFERROR(__xludf.DUMMYFUNCTION("UNIQUE(SPLIT(B6789,"";""))"),"Assembly")</f>
        <v>Assembly</v>
      </c>
      <c r="F6789" s="1" t="str">
        <f>IFERROR(__xludf.DUMMYFUNCTION("""COMPUTED_VALUE"""),"Bash/Shell/PowerShell")</f>
        <v>Bash/Shell/PowerShell</v>
      </c>
      <c r="G6789" s="1" t="str">
        <f>IFERROR(__xludf.DUMMYFUNCTION("""COMPUTED_VALUE"""),"C")</f>
        <v>C</v>
      </c>
      <c r="H6789" s="1" t="str">
        <f>IFERROR(__xludf.DUMMYFUNCTION("""COMPUTED_VALUE"""),"C++")</f>
        <v>C++</v>
      </c>
      <c r="I6789" s="1" t="str">
        <f>IFERROR(__xludf.DUMMYFUNCTION("""COMPUTED_VALUE"""),"C#")</f>
        <v>C#</v>
      </c>
      <c r="J6789" s="1" t="str">
        <f>IFERROR(__xludf.DUMMYFUNCTION("""COMPUTED_VALUE"""),"HTML/CSS")</f>
        <v>HTML/CSS</v>
      </c>
      <c r="K6789" s="1" t="str">
        <f>IFERROR(__xludf.DUMMYFUNCTION("""COMPUTED_VALUE"""),"Java")</f>
        <v>Java</v>
      </c>
      <c r="L6789" s="1" t="str">
        <f>IFERROR(__xludf.DUMMYFUNCTION("""COMPUTED_VALUE"""),"JavaScript")</f>
        <v>JavaScript</v>
      </c>
      <c r="M6789" s="1" t="str">
        <f>IFERROR(__xludf.DUMMYFUNCTION("""COMPUTED_VALUE"""),"PHP")</f>
        <v>PHP</v>
      </c>
      <c r="N6789" s="1" t="str">
        <f>IFERROR(__xludf.DUMMYFUNCTION("""COMPUTED_VALUE"""),"Python")</f>
        <v>Python</v>
      </c>
      <c r="O6789" s="1" t="str">
        <f>IFERROR(__xludf.DUMMYFUNCTION("""COMPUTED_VALUE"""),"SQL")</f>
        <v>SQL</v>
      </c>
      <c r="P6789" s="1" t="str">
        <f>IFERROR(__xludf.DUMMYFUNCTION("""COMPUTED_VALUE"""),"VBA")</f>
        <v>VBA</v>
      </c>
      <c r="Q6789" s="1" t="str">
        <f>IFERROR(__xludf.DUMMYFUNCTION("""COMPUTED_VALUE"""),"Other(s):")</f>
        <v>Other(s):</v>
      </c>
    </row>
    <row r="6790">
      <c r="B6790" s="1" t="str">
        <f>IFERROR(__xludf.DUMMYFUNCTION("""COMPUTED_VALUE"""),"Java")</f>
        <v>Java</v>
      </c>
      <c r="E6790" s="1" t="str">
        <f>IFERROR(__xludf.DUMMYFUNCTION("UNIQUE(SPLIT(B6790,"";""))"),"Java")</f>
        <v>Java</v>
      </c>
    </row>
    <row r="6791">
      <c r="B6791" s="1" t="str">
        <f>IFERROR(__xludf.DUMMYFUNCTION("""COMPUTED_VALUE"""),"Elixir;HTML/CSS;JavaScript;SQL")</f>
        <v>Elixir;HTML/CSS;JavaScript;SQL</v>
      </c>
      <c r="E6791" s="1" t="str">
        <f>IFERROR(__xludf.DUMMYFUNCTION("UNIQUE(SPLIT(B6791,"";""))"),"Elixir")</f>
        <v>Elixir</v>
      </c>
      <c r="F6791" s="1" t="str">
        <f>IFERROR(__xludf.DUMMYFUNCTION("""COMPUTED_VALUE"""),"HTML/CSS")</f>
        <v>HTML/CSS</v>
      </c>
      <c r="G6791" s="1" t="str">
        <f>IFERROR(__xludf.DUMMYFUNCTION("""COMPUTED_VALUE"""),"JavaScript")</f>
        <v>JavaScript</v>
      </c>
      <c r="H6791" s="1" t="str">
        <f>IFERROR(__xludf.DUMMYFUNCTION("""COMPUTED_VALUE"""),"SQL")</f>
        <v>SQL</v>
      </c>
    </row>
    <row r="6792">
      <c r="B6792" s="1" t="str">
        <f>IFERROR(__xludf.DUMMYFUNCTION("""COMPUTED_VALUE"""),"Objective-C;Swift")</f>
        <v>Objective-C;Swift</v>
      </c>
      <c r="E6792" s="1" t="str">
        <f>IFERROR(__xludf.DUMMYFUNCTION("UNIQUE(SPLIT(B6792,"";""))"),"Objective-C")</f>
        <v>Objective-C</v>
      </c>
      <c r="F6792" s="1" t="str">
        <f>IFERROR(__xludf.DUMMYFUNCTION("""COMPUTED_VALUE"""),"Swift")</f>
        <v>Swift</v>
      </c>
    </row>
    <row r="6793">
      <c r="B6793" s="1" t="str">
        <f>IFERROR(__xludf.DUMMYFUNCTION("""COMPUTED_VALUE"""),"Bash/Shell/PowerShell;Go;HTML/CSS;JavaScript;WebAssembly")</f>
        <v>Bash/Shell/PowerShell;Go;HTML/CSS;JavaScript;WebAssembly</v>
      </c>
      <c r="E6793" s="1" t="str">
        <f>IFERROR(__xludf.DUMMYFUNCTION("UNIQUE(SPLIT(B6793,"";""))"),"Bash/Shell/PowerShell")</f>
        <v>Bash/Shell/PowerShell</v>
      </c>
      <c r="F6793" s="1" t="str">
        <f>IFERROR(__xludf.DUMMYFUNCTION("""COMPUTED_VALUE"""),"Go")</f>
        <v>Go</v>
      </c>
      <c r="G6793" s="1" t="str">
        <f>IFERROR(__xludf.DUMMYFUNCTION("""COMPUTED_VALUE"""),"HTML/CSS")</f>
        <v>HTML/CSS</v>
      </c>
      <c r="H6793" s="1" t="str">
        <f>IFERROR(__xludf.DUMMYFUNCTION("""COMPUTED_VALUE"""),"JavaScript")</f>
        <v>JavaScript</v>
      </c>
      <c r="I6793" s="1" t="str">
        <f>IFERROR(__xludf.DUMMYFUNCTION("""COMPUTED_VALUE"""),"WebAssembly")</f>
        <v>WebAssembly</v>
      </c>
    </row>
    <row r="6794">
      <c r="B6794" s="1" t="str">
        <f>IFERROR(__xludf.DUMMYFUNCTION("""COMPUTED_VALUE"""),"C++;C#;JavaScript")</f>
        <v>C++;C#;JavaScript</v>
      </c>
      <c r="E6794" s="1" t="str">
        <f>IFERROR(__xludf.DUMMYFUNCTION("UNIQUE(SPLIT(B6794,"";""))"),"C++")</f>
        <v>C++</v>
      </c>
      <c r="F6794" s="1" t="str">
        <f>IFERROR(__xludf.DUMMYFUNCTION("""COMPUTED_VALUE"""),"C#")</f>
        <v>C#</v>
      </c>
      <c r="G6794" s="1" t="str">
        <f>IFERROR(__xludf.DUMMYFUNCTION("""COMPUTED_VALUE"""),"JavaScript")</f>
        <v>JavaScript</v>
      </c>
    </row>
    <row r="6795">
      <c r="B6795" s="1" t="str">
        <f>IFERROR(__xludf.DUMMYFUNCTION("""COMPUTED_VALUE"""),"Bash/Shell/PowerShell;Go;Java;JavaScript;Python;SQL;TypeScript")</f>
        <v>Bash/Shell/PowerShell;Go;Java;JavaScript;Python;SQL;TypeScript</v>
      </c>
      <c r="E6795" s="1" t="str">
        <f>IFERROR(__xludf.DUMMYFUNCTION("UNIQUE(SPLIT(B6795,"";""))"),"Bash/Shell/PowerShell")</f>
        <v>Bash/Shell/PowerShell</v>
      </c>
      <c r="F6795" s="1" t="str">
        <f>IFERROR(__xludf.DUMMYFUNCTION("""COMPUTED_VALUE"""),"Go")</f>
        <v>Go</v>
      </c>
      <c r="G6795" s="1" t="str">
        <f>IFERROR(__xludf.DUMMYFUNCTION("""COMPUTED_VALUE"""),"Java")</f>
        <v>Java</v>
      </c>
      <c r="H6795" s="1" t="str">
        <f>IFERROR(__xludf.DUMMYFUNCTION("""COMPUTED_VALUE"""),"JavaScript")</f>
        <v>JavaScript</v>
      </c>
      <c r="I6795" s="1" t="str">
        <f>IFERROR(__xludf.DUMMYFUNCTION("""COMPUTED_VALUE"""),"Python")</f>
        <v>Python</v>
      </c>
      <c r="J6795" s="1" t="str">
        <f>IFERROR(__xludf.DUMMYFUNCTION("""COMPUTED_VALUE"""),"SQL")</f>
        <v>SQL</v>
      </c>
      <c r="K6795" s="1" t="str">
        <f>IFERROR(__xludf.DUMMYFUNCTION("""COMPUTED_VALUE"""),"TypeScript")</f>
        <v>TypeScript</v>
      </c>
    </row>
    <row r="6796">
      <c r="B6796" s="1" t="str">
        <f>IFERROR(__xludf.DUMMYFUNCTION("""COMPUTED_VALUE"""),"JavaScript;PHP;Python;SQL;TypeScript")</f>
        <v>JavaScript;PHP;Python;SQL;TypeScript</v>
      </c>
      <c r="E6796" s="1" t="str">
        <f>IFERROR(__xludf.DUMMYFUNCTION("UNIQUE(SPLIT(B6796,"";""))"),"JavaScript")</f>
        <v>JavaScript</v>
      </c>
      <c r="F6796" s="1" t="str">
        <f>IFERROR(__xludf.DUMMYFUNCTION("""COMPUTED_VALUE"""),"PHP")</f>
        <v>PHP</v>
      </c>
      <c r="G6796" s="1" t="str">
        <f>IFERROR(__xludf.DUMMYFUNCTION("""COMPUTED_VALUE"""),"Python")</f>
        <v>Python</v>
      </c>
      <c r="H6796" s="1" t="str">
        <f>IFERROR(__xludf.DUMMYFUNCTION("""COMPUTED_VALUE"""),"SQL")</f>
        <v>SQL</v>
      </c>
      <c r="I6796" s="1" t="str">
        <f>IFERROR(__xludf.DUMMYFUNCTION("""COMPUTED_VALUE"""),"TypeScript")</f>
        <v>TypeScript</v>
      </c>
    </row>
    <row r="6797">
      <c r="B6797" s="1" t="str">
        <f>IFERROR(__xludf.DUMMYFUNCTION("""COMPUTED_VALUE"""),"Assembly;Bash/Shell/PowerShell;C;C++;C#;HTML/CSS;Java;SQL")</f>
        <v>Assembly;Bash/Shell/PowerShell;C;C++;C#;HTML/CSS;Java;SQL</v>
      </c>
      <c r="E6797" s="1" t="str">
        <f>IFERROR(__xludf.DUMMYFUNCTION("UNIQUE(SPLIT(B6797,"";""))"),"Assembly")</f>
        <v>Assembly</v>
      </c>
      <c r="F6797" s="1" t="str">
        <f>IFERROR(__xludf.DUMMYFUNCTION("""COMPUTED_VALUE"""),"Bash/Shell/PowerShell")</f>
        <v>Bash/Shell/PowerShell</v>
      </c>
      <c r="G6797" s="1" t="str">
        <f>IFERROR(__xludf.DUMMYFUNCTION("""COMPUTED_VALUE"""),"C")</f>
        <v>C</v>
      </c>
      <c r="H6797" s="1" t="str">
        <f>IFERROR(__xludf.DUMMYFUNCTION("""COMPUTED_VALUE"""),"C++")</f>
        <v>C++</v>
      </c>
      <c r="I6797" s="1" t="str">
        <f>IFERROR(__xludf.DUMMYFUNCTION("""COMPUTED_VALUE"""),"C#")</f>
        <v>C#</v>
      </c>
      <c r="J6797" s="1" t="str">
        <f>IFERROR(__xludf.DUMMYFUNCTION("""COMPUTED_VALUE"""),"HTML/CSS")</f>
        <v>HTML/CSS</v>
      </c>
      <c r="K6797" s="1" t="str">
        <f>IFERROR(__xludf.DUMMYFUNCTION("""COMPUTED_VALUE"""),"Java")</f>
        <v>Java</v>
      </c>
      <c r="L6797" s="1" t="str">
        <f>IFERROR(__xludf.DUMMYFUNCTION("""COMPUTED_VALUE"""),"SQL")</f>
        <v>SQL</v>
      </c>
    </row>
    <row r="6798">
      <c r="B6798" s="1" t="str">
        <f>IFERROR(__xludf.DUMMYFUNCTION("""COMPUTED_VALUE"""),"C++;Elixir;HTML/CSS;Java;JavaScript;Kotlin;Python;Ruby;SQL;TypeScript")</f>
        <v>C++;Elixir;HTML/CSS;Java;JavaScript;Kotlin;Python;Ruby;SQL;TypeScript</v>
      </c>
      <c r="E6798" s="1" t="str">
        <f>IFERROR(__xludf.DUMMYFUNCTION("UNIQUE(SPLIT(B6798,"";""))"),"C++")</f>
        <v>C++</v>
      </c>
      <c r="F6798" s="1" t="str">
        <f>IFERROR(__xludf.DUMMYFUNCTION("""COMPUTED_VALUE"""),"Elixir")</f>
        <v>Elixir</v>
      </c>
      <c r="G6798" s="1" t="str">
        <f>IFERROR(__xludf.DUMMYFUNCTION("""COMPUTED_VALUE"""),"HTML/CSS")</f>
        <v>HTML/CSS</v>
      </c>
      <c r="H6798" s="1" t="str">
        <f>IFERROR(__xludf.DUMMYFUNCTION("""COMPUTED_VALUE"""),"Java")</f>
        <v>Java</v>
      </c>
      <c r="I6798" s="1" t="str">
        <f>IFERROR(__xludf.DUMMYFUNCTION("""COMPUTED_VALUE"""),"JavaScript")</f>
        <v>JavaScript</v>
      </c>
      <c r="J6798" s="1" t="str">
        <f>IFERROR(__xludf.DUMMYFUNCTION("""COMPUTED_VALUE"""),"Kotlin")</f>
        <v>Kotlin</v>
      </c>
      <c r="K6798" s="1" t="str">
        <f>IFERROR(__xludf.DUMMYFUNCTION("""COMPUTED_VALUE"""),"Python")</f>
        <v>Python</v>
      </c>
      <c r="L6798" s="1" t="str">
        <f>IFERROR(__xludf.DUMMYFUNCTION("""COMPUTED_VALUE"""),"Ruby")</f>
        <v>Ruby</v>
      </c>
      <c r="M6798" s="1" t="str">
        <f>IFERROR(__xludf.DUMMYFUNCTION("""COMPUTED_VALUE"""),"SQL")</f>
        <v>SQL</v>
      </c>
      <c r="N6798" s="1" t="str">
        <f>IFERROR(__xludf.DUMMYFUNCTION("""COMPUTED_VALUE"""),"TypeScript")</f>
        <v>TypeScript</v>
      </c>
    </row>
    <row r="6799">
      <c r="B6799" s="1" t="str">
        <f>IFERROR(__xludf.DUMMYFUNCTION("""COMPUTED_VALUE"""),"C;Java;Ruby")</f>
        <v>C;Java;Ruby</v>
      </c>
      <c r="E6799" s="1" t="str">
        <f>IFERROR(__xludf.DUMMYFUNCTION("UNIQUE(SPLIT(B6799,"";""))"),"C")</f>
        <v>C</v>
      </c>
      <c r="F6799" s="1" t="str">
        <f>IFERROR(__xludf.DUMMYFUNCTION("""COMPUTED_VALUE"""),"Java")</f>
        <v>Java</v>
      </c>
      <c r="G6799" s="1" t="str">
        <f>IFERROR(__xludf.DUMMYFUNCTION("""COMPUTED_VALUE"""),"Ruby")</f>
        <v>Ruby</v>
      </c>
    </row>
    <row r="6800">
      <c r="B6800" s="1" t="str">
        <f>IFERROR(__xludf.DUMMYFUNCTION("""COMPUTED_VALUE"""),"PHP;SQL")</f>
        <v>PHP;SQL</v>
      </c>
      <c r="E6800" s="1" t="str">
        <f>IFERROR(__xludf.DUMMYFUNCTION("UNIQUE(SPLIT(B6800,"";""))"),"PHP")</f>
        <v>PHP</v>
      </c>
      <c r="F6800" s="1" t="str">
        <f>IFERROR(__xludf.DUMMYFUNCTION("""COMPUTED_VALUE"""),"SQL")</f>
        <v>SQL</v>
      </c>
    </row>
    <row r="6801">
      <c r="B6801" s="1" t="str">
        <f>IFERROR(__xludf.DUMMYFUNCTION("""COMPUTED_VALUE"""),"Bash/Shell/PowerShell;HTML/CSS;JavaScript;Python")</f>
        <v>Bash/Shell/PowerShell;HTML/CSS;JavaScript;Python</v>
      </c>
      <c r="E6801" s="1" t="str">
        <f>IFERROR(__xludf.DUMMYFUNCTION("UNIQUE(SPLIT(B6801,"";""))"),"Bash/Shell/PowerShell")</f>
        <v>Bash/Shell/PowerShell</v>
      </c>
      <c r="F6801" s="1" t="str">
        <f>IFERROR(__xludf.DUMMYFUNCTION("""COMPUTED_VALUE"""),"HTML/CSS")</f>
        <v>HTML/CSS</v>
      </c>
      <c r="G6801" s="1" t="str">
        <f>IFERROR(__xludf.DUMMYFUNCTION("""COMPUTED_VALUE"""),"JavaScript")</f>
        <v>JavaScript</v>
      </c>
      <c r="H6801" s="1" t="str">
        <f>IFERROR(__xludf.DUMMYFUNCTION("""COMPUTED_VALUE"""),"Python")</f>
        <v>Python</v>
      </c>
    </row>
    <row r="6802">
      <c r="B6802" s="1" t="str">
        <f>IFERROR(__xludf.DUMMYFUNCTION("""COMPUTED_VALUE"""),"Python;Scala")</f>
        <v>Python;Scala</v>
      </c>
      <c r="E6802" s="1" t="str">
        <f>IFERROR(__xludf.DUMMYFUNCTION("UNIQUE(SPLIT(B6802,"";""))"),"Python")</f>
        <v>Python</v>
      </c>
      <c r="F6802" s="1" t="str">
        <f>IFERROR(__xludf.DUMMYFUNCTION("""COMPUTED_VALUE"""),"Scala")</f>
        <v>Scala</v>
      </c>
    </row>
    <row r="6803">
      <c r="B6803" s="1" t="str">
        <f>IFERROR(__xludf.DUMMYFUNCTION("""COMPUTED_VALUE"""),"Java;Scala")</f>
        <v>Java;Scala</v>
      </c>
      <c r="E6803" s="1" t="str">
        <f>IFERROR(__xludf.DUMMYFUNCTION("UNIQUE(SPLIT(B6803,"";""))"),"Java")</f>
        <v>Java</v>
      </c>
      <c r="F6803" s="1" t="str">
        <f>IFERROR(__xludf.DUMMYFUNCTION("""COMPUTED_VALUE"""),"Scala")</f>
        <v>Scala</v>
      </c>
    </row>
    <row r="6804">
      <c r="B6804" s="1" t="str">
        <f>IFERROR(__xludf.DUMMYFUNCTION("""COMPUTED_VALUE"""),"Bash/Shell/PowerShell;HTML/CSS;JavaScript;Other(s):")</f>
        <v>Bash/Shell/PowerShell;HTML/CSS;JavaScript;Other(s):</v>
      </c>
      <c r="E6804" s="1" t="str">
        <f>IFERROR(__xludf.DUMMYFUNCTION("UNIQUE(SPLIT(B6804,"";""))"),"Bash/Shell/PowerShell")</f>
        <v>Bash/Shell/PowerShell</v>
      </c>
      <c r="F6804" s="1" t="str">
        <f>IFERROR(__xludf.DUMMYFUNCTION("""COMPUTED_VALUE"""),"HTML/CSS")</f>
        <v>HTML/CSS</v>
      </c>
      <c r="G6804" s="1" t="str">
        <f>IFERROR(__xludf.DUMMYFUNCTION("""COMPUTED_VALUE"""),"JavaScript")</f>
        <v>JavaScript</v>
      </c>
      <c r="H6804" s="1" t="str">
        <f>IFERROR(__xludf.DUMMYFUNCTION("""COMPUTED_VALUE"""),"Other(s):")</f>
        <v>Other(s):</v>
      </c>
    </row>
    <row r="6805">
      <c r="B6805" s="1" t="str">
        <f>IFERROR(__xludf.DUMMYFUNCTION("""COMPUTED_VALUE"""),"C#;HTML/CSS;JavaScript;SQL;TypeScript;VBA")</f>
        <v>C#;HTML/CSS;JavaScript;SQL;TypeScript;VBA</v>
      </c>
      <c r="E6805" s="1" t="str">
        <f>IFERROR(__xludf.DUMMYFUNCTION("UNIQUE(SPLIT(B6805,"";""))"),"C#")</f>
        <v>C#</v>
      </c>
      <c r="F6805" s="1" t="str">
        <f>IFERROR(__xludf.DUMMYFUNCTION("""COMPUTED_VALUE"""),"HTML/CSS")</f>
        <v>HTML/CSS</v>
      </c>
      <c r="G6805" s="1" t="str">
        <f>IFERROR(__xludf.DUMMYFUNCTION("""COMPUTED_VALUE"""),"JavaScript")</f>
        <v>JavaScript</v>
      </c>
      <c r="H6805" s="1" t="str">
        <f>IFERROR(__xludf.DUMMYFUNCTION("""COMPUTED_VALUE"""),"SQL")</f>
        <v>SQL</v>
      </c>
      <c r="I6805" s="1" t="str">
        <f>IFERROR(__xludf.DUMMYFUNCTION("""COMPUTED_VALUE"""),"TypeScript")</f>
        <v>TypeScript</v>
      </c>
      <c r="J6805" s="1" t="str">
        <f>IFERROR(__xludf.DUMMYFUNCTION("""COMPUTED_VALUE"""),"VBA")</f>
        <v>VBA</v>
      </c>
    </row>
    <row r="6806">
      <c r="B6806" s="1" t="str">
        <f>IFERROR(__xludf.DUMMYFUNCTION("""COMPUTED_VALUE"""),"Bash/Shell/PowerShell;Go;HTML/CSS;Java;JavaScript;PHP;SQL")</f>
        <v>Bash/Shell/PowerShell;Go;HTML/CSS;Java;JavaScript;PHP;SQL</v>
      </c>
      <c r="E6806" s="1" t="str">
        <f>IFERROR(__xludf.DUMMYFUNCTION("UNIQUE(SPLIT(B6806,"";""))"),"Bash/Shell/PowerShell")</f>
        <v>Bash/Shell/PowerShell</v>
      </c>
      <c r="F6806" s="1" t="str">
        <f>IFERROR(__xludf.DUMMYFUNCTION("""COMPUTED_VALUE"""),"Go")</f>
        <v>Go</v>
      </c>
      <c r="G6806" s="1" t="str">
        <f>IFERROR(__xludf.DUMMYFUNCTION("""COMPUTED_VALUE"""),"HTML/CSS")</f>
        <v>HTML/CSS</v>
      </c>
      <c r="H6806" s="1" t="str">
        <f>IFERROR(__xludf.DUMMYFUNCTION("""COMPUTED_VALUE"""),"Java")</f>
        <v>Java</v>
      </c>
      <c r="I6806" s="1" t="str">
        <f>IFERROR(__xludf.DUMMYFUNCTION("""COMPUTED_VALUE"""),"JavaScript")</f>
        <v>JavaScript</v>
      </c>
      <c r="J6806" s="1" t="str">
        <f>IFERROR(__xludf.DUMMYFUNCTION("""COMPUTED_VALUE"""),"PHP")</f>
        <v>PHP</v>
      </c>
      <c r="K6806" s="1" t="str">
        <f>IFERROR(__xludf.DUMMYFUNCTION("""COMPUTED_VALUE"""),"SQL")</f>
        <v>SQL</v>
      </c>
    </row>
    <row r="6807">
      <c r="B6807" s="1" t="str">
        <f>IFERROR(__xludf.DUMMYFUNCTION("""COMPUTED_VALUE"""),"C;C++;C#;HTML/CSS;JavaScript;PHP;SQL")</f>
        <v>C;C++;C#;HTML/CSS;JavaScript;PHP;SQL</v>
      </c>
      <c r="E6807" s="1" t="str">
        <f>IFERROR(__xludf.DUMMYFUNCTION("UNIQUE(SPLIT(B6807,"";""))"),"C")</f>
        <v>C</v>
      </c>
      <c r="F6807" s="1" t="str">
        <f>IFERROR(__xludf.DUMMYFUNCTION("""COMPUTED_VALUE"""),"C++")</f>
        <v>C++</v>
      </c>
      <c r="G6807" s="1" t="str">
        <f>IFERROR(__xludf.DUMMYFUNCTION("""COMPUTED_VALUE"""),"C#")</f>
        <v>C#</v>
      </c>
      <c r="H6807" s="1" t="str">
        <f>IFERROR(__xludf.DUMMYFUNCTION("""COMPUTED_VALUE"""),"HTML/CSS")</f>
        <v>HTML/CSS</v>
      </c>
      <c r="I6807" s="1" t="str">
        <f>IFERROR(__xludf.DUMMYFUNCTION("""COMPUTED_VALUE"""),"JavaScript")</f>
        <v>JavaScript</v>
      </c>
      <c r="J6807" s="1" t="str">
        <f>IFERROR(__xludf.DUMMYFUNCTION("""COMPUTED_VALUE"""),"PHP")</f>
        <v>PHP</v>
      </c>
      <c r="K6807" s="1" t="str">
        <f>IFERROR(__xludf.DUMMYFUNCTION("""COMPUTED_VALUE"""),"SQL")</f>
        <v>SQL</v>
      </c>
    </row>
    <row r="6808">
      <c r="B6808" s="1" t="str">
        <f>IFERROR(__xludf.DUMMYFUNCTION("""COMPUTED_VALUE"""),"Assembly;C;C++;C#;HTML/CSS;Java;JavaScript;PHP;SQL")</f>
        <v>Assembly;C;C++;C#;HTML/CSS;Java;JavaScript;PHP;SQL</v>
      </c>
      <c r="E6808" s="1" t="str">
        <f>IFERROR(__xludf.DUMMYFUNCTION("UNIQUE(SPLIT(B6808,"";""))"),"Assembly")</f>
        <v>Assembly</v>
      </c>
      <c r="F6808" s="1" t="str">
        <f>IFERROR(__xludf.DUMMYFUNCTION("""COMPUTED_VALUE"""),"C")</f>
        <v>C</v>
      </c>
      <c r="G6808" s="1" t="str">
        <f>IFERROR(__xludf.DUMMYFUNCTION("""COMPUTED_VALUE"""),"C++")</f>
        <v>C++</v>
      </c>
      <c r="H6808" s="1" t="str">
        <f>IFERROR(__xludf.DUMMYFUNCTION("""COMPUTED_VALUE"""),"C#")</f>
        <v>C#</v>
      </c>
      <c r="I6808" s="1" t="str">
        <f>IFERROR(__xludf.DUMMYFUNCTION("""COMPUTED_VALUE"""),"HTML/CSS")</f>
        <v>HTML/CSS</v>
      </c>
      <c r="J6808" s="1" t="str">
        <f>IFERROR(__xludf.DUMMYFUNCTION("""COMPUTED_VALUE"""),"Java")</f>
        <v>Java</v>
      </c>
      <c r="K6808" s="1" t="str">
        <f>IFERROR(__xludf.DUMMYFUNCTION("""COMPUTED_VALUE"""),"JavaScript")</f>
        <v>JavaScript</v>
      </c>
      <c r="L6808" s="1" t="str">
        <f>IFERROR(__xludf.DUMMYFUNCTION("""COMPUTED_VALUE"""),"PHP")</f>
        <v>PHP</v>
      </c>
      <c r="M6808" s="1" t="str">
        <f>IFERROR(__xludf.DUMMYFUNCTION("""COMPUTED_VALUE"""),"SQL")</f>
        <v>SQL</v>
      </c>
    </row>
    <row r="6809">
      <c r="B6809" s="1" t="str">
        <f>IFERROR(__xludf.DUMMYFUNCTION("""COMPUTED_VALUE"""),"HTML/CSS;Java;JavaScript;Python;SQL;TypeScript")</f>
        <v>HTML/CSS;Java;JavaScript;Python;SQL;TypeScript</v>
      </c>
      <c r="E6809" s="1" t="str">
        <f>IFERROR(__xludf.DUMMYFUNCTION("UNIQUE(SPLIT(B6809,"";""))"),"HTML/CSS")</f>
        <v>HTML/CSS</v>
      </c>
      <c r="F6809" s="1" t="str">
        <f>IFERROR(__xludf.DUMMYFUNCTION("""COMPUTED_VALUE"""),"Java")</f>
        <v>Java</v>
      </c>
      <c r="G6809" s="1" t="str">
        <f>IFERROR(__xludf.DUMMYFUNCTION("""COMPUTED_VALUE"""),"JavaScript")</f>
        <v>JavaScript</v>
      </c>
      <c r="H6809" s="1" t="str">
        <f>IFERROR(__xludf.DUMMYFUNCTION("""COMPUTED_VALUE"""),"Python")</f>
        <v>Python</v>
      </c>
      <c r="I6809" s="1" t="str">
        <f>IFERROR(__xludf.DUMMYFUNCTION("""COMPUTED_VALUE"""),"SQL")</f>
        <v>SQL</v>
      </c>
      <c r="J6809" s="1" t="str">
        <f>IFERROR(__xludf.DUMMYFUNCTION("""COMPUTED_VALUE"""),"TypeScript")</f>
        <v>TypeScript</v>
      </c>
    </row>
    <row r="6810">
      <c r="B6810" s="1" t="str">
        <f>IFERROR(__xludf.DUMMYFUNCTION("""COMPUTED_VALUE"""),"JavaScript;Ruby")</f>
        <v>JavaScript;Ruby</v>
      </c>
      <c r="E6810" s="1" t="str">
        <f>IFERROR(__xludf.DUMMYFUNCTION("UNIQUE(SPLIT(B6810,"";""))"),"JavaScript")</f>
        <v>JavaScript</v>
      </c>
      <c r="F6810" s="1" t="str">
        <f>IFERROR(__xludf.DUMMYFUNCTION("""COMPUTED_VALUE"""),"Ruby")</f>
        <v>Ruby</v>
      </c>
    </row>
    <row r="6811">
      <c r="B6811" s="1" t="str">
        <f>IFERROR(__xludf.DUMMYFUNCTION("""COMPUTED_VALUE"""),"Bash/Shell/PowerShell;C;C++;HTML/CSS;JavaScript;PHP;Python;Ruby;SQL;Swift;TypeScript;Other(s):")</f>
        <v>Bash/Shell/PowerShell;C;C++;HTML/CSS;JavaScript;PHP;Python;Ruby;SQL;Swift;TypeScript;Other(s):</v>
      </c>
      <c r="E6811" s="1" t="str">
        <f>IFERROR(__xludf.DUMMYFUNCTION("UNIQUE(SPLIT(B6811,"";""))"),"Bash/Shell/PowerShell")</f>
        <v>Bash/Shell/PowerShell</v>
      </c>
      <c r="F6811" s="1" t="str">
        <f>IFERROR(__xludf.DUMMYFUNCTION("""COMPUTED_VALUE"""),"C")</f>
        <v>C</v>
      </c>
      <c r="G6811" s="1" t="str">
        <f>IFERROR(__xludf.DUMMYFUNCTION("""COMPUTED_VALUE"""),"C++")</f>
        <v>C++</v>
      </c>
      <c r="H6811" s="1" t="str">
        <f>IFERROR(__xludf.DUMMYFUNCTION("""COMPUTED_VALUE"""),"HTML/CSS")</f>
        <v>HTML/CSS</v>
      </c>
      <c r="I6811" s="1" t="str">
        <f>IFERROR(__xludf.DUMMYFUNCTION("""COMPUTED_VALUE"""),"JavaScript")</f>
        <v>JavaScript</v>
      </c>
      <c r="J6811" s="1" t="str">
        <f>IFERROR(__xludf.DUMMYFUNCTION("""COMPUTED_VALUE"""),"PHP")</f>
        <v>PHP</v>
      </c>
      <c r="K6811" s="1" t="str">
        <f>IFERROR(__xludf.DUMMYFUNCTION("""COMPUTED_VALUE"""),"Python")</f>
        <v>Python</v>
      </c>
      <c r="L6811" s="1" t="str">
        <f>IFERROR(__xludf.DUMMYFUNCTION("""COMPUTED_VALUE"""),"Ruby")</f>
        <v>Ruby</v>
      </c>
      <c r="M6811" s="1" t="str">
        <f>IFERROR(__xludf.DUMMYFUNCTION("""COMPUTED_VALUE"""),"SQL")</f>
        <v>SQL</v>
      </c>
      <c r="N6811" s="1" t="str">
        <f>IFERROR(__xludf.DUMMYFUNCTION("""COMPUTED_VALUE"""),"Swift")</f>
        <v>Swift</v>
      </c>
      <c r="O6811" s="1" t="str">
        <f>IFERROR(__xludf.DUMMYFUNCTION("""COMPUTED_VALUE"""),"TypeScript")</f>
        <v>TypeScript</v>
      </c>
      <c r="P6811" s="1" t="str">
        <f>IFERROR(__xludf.DUMMYFUNCTION("""COMPUTED_VALUE"""),"Other(s):")</f>
        <v>Other(s):</v>
      </c>
    </row>
    <row r="6812">
      <c r="B6812" s="1" t="str">
        <f>IFERROR(__xludf.DUMMYFUNCTION("""COMPUTED_VALUE"""),"C#")</f>
        <v>C#</v>
      </c>
      <c r="E6812" s="1" t="str">
        <f>IFERROR(__xludf.DUMMYFUNCTION("UNIQUE(SPLIT(B6812,"";""))"),"C#")</f>
        <v>C#</v>
      </c>
    </row>
    <row r="6813">
      <c r="B6813" s="1" t="str">
        <f>IFERROR(__xludf.DUMMYFUNCTION("""COMPUTED_VALUE"""),"C#;HTML/CSS;JavaScript;TypeScript")</f>
        <v>C#;HTML/CSS;JavaScript;TypeScript</v>
      </c>
      <c r="E6813" s="1" t="str">
        <f>IFERROR(__xludf.DUMMYFUNCTION("UNIQUE(SPLIT(B6813,"";""))"),"C#")</f>
        <v>C#</v>
      </c>
      <c r="F6813" s="1" t="str">
        <f>IFERROR(__xludf.DUMMYFUNCTION("""COMPUTED_VALUE"""),"HTML/CSS")</f>
        <v>HTML/CSS</v>
      </c>
      <c r="G6813" s="1" t="str">
        <f>IFERROR(__xludf.DUMMYFUNCTION("""COMPUTED_VALUE"""),"JavaScript")</f>
        <v>JavaScript</v>
      </c>
      <c r="H6813" s="1" t="str">
        <f>IFERROR(__xludf.DUMMYFUNCTION("""COMPUTED_VALUE"""),"TypeScript")</f>
        <v>TypeScript</v>
      </c>
    </row>
    <row r="6814">
      <c r="B6814" s="1" t="str">
        <f>IFERROR(__xludf.DUMMYFUNCTION("""COMPUTED_VALUE"""),"Bash/Shell/PowerShell;HTML/CSS;JavaScript;PHP;SQL")</f>
        <v>Bash/Shell/PowerShell;HTML/CSS;JavaScript;PHP;SQL</v>
      </c>
      <c r="E6814" s="1" t="str">
        <f>IFERROR(__xludf.DUMMYFUNCTION("UNIQUE(SPLIT(B6814,"";""))"),"Bash/Shell/PowerShell")</f>
        <v>Bash/Shell/PowerShell</v>
      </c>
      <c r="F6814" s="1" t="str">
        <f>IFERROR(__xludf.DUMMYFUNCTION("""COMPUTED_VALUE"""),"HTML/CSS")</f>
        <v>HTML/CSS</v>
      </c>
      <c r="G6814" s="1" t="str">
        <f>IFERROR(__xludf.DUMMYFUNCTION("""COMPUTED_VALUE"""),"JavaScript")</f>
        <v>JavaScript</v>
      </c>
      <c r="H6814" s="1" t="str">
        <f>IFERROR(__xludf.DUMMYFUNCTION("""COMPUTED_VALUE"""),"PHP")</f>
        <v>PHP</v>
      </c>
      <c r="I6814" s="1" t="str">
        <f>IFERROR(__xludf.DUMMYFUNCTION("""COMPUTED_VALUE"""),"SQL")</f>
        <v>SQL</v>
      </c>
    </row>
    <row r="6815">
      <c r="B6815" s="1" t="str">
        <f>IFERROR(__xludf.DUMMYFUNCTION("""COMPUTED_VALUE"""),"Java;JavaScript;SQL")</f>
        <v>Java;JavaScript;SQL</v>
      </c>
      <c r="E6815" s="1" t="str">
        <f>IFERROR(__xludf.DUMMYFUNCTION("UNIQUE(SPLIT(B6815,"";""))"),"Java")</f>
        <v>Java</v>
      </c>
      <c r="F6815" s="1" t="str">
        <f>IFERROR(__xludf.DUMMYFUNCTION("""COMPUTED_VALUE"""),"JavaScript")</f>
        <v>JavaScript</v>
      </c>
      <c r="G6815" s="1" t="str">
        <f>IFERROR(__xludf.DUMMYFUNCTION("""COMPUTED_VALUE"""),"SQL")</f>
        <v>SQL</v>
      </c>
    </row>
    <row r="6816">
      <c r="B6816" s="1" t="str">
        <f>IFERROR(__xludf.DUMMYFUNCTION("""COMPUTED_VALUE"""),"C++;HTML/CSS;Java;JavaScript;Objective-C;Python;Ruby;Swift;TypeScript")</f>
        <v>C++;HTML/CSS;Java;JavaScript;Objective-C;Python;Ruby;Swift;TypeScript</v>
      </c>
      <c r="E6816" s="1" t="str">
        <f>IFERROR(__xludf.DUMMYFUNCTION("UNIQUE(SPLIT(B6816,"";""))"),"C++")</f>
        <v>C++</v>
      </c>
      <c r="F6816" s="1" t="str">
        <f>IFERROR(__xludf.DUMMYFUNCTION("""COMPUTED_VALUE"""),"HTML/CSS")</f>
        <v>HTML/CSS</v>
      </c>
      <c r="G6816" s="1" t="str">
        <f>IFERROR(__xludf.DUMMYFUNCTION("""COMPUTED_VALUE"""),"Java")</f>
        <v>Java</v>
      </c>
      <c r="H6816" s="1" t="str">
        <f>IFERROR(__xludf.DUMMYFUNCTION("""COMPUTED_VALUE"""),"JavaScript")</f>
        <v>JavaScript</v>
      </c>
      <c r="I6816" s="1" t="str">
        <f>IFERROR(__xludf.DUMMYFUNCTION("""COMPUTED_VALUE"""),"Objective-C")</f>
        <v>Objective-C</v>
      </c>
      <c r="J6816" s="1" t="str">
        <f>IFERROR(__xludf.DUMMYFUNCTION("""COMPUTED_VALUE"""),"Python")</f>
        <v>Python</v>
      </c>
      <c r="K6816" s="1" t="str">
        <f>IFERROR(__xludf.DUMMYFUNCTION("""COMPUTED_VALUE"""),"Ruby")</f>
        <v>Ruby</v>
      </c>
      <c r="L6816" s="1" t="str">
        <f>IFERROR(__xludf.DUMMYFUNCTION("""COMPUTED_VALUE"""),"Swift")</f>
        <v>Swift</v>
      </c>
      <c r="M6816" s="1" t="str">
        <f>IFERROR(__xludf.DUMMYFUNCTION("""COMPUTED_VALUE"""),"TypeScript")</f>
        <v>TypeScript</v>
      </c>
    </row>
    <row r="6817">
      <c r="B6817" s="1" t="str">
        <f>IFERROR(__xludf.DUMMYFUNCTION("""COMPUTED_VALUE"""),"C#;F#;HTML/CSS;JavaScript;SQL;TypeScript")</f>
        <v>C#;F#;HTML/CSS;JavaScript;SQL;TypeScript</v>
      </c>
      <c r="E6817" s="1" t="str">
        <f>IFERROR(__xludf.DUMMYFUNCTION("UNIQUE(SPLIT(B6817,"";""))"),"C#")</f>
        <v>C#</v>
      </c>
      <c r="F6817" s="1" t="str">
        <f>IFERROR(__xludf.DUMMYFUNCTION("""COMPUTED_VALUE"""),"F#")</f>
        <v>F#</v>
      </c>
      <c r="G6817" s="1" t="str">
        <f>IFERROR(__xludf.DUMMYFUNCTION("""COMPUTED_VALUE"""),"HTML/CSS")</f>
        <v>HTML/CSS</v>
      </c>
      <c r="H6817" s="1" t="str">
        <f>IFERROR(__xludf.DUMMYFUNCTION("""COMPUTED_VALUE"""),"JavaScript")</f>
        <v>JavaScript</v>
      </c>
      <c r="I6817" s="1" t="str">
        <f>IFERROR(__xludf.DUMMYFUNCTION("""COMPUTED_VALUE"""),"SQL")</f>
        <v>SQL</v>
      </c>
      <c r="J6817" s="1" t="str">
        <f>IFERROR(__xludf.DUMMYFUNCTION("""COMPUTED_VALUE"""),"TypeScript")</f>
        <v>TypeScript</v>
      </c>
    </row>
    <row r="6818">
      <c r="B6818" s="1" t="str">
        <f>IFERROR(__xludf.DUMMYFUNCTION("""COMPUTED_VALUE"""),"Bash/Shell/PowerShell;C#;Python")</f>
        <v>Bash/Shell/PowerShell;C#;Python</v>
      </c>
      <c r="E6818" s="1" t="str">
        <f>IFERROR(__xludf.DUMMYFUNCTION("UNIQUE(SPLIT(B6818,"";""))"),"Bash/Shell/PowerShell")</f>
        <v>Bash/Shell/PowerShell</v>
      </c>
      <c r="F6818" s="1" t="str">
        <f>IFERROR(__xludf.DUMMYFUNCTION("""COMPUTED_VALUE"""),"C#")</f>
        <v>C#</v>
      </c>
      <c r="G6818" s="1" t="str">
        <f>IFERROR(__xludf.DUMMYFUNCTION("""COMPUTED_VALUE"""),"Python")</f>
        <v>Python</v>
      </c>
    </row>
    <row r="6819">
      <c r="B6819" s="1" t="str">
        <f>IFERROR(__xludf.DUMMYFUNCTION("""COMPUTED_VALUE"""),"Python;R;SQL")</f>
        <v>Python;R;SQL</v>
      </c>
      <c r="E6819" s="1" t="str">
        <f>IFERROR(__xludf.DUMMYFUNCTION("UNIQUE(SPLIT(B6819,"";""))"),"Python")</f>
        <v>Python</v>
      </c>
      <c r="F6819" s="1" t="str">
        <f>IFERROR(__xludf.DUMMYFUNCTION("""COMPUTED_VALUE"""),"R")</f>
        <v>R</v>
      </c>
      <c r="G6819" s="1" t="str">
        <f>IFERROR(__xludf.DUMMYFUNCTION("""COMPUTED_VALUE"""),"SQL")</f>
        <v>SQL</v>
      </c>
    </row>
    <row r="6820">
      <c r="B6820" s="1" t="str">
        <f>IFERROR(__xludf.DUMMYFUNCTION("""COMPUTED_VALUE"""),"C#;HTML/CSS;JavaScript;PHP;SQL")</f>
        <v>C#;HTML/CSS;JavaScript;PHP;SQL</v>
      </c>
      <c r="E6820" s="1" t="str">
        <f>IFERROR(__xludf.DUMMYFUNCTION("UNIQUE(SPLIT(B6820,"";""))"),"C#")</f>
        <v>C#</v>
      </c>
      <c r="F6820" s="1" t="str">
        <f>IFERROR(__xludf.DUMMYFUNCTION("""COMPUTED_VALUE"""),"HTML/CSS")</f>
        <v>HTML/CSS</v>
      </c>
      <c r="G6820" s="1" t="str">
        <f>IFERROR(__xludf.DUMMYFUNCTION("""COMPUTED_VALUE"""),"JavaScript")</f>
        <v>JavaScript</v>
      </c>
      <c r="H6820" s="1" t="str">
        <f>IFERROR(__xludf.DUMMYFUNCTION("""COMPUTED_VALUE"""),"PHP")</f>
        <v>PHP</v>
      </c>
      <c r="I6820" s="1" t="str">
        <f>IFERROR(__xludf.DUMMYFUNCTION("""COMPUTED_VALUE"""),"SQL")</f>
        <v>SQL</v>
      </c>
    </row>
    <row r="6821">
      <c r="B6821" s="1" t="str">
        <f>IFERROR(__xludf.DUMMYFUNCTION("""COMPUTED_VALUE"""),"Go;HTML/CSS;JavaScript;Python;Rust;WebAssembly")</f>
        <v>Go;HTML/CSS;JavaScript;Python;Rust;WebAssembly</v>
      </c>
      <c r="E6821" s="1" t="str">
        <f>IFERROR(__xludf.DUMMYFUNCTION("UNIQUE(SPLIT(B6821,"";""))"),"Go")</f>
        <v>Go</v>
      </c>
      <c r="F6821" s="1" t="str">
        <f>IFERROR(__xludf.DUMMYFUNCTION("""COMPUTED_VALUE"""),"HTML/CSS")</f>
        <v>HTML/CSS</v>
      </c>
      <c r="G6821" s="1" t="str">
        <f>IFERROR(__xludf.DUMMYFUNCTION("""COMPUTED_VALUE"""),"JavaScript")</f>
        <v>JavaScript</v>
      </c>
      <c r="H6821" s="1" t="str">
        <f>IFERROR(__xludf.DUMMYFUNCTION("""COMPUTED_VALUE"""),"Python")</f>
        <v>Python</v>
      </c>
      <c r="I6821" s="1" t="str">
        <f>IFERROR(__xludf.DUMMYFUNCTION("""COMPUTED_VALUE"""),"Rust")</f>
        <v>Rust</v>
      </c>
      <c r="J6821" s="1" t="str">
        <f>IFERROR(__xludf.DUMMYFUNCTION("""COMPUTED_VALUE"""),"WebAssembly")</f>
        <v>WebAssembly</v>
      </c>
    </row>
    <row r="6822">
      <c r="B6822" s="1" t="str">
        <f>IFERROR(__xludf.DUMMYFUNCTION("""COMPUTED_VALUE"""),"C#;JavaScript")</f>
        <v>C#;JavaScript</v>
      </c>
      <c r="E6822" s="1" t="str">
        <f>IFERROR(__xludf.DUMMYFUNCTION("UNIQUE(SPLIT(B6822,"";""))"),"C#")</f>
        <v>C#</v>
      </c>
      <c r="F6822" s="1" t="str">
        <f>IFERROR(__xludf.DUMMYFUNCTION("""COMPUTED_VALUE"""),"JavaScript")</f>
        <v>JavaScript</v>
      </c>
    </row>
    <row r="6823">
      <c r="B6823" s="1" t="str">
        <f>IFERROR(__xludf.DUMMYFUNCTION("""COMPUTED_VALUE"""),"C#;HTML/CSS;JavaScript;SQL")</f>
        <v>C#;HTML/CSS;JavaScript;SQL</v>
      </c>
      <c r="E6823" s="1" t="str">
        <f>IFERROR(__xludf.DUMMYFUNCTION("UNIQUE(SPLIT(B6823,"";""))"),"C#")</f>
        <v>C#</v>
      </c>
      <c r="F6823" s="1" t="str">
        <f>IFERROR(__xludf.DUMMYFUNCTION("""COMPUTED_VALUE"""),"HTML/CSS")</f>
        <v>HTML/CSS</v>
      </c>
      <c r="G6823" s="1" t="str">
        <f>IFERROR(__xludf.DUMMYFUNCTION("""COMPUTED_VALUE"""),"JavaScript")</f>
        <v>JavaScript</v>
      </c>
      <c r="H6823" s="1" t="str">
        <f>IFERROR(__xludf.DUMMYFUNCTION("""COMPUTED_VALUE"""),"SQL")</f>
        <v>SQL</v>
      </c>
    </row>
    <row r="6824">
      <c r="B6824" s="1" t="str">
        <f>IFERROR(__xludf.DUMMYFUNCTION("""COMPUTED_VALUE"""),"Bash/Shell/PowerShell;PHP")</f>
        <v>Bash/Shell/PowerShell;PHP</v>
      </c>
      <c r="E6824" s="1" t="str">
        <f>IFERROR(__xludf.DUMMYFUNCTION("UNIQUE(SPLIT(B6824,"";""))"),"Bash/Shell/PowerShell")</f>
        <v>Bash/Shell/PowerShell</v>
      </c>
      <c r="F6824" s="1" t="str">
        <f>IFERROR(__xludf.DUMMYFUNCTION("""COMPUTED_VALUE"""),"PHP")</f>
        <v>PHP</v>
      </c>
    </row>
    <row r="6825">
      <c r="B6825" s="1" t="str">
        <f>IFERROR(__xludf.DUMMYFUNCTION("""COMPUTED_VALUE"""),"Bash/Shell/PowerShell;Dart;HTML/CSS;JavaScript;PHP;SQL")</f>
        <v>Bash/Shell/PowerShell;Dart;HTML/CSS;JavaScript;PHP;SQL</v>
      </c>
      <c r="E6825" s="1" t="str">
        <f>IFERROR(__xludf.DUMMYFUNCTION("UNIQUE(SPLIT(B6825,"";""))"),"Bash/Shell/PowerShell")</f>
        <v>Bash/Shell/PowerShell</v>
      </c>
      <c r="F6825" s="1" t="str">
        <f>IFERROR(__xludf.DUMMYFUNCTION("""COMPUTED_VALUE"""),"Dart")</f>
        <v>Dart</v>
      </c>
      <c r="G6825" s="1" t="str">
        <f>IFERROR(__xludf.DUMMYFUNCTION("""COMPUTED_VALUE"""),"HTML/CSS")</f>
        <v>HTML/CSS</v>
      </c>
      <c r="H6825" s="1" t="str">
        <f>IFERROR(__xludf.DUMMYFUNCTION("""COMPUTED_VALUE"""),"JavaScript")</f>
        <v>JavaScript</v>
      </c>
      <c r="I6825" s="1" t="str">
        <f>IFERROR(__xludf.DUMMYFUNCTION("""COMPUTED_VALUE"""),"PHP")</f>
        <v>PHP</v>
      </c>
      <c r="J6825" s="1" t="str">
        <f>IFERROR(__xludf.DUMMYFUNCTION("""COMPUTED_VALUE"""),"SQL")</f>
        <v>SQL</v>
      </c>
    </row>
    <row r="6826">
      <c r="B6826" s="1" t="str">
        <f>IFERROR(__xludf.DUMMYFUNCTION("""COMPUTED_VALUE"""),"C++;C#;SQL;VBA")</f>
        <v>C++;C#;SQL;VBA</v>
      </c>
      <c r="E6826" s="1" t="str">
        <f>IFERROR(__xludf.DUMMYFUNCTION("UNIQUE(SPLIT(B6826,"";""))"),"C++")</f>
        <v>C++</v>
      </c>
      <c r="F6826" s="1" t="str">
        <f>IFERROR(__xludf.DUMMYFUNCTION("""COMPUTED_VALUE"""),"C#")</f>
        <v>C#</v>
      </c>
      <c r="G6826" s="1" t="str">
        <f>IFERROR(__xludf.DUMMYFUNCTION("""COMPUTED_VALUE"""),"SQL")</f>
        <v>SQL</v>
      </c>
      <c r="H6826" s="1" t="str">
        <f>IFERROR(__xludf.DUMMYFUNCTION("""COMPUTED_VALUE"""),"VBA")</f>
        <v>VBA</v>
      </c>
    </row>
    <row r="6827">
      <c r="B6827" s="1" t="str">
        <f>IFERROR(__xludf.DUMMYFUNCTION("""COMPUTED_VALUE"""),"Bash/Shell/PowerShell;C;C#;HTML/CSS;Java;JavaScript;PHP;Python;SQL")</f>
        <v>Bash/Shell/PowerShell;C;C#;HTML/CSS;Java;JavaScript;PHP;Python;SQL</v>
      </c>
      <c r="E6827" s="1" t="str">
        <f>IFERROR(__xludf.DUMMYFUNCTION("UNIQUE(SPLIT(B6827,"";""))"),"Bash/Shell/PowerShell")</f>
        <v>Bash/Shell/PowerShell</v>
      </c>
      <c r="F6827" s="1" t="str">
        <f>IFERROR(__xludf.DUMMYFUNCTION("""COMPUTED_VALUE"""),"C")</f>
        <v>C</v>
      </c>
      <c r="G6827" s="1" t="str">
        <f>IFERROR(__xludf.DUMMYFUNCTION("""COMPUTED_VALUE"""),"C#")</f>
        <v>C#</v>
      </c>
      <c r="H6827" s="1" t="str">
        <f>IFERROR(__xludf.DUMMYFUNCTION("""COMPUTED_VALUE"""),"HTML/CSS")</f>
        <v>HTML/CSS</v>
      </c>
      <c r="I6827" s="1" t="str">
        <f>IFERROR(__xludf.DUMMYFUNCTION("""COMPUTED_VALUE"""),"Java")</f>
        <v>Java</v>
      </c>
      <c r="J6827" s="1" t="str">
        <f>IFERROR(__xludf.DUMMYFUNCTION("""COMPUTED_VALUE"""),"JavaScript")</f>
        <v>JavaScript</v>
      </c>
      <c r="K6827" s="1" t="str">
        <f>IFERROR(__xludf.DUMMYFUNCTION("""COMPUTED_VALUE"""),"PHP")</f>
        <v>PHP</v>
      </c>
      <c r="L6827" s="1" t="str">
        <f>IFERROR(__xludf.DUMMYFUNCTION("""COMPUTED_VALUE"""),"Python")</f>
        <v>Python</v>
      </c>
      <c r="M6827" s="1" t="str">
        <f>IFERROR(__xludf.DUMMYFUNCTION("""COMPUTED_VALUE"""),"SQL")</f>
        <v>SQL</v>
      </c>
    </row>
    <row r="6828">
      <c r="B6828" s="1" t="str">
        <f>IFERROR(__xludf.DUMMYFUNCTION("""COMPUTED_VALUE"""),"Bash/Shell/PowerShell;C;C++;C#;HTML/CSS;Java;JavaScript;Python;SQL;TypeScript")</f>
        <v>Bash/Shell/PowerShell;C;C++;C#;HTML/CSS;Java;JavaScript;Python;SQL;TypeScript</v>
      </c>
      <c r="E6828" s="1" t="str">
        <f>IFERROR(__xludf.DUMMYFUNCTION("UNIQUE(SPLIT(B6828,"";""))"),"Bash/Shell/PowerShell")</f>
        <v>Bash/Shell/PowerShell</v>
      </c>
      <c r="F6828" s="1" t="str">
        <f>IFERROR(__xludf.DUMMYFUNCTION("""COMPUTED_VALUE"""),"C")</f>
        <v>C</v>
      </c>
      <c r="G6828" s="1" t="str">
        <f>IFERROR(__xludf.DUMMYFUNCTION("""COMPUTED_VALUE"""),"C++")</f>
        <v>C++</v>
      </c>
      <c r="H6828" s="1" t="str">
        <f>IFERROR(__xludf.DUMMYFUNCTION("""COMPUTED_VALUE"""),"C#")</f>
        <v>C#</v>
      </c>
      <c r="I6828" s="1" t="str">
        <f>IFERROR(__xludf.DUMMYFUNCTION("""COMPUTED_VALUE"""),"HTML/CSS")</f>
        <v>HTML/CSS</v>
      </c>
      <c r="J6828" s="1" t="str">
        <f>IFERROR(__xludf.DUMMYFUNCTION("""COMPUTED_VALUE"""),"Java")</f>
        <v>Java</v>
      </c>
      <c r="K6828" s="1" t="str">
        <f>IFERROR(__xludf.DUMMYFUNCTION("""COMPUTED_VALUE"""),"JavaScript")</f>
        <v>JavaScript</v>
      </c>
      <c r="L6828" s="1" t="str">
        <f>IFERROR(__xludf.DUMMYFUNCTION("""COMPUTED_VALUE"""),"Python")</f>
        <v>Python</v>
      </c>
      <c r="M6828" s="1" t="str">
        <f>IFERROR(__xludf.DUMMYFUNCTION("""COMPUTED_VALUE"""),"SQL")</f>
        <v>SQL</v>
      </c>
      <c r="N6828" s="1" t="str">
        <f>IFERROR(__xludf.DUMMYFUNCTION("""COMPUTED_VALUE"""),"TypeScript")</f>
        <v>TypeScript</v>
      </c>
    </row>
    <row r="6829">
      <c r="B6829" s="1" t="str">
        <f>IFERROR(__xludf.DUMMYFUNCTION("""COMPUTED_VALUE"""),"Bash/Shell/PowerShell;HTML/CSS;JavaScript;PHP;SQL")</f>
        <v>Bash/Shell/PowerShell;HTML/CSS;JavaScript;PHP;SQL</v>
      </c>
      <c r="E6829" s="1" t="str">
        <f>IFERROR(__xludf.DUMMYFUNCTION("UNIQUE(SPLIT(B6829,"";""))"),"Bash/Shell/PowerShell")</f>
        <v>Bash/Shell/PowerShell</v>
      </c>
      <c r="F6829" s="1" t="str">
        <f>IFERROR(__xludf.DUMMYFUNCTION("""COMPUTED_VALUE"""),"HTML/CSS")</f>
        <v>HTML/CSS</v>
      </c>
      <c r="G6829" s="1" t="str">
        <f>IFERROR(__xludf.DUMMYFUNCTION("""COMPUTED_VALUE"""),"JavaScript")</f>
        <v>JavaScript</v>
      </c>
      <c r="H6829" s="1" t="str">
        <f>IFERROR(__xludf.DUMMYFUNCTION("""COMPUTED_VALUE"""),"PHP")</f>
        <v>PHP</v>
      </c>
      <c r="I6829" s="1" t="str">
        <f>IFERROR(__xludf.DUMMYFUNCTION("""COMPUTED_VALUE"""),"SQL")</f>
        <v>SQL</v>
      </c>
    </row>
    <row r="6830">
      <c r="B6830" s="1" t="str">
        <f>IFERROR(__xludf.DUMMYFUNCTION("""COMPUTED_VALUE"""),"Bash/Shell/PowerShell;Go;HTML/CSS;JavaScript;PHP;SQL")</f>
        <v>Bash/Shell/PowerShell;Go;HTML/CSS;JavaScript;PHP;SQL</v>
      </c>
      <c r="E6830" s="1" t="str">
        <f>IFERROR(__xludf.DUMMYFUNCTION("UNIQUE(SPLIT(B6830,"";""))"),"Bash/Shell/PowerShell")</f>
        <v>Bash/Shell/PowerShell</v>
      </c>
      <c r="F6830" s="1" t="str">
        <f>IFERROR(__xludf.DUMMYFUNCTION("""COMPUTED_VALUE"""),"Go")</f>
        <v>Go</v>
      </c>
      <c r="G6830" s="1" t="str">
        <f>IFERROR(__xludf.DUMMYFUNCTION("""COMPUTED_VALUE"""),"HTML/CSS")</f>
        <v>HTML/CSS</v>
      </c>
      <c r="H6830" s="1" t="str">
        <f>IFERROR(__xludf.DUMMYFUNCTION("""COMPUTED_VALUE"""),"JavaScript")</f>
        <v>JavaScript</v>
      </c>
      <c r="I6830" s="1" t="str">
        <f>IFERROR(__xludf.DUMMYFUNCTION("""COMPUTED_VALUE"""),"PHP")</f>
        <v>PHP</v>
      </c>
      <c r="J6830" s="1" t="str">
        <f>IFERROR(__xludf.DUMMYFUNCTION("""COMPUTED_VALUE"""),"SQL")</f>
        <v>SQL</v>
      </c>
    </row>
    <row r="6831">
      <c r="B6831" s="1" t="str">
        <f>IFERROR(__xludf.DUMMYFUNCTION("""COMPUTED_VALUE"""),"Bash/Shell/PowerShell;C;C++;C#;Elixir;Erlang;Go;HTML/CSS;Java;JavaScript;Kotlin;Objective-C;Python;R;Swift;TypeScript")</f>
        <v>Bash/Shell/PowerShell;C;C++;C#;Elixir;Erlang;Go;HTML/CSS;Java;JavaScript;Kotlin;Objective-C;Python;R;Swift;TypeScript</v>
      </c>
      <c r="E6831" s="1" t="str">
        <f>IFERROR(__xludf.DUMMYFUNCTION("UNIQUE(SPLIT(B6831,"";""))"),"Bash/Shell/PowerShell")</f>
        <v>Bash/Shell/PowerShell</v>
      </c>
      <c r="F6831" s="1" t="str">
        <f>IFERROR(__xludf.DUMMYFUNCTION("""COMPUTED_VALUE"""),"C")</f>
        <v>C</v>
      </c>
      <c r="G6831" s="1" t="str">
        <f>IFERROR(__xludf.DUMMYFUNCTION("""COMPUTED_VALUE"""),"C++")</f>
        <v>C++</v>
      </c>
      <c r="H6831" s="1" t="str">
        <f>IFERROR(__xludf.DUMMYFUNCTION("""COMPUTED_VALUE"""),"C#")</f>
        <v>C#</v>
      </c>
      <c r="I6831" s="1" t="str">
        <f>IFERROR(__xludf.DUMMYFUNCTION("""COMPUTED_VALUE"""),"Elixir")</f>
        <v>Elixir</v>
      </c>
      <c r="J6831" s="1" t="str">
        <f>IFERROR(__xludf.DUMMYFUNCTION("""COMPUTED_VALUE"""),"Erlang")</f>
        <v>Erlang</v>
      </c>
      <c r="K6831" s="1" t="str">
        <f>IFERROR(__xludf.DUMMYFUNCTION("""COMPUTED_VALUE"""),"Go")</f>
        <v>Go</v>
      </c>
      <c r="L6831" s="1" t="str">
        <f>IFERROR(__xludf.DUMMYFUNCTION("""COMPUTED_VALUE"""),"HTML/CSS")</f>
        <v>HTML/CSS</v>
      </c>
      <c r="M6831" s="1" t="str">
        <f>IFERROR(__xludf.DUMMYFUNCTION("""COMPUTED_VALUE"""),"Java")</f>
        <v>Java</v>
      </c>
      <c r="N6831" s="1" t="str">
        <f>IFERROR(__xludf.DUMMYFUNCTION("""COMPUTED_VALUE"""),"JavaScript")</f>
        <v>JavaScript</v>
      </c>
      <c r="O6831" s="1" t="str">
        <f>IFERROR(__xludf.DUMMYFUNCTION("""COMPUTED_VALUE"""),"Kotlin")</f>
        <v>Kotlin</v>
      </c>
      <c r="P6831" s="1" t="str">
        <f>IFERROR(__xludf.DUMMYFUNCTION("""COMPUTED_VALUE"""),"Objective-C")</f>
        <v>Objective-C</v>
      </c>
      <c r="Q6831" s="1" t="str">
        <f>IFERROR(__xludf.DUMMYFUNCTION("""COMPUTED_VALUE"""),"Python")</f>
        <v>Python</v>
      </c>
      <c r="R6831" s="1" t="str">
        <f>IFERROR(__xludf.DUMMYFUNCTION("""COMPUTED_VALUE"""),"R")</f>
        <v>R</v>
      </c>
      <c r="S6831" s="1" t="str">
        <f>IFERROR(__xludf.DUMMYFUNCTION("""COMPUTED_VALUE"""),"Swift")</f>
        <v>Swift</v>
      </c>
      <c r="T6831" s="1" t="str">
        <f>IFERROR(__xludf.DUMMYFUNCTION("""COMPUTED_VALUE"""),"TypeScript")</f>
        <v>TypeScript</v>
      </c>
    </row>
    <row r="6832">
      <c r="B6832" s="1" t="str">
        <f>IFERROR(__xludf.DUMMYFUNCTION("""COMPUTED_VALUE"""),"JavaScript;Ruby;TypeScript")</f>
        <v>JavaScript;Ruby;TypeScript</v>
      </c>
      <c r="E6832" s="1" t="str">
        <f>IFERROR(__xludf.DUMMYFUNCTION("UNIQUE(SPLIT(B6832,"";""))"),"JavaScript")</f>
        <v>JavaScript</v>
      </c>
      <c r="F6832" s="1" t="str">
        <f>IFERROR(__xludf.DUMMYFUNCTION("""COMPUTED_VALUE"""),"Ruby")</f>
        <v>Ruby</v>
      </c>
      <c r="G6832" s="1" t="str">
        <f>IFERROR(__xludf.DUMMYFUNCTION("""COMPUTED_VALUE"""),"TypeScript")</f>
        <v>TypeScript</v>
      </c>
    </row>
    <row r="6833">
      <c r="B6833" s="1" t="str">
        <f>IFERROR(__xludf.DUMMYFUNCTION("""COMPUTED_VALUE"""),"C;C++;C#;HTML/CSS;Java;JavaScript;SQL;TypeScript")</f>
        <v>C;C++;C#;HTML/CSS;Java;JavaScript;SQL;TypeScript</v>
      </c>
      <c r="E6833" s="1" t="str">
        <f>IFERROR(__xludf.DUMMYFUNCTION("UNIQUE(SPLIT(B6833,"";""))"),"C")</f>
        <v>C</v>
      </c>
      <c r="F6833" s="1" t="str">
        <f>IFERROR(__xludf.DUMMYFUNCTION("""COMPUTED_VALUE"""),"C++")</f>
        <v>C++</v>
      </c>
      <c r="G6833" s="1" t="str">
        <f>IFERROR(__xludf.DUMMYFUNCTION("""COMPUTED_VALUE"""),"C#")</f>
        <v>C#</v>
      </c>
      <c r="H6833" s="1" t="str">
        <f>IFERROR(__xludf.DUMMYFUNCTION("""COMPUTED_VALUE"""),"HTML/CSS")</f>
        <v>HTML/CSS</v>
      </c>
      <c r="I6833" s="1" t="str">
        <f>IFERROR(__xludf.DUMMYFUNCTION("""COMPUTED_VALUE"""),"Java")</f>
        <v>Java</v>
      </c>
      <c r="J6833" s="1" t="str">
        <f>IFERROR(__xludf.DUMMYFUNCTION("""COMPUTED_VALUE"""),"JavaScript")</f>
        <v>JavaScript</v>
      </c>
      <c r="K6833" s="1" t="str">
        <f>IFERROR(__xludf.DUMMYFUNCTION("""COMPUTED_VALUE"""),"SQL")</f>
        <v>SQL</v>
      </c>
      <c r="L6833" s="1" t="str">
        <f>IFERROR(__xludf.DUMMYFUNCTION("""COMPUTED_VALUE"""),"TypeScript")</f>
        <v>TypeScript</v>
      </c>
    </row>
    <row r="6834">
      <c r="B6834" s="1" t="str">
        <f>IFERROR(__xludf.DUMMYFUNCTION("""COMPUTED_VALUE"""),"Bash/Shell/PowerShell;C++;C#;Dart;HTML/CSS;Java;JavaScript;PHP;Python;SQL;TypeScript")</f>
        <v>Bash/Shell/PowerShell;C++;C#;Dart;HTML/CSS;Java;JavaScript;PHP;Python;SQL;TypeScript</v>
      </c>
      <c r="E6834" s="1" t="str">
        <f>IFERROR(__xludf.DUMMYFUNCTION("UNIQUE(SPLIT(B6834,"";""))"),"Bash/Shell/PowerShell")</f>
        <v>Bash/Shell/PowerShell</v>
      </c>
      <c r="F6834" s="1" t="str">
        <f>IFERROR(__xludf.DUMMYFUNCTION("""COMPUTED_VALUE"""),"C++")</f>
        <v>C++</v>
      </c>
      <c r="G6834" s="1" t="str">
        <f>IFERROR(__xludf.DUMMYFUNCTION("""COMPUTED_VALUE"""),"C#")</f>
        <v>C#</v>
      </c>
      <c r="H6834" s="1" t="str">
        <f>IFERROR(__xludf.DUMMYFUNCTION("""COMPUTED_VALUE"""),"Dart")</f>
        <v>Dart</v>
      </c>
      <c r="I6834" s="1" t="str">
        <f>IFERROR(__xludf.DUMMYFUNCTION("""COMPUTED_VALUE"""),"HTML/CSS")</f>
        <v>HTML/CSS</v>
      </c>
      <c r="J6834" s="1" t="str">
        <f>IFERROR(__xludf.DUMMYFUNCTION("""COMPUTED_VALUE"""),"Java")</f>
        <v>Java</v>
      </c>
      <c r="K6834" s="1" t="str">
        <f>IFERROR(__xludf.DUMMYFUNCTION("""COMPUTED_VALUE"""),"JavaScript")</f>
        <v>JavaScript</v>
      </c>
      <c r="L6834" s="1" t="str">
        <f>IFERROR(__xludf.DUMMYFUNCTION("""COMPUTED_VALUE"""),"PHP")</f>
        <v>PHP</v>
      </c>
      <c r="M6834" s="1" t="str">
        <f>IFERROR(__xludf.DUMMYFUNCTION("""COMPUTED_VALUE"""),"Python")</f>
        <v>Python</v>
      </c>
      <c r="N6834" s="1" t="str">
        <f>IFERROR(__xludf.DUMMYFUNCTION("""COMPUTED_VALUE"""),"SQL")</f>
        <v>SQL</v>
      </c>
      <c r="O6834" s="1" t="str">
        <f>IFERROR(__xludf.DUMMYFUNCTION("""COMPUTED_VALUE"""),"TypeScript")</f>
        <v>TypeScript</v>
      </c>
    </row>
    <row r="6835">
      <c r="B6835" s="1" t="str">
        <f>IFERROR(__xludf.DUMMYFUNCTION("""COMPUTED_VALUE"""),"Assembly;Bash/Shell/PowerShell;C;C#;HTML/CSS;Ruby;SQL;TypeScript")</f>
        <v>Assembly;Bash/Shell/PowerShell;C;C#;HTML/CSS;Ruby;SQL;TypeScript</v>
      </c>
      <c r="E6835" s="1" t="str">
        <f>IFERROR(__xludf.DUMMYFUNCTION("UNIQUE(SPLIT(B6835,"";""))"),"Assembly")</f>
        <v>Assembly</v>
      </c>
      <c r="F6835" s="1" t="str">
        <f>IFERROR(__xludf.DUMMYFUNCTION("""COMPUTED_VALUE"""),"Bash/Shell/PowerShell")</f>
        <v>Bash/Shell/PowerShell</v>
      </c>
      <c r="G6835" s="1" t="str">
        <f>IFERROR(__xludf.DUMMYFUNCTION("""COMPUTED_VALUE"""),"C")</f>
        <v>C</v>
      </c>
      <c r="H6835" s="1" t="str">
        <f>IFERROR(__xludf.DUMMYFUNCTION("""COMPUTED_VALUE"""),"C#")</f>
        <v>C#</v>
      </c>
      <c r="I6835" s="1" t="str">
        <f>IFERROR(__xludf.DUMMYFUNCTION("""COMPUTED_VALUE"""),"HTML/CSS")</f>
        <v>HTML/CSS</v>
      </c>
      <c r="J6835" s="1" t="str">
        <f>IFERROR(__xludf.DUMMYFUNCTION("""COMPUTED_VALUE"""),"Ruby")</f>
        <v>Ruby</v>
      </c>
      <c r="K6835" s="1" t="str">
        <f>IFERROR(__xludf.DUMMYFUNCTION("""COMPUTED_VALUE"""),"SQL")</f>
        <v>SQL</v>
      </c>
      <c r="L6835" s="1" t="str">
        <f>IFERROR(__xludf.DUMMYFUNCTION("""COMPUTED_VALUE"""),"TypeScript")</f>
        <v>TypeScript</v>
      </c>
    </row>
    <row r="6836">
      <c r="B6836" s="1" t="str">
        <f>IFERROR(__xludf.DUMMYFUNCTION("""COMPUTED_VALUE"""),"JavaScript")</f>
        <v>JavaScript</v>
      </c>
      <c r="E6836" s="1" t="str">
        <f>IFERROR(__xludf.DUMMYFUNCTION("UNIQUE(SPLIT(B6836,"";""))"),"JavaScript")</f>
        <v>JavaScript</v>
      </c>
    </row>
    <row r="6837">
      <c r="B6837" s="1" t="str">
        <f>IFERROR(__xludf.DUMMYFUNCTION("""COMPUTED_VALUE"""),"C#;Java;JavaScript;SQL")</f>
        <v>C#;Java;JavaScript;SQL</v>
      </c>
      <c r="E6837" s="1" t="str">
        <f>IFERROR(__xludf.DUMMYFUNCTION("UNIQUE(SPLIT(B6837,"";""))"),"C#")</f>
        <v>C#</v>
      </c>
      <c r="F6837" s="1" t="str">
        <f>IFERROR(__xludf.DUMMYFUNCTION("""COMPUTED_VALUE"""),"Java")</f>
        <v>Java</v>
      </c>
      <c r="G6837" s="1" t="str">
        <f>IFERROR(__xludf.DUMMYFUNCTION("""COMPUTED_VALUE"""),"JavaScript")</f>
        <v>JavaScript</v>
      </c>
      <c r="H6837" s="1" t="str">
        <f>IFERROR(__xludf.DUMMYFUNCTION("""COMPUTED_VALUE"""),"SQL")</f>
        <v>SQL</v>
      </c>
    </row>
    <row r="6838">
      <c r="B6838" s="1" t="str">
        <f>IFERROR(__xludf.DUMMYFUNCTION("""COMPUTED_VALUE"""),"Bash/Shell/PowerShell;HTML/CSS;JavaScript;PHP;SQL")</f>
        <v>Bash/Shell/PowerShell;HTML/CSS;JavaScript;PHP;SQL</v>
      </c>
      <c r="E6838" s="1" t="str">
        <f>IFERROR(__xludf.DUMMYFUNCTION("UNIQUE(SPLIT(B6838,"";""))"),"Bash/Shell/PowerShell")</f>
        <v>Bash/Shell/PowerShell</v>
      </c>
      <c r="F6838" s="1" t="str">
        <f>IFERROR(__xludf.DUMMYFUNCTION("""COMPUTED_VALUE"""),"HTML/CSS")</f>
        <v>HTML/CSS</v>
      </c>
      <c r="G6838" s="1" t="str">
        <f>IFERROR(__xludf.DUMMYFUNCTION("""COMPUTED_VALUE"""),"JavaScript")</f>
        <v>JavaScript</v>
      </c>
      <c r="H6838" s="1" t="str">
        <f>IFERROR(__xludf.DUMMYFUNCTION("""COMPUTED_VALUE"""),"PHP")</f>
        <v>PHP</v>
      </c>
      <c r="I6838" s="1" t="str">
        <f>IFERROR(__xludf.DUMMYFUNCTION("""COMPUTED_VALUE"""),"SQL")</f>
        <v>SQL</v>
      </c>
    </row>
    <row r="6839">
      <c r="B6839" s="1" t="str">
        <f>IFERROR(__xludf.DUMMYFUNCTION("""COMPUTED_VALUE"""),"C;C++;C#;HTML/CSS;Java")</f>
        <v>C;C++;C#;HTML/CSS;Java</v>
      </c>
      <c r="E6839" s="1" t="str">
        <f>IFERROR(__xludf.DUMMYFUNCTION("UNIQUE(SPLIT(B6839,"";""))"),"C")</f>
        <v>C</v>
      </c>
      <c r="F6839" s="1" t="str">
        <f>IFERROR(__xludf.DUMMYFUNCTION("""COMPUTED_VALUE"""),"C++")</f>
        <v>C++</v>
      </c>
      <c r="G6839" s="1" t="str">
        <f>IFERROR(__xludf.DUMMYFUNCTION("""COMPUTED_VALUE"""),"C#")</f>
        <v>C#</v>
      </c>
      <c r="H6839" s="1" t="str">
        <f>IFERROR(__xludf.DUMMYFUNCTION("""COMPUTED_VALUE"""),"HTML/CSS")</f>
        <v>HTML/CSS</v>
      </c>
      <c r="I6839" s="1" t="str">
        <f>IFERROR(__xludf.DUMMYFUNCTION("""COMPUTED_VALUE"""),"Java")</f>
        <v>Java</v>
      </c>
    </row>
    <row r="6840">
      <c r="B6840" s="1" t="str">
        <f>IFERROR(__xludf.DUMMYFUNCTION("""COMPUTED_VALUE"""),"HTML/CSS;Java;JavaScript;SQL")</f>
        <v>HTML/CSS;Java;JavaScript;SQL</v>
      </c>
      <c r="E6840" s="1" t="str">
        <f>IFERROR(__xludf.DUMMYFUNCTION("UNIQUE(SPLIT(B6840,"";""))"),"HTML/CSS")</f>
        <v>HTML/CSS</v>
      </c>
      <c r="F6840" s="1" t="str">
        <f>IFERROR(__xludf.DUMMYFUNCTION("""COMPUTED_VALUE"""),"Java")</f>
        <v>Java</v>
      </c>
      <c r="G6840" s="1" t="str">
        <f>IFERROR(__xludf.DUMMYFUNCTION("""COMPUTED_VALUE"""),"JavaScript")</f>
        <v>JavaScript</v>
      </c>
      <c r="H6840" s="1" t="str">
        <f>IFERROR(__xludf.DUMMYFUNCTION("""COMPUTED_VALUE"""),"SQL")</f>
        <v>SQL</v>
      </c>
    </row>
    <row r="6841">
      <c r="B6841" s="1" t="str">
        <f>IFERROR(__xludf.DUMMYFUNCTION("""COMPUTED_VALUE"""),"C#;HTML/CSS;JavaScript;PHP;SQL")</f>
        <v>C#;HTML/CSS;JavaScript;PHP;SQL</v>
      </c>
      <c r="E6841" s="1" t="str">
        <f>IFERROR(__xludf.DUMMYFUNCTION("UNIQUE(SPLIT(B6841,"";""))"),"C#")</f>
        <v>C#</v>
      </c>
      <c r="F6841" s="1" t="str">
        <f>IFERROR(__xludf.DUMMYFUNCTION("""COMPUTED_VALUE"""),"HTML/CSS")</f>
        <v>HTML/CSS</v>
      </c>
      <c r="G6841" s="1" t="str">
        <f>IFERROR(__xludf.DUMMYFUNCTION("""COMPUTED_VALUE"""),"JavaScript")</f>
        <v>JavaScript</v>
      </c>
      <c r="H6841" s="1" t="str">
        <f>IFERROR(__xludf.DUMMYFUNCTION("""COMPUTED_VALUE"""),"PHP")</f>
        <v>PHP</v>
      </c>
      <c r="I6841" s="1" t="str">
        <f>IFERROR(__xludf.DUMMYFUNCTION("""COMPUTED_VALUE"""),"SQL")</f>
        <v>SQL</v>
      </c>
    </row>
    <row r="6842">
      <c r="B6842" s="1" t="str">
        <f>IFERROR(__xludf.DUMMYFUNCTION("""COMPUTED_VALUE"""),"Assembly;C#;HTML/CSS;JavaScript;SQL")</f>
        <v>Assembly;C#;HTML/CSS;JavaScript;SQL</v>
      </c>
      <c r="E6842" s="1" t="str">
        <f>IFERROR(__xludf.DUMMYFUNCTION("UNIQUE(SPLIT(B6842,"";""))"),"Assembly")</f>
        <v>Assembly</v>
      </c>
      <c r="F6842" s="1" t="str">
        <f>IFERROR(__xludf.DUMMYFUNCTION("""COMPUTED_VALUE"""),"C#")</f>
        <v>C#</v>
      </c>
      <c r="G6842" s="1" t="str">
        <f>IFERROR(__xludf.DUMMYFUNCTION("""COMPUTED_VALUE"""),"HTML/CSS")</f>
        <v>HTML/CSS</v>
      </c>
      <c r="H6842" s="1" t="str">
        <f>IFERROR(__xludf.DUMMYFUNCTION("""COMPUTED_VALUE"""),"JavaScript")</f>
        <v>JavaScript</v>
      </c>
      <c r="I6842" s="1" t="str">
        <f>IFERROR(__xludf.DUMMYFUNCTION("""COMPUTED_VALUE"""),"SQL")</f>
        <v>SQL</v>
      </c>
    </row>
    <row r="6843">
      <c r="B6843" s="1" t="str">
        <f>IFERROR(__xludf.DUMMYFUNCTION("""COMPUTED_VALUE"""),"Bash/Shell/PowerShell;C++;C#;HTML/CSS;Java;JavaScript;PHP;SQL;VBA")</f>
        <v>Bash/Shell/PowerShell;C++;C#;HTML/CSS;Java;JavaScript;PHP;SQL;VBA</v>
      </c>
      <c r="E6843" s="1" t="str">
        <f>IFERROR(__xludf.DUMMYFUNCTION("UNIQUE(SPLIT(B6843,"";""))"),"Bash/Shell/PowerShell")</f>
        <v>Bash/Shell/PowerShell</v>
      </c>
      <c r="F6843" s="1" t="str">
        <f>IFERROR(__xludf.DUMMYFUNCTION("""COMPUTED_VALUE"""),"C++")</f>
        <v>C++</v>
      </c>
      <c r="G6843" s="1" t="str">
        <f>IFERROR(__xludf.DUMMYFUNCTION("""COMPUTED_VALUE"""),"C#")</f>
        <v>C#</v>
      </c>
      <c r="H6843" s="1" t="str">
        <f>IFERROR(__xludf.DUMMYFUNCTION("""COMPUTED_VALUE"""),"HTML/CSS")</f>
        <v>HTML/CSS</v>
      </c>
      <c r="I6843" s="1" t="str">
        <f>IFERROR(__xludf.DUMMYFUNCTION("""COMPUTED_VALUE"""),"Java")</f>
        <v>Java</v>
      </c>
      <c r="J6843" s="1" t="str">
        <f>IFERROR(__xludf.DUMMYFUNCTION("""COMPUTED_VALUE"""),"JavaScript")</f>
        <v>JavaScript</v>
      </c>
      <c r="K6843" s="1" t="str">
        <f>IFERROR(__xludf.DUMMYFUNCTION("""COMPUTED_VALUE"""),"PHP")</f>
        <v>PHP</v>
      </c>
      <c r="L6843" s="1" t="str">
        <f>IFERROR(__xludf.DUMMYFUNCTION("""COMPUTED_VALUE"""),"SQL")</f>
        <v>SQL</v>
      </c>
      <c r="M6843" s="1" t="str">
        <f>IFERROR(__xludf.DUMMYFUNCTION("""COMPUTED_VALUE"""),"VBA")</f>
        <v>VBA</v>
      </c>
    </row>
    <row r="6844">
      <c r="B6844" s="1" t="str">
        <f>IFERROR(__xludf.DUMMYFUNCTION("""COMPUTED_VALUE"""),"C#")</f>
        <v>C#</v>
      </c>
      <c r="E6844" s="1" t="str">
        <f>IFERROR(__xludf.DUMMYFUNCTION("UNIQUE(SPLIT(B6844,"";""))"),"C#")</f>
        <v>C#</v>
      </c>
    </row>
    <row r="6845">
      <c r="B6845" s="1" t="str">
        <f>IFERROR(__xludf.DUMMYFUNCTION("""COMPUTED_VALUE"""),"Bash/Shell/PowerShell;HTML/CSS;JavaScript;PHP;SQL")</f>
        <v>Bash/Shell/PowerShell;HTML/CSS;JavaScript;PHP;SQL</v>
      </c>
      <c r="E6845" s="1" t="str">
        <f>IFERROR(__xludf.DUMMYFUNCTION("UNIQUE(SPLIT(B6845,"";""))"),"Bash/Shell/PowerShell")</f>
        <v>Bash/Shell/PowerShell</v>
      </c>
      <c r="F6845" s="1" t="str">
        <f>IFERROR(__xludf.DUMMYFUNCTION("""COMPUTED_VALUE"""),"HTML/CSS")</f>
        <v>HTML/CSS</v>
      </c>
      <c r="G6845" s="1" t="str">
        <f>IFERROR(__xludf.DUMMYFUNCTION("""COMPUTED_VALUE"""),"JavaScript")</f>
        <v>JavaScript</v>
      </c>
      <c r="H6845" s="1" t="str">
        <f>IFERROR(__xludf.DUMMYFUNCTION("""COMPUTED_VALUE"""),"PHP")</f>
        <v>PHP</v>
      </c>
      <c r="I6845" s="1" t="str">
        <f>IFERROR(__xludf.DUMMYFUNCTION("""COMPUTED_VALUE"""),"SQL")</f>
        <v>SQL</v>
      </c>
    </row>
    <row r="6846">
      <c r="B6846" s="1" t="str">
        <f>IFERROR(__xludf.DUMMYFUNCTION("""COMPUTED_VALUE"""),"Java;Kotlin")</f>
        <v>Java;Kotlin</v>
      </c>
      <c r="E6846" s="1" t="str">
        <f>IFERROR(__xludf.DUMMYFUNCTION("UNIQUE(SPLIT(B6846,"";""))"),"Java")</f>
        <v>Java</v>
      </c>
      <c r="F6846" s="1" t="str">
        <f>IFERROR(__xludf.DUMMYFUNCTION("""COMPUTED_VALUE"""),"Kotlin")</f>
        <v>Kotlin</v>
      </c>
    </row>
    <row r="6847">
      <c r="B6847" s="1" t="str">
        <f>IFERROR(__xludf.DUMMYFUNCTION("""COMPUTED_VALUE"""),"Go;HTML/CSS;Java;JavaScript;PHP;Python;Scala;SQL;TypeScript")</f>
        <v>Go;HTML/CSS;Java;JavaScript;PHP;Python;Scala;SQL;TypeScript</v>
      </c>
      <c r="E6847" s="1" t="str">
        <f>IFERROR(__xludf.DUMMYFUNCTION("UNIQUE(SPLIT(B6847,"";""))"),"Go")</f>
        <v>Go</v>
      </c>
      <c r="F6847" s="1" t="str">
        <f>IFERROR(__xludf.DUMMYFUNCTION("""COMPUTED_VALUE"""),"HTML/CSS")</f>
        <v>HTML/CSS</v>
      </c>
      <c r="G6847" s="1" t="str">
        <f>IFERROR(__xludf.DUMMYFUNCTION("""COMPUTED_VALUE"""),"Java")</f>
        <v>Java</v>
      </c>
      <c r="H6847" s="1" t="str">
        <f>IFERROR(__xludf.DUMMYFUNCTION("""COMPUTED_VALUE"""),"JavaScript")</f>
        <v>JavaScript</v>
      </c>
      <c r="I6847" s="1" t="str">
        <f>IFERROR(__xludf.DUMMYFUNCTION("""COMPUTED_VALUE"""),"PHP")</f>
        <v>PHP</v>
      </c>
      <c r="J6847" s="1" t="str">
        <f>IFERROR(__xludf.DUMMYFUNCTION("""COMPUTED_VALUE"""),"Python")</f>
        <v>Python</v>
      </c>
      <c r="K6847" s="1" t="str">
        <f>IFERROR(__xludf.DUMMYFUNCTION("""COMPUTED_VALUE"""),"Scala")</f>
        <v>Scala</v>
      </c>
      <c r="L6847" s="1" t="str">
        <f>IFERROR(__xludf.DUMMYFUNCTION("""COMPUTED_VALUE"""),"SQL")</f>
        <v>SQL</v>
      </c>
      <c r="M6847" s="1" t="str">
        <f>IFERROR(__xludf.DUMMYFUNCTION("""COMPUTED_VALUE"""),"TypeScript")</f>
        <v>TypeScript</v>
      </c>
    </row>
    <row r="6848">
      <c r="B6848" s="1" t="str">
        <f>IFERROR(__xludf.DUMMYFUNCTION("""COMPUTED_VALUE"""),"Bash/Shell/PowerShell;JavaScript;Python;Scala;SQL")</f>
        <v>Bash/Shell/PowerShell;JavaScript;Python;Scala;SQL</v>
      </c>
      <c r="E6848" s="1" t="str">
        <f>IFERROR(__xludf.DUMMYFUNCTION("UNIQUE(SPLIT(B6848,"";""))"),"Bash/Shell/PowerShell")</f>
        <v>Bash/Shell/PowerShell</v>
      </c>
      <c r="F6848" s="1" t="str">
        <f>IFERROR(__xludf.DUMMYFUNCTION("""COMPUTED_VALUE"""),"JavaScript")</f>
        <v>JavaScript</v>
      </c>
      <c r="G6848" s="1" t="str">
        <f>IFERROR(__xludf.DUMMYFUNCTION("""COMPUTED_VALUE"""),"Python")</f>
        <v>Python</v>
      </c>
      <c r="H6848" s="1" t="str">
        <f>IFERROR(__xludf.DUMMYFUNCTION("""COMPUTED_VALUE"""),"Scala")</f>
        <v>Scala</v>
      </c>
      <c r="I6848" s="1" t="str">
        <f>IFERROR(__xludf.DUMMYFUNCTION("""COMPUTED_VALUE"""),"SQL")</f>
        <v>SQL</v>
      </c>
    </row>
    <row r="6849">
      <c r="B6849" s="1" t="str">
        <f>IFERROR(__xludf.DUMMYFUNCTION("""COMPUTED_VALUE"""),"C#;HTML/CSS;Java;JavaScript;Objective-C;SQL;TypeScript")</f>
        <v>C#;HTML/CSS;Java;JavaScript;Objective-C;SQL;TypeScript</v>
      </c>
      <c r="E6849" s="1" t="str">
        <f>IFERROR(__xludf.DUMMYFUNCTION("UNIQUE(SPLIT(B6849,"";""))"),"C#")</f>
        <v>C#</v>
      </c>
      <c r="F6849" s="1" t="str">
        <f>IFERROR(__xludf.DUMMYFUNCTION("""COMPUTED_VALUE"""),"HTML/CSS")</f>
        <v>HTML/CSS</v>
      </c>
      <c r="G6849" s="1" t="str">
        <f>IFERROR(__xludf.DUMMYFUNCTION("""COMPUTED_VALUE"""),"Java")</f>
        <v>Java</v>
      </c>
      <c r="H6849" s="1" t="str">
        <f>IFERROR(__xludf.DUMMYFUNCTION("""COMPUTED_VALUE"""),"JavaScript")</f>
        <v>JavaScript</v>
      </c>
      <c r="I6849" s="1" t="str">
        <f>IFERROR(__xludf.DUMMYFUNCTION("""COMPUTED_VALUE"""),"Objective-C")</f>
        <v>Objective-C</v>
      </c>
      <c r="J6849" s="1" t="str">
        <f>IFERROR(__xludf.DUMMYFUNCTION("""COMPUTED_VALUE"""),"SQL")</f>
        <v>SQL</v>
      </c>
      <c r="K6849" s="1" t="str">
        <f>IFERROR(__xludf.DUMMYFUNCTION("""COMPUTED_VALUE"""),"TypeScript")</f>
        <v>TypeScript</v>
      </c>
    </row>
    <row r="6850">
      <c r="B6850" s="1" t="str">
        <f>IFERROR(__xludf.DUMMYFUNCTION("""COMPUTED_VALUE"""),"Bash/Shell/PowerShell;C;C#;HTML/CSS;Java;JavaScript;Python;SQL;TypeScript")</f>
        <v>Bash/Shell/PowerShell;C;C#;HTML/CSS;Java;JavaScript;Python;SQL;TypeScript</v>
      </c>
      <c r="E6850" s="1" t="str">
        <f>IFERROR(__xludf.DUMMYFUNCTION("UNIQUE(SPLIT(B6850,"";""))"),"Bash/Shell/PowerShell")</f>
        <v>Bash/Shell/PowerShell</v>
      </c>
      <c r="F6850" s="1" t="str">
        <f>IFERROR(__xludf.DUMMYFUNCTION("""COMPUTED_VALUE"""),"C")</f>
        <v>C</v>
      </c>
      <c r="G6850" s="1" t="str">
        <f>IFERROR(__xludf.DUMMYFUNCTION("""COMPUTED_VALUE"""),"C#")</f>
        <v>C#</v>
      </c>
      <c r="H6850" s="1" t="str">
        <f>IFERROR(__xludf.DUMMYFUNCTION("""COMPUTED_VALUE"""),"HTML/CSS")</f>
        <v>HTML/CSS</v>
      </c>
      <c r="I6850" s="1" t="str">
        <f>IFERROR(__xludf.DUMMYFUNCTION("""COMPUTED_VALUE"""),"Java")</f>
        <v>Java</v>
      </c>
      <c r="J6850" s="1" t="str">
        <f>IFERROR(__xludf.DUMMYFUNCTION("""COMPUTED_VALUE"""),"JavaScript")</f>
        <v>JavaScript</v>
      </c>
      <c r="K6850" s="1" t="str">
        <f>IFERROR(__xludf.DUMMYFUNCTION("""COMPUTED_VALUE"""),"Python")</f>
        <v>Python</v>
      </c>
      <c r="L6850" s="1" t="str">
        <f>IFERROR(__xludf.DUMMYFUNCTION("""COMPUTED_VALUE"""),"SQL")</f>
        <v>SQL</v>
      </c>
      <c r="M6850" s="1" t="str">
        <f>IFERROR(__xludf.DUMMYFUNCTION("""COMPUTED_VALUE"""),"TypeScript")</f>
        <v>TypeScript</v>
      </c>
    </row>
    <row r="6851">
      <c r="B6851" s="1" t="str">
        <f>IFERROR(__xludf.DUMMYFUNCTION("""COMPUTED_VALUE"""),"Bash/Shell/PowerShell;C;C++;C#;HTML/CSS;Java;JavaScript;PHP;Python;SQL")</f>
        <v>Bash/Shell/PowerShell;C;C++;C#;HTML/CSS;Java;JavaScript;PHP;Python;SQL</v>
      </c>
      <c r="E6851" s="1" t="str">
        <f>IFERROR(__xludf.DUMMYFUNCTION("UNIQUE(SPLIT(B6851,"";""))"),"Bash/Shell/PowerShell")</f>
        <v>Bash/Shell/PowerShell</v>
      </c>
      <c r="F6851" s="1" t="str">
        <f>IFERROR(__xludf.DUMMYFUNCTION("""COMPUTED_VALUE"""),"C")</f>
        <v>C</v>
      </c>
      <c r="G6851" s="1" t="str">
        <f>IFERROR(__xludf.DUMMYFUNCTION("""COMPUTED_VALUE"""),"C++")</f>
        <v>C++</v>
      </c>
      <c r="H6851" s="1" t="str">
        <f>IFERROR(__xludf.DUMMYFUNCTION("""COMPUTED_VALUE"""),"C#")</f>
        <v>C#</v>
      </c>
      <c r="I6851" s="1" t="str">
        <f>IFERROR(__xludf.DUMMYFUNCTION("""COMPUTED_VALUE"""),"HTML/CSS")</f>
        <v>HTML/CSS</v>
      </c>
      <c r="J6851" s="1" t="str">
        <f>IFERROR(__xludf.DUMMYFUNCTION("""COMPUTED_VALUE"""),"Java")</f>
        <v>Java</v>
      </c>
      <c r="K6851" s="1" t="str">
        <f>IFERROR(__xludf.DUMMYFUNCTION("""COMPUTED_VALUE"""),"JavaScript")</f>
        <v>JavaScript</v>
      </c>
      <c r="L6851" s="1" t="str">
        <f>IFERROR(__xludf.DUMMYFUNCTION("""COMPUTED_VALUE"""),"PHP")</f>
        <v>PHP</v>
      </c>
      <c r="M6851" s="1" t="str">
        <f>IFERROR(__xludf.DUMMYFUNCTION("""COMPUTED_VALUE"""),"Python")</f>
        <v>Python</v>
      </c>
      <c r="N6851" s="1" t="str">
        <f>IFERROR(__xludf.DUMMYFUNCTION("""COMPUTED_VALUE"""),"SQL")</f>
        <v>SQL</v>
      </c>
    </row>
    <row r="6852">
      <c r="B6852" s="1" t="str">
        <f>IFERROR(__xludf.DUMMYFUNCTION("""COMPUTED_VALUE"""),"Dart;HTML/CSS;JavaScript;Python;Ruby;SQL;TypeScript")</f>
        <v>Dart;HTML/CSS;JavaScript;Python;Ruby;SQL;TypeScript</v>
      </c>
      <c r="E6852" s="1" t="str">
        <f>IFERROR(__xludf.DUMMYFUNCTION("UNIQUE(SPLIT(B6852,"";""))"),"Dart")</f>
        <v>Dart</v>
      </c>
      <c r="F6852" s="1" t="str">
        <f>IFERROR(__xludf.DUMMYFUNCTION("""COMPUTED_VALUE"""),"HTML/CSS")</f>
        <v>HTML/CSS</v>
      </c>
      <c r="G6852" s="1" t="str">
        <f>IFERROR(__xludf.DUMMYFUNCTION("""COMPUTED_VALUE"""),"JavaScript")</f>
        <v>JavaScript</v>
      </c>
      <c r="H6852" s="1" t="str">
        <f>IFERROR(__xludf.DUMMYFUNCTION("""COMPUTED_VALUE"""),"Python")</f>
        <v>Python</v>
      </c>
      <c r="I6852" s="1" t="str">
        <f>IFERROR(__xludf.DUMMYFUNCTION("""COMPUTED_VALUE"""),"Ruby")</f>
        <v>Ruby</v>
      </c>
      <c r="J6852" s="1" t="str">
        <f>IFERROR(__xludf.DUMMYFUNCTION("""COMPUTED_VALUE"""),"SQL")</f>
        <v>SQL</v>
      </c>
      <c r="K6852" s="1" t="str">
        <f>IFERROR(__xludf.DUMMYFUNCTION("""COMPUTED_VALUE"""),"TypeScript")</f>
        <v>TypeScript</v>
      </c>
    </row>
    <row r="6853">
      <c r="B6853" s="1" t="str">
        <f>IFERROR(__xludf.DUMMYFUNCTION("""COMPUTED_VALUE"""),"HTML/CSS;JavaScript")</f>
        <v>HTML/CSS;JavaScript</v>
      </c>
      <c r="E6853" s="1" t="str">
        <f>IFERROR(__xludf.DUMMYFUNCTION("UNIQUE(SPLIT(B6853,"";""))"),"HTML/CSS")</f>
        <v>HTML/CSS</v>
      </c>
      <c r="F6853" s="1" t="str">
        <f>IFERROR(__xludf.DUMMYFUNCTION("""COMPUTED_VALUE"""),"JavaScript")</f>
        <v>JavaScript</v>
      </c>
    </row>
    <row r="6854">
      <c r="B6854" s="1" t="str">
        <f>IFERROR(__xludf.DUMMYFUNCTION("""COMPUTED_VALUE"""),"Bash/Shell/PowerShell;C#;HTML/CSS;JavaScript;PHP;Python;Scala;SQL")</f>
        <v>Bash/Shell/PowerShell;C#;HTML/CSS;JavaScript;PHP;Python;Scala;SQL</v>
      </c>
      <c r="E6854" s="1" t="str">
        <f>IFERROR(__xludf.DUMMYFUNCTION("UNIQUE(SPLIT(B6854,"";""))"),"Bash/Shell/PowerShell")</f>
        <v>Bash/Shell/PowerShell</v>
      </c>
      <c r="F6854" s="1" t="str">
        <f>IFERROR(__xludf.DUMMYFUNCTION("""COMPUTED_VALUE"""),"C#")</f>
        <v>C#</v>
      </c>
      <c r="G6854" s="1" t="str">
        <f>IFERROR(__xludf.DUMMYFUNCTION("""COMPUTED_VALUE"""),"HTML/CSS")</f>
        <v>HTML/CSS</v>
      </c>
      <c r="H6854" s="1" t="str">
        <f>IFERROR(__xludf.DUMMYFUNCTION("""COMPUTED_VALUE"""),"JavaScript")</f>
        <v>JavaScript</v>
      </c>
      <c r="I6854" s="1" t="str">
        <f>IFERROR(__xludf.DUMMYFUNCTION("""COMPUTED_VALUE"""),"PHP")</f>
        <v>PHP</v>
      </c>
      <c r="J6854" s="1" t="str">
        <f>IFERROR(__xludf.DUMMYFUNCTION("""COMPUTED_VALUE"""),"Python")</f>
        <v>Python</v>
      </c>
      <c r="K6854" s="1" t="str">
        <f>IFERROR(__xludf.DUMMYFUNCTION("""COMPUTED_VALUE"""),"Scala")</f>
        <v>Scala</v>
      </c>
      <c r="L6854" s="1" t="str">
        <f>IFERROR(__xludf.DUMMYFUNCTION("""COMPUTED_VALUE"""),"SQL")</f>
        <v>SQL</v>
      </c>
    </row>
    <row r="6855">
      <c r="B6855" s="1" t="str">
        <f>IFERROR(__xludf.DUMMYFUNCTION("""COMPUTED_VALUE"""),"C++;HTML/CSS;Java;JavaScript;Python;TypeScript")</f>
        <v>C++;HTML/CSS;Java;JavaScript;Python;TypeScript</v>
      </c>
      <c r="E6855" s="1" t="str">
        <f>IFERROR(__xludf.DUMMYFUNCTION("UNIQUE(SPLIT(B6855,"";""))"),"C++")</f>
        <v>C++</v>
      </c>
      <c r="F6855" s="1" t="str">
        <f>IFERROR(__xludf.DUMMYFUNCTION("""COMPUTED_VALUE"""),"HTML/CSS")</f>
        <v>HTML/CSS</v>
      </c>
      <c r="G6855" s="1" t="str">
        <f>IFERROR(__xludf.DUMMYFUNCTION("""COMPUTED_VALUE"""),"Java")</f>
        <v>Java</v>
      </c>
      <c r="H6855" s="1" t="str">
        <f>IFERROR(__xludf.DUMMYFUNCTION("""COMPUTED_VALUE"""),"JavaScript")</f>
        <v>JavaScript</v>
      </c>
      <c r="I6855" s="1" t="str">
        <f>IFERROR(__xludf.DUMMYFUNCTION("""COMPUTED_VALUE"""),"Python")</f>
        <v>Python</v>
      </c>
      <c r="J6855" s="1" t="str">
        <f>IFERROR(__xludf.DUMMYFUNCTION("""COMPUTED_VALUE"""),"TypeScript")</f>
        <v>TypeScript</v>
      </c>
    </row>
    <row r="6856">
      <c r="B6856" s="1" t="str">
        <f>IFERROR(__xludf.DUMMYFUNCTION("""COMPUTED_VALUE"""),"C#;HTML/CSS;JavaScript;SQL")</f>
        <v>C#;HTML/CSS;JavaScript;SQL</v>
      </c>
      <c r="E6856" s="1" t="str">
        <f>IFERROR(__xludf.DUMMYFUNCTION("UNIQUE(SPLIT(B6856,"";""))"),"C#")</f>
        <v>C#</v>
      </c>
      <c r="F6856" s="1" t="str">
        <f>IFERROR(__xludf.DUMMYFUNCTION("""COMPUTED_VALUE"""),"HTML/CSS")</f>
        <v>HTML/CSS</v>
      </c>
      <c r="G6856" s="1" t="str">
        <f>IFERROR(__xludf.DUMMYFUNCTION("""COMPUTED_VALUE"""),"JavaScript")</f>
        <v>JavaScript</v>
      </c>
      <c r="H6856" s="1" t="str">
        <f>IFERROR(__xludf.DUMMYFUNCTION("""COMPUTED_VALUE"""),"SQL")</f>
        <v>SQL</v>
      </c>
    </row>
    <row r="6857">
      <c r="B6857" s="1" t="str">
        <f>IFERROR(__xludf.DUMMYFUNCTION("""COMPUTED_VALUE"""),"Assembly;Bash/Shell/PowerShell;C++;HTML/CSS;Java;JavaScript;Python;Other(s):")</f>
        <v>Assembly;Bash/Shell/PowerShell;C++;HTML/CSS;Java;JavaScript;Python;Other(s):</v>
      </c>
      <c r="E6857" s="1" t="str">
        <f>IFERROR(__xludf.DUMMYFUNCTION("UNIQUE(SPLIT(B6857,"";""))"),"Assembly")</f>
        <v>Assembly</v>
      </c>
      <c r="F6857" s="1" t="str">
        <f>IFERROR(__xludf.DUMMYFUNCTION("""COMPUTED_VALUE"""),"Bash/Shell/PowerShell")</f>
        <v>Bash/Shell/PowerShell</v>
      </c>
      <c r="G6857" s="1" t="str">
        <f>IFERROR(__xludf.DUMMYFUNCTION("""COMPUTED_VALUE"""),"C++")</f>
        <v>C++</v>
      </c>
      <c r="H6857" s="1" t="str">
        <f>IFERROR(__xludf.DUMMYFUNCTION("""COMPUTED_VALUE"""),"HTML/CSS")</f>
        <v>HTML/CSS</v>
      </c>
      <c r="I6857" s="1" t="str">
        <f>IFERROR(__xludf.DUMMYFUNCTION("""COMPUTED_VALUE"""),"Java")</f>
        <v>Java</v>
      </c>
      <c r="J6857" s="1" t="str">
        <f>IFERROR(__xludf.DUMMYFUNCTION("""COMPUTED_VALUE"""),"JavaScript")</f>
        <v>JavaScript</v>
      </c>
      <c r="K6857" s="1" t="str">
        <f>IFERROR(__xludf.DUMMYFUNCTION("""COMPUTED_VALUE"""),"Python")</f>
        <v>Python</v>
      </c>
      <c r="L6857" s="1" t="str">
        <f>IFERROR(__xludf.DUMMYFUNCTION("""COMPUTED_VALUE"""),"Other(s):")</f>
        <v>Other(s):</v>
      </c>
    </row>
    <row r="6858">
      <c r="B6858" s="1" t="str">
        <f>IFERROR(__xludf.DUMMYFUNCTION("""COMPUTED_VALUE"""),"Bash/Shell/PowerShell;C#;HTML/CSS;JavaScript;PHP;SQL;TypeScript;VBA")</f>
        <v>Bash/Shell/PowerShell;C#;HTML/CSS;JavaScript;PHP;SQL;TypeScript;VBA</v>
      </c>
      <c r="E6858" s="1" t="str">
        <f>IFERROR(__xludf.DUMMYFUNCTION("UNIQUE(SPLIT(B6858,"";""))"),"Bash/Shell/PowerShell")</f>
        <v>Bash/Shell/PowerShell</v>
      </c>
      <c r="F6858" s="1" t="str">
        <f>IFERROR(__xludf.DUMMYFUNCTION("""COMPUTED_VALUE"""),"C#")</f>
        <v>C#</v>
      </c>
      <c r="G6858" s="1" t="str">
        <f>IFERROR(__xludf.DUMMYFUNCTION("""COMPUTED_VALUE"""),"HTML/CSS")</f>
        <v>HTML/CSS</v>
      </c>
      <c r="H6858" s="1" t="str">
        <f>IFERROR(__xludf.DUMMYFUNCTION("""COMPUTED_VALUE"""),"JavaScript")</f>
        <v>JavaScript</v>
      </c>
      <c r="I6858" s="1" t="str">
        <f>IFERROR(__xludf.DUMMYFUNCTION("""COMPUTED_VALUE"""),"PHP")</f>
        <v>PHP</v>
      </c>
      <c r="J6858" s="1" t="str">
        <f>IFERROR(__xludf.DUMMYFUNCTION("""COMPUTED_VALUE"""),"SQL")</f>
        <v>SQL</v>
      </c>
      <c r="K6858" s="1" t="str">
        <f>IFERROR(__xludf.DUMMYFUNCTION("""COMPUTED_VALUE"""),"TypeScript")</f>
        <v>TypeScript</v>
      </c>
      <c r="L6858" s="1" t="str">
        <f>IFERROR(__xludf.DUMMYFUNCTION("""COMPUTED_VALUE"""),"VBA")</f>
        <v>VBA</v>
      </c>
    </row>
    <row r="6859">
      <c r="B6859" s="1" t="str">
        <f>IFERROR(__xludf.DUMMYFUNCTION("""COMPUTED_VALUE"""),"Assembly;Bash/Shell/PowerShell;C;Python")</f>
        <v>Assembly;Bash/Shell/PowerShell;C;Python</v>
      </c>
      <c r="E6859" s="1" t="str">
        <f>IFERROR(__xludf.DUMMYFUNCTION("UNIQUE(SPLIT(B6859,"";""))"),"Assembly")</f>
        <v>Assembly</v>
      </c>
      <c r="F6859" s="1" t="str">
        <f>IFERROR(__xludf.DUMMYFUNCTION("""COMPUTED_VALUE"""),"Bash/Shell/PowerShell")</f>
        <v>Bash/Shell/PowerShell</v>
      </c>
      <c r="G6859" s="1" t="str">
        <f>IFERROR(__xludf.DUMMYFUNCTION("""COMPUTED_VALUE"""),"C")</f>
        <v>C</v>
      </c>
      <c r="H6859" s="1" t="str">
        <f>IFERROR(__xludf.DUMMYFUNCTION("""COMPUTED_VALUE"""),"Python")</f>
        <v>Python</v>
      </c>
    </row>
    <row r="6860">
      <c r="B6860" s="1" t="str">
        <f>IFERROR(__xludf.DUMMYFUNCTION("""COMPUTED_VALUE"""),"Bash/Shell/PowerShell;C;C#;HTML/CSS;Java;JavaScript;Python;R;SQL")</f>
        <v>Bash/Shell/PowerShell;C;C#;HTML/CSS;Java;JavaScript;Python;R;SQL</v>
      </c>
      <c r="E6860" s="1" t="str">
        <f>IFERROR(__xludf.DUMMYFUNCTION("UNIQUE(SPLIT(B6860,"";""))"),"Bash/Shell/PowerShell")</f>
        <v>Bash/Shell/PowerShell</v>
      </c>
      <c r="F6860" s="1" t="str">
        <f>IFERROR(__xludf.DUMMYFUNCTION("""COMPUTED_VALUE"""),"C")</f>
        <v>C</v>
      </c>
      <c r="G6860" s="1" t="str">
        <f>IFERROR(__xludf.DUMMYFUNCTION("""COMPUTED_VALUE"""),"C#")</f>
        <v>C#</v>
      </c>
      <c r="H6860" s="1" t="str">
        <f>IFERROR(__xludf.DUMMYFUNCTION("""COMPUTED_VALUE"""),"HTML/CSS")</f>
        <v>HTML/CSS</v>
      </c>
      <c r="I6860" s="1" t="str">
        <f>IFERROR(__xludf.DUMMYFUNCTION("""COMPUTED_VALUE"""),"Java")</f>
        <v>Java</v>
      </c>
      <c r="J6860" s="1" t="str">
        <f>IFERROR(__xludf.DUMMYFUNCTION("""COMPUTED_VALUE"""),"JavaScript")</f>
        <v>JavaScript</v>
      </c>
      <c r="K6860" s="1" t="str">
        <f>IFERROR(__xludf.DUMMYFUNCTION("""COMPUTED_VALUE"""),"Python")</f>
        <v>Python</v>
      </c>
      <c r="L6860" s="1" t="str">
        <f>IFERROR(__xludf.DUMMYFUNCTION("""COMPUTED_VALUE"""),"R")</f>
        <v>R</v>
      </c>
      <c r="M6860" s="1" t="str">
        <f>IFERROR(__xludf.DUMMYFUNCTION("""COMPUTED_VALUE"""),"SQL")</f>
        <v>SQL</v>
      </c>
    </row>
    <row r="6861">
      <c r="B6861" s="1" t="str">
        <f>IFERROR(__xludf.DUMMYFUNCTION("""COMPUTED_VALUE"""),"Bash/Shell/PowerShell;C;HTML/CSS;Java;JavaScript;PHP;Python")</f>
        <v>Bash/Shell/PowerShell;C;HTML/CSS;Java;JavaScript;PHP;Python</v>
      </c>
      <c r="E6861" s="1" t="str">
        <f>IFERROR(__xludf.DUMMYFUNCTION("UNIQUE(SPLIT(B6861,"";""))"),"Bash/Shell/PowerShell")</f>
        <v>Bash/Shell/PowerShell</v>
      </c>
      <c r="F6861" s="1" t="str">
        <f>IFERROR(__xludf.DUMMYFUNCTION("""COMPUTED_VALUE"""),"C")</f>
        <v>C</v>
      </c>
      <c r="G6861" s="1" t="str">
        <f>IFERROR(__xludf.DUMMYFUNCTION("""COMPUTED_VALUE"""),"HTML/CSS")</f>
        <v>HTML/CSS</v>
      </c>
      <c r="H6861" s="1" t="str">
        <f>IFERROR(__xludf.DUMMYFUNCTION("""COMPUTED_VALUE"""),"Java")</f>
        <v>Java</v>
      </c>
      <c r="I6861" s="1" t="str">
        <f>IFERROR(__xludf.DUMMYFUNCTION("""COMPUTED_VALUE"""),"JavaScript")</f>
        <v>JavaScript</v>
      </c>
      <c r="J6861" s="1" t="str">
        <f>IFERROR(__xludf.DUMMYFUNCTION("""COMPUTED_VALUE"""),"PHP")</f>
        <v>PHP</v>
      </c>
      <c r="K6861" s="1" t="str">
        <f>IFERROR(__xludf.DUMMYFUNCTION("""COMPUTED_VALUE"""),"Python")</f>
        <v>Python</v>
      </c>
    </row>
    <row r="6862">
      <c r="B6862" s="1" t="str">
        <f>IFERROR(__xludf.DUMMYFUNCTION("""COMPUTED_VALUE"""),"C++;Java;JavaScript;Kotlin;Objective-C;Python;Swift")</f>
        <v>C++;Java;JavaScript;Kotlin;Objective-C;Python;Swift</v>
      </c>
      <c r="E6862" s="1" t="str">
        <f>IFERROR(__xludf.DUMMYFUNCTION("UNIQUE(SPLIT(B6862,"";""))"),"C++")</f>
        <v>C++</v>
      </c>
      <c r="F6862" s="1" t="str">
        <f>IFERROR(__xludf.DUMMYFUNCTION("""COMPUTED_VALUE"""),"Java")</f>
        <v>Java</v>
      </c>
      <c r="G6862" s="1" t="str">
        <f>IFERROR(__xludf.DUMMYFUNCTION("""COMPUTED_VALUE"""),"JavaScript")</f>
        <v>JavaScript</v>
      </c>
      <c r="H6862" s="1" t="str">
        <f>IFERROR(__xludf.DUMMYFUNCTION("""COMPUTED_VALUE"""),"Kotlin")</f>
        <v>Kotlin</v>
      </c>
      <c r="I6862" s="1" t="str">
        <f>IFERROR(__xludf.DUMMYFUNCTION("""COMPUTED_VALUE"""),"Objective-C")</f>
        <v>Objective-C</v>
      </c>
      <c r="J6862" s="1" t="str">
        <f>IFERROR(__xludf.DUMMYFUNCTION("""COMPUTED_VALUE"""),"Python")</f>
        <v>Python</v>
      </c>
      <c r="K6862" s="1" t="str">
        <f>IFERROR(__xludf.DUMMYFUNCTION("""COMPUTED_VALUE"""),"Swift")</f>
        <v>Swift</v>
      </c>
    </row>
    <row r="6863">
      <c r="B6863" s="1" t="str">
        <f>IFERROR(__xludf.DUMMYFUNCTION("""COMPUTED_VALUE"""),"Python;SQL")</f>
        <v>Python;SQL</v>
      </c>
      <c r="E6863" s="1" t="str">
        <f>IFERROR(__xludf.DUMMYFUNCTION("UNIQUE(SPLIT(B6863,"";""))"),"Python")</f>
        <v>Python</v>
      </c>
      <c r="F6863" s="1" t="str">
        <f>IFERROR(__xludf.DUMMYFUNCTION("""COMPUTED_VALUE"""),"SQL")</f>
        <v>SQL</v>
      </c>
    </row>
    <row r="6864">
      <c r="B6864" s="1" t="str">
        <f>IFERROR(__xludf.DUMMYFUNCTION("""COMPUTED_VALUE"""),"Bash/Shell/PowerShell;HTML/CSS;Java;JavaScript;PHP")</f>
        <v>Bash/Shell/PowerShell;HTML/CSS;Java;JavaScript;PHP</v>
      </c>
      <c r="E6864" s="1" t="str">
        <f>IFERROR(__xludf.DUMMYFUNCTION("UNIQUE(SPLIT(B6864,"";""))"),"Bash/Shell/PowerShell")</f>
        <v>Bash/Shell/PowerShell</v>
      </c>
      <c r="F6864" s="1" t="str">
        <f>IFERROR(__xludf.DUMMYFUNCTION("""COMPUTED_VALUE"""),"HTML/CSS")</f>
        <v>HTML/CSS</v>
      </c>
      <c r="G6864" s="1" t="str">
        <f>IFERROR(__xludf.DUMMYFUNCTION("""COMPUTED_VALUE"""),"Java")</f>
        <v>Java</v>
      </c>
      <c r="H6864" s="1" t="str">
        <f>IFERROR(__xludf.DUMMYFUNCTION("""COMPUTED_VALUE"""),"JavaScript")</f>
        <v>JavaScript</v>
      </c>
      <c r="I6864" s="1" t="str">
        <f>IFERROR(__xludf.DUMMYFUNCTION("""COMPUTED_VALUE"""),"PHP")</f>
        <v>PHP</v>
      </c>
    </row>
    <row r="6865">
      <c r="B6865" s="1" t="str">
        <f>IFERROR(__xludf.DUMMYFUNCTION("""COMPUTED_VALUE"""),"Bash/Shell/PowerShell;Go;HTML/CSS")</f>
        <v>Bash/Shell/PowerShell;Go;HTML/CSS</v>
      </c>
      <c r="E6865" s="1" t="str">
        <f>IFERROR(__xludf.DUMMYFUNCTION("UNIQUE(SPLIT(B6865,"";""))"),"Bash/Shell/PowerShell")</f>
        <v>Bash/Shell/PowerShell</v>
      </c>
      <c r="F6865" s="1" t="str">
        <f>IFERROR(__xludf.DUMMYFUNCTION("""COMPUTED_VALUE"""),"Go")</f>
        <v>Go</v>
      </c>
      <c r="G6865" s="1" t="str">
        <f>IFERROR(__xludf.DUMMYFUNCTION("""COMPUTED_VALUE"""),"HTML/CSS")</f>
        <v>HTML/CSS</v>
      </c>
    </row>
    <row r="6866">
      <c r="B6866" s="1" t="str">
        <f>IFERROR(__xludf.DUMMYFUNCTION("""COMPUTED_VALUE"""),"HTML/CSS;JavaScript")</f>
        <v>HTML/CSS;JavaScript</v>
      </c>
      <c r="E6866" s="1" t="str">
        <f>IFERROR(__xludf.DUMMYFUNCTION("UNIQUE(SPLIT(B6866,"";""))"),"HTML/CSS")</f>
        <v>HTML/CSS</v>
      </c>
      <c r="F6866" s="1" t="str">
        <f>IFERROR(__xludf.DUMMYFUNCTION("""COMPUTED_VALUE"""),"JavaScript")</f>
        <v>JavaScript</v>
      </c>
    </row>
    <row r="6867">
      <c r="B6867" s="1" t="str">
        <f>IFERROR(__xludf.DUMMYFUNCTION("""COMPUTED_VALUE"""),"C#;HTML/CSS;JavaScript;SQL;VBA")</f>
        <v>C#;HTML/CSS;JavaScript;SQL;VBA</v>
      </c>
      <c r="E6867" s="1" t="str">
        <f>IFERROR(__xludf.DUMMYFUNCTION("UNIQUE(SPLIT(B6867,"";""))"),"C#")</f>
        <v>C#</v>
      </c>
      <c r="F6867" s="1" t="str">
        <f>IFERROR(__xludf.DUMMYFUNCTION("""COMPUTED_VALUE"""),"HTML/CSS")</f>
        <v>HTML/CSS</v>
      </c>
      <c r="G6867" s="1" t="str">
        <f>IFERROR(__xludf.DUMMYFUNCTION("""COMPUTED_VALUE"""),"JavaScript")</f>
        <v>JavaScript</v>
      </c>
      <c r="H6867" s="1" t="str">
        <f>IFERROR(__xludf.DUMMYFUNCTION("""COMPUTED_VALUE"""),"SQL")</f>
        <v>SQL</v>
      </c>
      <c r="I6867" s="1" t="str">
        <f>IFERROR(__xludf.DUMMYFUNCTION("""COMPUTED_VALUE"""),"VBA")</f>
        <v>VBA</v>
      </c>
    </row>
    <row r="6868">
      <c r="B6868" s="1" t="str">
        <f>IFERROR(__xludf.DUMMYFUNCTION("""COMPUTED_VALUE"""),"C#;HTML/CSS;JavaScript;PHP;Python;Ruby;SQL;TypeScript;VBA")</f>
        <v>C#;HTML/CSS;JavaScript;PHP;Python;Ruby;SQL;TypeScript;VBA</v>
      </c>
      <c r="E6868" s="1" t="str">
        <f>IFERROR(__xludf.DUMMYFUNCTION("UNIQUE(SPLIT(B6868,"";""))"),"C#")</f>
        <v>C#</v>
      </c>
      <c r="F6868" s="1" t="str">
        <f>IFERROR(__xludf.DUMMYFUNCTION("""COMPUTED_VALUE"""),"HTML/CSS")</f>
        <v>HTML/CSS</v>
      </c>
      <c r="G6868" s="1" t="str">
        <f>IFERROR(__xludf.DUMMYFUNCTION("""COMPUTED_VALUE"""),"JavaScript")</f>
        <v>JavaScript</v>
      </c>
      <c r="H6868" s="1" t="str">
        <f>IFERROR(__xludf.DUMMYFUNCTION("""COMPUTED_VALUE"""),"PHP")</f>
        <v>PHP</v>
      </c>
      <c r="I6868" s="1" t="str">
        <f>IFERROR(__xludf.DUMMYFUNCTION("""COMPUTED_VALUE"""),"Python")</f>
        <v>Python</v>
      </c>
      <c r="J6868" s="1" t="str">
        <f>IFERROR(__xludf.DUMMYFUNCTION("""COMPUTED_VALUE"""),"Ruby")</f>
        <v>Ruby</v>
      </c>
      <c r="K6868" s="1" t="str">
        <f>IFERROR(__xludf.DUMMYFUNCTION("""COMPUTED_VALUE"""),"SQL")</f>
        <v>SQL</v>
      </c>
      <c r="L6868" s="1" t="str">
        <f>IFERROR(__xludf.DUMMYFUNCTION("""COMPUTED_VALUE"""),"TypeScript")</f>
        <v>TypeScript</v>
      </c>
      <c r="M6868" s="1" t="str">
        <f>IFERROR(__xludf.DUMMYFUNCTION("""COMPUTED_VALUE"""),"VBA")</f>
        <v>VBA</v>
      </c>
    </row>
    <row r="6869">
      <c r="B6869" s="1" t="str">
        <f>IFERROR(__xludf.DUMMYFUNCTION("""COMPUTED_VALUE"""),"HTML/CSS;JavaScript;PHP;SQL")</f>
        <v>HTML/CSS;JavaScript;PHP;SQL</v>
      </c>
      <c r="E6869" s="1" t="str">
        <f>IFERROR(__xludf.DUMMYFUNCTION("UNIQUE(SPLIT(B6869,"";""))"),"HTML/CSS")</f>
        <v>HTML/CSS</v>
      </c>
      <c r="F6869" s="1" t="str">
        <f>IFERROR(__xludf.DUMMYFUNCTION("""COMPUTED_VALUE"""),"JavaScript")</f>
        <v>JavaScript</v>
      </c>
      <c r="G6869" s="1" t="str">
        <f>IFERROR(__xludf.DUMMYFUNCTION("""COMPUTED_VALUE"""),"PHP")</f>
        <v>PHP</v>
      </c>
      <c r="H6869" s="1" t="str">
        <f>IFERROR(__xludf.DUMMYFUNCTION("""COMPUTED_VALUE"""),"SQL")</f>
        <v>SQL</v>
      </c>
    </row>
    <row r="6870">
      <c r="B6870" s="1" t="str">
        <f>IFERROR(__xludf.DUMMYFUNCTION("""COMPUTED_VALUE"""),"HTML/CSS;JavaScript")</f>
        <v>HTML/CSS;JavaScript</v>
      </c>
      <c r="E6870" s="1" t="str">
        <f>IFERROR(__xludf.DUMMYFUNCTION("UNIQUE(SPLIT(B6870,"";""))"),"HTML/CSS")</f>
        <v>HTML/CSS</v>
      </c>
      <c r="F6870" s="1" t="str">
        <f>IFERROR(__xludf.DUMMYFUNCTION("""COMPUTED_VALUE"""),"JavaScript")</f>
        <v>JavaScript</v>
      </c>
    </row>
    <row r="6871">
      <c r="B6871" s="1" t="str">
        <f>IFERROR(__xludf.DUMMYFUNCTION("""COMPUTED_VALUE"""),"HTML/CSS;JavaScript;Kotlin;PHP;Python;SQL")</f>
        <v>HTML/CSS;JavaScript;Kotlin;PHP;Python;SQL</v>
      </c>
      <c r="E6871" s="1" t="str">
        <f>IFERROR(__xludf.DUMMYFUNCTION("UNIQUE(SPLIT(B6871,"";""))"),"HTML/CSS")</f>
        <v>HTML/CSS</v>
      </c>
      <c r="F6871" s="1" t="str">
        <f>IFERROR(__xludf.DUMMYFUNCTION("""COMPUTED_VALUE"""),"JavaScript")</f>
        <v>JavaScript</v>
      </c>
      <c r="G6871" s="1" t="str">
        <f>IFERROR(__xludf.DUMMYFUNCTION("""COMPUTED_VALUE"""),"Kotlin")</f>
        <v>Kotlin</v>
      </c>
      <c r="H6871" s="1" t="str">
        <f>IFERROR(__xludf.DUMMYFUNCTION("""COMPUTED_VALUE"""),"PHP")</f>
        <v>PHP</v>
      </c>
      <c r="I6871" s="1" t="str">
        <f>IFERROR(__xludf.DUMMYFUNCTION("""COMPUTED_VALUE"""),"Python")</f>
        <v>Python</v>
      </c>
      <c r="J6871" s="1" t="str">
        <f>IFERROR(__xludf.DUMMYFUNCTION("""COMPUTED_VALUE"""),"SQL")</f>
        <v>SQL</v>
      </c>
    </row>
    <row r="6872">
      <c r="B6872" s="1" t="str">
        <f>IFERROR(__xludf.DUMMYFUNCTION("""COMPUTED_VALUE"""),"C#;HTML/CSS;JavaScript")</f>
        <v>C#;HTML/CSS;JavaScript</v>
      </c>
      <c r="E6872" s="1" t="str">
        <f>IFERROR(__xludf.DUMMYFUNCTION("UNIQUE(SPLIT(B6872,"";""))"),"C#")</f>
        <v>C#</v>
      </c>
      <c r="F6872" s="1" t="str">
        <f>IFERROR(__xludf.DUMMYFUNCTION("""COMPUTED_VALUE"""),"HTML/CSS")</f>
        <v>HTML/CSS</v>
      </c>
      <c r="G6872" s="1" t="str">
        <f>IFERROR(__xludf.DUMMYFUNCTION("""COMPUTED_VALUE"""),"JavaScript")</f>
        <v>JavaScript</v>
      </c>
    </row>
    <row r="6873">
      <c r="B6873" s="1" t="str">
        <f>IFERROR(__xludf.DUMMYFUNCTION("""COMPUTED_VALUE"""),"HTML/CSS;JavaScript;PHP;Rust;SQL")</f>
        <v>HTML/CSS;JavaScript;PHP;Rust;SQL</v>
      </c>
      <c r="E6873" s="1" t="str">
        <f>IFERROR(__xludf.DUMMYFUNCTION("UNIQUE(SPLIT(B6873,"";""))"),"HTML/CSS")</f>
        <v>HTML/CSS</v>
      </c>
      <c r="F6873" s="1" t="str">
        <f>IFERROR(__xludf.DUMMYFUNCTION("""COMPUTED_VALUE"""),"JavaScript")</f>
        <v>JavaScript</v>
      </c>
      <c r="G6873" s="1" t="str">
        <f>IFERROR(__xludf.DUMMYFUNCTION("""COMPUTED_VALUE"""),"PHP")</f>
        <v>PHP</v>
      </c>
      <c r="H6873" s="1" t="str">
        <f>IFERROR(__xludf.DUMMYFUNCTION("""COMPUTED_VALUE"""),"Rust")</f>
        <v>Rust</v>
      </c>
      <c r="I6873" s="1" t="str">
        <f>IFERROR(__xludf.DUMMYFUNCTION("""COMPUTED_VALUE"""),"SQL")</f>
        <v>SQL</v>
      </c>
    </row>
    <row r="6874">
      <c r="B6874" s="1" t="str">
        <f>IFERROR(__xludf.DUMMYFUNCTION("""COMPUTED_VALUE"""),"Assembly;Bash/Shell/PowerShell;C++;C#")</f>
        <v>Assembly;Bash/Shell/PowerShell;C++;C#</v>
      </c>
      <c r="E6874" s="1" t="str">
        <f>IFERROR(__xludf.DUMMYFUNCTION("UNIQUE(SPLIT(B6874,"";""))"),"Assembly")</f>
        <v>Assembly</v>
      </c>
      <c r="F6874" s="1" t="str">
        <f>IFERROR(__xludf.DUMMYFUNCTION("""COMPUTED_VALUE"""),"Bash/Shell/PowerShell")</f>
        <v>Bash/Shell/PowerShell</v>
      </c>
      <c r="G6874" s="1" t="str">
        <f>IFERROR(__xludf.DUMMYFUNCTION("""COMPUTED_VALUE"""),"C++")</f>
        <v>C++</v>
      </c>
      <c r="H6874" s="1" t="str">
        <f>IFERROR(__xludf.DUMMYFUNCTION("""COMPUTED_VALUE"""),"C#")</f>
        <v>C#</v>
      </c>
    </row>
    <row r="6875">
      <c r="B6875" s="1" t="str">
        <f>IFERROR(__xludf.DUMMYFUNCTION("""COMPUTED_VALUE"""),"C;C++;C#;HTML/CSS;Java;JavaScript;PHP;Python;SQL;Swift")</f>
        <v>C;C++;C#;HTML/CSS;Java;JavaScript;PHP;Python;SQL;Swift</v>
      </c>
      <c r="E6875" s="1" t="str">
        <f>IFERROR(__xludf.DUMMYFUNCTION("UNIQUE(SPLIT(B6875,"";""))"),"C")</f>
        <v>C</v>
      </c>
      <c r="F6875" s="1" t="str">
        <f>IFERROR(__xludf.DUMMYFUNCTION("""COMPUTED_VALUE"""),"C++")</f>
        <v>C++</v>
      </c>
      <c r="G6875" s="1" t="str">
        <f>IFERROR(__xludf.DUMMYFUNCTION("""COMPUTED_VALUE"""),"C#")</f>
        <v>C#</v>
      </c>
      <c r="H6875" s="1" t="str">
        <f>IFERROR(__xludf.DUMMYFUNCTION("""COMPUTED_VALUE"""),"HTML/CSS")</f>
        <v>HTML/CSS</v>
      </c>
      <c r="I6875" s="1" t="str">
        <f>IFERROR(__xludf.DUMMYFUNCTION("""COMPUTED_VALUE"""),"Java")</f>
        <v>Java</v>
      </c>
      <c r="J6875" s="1" t="str">
        <f>IFERROR(__xludf.DUMMYFUNCTION("""COMPUTED_VALUE"""),"JavaScript")</f>
        <v>JavaScript</v>
      </c>
      <c r="K6875" s="1" t="str">
        <f>IFERROR(__xludf.DUMMYFUNCTION("""COMPUTED_VALUE"""),"PHP")</f>
        <v>PHP</v>
      </c>
      <c r="L6875" s="1" t="str">
        <f>IFERROR(__xludf.DUMMYFUNCTION("""COMPUTED_VALUE"""),"Python")</f>
        <v>Python</v>
      </c>
      <c r="M6875" s="1" t="str">
        <f>IFERROR(__xludf.DUMMYFUNCTION("""COMPUTED_VALUE"""),"SQL")</f>
        <v>SQL</v>
      </c>
      <c r="N6875" s="1" t="str">
        <f>IFERROR(__xludf.DUMMYFUNCTION("""COMPUTED_VALUE"""),"Swift")</f>
        <v>Swift</v>
      </c>
    </row>
    <row r="6876">
      <c r="B6876" s="1" t="str">
        <f>IFERROR(__xludf.DUMMYFUNCTION("""COMPUTED_VALUE"""),"Bash/Shell/PowerShell;C#;HTML/CSS;JavaScript;SQL;TypeScript")</f>
        <v>Bash/Shell/PowerShell;C#;HTML/CSS;JavaScript;SQL;TypeScript</v>
      </c>
      <c r="E6876" s="1" t="str">
        <f>IFERROR(__xludf.DUMMYFUNCTION("UNIQUE(SPLIT(B6876,"";""))"),"Bash/Shell/PowerShell")</f>
        <v>Bash/Shell/PowerShell</v>
      </c>
      <c r="F6876" s="1" t="str">
        <f>IFERROR(__xludf.DUMMYFUNCTION("""COMPUTED_VALUE"""),"C#")</f>
        <v>C#</v>
      </c>
      <c r="G6876" s="1" t="str">
        <f>IFERROR(__xludf.DUMMYFUNCTION("""COMPUTED_VALUE"""),"HTML/CSS")</f>
        <v>HTML/CSS</v>
      </c>
      <c r="H6876" s="1" t="str">
        <f>IFERROR(__xludf.DUMMYFUNCTION("""COMPUTED_VALUE"""),"JavaScript")</f>
        <v>JavaScript</v>
      </c>
      <c r="I6876" s="1" t="str">
        <f>IFERROR(__xludf.DUMMYFUNCTION("""COMPUTED_VALUE"""),"SQL")</f>
        <v>SQL</v>
      </c>
      <c r="J6876" s="1" t="str">
        <f>IFERROR(__xludf.DUMMYFUNCTION("""COMPUTED_VALUE"""),"TypeScript")</f>
        <v>TypeScript</v>
      </c>
    </row>
    <row r="6877">
      <c r="B6877" s="1" t="str">
        <f>IFERROR(__xludf.DUMMYFUNCTION("""COMPUTED_VALUE"""),"Bash/Shell/PowerShell;HTML/CSS;Java;JavaScript;SQL")</f>
        <v>Bash/Shell/PowerShell;HTML/CSS;Java;JavaScript;SQL</v>
      </c>
      <c r="E6877" s="1" t="str">
        <f>IFERROR(__xludf.DUMMYFUNCTION("UNIQUE(SPLIT(B6877,"";""))"),"Bash/Shell/PowerShell")</f>
        <v>Bash/Shell/PowerShell</v>
      </c>
      <c r="F6877" s="1" t="str">
        <f>IFERROR(__xludf.DUMMYFUNCTION("""COMPUTED_VALUE"""),"HTML/CSS")</f>
        <v>HTML/CSS</v>
      </c>
      <c r="G6877" s="1" t="str">
        <f>IFERROR(__xludf.DUMMYFUNCTION("""COMPUTED_VALUE"""),"Java")</f>
        <v>Java</v>
      </c>
      <c r="H6877" s="1" t="str">
        <f>IFERROR(__xludf.DUMMYFUNCTION("""COMPUTED_VALUE"""),"JavaScript")</f>
        <v>JavaScript</v>
      </c>
      <c r="I6877" s="1" t="str">
        <f>IFERROR(__xludf.DUMMYFUNCTION("""COMPUTED_VALUE"""),"SQL")</f>
        <v>SQL</v>
      </c>
    </row>
    <row r="6878">
      <c r="B6878" s="1" t="str">
        <f>IFERROR(__xludf.DUMMYFUNCTION("""COMPUTED_VALUE"""),"Bash/Shell/PowerShell;Go;HTML/CSS;Java;JavaScript;PHP;SQL")</f>
        <v>Bash/Shell/PowerShell;Go;HTML/CSS;Java;JavaScript;PHP;SQL</v>
      </c>
      <c r="E6878" s="1" t="str">
        <f>IFERROR(__xludf.DUMMYFUNCTION("UNIQUE(SPLIT(B6878,"";""))"),"Bash/Shell/PowerShell")</f>
        <v>Bash/Shell/PowerShell</v>
      </c>
      <c r="F6878" s="1" t="str">
        <f>IFERROR(__xludf.DUMMYFUNCTION("""COMPUTED_VALUE"""),"Go")</f>
        <v>Go</v>
      </c>
      <c r="G6878" s="1" t="str">
        <f>IFERROR(__xludf.DUMMYFUNCTION("""COMPUTED_VALUE"""),"HTML/CSS")</f>
        <v>HTML/CSS</v>
      </c>
      <c r="H6878" s="1" t="str">
        <f>IFERROR(__xludf.DUMMYFUNCTION("""COMPUTED_VALUE"""),"Java")</f>
        <v>Java</v>
      </c>
      <c r="I6878" s="1" t="str">
        <f>IFERROR(__xludf.DUMMYFUNCTION("""COMPUTED_VALUE"""),"JavaScript")</f>
        <v>JavaScript</v>
      </c>
      <c r="J6878" s="1" t="str">
        <f>IFERROR(__xludf.DUMMYFUNCTION("""COMPUTED_VALUE"""),"PHP")</f>
        <v>PHP</v>
      </c>
      <c r="K6878" s="1" t="str">
        <f>IFERROR(__xludf.DUMMYFUNCTION("""COMPUTED_VALUE"""),"SQL")</f>
        <v>SQL</v>
      </c>
    </row>
    <row r="6879">
      <c r="B6879" s="1" t="str">
        <f>IFERROR(__xludf.DUMMYFUNCTION("""COMPUTED_VALUE"""),"Bash/Shell/PowerShell;C++;C#;HTML/CSS;Java;JavaScript;Kotlin;Python;SQL")</f>
        <v>Bash/Shell/PowerShell;C++;C#;HTML/CSS;Java;JavaScript;Kotlin;Python;SQL</v>
      </c>
      <c r="E6879" s="1" t="str">
        <f>IFERROR(__xludf.DUMMYFUNCTION("UNIQUE(SPLIT(B6879,"";""))"),"Bash/Shell/PowerShell")</f>
        <v>Bash/Shell/PowerShell</v>
      </c>
      <c r="F6879" s="1" t="str">
        <f>IFERROR(__xludf.DUMMYFUNCTION("""COMPUTED_VALUE"""),"C++")</f>
        <v>C++</v>
      </c>
      <c r="G6879" s="1" t="str">
        <f>IFERROR(__xludf.DUMMYFUNCTION("""COMPUTED_VALUE"""),"C#")</f>
        <v>C#</v>
      </c>
      <c r="H6879" s="1" t="str">
        <f>IFERROR(__xludf.DUMMYFUNCTION("""COMPUTED_VALUE"""),"HTML/CSS")</f>
        <v>HTML/CSS</v>
      </c>
      <c r="I6879" s="1" t="str">
        <f>IFERROR(__xludf.DUMMYFUNCTION("""COMPUTED_VALUE"""),"Java")</f>
        <v>Java</v>
      </c>
      <c r="J6879" s="1" t="str">
        <f>IFERROR(__xludf.DUMMYFUNCTION("""COMPUTED_VALUE"""),"JavaScript")</f>
        <v>JavaScript</v>
      </c>
      <c r="K6879" s="1" t="str">
        <f>IFERROR(__xludf.DUMMYFUNCTION("""COMPUTED_VALUE"""),"Kotlin")</f>
        <v>Kotlin</v>
      </c>
      <c r="L6879" s="1" t="str">
        <f>IFERROR(__xludf.DUMMYFUNCTION("""COMPUTED_VALUE"""),"Python")</f>
        <v>Python</v>
      </c>
      <c r="M6879" s="1" t="str">
        <f>IFERROR(__xludf.DUMMYFUNCTION("""COMPUTED_VALUE"""),"SQL")</f>
        <v>SQL</v>
      </c>
    </row>
    <row r="6880">
      <c r="B6880" s="1" t="str">
        <f>IFERROR(__xludf.DUMMYFUNCTION("""COMPUTED_VALUE"""),"Bash/Shell/PowerShell;HTML/CSS;JavaScript;Python;R;Ruby;SQL")</f>
        <v>Bash/Shell/PowerShell;HTML/CSS;JavaScript;Python;R;Ruby;SQL</v>
      </c>
      <c r="E6880" s="1" t="str">
        <f>IFERROR(__xludf.DUMMYFUNCTION("UNIQUE(SPLIT(B6880,"";""))"),"Bash/Shell/PowerShell")</f>
        <v>Bash/Shell/PowerShell</v>
      </c>
      <c r="F6880" s="1" t="str">
        <f>IFERROR(__xludf.DUMMYFUNCTION("""COMPUTED_VALUE"""),"HTML/CSS")</f>
        <v>HTML/CSS</v>
      </c>
      <c r="G6880" s="1" t="str">
        <f>IFERROR(__xludf.DUMMYFUNCTION("""COMPUTED_VALUE"""),"JavaScript")</f>
        <v>JavaScript</v>
      </c>
      <c r="H6880" s="1" t="str">
        <f>IFERROR(__xludf.DUMMYFUNCTION("""COMPUTED_VALUE"""),"Python")</f>
        <v>Python</v>
      </c>
      <c r="I6880" s="1" t="str">
        <f>IFERROR(__xludf.DUMMYFUNCTION("""COMPUTED_VALUE"""),"R")</f>
        <v>R</v>
      </c>
      <c r="J6880" s="1" t="str">
        <f>IFERROR(__xludf.DUMMYFUNCTION("""COMPUTED_VALUE"""),"Ruby")</f>
        <v>Ruby</v>
      </c>
      <c r="K6880" s="1" t="str">
        <f>IFERROR(__xludf.DUMMYFUNCTION("""COMPUTED_VALUE"""),"SQL")</f>
        <v>SQL</v>
      </c>
    </row>
    <row r="6881">
      <c r="B6881" s="1" t="str">
        <f>IFERROR(__xludf.DUMMYFUNCTION("""COMPUTED_VALUE"""),"C#;HTML/CSS;JavaScript;SQL;TypeScript")</f>
        <v>C#;HTML/CSS;JavaScript;SQL;TypeScript</v>
      </c>
      <c r="E6881" s="1" t="str">
        <f>IFERROR(__xludf.DUMMYFUNCTION("UNIQUE(SPLIT(B6881,"";""))"),"C#")</f>
        <v>C#</v>
      </c>
      <c r="F6881" s="1" t="str">
        <f>IFERROR(__xludf.DUMMYFUNCTION("""COMPUTED_VALUE"""),"HTML/CSS")</f>
        <v>HTML/CSS</v>
      </c>
      <c r="G6881" s="1" t="str">
        <f>IFERROR(__xludf.DUMMYFUNCTION("""COMPUTED_VALUE"""),"JavaScript")</f>
        <v>JavaScript</v>
      </c>
      <c r="H6881" s="1" t="str">
        <f>IFERROR(__xludf.DUMMYFUNCTION("""COMPUTED_VALUE"""),"SQL")</f>
        <v>SQL</v>
      </c>
      <c r="I6881" s="1" t="str">
        <f>IFERROR(__xludf.DUMMYFUNCTION("""COMPUTED_VALUE"""),"TypeScript")</f>
        <v>TypeScript</v>
      </c>
    </row>
    <row r="6882">
      <c r="B6882" s="1" t="str">
        <f>IFERROR(__xludf.DUMMYFUNCTION("""COMPUTED_VALUE"""),"Assembly;Bash/Shell/PowerShell;C;C++;Java;JavaScript;Python;SQL")</f>
        <v>Assembly;Bash/Shell/PowerShell;C;C++;Java;JavaScript;Python;SQL</v>
      </c>
      <c r="E6882" s="1" t="str">
        <f>IFERROR(__xludf.DUMMYFUNCTION("UNIQUE(SPLIT(B6882,"";""))"),"Assembly")</f>
        <v>Assembly</v>
      </c>
      <c r="F6882" s="1" t="str">
        <f>IFERROR(__xludf.DUMMYFUNCTION("""COMPUTED_VALUE"""),"Bash/Shell/PowerShell")</f>
        <v>Bash/Shell/PowerShell</v>
      </c>
      <c r="G6882" s="1" t="str">
        <f>IFERROR(__xludf.DUMMYFUNCTION("""COMPUTED_VALUE"""),"C")</f>
        <v>C</v>
      </c>
      <c r="H6882" s="1" t="str">
        <f>IFERROR(__xludf.DUMMYFUNCTION("""COMPUTED_VALUE"""),"C++")</f>
        <v>C++</v>
      </c>
      <c r="I6882" s="1" t="str">
        <f>IFERROR(__xludf.DUMMYFUNCTION("""COMPUTED_VALUE"""),"Java")</f>
        <v>Java</v>
      </c>
      <c r="J6882" s="1" t="str">
        <f>IFERROR(__xludf.DUMMYFUNCTION("""COMPUTED_VALUE"""),"JavaScript")</f>
        <v>JavaScript</v>
      </c>
      <c r="K6882" s="1" t="str">
        <f>IFERROR(__xludf.DUMMYFUNCTION("""COMPUTED_VALUE"""),"Python")</f>
        <v>Python</v>
      </c>
      <c r="L6882" s="1" t="str">
        <f>IFERROR(__xludf.DUMMYFUNCTION("""COMPUTED_VALUE"""),"SQL")</f>
        <v>SQL</v>
      </c>
    </row>
    <row r="6883">
      <c r="B6883" s="1" t="str">
        <f>IFERROR(__xludf.DUMMYFUNCTION("""COMPUTED_VALUE"""),"HTML/CSS;JavaScript;PHP;Ruby")</f>
        <v>HTML/CSS;JavaScript;PHP;Ruby</v>
      </c>
      <c r="E6883" s="1" t="str">
        <f>IFERROR(__xludf.DUMMYFUNCTION("UNIQUE(SPLIT(B6883,"";""))"),"HTML/CSS")</f>
        <v>HTML/CSS</v>
      </c>
      <c r="F6883" s="1" t="str">
        <f>IFERROR(__xludf.DUMMYFUNCTION("""COMPUTED_VALUE"""),"JavaScript")</f>
        <v>JavaScript</v>
      </c>
      <c r="G6883" s="1" t="str">
        <f>IFERROR(__xludf.DUMMYFUNCTION("""COMPUTED_VALUE"""),"PHP")</f>
        <v>PHP</v>
      </c>
      <c r="H6883" s="1" t="str">
        <f>IFERROR(__xludf.DUMMYFUNCTION("""COMPUTED_VALUE"""),"Ruby")</f>
        <v>Ruby</v>
      </c>
    </row>
    <row r="6884">
      <c r="B6884" s="1" t="str">
        <f>IFERROR(__xludf.DUMMYFUNCTION("""COMPUTED_VALUE"""),"Python")</f>
        <v>Python</v>
      </c>
      <c r="E6884" s="1" t="str">
        <f>IFERROR(__xludf.DUMMYFUNCTION("UNIQUE(SPLIT(B6884,"";""))"),"Python")</f>
        <v>Python</v>
      </c>
    </row>
    <row r="6885">
      <c r="B6885" s="1" t="str">
        <f>IFERROR(__xludf.DUMMYFUNCTION("""COMPUTED_VALUE"""),"Bash/Shell/PowerShell;HTML/CSS;JavaScript;Ruby;SQL")</f>
        <v>Bash/Shell/PowerShell;HTML/CSS;JavaScript;Ruby;SQL</v>
      </c>
      <c r="E6885" s="1" t="str">
        <f>IFERROR(__xludf.DUMMYFUNCTION("UNIQUE(SPLIT(B6885,"";""))"),"Bash/Shell/PowerShell")</f>
        <v>Bash/Shell/PowerShell</v>
      </c>
      <c r="F6885" s="1" t="str">
        <f>IFERROR(__xludf.DUMMYFUNCTION("""COMPUTED_VALUE"""),"HTML/CSS")</f>
        <v>HTML/CSS</v>
      </c>
      <c r="G6885" s="1" t="str">
        <f>IFERROR(__xludf.DUMMYFUNCTION("""COMPUTED_VALUE"""),"JavaScript")</f>
        <v>JavaScript</v>
      </c>
      <c r="H6885" s="1" t="str">
        <f>IFERROR(__xludf.DUMMYFUNCTION("""COMPUTED_VALUE"""),"Ruby")</f>
        <v>Ruby</v>
      </c>
      <c r="I6885" s="1" t="str">
        <f>IFERROR(__xludf.DUMMYFUNCTION("""COMPUTED_VALUE"""),"SQL")</f>
        <v>SQL</v>
      </c>
    </row>
    <row r="6886">
      <c r="B6886" s="1" t="str">
        <f>IFERROR(__xludf.DUMMYFUNCTION("""COMPUTED_VALUE"""),"C#")</f>
        <v>C#</v>
      </c>
      <c r="E6886" s="1" t="str">
        <f>IFERROR(__xludf.DUMMYFUNCTION("UNIQUE(SPLIT(B6886,"";""))"),"C#")</f>
        <v>C#</v>
      </c>
    </row>
    <row r="6887">
      <c r="B6887" s="1" t="str">
        <f>IFERROR(__xludf.DUMMYFUNCTION("""COMPUTED_VALUE"""),"Bash/Shell/PowerShell;HTML/CSS;JavaScript;PHP;SQL")</f>
        <v>Bash/Shell/PowerShell;HTML/CSS;JavaScript;PHP;SQL</v>
      </c>
      <c r="E6887" s="1" t="str">
        <f>IFERROR(__xludf.DUMMYFUNCTION("UNIQUE(SPLIT(B6887,"";""))"),"Bash/Shell/PowerShell")</f>
        <v>Bash/Shell/PowerShell</v>
      </c>
      <c r="F6887" s="1" t="str">
        <f>IFERROR(__xludf.DUMMYFUNCTION("""COMPUTED_VALUE"""),"HTML/CSS")</f>
        <v>HTML/CSS</v>
      </c>
      <c r="G6887" s="1" t="str">
        <f>IFERROR(__xludf.DUMMYFUNCTION("""COMPUTED_VALUE"""),"JavaScript")</f>
        <v>JavaScript</v>
      </c>
      <c r="H6887" s="1" t="str">
        <f>IFERROR(__xludf.DUMMYFUNCTION("""COMPUTED_VALUE"""),"PHP")</f>
        <v>PHP</v>
      </c>
      <c r="I6887" s="1" t="str">
        <f>IFERROR(__xludf.DUMMYFUNCTION("""COMPUTED_VALUE"""),"SQL")</f>
        <v>SQL</v>
      </c>
    </row>
    <row r="6888">
      <c r="B6888" s="1" t="str">
        <f>IFERROR(__xludf.DUMMYFUNCTION("""COMPUTED_VALUE"""),"Bash/Shell/PowerShell;HTML/CSS;Java;JavaScript;PHP;SQL")</f>
        <v>Bash/Shell/PowerShell;HTML/CSS;Java;JavaScript;PHP;SQL</v>
      </c>
      <c r="E6888" s="1" t="str">
        <f>IFERROR(__xludf.DUMMYFUNCTION("UNIQUE(SPLIT(B6888,"";""))"),"Bash/Shell/PowerShell")</f>
        <v>Bash/Shell/PowerShell</v>
      </c>
      <c r="F6888" s="1" t="str">
        <f>IFERROR(__xludf.DUMMYFUNCTION("""COMPUTED_VALUE"""),"HTML/CSS")</f>
        <v>HTML/CSS</v>
      </c>
      <c r="G6888" s="1" t="str">
        <f>IFERROR(__xludf.DUMMYFUNCTION("""COMPUTED_VALUE"""),"Java")</f>
        <v>Java</v>
      </c>
      <c r="H6888" s="1" t="str">
        <f>IFERROR(__xludf.DUMMYFUNCTION("""COMPUTED_VALUE"""),"JavaScript")</f>
        <v>JavaScript</v>
      </c>
      <c r="I6888" s="1" t="str">
        <f>IFERROR(__xludf.DUMMYFUNCTION("""COMPUTED_VALUE"""),"PHP")</f>
        <v>PHP</v>
      </c>
      <c r="J6888" s="1" t="str">
        <f>IFERROR(__xludf.DUMMYFUNCTION("""COMPUTED_VALUE"""),"SQL")</f>
        <v>SQL</v>
      </c>
    </row>
    <row r="6889">
      <c r="B6889" s="1" t="str">
        <f>IFERROR(__xludf.DUMMYFUNCTION("""COMPUTED_VALUE"""),"Bash/Shell/PowerShell;HTML/CSS;JavaScript;Python")</f>
        <v>Bash/Shell/PowerShell;HTML/CSS;JavaScript;Python</v>
      </c>
      <c r="E6889" s="1" t="str">
        <f>IFERROR(__xludf.DUMMYFUNCTION("UNIQUE(SPLIT(B6889,"";""))"),"Bash/Shell/PowerShell")</f>
        <v>Bash/Shell/PowerShell</v>
      </c>
      <c r="F6889" s="1" t="str">
        <f>IFERROR(__xludf.DUMMYFUNCTION("""COMPUTED_VALUE"""),"HTML/CSS")</f>
        <v>HTML/CSS</v>
      </c>
      <c r="G6889" s="1" t="str">
        <f>IFERROR(__xludf.DUMMYFUNCTION("""COMPUTED_VALUE"""),"JavaScript")</f>
        <v>JavaScript</v>
      </c>
      <c r="H6889" s="1" t="str">
        <f>IFERROR(__xludf.DUMMYFUNCTION("""COMPUTED_VALUE"""),"Python")</f>
        <v>Python</v>
      </c>
    </row>
    <row r="6890">
      <c r="B6890" s="1" t="str">
        <f>IFERROR(__xludf.DUMMYFUNCTION("""COMPUTED_VALUE"""),"C;C++;Go;HTML/CSS;JavaScript;PHP;SQL")</f>
        <v>C;C++;Go;HTML/CSS;JavaScript;PHP;SQL</v>
      </c>
      <c r="E6890" s="1" t="str">
        <f>IFERROR(__xludf.DUMMYFUNCTION("UNIQUE(SPLIT(B6890,"";""))"),"C")</f>
        <v>C</v>
      </c>
      <c r="F6890" s="1" t="str">
        <f>IFERROR(__xludf.DUMMYFUNCTION("""COMPUTED_VALUE"""),"C++")</f>
        <v>C++</v>
      </c>
      <c r="G6890" s="1" t="str">
        <f>IFERROR(__xludf.DUMMYFUNCTION("""COMPUTED_VALUE"""),"Go")</f>
        <v>Go</v>
      </c>
      <c r="H6890" s="1" t="str">
        <f>IFERROR(__xludf.DUMMYFUNCTION("""COMPUTED_VALUE"""),"HTML/CSS")</f>
        <v>HTML/CSS</v>
      </c>
      <c r="I6890" s="1" t="str">
        <f>IFERROR(__xludf.DUMMYFUNCTION("""COMPUTED_VALUE"""),"JavaScript")</f>
        <v>JavaScript</v>
      </c>
      <c r="J6890" s="1" t="str">
        <f>IFERROR(__xludf.DUMMYFUNCTION("""COMPUTED_VALUE"""),"PHP")</f>
        <v>PHP</v>
      </c>
      <c r="K6890" s="1" t="str">
        <f>IFERROR(__xludf.DUMMYFUNCTION("""COMPUTED_VALUE"""),"SQL")</f>
        <v>SQL</v>
      </c>
    </row>
    <row r="6891">
      <c r="B6891" s="1" t="str">
        <f>IFERROR(__xludf.DUMMYFUNCTION("""COMPUTED_VALUE"""),"Bash/Shell/PowerShell;HTML/CSS;Java;JavaScript;Kotlin;Python;R;TypeScript")</f>
        <v>Bash/Shell/PowerShell;HTML/CSS;Java;JavaScript;Kotlin;Python;R;TypeScript</v>
      </c>
      <c r="E6891" s="1" t="str">
        <f>IFERROR(__xludf.DUMMYFUNCTION("UNIQUE(SPLIT(B6891,"";""))"),"Bash/Shell/PowerShell")</f>
        <v>Bash/Shell/PowerShell</v>
      </c>
      <c r="F6891" s="1" t="str">
        <f>IFERROR(__xludf.DUMMYFUNCTION("""COMPUTED_VALUE"""),"HTML/CSS")</f>
        <v>HTML/CSS</v>
      </c>
      <c r="G6891" s="1" t="str">
        <f>IFERROR(__xludf.DUMMYFUNCTION("""COMPUTED_VALUE"""),"Java")</f>
        <v>Java</v>
      </c>
      <c r="H6891" s="1" t="str">
        <f>IFERROR(__xludf.DUMMYFUNCTION("""COMPUTED_VALUE"""),"JavaScript")</f>
        <v>JavaScript</v>
      </c>
      <c r="I6891" s="1" t="str">
        <f>IFERROR(__xludf.DUMMYFUNCTION("""COMPUTED_VALUE"""),"Kotlin")</f>
        <v>Kotlin</v>
      </c>
      <c r="J6891" s="1" t="str">
        <f>IFERROR(__xludf.DUMMYFUNCTION("""COMPUTED_VALUE"""),"Python")</f>
        <v>Python</v>
      </c>
      <c r="K6891" s="1" t="str">
        <f>IFERROR(__xludf.DUMMYFUNCTION("""COMPUTED_VALUE"""),"R")</f>
        <v>R</v>
      </c>
      <c r="L6891" s="1" t="str">
        <f>IFERROR(__xludf.DUMMYFUNCTION("""COMPUTED_VALUE"""),"TypeScript")</f>
        <v>TypeScript</v>
      </c>
    </row>
    <row r="6892">
      <c r="B6892" s="1" t="str">
        <f>IFERROR(__xludf.DUMMYFUNCTION("""COMPUTED_VALUE"""),"Python;R")</f>
        <v>Python;R</v>
      </c>
      <c r="E6892" s="1" t="str">
        <f>IFERROR(__xludf.DUMMYFUNCTION("UNIQUE(SPLIT(B6892,"";""))"),"Python")</f>
        <v>Python</v>
      </c>
      <c r="F6892" s="1" t="str">
        <f>IFERROR(__xludf.DUMMYFUNCTION("""COMPUTED_VALUE"""),"R")</f>
        <v>R</v>
      </c>
    </row>
    <row r="6893">
      <c r="B6893" s="1" t="str">
        <f>IFERROR(__xludf.DUMMYFUNCTION("""COMPUTED_VALUE"""),"Bash/Shell/PowerShell;HTML/CSS;Java;PHP;SQL")</f>
        <v>Bash/Shell/PowerShell;HTML/CSS;Java;PHP;SQL</v>
      </c>
      <c r="E6893" s="1" t="str">
        <f>IFERROR(__xludf.DUMMYFUNCTION("UNIQUE(SPLIT(B6893,"";""))"),"Bash/Shell/PowerShell")</f>
        <v>Bash/Shell/PowerShell</v>
      </c>
      <c r="F6893" s="1" t="str">
        <f>IFERROR(__xludf.DUMMYFUNCTION("""COMPUTED_VALUE"""),"HTML/CSS")</f>
        <v>HTML/CSS</v>
      </c>
      <c r="G6893" s="1" t="str">
        <f>IFERROR(__xludf.DUMMYFUNCTION("""COMPUTED_VALUE"""),"Java")</f>
        <v>Java</v>
      </c>
      <c r="H6893" s="1" t="str">
        <f>IFERROR(__xludf.DUMMYFUNCTION("""COMPUTED_VALUE"""),"PHP")</f>
        <v>PHP</v>
      </c>
      <c r="I6893" s="1" t="str">
        <f>IFERROR(__xludf.DUMMYFUNCTION("""COMPUTED_VALUE"""),"SQL")</f>
        <v>SQL</v>
      </c>
    </row>
    <row r="6894">
      <c r="B6894" s="1" t="str">
        <f>IFERROR(__xludf.DUMMYFUNCTION("""COMPUTED_VALUE"""),"C#;Python")</f>
        <v>C#;Python</v>
      </c>
      <c r="E6894" s="1" t="str">
        <f>IFERROR(__xludf.DUMMYFUNCTION("UNIQUE(SPLIT(B6894,"";""))"),"C#")</f>
        <v>C#</v>
      </c>
      <c r="F6894" s="1" t="str">
        <f>IFERROR(__xludf.DUMMYFUNCTION("""COMPUTED_VALUE"""),"Python")</f>
        <v>Python</v>
      </c>
    </row>
    <row r="6895">
      <c r="B6895" s="1" t="str">
        <f>IFERROR(__xludf.DUMMYFUNCTION("""COMPUTED_VALUE"""),"HTML/CSS;Java;JavaScript;SQL;TypeScript")</f>
        <v>HTML/CSS;Java;JavaScript;SQL;TypeScript</v>
      </c>
      <c r="E6895" s="1" t="str">
        <f>IFERROR(__xludf.DUMMYFUNCTION("UNIQUE(SPLIT(B6895,"";""))"),"HTML/CSS")</f>
        <v>HTML/CSS</v>
      </c>
      <c r="F6895" s="1" t="str">
        <f>IFERROR(__xludf.DUMMYFUNCTION("""COMPUTED_VALUE"""),"Java")</f>
        <v>Java</v>
      </c>
      <c r="G6895" s="1" t="str">
        <f>IFERROR(__xludf.DUMMYFUNCTION("""COMPUTED_VALUE"""),"JavaScript")</f>
        <v>JavaScript</v>
      </c>
      <c r="H6895" s="1" t="str">
        <f>IFERROR(__xludf.DUMMYFUNCTION("""COMPUTED_VALUE"""),"SQL")</f>
        <v>SQL</v>
      </c>
      <c r="I6895" s="1" t="str">
        <f>IFERROR(__xludf.DUMMYFUNCTION("""COMPUTED_VALUE"""),"TypeScript")</f>
        <v>TypeScript</v>
      </c>
    </row>
    <row r="6896">
      <c r="B6896" s="1" t="str">
        <f>IFERROR(__xludf.DUMMYFUNCTION("""COMPUTED_VALUE"""),"Bash/Shell/PowerShell;C#;HTML/CSS;JavaScript;SQL;TypeScript")</f>
        <v>Bash/Shell/PowerShell;C#;HTML/CSS;JavaScript;SQL;TypeScript</v>
      </c>
      <c r="E6896" s="1" t="str">
        <f>IFERROR(__xludf.DUMMYFUNCTION("UNIQUE(SPLIT(B6896,"";""))"),"Bash/Shell/PowerShell")</f>
        <v>Bash/Shell/PowerShell</v>
      </c>
      <c r="F6896" s="1" t="str">
        <f>IFERROR(__xludf.DUMMYFUNCTION("""COMPUTED_VALUE"""),"C#")</f>
        <v>C#</v>
      </c>
      <c r="G6896" s="1" t="str">
        <f>IFERROR(__xludf.DUMMYFUNCTION("""COMPUTED_VALUE"""),"HTML/CSS")</f>
        <v>HTML/CSS</v>
      </c>
      <c r="H6896" s="1" t="str">
        <f>IFERROR(__xludf.DUMMYFUNCTION("""COMPUTED_VALUE"""),"JavaScript")</f>
        <v>JavaScript</v>
      </c>
      <c r="I6896" s="1" t="str">
        <f>IFERROR(__xludf.DUMMYFUNCTION("""COMPUTED_VALUE"""),"SQL")</f>
        <v>SQL</v>
      </c>
      <c r="J6896" s="1" t="str">
        <f>IFERROR(__xludf.DUMMYFUNCTION("""COMPUTED_VALUE"""),"TypeScript")</f>
        <v>TypeScript</v>
      </c>
    </row>
    <row r="6897">
      <c r="B6897" s="1" t="str">
        <f>IFERROR(__xludf.DUMMYFUNCTION("""COMPUTED_VALUE"""),"Bash/Shell/PowerShell;C++;HTML/CSS;JavaScript;Python;SQL")</f>
        <v>Bash/Shell/PowerShell;C++;HTML/CSS;JavaScript;Python;SQL</v>
      </c>
      <c r="E6897" s="1" t="str">
        <f>IFERROR(__xludf.DUMMYFUNCTION("UNIQUE(SPLIT(B6897,"";""))"),"Bash/Shell/PowerShell")</f>
        <v>Bash/Shell/PowerShell</v>
      </c>
      <c r="F6897" s="1" t="str">
        <f>IFERROR(__xludf.DUMMYFUNCTION("""COMPUTED_VALUE"""),"C++")</f>
        <v>C++</v>
      </c>
      <c r="G6897" s="1" t="str">
        <f>IFERROR(__xludf.DUMMYFUNCTION("""COMPUTED_VALUE"""),"HTML/CSS")</f>
        <v>HTML/CSS</v>
      </c>
      <c r="H6897" s="1" t="str">
        <f>IFERROR(__xludf.DUMMYFUNCTION("""COMPUTED_VALUE"""),"JavaScript")</f>
        <v>JavaScript</v>
      </c>
      <c r="I6897" s="1" t="str">
        <f>IFERROR(__xludf.DUMMYFUNCTION("""COMPUTED_VALUE"""),"Python")</f>
        <v>Python</v>
      </c>
      <c r="J6897" s="1" t="str">
        <f>IFERROR(__xludf.DUMMYFUNCTION("""COMPUTED_VALUE"""),"SQL")</f>
        <v>SQL</v>
      </c>
    </row>
    <row r="6898">
      <c r="B6898" s="1" t="str">
        <f>IFERROR(__xludf.DUMMYFUNCTION("""COMPUTED_VALUE"""),"C#;Python")</f>
        <v>C#;Python</v>
      </c>
      <c r="E6898" s="1" t="str">
        <f>IFERROR(__xludf.DUMMYFUNCTION("UNIQUE(SPLIT(B6898,"";""))"),"C#")</f>
        <v>C#</v>
      </c>
      <c r="F6898" s="1" t="str">
        <f>IFERROR(__xludf.DUMMYFUNCTION("""COMPUTED_VALUE"""),"Python")</f>
        <v>Python</v>
      </c>
    </row>
    <row r="6899">
      <c r="B6899" s="1" t="str">
        <f>IFERROR(__xludf.DUMMYFUNCTION("""COMPUTED_VALUE"""),"Java;JavaScript;TypeScript")</f>
        <v>Java;JavaScript;TypeScript</v>
      </c>
      <c r="E6899" s="1" t="str">
        <f>IFERROR(__xludf.DUMMYFUNCTION("UNIQUE(SPLIT(B6899,"";""))"),"Java")</f>
        <v>Java</v>
      </c>
      <c r="F6899" s="1" t="str">
        <f>IFERROR(__xludf.DUMMYFUNCTION("""COMPUTED_VALUE"""),"JavaScript")</f>
        <v>JavaScript</v>
      </c>
      <c r="G6899" s="1" t="str">
        <f>IFERROR(__xludf.DUMMYFUNCTION("""COMPUTED_VALUE"""),"TypeScript")</f>
        <v>TypeScript</v>
      </c>
    </row>
    <row r="6900">
      <c r="B6900" s="1" t="str">
        <f>IFERROR(__xludf.DUMMYFUNCTION("""COMPUTED_VALUE"""),"Other(s):")</f>
        <v>Other(s):</v>
      </c>
      <c r="E6900" s="1" t="str">
        <f>IFERROR(__xludf.DUMMYFUNCTION("UNIQUE(SPLIT(B6900,"";""))"),"Other(s):")</f>
        <v>Other(s):</v>
      </c>
    </row>
    <row r="6901">
      <c r="B6901" s="1" t="str">
        <f>IFERROR(__xludf.DUMMYFUNCTION("""COMPUTED_VALUE"""),"C#;HTML/CSS;SQL;TypeScript")</f>
        <v>C#;HTML/CSS;SQL;TypeScript</v>
      </c>
      <c r="E6901" s="1" t="str">
        <f>IFERROR(__xludf.DUMMYFUNCTION("UNIQUE(SPLIT(B6901,"";""))"),"C#")</f>
        <v>C#</v>
      </c>
      <c r="F6901" s="1" t="str">
        <f>IFERROR(__xludf.DUMMYFUNCTION("""COMPUTED_VALUE"""),"HTML/CSS")</f>
        <v>HTML/CSS</v>
      </c>
      <c r="G6901" s="1" t="str">
        <f>IFERROR(__xludf.DUMMYFUNCTION("""COMPUTED_VALUE"""),"SQL")</f>
        <v>SQL</v>
      </c>
      <c r="H6901" s="1" t="str">
        <f>IFERROR(__xludf.DUMMYFUNCTION("""COMPUTED_VALUE"""),"TypeScript")</f>
        <v>TypeScript</v>
      </c>
    </row>
    <row r="6902">
      <c r="B6902" s="1" t="str">
        <f>IFERROR(__xludf.DUMMYFUNCTION("""COMPUTED_VALUE"""),"Bash/Shell/PowerShell;C#;JavaScript;Python;SQL")</f>
        <v>Bash/Shell/PowerShell;C#;JavaScript;Python;SQL</v>
      </c>
      <c r="E6902" s="1" t="str">
        <f>IFERROR(__xludf.DUMMYFUNCTION("UNIQUE(SPLIT(B6902,"";""))"),"Bash/Shell/PowerShell")</f>
        <v>Bash/Shell/PowerShell</v>
      </c>
      <c r="F6902" s="1" t="str">
        <f>IFERROR(__xludf.DUMMYFUNCTION("""COMPUTED_VALUE"""),"C#")</f>
        <v>C#</v>
      </c>
      <c r="G6902" s="1" t="str">
        <f>IFERROR(__xludf.DUMMYFUNCTION("""COMPUTED_VALUE"""),"JavaScript")</f>
        <v>JavaScript</v>
      </c>
      <c r="H6902" s="1" t="str">
        <f>IFERROR(__xludf.DUMMYFUNCTION("""COMPUTED_VALUE"""),"Python")</f>
        <v>Python</v>
      </c>
      <c r="I6902" s="1" t="str">
        <f>IFERROR(__xludf.DUMMYFUNCTION("""COMPUTED_VALUE"""),"SQL")</f>
        <v>SQL</v>
      </c>
    </row>
    <row r="6903">
      <c r="B6903" s="1" t="str">
        <f>IFERROR(__xludf.DUMMYFUNCTION("""COMPUTED_VALUE"""),"Bash/Shell/PowerShell;C#;HTML/CSS;JavaScript;PHP;SQL")</f>
        <v>Bash/Shell/PowerShell;C#;HTML/CSS;JavaScript;PHP;SQL</v>
      </c>
      <c r="E6903" s="1" t="str">
        <f>IFERROR(__xludf.DUMMYFUNCTION("UNIQUE(SPLIT(B6903,"";""))"),"Bash/Shell/PowerShell")</f>
        <v>Bash/Shell/PowerShell</v>
      </c>
      <c r="F6903" s="1" t="str">
        <f>IFERROR(__xludf.DUMMYFUNCTION("""COMPUTED_VALUE"""),"C#")</f>
        <v>C#</v>
      </c>
      <c r="G6903" s="1" t="str">
        <f>IFERROR(__xludf.DUMMYFUNCTION("""COMPUTED_VALUE"""),"HTML/CSS")</f>
        <v>HTML/CSS</v>
      </c>
      <c r="H6903" s="1" t="str">
        <f>IFERROR(__xludf.DUMMYFUNCTION("""COMPUTED_VALUE"""),"JavaScript")</f>
        <v>JavaScript</v>
      </c>
      <c r="I6903" s="1" t="str">
        <f>IFERROR(__xludf.DUMMYFUNCTION("""COMPUTED_VALUE"""),"PHP")</f>
        <v>PHP</v>
      </c>
      <c r="J6903" s="1" t="str">
        <f>IFERROR(__xludf.DUMMYFUNCTION("""COMPUTED_VALUE"""),"SQL")</f>
        <v>SQL</v>
      </c>
    </row>
    <row r="6904">
      <c r="B6904" s="1" t="str">
        <f>IFERROR(__xludf.DUMMYFUNCTION("""COMPUTED_VALUE"""),"C#;HTML/CSS;JavaScript;SQL")</f>
        <v>C#;HTML/CSS;JavaScript;SQL</v>
      </c>
      <c r="E6904" s="1" t="str">
        <f>IFERROR(__xludf.DUMMYFUNCTION("UNIQUE(SPLIT(B6904,"";""))"),"C#")</f>
        <v>C#</v>
      </c>
      <c r="F6904" s="1" t="str">
        <f>IFERROR(__xludf.DUMMYFUNCTION("""COMPUTED_VALUE"""),"HTML/CSS")</f>
        <v>HTML/CSS</v>
      </c>
      <c r="G6904" s="1" t="str">
        <f>IFERROR(__xludf.DUMMYFUNCTION("""COMPUTED_VALUE"""),"JavaScript")</f>
        <v>JavaScript</v>
      </c>
      <c r="H6904" s="1" t="str">
        <f>IFERROR(__xludf.DUMMYFUNCTION("""COMPUTED_VALUE"""),"SQL")</f>
        <v>SQL</v>
      </c>
    </row>
    <row r="6905">
      <c r="B6905" s="1" t="str">
        <f>IFERROR(__xludf.DUMMYFUNCTION("""COMPUTED_VALUE"""),"C#;Java;Kotlin;Python;SQL")</f>
        <v>C#;Java;Kotlin;Python;SQL</v>
      </c>
      <c r="E6905" s="1" t="str">
        <f>IFERROR(__xludf.DUMMYFUNCTION("UNIQUE(SPLIT(B6905,"";""))"),"C#")</f>
        <v>C#</v>
      </c>
      <c r="F6905" s="1" t="str">
        <f>IFERROR(__xludf.DUMMYFUNCTION("""COMPUTED_VALUE"""),"Java")</f>
        <v>Java</v>
      </c>
      <c r="G6905" s="1" t="str">
        <f>IFERROR(__xludf.DUMMYFUNCTION("""COMPUTED_VALUE"""),"Kotlin")</f>
        <v>Kotlin</v>
      </c>
      <c r="H6905" s="1" t="str">
        <f>IFERROR(__xludf.DUMMYFUNCTION("""COMPUTED_VALUE"""),"Python")</f>
        <v>Python</v>
      </c>
      <c r="I6905" s="1" t="str">
        <f>IFERROR(__xludf.DUMMYFUNCTION("""COMPUTED_VALUE"""),"SQL")</f>
        <v>SQL</v>
      </c>
    </row>
    <row r="6906">
      <c r="B6906" s="1" t="str">
        <f>IFERROR(__xludf.DUMMYFUNCTION("""COMPUTED_VALUE"""),"Bash/Shell/PowerShell;C++;HTML/CSS;PHP;SQL")</f>
        <v>Bash/Shell/PowerShell;C++;HTML/CSS;PHP;SQL</v>
      </c>
      <c r="E6906" s="1" t="str">
        <f>IFERROR(__xludf.DUMMYFUNCTION("UNIQUE(SPLIT(B6906,"";""))"),"Bash/Shell/PowerShell")</f>
        <v>Bash/Shell/PowerShell</v>
      </c>
      <c r="F6906" s="1" t="str">
        <f>IFERROR(__xludf.DUMMYFUNCTION("""COMPUTED_VALUE"""),"C++")</f>
        <v>C++</v>
      </c>
      <c r="G6906" s="1" t="str">
        <f>IFERROR(__xludf.DUMMYFUNCTION("""COMPUTED_VALUE"""),"HTML/CSS")</f>
        <v>HTML/CSS</v>
      </c>
      <c r="H6906" s="1" t="str">
        <f>IFERROR(__xludf.DUMMYFUNCTION("""COMPUTED_VALUE"""),"PHP")</f>
        <v>PHP</v>
      </c>
      <c r="I6906" s="1" t="str">
        <f>IFERROR(__xludf.DUMMYFUNCTION("""COMPUTED_VALUE"""),"SQL")</f>
        <v>SQL</v>
      </c>
    </row>
    <row r="6907">
      <c r="B6907" s="1" t="str">
        <f>IFERROR(__xludf.DUMMYFUNCTION("""COMPUTED_VALUE"""),"C++;HTML/CSS;Java;JavaScript;PHP;SQL")</f>
        <v>C++;HTML/CSS;Java;JavaScript;PHP;SQL</v>
      </c>
      <c r="E6907" s="1" t="str">
        <f>IFERROR(__xludf.DUMMYFUNCTION("UNIQUE(SPLIT(B6907,"";""))"),"C++")</f>
        <v>C++</v>
      </c>
      <c r="F6907" s="1" t="str">
        <f>IFERROR(__xludf.DUMMYFUNCTION("""COMPUTED_VALUE"""),"HTML/CSS")</f>
        <v>HTML/CSS</v>
      </c>
      <c r="G6907" s="1" t="str">
        <f>IFERROR(__xludf.DUMMYFUNCTION("""COMPUTED_VALUE"""),"Java")</f>
        <v>Java</v>
      </c>
      <c r="H6907" s="1" t="str">
        <f>IFERROR(__xludf.DUMMYFUNCTION("""COMPUTED_VALUE"""),"JavaScript")</f>
        <v>JavaScript</v>
      </c>
      <c r="I6907" s="1" t="str">
        <f>IFERROR(__xludf.DUMMYFUNCTION("""COMPUTED_VALUE"""),"PHP")</f>
        <v>PHP</v>
      </c>
      <c r="J6907" s="1" t="str">
        <f>IFERROR(__xludf.DUMMYFUNCTION("""COMPUTED_VALUE"""),"SQL")</f>
        <v>SQL</v>
      </c>
    </row>
    <row r="6908">
      <c r="B6908" s="1" t="str">
        <f>IFERROR(__xludf.DUMMYFUNCTION("""COMPUTED_VALUE"""),"Ruby")</f>
        <v>Ruby</v>
      </c>
      <c r="E6908" s="1" t="str">
        <f>IFERROR(__xludf.DUMMYFUNCTION("UNIQUE(SPLIT(B6908,"";""))"),"Ruby")</f>
        <v>Ruby</v>
      </c>
    </row>
    <row r="6909">
      <c r="B6909" s="1" t="str">
        <f>IFERROR(__xludf.DUMMYFUNCTION("""COMPUTED_VALUE"""),"Bash/Shell/PowerShell;Dart;Go;JavaScript;Python;Ruby;TypeScript")</f>
        <v>Bash/Shell/PowerShell;Dart;Go;JavaScript;Python;Ruby;TypeScript</v>
      </c>
      <c r="E6909" s="1" t="str">
        <f>IFERROR(__xludf.DUMMYFUNCTION("UNIQUE(SPLIT(B6909,"";""))"),"Bash/Shell/PowerShell")</f>
        <v>Bash/Shell/PowerShell</v>
      </c>
      <c r="F6909" s="1" t="str">
        <f>IFERROR(__xludf.DUMMYFUNCTION("""COMPUTED_VALUE"""),"Dart")</f>
        <v>Dart</v>
      </c>
      <c r="G6909" s="1" t="str">
        <f>IFERROR(__xludf.DUMMYFUNCTION("""COMPUTED_VALUE"""),"Go")</f>
        <v>Go</v>
      </c>
      <c r="H6909" s="1" t="str">
        <f>IFERROR(__xludf.DUMMYFUNCTION("""COMPUTED_VALUE"""),"JavaScript")</f>
        <v>JavaScript</v>
      </c>
      <c r="I6909" s="1" t="str">
        <f>IFERROR(__xludf.DUMMYFUNCTION("""COMPUTED_VALUE"""),"Python")</f>
        <v>Python</v>
      </c>
      <c r="J6909" s="1" t="str">
        <f>IFERROR(__xludf.DUMMYFUNCTION("""COMPUTED_VALUE"""),"Ruby")</f>
        <v>Ruby</v>
      </c>
      <c r="K6909" s="1" t="str">
        <f>IFERROR(__xludf.DUMMYFUNCTION("""COMPUTED_VALUE"""),"TypeScript")</f>
        <v>TypeScript</v>
      </c>
    </row>
    <row r="6910">
      <c r="B6910" s="1" t="str">
        <f>IFERROR(__xludf.DUMMYFUNCTION("""COMPUTED_VALUE"""),"HTML/CSS;JavaScript;PHP;SQL")</f>
        <v>HTML/CSS;JavaScript;PHP;SQL</v>
      </c>
      <c r="E6910" s="1" t="str">
        <f>IFERROR(__xludf.DUMMYFUNCTION("UNIQUE(SPLIT(B6910,"";""))"),"HTML/CSS")</f>
        <v>HTML/CSS</v>
      </c>
      <c r="F6910" s="1" t="str">
        <f>IFERROR(__xludf.DUMMYFUNCTION("""COMPUTED_VALUE"""),"JavaScript")</f>
        <v>JavaScript</v>
      </c>
      <c r="G6910" s="1" t="str">
        <f>IFERROR(__xludf.DUMMYFUNCTION("""COMPUTED_VALUE"""),"PHP")</f>
        <v>PHP</v>
      </c>
      <c r="H6910" s="1" t="str">
        <f>IFERROR(__xludf.DUMMYFUNCTION("""COMPUTED_VALUE"""),"SQL")</f>
        <v>SQL</v>
      </c>
    </row>
    <row r="6911">
      <c r="B6911" s="1" t="str">
        <f>IFERROR(__xludf.DUMMYFUNCTION("""COMPUTED_VALUE"""),"HTML/CSS;Java;JavaScript;SQL")</f>
        <v>HTML/CSS;Java;JavaScript;SQL</v>
      </c>
      <c r="E6911" s="1" t="str">
        <f>IFERROR(__xludf.DUMMYFUNCTION("UNIQUE(SPLIT(B6911,"";""))"),"HTML/CSS")</f>
        <v>HTML/CSS</v>
      </c>
      <c r="F6911" s="1" t="str">
        <f>IFERROR(__xludf.DUMMYFUNCTION("""COMPUTED_VALUE"""),"Java")</f>
        <v>Java</v>
      </c>
      <c r="G6911" s="1" t="str">
        <f>IFERROR(__xludf.DUMMYFUNCTION("""COMPUTED_VALUE"""),"JavaScript")</f>
        <v>JavaScript</v>
      </c>
      <c r="H6911" s="1" t="str">
        <f>IFERROR(__xludf.DUMMYFUNCTION("""COMPUTED_VALUE"""),"SQL")</f>
        <v>SQL</v>
      </c>
    </row>
    <row r="6912">
      <c r="B6912" s="1" t="str">
        <f>IFERROR(__xludf.DUMMYFUNCTION("""COMPUTED_VALUE"""),"HTML/CSS;JavaScript;Other(s):")</f>
        <v>HTML/CSS;JavaScript;Other(s):</v>
      </c>
      <c r="E6912" s="1" t="str">
        <f>IFERROR(__xludf.DUMMYFUNCTION("UNIQUE(SPLIT(B6912,"";""))"),"HTML/CSS")</f>
        <v>HTML/CSS</v>
      </c>
      <c r="F6912" s="1" t="str">
        <f>IFERROR(__xludf.DUMMYFUNCTION("""COMPUTED_VALUE"""),"JavaScript")</f>
        <v>JavaScript</v>
      </c>
      <c r="G6912" s="1" t="str">
        <f>IFERROR(__xludf.DUMMYFUNCTION("""COMPUTED_VALUE"""),"Other(s):")</f>
        <v>Other(s):</v>
      </c>
    </row>
    <row r="6913">
      <c r="B6913" s="1" t="str">
        <f>IFERROR(__xludf.DUMMYFUNCTION("""COMPUTED_VALUE"""),"SQL")</f>
        <v>SQL</v>
      </c>
      <c r="E6913" s="1" t="str">
        <f>IFERROR(__xludf.DUMMYFUNCTION("UNIQUE(SPLIT(B6913,"";""))"),"SQL")</f>
        <v>SQL</v>
      </c>
    </row>
    <row r="6914">
      <c r="B6914" s="1" t="str">
        <f>IFERROR(__xludf.DUMMYFUNCTION("""COMPUTED_VALUE"""),"Bash/Shell/PowerShell;HTML/CSS;JavaScript;Python;R;Ruby;SQL")</f>
        <v>Bash/Shell/PowerShell;HTML/CSS;JavaScript;Python;R;Ruby;SQL</v>
      </c>
      <c r="E6914" s="1" t="str">
        <f>IFERROR(__xludf.DUMMYFUNCTION("UNIQUE(SPLIT(B6914,"";""))"),"Bash/Shell/PowerShell")</f>
        <v>Bash/Shell/PowerShell</v>
      </c>
      <c r="F6914" s="1" t="str">
        <f>IFERROR(__xludf.DUMMYFUNCTION("""COMPUTED_VALUE"""),"HTML/CSS")</f>
        <v>HTML/CSS</v>
      </c>
      <c r="G6914" s="1" t="str">
        <f>IFERROR(__xludf.DUMMYFUNCTION("""COMPUTED_VALUE"""),"JavaScript")</f>
        <v>JavaScript</v>
      </c>
      <c r="H6914" s="1" t="str">
        <f>IFERROR(__xludf.DUMMYFUNCTION("""COMPUTED_VALUE"""),"Python")</f>
        <v>Python</v>
      </c>
      <c r="I6914" s="1" t="str">
        <f>IFERROR(__xludf.DUMMYFUNCTION("""COMPUTED_VALUE"""),"R")</f>
        <v>R</v>
      </c>
      <c r="J6914" s="1" t="str">
        <f>IFERROR(__xludf.DUMMYFUNCTION("""COMPUTED_VALUE"""),"Ruby")</f>
        <v>Ruby</v>
      </c>
      <c r="K6914" s="1" t="str">
        <f>IFERROR(__xludf.DUMMYFUNCTION("""COMPUTED_VALUE"""),"SQL")</f>
        <v>SQL</v>
      </c>
    </row>
    <row r="6915">
      <c r="B6915" s="1" t="str">
        <f>IFERROR(__xludf.DUMMYFUNCTION("""COMPUTED_VALUE"""),"Objective-C;Swift")</f>
        <v>Objective-C;Swift</v>
      </c>
      <c r="E6915" s="1" t="str">
        <f>IFERROR(__xludf.DUMMYFUNCTION("UNIQUE(SPLIT(B6915,"";""))"),"Objective-C")</f>
        <v>Objective-C</v>
      </c>
      <c r="F6915" s="1" t="str">
        <f>IFERROR(__xludf.DUMMYFUNCTION("""COMPUTED_VALUE"""),"Swift")</f>
        <v>Swift</v>
      </c>
    </row>
    <row r="6916">
      <c r="B6916" s="1" t="str">
        <f>IFERROR(__xludf.DUMMYFUNCTION("""COMPUTED_VALUE"""),"C++;HTML/CSS;JavaScript;Python")</f>
        <v>C++;HTML/CSS;JavaScript;Python</v>
      </c>
      <c r="E6916" s="1" t="str">
        <f>IFERROR(__xludf.DUMMYFUNCTION("UNIQUE(SPLIT(B6916,"";""))"),"C++")</f>
        <v>C++</v>
      </c>
      <c r="F6916" s="1" t="str">
        <f>IFERROR(__xludf.DUMMYFUNCTION("""COMPUTED_VALUE"""),"HTML/CSS")</f>
        <v>HTML/CSS</v>
      </c>
      <c r="G6916" s="1" t="str">
        <f>IFERROR(__xludf.DUMMYFUNCTION("""COMPUTED_VALUE"""),"JavaScript")</f>
        <v>JavaScript</v>
      </c>
      <c r="H6916" s="1" t="str">
        <f>IFERROR(__xludf.DUMMYFUNCTION("""COMPUTED_VALUE"""),"Python")</f>
        <v>Python</v>
      </c>
    </row>
    <row r="6917">
      <c r="B6917" s="1" t="str">
        <f>IFERROR(__xludf.DUMMYFUNCTION("""COMPUTED_VALUE"""),"Bash/Shell/PowerShell;HTML/CSS;JavaScript;PHP;SQL;TypeScript")</f>
        <v>Bash/Shell/PowerShell;HTML/CSS;JavaScript;PHP;SQL;TypeScript</v>
      </c>
      <c r="E6917" s="1" t="str">
        <f>IFERROR(__xludf.DUMMYFUNCTION("UNIQUE(SPLIT(B6917,"";""))"),"Bash/Shell/PowerShell")</f>
        <v>Bash/Shell/PowerShell</v>
      </c>
      <c r="F6917" s="1" t="str">
        <f>IFERROR(__xludf.DUMMYFUNCTION("""COMPUTED_VALUE"""),"HTML/CSS")</f>
        <v>HTML/CSS</v>
      </c>
      <c r="G6917" s="1" t="str">
        <f>IFERROR(__xludf.DUMMYFUNCTION("""COMPUTED_VALUE"""),"JavaScript")</f>
        <v>JavaScript</v>
      </c>
      <c r="H6917" s="1" t="str">
        <f>IFERROR(__xludf.DUMMYFUNCTION("""COMPUTED_VALUE"""),"PHP")</f>
        <v>PHP</v>
      </c>
      <c r="I6917" s="1" t="str">
        <f>IFERROR(__xludf.DUMMYFUNCTION("""COMPUTED_VALUE"""),"SQL")</f>
        <v>SQL</v>
      </c>
      <c r="J6917" s="1" t="str">
        <f>IFERROR(__xludf.DUMMYFUNCTION("""COMPUTED_VALUE"""),"TypeScript")</f>
        <v>TypeScript</v>
      </c>
    </row>
    <row r="6918">
      <c r="B6918" s="1" t="str">
        <f>IFERROR(__xludf.DUMMYFUNCTION("""COMPUTED_VALUE"""),"Bash/Shell/PowerShell;C#;HTML/CSS;JavaScript;SQL;WebAssembly")</f>
        <v>Bash/Shell/PowerShell;C#;HTML/CSS;JavaScript;SQL;WebAssembly</v>
      </c>
      <c r="E6918" s="1" t="str">
        <f>IFERROR(__xludf.DUMMYFUNCTION("UNIQUE(SPLIT(B6918,"";""))"),"Bash/Shell/PowerShell")</f>
        <v>Bash/Shell/PowerShell</v>
      </c>
      <c r="F6918" s="1" t="str">
        <f>IFERROR(__xludf.DUMMYFUNCTION("""COMPUTED_VALUE"""),"C#")</f>
        <v>C#</v>
      </c>
      <c r="G6918" s="1" t="str">
        <f>IFERROR(__xludf.DUMMYFUNCTION("""COMPUTED_VALUE"""),"HTML/CSS")</f>
        <v>HTML/CSS</v>
      </c>
      <c r="H6918" s="1" t="str">
        <f>IFERROR(__xludf.DUMMYFUNCTION("""COMPUTED_VALUE"""),"JavaScript")</f>
        <v>JavaScript</v>
      </c>
      <c r="I6918" s="1" t="str">
        <f>IFERROR(__xludf.DUMMYFUNCTION("""COMPUTED_VALUE"""),"SQL")</f>
        <v>SQL</v>
      </c>
      <c r="J6918" s="1" t="str">
        <f>IFERROR(__xludf.DUMMYFUNCTION("""COMPUTED_VALUE"""),"WebAssembly")</f>
        <v>WebAssembly</v>
      </c>
    </row>
    <row r="6919">
      <c r="B6919" s="1" t="str">
        <f>IFERROR(__xludf.DUMMYFUNCTION("""COMPUTED_VALUE"""),"HTML/CSS;Java;JavaScript;VBA")</f>
        <v>HTML/CSS;Java;JavaScript;VBA</v>
      </c>
      <c r="E6919" s="1" t="str">
        <f>IFERROR(__xludf.DUMMYFUNCTION("UNIQUE(SPLIT(B6919,"";""))"),"HTML/CSS")</f>
        <v>HTML/CSS</v>
      </c>
      <c r="F6919" s="1" t="str">
        <f>IFERROR(__xludf.DUMMYFUNCTION("""COMPUTED_VALUE"""),"Java")</f>
        <v>Java</v>
      </c>
      <c r="G6919" s="1" t="str">
        <f>IFERROR(__xludf.DUMMYFUNCTION("""COMPUTED_VALUE"""),"JavaScript")</f>
        <v>JavaScript</v>
      </c>
      <c r="H6919" s="1" t="str">
        <f>IFERROR(__xludf.DUMMYFUNCTION("""COMPUTED_VALUE"""),"VBA")</f>
        <v>VBA</v>
      </c>
    </row>
    <row r="6920">
      <c r="B6920" s="1" t="str">
        <f>IFERROR(__xludf.DUMMYFUNCTION("""COMPUTED_VALUE"""),"HTML/CSS;JavaScript;Python")</f>
        <v>HTML/CSS;JavaScript;Python</v>
      </c>
      <c r="E6920" s="1" t="str">
        <f>IFERROR(__xludf.DUMMYFUNCTION("UNIQUE(SPLIT(B6920,"";""))"),"HTML/CSS")</f>
        <v>HTML/CSS</v>
      </c>
      <c r="F6920" s="1" t="str">
        <f>IFERROR(__xludf.DUMMYFUNCTION("""COMPUTED_VALUE"""),"JavaScript")</f>
        <v>JavaScript</v>
      </c>
      <c r="G6920" s="1" t="str">
        <f>IFERROR(__xludf.DUMMYFUNCTION("""COMPUTED_VALUE"""),"Python")</f>
        <v>Python</v>
      </c>
    </row>
    <row r="6921">
      <c r="B6921" s="1" t="str">
        <f>IFERROR(__xludf.DUMMYFUNCTION("""COMPUTED_VALUE"""),"Bash/Shell/PowerShell;C#;HTML/CSS;JavaScript;SQL")</f>
        <v>Bash/Shell/PowerShell;C#;HTML/CSS;JavaScript;SQL</v>
      </c>
      <c r="E6921" s="1" t="str">
        <f>IFERROR(__xludf.DUMMYFUNCTION("UNIQUE(SPLIT(B6921,"";""))"),"Bash/Shell/PowerShell")</f>
        <v>Bash/Shell/PowerShell</v>
      </c>
      <c r="F6921" s="1" t="str">
        <f>IFERROR(__xludf.DUMMYFUNCTION("""COMPUTED_VALUE"""),"C#")</f>
        <v>C#</v>
      </c>
      <c r="G6921" s="1" t="str">
        <f>IFERROR(__xludf.DUMMYFUNCTION("""COMPUTED_VALUE"""),"HTML/CSS")</f>
        <v>HTML/CSS</v>
      </c>
      <c r="H6921" s="1" t="str">
        <f>IFERROR(__xludf.DUMMYFUNCTION("""COMPUTED_VALUE"""),"JavaScript")</f>
        <v>JavaScript</v>
      </c>
      <c r="I6921" s="1" t="str">
        <f>IFERROR(__xludf.DUMMYFUNCTION("""COMPUTED_VALUE"""),"SQL")</f>
        <v>SQL</v>
      </c>
    </row>
    <row r="6922">
      <c r="B6922" s="1" t="str">
        <f>IFERROR(__xludf.DUMMYFUNCTION("""COMPUTED_VALUE"""),"Bash/Shell/PowerShell;HTML/CSS;Java;JavaScript;SQL")</f>
        <v>Bash/Shell/PowerShell;HTML/CSS;Java;JavaScript;SQL</v>
      </c>
      <c r="E6922" s="1" t="str">
        <f>IFERROR(__xludf.DUMMYFUNCTION("UNIQUE(SPLIT(B6922,"";""))"),"Bash/Shell/PowerShell")</f>
        <v>Bash/Shell/PowerShell</v>
      </c>
      <c r="F6922" s="1" t="str">
        <f>IFERROR(__xludf.DUMMYFUNCTION("""COMPUTED_VALUE"""),"HTML/CSS")</f>
        <v>HTML/CSS</v>
      </c>
      <c r="G6922" s="1" t="str">
        <f>IFERROR(__xludf.DUMMYFUNCTION("""COMPUTED_VALUE"""),"Java")</f>
        <v>Java</v>
      </c>
      <c r="H6922" s="1" t="str">
        <f>IFERROR(__xludf.DUMMYFUNCTION("""COMPUTED_VALUE"""),"JavaScript")</f>
        <v>JavaScript</v>
      </c>
      <c r="I6922" s="1" t="str">
        <f>IFERROR(__xludf.DUMMYFUNCTION("""COMPUTED_VALUE"""),"SQL")</f>
        <v>SQL</v>
      </c>
    </row>
    <row r="6923">
      <c r="B6923" s="1" t="str">
        <f>IFERROR(__xludf.DUMMYFUNCTION("""COMPUTED_VALUE"""),"C;HTML/CSS;Java;JavaScript;SQL")</f>
        <v>C;HTML/CSS;Java;JavaScript;SQL</v>
      </c>
      <c r="E6923" s="1" t="str">
        <f>IFERROR(__xludf.DUMMYFUNCTION("UNIQUE(SPLIT(B6923,"";""))"),"C")</f>
        <v>C</v>
      </c>
      <c r="F6923" s="1" t="str">
        <f>IFERROR(__xludf.DUMMYFUNCTION("""COMPUTED_VALUE"""),"HTML/CSS")</f>
        <v>HTML/CSS</v>
      </c>
      <c r="G6923" s="1" t="str">
        <f>IFERROR(__xludf.DUMMYFUNCTION("""COMPUTED_VALUE"""),"Java")</f>
        <v>Java</v>
      </c>
      <c r="H6923" s="1" t="str">
        <f>IFERROR(__xludf.DUMMYFUNCTION("""COMPUTED_VALUE"""),"JavaScript")</f>
        <v>JavaScript</v>
      </c>
      <c r="I6923" s="1" t="str">
        <f>IFERROR(__xludf.DUMMYFUNCTION("""COMPUTED_VALUE"""),"SQL")</f>
        <v>SQL</v>
      </c>
    </row>
    <row r="6924">
      <c r="B6924" s="1" t="str">
        <f>IFERROR(__xludf.DUMMYFUNCTION("""COMPUTED_VALUE"""),"Bash/Shell/PowerShell;C#;Go;HTML/CSS;JavaScript;R;SQL;WebAssembly")</f>
        <v>Bash/Shell/PowerShell;C#;Go;HTML/CSS;JavaScript;R;SQL;WebAssembly</v>
      </c>
      <c r="E6924" s="1" t="str">
        <f>IFERROR(__xludf.DUMMYFUNCTION("UNIQUE(SPLIT(B6924,"";""))"),"Bash/Shell/PowerShell")</f>
        <v>Bash/Shell/PowerShell</v>
      </c>
      <c r="F6924" s="1" t="str">
        <f>IFERROR(__xludf.DUMMYFUNCTION("""COMPUTED_VALUE"""),"C#")</f>
        <v>C#</v>
      </c>
      <c r="G6924" s="1" t="str">
        <f>IFERROR(__xludf.DUMMYFUNCTION("""COMPUTED_VALUE"""),"Go")</f>
        <v>Go</v>
      </c>
      <c r="H6924" s="1" t="str">
        <f>IFERROR(__xludf.DUMMYFUNCTION("""COMPUTED_VALUE"""),"HTML/CSS")</f>
        <v>HTML/CSS</v>
      </c>
      <c r="I6924" s="1" t="str">
        <f>IFERROR(__xludf.DUMMYFUNCTION("""COMPUTED_VALUE"""),"JavaScript")</f>
        <v>JavaScript</v>
      </c>
      <c r="J6924" s="1" t="str">
        <f>IFERROR(__xludf.DUMMYFUNCTION("""COMPUTED_VALUE"""),"R")</f>
        <v>R</v>
      </c>
      <c r="K6924" s="1" t="str">
        <f>IFERROR(__xludf.DUMMYFUNCTION("""COMPUTED_VALUE"""),"SQL")</f>
        <v>SQL</v>
      </c>
      <c r="L6924" s="1" t="str">
        <f>IFERROR(__xludf.DUMMYFUNCTION("""COMPUTED_VALUE"""),"WebAssembly")</f>
        <v>WebAssembly</v>
      </c>
    </row>
    <row r="6925">
      <c r="B6925" s="1" t="str">
        <f>IFERROR(__xludf.DUMMYFUNCTION("""COMPUTED_VALUE"""),"Java")</f>
        <v>Java</v>
      </c>
      <c r="E6925" s="1" t="str">
        <f>IFERROR(__xludf.DUMMYFUNCTION("UNIQUE(SPLIT(B6925,"";""))"),"Java")</f>
        <v>Java</v>
      </c>
    </row>
    <row r="6926">
      <c r="B6926" s="1" t="str">
        <f>IFERROR(__xludf.DUMMYFUNCTION("""COMPUTED_VALUE"""),"C#;HTML/CSS;Java;JavaScript;PHP;Python;TypeScript")</f>
        <v>C#;HTML/CSS;Java;JavaScript;PHP;Python;TypeScript</v>
      </c>
      <c r="E6926" s="1" t="str">
        <f>IFERROR(__xludf.DUMMYFUNCTION("UNIQUE(SPLIT(B6926,"";""))"),"C#")</f>
        <v>C#</v>
      </c>
      <c r="F6926" s="1" t="str">
        <f>IFERROR(__xludf.DUMMYFUNCTION("""COMPUTED_VALUE"""),"HTML/CSS")</f>
        <v>HTML/CSS</v>
      </c>
      <c r="G6926" s="1" t="str">
        <f>IFERROR(__xludf.DUMMYFUNCTION("""COMPUTED_VALUE"""),"Java")</f>
        <v>Java</v>
      </c>
      <c r="H6926" s="1" t="str">
        <f>IFERROR(__xludf.DUMMYFUNCTION("""COMPUTED_VALUE"""),"JavaScript")</f>
        <v>JavaScript</v>
      </c>
      <c r="I6926" s="1" t="str">
        <f>IFERROR(__xludf.DUMMYFUNCTION("""COMPUTED_VALUE"""),"PHP")</f>
        <v>PHP</v>
      </c>
      <c r="J6926" s="1" t="str">
        <f>IFERROR(__xludf.DUMMYFUNCTION("""COMPUTED_VALUE"""),"Python")</f>
        <v>Python</v>
      </c>
      <c r="K6926" s="1" t="str">
        <f>IFERROR(__xludf.DUMMYFUNCTION("""COMPUTED_VALUE"""),"TypeScript")</f>
        <v>TypeScript</v>
      </c>
    </row>
    <row r="6927">
      <c r="B6927" s="1" t="str">
        <f>IFERROR(__xludf.DUMMYFUNCTION("""COMPUTED_VALUE"""),"Bash/Shell/PowerShell;C#;HTML/CSS;Java;JavaScript;PHP;Python;R;Ruby;SQL;VBA")</f>
        <v>Bash/Shell/PowerShell;C#;HTML/CSS;Java;JavaScript;PHP;Python;R;Ruby;SQL;VBA</v>
      </c>
      <c r="E6927" s="1" t="str">
        <f>IFERROR(__xludf.DUMMYFUNCTION("UNIQUE(SPLIT(B6927,"";""))"),"Bash/Shell/PowerShell")</f>
        <v>Bash/Shell/PowerShell</v>
      </c>
      <c r="F6927" s="1" t="str">
        <f>IFERROR(__xludf.DUMMYFUNCTION("""COMPUTED_VALUE"""),"C#")</f>
        <v>C#</v>
      </c>
      <c r="G6927" s="1" t="str">
        <f>IFERROR(__xludf.DUMMYFUNCTION("""COMPUTED_VALUE"""),"HTML/CSS")</f>
        <v>HTML/CSS</v>
      </c>
      <c r="H6927" s="1" t="str">
        <f>IFERROR(__xludf.DUMMYFUNCTION("""COMPUTED_VALUE"""),"Java")</f>
        <v>Java</v>
      </c>
      <c r="I6927" s="1" t="str">
        <f>IFERROR(__xludf.DUMMYFUNCTION("""COMPUTED_VALUE"""),"JavaScript")</f>
        <v>JavaScript</v>
      </c>
      <c r="J6927" s="1" t="str">
        <f>IFERROR(__xludf.DUMMYFUNCTION("""COMPUTED_VALUE"""),"PHP")</f>
        <v>PHP</v>
      </c>
      <c r="K6927" s="1" t="str">
        <f>IFERROR(__xludf.DUMMYFUNCTION("""COMPUTED_VALUE"""),"Python")</f>
        <v>Python</v>
      </c>
      <c r="L6927" s="1" t="str">
        <f>IFERROR(__xludf.DUMMYFUNCTION("""COMPUTED_VALUE"""),"R")</f>
        <v>R</v>
      </c>
      <c r="M6927" s="1" t="str">
        <f>IFERROR(__xludf.DUMMYFUNCTION("""COMPUTED_VALUE"""),"Ruby")</f>
        <v>Ruby</v>
      </c>
      <c r="N6927" s="1" t="str">
        <f>IFERROR(__xludf.DUMMYFUNCTION("""COMPUTED_VALUE"""),"SQL")</f>
        <v>SQL</v>
      </c>
      <c r="O6927" s="1" t="str">
        <f>IFERROR(__xludf.DUMMYFUNCTION("""COMPUTED_VALUE"""),"VBA")</f>
        <v>VBA</v>
      </c>
    </row>
    <row r="6928">
      <c r="B6928" s="1" t="str">
        <f>IFERROR(__xludf.DUMMYFUNCTION("""COMPUTED_VALUE"""),"Bash/Shell/PowerShell;C;C++;C#;HTML/CSS;JavaScript;TypeScript")</f>
        <v>Bash/Shell/PowerShell;C;C++;C#;HTML/CSS;JavaScript;TypeScript</v>
      </c>
      <c r="E6928" s="1" t="str">
        <f>IFERROR(__xludf.DUMMYFUNCTION("UNIQUE(SPLIT(B6928,"";""))"),"Bash/Shell/PowerShell")</f>
        <v>Bash/Shell/PowerShell</v>
      </c>
      <c r="F6928" s="1" t="str">
        <f>IFERROR(__xludf.DUMMYFUNCTION("""COMPUTED_VALUE"""),"C")</f>
        <v>C</v>
      </c>
      <c r="G6928" s="1" t="str">
        <f>IFERROR(__xludf.DUMMYFUNCTION("""COMPUTED_VALUE"""),"C++")</f>
        <v>C++</v>
      </c>
      <c r="H6928" s="1" t="str">
        <f>IFERROR(__xludf.DUMMYFUNCTION("""COMPUTED_VALUE"""),"C#")</f>
        <v>C#</v>
      </c>
      <c r="I6928" s="1" t="str">
        <f>IFERROR(__xludf.DUMMYFUNCTION("""COMPUTED_VALUE"""),"HTML/CSS")</f>
        <v>HTML/CSS</v>
      </c>
      <c r="J6928" s="1" t="str">
        <f>IFERROR(__xludf.DUMMYFUNCTION("""COMPUTED_VALUE"""),"JavaScript")</f>
        <v>JavaScript</v>
      </c>
      <c r="K6928" s="1" t="str">
        <f>IFERROR(__xludf.DUMMYFUNCTION("""COMPUTED_VALUE"""),"TypeScript")</f>
        <v>TypeScript</v>
      </c>
    </row>
    <row r="6929">
      <c r="B6929" s="1" t="str">
        <f>IFERROR(__xludf.DUMMYFUNCTION("""COMPUTED_VALUE"""),"C#;HTML/CSS;Java;JavaScript;SQL;VBA")</f>
        <v>C#;HTML/CSS;Java;JavaScript;SQL;VBA</v>
      </c>
      <c r="E6929" s="1" t="str">
        <f>IFERROR(__xludf.DUMMYFUNCTION("UNIQUE(SPLIT(B6929,"";""))"),"C#")</f>
        <v>C#</v>
      </c>
      <c r="F6929" s="1" t="str">
        <f>IFERROR(__xludf.DUMMYFUNCTION("""COMPUTED_VALUE"""),"HTML/CSS")</f>
        <v>HTML/CSS</v>
      </c>
      <c r="G6929" s="1" t="str">
        <f>IFERROR(__xludf.DUMMYFUNCTION("""COMPUTED_VALUE"""),"Java")</f>
        <v>Java</v>
      </c>
      <c r="H6929" s="1" t="str">
        <f>IFERROR(__xludf.DUMMYFUNCTION("""COMPUTED_VALUE"""),"JavaScript")</f>
        <v>JavaScript</v>
      </c>
      <c r="I6929" s="1" t="str">
        <f>IFERROR(__xludf.DUMMYFUNCTION("""COMPUTED_VALUE"""),"SQL")</f>
        <v>SQL</v>
      </c>
      <c r="J6929" s="1" t="str">
        <f>IFERROR(__xludf.DUMMYFUNCTION("""COMPUTED_VALUE"""),"VBA")</f>
        <v>VBA</v>
      </c>
    </row>
    <row r="6930">
      <c r="B6930" s="1" t="str">
        <f>IFERROR(__xludf.DUMMYFUNCTION("""COMPUTED_VALUE"""),"C#;HTML/CSS;JavaScript;PHP;SQL;TypeScript")</f>
        <v>C#;HTML/CSS;JavaScript;PHP;SQL;TypeScript</v>
      </c>
      <c r="E6930" s="1" t="str">
        <f>IFERROR(__xludf.DUMMYFUNCTION("UNIQUE(SPLIT(B6930,"";""))"),"C#")</f>
        <v>C#</v>
      </c>
      <c r="F6930" s="1" t="str">
        <f>IFERROR(__xludf.DUMMYFUNCTION("""COMPUTED_VALUE"""),"HTML/CSS")</f>
        <v>HTML/CSS</v>
      </c>
      <c r="G6930" s="1" t="str">
        <f>IFERROR(__xludf.DUMMYFUNCTION("""COMPUTED_VALUE"""),"JavaScript")</f>
        <v>JavaScript</v>
      </c>
      <c r="H6930" s="1" t="str">
        <f>IFERROR(__xludf.DUMMYFUNCTION("""COMPUTED_VALUE"""),"PHP")</f>
        <v>PHP</v>
      </c>
      <c r="I6930" s="1" t="str">
        <f>IFERROR(__xludf.DUMMYFUNCTION("""COMPUTED_VALUE"""),"SQL")</f>
        <v>SQL</v>
      </c>
      <c r="J6930" s="1" t="str">
        <f>IFERROR(__xludf.DUMMYFUNCTION("""COMPUTED_VALUE"""),"TypeScript")</f>
        <v>TypeScript</v>
      </c>
    </row>
    <row r="6931">
      <c r="B6931" s="1" t="str">
        <f>IFERROR(__xludf.DUMMYFUNCTION("""COMPUTED_VALUE"""),"Bash/Shell/PowerShell;HTML/CSS;Java;JavaScript;SQL")</f>
        <v>Bash/Shell/PowerShell;HTML/CSS;Java;JavaScript;SQL</v>
      </c>
      <c r="E6931" s="1" t="str">
        <f>IFERROR(__xludf.DUMMYFUNCTION("UNIQUE(SPLIT(B6931,"";""))"),"Bash/Shell/PowerShell")</f>
        <v>Bash/Shell/PowerShell</v>
      </c>
      <c r="F6931" s="1" t="str">
        <f>IFERROR(__xludf.DUMMYFUNCTION("""COMPUTED_VALUE"""),"HTML/CSS")</f>
        <v>HTML/CSS</v>
      </c>
      <c r="G6931" s="1" t="str">
        <f>IFERROR(__xludf.DUMMYFUNCTION("""COMPUTED_VALUE"""),"Java")</f>
        <v>Java</v>
      </c>
      <c r="H6931" s="1" t="str">
        <f>IFERROR(__xludf.DUMMYFUNCTION("""COMPUTED_VALUE"""),"JavaScript")</f>
        <v>JavaScript</v>
      </c>
      <c r="I6931" s="1" t="str">
        <f>IFERROR(__xludf.DUMMYFUNCTION("""COMPUTED_VALUE"""),"SQL")</f>
        <v>SQL</v>
      </c>
    </row>
    <row r="6932">
      <c r="B6932" s="1" t="str">
        <f>IFERROR(__xludf.DUMMYFUNCTION("""COMPUTED_VALUE"""),"C;C++;Python")</f>
        <v>C;C++;Python</v>
      </c>
      <c r="E6932" s="1" t="str">
        <f>IFERROR(__xludf.DUMMYFUNCTION("UNIQUE(SPLIT(B6932,"";""))"),"C")</f>
        <v>C</v>
      </c>
      <c r="F6932" s="1" t="str">
        <f>IFERROR(__xludf.DUMMYFUNCTION("""COMPUTED_VALUE"""),"C++")</f>
        <v>C++</v>
      </c>
      <c r="G6932" s="1" t="str">
        <f>IFERROR(__xludf.DUMMYFUNCTION("""COMPUTED_VALUE"""),"Python")</f>
        <v>Python</v>
      </c>
    </row>
    <row r="6933">
      <c r="B6933" s="1" t="str">
        <f>IFERROR(__xludf.DUMMYFUNCTION("""COMPUTED_VALUE"""),"Bash/Shell/PowerShell;HTML/CSS;JavaScript;PHP;SQL;TypeScript")</f>
        <v>Bash/Shell/PowerShell;HTML/CSS;JavaScript;PHP;SQL;TypeScript</v>
      </c>
      <c r="E6933" s="1" t="str">
        <f>IFERROR(__xludf.DUMMYFUNCTION("UNIQUE(SPLIT(B6933,"";""))"),"Bash/Shell/PowerShell")</f>
        <v>Bash/Shell/PowerShell</v>
      </c>
      <c r="F6933" s="1" t="str">
        <f>IFERROR(__xludf.DUMMYFUNCTION("""COMPUTED_VALUE"""),"HTML/CSS")</f>
        <v>HTML/CSS</v>
      </c>
      <c r="G6933" s="1" t="str">
        <f>IFERROR(__xludf.DUMMYFUNCTION("""COMPUTED_VALUE"""),"JavaScript")</f>
        <v>JavaScript</v>
      </c>
      <c r="H6933" s="1" t="str">
        <f>IFERROR(__xludf.DUMMYFUNCTION("""COMPUTED_VALUE"""),"PHP")</f>
        <v>PHP</v>
      </c>
      <c r="I6933" s="1" t="str">
        <f>IFERROR(__xludf.DUMMYFUNCTION("""COMPUTED_VALUE"""),"SQL")</f>
        <v>SQL</v>
      </c>
      <c r="J6933" s="1" t="str">
        <f>IFERROR(__xludf.DUMMYFUNCTION("""COMPUTED_VALUE"""),"TypeScript")</f>
        <v>TypeScript</v>
      </c>
    </row>
    <row r="6934">
      <c r="B6934" s="1" t="str">
        <f>IFERROR(__xludf.DUMMYFUNCTION("""COMPUTED_VALUE"""),"HTML/CSS;JavaScript;PHP;SQL")</f>
        <v>HTML/CSS;JavaScript;PHP;SQL</v>
      </c>
      <c r="E6934" s="1" t="str">
        <f>IFERROR(__xludf.DUMMYFUNCTION("UNIQUE(SPLIT(B6934,"";""))"),"HTML/CSS")</f>
        <v>HTML/CSS</v>
      </c>
      <c r="F6934" s="1" t="str">
        <f>IFERROR(__xludf.DUMMYFUNCTION("""COMPUTED_VALUE"""),"JavaScript")</f>
        <v>JavaScript</v>
      </c>
      <c r="G6934" s="1" t="str">
        <f>IFERROR(__xludf.DUMMYFUNCTION("""COMPUTED_VALUE"""),"PHP")</f>
        <v>PHP</v>
      </c>
      <c r="H6934" s="1" t="str">
        <f>IFERROR(__xludf.DUMMYFUNCTION("""COMPUTED_VALUE"""),"SQL")</f>
        <v>SQL</v>
      </c>
    </row>
    <row r="6935">
      <c r="B6935" s="1" t="str">
        <f>IFERROR(__xludf.DUMMYFUNCTION("""COMPUTED_VALUE"""),"HTML/CSS;PHP;R;Other(s):")</f>
        <v>HTML/CSS;PHP;R;Other(s):</v>
      </c>
      <c r="E6935" s="1" t="str">
        <f>IFERROR(__xludf.DUMMYFUNCTION("UNIQUE(SPLIT(B6935,"";""))"),"HTML/CSS")</f>
        <v>HTML/CSS</v>
      </c>
      <c r="F6935" s="1" t="str">
        <f>IFERROR(__xludf.DUMMYFUNCTION("""COMPUTED_VALUE"""),"PHP")</f>
        <v>PHP</v>
      </c>
      <c r="G6935" s="1" t="str">
        <f>IFERROR(__xludf.DUMMYFUNCTION("""COMPUTED_VALUE"""),"R")</f>
        <v>R</v>
      </c>
      <c r="H6935" s="1" t="str">
        <f>IFERROR(__xludf.DUMMYFUNCTION("""COMPUTED_VALUE"""),"Other(s):")</f>
        <v>Other(s):</v>
      </c>
    </row>
    <row r="6936">
      <c r="B6936" s="1" t="str">
        <f>IFERROR(__xludf.DUMMYFUNCTION("""COMPUTED_VALUE"""),"Bash/Shell/PowerShell;C;HTML/CSS;JavaScript;PHP;SQL")</f>
        <v>Bash/Shell/PowerShell;C;HTML/CSS;JavaScript;PHP;SQL</v>
      </c>
      <c r="E6936" s="1" t="str">
        <f>IFERROR(__xludf.DUMMYFUNCTION("UNIQUE(SPLIT(B6936,"";""))"),"Bash/Shell/PowerShell")</f>
        <v>Bash/Shell/PowerShell</v>
      </c>
      <c r="F6936" s="1" t="str">
        <f>IFERROR(__xludf.DUMMYFUNCTION("""COMPUTED_VALUE"""),"C")</f>
        <v>C</v>
      </c>
      <c r="G6936" s="1" t="str">
        <f>IFERROR(__xludf.DUMMYFUNCTION("""COMPUTED_VALUE"""),"HTML/CSS")</f>
        <v>HTML/CSS</v>
      </c>
      <c r="H6936" s="1" t="str">
        <f>IFERROR(__xludf.DUMMYFUNCTION("""COMPUTED_VALUE"""),"JavaScript")</f>
        <v>JavaScript</v>
      </c>
      <c r="I6936" s="1" t="str">
        <f>IFERROR(__xludf.DUMMYFUNCTION("""COMPUTED_VALUE"""),"PHP")</f>
        <v>PHP</v>
      </c>
      <c r="J6936" s="1" t="str">
        <f>IFERROR(__xludf.DUMMYFUNCTION("""COMPUTED_VALUE"""),"SQL")</f>
        <v>SQL</v>
      </c>
    </row>
    <row r="6937">
      <c r="B6937" s="1" t="str">
        <f>IFERROR(__xludf.DUMMYFUNCTION("""COMPUTED_VALUE"""),"Bash/Shell/PowerShell;Java;Scala;SQL")</f>
        <v>Bash/Shell/PowerShell;Java;Scala;SQL</v>
      </c>
      <c r="E6937" s="1" t="str">
        <f>IFERROR(__xludf.DUMMYFUNCTION("UNIQUE(SPLIT(B6937,"";""))"),"Bash/Shell/PowerShell")</f>
        <v>Bash/Shell/PowerShell</v>
      </c>
      <c r="F6937" s="1" t="str">
        <f>IFERROR(__xludf.DUMMYFUNCTION("""COMPUTED_VALUE"""),"Java")</f>
        <v>Java</v>
      </c>
      <c r="G6937" s="1" t="str">
        <f>IFERROR(__xludf.DUMMYFUNCTION("""COMPUTED_VALUE"""),"Scala")</f>
        <v>Scala</v>
      </c>
      <c r="H6937" s="1" t="str">
        <f>IFERROR(__xludf.DUMMYFUNCTION("""COMPUTED_VALUE"""),"SQL")</f>
        <v>SQL</v>
      </c>
    </row>
    <row r="6938">
      <c r="B6938" s="1" t="str">
        <f>IFERROR(__xludf.DUMMYFUNCTION("""COMPUTED_VALUE"""),"C#;SQL")</f>
        <v>C#;SQL</v>
      </c>
      <c r="E6938" s="1" t="str">
        <f>IFERROR(__xludf.DUMMYFUNCTION("UNIQUE(SPLIT(B6938,"";""))"),"C#")</f>
        <v>C#</v>
      </c>
      <c r="F6938" s="1" t="str">
        <f>IFERROR(__xludf.DUMMYFUNCTION("""COMPUTED_VALUE"""),"SQL")</f>
        <v>SQL</v>
      </c>
    </row>
    <row r="6939">
      <c r="B6939" s="1" t="str">
        <f>IFERROR(__xludf.DUMMYFUNCTION("""COMPUTED_VALUE"""),"Python")</f>
        <v>Python</v>
      </c>
      <c r="E6939" s="1" t="str">
        <f>IFERROR(__xludf.DUMMYFUNCTION("UNIQUE(SPLIT(B6939,"";""))"),"Python")</f>
        <v>Python</v>
      </c>
    </row>
    <row r="6940">
      <c r="B6940" s="1" t="str">
        <f>IFERROR(__xludf.DUMMYFUNCTION("""COMPUTED_VALUE"""),"C;C++;C#;HTML/CSS;JavaScript;PHP;SQL;TypeScript")</f>
        <v>C;C++;C#;HTML/CSS;JavaScript;PHP;SQL;TypeScript</v>
      </c>
      <c r="E6940" s="1" t="str">
        <f>IFERROR(__xludf.DUMMYFUNCTION("UNIQUE(SPLIT(B6940,"";""))"),"C")</f>
        <v>C</v>
      </c>
      <c r="F6940" s="1" t="str">
        <f>IFERROR(__xludf.DUMMYFUNCTION("""COMPUTED_VALUE"""),"C++")</f>
        <v>C++</v>
      </c>
      <c r="G6940" s="1" t="str">
        <f>IFERROR(__xludf.DUMMYFUNCTION("""COMPUTED_VALUE"""),"C#")</f>
        <v>C#</v>
      </c>
      <c r="H6940" s="1" t="str">
        <f>IFERROR(__xludf.DUMMYFUNCTION("""COMPUTED_VALUE"""),"HTML/CSS")</f>
        <v>HTML/CSS</v>
      </c>
      <c r="I6940" s="1" t="str">
        <f>IFERROR(__xludf.DUMMYFUNCTION("""COMPUTED_VALUE"""),"JavaScript")</f>
        <v>JavaScript</v>
      </c>
      <c r="J6940" s="1" t="str">
        <f>IFERROR(__xludf.DUMMYFUNCTION("""COMPUTED_VALUE"""),"PHP")</f>
        <v>PHP</v>
      </c>
      <c r="K6940" s="1" t="str">
        <f>IFERROR(__xludf.DUMMYFUNCTION("""COMPUTED_VALUE"""),"SQL")</f>
        <v>SQL</v>
      </c>
      <c r="L6940" s="1" t="str">
        <f>IFERROR(__xludf.DUMMYFUNCTION("""COMPUTED_VALUE"""),"TypeScript")</f>
        <v>TypeScript</v>
      </c>
    </row>
    <row r="6941">
      <c r="B6941" s="1" t="str">
        <f>IFERROR(__xludf.DUMMYFUNCTION("""COMPUTED_VALUE"""),"C#;HTML/CSS;JavaScript;SQL;TypeScript")</f>
        <v>C#;HTML/CSS;JavaScript;SQL;TypeScript</v>
      </c>
      <c r="E6941" s="1" t="str">
        <f>IFERROR(__xludf.DUMMYFUNCTION("UNIQUE(SPLIT(B6941,"";""))"),"C#")</f>
        <v>C#</v>
      </c>
      <c r="F6941" s="1" t="str">
        <f>IFERROR(__xludf.DUMMYFUNCTION("""COMPUTED_VALUE"""),"HTML/CSS")</f>
        <v>HTML/CSS</v>
      </c>
      <c r="G6941" s="1" t="str">
        <f>IFERROR(__xludf.DUMMYFUNCTION("""COMPUTED_VALUE"""),"JavaScript")</f>
        <v>JavaScript</v>
      </c>
      <c r="H6941" s="1" t="str">
        <f>IFERROR(__xludf.DUMMYFUNCTION("""COMPUTED_VALUE"""),"SQL")</f>
        <v>SQL</v>
      </c>
      <c r="I6941" s="1" t="str">
        <f>IFERROR(__xludf.DUMMYFUNCTION("""COMPUTED_VALUE"""),"TypeScript")</f>
        <v>TypeScript</v>
      </c>
    </row>
    <row r="6942">
      <c r="B6942" s="1" t="str">
        <f>IFERROR(__xludf.DUMMYFUNCTION("""COMPUTED_VALUE"""),"C++")</f>
        <v>C++</v>
      </c>
      <c r="E6942" s="1" t="str">
        <f>IFERROR(__xludf.DUMMYFUNCTION("UNIQUE(SPLIT(B6942,"";""))"),"C++")</f>
        <v>C++</v>
      </c>
    </row>
    <row r="6943">
      <c r="B6943" s="1" t="str">
        <f>IFERROR(__xludf.DUMMYFUNCTION("""COMPUTED_VALUE"""),"Bash/Shell/PowerShell;HTML/CSS;Java;JavaScript;Python;SQL")</f>
        <v>Bash/Shell/PowerShell;HTML/CSS;Java;JavaScript;Python;SQL</v>
      </c>
      <c r="E6943" s="1" t="str">
        <f>IFERROR(__xludf.DUMMYFUNCTION("UNIQUE(SPLIT(B6943,"";""))"),"Bash/Shell/PowerShell")</f>
        <v>Bash/Shell/PowerShell</v>
      </c>
      <c r="F6943" s="1" t="str">
        <f>IFERROR(__xludf.DUMMYFUNCTION("""COMPUTED_VALUE"""),"HTML/CSS")</f>
        <v>HTML/CSS</v>
      </c>
      <c r="G6943" s="1" t="str">
        <f>IFERROR(__xludf.DUMMYFUNCTION("""COMPUTED_VALUE"""),"Java")</f>
        <v>Java</v>
      </c>
      <c r="H6943" s="1" t="str">
        <f>IFERROR(__xludf.DUMMYFUNCTION("""COMPUTED_VALUE"""),"JavaScript")</f>
        <v>JavaScript</v>
      </c>
      <c r="I6943" s="1" t="str">
        <f>IFERROR(__xludf.DUMMYFUNCTION("""COMPUTED_VALUE"""),"Python")</f>
        <v>Python</v>
      </c>
      <c r="J6943" s="1" t="str">
        <f>IFERROR(__xludf.DUMMYFUNCTION("""COMPUTED_VALUE"""),"SQL")</f>
        <v>SQL</v>
      </c>
    </row>
    <row r="6944">
      <c r="B6944" s="1" t="str">
        <f>IFERROR(__xludf.DUMMYFUNCTION("""COMPUTED_VALUE"""),"HTML/CSS;JavaScript;PHP;SQL")</f>
        <v>HTML/CSS;JavaScript;PHP;SQL</v>
      </c>
      <c r="E6944" s="1" t="str">
        <f>IFERROR(__xludf.DUMMYFUNCTION("UNIQUE(SPLIT(B6944,"";""))"),"HTML/CSS")</f>
        <v>HTML/CSS</v>
      </c>
      <c r="F6944" s="1" t="str">
        <f>IFERROR(__xludf.DUMMYFUNCTION("""COMPUTED_VALUE"""),"JavaScript")</f>
        <v>JavaScript</v>
      </c>
      <c r="G6944" s="1" t="str">
        <f>IFERROR(__xludf.DUMMYFUNCTION("""COMPUTED_VALUE"""),"PHP")</f>
        <v>PHP</v>
      </c>
      <c r="H6944" s="1" t="str">
        <f>IFERROR(__xludf.DUMMYFUNCTION("""COMPUTED_VALUE"""),"SQL")</f>
        <v>SQL</v>
      </c>
    </row>
    <row r="6945">
      <c r="B6945" s="1" t="str">
        <f>IFERROR(__xludf.DUMMYFUNCTION("""COMPUTED_VALUE"""),"C;C++;Java;JavaScript;Python")</f>
        <v>C;C++;Java;JavaScript;Python</v>
      </c>
      <c r="E6945" s="1" t="str">
        <f>IFERROR(__xludf.DUMMYFUNCTION("UNIQUE(SPLIT(B6945,"";""))"),"C")</f>
        <v>C</v>
      </c>
      <c r="F6945" s="1" t="str">
        <f>IFERROR(__xludf.DUMMYFUNCTION("""COMPUTED_VALUE"""),"C++")</f>
        <v>C++</v>
      </c>
      <c r="G6945" s="1" t="str">
        <f>IFERROR(__xludf.DUMMYFUNCTION("""COMPUTED_VALUE"""),"Java")</f>
        <v>Java</v>
      </c>
      <c r="H6945" s="1" t="str">
        <f>IFERROR(__xludf.DUMMYFUNCTION("""COMPUTED_VALUE"""),"JavaScript")</f>
        <v>JavaScript</v>
      </c>
      <c r="I6945" s="1" t="str">
        <f>IFERROR(__xludf.DUMMYFUNCTION("""COMPUTED_VALUE"""),"Python")</f>
        <v>Python</v>
      </c>
    </row>
    <row r="6946">
      <c r="B6946" s="1" t="str">
        <f>IFERROR(__xludf.DUMMYFUNCTION("""COMPUTED_VALUE"""),"HTML/CSS;JavaScript")</f>
        <v>HTML/CSS;JavaScript</v>
      </c>
      <c r="E6946" s="1" t="str">
        <f>IFERROR(__xludf.DUMMYFUNCTION("UNIQUE(SPLIT(B6946,"";""))"),"HTML/CSS")</f>
        <v>HTML/CSS</v>
      </c>
      <c r="F6946" s="1" t="str">
        <f>IFERROR(__xludf.DUMMYFUNCTION("""COMPUTED_VALUE"""),"JavaScript")</f>
        <v>JavaScript</v>
      </c>
    </row>
    <row r="6947">
      <c r="B6947" s="1" t="str">
        <f>IFERROR(__xludf.DUMMYFUNCTION("""COMPUTED_VALUE"""),"C#;JavaScript;PHP;SQL")</f>
        <v>C#;JavaScript;PHP;SQL</v>
      </c>
      <c r="E6947" s="1" t="str">
        <f>IFERROR(__xludf.DUMMYFUNCTION("UNIQUE(SPLIT(B6947,"";""))"),"C#")</f>
        <v>C#</v>
      </c>
      <c r="F6947" s="1" t="str">
        <f>IFERROR(__xludf.DUMMYFUNCTION("""COMPUTED_VALUE"""),"JavaScript")</f>
        <v>JavaScript</v>
      </c>
      <c r="G6947" s="1" t="str">
        <f>IFERROR(__xludf.DUMMYFUNCTION("""COMPUTED_VALUE"""),"PHP")</f>
        <v>PHP</v>
      </c>
      <c r="H6947" s="1" t="str">
        <f>IFERROR(__xludf.DUMMYFUNCTION("""COMPUTED_VALUE"""),"SQL")</f>
        <v>SQL</v>
      </c>
    </row>
    <row r="6948">
      <c r="B6948" s="1" t="str">
        <f>IFERROR(__xludf.DUMMYFUNCTION("""COMPUTED_VALUE"""),"Bash/Shell/PowerShell;C#;HTML/CSS;JavaScript;SQL;TypeScript;VBA")</f>
        <v>Bash/Shell/PowerShell;C#;HTML/CSS;JavaScript;SQL;TypeScript;VBA</v>
      </c>
      <c r="E6948" s="1" t="str">
        <f>IFERROR(__xludf.DUMMYFUNCTION("UNIQUE(SPLIT(B6948,"";""))"),"Bash/Shell/PowerShell")</f>
        <v>Bash/Shell/PowerShell</v>
      </c>
      <c r="F6948" s="1" t="str">
        <f>IFERROR(__xludf.DUMMYFUNCTION("""COMPUTED_VALUE"""),"C#")</f>
        <v>C#</v>
      </c>
      <c r="G6948" s="1" t="str">
        <f>IFERROR(__xludf.DUMMYFUNCTION("""COMPUTED_VALUE"""),"HTML/CSS")</f>
        <v>HTML/CSS</v>
      </c>
      <c r="H6948" s="1" t="str">
        <f>IFERROR(__xludf.DUMMYFUNCTION("""COMPUTED_VALUE"""),"JavaScript")</f>
        <v>JavaScript</v>
      </c>
      <c r="I6948" s="1" t="str">
        <f>IFERROR(__xludf.DUMMYFUNCTION("""COMPUTED_VALUE"""),"SQL")</f>
        <v>SQL</v>
      </c>
      <c r="J6948" s="1" t="str">
        <f>IFERROR(__xludf.DUMMYFUNCTION("""COMPUTED_VALUE"""),"TypeScript")</f>
        <v>TypeScript</v>
      </c>
      <c r="K6948" s="1" t="str">
        <f>IFERROR(__xludf.DUMMYFUNCTION("""COMPUTED_VALUE"""),"VBA")</f>
        <v>VBA</v>
      </c>
    </row>
    <row r="6949">
      <c r="B6949" s="1" t="str">
        <f>IFERROR(__xludf.DUMMYFUNCTION("""COMPUTED_VALUE"""),"Bash/Shell/PowerShell;C;C++;Java")</f>
        <v>Bash/Shell/PowerShell;C;C++;Java</v>
      </c>
      <c r="E6949" s="1" t="str">
        <f>IFERROR(__xludf.DUMMYFUNCTION("UNIQUE(SPLIT(B6949,"";""))"),"Bash/Shell/PowerShell")</f>
        <v>Bash/Shell/PowerShell</v>
      </c>
      <c r="F6949" s="1" t="str">
        <f>IFERROR(__xludf.DUMMYFUNCTION("""COMPUTED_VALUE"""),"C")</f>
        <v>C</v>
      </c>
      <c r="G6949" s="1" t="str">
        <f>IFERROR(__xludf.DUMMYFUNCTION("""COMPUTED_VALUE"""),"C++")</f>
        <v>C++</v>
      </c>
      <c r="H6949" s="1" t="str">
        <f>IFERROR(__xludf.DUMMYFUNCTION("""COMPUTED_VALUE"""),"Java")</f>
        <v>Java</v>
      </c>
    </row>
    <row r="6950">
      <c r="B6950" s="1" t="str">
        <f>IFERROR(__xludf.DUMMYFUNCTION("""COMPUTED_VALUE"""),"Bash/Shell/PowerShell;Java;JavaScript")</f>
        <v>Bash/Shell/PowerShell;Java;JavaScript</v>
      </c>
      <c r="E6950" s="1" t="str">
        <f>IFERROR(__xludf.DUMMYFUNCTION("UNIQUE(SPLIT(B6950,"";""))"),"Bash/Shell/PowerShell")</f>
        <v>Bash/Shell/PowerShell</v>
      </c>
      <c r="F6950" s="1" t="str">
        <f>IFERROR(__xludf.DUMMYFUNCTION("""COMPUTED_VALUE"""),"Java")</f>
        <v>Java</v>
      </c>
      <c r="G6950" s="1" t="str">
        <f>IFERROR(__xludf.DUMMYFUNCTION("""COMPUTED_VALUE"""),"JavaScript")</f>
        <v>JavaScript</v>
      </c>
    </row>
    <row r="6951">
      <c r="B6951" s="1" t="str">
        <f>IFERROR(__xludf.DUMMYFUNCTION("""COMPUTED_VALUE"""),"Bash/Shell/PowerShell;HTML/CSS;JavaScript;PHP")</f>
        <v>Bash/Shell/PowerShell;HTML/CSS;JavaScript;PHP</v>
      </c>
      <c r="E6951" s="1" t="str">
        <f>IFERROR(__xludf.DUMMYFUNCTION("UNIQUE(SPLIT(B6951,"";""))"),"Bash/Shell/PowerShell")</f>
        <v>Bash/Shell/PowerShell</v>
      </c>
      <c r="F6951" s="1" t="str">
        <f>IFERROR(__xludf.DUMMYFUNCTION("""COMPUTED_VALUE"""),"HTML/CSS")</f>
        <v>HTML/CSS</v>
      </c>
      <c r="G6951" s="1" t="str">
        <f>IFERROR(__xludf.DUMMYFUNCTION("""COMPUTED_VALUE"""),"JavaScript")</f>
        <v>JavaScript</v>
      </c>
      <c r="H6951" s="1" t="str">
        <f>IFERROR(__xludf.DUMMYFUNCTION("""COMPUTED_VALUE"""),"PHP")</f>
        <v>PHP</v>
      </c>
    </row>
    <row r="6952">
      <c r="B6952" s="1" t="str">
        <f>IFERROR(__xludf.DUMMYFUNCTION("""COMPUTED_VALUE"""),"Bash/Shell/PowerShell;C#;HTML/CSS;JavaScript;PHP;SQL")</f>
        <v>Bash/Shell/PowerShell;C#;HTML/CSS;JavaScript;PHP;SQL</v>
      </c>
      <c r="E6952" s="1" t="str">
        <f>IFERROR(__xludf.DUMMYFUNCTION("UNIQUE(SPLIT(B6952,"";""))"),"Bash/Shell/PowerShell")</f>
        <v>Bash/Shell/PowerShell</v>
      </c>
      <c r="F6952" s="1" t="str">
        <f>IFERROR(__xludf.DUMMYFUNCTION("""COMPUTED_VALUE"""),"C#")</f>
        <v>C#</v>
      </c>
      <c r="G6952" s="1" t="str">
        <f>IFERROR(__xludf.DUMMYFUNCTION("""COMPUTED_VALUE"""),"HTML/CSS")</f>
        <v>HTML/CSS</v>
      </c>
      <c r="H6952" s="1" t="str">
        <f>IFERROR(__xludf.DUMMYFUNCTION("""COMPUTED_VALUE"""),"JavaScript")</f>
        <v>JavaScript</v>
      </c>
      <c r="I6952" s="1" t="str">
        <f>IFERROR(__xludf.DUMMYFUNCTION("""COMPUTED_VALUE"""),"PHP")</f>
        <v>PHP</v>
      </c>
      <c r="J6952" s="1" t="str">
        <f>IFERROR(__xludf.DUMMYFUNCTION("""COMPUTED_VALUE"""),"SQL")</f>
        <v>SQL</v>
      </c>
    </row>
    <row r="6953">
      <c r="B6953" s="1" t="str">
        <f>IFERROR(__xludf.DUMMYFUNCTION("""COMPUTED_VALUE"""),"C#;HTML/CSS;JavaScript;Python")</f>
        <v>C#;HTML/CSS;JavaScript;Python</v>
      </c>
      <c r="E6953" s="1" t="str">
        <f>IFERROR(__xludf.DUMMYFUNCTION("UNIQUE(SPLIT(B6953,"";""))"),"C#")</f>
        <v>C#</v>
      </c>
      <c r="F6953" s="1" t="str">
        <f>IFERROR(__xludf.DUMMYFUNCTION("""COMPUTED_VALUE"""),"HTML/CSS")</f>
        <v>HTML/CSS</v>
      </c>
      <c r="G6953" s="1" t="str">
        <f>IFERROR(__xludf.DUMMYFUNCTION("""COMPUTED_VALUE"""),"JavaScript")</f>
        <v>JavaScript</v>
      </c>
      <c r="H6953" s="1" t="str">
        <f>IFERROR(__xludf.DUMMYFUNCTION("""COMPUTED_VALUE"""),"Python")</f>
        <v>Python</v>
      </c>
    </row>
    <row r="6954">
      <c r="B6954" s="1" t="str">
        <f>IFERROR(__xludf.DUMMYFUNCTION("""COMPUTED_VALUE"""),"Bash/Shell/PowerShell;C#;HTML/CSS;JavaScript;SQL;TypeScript;WebAssembly")</f>
        <v>Bash/Shell/PowerShell;C#;HTML/CSS;JavaScript;SQL;TypeScript;WebAssembly</v>
      </c>
      <c r="E6954" s="1" t="str">
        <f>IFERROR(__xludf.DUMMYFUNCTION("UNIQUE(SPLIT(B6954,"";""))"),"Bash/Shell/PowerShell")</f>
        <v>Bash/Shell/PowerShell</v>
      </c>
      <c r="F6954" s="1" t="str">
        <f>IFERROR(__xludf.DUMMYFUNCTION("""COMPUTED_VALUE"""),"C#")</f>
        <v>C#</v>
      </c>
      <c r="G6954" s="1" t="str">
        <f>IFERROR(__xludf.DUMMYFUNCTION("""COMPUTED_VALUE"""),"HTML/CSS")</f>
        <v>HTML/CSS</v>
      </c>
      <c r="H6954" s="1" t="str">
        <f>IFERROR(__xludf.DUMMYFUNCTION("""COMPUTED_VALUE"""),"JavaScript")</f>
        <v>JavaScript</v>
      </c>
      <c r="I6954" s="1" t="str">
        <f>IFERROR(__xludf.DUMMYFUNCTION("""COMPUTED_VALUE"""),"SQL")</f>
        <v>SQL</v>
      </c>
      <c r="J6954" s="1" t="str">
        <f>IFERROR(__xludf.DUMMYFUNCTION("""COMPUTED_VALUE"""),"TypeScript")</f>
        <v>TypeScript</v>
      </c>
      <c r="K6954" s="1" t="str">
        <f>IFERROR(__xludf.DUMMYFUNCTION("""COMPUTED_VALUE"""),"WebAssembly")</f>
        <v>WebAssembly</v>
      </c>
    </row>
    <row r="6955">
      <c r="B6955" s="1" t="str">
        <f>IFERROR(__xludf.DUMMYFUNCTION("""COMPUTED_VALUE"""),"Assembly;C;Dart;JavaScript;Other(s):")</f>
        <v>Assembly;C;Dart;JavaScript;Other(s):</v>
      </c>
      <c r="E6955" s="1" t="str">
        <f>IFERROR(__xludf.DUMMYFUNCTION("UNIQUE(SPLIT(B6955,"";""))"),"Assembly")</f>
        <v>Assembly</v>
      </c>
      <c r="F6955" s="1" t="str">
        <f>IFERROR(__xludf.DUMMYFUNCTION("""COMPUTED_VALUE"""),"C")</f>
        <v>C</v>
      </c>
      <c r="G6955" s="1" t="str">
        <f>IFERROR(__xludf.DUMMYFUNCTION("""COMPUTED_VALUE"""),"Dart")</f>
        <v>Dart</v>
      </c>
      <c r="H6955" s="1" t="str">
        <f>IFERROR(__xludf.DUMMYFUNCTION("""COMPUTED_VALUE"""),"JavaScript")</f>
        <v>JavaScript</v>
      </c>
      <c r="I6955" s="1" t="str">
        <f>IFERROR(__xludf.DUMMYFUNCTION("""COMPUTED_VALUE"""),"Other(s):")</f>
        <v>Other(s):</v>
      </c>
    </row>
    <row r="6956">
      <c r="B6956" s="1" t="str">
        <f>IFERROR(__xludf.DUMMYFUNCTION("""COMPUTED_VALUE"""),"Assembly;Bash/Shell/PowerShell;C++;HTML/CSS;Java;JavaScript;Python;Ruby")</f>
        <v>Assembly;Bash/Shell/PowerShell;C++;HTML/CSS;Java;JavaScript;Python;Ruby</v>
      </c>
      <c r="E6956" s="1" t="str">
        <f>IFERROR(__xludf.DUMMYFUNCTION("UNIQUE(SPLIT(B6956,"";""))"),"Assembly")</f>
        <v>Assembly</v>
      </c>
      <c r="F6956" s="1" t="str">
        <f>IFERROR(__xludf.DUMMYFUNCTION("""COMPUTED_VALUE"""),"Bash/Shell/PowerShell")</f>
        <v>Bash/Shell/PowerShell</v>
      </c>
      <c r="G6956" s="1" t="str">
        <f>IFERROR(__xludf.DUMMYFUNCTION("""COMPUTED_VALUE"""),"C++")</f>
        <v>C++</v>
      </c>
      <c r="H6956" s="1" t="str">
        <f>IFERROR(__xludf.DUMMYFUNCTION("""COMPUTED_VALUE"""),"HTML/CSS")</f>
        <v>HTML/CSS</v>
      </c>
      <c r="I6956" s="1" t="str">
        <f>IFERROR(__xludf.DUMMYFUNCTION("""COMPUTED_VALUE"""),"Java")</f>
        <v>Java</v>
      </c>
      <c r="J6956" s="1" t="str">
        <f>IFERROR(__xludf.DUMMYFUNCTION("""COMPUTED_VALUE"""),"JavaScript")</f>
        <v>JavaScript</v>
      </c>
      <c r="K6956" s="1" t="str">
        <f>IFERROR(__xludf.DUMMYFUNCTION("""COMPUTED_VALUE"""),"Python")</f>
        <v>Python</v>
      </c>
      <c r="L6956" s="1" t="str">
        <f>IFERROR(__xludf.DUMMYFUNCTION("""COMPUTED_VALUE"""),"Ruby")</f>
        <v>Ruby</v>
      </c>
    </row>
    <row r="6957">
      <c r="B6957" s="1" t="str">
        <f>IFERROR(__xludf.DUMMYFUNCTION("""COMPUTED_VALUE"""),"Assembly;Go;Java;Rust")</f>
        <v>Assembly;Go;Java;Rust</v>
      </c>
      <c r="E6957" s="1" t="str">
        <f>IFERROR(__xludf.DUMMYFUNCTION("UNIQUE(SPLIT(B6957,"";""))"),"Assembly")</f>
        <v>Assembly</v>
      </c>
      <c r="F6957" s="1" t="str">
        <f>IFERROR(__xludf.DUMMYFUNCTION("""COMPUTED_VALUE"""),"Go")</f>
        <v>Go</v>
      </c>
      <c r="G6957" s="1" t="str">
        <f>IFERROR(__xludf.DUMMYFUNCTION("""COMPUTED_VALUE"""),"Java")</f>
        <v>Java</v>
      </c>
      <c r="H6957" s="1" t="str">
        <f>IFERROR(__xludf.DUMMYFUNCTION("""COMPUTED_VALUE"""),"Rust")</f>
        <v>Rust</v>
      </c>
    </row>
    <row r="6958">
      <c r="B6958" s="1" t="str">
        <f>IFERROR(__xludf.DUMMYFUNCTION("""COMPUTED_VALUE"""),"C++;HTML/CSS;Java;JavaScript;SQL")</f>
        <v>C++;HTML/CSS;Java;JavaScript;SQL</v>
      </c>
      <c r="E6958" s="1" t="str">
        <f>IFERROR(__xludf.DUMMYFUNCTION("UNIQUE(SPLIT(B6958,"";""))"),"C++")</f>
        <v>C++</v>
      </c>
      <c r="F6958" s="1" t="str">
        <f>IFERROR(__xludf.DUMMYFUNCTION("""COMPUTED_VALUE"""),"HTML/CSS")</f>
        <v>HTML/CSS</v>
      </c>
      <c r="G6958" s="1" t="str">
        <f>IFERROR(__xludf.DUMMYFUNCTION("""COMPUTED_VALUE"""),"Java")</f>
        <v>Java</v>
      </c>
      <c r="H6958" s="1" t="str">
        <f>IFERROR(__xludf.DUMMYFUNCTION("""COMPUTED_VALUE"""),"JavaScript")</f>
        <v>JavaScript</v>
      </c>
      <c r="I6958" s="1" t="str">
        <f>IFERROR(__xludf.DUMMYFUNCTION("""COMPUTED_VALUE"""),"SQL")</f>
        <v>SQL</v>
      </c>
    </row>
    <row r="6959">
      <c r="B6959" s="1" t="str">
        <f>IFERROR(__xludf.DUMMYFUNCTION("""COMPUTED_VALUE"""),"Bash/Shell/PowerShell;C;C++;Erlang;Go;Java;JavaScript;Python;R;Rust;Scala;SQL;TypeScript")</f>
        <v>Bash/Shell/PowerShell;C;C++;Erlang;Go;Java;JavaScript;Python;R;Rust;Scala;SQL;TypeScript</v>
      </c>
      <c r="E6959" s="1" t="str">
        <f>IFERROR(__xludf.DUMMYFUNCTION("UNIQUE(SPLIT(B6959,"";""))"),"Bash/Shell/PowerShell")</f>
        <v>Bash/Shell/PowerShell</v>
      </c>
      <c r="F6959" s="1" t="str">
        <f>IFERROR(__xludf.DUMMYFUNCTION("""COMPUTED_VALUE"""),"C")</f>
        <v>C</v>
      </c>
      <c r="G6959" s="1" t="str">
        <f>IFERROR(__xludf.DUMMYFUNCTION("""COMPUTED_VALUE"""),"C++")</f>
        <v>C++</v>
      </c>
      <c r="H6959" s="1" t="str">
        <f>IFERROR(__xludf.DUMMYFUNCTION("""COMPUTED_VALUE"""),"Erlang")</f>
        <v>Erlang</v>
      </c>
      <c r="I6959" s="1" t="str">
        <f>IFERROR(__xludf.DUMMYFUNCTION("""COMPUTED_VALUE"""),"Go")</f>
        <v>Go</v>
      </c>
      <c r="J6959" s="1" t="str">
        <f>IFERROR(__xludf.DUMMYFUNCTION("""COMPUTED_VALUE"""),"Java")</f>
        <v>Java</v>
      </c>
      <c r="K6959" s="1" t="str">
        <f>IFERROR(__xludf.DUMMYFUNCTION("""COMPUTED_VALUE"""),"JavaScript")</f>
        <v>JavaScript</v>
      </c>
      <c r="L6959" s="1" t="str">
        <f>IFERROR(__xludf.DUMMYFUNCTION("""COMPUTED_VALUE"""),"Python")</f>
        <v>Python</v>
      </c>
      <c r="M6959" s="1" t="str">
        <f>IFERROR(__xludf.DUMMYFUNCTION("""COMPUTED_VALUE"""),"R")</f>
        <v>R</v>
      </c>
      <c r="N6959" s="1" t="str">
        <f>IFERROR(__xludf.DUMMYFUNCTION("""COMPUTED_VALUE"""),"Rust")</f>
        <v>Rust</v>
      </c>
      <c r="O6959" s="1" t="str">
        <f>IFERROR(__xludf.DUMMYFUNCTION("""COMPUTED_VALUE"""),"Scala")</f>
        <v>Scala</v>
      </c>
      <c r="P6959" s="1" t="str">
        <f>IFERROR(__xludf.DUMMYFUNCTION("""COMPUTED_VALUE"""),"SQL")</f>
        <v>SQL</v>
      </c>
      <c r="Q6959" s="1" t="str">
        <f>IFERROR(__xludf.DUMMYFUNCTION("""COMPUTED_VALUE"""),"TypeScript")</f>
        <v>TypeScript</v>
      </c>
    </row>
    <row r="6960">
      <c r="B6960" s="1" t="str">
        <f>IFERROR(__xludf.DUMMYFUNCTION("""COMPUTED_VALUE"""),"C;C++;Go;HTML/CSS;Java;JavaScript;Python;SQL")</f>
        <v>C;C++;Go;HTML/CSS;Java;JavaScript;Python;SQL</v>
      </c>
      <c r="E6960" s="1" t="str">
        <f>IFERROR(__xludf.DUMMYFUNCTION("UNIQUE(SPLIT(B6960,"";""))"),"C")</f>
        <v>C</v>
      </c>
      <c r="F6960" s="1" t="str">
        <f>IFERROR(__xludf.DUMMYFUNCTION("""COMPUTED_VALUE"""),"C++")</f>
        <v>C++</v>
      </c>
      <c r="G6960" s="1" t="str">
        <f>IFERROR(__xludf.DUMMYFUNCTION("""COMPUTED_VALUE"""),"Go")</f>
        <v>Go</v>
      </c>
      <c r="H6960" s="1" t="str">
        <f>IFERROR(__xludf.DUMMYFUNCTION("""COMPUTED_VALUE"""),"HTML/CSS")</f>
        <v>HTML/CSS</v>
      </c>
      <c r="I6960" s="1" t="str">
        <f>IFERROR(__xludf.DUMMYFUNCTION("""COMPUTED_VALUE"""),"Java")</f>
        <v>Java</v>
      </c>
      <c r="J6960" s="1" t="str">
        <f>IFERROR(__xludf.DUMMYFUNCTION("""COMPUTED_VALUE"""),"JavaScript")</f>
        <v>JavaScript</v>
      </c>
      <c r="K6960" s="1" t="str">
        <f>IFERROR(__xludf.DUMMYFUNCTION("""COMPUTED_VALUE"""),"Python")</f>
        <v>Python</v>
      </c>
      <c r="L6960" s="1" t="str">
        <f>IFERROR(__xludf.DUMMYFUNCTION("""COMPUTED_VALUE"""),"SQL")</f>
        <v>SQL</v>
      </c>
    </row>
    <row r="6961">
      <c r="B6961" s="1" t="str">
        <f>IFERROR(__xludf.DUMMYFUNCTION("""COMPUTED_VALUE"""),"Assembly;C;C++;C#;HTML/CSS;Java;JavaScript;Objective-C;Python;SQL;VBA")</f>
        <v>Assembly;C;C++;C#;HTML/CSS;Java;JavaScript;Objective-C;Python;SQL;VBA</v>
      </c>
      <c r="E6961" s="1" t="str">
        <f>IFERROR(__xludf.DUMMYFUNCTION("UNIQUE(SPLIT(B6961,"";""))"),"Assembly")</f>
        <v>Assembly</v>
      </c>
      <c r="F6961" s="1" t="str">
        <f>IFERROR(__xludf.DUMMYFUNCTION("""COMPUTED_VALUE"""),"C")</f>
        <v>C</v>
      </c>
      <c r="G6961" s="1" t="str">
        <f>IFERROR(__xludf.DUMMYFUNCTION("""COMPUTED_VALUE"""),"C++")</f>
        <v>C++</v>
      </c>
      <c r="H6961" s="1" t="str">
        <f>IFERROR(__xludf.DUMMYFUNCTION("""COMPUTED_VALUE"""),"C#")</f>
        <v>C#</v>
      </c>
      <c r="I6961" s="1" t="str">
        <f>IFERROR(__xludf.DUMMYFUNCTION("""COMPUTED_VALUE"""),"HTML/CSS")</f>
        <v>HTML/CSS</v>
      </c>
      <c r="J6961" s="1" t="str">
        <f>IFERROR(__xludf.DUMMYFUNCTION("""COMPUTED_VALUE"""),"Java")</f>
        <v>Java</v>
      </c>
      <c r="K6961" s="1" t="str">
        <f>IFERROR(__xludf.DUMMYFUNCTION("""COMPUTED_VALUE"""),"JavaScript")</f>
        <v>JavaScript</v>
      </c>
      <c r="L6961" s="1" t="str">
        <f>IFERROR(__xludf.DUMMYFUNCTION("""COMPUTED_VALUE"""),"Objective-C")</f>
        <v>Objective-C</v>
      </c>
      <c r="M6961" s="1" t="str">
        <f>IFERROR(__xludf.DUMMYFUNCTION("""COMPUTED_VALUE"""),"Python")</f>
        <v>Python</v>
      </c>
      <c r="N6961" s="1" t="str">
        <f>IFERROR(__xludf.DUMMYFUNCTION("""COMPUTED_VALUE"""),"SQL")</f>
        <v>SQL</v>
      </c>
      <c r="O6961" s="1" t="str">
        <f>IFERROR(__xludf.DUMMYFUNCTION("""COMPUTED_VALUE"""),"VBA")</f>
        <v>VBA</v>
      </c>
    </row>
    <row r="6962">
      <c r="B6962" s="1" t="str">
        <f>IFERROR(__xludf.DUMMYFUNCTION("""COMPUTED_VALUE"""),"Bash/Shell/PowerShell;C#;HTML/CSS;Java;JavaScript;Python;SQL")</f>
        <v>Bash/Shell/PowerShell;C#;HTML/CSS;Java;JavaScript;Python;SQL</v>
      </c>
      <c r="E6962" s="1" t="str">
        <f>IFERROR(__xludf.DUMMYFUNCTION("UNIQUE(SPLIT(B6962,"";""))"),"Bash/Shell/PowerShell")</f>
        <v>Bash/Shell/PowerShell</v>
      </c>
      <c r="F6962" s="1" t="str">
        <f>IFERROR(__xludf.DUMMYFUNCTION("""COMPUTED_VALUE"""),"C#")</f>
        <v>C#</v>
      </c>
      <c r="G6962" s="1" t="str">
        <f>IFERROR(__xludf.DUMMYFUNCTION("""COMPUTED_VALUE"""),"HTML/CSS")</f>
        <v>HTML/CSS</v>
      </c>
      <c r="H6962" s="1" t="str">
        <f>IFERROR(__xludf.DUMMYFUNCTION("""COMPUTED_VALUE"""),"Java")</f>
        <v>Java</v>
      </c>
      <c r="I6962" s="1" t="str">
        <f>IFERROR(__xludf.DUMMYFUNCTION("""COMPUTED_VALUE"""),"JavaScript")</f>
        <v>JavaScript</v>
      </c>
      <c r="J6962" s="1" t="str">
        <f>IFERROR(__xludf.DUMMYFUNCTION("""COMPUTED_VALUE"""),"Python")</f>
        <v>Python</v>
      </c>
      <c r="K6962" s="1" t="str">
        <f>IFERROR(__xludf.DUMMYFUNCTION("""COMPUTED_VALUE"""),"SQL")</f>
        <v>SQL</v>
      </c>
    </row>
    <row r="6963">
      <c r="B6963" s="1" t="str">
        <f>IFERROR(__xludf.DUMMYFUNCTION("""COMPUTED_VALUE"""),"C#;JavaScript;TypeScript")</f>
        <v>C#;JavaScript;TypeScript</v>
      </c>
      <c r="E6963" s="1" t="str">
        <f>IFERROR(__xludf.DUMMYFUNCTION("UNIQUE(SPLIT(B6963,"";""))"),"C#")</f>
        <v>C#</v>
      </c>
      <c r="F6963" s="1" t="str">
        <f>IFERROR(__xludf.DUMMYFUNCTION("""COMPUTED_VALUE"""),"JavaScript")</f>
        <v>JavaScript</v>
      </c>
      <c r="G6963" s="1" t="str">
        <f>IFERROR(__xludf.DUMMYFUNCTION("""COMPUTED_VALUE"""),"TypeScript")</f>
        <v>TypeScript</v>
      </c>
    </row>
    <row r="6964">
      <c r="B6964" s="1" t="str">
        <f>IFERROR(__xludf.DUMMYFUNCTION("""COMPUTED_VALUE"""),"C;C++;C#;HTML/CSS;Java;JavaScript;PHP;SQL")</f>
        <v>C;C++;C#;HTML/CSS;Java;JavaScript;PHP;SQL</v>
      </c>
      <c r="E6964" s="1" t="str">
        <f>IFERROR(__xludf.DUMMYFUNCTION("UNIQUE(SPLIT(B6964,"";""))"),"C")</f>
        <v>C</v>
      </c>
      <c r="F6964" s="1" t="str">
        <f>IFERROR(__xludf.DUMMYFUNCTION("""COMPUTED_VALUE"""),"C++")</f>
        <v>C++</v>
      </c>
      <c r="G6964" s="1" t="str">
        <f>IFERROR(__xludf.DUMMYFUNCTION("""COMPUTED_VALUE"""),"C#")</f>
        <v>C#</v>
      </c>
      <c r="H6964" s="1" t="str">
        <f>IFERROR(__xludf.DUMMYFUNCTION("""COMPUTED_VALUE"""),"HTML/CSS")</f>
        <v>HTML/CSS</v>
      </c>
      <c r="I6964" s="1" t="str">
        <f>IFERROR(__xludf.DUMMYFUNCTION("""COMPUTED_VALUE"""),"Java")</f>
        <v>Java</v>
      </c>
      <c r="J6964" s="1" t="str">
        <f>IFERROR(__xludf.DUMMYFUNCTION("""COMPUTED_VALUE"""),"JavaScript")</f>
        <v>JavaScript</v>
      </c>
      <c r="K6964" s="1" t="str">
        <f>IFERROR(__xludf.DUMMYFUNCTION("""COMPUTED_VALUE"""),"PHP")</f>
        <v>PHP</v>
      </c>
      <c r="L6964" s="1" t="str">
        <f>IFERROR(__xludf.DUMMYFUNCTION("""COMPUTED_VALUE"""),"SQL")</f>
        <v>SQL</v>
      </c>
    </row>
    <row r="6965">
      <c r="B6965" s="1" t="str">
        <f>IFERROR(__xludf.DUMMYFUNCTION("""COMPUTED_VALUE"""),"HTML/CSS;JavaScript;Python")</f>
        <v>HTML/CSS;JavaScript;Python</v>
      </c>
      <c r="E6965" s="1" t="str">
        <f>IFERROR(__xludf.DUMMYFUNCTION("UNIQUE(SPLIT(B6965,"";""))"),"HTML/CSS")</f>
        <v>HTML/CSS</v>
      </c>
      <c r="F6965" s="1" t="str">
        <f>IFERROR(__xludf.DUMMYFUNCTION("""COMPUTED_VALUE"""),"JavaScript")</f>
        <v>JavaScript</v>
      </c>
      <c r="G6965" s="1" t="str">
        <f>IFERROR(__xludf.DUMMYFUNCTION("""COMPUTED_VALUE"""),"Python")</f>
        <v>Python</v>
      </c>
    </row>
    <row r="6966">
      <c r="B6966" s="1" t="str">
        <f>IFERROR(__xludf.DUMMYFUNCTION("""COMPUTED_VALUE"""),"Bash/Shell/PowerShell;C#;SQL;VBA")</f>
        <v>Bash/Shell/PowerShell;C#;SQL;VBA</v>
      </c>
      <c r="E6966" s="1" t="str">
        <f>IFERROR(__xludf.DUMMYFUNCTION("UNIQUE(SPLIT(B6966,"";""))"),"Bash/Shell/PowerShell")</f>
        <v>Bash/Shell/PowerShell</v>
      </c>
      <c r="F6966" s="1" t="str">
        <f>IFERROR(__xludf.DUMMYFUNCTION("""COMPUTED_VALUE"""),"C#")</f>
        <v>C#</v>
      </c>
      <c r="G6966" s="1" t="str">
        <f>IFERROR(__xludf.DUMMYFUNCTION("""COMPUTED_VALUE"""),"SQL")</f>
        <v>SQL</v>
      </c>
      <c r="H6966" s="1" t="str">
        <f>IFERROR(__xludf.DUMMYFUNCTION("""COMPUTED_VALUE"""),"VBA")</f>
        <v>VBA</v>
      </c>
    </row>
    <row r="6967">
      <c r="B6967" s="1" t="str">
        <f>IFERROR(__xludf.DUMMYFUNCTION("""COMPUTED_VALUE"""),"C++;C#;HTML/CSS;JavaScript;PHP;Python;SQL;Swift;VBA")</f>
        <v>C++;C#;HTML/CSS;JavaScript;PHP;Python;SQL;Swift;VBA</v>
      </c>
      <c r="E6967" s="1" t="str">
        <f>IFERROR(__xludf.DUMMYFUNCTION("UNIQUE(SPLIT(B6967,"";""))"),"C++")</f>
        <v>C++</v>
      </c>
      <c r="F6967" s="1" t="str">
        <f>IFERROR(__xludf.DUMMYFUNCTION("""COMPUTED_VALUE"""),"C#")</f>
        <v>C#</v>
      </c>
      <c r="G6967" s="1" t="str">
        <f>IFERROR(__xludf.DUMMYFUNCTION("""COMPUTED_VALUE"""),"HTML/CSS")</f>
        <v>HTML/CSS</v>
      </c>
      <c r="H6967" s="1" t="str">
        <f>IFERROR(__xludf.DUMMYFUNCTION("""COMPUTED_VALUE"""),"JavaScript")</f>
        <v>JavaScript</v>
      </c>
      <c r="I6967" s="1" t="str">
        <f>IFERROR(__xludf.DUMMYFUNCTION("""COMPUTED_VALUE"""),"PHP")</f>
        <v>PHP</v>
      </c>
      <c r="J6967" s="1" t="str">
        <f>IFERROR(__xludf.DUMMYFUNCTION("""COMPUTED_VALUE"""),"Python")</f>
        <v>Python</v>
      </c>
      <c r="K6967" s="1" t="str">
        <f>IFERROR(__xludf.DUMMYFUNCTION("""COMPUTED_VALUE"""),"SQL")</f>
        <v>SQL</v>
      </c>
      <c r="L6967" s="1" t="str">
        <f>IFERROR(__xludf.DUMMYFUNCTION("""COMPUTED_VALUE"""),"Swift")</f>
        <v>Swift</v>
      </c>
      <c r="M6967" s="1" t="str">
        <f>IFERROR(__xludf.DUMMYFUNCTION("""COMPUTED_VALUE"""),"VBA")</f>
        <v>VBA</v>
      </c>
    </row>
    <row r="6968">
      <c r="B6968" s="1" t="str">
        <f>IFERROR(__xludf.DUMMYFUNCTION("""COMPUTED_VALUE"""),"Bash/Shell/PowerShell;Go;HTML/CSS;JavaScript;Python;SQL")</f>
        <v>Bash/Shell/PowerShell;Go;HTML/CSS;JavaScript;Python;SQL</v>
      </c>
      <c r="E6968" s="1" t="str">
        <f>IFERROR(__xludf.DUMMYFUNCTION("UNIQUE(SPLIT(B6968,"";""))"),"Bash/Shell/PowerShell")</f>
        <v>Bash/Shell/PowerShell</v>
      </c>
      <c r="F6968" s="1" t="str">
        <f>IFERROR(__xludf.DUMMYFUNCTION("""COMPUTED_VALUE"""),"Go")</f>
        <v>Go</v>
      </c>
      <c r="G6968" s="1" t="str">
        <f>IFERROR(__xludf.DUMMYFUNCTION("""COMPUTED_VALUE"""),"HTML/CSS")</f>
        <v>HTML/CSS</v>
      </c>
      <c r="H6968" s="1" t="str">
        <f>IFERROR(__xludf.DUMMYFUNCTION("""COMPUTED_VALUE"""),"JavaScript")</f>
        <v>JavaScript</v>
      </c>
      <c r="I6968" s="1" t="str">
        <f>IFERROR(__xludf.DUMMYFUNCTION("""COMPUTED_VALUE"""),"Python")</f>
        <v>Python</v>
      </c>
      <c r="J6968" s="1" t="str">
        <f>IFERROR(__xludf.DUMMYFUNCTION("""COMPUTED_VALUE"""),"SQL")</f>
        <v>SQL</v>
      </c>
    </row>
    <row r="6969">
      <c r="B6969" s="1" t="str">
        <f>IFERROR(__xludf.DUMMYFUNCTION("""COMPUTED_VALUE"""),"Bash/Shell/PowerShell;C;C++;Go;HTML/CSS;Java;JavaScript;Objective-C;Python;Scala;Swift;WebAssembly")</f>
        <v>Bash/Shell/PowerShell;C;C++;Go;HTML/CSS;Java;JavaScript;Objective-C;Python;Scala;Swift;WebAssembly</v>
      </c>
      <c r="E6969" s="1" t="str">
        <f>IFERROR(__xludf.DUMMYFUNCTION("UNIQUE(SPLIT(B6969,"";""))"),"Bash/Shell/PowerShell")</f>
        <v>Bash/Shell/PowerShell</v>
      </c>
      <c r="F6969" s="1" t="str">
        <f>IFERROR(__xludf.DUMMYFUNCTION("""COMPUTED_VALUE"""),"C")</f>
        <v>C</v>
      </c>
      <c r="G6969" s="1" t="str">
        <f>IFERROR(__xludf.DUMMYFUNCTION("""COMPUTED_VALUE"""),"C++")</f>
        <v>C++</v>
      </c>
      <c r="H6969" s="1" t="str">
        <f>IFERROR(__xludf.DUMMYFUNCTION("""COMPUTED_VALUE"""),"Go")</f>
        <v>Go</v>
      </c>
      <c r="I6969" s="1" t="str">
        <f>IFERROR(__xludf.DUMMYFUNCTION("""COMPUTED_VALUE"""),"HTML/CSS")</f>
        <v>HTML/CSS</v>
      </c>
      <c r="J6969" s="1" t="str">
        <f>IFERROR(__xludf.DUMMYFUNCTION("""COMPUTED_VALUE"""),"Java")</f>
        <v>Java</v>
      </c>
      <c r="K6969" s="1" t="str">
        <f>IFERROR(__xludf.DUMMYFUNCTION("""COMPUTED_VALUE"""),"JavaScript")</f>
        <v>JavaScript</v>
      </c>
      <c r="L6969" s="1" t="str">
        <f>IFERROR(__xludf.DUMMYFUNCTION("""COMPUTED_VALUE"""),"Objective-C")</f>
        <v>Objective-C</v>
      </c>
      <c r="M6969" s="1" t="str">
        <f>IFERROR(__xludf.DUMMYFUNCTION("""COMPUTED_VALUE"""),"Python")</f>
        <v>Python</v>
      </c>
      <c r="N6969" s="1" t="str">
        <f>IFERROR(__xludf.DUMMYFUNCTION("""COMPUTED_VALUE"""),"Scala")</f>
        <v>Scala</v>
      </c>
      <c r="O6969" s="1" t="str">
        <f>IFERROR(__xludf.DUMMYFUNCTION("""COMPUTED_VALUE"""),"Swift")</f>
        <v>Swift</v>
      </c>
      <c r="P6969" s="1" t="str">
        <f>IFERROR(__xludf.DUMMYFUNCTION("""COMPUTED_VALUE"""),"WebAssembly")</f>
        <v>WebAssembly</v>
      </c>
    </row>
    <row r="6970">
      <c r="B6970" s="1" t="str">
        <f>IFERROR(__xludf.DUMMYFUNCTION("""COMPUTED_VALUE"""),"Elixir;Python")</f>
        <v>Elixir;Python</v>
      </c>
      <c r="E6970" s="1" t="str">
        <f>IFERROR(__xludf.DUMMYFUNCTION("UNIQUE(SPLIT(B6970,"";""))"),"Elixir")</f>
        <v>Elixir</v>
      </c>
      <c r="F6970" s="1" t="str">
        <f>IFERROR(__xludf.DUMMYFUNCTION("""COMPUTED_VALUE"""),"Python")</f>
        <v>Python</v>
      </c>
    </row>
    <row r="6971">
      <c r="B6971" s="1" t="str">
        <f>IFERROR(__xludf.DUMMYFUNCTION("""COMPUTED_VALUE"""),"C#")</f>
        <v>C#</v>
      </c>
      <c r="E6971" s="1" t="str">
        <f>IFERROR(__xludf.DUMMYFUNCTION("UNIQUE(SPLIT(B6971,"";""))"),"C#")</f>
        <v>C#</v>
      </c>
    </row>
    <row r="6972">
      <c r="B6972" s="1" t="str">
        <f>IFERROR(__xludf.DUMMYFUNCTION("""COMPUTED_VALUE"""),"C#;HTML/CSS;JavaScript;Python;SQL;TypeScript")</f>
        <v>C#;HTML/CSS;JavaScript;Python;SQL;TypeScript</v>
      </c>
      <c r="E6972" s="1" t="str">
        <f>IFERROR(__xludf.DUMMYFUNCTION("UNIQUE(SPLIT(B6972,"";""))"),"C#")</f>
        <v>C#</v>
      </c>
      <c r="F6972" s="1" t="str">
        <f>IFERROR(__xludf.DUMMYFUNCTION("""COMPUTED_VALUE"""),"HTML/CSS")</f>
        <v>HTML/CSS</v>
      </c>
      <c r="G6972" s="1" t="str">
        <f>IFERROR(__xludf.DUMMYFUNCTION("""COMPUTED_VALUE"""),"JavaScript")</f>
        <v>JavaScript</v>
      </c>
      <c r="H6972" s="1" t="str">
        <f>IFERROR(__xludf.DUMMYFUNCTION("""COMPUTED_VALUE"""),"Python")</f>
        <v>Python</v>
      </c>
      <c r="I6972" s="1" t="str">
        <f>IFERROR(__xludf.DUMMYFUNCTION("""COMPUTED_VALUE"""),"SQL")</f>
        <v>SQL</v>
      </c>
      <c r="J6972" s="1" t="str">
        <f>IFERROR(__xludf.DUMMYFUNCTION("""COMPUTED_VALUE"""),"TypeScript")</f>
        <v>TypeScript</v>
      </c>
    </row>
    <row r="6973">
      <c r="B6973" s="1" t="str">
        <f>IFERROR(__xludf.DUMMYFUNCTION("""COMPUTED_VALUE"""),"JavaScript;Python")</f>
        <v>JavaScript;Python</v>
      </c>
      <c r="E6973" s="1" t="str">
        <f>IFERROR(__xludf.DUMMYFUNCTION("UNIQUE(SPLIT(B6973,"";""))"),"JavaScript")</f>
        <v>JavaScript</v>
      </c>
      <c r="F6973" s="1" t="str">
        <f>IFERROR(__xludf.DUMMYFUNCTION("""COMPUTED_VALUE"""),"Python")</f>
        <v>Python</v>
      </c>
    </row>
    <row r="6974">
      <c r="B6974" s="1" t="str">
        <f>IFERROR(__xludf.DUMMYFUNCTION("""COMPUTED_VALUE"""),"Bash/Shell/PowerShell;C;C++;Java;JavaScript;PHP;SQL;TypeScript")</f>
        <v>Bash/Shell/PowerShell;C;C++;Java;JavaScript;PHP;SQL;TypeScript</v>
      </c>
      <c r="E6974" s="1" t="str">
        <f>IFERROR(__xludf.DUMMYFUNCTION("UNIQUE(SPLIT(B6974,"";""))"),"Bash/Shell/PowerShell")</f>
        <v>Bash/Shell/PowerShell</v>
      </c>
      <c r="F6974" s="1" t="str">
        <f>IFERROR(__xludf.DUMMYFUNCTION("""COMPUTED_VALUE"""),"C")</f>
        <v>C</v>
      </c>
      <c r="G6974" s="1" t="str">
        <f>IFERROR(__xludf.DUMMYFUNCTION("""COMPUTED_VALUE"""),"C++")</f>
        <v>C++</v>
      </c>
      <c r="H6974" s="1" t="str">
        <f>IFERROR(__xludf.DUMMYFUNCTION("""COMPUTED_VALUE"""),"Java")</f>
        <v>Java</v>
      </c>
      <c r="I6974" s="1" t="str">
        <f>IFERROR(__xludf.DUMMYFUNCTION("""COMPUTED_VALUE"""),"JavaScript")</f>
        <v>JavaScript</v>
      </c>
      <c r="J6974" s="1" t="str">
        <f>IFERROR(__xludf.DUMMYFUNCTION("""COMPUTED_VALUE"""),"PHP")</f>
        <v>PHP</v>
      </c>
      <c r="K6974" s="1" t="str">
        <f>IFERROR(__xludf.DUMMYFUNCTION("""COMPUTED_VALUE"""),"SQL")</f>
        <v>SQL</v>
      </c>
      <c r="L6974" s="1" t="str">
        <f>IFERROR(__xludf.DUMMYFUNCTION("""COMPUTED_VALUE"""),"TypeScript")</f>
        <v>TypeScript</v>
      </c>
    </row>
    <row r="6975">
      <c r="B6975" s="1" t="str">
        <f>IFERROR(__xludf.DUMMYFUNCTION("""COMPUTED_VALUE"""),"Assembly;C;C++;HTML/CSS;JavaScript;PHP;SQL")</f>
        <v>Assembly;C;C++;HTML/CSS;JavaScript;PHP;SQL</v>
      </c>
      <c r="E6975" s="1" t="str">
        <f>IFERROR(__xludf.DUMMYFUNCTION("UNIQUE(SPLIT(B6975,"";""))"),"Assembly")</f>
        <v>Assembly</v>
      </c>
      <c r="F6975" s="1" t="str">
        <f>IFERROR(__xludf.DUMMYFUNCTION("""COMPUTED_VALUE"""),"C")</f>
        <v>C</v>
      </c>
      <c r="G6975" s="1" t="str">
        <f>IFERROR(__xludf.DUMMYFUNCTION("""COMPUTED_VALUE"""),"C++")</f>
        <v>C++</v>
      </c>
      <c r="H6975" s="1" t="str">
        <f>IFERROR(__xludf.DUMMYFUNCTION("""COMPUTED_VALUE"""),"HTML/CSS")</f>
        <v>HTML/CSS</v>
      </c>
      <c r="I6975" s="1" t="str">
        <f>IFERROR(__xludf.DUMMYFUNCTION("""COMPUTED_VALUE"""),"JavaScript")</f>
        <v>JavaScript</v>
      </c>
      <c r="J6975" s="1" t="str">
        <f>IFERROR(__xludf.DUMMYFUNCTION("""COMPUTED_VALUE"""),"PHP")</f>
        <v>PHP</v>
      </c>
      <c r="K6975" s="1" t="str">
        <f>IFERROR(__xludf.DUMMYFUNCTION("""COMPUTED_VALUE"""),"SQL")</f>
        <v>SQL</v>
      </c>
    </row>
    <row r="6976">
      <c r="B6976" s="1" t="str">
        <f>IFERROR(__xludf.DUMMYFUNCTION("""COMPUTED_VALUE"""),"HTML/CSS;JavaScript;PHP")</f>
        <v>HTML/CSS;JavaScript;PHP</v>
      </c>
      <c r="E6976" s="1" t="str">
        <f>IFERROR(__xludf.DUMMYFUNCTION("UNIQUE(SPLIT(B6976,"";""))"),"HTML/CSS")</f>
        <v>HTML/CSS</v>
      </c>
      <c r="F6976" s="1" t="str">
        <f>IFERROR(__xludf.DUMMYFUNCTION("""COMPUTED_VALUE"""),"JavaScript")</f>
        <v>JavaScript</v>
      </c>
      <c r="G6976" s="1" t="str">
        <f>IFERROR(__xludf.DUMMYFUNCTION("""COMPUTED_VALUE"""),"PHP")</f>
        <v>PHP</v>
      </c>
    </row>
    <row r="6977">
      <c r="B6977" s="1" t="str">
        <f>IFERROR(__xludf.DUMMYFUNCTION("""COMPUTED_VALUE"""),"HTML/CSS;Java;JavaScript;Python;SQL")</f>
        <v>HTML/CSS;Java;JavaScript;Python;SQL</v>
      </c>
      <c r="E6977" s="1" t="str">
        <f>IFERROR(__xludf.DUMMYFUNCTION("UNIQUE(SPLIT(B6977,"";""))"),"HTML/CSS")</f>
        <v>HTML/CSS</v>
      </c>
      <c r="F6977" s="1" t="str">
        <f>IFERROR(__xludf.DUMMYFUNCTION("""COMPUTED_VALUE"""),"Java")</f>
        <v>Java</v>
      </c>
      <c r="G6977" s="1" t="str">
        <f>IFERROR(__xludf.DUMMYFUNCTION("""COMPUTED_VALUE"""),"JavaScript")</f>
        <v>JavaScript</v>
      </c>
      <c r="H6977" s="1" t="str">
        <f>IFERROR(__xludf.DUMMYFUNCTION("""COMPUTED_VALUE"""),"Python")</f>
        <v>Python</v>
      </c>
      <c r="I6977" s="1" t="str">
        <f>IFERROR(__xludf.DUMMYFUNCTION("""COMPUTED_VALUE"""),"SQL")</f>
        <v>SQL</v>
      </c>
    </row>
    <row r="6978">
      <c r="B6978" s="1" t="str">
        <f>IFERROR(__xludf.DUMMYFUNCTION("""COMPUTED_VALUE"""),"Java")</f>
        <v>Java</v>
      </c>
      <c r="E6978" s="1" t="str">
        <f>IFERROR(__xludf.DUMMYFUNCTION("UNIQUE(SPLIT(B6978,"";""))"),"Java")</f>
        <v>Java</v>
      </c>
    </row>
    <row r="6979">
      <c r="B6979" s="1" t="str">
        <f>IFERROR(__xludf.DUMMYFUNCTION("""COMPUTED_VALUE"""),"Bash/Shell/PowerShell;C#;HTML/CSS;Java;JavaScript;SQL")</f>
        <v>Bash/Shell/PowerShell;C#;HTML/CSS;Java;JavaScript;SQL</v>
      </c>
      <c r="E6979" s="1" t="str">
        <f>IFERROR(__xludf.DUMMYFUNCTION("UNIQUE(SPLIT(B6979,"";""))"),"Bash/Shell/PowerShell")</f>
        <v>Bash/Shell/PowerShell</v>
      </c>
      <c r="F6979" s="1" t="str">
        <f>IFERROR(__xludf.DUMMYFUNCTION("""COMPUTED_VALUE"""),"C#")</f>
        <v>C#</v>
      </c>
      <c r="G6979" s="1" t="str">
        <f>IFERROR(__xludf.DUMMYFUNCTION("""COMPUTED_VALUE"""),"HTML/CSS")</f>
        <v>HTML/CSS</v>
      </c>
      <c r="H6979" s="1" t="str">
        <f>IFERROR(__xludf.DUMMYFUNCTION("""COMPUTED_VALUE"""),"Java")</f>
        <v>Java</v>
      </c>
      <c r="I6979" s="1" t="str">
        <f>IFERROR(__xludf.DUMMYFUNCTION("""COMPUTED_VALUE"""),"JavaScript")</f>
        <v>JavaScript</v>
      </c>
      <c r="J6979" s="1" t="str">
        <f>IFERROR(__xludf.DUMMYFUNCTION("""COMPUTED_VALUE"""),"SQL")</f>
        <v>SQL</v>
      </c>
    </row>
    <row r="6980">
      <c r="B6980" s="1" t="str">
        <f>IFERROR(__xludf.DUMMYFUNCTION("""COMPUTED_VALUE"""),"Assembly;Bash/Shell/PowerShell;C;C++;C#;Clojure;Dart;Elixir;WebAssembly;Other(s):")</f>
        <v>Assembly;Bash/Shell/PowerShell;C;C++;C#;Clojure;Dart;Elixir;WebAssembly;Other(s):</v>
      </c>
      <c r="E6980" s="1" t="str">
        <f>IFERROR(__xludf.DUMMYFUNCTION("UNIQUE(SPLIT(B6980,"";""))"),"Assembly")</f>
        <v>Assembly</v>
      </c>
      <c r="F6980" s="1" t="str">
        <f>IFERROR(__xludf.DUMMYFUNCTION("""COMPUTED_VALUE"""),"Bash/Shell/PowerShell")</f>
        <v>Bash/Shell/PowerShell</v>
      </c>
      <c r="G6980" s="1" t="str">
        <f>IFERROR(__xludf.DUMMYFUNCTION("""COMPUTED_VALUE"""),"C")</f>
        <v>C</v>
      </c>
      <c r="H6980" s="1" t="str">
        <f>IFERROR(__xludf.DUMMYFUNCTION("""COMPUTED_VALUE"""),"C++")</f>
        <v>C++</v>
      </c>
      <c r="I6980" s="1" t="str">
        <f>IFERROR(__xludf.DUMMYFUNCTION("""COMPUTED_VALUE"""),"C#")</f>
        <v>C#</v>
      </c>
      <c r="J6980" s="1" t="str">
        <f>IFERROR(__xludf.DUMMYFUNCTION("""COMPUTED_VALUE"""),"Clojure")</f>
        <v>Clojure</v>
      </c>
      <c r="K6980" s="1" t="str">
        <f>IFERROR(__xludf.DUMMYFUNCTION("""COMPUTED_VALUE"""),"Dart")</f>
        <v>Dart</v>
      </c>
      <c r="L6980" s="1" t="str">
        <f>IFERROR(__xludf.DUMMYFUNCTION("""COMPUTED_VALUE"""),"Elixir")</f>
        <v>Elixir</v>
      </c>
      <c r="M6980" s="1" t="str">
        <f>IFERROR(__xludf.DUMMYFUNCTION("""COMPUTED_VALUE"""),"WebAssembly")</f>
        <v>WebAssembly</v>
      </c>
      <c r="N6980" s="1" t="str">
        <f>IFERROR(__xludf.DUMMYFUNCTION("""COMPUTED_VALUE"""),"Other(s):")</f>
        <v>Other(s):</v>
      </c>
    </row>
    <row r="6981">
      <c r="B6981" s="1" t="str">
        <f>IFERROR(__xludf.DUMMYFUNCTION("""COMPUTED_VALUE"""),"Bash/Shell/PowerShell;C#;JavaScript;Python;SQL;TypeScript")</f>
        <v>Bash/Shell/PowerShell;C#;JavaScript;Python;SQL;TypeScript</v>
      </c>
      <c r="E6981" s="1" t="str">
        <f>IFERROR(__xludf.DUMMYFUNCTION("UNIQUE(SPLIT(B6981,"";""))"),"Bash/Shell/PowerShell")</f>
        <v>Bash/Shell/PowerShell</v>
      </c>
      <c r="F6981" s="1" t="str">
        <f>IFERROR(__xludf.DUMMYFUNCTION("""COMPUTED_VALUE"""),"C#")</f>
        <v>C#</v>
      </c>
      <c r="G6981" s="1" t="str">
        <f>IFERROR(__xludf.DUMMYFUNCTION("""COMPUTED_VALUE"""),"JavaScript")</f>
        <v>JavaScript</v>
      </c>
      <c r="H6981" s="1" t="str">
        <f>IFERROR(__xludf.DUMMYFUNCTION("""COMPUTED_VALUE"""),"Python")</f>
        <v>Python</v>
      </c>
      <c r="I6981" s="1" t="str">
        <f>IFERROR(__xludf.DUMMYFUNCTION("""COMPUTED_VALUE"""),"SQL")</f>
        <v>SQL</v>
      </c>
      <c r="J6981" s="1" t="str">
        <f>IFERROR(__xludf.DUMMYFUNCTION("""COMPUTED_VALUE"""),"TypeScript")</f>
        <v>TypeScript</v>
      </c>
    </row>
    <row r="6982">
      <c r="B6982" s="1" t="str">
        <f>IFERROR(__xludf.DUMMYFUNCTION("""COMPUTED_VALUE"""),"C#;Go;HTML/CSS;Java;JavaScript;Python;Rust;SQL;TypeScript")</f>
        <v>C#;Go;HTML/CSS;Java;JavaScript;Python;Rust;SQL;TypeScript</v>
      </c>
      <c r="E6982" s="1" t="str">
        <f>IFERROR(__xludf.DUMMYFUNCTION("UNIQUE(SPLIT(B6982,"";""))"),"C#")</f>
        <v>C#</v>
      </c>
      <c r="F6982" s="1" t="str">
        <f>IFERROR(__xludf.DUMMYFUNCTION("""COMPUTED_VALUE"""),"Go")</f>
        <v>Go</v>
      </c>
      <c r="G6982" s="1" t="str">
        <f>IFERROR(__xludf.DUMMYFUNCTION("""COMPUTED_VALUE"""),"HTML/CSS")</f>
        <v>HTML/CSS</v>
      </c>
      <c r="H6982" s="1" t="str">
        <f>IFERROR(__xludf.DUMMYFUNCTION("""COMPUTED_VALUE"""),"Java")</f>
        <v>Java</v>
      </c>
      <c r="I6982" s="1" t="str">
        <f>IFERROR(__xludf.DUMMYFUNCTION("""COMPUTED_VALUE"""),"JavaScript")</f>
        <v>JavaScript</v>
      </c>
      <c r="J6982" s="1" t="str">
        <f>IFERROR(__xludf.DUMMYFUNCTION("""COMPUTED_VALUE"""),"Python")</f>
        <v>Python</v>
      </c>
      <c r="K6982" s="1" t="str">
        <f>IFERROR(__xludf.DUMMYFUNCTION("""COMPUTED_VALUE"""),"Rust")</f>
        <v>Rust</v>
      </c>
      <c r="L6982" s="1" t="str">
        <f>IFERROR(__xludf.DUMMYFUNCTION("""COMPUTED_VALUE"""),"SQL")</f>
        <v>SQL</v>
      </c>
      <c r="M6982" s="1" t="str">
        <f>IFERROR(__xludf.DUMMYFUNCTION("""COMPUTED_VALUE"""),"TypeScript")</f>
        <v>TypeScript</v>
      </c>
    </row>
    <row r="6983">
      <c r="B6983" s="1" t="str">
        <f>IFERROR(__xludf.DUMMYFUNCTION("""COMPUTED_VALUE"""),"Bash/Shell/PowerShell;Java;JavaScript;Python;Scala")</f>
        <v>Bash/Shell/PowerShell;Java;JavaScript;Python;Scala</v>
      </c>
      <c r="E6983" s="1" t="str">
        <f>IFERROR(__xludf.DUMMYFUNCTION("UNIQUE(SPLIT(B6983,"";""))"),"Bash/Shell/PowerShell")</f>
        <v>Bash/Shell/PowerShell</v>
      </c>
      <c r="F6983" s="1" t="str">
        <f>IFERROR(__xludf.DUMMYFUNCTION("""COMPUTED_VALUE"""),"Java")</f>
        <v>Java</v>
      </c>
      <c r="G6983" s="1" t="str">
        <f>IFERROR(__xludf.DUMMYFUNCTION("""COMPUTED_VALUE"""),"JavaScript")</f>
        <v>JavaScript</v>
      </c>
      <c r="H6983" s="1" t="str">
        <f>IFERROR(__xludf.DUMMYFUNCTION("""COMPUTED_VALUE"""),"Python")</f>
        <v>Python</v>
      </c>
      <c r="I6983" s="1" t="str">
        <f>IFERROR(__xludf.DUMMYFUNCTION("""COMPUTED_VALUE"""),"Scala")</f>
        <v>Scala</v>
      </c>
    </row>
    <row r="6984">
      <c r="B6984" s="1" t="str">
        <f>IFERROR(__xludf.DUMMYFUNCTION("""COMPUTED_VALUE"""),"HTML/CSS;Java;SQL")</f>
        <v>HTML/CSS;Java;SQL</v>
      </c>
      <c r="E6984" s="1" t="str">
        <f>IFERROR(__xludf.DUMMYFUNCTION("UNIQUE(SPLIT(B6984,"";""))"),"HTML/CSS")</f>
        <v>HTML/CSS</v>
      </c>
      <c r="F6984" s="1" t="str">
        <f>IFERROR(__xludf.DUMMYFUNCTION("""COMPUTED_VALUE"""),"Java")</f>
        <v>Java</v>
      </c>
      <c r="G6984" s="1" t="str">
        <f>IFERROR(__xludf.DUMMYFUNCTION("""COMPUTED_VALUE"""),"SQL")</f>
        <v>SQL</v>
      </c>
    </row>
    <row r="6985">
      <c r="B6985" s="1" t="str">
        <f>IFERROR(__xludf.DUMMYFUNCTION("""COMPUTED_VALUE"""),"JavaScript;PHP;Python;SQL")</f>
        <v>JavaScript;PHP;Python;SQL</v>
      </c>
      <c r="E6985" s="1" t="str">
        <f>IFERROR(__xludf.DUMMYFUNCTION("UNIQUE(SPLIT(B6985,"";""))"),"JavaScript")</f>
        <v>JavaScript</v>
      </c>
      <c r="F6985" s="1" t="str">
        <f>IFERROR(__xludf.DUMMYFUNCTION("""COMPUTED_VALUE"""),"PHP")</f>
        <v>PHP</v>
      </c>
      <c r="G6985" s="1" t="str">
        <f>IFERROR(__xludf.DUMMYFUNCTION("""COMPUTED_VALUE"""),"Python")</f>
        <v>Python</v>
      </c>
      <c r="H6985" s="1" t="str">
        <f>IFERROR(__xludf.DUMMYFUNCTION("""COMPUTED_VALUE"""),"SQL")</f>
        <v>SQL</v>
      </c>
    </row>
    <row r="6986">
      <c r="B6986" s="1" t="str">
        <f>IFERROR(__xludf.DUMMYFUNCTION("""COMPUTED_VALUE"""),"Bash/Shell/PowerShell;C#;HTML/CSS;JavaScript;SQL;TypeScript")</f>
        <v>Bash/Shell/PowerShell;C#;HTML/CSS;JavaScript;SQL;TypeScript</v>
      </c>
      <c r="E6986" s="1" t="str">
        <f>IFERROR(__xludf.DUMMYFUNCTION("UNIQUE(SPLIT(B6986,"";""))"),"Bash/Shell/PowerShell")</f>
        <v>Bash/Shell/PowerShell</v>
      </c>
      <c r="F6986" s="1" t="str">
        <f>IFERROR(__xludf.DUMMYFUNCTION("""COMPUTED_VALUE"""),"C#")</f>
        <v>C#</v>
      </c>
      <c r="G6986" s="1" t="str">
        <f>IFERROR(__xludf.DUMMYFUNCTION("""COMPUTED_VALUE"""),"HTML/CSS")</f>
        <v>HTML/CSS</v>
      </c>
      <c r="H6986" s="1" t="str">
        <f>IFERROR(__xludf.DUMMYFUNCTION("""COMPUTED_VALUE"""),"JavaScript")</f>
        <v>JavaScript</v>
      </c>
      <c r="I6986" s="1" t="str">
        <f>IFERROR(__xludf.DUMMYFUNCTION("""COMPUTED_VALUE"""),"SQL")</f>
        <v>SQL</v>
      </c>
      <c r="J6986" s="1" t="str">
        <f>IFERROR(__xludf.DUMMYFUNCTION("""COMPUTED_VALUE"""),"TypeScript")</f>
        <v>TypeScript</v>
      </c>
    </row>
    <row r="6987">
      <c r="B6987" s="1" t="str">
        <f>IFERROR(__xludf.DUMMYFUNCTION("""COMPUTED_VALUE"""),"C#;JavaScript;Ruby;Rust")</f>
        <v>C#;JavaScript;Ruby;Rust</v>
      </c>
      <c r="E6987" s="1" t="str">
        <f>IFERROR(__xludf.DUMMYFUNCTION("UNIQUE(SPLIT(B6987,"";""))"),"C#")</f>
        <v>C#</v>
      </c>
      <c r="F6987" s="1" t="str">
        <f>IFERROR(__xludf.DUMMYFUNCTION("""COMPUTED_VALUE"""),"JavaScript")</f>
        <v>JavaScript</v>
      </c>
      <c r="G6987" s="1" t="str">
        <f>IFERROR(__xludf.DUMMYFUNCTION("""COMPUTED_VALUE"""),"Ruby")</f>
        <v>Ruby</v>
      </c>
      <c r="H6987" s="1" t="str">
        <f>IFERROR(__xludf.DUMMYFUNCTION("""COMPUTED_VALUE"""),"Rust")</f>
        <v>Rust</v>
      </c>
    </row>
    <row r="6988">
      <c r="B6988" s="1" t="str">
        <f>IFERROR(__xludf.DUMMYFUNCTION("""COMPUTED_VALUE"""),"Bash/Shell/PowerShell;C#;F#;SQL")</f>
        <v>Bash/Shell/PowerShell;C#;F#;SQL</v>
      </c>
      <c r="E6988" s="1" t="str">
        <f>IFERROR(__xludf.DUMMYFUNCTION("UNIQUE(SPLIT(B6988,"";""))"),"Bash/Shell/PowerShell")</f>
        <v>Bash/Shell/PowerShell</v>
      </c>
      <c r="F6988" s="1" t="str">
        <f>IFERROR(__xludf.DUMMYFUNCTION("""COMPUTED_VALUE"""),"C#")</f>
        <v>C#</v>
      </c>
      <c r="G6988" s="1" t="str">
        <f>IFERROR(__xludf.DUMMYFUNCTION("""COMPUTED_VALUE"""),"F#")</f>
        <v>F#</v>
      </c>
      <c r="H6988" s="1" t="str">
        <f>IFERROR(__xludf.DUMMYFUNCTION("""COMPUTED_VALUE"""),"SQL")</f>
        <v>SQL</v>
      </c>
    </row>
    <row r="6989">
      <c r="B6989" s="1" t="str">
        <f>IFERROR(__xludf.DUMMYFUNCTION("""COMPUTED_VALUE"""),"Bash/Shell/PowerShell;C;HTML/CSS;Java;JavaScript;Python;SQL;TypeScript")</f>
        <v>Bash/Shell/PowerShell;C;HTML/CSS;Java;JavaScript;Python;SQL;TypeScript</v>
      </c>
      <c r="E6989" s="1" t="str">
        <f>IFERROR(__xludf.DUMMYFUNCTION("UNIQUE(SPLIT(B6989,"";""))"),"Bash/Shell/PowerShell")</f>
        <v>Bash/Shell/PowerShell</v>
      </c>
      <c r="F6989" s="1" t="str">
        <f>IFERROR(__xludf.DUMMYFUNCTION("""COMPUTED_VALUE"""),"C")</f>
        <v>C</v>
      </c>
      <c r="G6989" s="1" t="str">
        <f>IFERROR(__xludf.DUMMYFUNCTION("""COMPUTED_VALUE"""),"HTML/CSS")</f>
        <v>HTML/CSS</v>
      </c>
      <c r="H6989" s="1" t="str">
        <f>IFERROR(__xludf.DUMMYFUNCTION("""COMPUTED_VALUE"""),"Java")</f>
        <v>Java</v>
      </c>
      <c r="I6989" s="1" t="str">
        <f>IFERROR(__xludf.DUMMYFUNCTION("""COMPUTED_VALUE"""),"JavaScript")</f>
        <v>JavaScript</v>
      </c>
      <c r="J6989" s="1" t="str">
        <f>IFERROR(__xludf.DUMMYFUNCTION("""COMPUTED_VALUE"""),"Python")</f>
        <v>Python</v>
      </c>
      <c r="K6989" s="1" t="str">
        <f>IFERROR(__xludf.DUMMYFUNCTION("""COMPUTED_VALUE"""),"SQL")</f>
        <v>SQL</v>
      </c>
      <c r="L6989" s="1" t="str">
        <f>IFERROR(__xludf.DUMMYFUNCTION("""COMPUTED_VALUE"""),"TypeScript")</f>
        <v>TypeScript</v>
      </c>
    </row>
    <row r="6990">
      <c r="B6990" s="1" t="str">
        <f>IFERROR(__xludf.DUMMYFUNCTION("""COMPUTED_VALUE"""),"C++;Java;Objective-C;Python;Rust")</f>
        <v>C++;Java;Objective-C;Python;Rust</v>
      </c>
      <c r="E6990" s="1" t="str">
        <f>IFERROR(__xludf.DUMMYFUNCTION("UNIQUE(SPLIT(B6990,"";""))"),"C++")</f>
        <v>C++</v>
      </c>
      <c r="F6990" s="1" t="str">
        <f>IFERROR(__xludf.DUMMYFUNCTION("""COMPUTED_VALUE"""),"Java")</f>
        <v>Java</v>
      </c>
      <c r="G6990" s="1" t="str">
        <f>IFERROR(__xludf.DUMMYFUNCTION("""COMPUTED_VALUE"""),"Objective-C")</f>
        <v>Objective-C</v>
      </c>
      <c r="H6990" s="1" t="str">
        <f>IFERROR(__xludf.DUMMYFUNCTION("""COMPUTED_VALUE"""),"Python")</f>
        <v>Python</v>
      </c>
      <c r="I6990" s="1" t="str">
        <f>IFERROR(__xludf.DUMMYFUNCTION("""COMPUTED_VALUE"""),"Rust")</f>
        <v>Rust</v>
      </c>
    </row>
    <row r="6991">
      <c r="B6991" s="1" t="str">
        <f>IFERROR(__xludf.DUMMYFUNCTION("""COMPUTED_VALUE"""),"HTML/CSS;JavaScript;Objective-C;PHP;SQL")</f>
        <v>HTML/CSS;JavaScript;Objective-C;PHP;SQL</v>
      </c>
      <c r="E6991" s="1" t="str">
        <f>IFERROR(__xludf.DUMMYFUNCTION("UNIQUE(SPLIT(B6991,"";""))"),"HTML/CSS")</f>
        <v>HTML/CSS</v>
      </c>
      <c r="F6991" s="1" t="str">
        <f>IFERROR(__xludf.DUMMYFUNCTION("""COMPUTED_VALUE"""),"JavaScript")</f>
        <v>JavaScript</v>
      </c>
      <c r="G6991" s="1" t="str">
        <f>IFERROR(__xludf.DUMMYFUNCTION("""COMPUTED_VALUE"""),"Objective-C")</f>
        <v>Objective-C</v>
      </c>
      <c r="H6991" s="1" t="str">
        <f>IFERROR(__xludf.DUMMYFUNCTION("""COMPUTED_VALUE"""),"PHP")</f>
        <v>PHP</v>
      </c>
      <c r="I6991" s="1" t="str">
        <f>IFERROR(__xludf.DUMMYFUNCTION("""COMPUTED_VALUE"""),"SQL")</f>
        <v>SQL</v>
      </c>
    </row>
    <row r="6992">
      <c r="B6992" s="1" t="str">
        <f>IFERROR(__xludf.DUMMYFUNCTION("""COMPUTED_VALUE"""),"Assembly;Bash/Shell/PowerShell;C;C#;Java;JavaScript;Python;SQL")</f>
        <v>Assembly;Bash/Shell/PowerShell;C;C#;Java;JavaScript;Python;SQL</v>
      </c>
      <c r="E6992" s="1" t="str">
        <f>IFERROR(__xludf.DUMMYFUNCTION("UNIQUE(SPLIT(B6992,"";""))"),"Assembly")</f>
        <v>Assembly</v>
      </c>
      <c r="F6992" s="1" t="str">
        <f>IFERROR(__xludf.DUMMYFUNCTION("""COMPUTED_VALUE"""),"Bash/Shell/PowerShell")</f>
        <v>Bash/Shell/PowerShell</v>
      </c>
      <c r="G6992" s="1" t="str">
        <f>IFERROR(__xludf.DUMMYFUNCTION("""COMPUTED_VALUE"""),"C")</f>
        <v>C</v>
      </c>
      <c r="H6992" s="1" t="str">
        <f>IFERROR(__xludf.DUMMYFUNCTION("""COMPUTED_VALUE"""),"C#")</f>
        <v>C#</v>
      </c>
      <c r="I6992" s="1" t="str">
        <f>IFERROR(__xludf.DUMMYFUNCTION("""COMPUTED_VALUE"""),"Java")</f>
        <v>Java</v>
      </c>
      <c r="J6992" s="1" t="str">
        <f>IFERROR(__xludf.DUMMYFUNCTION("""COMPUTED_VALUE"""),"JavaScript")</f>
        <v>JavaScript</v>
      </c>
      <c r="K6992" s="1" t="str">
        <f>IFERROR(__xludf.DUMMYFUNCTION("""COMPUTED_VALUE"""),"Python")</f>
        <v>Python</v>
      </c>
      <c r="L6992" s="1" t="str">
        <f>IFERROR(__xludf.DUMMYFUNCTION("""COMPUTED_VALUE"""),"SQL")</f>
        <v>SQL</v>
      </c>
    </row>
    <row r="6993">
      <c r="B6993" s="1" t="str">
        <f>IFERROR(__xludf.DUMMYFUNCTION("""COMPUTED_VALUE"""),"Bash/Shell/PowerShell;Clojure;HTML/CSS;Java;JavaScript;Kotlin;SQL")</f>
        <v>Bash/Shell/PowerShell;Clojure;HTML/CSS;Java;JavaScript;Kotlin;SQL</v>
      </c>
      <c r="E6993" s="1" t="str">
        <f>IFERROR(__xludf.DUMMYFUNCTION("UNIQUE(SPLIT(B6993,"";""))"),"Bash/Shell/PowerShell")</f>
        <v>Bash/Shell/PowerShell</v>
      </c>
      <c r="F6993" s="1" t="str">
        <f>IFERROR(__xludf.DUMMYFUNCTION("""COMPUTED_VALUE"""),"Clojure")</f>
        <v>Clojure</v>
      </c>
      <c r="G6993" s="1" t="str">
        <f>IFERROR(__xludf.DUMMYFUNCTION("""COMPUTED_VALUE"""),"HTML/CSS")</f>
        <v>HTML/CSS</v>
      </c>
      <c r="H6993" s="1" t="str">
        <f>IFERROR(__xludf.DUMMYFUNCTION("""COMPUTED_VALUE"""),"Java")</f>
        <v>Java</v>
      </c>
      <c r="I6993" s="1" t="str">
        <f>IFERROR(__xludf.DUMMYFUNCTION("""COMPUTED_VALUE"""),"JavaScript")</f>
        <v>JavaScript</v>
      </c>
      <c r="J6993" s="1" t="str">
        <f>IFERROR(__xludf.DUMMYFUNCTION("""COMPUTED_VALUE"""),"Kotlin")</f>
        <v>Kotlin</v>
      </c>
      <c r="K6993" s="1" t="str">
        <f>IFERROR(__xludf.DUMMYFUNCTION("""COMPUTED_VALUE"""),"SQL")</f>
        <v>SQL</v>
      </c>
    </row>
    <row r="6994">
      <c r="B6994" s="1" t="str">
        <f>IFERROR(__xludf.DUMMYFUNCTION("""COMPUTED_VALUE"""),"C++;Go")</f>
        <v>C++;Go</v>
      </c>
      <c r="E6994" s="1" t="str">
        <f>IFERROR(__xludf.DUMMYFUNCTION("UNIQUE(SPLIT(B6994,"";""))"),"C++")</f>
        <v>C++</v>
      </c>
      <c r="F6994" s="1" t="str">
        <f>IFERROR(__xludf.DUMMYFUNCTION("""COMPUTED_VALUE"""),"Go")</f>
        <v>Go</v>
      </c>
    </row>
    <row r="6995">
      <c r="B6995" s="1" t="str">
        <f>IFERROR(__xludf.DUMMYFUNCTION("""COMPUTED_VALUE"""),"Bash/Shell/PowerShell;C;C++;C#;HTML/CSS;JavaScript;PHP;SQL")</f>
        <v>Bash/Shell/PowerShell;C;C++;C#;HTML/CSS;JavaScript;PHP;SQL</v>
      </c>
      <c r="E6995" s="1" t="str">
        <f>IFERROR(__xludf.DUMMYFUNCTION("UNIQUE(SPLIT(B6995,"";""))"),"Bash/Shell/PowerShell")</f>
        <v>Bash/Shell/PowerShell</v>
      </c>
      <c r="F6995" s="1" t="str">
        <f>IFERROR(__xludf.DUMMYFUNCTION("""COMPUTED_VALUE"""),"C")</f>
        <v>C</v>
      </c>
      <c r="G6995" s="1" t="str">
        <f>IFERROR(__xludf.DUMMYFUNCTION("""COMPUTED_VALUE"""),"C++")</f>
        <v>C++</v>
      </c>
      <c r="H6995" s="1" t="str">
        <f>IFERROR(__xludf.DUMMYFUNCTION("""COMPUTED_VALUE"""),"C#")</f>
        <v>C#</v>
      </c>
      <c r="I6995" s="1" t="str">
        <f>IFERROR(__xludf.DUMMYFUNCTION("""COMPUTED_VALUE"""),"HTML/CSS")</f>
        <v>HTML/CSS</v>
      </c>
      <c r="J6995" s="1" t="str">
        <f>IFERROR(__xludf.DUMMYFUNCTION("""COMPUTED_VALUE"""),"JavaScript")</f>
        <v>JavaScript</v>
      </c>
      <c r="K6995" s="1" t="str">
        <f>IFERROR(__xludf.DUMMYFUNCTION("""COMPUTED_VALUE"""),"PHP")</f>
        <v>PHP</v>
      </c>
      <c r="L6995" s="1" t="str">
        <f>IFERROR(__xludf.DUMMYFUNCTION("""COMPUTED_VALUE"""),"SQL")</f>
        <v>SQL</v>
      </c>
    </row>
    <row r="6996">
      <c r="B6996" s="1" t="str">
        <f>IFERROR(__xludf.DUMMYFUNCTION("""COMPUTED_VALUE"""),"Java;JavaScript;Kotlin;Ruby")</f>
        <v>Java;JavaScript;Kotlin;Ruby</v>
      </c>
      <c r="E6996" s="1" t="str">
        <f>IFERROR(__xludf.DUMMYFUNCTION("UNIQUE(SPLIT(B6996,"";""))"),"Java")</f>
        <v>Java</v>
      </c>
      <c r="F6996" s="1" t="str">
        <f>IFERROR(__xludf.DUMMYFUNCTION("""COMPUTED_VALUE"""),"JavaScript")</f>
        <v>JavaScript</v>
      </c>
      <c r="G6996" s="1" t="str">
        <f>IFERROR(__xludf.DUMMYFUNCTION("""COMPUTED_VALUE"""),"Kotlin")</f>
        <v>Kotlin</v>
      </c>
      <c r="H6996" s="1" t="str">
        <f>IFERROR(__xludf.DUMMYFUNCTION("""COMPUTED_VALUE"""),"Ruby")</f>
        <v>Ruby</v>
      </c>
    </row>
    <row r="6997">
      <c r="B6997" s="1" t="str">
        <f>IFERROR(__xludf.DUMMYFUNCTION("""COMPUTED_VALUE"""),"HTML/CSS;Java;JavaScript;Kotlin")</f>
        <v>HTML/CSS;Java;JavaScript;Kotlin</v>
      </c>
      <c r="E6997" s="1" t="str">
        <f>IFERROR(__xludf.DUMMYFUNCTION("UNIQUE(SPLIT(B6997,"";""))"),"HTML/CSS")</f>
        <v>HTML/CSS</v>
      </c>
      <c r="F6997" s="1" t="str">
        <f>IFERROR(__xludf.DUMMYFUNCTION("""COMPUTED_VALUE"""),"Java")</f>
        <v>Java</v>
      </c>
      <c r="G6997" s="1" t="str">
        <f>IFERROR(__xludf.DUMMYFUNCTION("""COMPUTED_VALUE"""),"JavaScript")</f>
        <v>JavaScript</v>
      </c>
      <c r="H6997" s="1" t="str">
        <f>IFERROR(__xludf.DUMMYFUNCTION("""COMPUTED_VALUE"""),"Kotlin")</f>
        <v>Kotlin</v>
      </c>
    </row>
    <row r="6998">
      <c r="B6998" s="1" t="str">
        <f>IFERROR(__xludf.DUMMYFUNCTION("""COMPUTED_VALUE"""),"Java;PHP;SQL")</f>
        <v>Java;PHP;SQL</v>
      </c>
      <c r="E6998" s="1" t="str">
        <f>IFERROR(__xludf.DUMMYFUNCTION("UNIQUE(SPLIT(B6998,"";""))"),"Java")</f>
        <v>Java</v>
      </c>
      <c r="F6998" s="1" t="str">
        <f>IFERROR(__xludf.DUMMYFUNCTION("""COMPUTED_VALUE"""),"PHP")</f>
        <v>PHP</v>
      </c>
      <c r="G6998" s="1" t="str">
        <f>IFERROR(__xludf.DUMMYFUNCTION("""COMPUTED_VALUE"""),"SQL")</f>
        <v>SQL</v>
      </c>
    </row>
    <row r="6999">
      <c r="B6999" s="1" t="str">
        <f>IFERROR(__xludf.DUMMYFUNCTION("""COMPUTED_VALUE"""),"HTML/CSS;JavaScript;PHP;SQL")</f>
        <v>HTML/CSS;JavaScript;PHP;SQL</v>
      </c>
      <c r="E6999" s="1" t="str">
        <f>IFERROR(__xludf.DUMMYFUNCTION("UNIQUE(SPLIT(B6999,"";""))"),"HTML/CSS")</f>
        <v>HTML/CSS</v>
      </c>
      <c r="F6999" s="1" t="str">
        <f>IFERROR(__xludf.DUMMYFUNCTION("""COMPUTED_VALUE"""),"JavaScript")</f>
        <v>JavaScript</v>
      </c>
      <c r="G6999" s="1" t="str">
        <f>IFERROR(__xludf.DUMMYFUNCTION("""COMPUTED_VALUE"""),"PHP")</f>
        <v>PHP</v>
      </c>
      <c r="H6999" s="1" t="str">
        <f>IFERROR(__xludf.DUMMYFUNCTION("""COMPUTED_VALUE"""),"SQL")</f>
        <v>SQL</v>
      </c>
    </row>
    <row r="7000">
      <c r="B7000" s="1" t="str">
        <f>IFERROR(__xludf.DUMMYFUNCTION("""COMPUTED_VALUE"""),"Bash/Shell/PowerShell;Clojure;HTML/CSS;JavaScript")</f>
        <v>Bash/Shell/PowerShell;Clojure;HTML/CSS;JavaScript</v>
      </c>
      <c r="E7000" s="1" t="str">
        <f>IFERROR(__xludf.DUMMYFUNCTION("UNIQUE(SPLIT(B7000,"";""))"),"Bash/Shell/PowerShell")</f>
        <v>Bash/Shell/PowerShell</v>
      </c>
      <c r="F7000" s="1" t="str">
        <f>IFERROR(__xludf.DUMMYFUNCTION("""COMPUTED_VALUE"""),"Clojure")</f>
        <v>Clojure</v>
      </c>
      <c r="G7000" s="1" t="str">
        <f>IFERROR(__xludf.DUMMYFUNCTION("""COMPUTED_VALUE"""),"HTML/CSS")</f>
        <v>HTML/CSS</v>
      </c>
      <c r="H7000" s="1" t="str">
        <f>IFERROR(__xludf.DUMMYFUNCTION("""COMPUTED_VALUE"""),"JavaScript")</f>
        <v>JavaScript</v>
      </c>
    </row>
    <row r="7001">
      <c r="B7001" s="1" t="str">
        <f>IFERROR(__xludf.DUMMYFUNCTION("""COMPUTED_VALUE"""),"HTML/CSS;Java;JavaScript;SQL")</f>
        <v>HTML/CSS;Java;JavaScript;SQL</v>
      </c>
      <c r="E7001" s="1" t="str">
        <f>IFERROR(__xludf.DUMMYFUNCTION("UNIQUE(SPLIT(B7001,"";""))"),"HTML/CSS")</f>
        <v>HTML/CSS</v>
      </c>
      <c r="F7001" s="1" t="str">
        <f>IFERROR(__xludf.DUMMYFUNCTION("""COMPUTED_VALUE"""),"Java")</f>
        <v>Java</v>
      </c>
      <c r="G7001" s="1" t="str">
        <f>IFERROR(__xludf.DUMMYFUNCTION("""COMPUTED_VALUE"""),"JavaScript")</f>
        <v>JavaScript</v>
      </c>
      <c r="H7001" s="1" t="str">
        <f>IFERROR(__xludf.DUMMYFUNCTION("""COMPUTED_VALUE"""),"SQL")</f>
        <v>SQL</v>
      </c>
    </row>
    <row r="7002">
      <c r="B7002" s="1" t="str">
        <f>IFERROR(__xludf.DUMMYFUNCTION("""COMPUTED_VALUE"""),"HTML/CSS;JavaScript;VBA")</f>
        <v>HTML/CSS;JavaScript;VBA</v>
      </c>
      <c r="E7002" s="1" t="str">
        <f>IFERROR(__xludf.DUMMYFUNCTION("UNIQUE(SPLIT(B7002,"";""))"),"HTML/CSS")</f>
        <v>HTML/CSS</v>
      </c>
      <c r="F7002" s="1" t="str">
        <f>IFERROR(__xludf.DUMMYFUNCTION("""COMPUTED_VALUE"""),"JavaScript")</f>
        <v>JavaScript</v>
      </c>
      <c r="G7002" s="1" t="str">
        <f>IFERROR(__xludf.DUMMYFUNCTION("""COMPUTED_VALUE"""),"VBA")</f>
        <v>VBA</v>
      </c>
    </row>
    <row r="7003">
      <c r="B7003" s="1" t="str">
        <f>IFERROR(__xludf.DUMMYFUNCTION("""COMPUTED_VALUE"""),"Bash/Shell/PowerShell;C#")</f>
        <v>Bash/Shell/PowerShell;C#</v>
      </c>
      <c r="E7003" s="1" t="str">
        <f>IFERROR(__xludf.DUMMYFUNCTION("UNIQUE(SPLIT(B7003,"";""))"),"Bash/Shell/PowerShell")</f>
        <v>Bash/Shell/PowerShell</v>
      </c>
      <c r="F7003" s="1" t="str">
        <f>IFERROR(__xludf.DUMMYFUNCTION("""COMPUTED_VALUE"""),"C#")</f>
        <v>C#</v>
      </c>
    </row>
    <row r="7004">
      <c r="B7004" s="1" t="str">
        <f>IFERROR(__xludf.DUMMYFUNCTION("""COMPUTED_VALUE"""),"HTML/CSS;JavaScript;PHP;SQL")</f>
        <v>HTML/CSS;JavaScript;PHP;SQL</v>
      </c>
      <c r="E7004" s="1" t="str">
        <f>IFERROR(__xludf.DUMMYFUNCTION("UNIQUE(SPLIT(B7004,"";""))"),"HTML/CSS")</f>
        <v>HTML/CSS</v>
      </c>
      <c r="F7004" s="1" t="str">
        <f>IFERROR(__xludf.DUMMYFUNCTION("""COMPUTED_VALUE"""),"JavaScript")</f>
        <v>JavaScript</v>
      </c>
      <c r="G7004" s="1" t="str">
        <f>IFERROR(__xludf.DUMMYFUNCTION("""COMPUTED_VALUE"""),"PHP")</f>
        <v>PHP</v>
      </c>
      <c r="H7004" s="1" t="str">
        <f>IFERROR(__xludf.DUMMYFUNCTION("""COMPUTED_VALUE"""),"SQL")</f>
        <v>SQL</v>
      </c>
    </row>
    <row r="7005">
      <c r="B7005" s="1" t="str">
        <f>IFERROR(__xludf.DUMMYFUNCTION("""COMPUTED_VALUE"""),"HTML/CSS;Java;JavaScript;Python;SQL;TypeScript")</f>
        <v>HTML/CSS;Java;JavaScript;Python;SQL;TypeScript</v>
      </c>
      <c r="E7005" s="1" t="str">
        <f>IFERROR(__xludf.DUMMYFUNCTION("UNIQUE(SPLIT(B7005,"";""))"),"HTML/CSS")</f>
        <v>HTML/CSS</v>
      </c>
      <c r="F7005" s="1" t="str">
        <f>IFERROR(__xludf.DUMMYFUNCTION("""COMPUTED_VALUE"""),"Java")</f>
        <v>Java</v>
      </c>
      <c r="G7005" s="1" t="str">
        <f>IFERROR(__xludf.DUMMYFUNCTION("""COMPUTED_VALUE"""),"JavaScript")</f>
        <v>JavaScript</v>
      </c>
      <c r="H7005" s="1" t="str">
        <f>IFERROR(__xludf.DUMMYFUNCTION("""COMPUTED_VALUE"""),"Python")</f>
        <v>Python</v>
      </c>
      <c r="I7005" s="1" t="str">
        <f>IFERROR(__xludf.DUMMYFUNCTION("""COMPUTED_VALUE"""),"SQL")</f>
        <v>SQL</v>
      </c>
      <c r="J7005" s="1" t="str">
        <f>IFERROR(__xludf.DUMMYFUNCTION("""COMPUTED_VALUE"""),"TypeScript")</f>
        <v>TypeScript</v>
      </c>
    </row>
    <row r="7006">
      <c r="B7006" s="1" t="str">
        <f>IFERROR(__xludf.DUMMYFUNCTION("""COMPUTED_VALUE"""),"PHP")</f>
        <v>PHP</v>
      </c>
      <c r="E7006" s="1" t="str">
        <f>IFERROR(__xludf.DUMMYFUNCTION("UNIQUE(SPLIT(B7006,"";""))"),"PHP")</f>
        <v>PHP</v>
      </c>
    </row>
    <row r="7007">
      <c r="B7007" s="1" t="str">
        <f>IFERROR(__xludf.DUMMYFUNCTION("""COMPUTED_VALUE"""),"Ruby")</f>
        <v>Ruby</v>
      </c>
      <c r="E7007" s="1" t="str">
        <f>IFERROR(__xludf.DUMMYFUNCTION("UNIQUE(SPLIT(B7007,"";""))"),"Ruby")</f>
        <v>Ruby</v>
      </c>
    </row>
    <row r="7008">
      <c r="B7008" s="1" t="str">
        <f>IFERROR(__xludf.DUMMYFUNCTION("""COMPUTED_VALUE"""),"Bash/Shell/PowerShell;C#;HTML/CSS;JavaScript;SQL")</f>
        <v>Bash/Shell/PowerShell;C#;HTML/CSS;JavaScript;SQL</v>
      </c>
      <c r="E7008" s="1" t="str">
        <f>IFERROR(__xludf.DUMMYFUNCTION("UNIQUE(SPLIT(B7008,"";""))"),"Bash/Shell/PowerShell")</f>
        <v>Bash/Shell/PowerShell</v>
      </c>
      <c r="F7008" s="1" t="str">
        <f>IFERROR(__xludf.DUMMYFUNCTION("""COMPUTED_VALUE"""),"C#")</f>
        <v>C#</v>
      </c>
      <c r="G7008" s="1" t="str">
        <f>IFERROR(__xludf.DUMMYFUNCTION("""COMPUTED_VALUE"""),"HTML/CSS")</f>
        <v>HTML/CSS</v>
      </c>
      <c r="H7008" s="1" t="str">
        <f>IFERROR(__xludf.DUMMYFUNCTION("""COMPUTED_VALUE"""),"JavaScript")</f>
        <v>JavaScript</v>
      </c>
      <c r="I7008" s="1" t="str">
        <f>IFERROR(__xludf.DUMMYFUNCTION("""COMPUTED_VALUE"""),"SQL")</f>
        <v>SQL</v>
      </c>
    </row>
    <row r="7009">
      <c r="B7009" s="1" t="str">
        <f>IFERROR(__xludf.DUMMYFUNCTION("""COMPUTED_VALUE"""),"JavaScript;Scala;TypeScript")</f>
        <v>JavaScript;Scala;TypeScript</v>
      </c>
      <c r="E7009" s="1" t="str">
        <f>IFERROR(__xludf.DUMMYFUNCTION("UNIQUE(SPLIT(B7009,"";""))"),"JavaScript")</f>
        <v>JavaScript</v>
      </c>
      <c r="F7009" s="1" t="str">
        <f>IFERROR(__xludf.DUMMYFUNCTION("""COMPUTED_VALUE"""),"Scala")</f>
        <v>Scala</v>
      </c>
      <c r="G7009" s="1" t="str">
        <f>IFERROR(__xludf.DUMMYFUNCTION("""COMPUTED_VALUE"""),"TypeScript")</f>
        <v>TypeScript</v>
      </c>
    </row>
    <row r="7010">
      <c r="B7010" s="1" t="str">
        <f>IFERROR(__xludf.DUMMYFUNCTION("""COMPUTED_VALUE"""),"C;HTML/CSS;Java;JavaScript;Objective-C;PHP;Python;Scala;Swift")</f>
        <v>C;HTML/CSS;Java;JavaScript;Objective-C;PHP;Python;Scala;Swift</v>
      </c>
      <c r="E7010" s="1" t="str">
        <f>IFERROR(__xludf.DUMMYFUNCTION("UNIQUE(SPLIT(B7010,"";""))"),"C")</f>
        <v>C</v>
      </c>
      <c r="F7010" s="1" t="str">
        <f>IFERROR(__xludf.DUMMYFUNCTION("""COMPUTED_VALUE"""),"HTML/CSS")</f>
        <v>HTML/CSS</v>
      </c>
      <c r="G7010" s="1" t="str">
        <f>IFERROR(__xludf.DUMMYFUNCTION("""COMPUTED_VALUE"""),"Java")</f>
        <v>Java</v>
      </c>
      <c r="H7010" s="1" t="str">
        <f>IFERROR(__xludf.DUMMYFUNCTION("""COMPUTED_VALUE"""),"JavaScript")</f>
        <v>JavaScript</v>
      </c>
      <c r="I7010" s="1" t="str">
        <f>IFERROR(__xludf.DUMMYFUNCTION("""COMPUTED_VALUE"""),"Objective-C")</f>
        <v>Objective-C</v>
      </c>
      <c r="J7010" s="1" t="str">
        <f>IFERROR(__xludf.DUMMYFUNCTION("""COMPUTED_VALUE"""),"PHP")</f>
        <v>PHP</v>
      </c>
      <c r="K7010" s="1" t="str">
        <f>IFERROR(__xludf.DUMMYFUNCTION("""COMPUTED_VALUE"""),"Python")</f>
        <v>Python</v>
      </c>
      <c r="L7010" s="1" t="str">
        <f>IFERROR(__xludf.DUMMYFUNCTION("""COMPUTED_VALUE"""),"Scala")</f>
        <v>Scala</v>
      </c>
      <c r="M7010" s="1" t="str">
        <f>IFERROR(__xludf.DUMMYFUNCTION("""COMPUTED_VALUE"""),"Swift")</f>
        <v>Swift</v>
      </c>
    </row>
    <row r="7011">
      <c r="B7011" s="1" t="str">
        <f>IFERROR(__xludf.DUMMYFUNCTION("""COMPUTED_VALUE"""),"HTML/CSS;JavaScript")</f>
        <v>HTML/CSS;JavaScript</v>
      </c>
      <c r="E7011" s="1" t="str">
        <f>IFERROR(__xludf.DUMMYFUNCTION("UNIQUE(SPLIT(B7011,"";""))"),"HTML/CSS")</f>
        <v>HTML/CSS</v>
      </c>
      <c r="F7011" s="1" t="str">
        <f>IFERROR(__xludf.DUMMYFUNCTION("""COMPUTED_VALUE"""),"JavaScript")</f>
        <v>JavaScript</v>
      </c>
    </row>
    <row r="7012">
      <c r="B7012" s="1" t="str">
        <f>IFERROR(__xludf.DUMMYFUNCTION("""COMPUTED_VALUE"""),"Bash/Shell/PowerShell;Go;HTML/CSS;JavaScript;Python;SQL;Other(s):")</f>
        <v>Bash/Shell/PowerShell;Go;HTML/CSS;JavaScript;Python;SQL;Other(s):</v>
      </c>
      <c r="E7012" s="1" t="str">
        <f>IFERROR(__xludf.DUMMYFUNCTION("UNIQUE(SPLIT(B7012,"";""))"),"Bash/Shell/PowerShell")</f>
        <v>Bash/Shell/PowerShell</v>
      </c>
      <c r="F7012" s="1" t="str">
        <f>IFERROR(__xludf.DUMMYFUNCTION("""COMPUTED_VALUE"""),"Go")</f>
        <v>Go</v>
      </c>
      <c r="G7012" s="1" t="str">
        <f>IFERROR(__xludf.DUMMYFUNCTION("""COMPUTED_VALUE"""),"HTML/CSS")</f>
        <v>HTML/CSS</v>
      </c>
      <c r="H7012" s="1" t="str">
        <f>IFERROR(__xludf.DUMMYFUNCTION("""COMPUTED_VALUE"""),"JavaScript")</f>
        <v>JavaScript</v>
      </c>
      <c r="I7012" s="1" t="str">
        <f>IFERROR(__xludf.DUMMYFUNCTION("""COMPUTED_VALUE"""),"Python")</f>
        <v>Python</v>
      </c>
      <c r="J7012" s="1" t="str">
        <f>IFERROR(__xludf.DUMMYFUNCTION("""COMPUTED_VALUE"""),"SQL")</f>
        <v>SQL</v>
      </c>
      <c r="K7012" s="1" t="str">
        <f>IFERROR(__xludf.DUMMYFUNCTION("""COMPUTED_VALUE"""),"Other(s):")</f>
        <v>Other(s):</v>
      </c>
    </row>
    <row r="7013">
      <c r="B7013" s="1" t="str">
        <f>IFERROR(__xludf.DUMMYFUNCTION("""COMPUTED_VALUE"""),"Bash/Shell/PowerShell;HTML/CSS;JavaScript;PHP")</f>
        <v>Bash/Shell/PowerShell;HTML/CSS;JavaScript;PHP</v>
      </c>
      <c r="E7013" s="1" t="str">
        <f>IFERROR(__xludf.DUMMYFUNCTION("UNIQUE(SPLIT(B7013,"";""))"),"Bash/Shell/PowerShell")</f>
        <v>Bash/Shell/PowerShell</v>
      </c>
      <c r="F7013" s="1" t="str">
        <f>IFERROR(__xludf.DUMMYFUNCTION("""COMPUTED_VALUE"""),"HTML/CSS")</f>
        <v>HTML/CSS</v>
      </c>
      <c r="G7013" s="1" t="str">
        <f>IFERROR(__xludf.DUMMYFUNCTION("""COMPUTED_VALUE"""),"JavaScript")</f>
        <v>JavaScript</v>
      </c>
      <c r="H7013" s="1" t="str">
        <f>IFERROR(__xludf.DUMMYFUNCTION("""COMPUTED_VALUE"""),"PHP")</f>
        <v>PHP</v>
      </c>
    </row>
    <row r="7014">
      <c r="B7014" s="1" t="str">
        <f>IFERROR(__xludf.DUMMYFUNCTION("""COMPUTED_VALUE"""),"Bash/Shell/PowerShell;HTML/CSS;Java;JavaScript;Python;Ruby")</f>
        <v>Bash/Shell/PowerShell;HTML/CSS;Java;JavaScript;Python;Ruby</v>
      </c>
      <c r="E7014" s="1" t="str">
        <f>IFERROR(__xludf.DUMMYFUNCTION("UNIQUE(SPLIT(B7014,"";""))"),"Bash/Shell/PowerShell")</f>
        <v>Bash/Shell/PowerShell</v>
      </c>
      <c r="F7014" s="1" t="str">
        <f>IFERROR(__xludf.DUMMYFUNCTION("""COMPUTED_VALUE"""),"HTML/CSS")</f>
        <v>HTML/CSS</v>
      </c>
      <c r="G7014" s="1" t="str">
        <f>IFERROR(__xludf.DUMMYFUNCTION("""COMPUTED_VALUE"""),"Java")</f>
        <v>Java</v>
      </c>
      <c r="H7014" s="1" t="str">
        <f>IFERROR(__xludf.DUMMYFUNCTION("""COMPUTED_VALUE"""),"JavaScript")</f>
        <v>JavaScript</v>
      </c>
      <c r="I7014" s="1" t="str">
        <f>IFERROR(__xludf.DUMMYFUNCTION("""COMPUTED_VALUE"""),"Python")</f>
        <v>Python</v>
      </c>
      <c r="J7014" s="1" t="str">
        <f>IFERROR(__xludf.DUMMYFUNCTION("""COMPUTED_VALUE"""),"Ruby")</f>
        <v>Ruby</v>
      </c>
    </row>
    <row r="7015">
      <c r="B7015" s="1" t="str">
        <f>IFERROR(__xludf.DUMMYFUNCTION("""COMPUTED_VALUE"""),"Dart;Elixir;Go;HTML/CSS;JavaScript;Rust;SQL;TypeScript;Other(s):")</f>
        <v>Dart;Elixir;Go;HTML/CSS;JavaScript;Rust;SQL;TypeScript;Other(s):</v>
      </c>
      <c r="E7015" s="1" t="str">
        <f>IFERROR(__xludf.DUMMYFUNCTION("UNIQUE(SPLIT(B7015,"";""))"),"Dart")</f>
        <v>Dart</v>
      </c>
      <c r="F7015" s="1" t="str">
        <f>IFERROR(__xludf.DUMMYFUNCTION("""COMPUTED_VALUE"""),"Elixir")</f>
        <v>Elixir</v>
      </c>
      <c r="G7015" s="1" t="str">
        <f>IFERROR(__xludf.DUMMYFUNCTION("""COMPUTED_VALUE"""),"Go")</f>
        <v>Go</v>
      </c>
      <c r="H7015" s="1" t="str">
        <f>IFERROR(__xludf.DUMMYFUNCTION("""COMPUTED_VALUE"""),"HTML/CSS")</f>
        <v>HTML/CSS</v>
      </c>
      <c r="I7015" s="1" t="str">
        <f>IFERROR(__xludf.DUMMYFUNCTION("""COMPUTED_VALUE"""),"JavaScript")</f>
        <v>JavaScript</v>
      </c>
      <c r="J7015" s="1" t="str">
        <f>IFERROR(__xludf.DUMMYFUNCTION("""COMPUTED_VALUE"""),"Rust")</f>
        <v>Rust</v>
      </c>
      <c r="K7015" s="1" t="str">
        <f>IFERROR(__xludf.DUMMYFUNCTION("""COMPUTED_VALUE"""),"SQL")</f>
        <v>SQL</v>
      </c>
      <c r="L7015" s="1" t="str">
        <f>IFERROR(__xludf.DUMMYFUNCTION("""COMPUTED_VALUE"""),"TypeScript")</f>
        <v>TypeScript</v>
      </c>
      <c r="M7015" s="1" t="str">
        <f>IFERROR(__xludf.DUMMYFUNCTION("""COMPUTED_VALUE"""),"Other(s):")</f>
        <v>Other(s):</v>
      </c>
    </row>
    <row r="7016">
      <c r="B7016" s="1" t="str">
        <f>IFERROR(__xludf.DUMMYFUNCTION("""COMPUTED_VALUE"""),"Bash/Shell/PowerShell;C;C++;Go;HTML/CSS;Java;JavaScript;SQL")</f>
        <v>Bash/Shell/PowerShell;C;C++;Go;HTML/CSS;Java;JavaScript;SQL</v>
      </c>
      <c r="E7016" s="1" t="str">
        <f>IFERROR(__xludf.DUMMYFUNCTION("UNIQUE(SPLIT(B7016,"";""))"),"Bash/Shell/PowerShell")</f>
        <v>Bash/Shell/PowerShell</v>
      </c>
      <c r="F7016" s="1" t="str">
        <f>IFERROR(__xludf.DUMMYFUNCTION("""COMPUTED_VALUE"""),"C")</f>
        <v>C</v>
      </c>
      <c r="G7016" s="1" t="str">
        <f>IFERROR(__xludf.DUMMYFUNCTION("""COMPUTED_VALUE"""),"C++")</f>
        <v>C++</v>
      </c>
      <c r="H7016" s="1" t="str">
        <f>IFERROR(__xludf.DUMMYFUNCTION("""COMPUTED_VALUE"""),"Go")</f>
        <v>Go</v>
      </c>
      <c r="I7016" s="1" t="str">
        <f>IFERROR(__xludf.DUMMYFUNCTION("""COMPUTED_VALUE"""),"HTML/CSS")</f>
        <v>HTML/CSS</v>
      </c>
      <c r="J7016" s="1" t="str">
        <f>IFERROR(__xludf.DUMMYFUNCTION("""COMPUTED_VALUE"""),"Java")</f>
        <v>Java</v>
      </c>
      <c r="K7016" s="1" t="str">
        <f>IFERROR(__xludf.DUMMYFUNCTION("""COMPUTED_VALUE"""),"JavaScript")</f>
        <v>JavaScript</v>
      </c>
      <c r="L7016" s="1" t="str">
        <f>IFERROR(__xludf.DUMMYFUNCTION("""COMPUTED_VALUE"""),"SQL")</f>
        <v>SQL</v>
      </c>
    </row>
    <row r="7017">
      <c r="B7017" s="1" t="str">
        <f>IFERROR(__xludf.DUMMYFUNCTION("""COMPUTED_VALUE"""),"HTML/CSS;JavaScript;PHP;Python;SQL;TypeScript")</f>
        <v>HTML/CSS;JavaScript;PHP;Python;SQL;TypeScript</v>
      </c>
      <c r="E7017" s="1" t="str">
        <f>IFERROR(__xludf.DUMMYFUNCTION("UNIQUE(SPLIT(B7017,"";""))"),"HTML/CSS")</f>
        <v>HTML/CSS</v>
      </c>
      <c r="F7017" s="1" t="str">
        <f>IFERROR(__xludf.DUMMYFUNCTION("""COMPUTED_VALUE"""),"JavaScript")</f>
        <v>JavaScript</v>
      </c>
      <c r="G7017" s="1" t="str">
        <f>IFERROR(__xludf.DUMMYFUNCTION("""COMPUTED_VALUE"""),"PHP")</f>
        <v>PHP</v>
      </c>
      <c r="H7017" s="1" t="str">
        <f>IFERROR(__xludf.DUMMYFUNCTION("""COMPUTED_VALUE"""),"Python")</f>
        <v>Python</v>
      </c>
      <c r="I7017" s="1" t="str">
        <f>IFERROR(__xludf.DUMMYFUNCTION("""COMPUTED_VALUE"""),"SQL")</f>
        <v>SQL</v>
      </c>
      <c r="J7017" s="1" t="str">
        <f>IFERROR(__xludf.DUMMYFUNCTION("""COMPUTED_VALUE"""),"TypeScript")</f>
        <v>TypeScript</v>
      </c>
    </row>
    <row r="7018">
      <c r="B7018" s="1" t="str">
        <f>IFERROR(__xludf.DUMMYFUNCTION("""COMPUTED_VALUE"""),"C;Go;HTML/CSS;JavaScript;PHP;Python;SQL;Other(s):")</f>
        <v>C;Go;HTML/CSS;JavaScript;PHP;Python;SQL;Other(s):</v>
      </c>
      <c r="E7018" s="1" t="str">
        <f>IFERROR(__xludf.DUMMYFUNCTION("UNIQUE(SPLIT(B7018,"";""))"),"C")</f>
        <v>C</v>
      </c>
      <c r="F7018" s="1" t="str">
        <f>IFERROR(__xludf.DUMMYFUNCTION("""COMPUTED_VALUE"""),"Go")</f>
        <v>Go</v>
      </c>
      <c r="G7018" s="1" t="str">
        <f>IFERROR(__xludf.DUMMYFUNCTION("""COMPUTED_VALUE"""),"HTML/CSS")</f>
        <v>HTML/CSS</v>
      </c>
      <c r="H7018" s="1" t="str">
        <f>IFERROR(__xludf.DUMMYFUNCTION("""COMPUTED_VALUE"""),"JavaScript")</f>
        <v>JavaScript</v>
      </c>
      <c r="I7018" s="1" t="str">
        <f>IFERROR(__xludf.DUMMYFUNCTION("""COMPUTED_VALUE"""),"PHP")</f>
        <v>PHP</v>
      </c>
      <c r="J7018" s="1" t="str">
        <f>IFERROR(__xludf.DUMMYFUNCTION("""COMPUTED_VALUE"""),"Python")</f>
        <v>Python</v>
      </c>
      <c r="K7018" s="1" t="str">
        <f>IFERROR(__xludf.DUMMYFUNCTION("""COMPUTED_VALUE"""),"SQL")</f>
        <v>SQL</v>
      </c>
      <c r="L7018" s="1" t="str">
        <f>IFERROR(__xludf.DUMMYFUNCTION("""COMPUTED_VALUE"""),"Other(s):")</f>
        <v>Other(s):</v>
      </c>
    </row>
    <row r="7019">
      <c r="B7019" s="1" t="str">
        <f>IFERROR(__xludf.DUMMYFUNCTION("""COMPUTED_VALUE"""),"JavaScript;PHP;SQL;TypeScript")</f>
        <v>JavaScript;PHP;SQL;TypeScript</v>
      </c>
      <c r="E7019" s="1" t="str">
        <f>IFERROR(__xludf.DUMMYFUNCTION("UNIQUE(SPLIT(B7019,"";""))"),"JavaScript")</f>
        <v>JavaScript</v>
      </c>
      <c r="F7019" s="1" t="str">
        <f>IFERROR(__xludf.DUMMYFUNCTION("""COMPUTED_VALUE"""),"PHP")</f>
        <v>PHP</v>
      </c>
      <c r="G7019" s="1" t="str">
        <f>IFERROR(__xludf.DUMMYFUNCTION("""COMPUTED_VALUE"""),"SQL")</f>
        <v>SQL</v>
      </c>
      <c r="H7019" s="1" t="str">
        <f>IFERROR(__xludf.DUMMYFUNCTION("""COMPUTED_VALUE"""),"TypeScript")</f>
        <v>TypeScript</v>
      </c>
    </row>
    <row r="7020">
      <c r="B7020" s="1" t="str">
        <f>IFERROR(__xludf.DUMMYFUNCTION("""COMPUTED_VALUE"""),"Python")</f>
        <v>Python</v>
      </c>
      <c r="E7020" s="1" t="str">
        <f>IFERROR(__xludf.DUMMYFUNCTION("UNIQUE(SPLIT(B7020,"";""))"),"Python")</f>
        <v>Python</v>
      </c>
    </row>
    <row r="7021">
      <c r="B7021" s="1" t="str">
        <f>IFERROR(__xludf.DUMMYFUNCTION("""COMPUTED_VALUE"""),"Bash/Shell/PowerShell;HTML/CSS;JavaScript;Kotlin;PHP;Python;SQL;TypeScript;Other(s):")</f>
        <v>Bash/Shell/PowerShell;HTML/CSS;JavaScript;Kotlin;PHP;Python;SQL;TypeScript;Other(s):</v>
      </c>
      <c r="E7021" s="1" t="str">
        <f>IFERROR(__xludf.DUMMYFUNCTION("UNIQUE(SPLIT(B7021,"";""))"),"Bash/Shell/PowerShell")</f>
        <v>Bash/Shell/PowerShell</v>
      </c>
      <c r="F7021" s="1" t="str">
        <f>IFERROR(__xludf.DUMMYFUNCTION("""COMPUTED_VALUE"""),"HTML/CSS")</f>
        <v>HTML/CSS</v>
      </c>
      <c r="G7021" s="1" t="str">
        <f>IFERROR(__xludf.DUMMYFUNCTION("""COMPUTED_VALUE"""),"JavaScript")</f>
        <v>JavaScript</v>
      </c>
      <c r="H7021" s="1" t="str">
        <f>IFERROR(__xludf.DUMMYFUNCTION("""COMPUTED_VALUE"""),"Kotlin")</f>
        <v>Kotlin</v>
      </c>
      <c r="I7021" s="1" t="str">
        <f>IFERROR(__xludf.DUMMYFUNCTION("""COMPUTED_VALUE"""),"PHP")</f>
        <v>PHP</v>
      </c>
      <c r="J7021" s="1" t="str">
        <f>IFERROR(__xludf.DUMMYFUNCTION("""COMPUTED_VALUE"""),"Python")</f>
        <v>Python</v>
      </c>
      <c r="K7021" s="1" t="str">
        <f>IFERROR(__xludf.DUMMYFUNCTION("""COMPUTED_VALUE"""),"SQL")</f>
        <v>SQL</v>
      </c>
      <c r="L7021" s="1" t="str">
        <f>IFERROR(__xludf.DUMMYFUNCTION("""COMPUTED_VALUE"""),"TypeScript")</f>
        <v>TypeScript</v>
      </c>
      <c r="M7021" s="1" t="str">
        <f>IFERROR(__xludf.DUMMYFUNCTION("""COMPUTED_VALUE"""),"Other(s):")</f>
        <v>Other(s):</v>
      </c>
    </row>
    <row r="7022">
      <c r="B7022" s="1" t="str">
        <f>IFERROR(__xludf.DUMMYFUNCTION("""COMPUTED_VALUE"""),"HTML/CSS;JavaScript;PHP")</f>
        <v>HTML/CSS;JavaScript;PHP</v>
      </c>
      <c r="E7022" s="1" t="str">
        <f>IFERROR(__xludf.DUMMYFUNCTION("UNIQUE(SPLIT(B7022,"";""))"),"HTML/CSS")</f>
        <v>HTML/CSS</v>
      </c>
      <c r="F7022" s="1" t="str">
        <f>IFERROR(__xludf.DUMMYFUNCTION("""COMPUTED_VALUE"""),"JavaScript")</f>
        <v>JavaScript</v>
      </c>
      <c r="G7022" s="1" t="str">
        <f>IFERROR(__xludf.DUMMYFUNCTION("""COMPUTED_VALUE"""),"PHP")</f>
        <v>PHP</v>
      </c>
    </row>
    <row r="7023">
      <c r="B7023" s="1" t="str">
        <f>IFERROR(__xludf.DUMMYFUNCTION("""COMPUTED_VALUE"""),"HTML/CSS;Java;JavaScript;PHP;Python")</f>
        <v>HTML/CSS;Java;JavaScript;PHP;Python</v>
      </c>
      <c r="E7023" s="1" t="str">
        <f>IFERROR(__xludf.DUMMYFUNCTION("UNIQUE(SPLIT(B7023,"";""))"),"HTML/CSS")</f>
        <v>HTML/CSS</v>
      </c>
      <c r="F7023" s="1" t="str">
        <f>IFERROR(__xludf.DUMMYFUNCTION("""COMPUTED_VALUE"""),"Java")</f>
        <v>Java</v>
      </c>
      <c r="G7023" s="1" t="str">
        <f>IFERROR(__xludf.DUMMYFUNCTION("""COMPUTED_VALUE"""),"JavaScript")</f>
        <v>JavaScript</v>
      </c>
      <c r="H7023" s="1" t="str">
        <f>IFERROR(__xludf.DUMMYFUNCTION("""COMPUTED_VALUE"""),"PHP")</f>
        <v>PHP</v>
      </c>
      <c r="I7023" s="1" t="str">
        <f>IFERROR(__xludf.DUMMYFUNCTION("""COMPUTED_VALUE"""),"Python")</f>
        <v>Python</v>
      </c>
    </row>
    <row r="7024">
      <c r="B7024" s="1" t="str">
        <f>IFERROR(__xludf.DUMMYFUNCTION("""COMPUTED_VALUE"""),"Go;Java;PHP;Scala;SQL")</f>
        <v>Go;Java;PHP;Scala;SQL</v>
      </c>
      <c r="E7024" s="1" t="str">
        <f>IFERROR(__xludf.DUMMYFUNCTION("UNIQUE(SPLIT(B7024,"";""))"),"Go")</f>
        <v>Go</v>
      </c>
      <c r="F7024" s="1" t="str">
        <f>IFERROR(__xludf.DUMMYFUNCTION("""COMPUTED_VALUE"""),"Java")</f>
        <v>Java</v>
      </c>
      <c r="G7024" s="1" t="str">
        <f>IFERROR(__xludf.DUMMYFUNCTION("""COMPUTED_VALUE"""),"PHP")</f>
        <v>PHP</v>
      </c>
      <c r="H7024" s="1" t="str">
        <f>IFERROR(__xludf.DUMMYFUNCTION("""COMPUTED_VALUE"""),"Scala")</f>
        <v>Scala</v>
      </c>
      <c r="I7024" s="1" t="str">
        <f>IFERROR(__xludf.DUMMYFUNCTION("""COMPUTED_VALUE"""),"SQL")</f>
        <v>SQL</v>
      </c>
    </row>
    <row r="7025">
      <c r="B7025" s="1" t="str">
        <f>IFERROR(__xludf.DUMMYFUNCTION("""COMPUTED_VALUE"""),"Bash/Shell/PowerShell;SQL")</f>
        <v>Bash/Shell/PowerShell;SQL</v>
      </c>
      <c r="E7025" s="1" t="str">
        <f>IFERROR(__xludf.DUMMYFUNCTION("UNIQUE(SPLIT(B7025,"";""))"),"Bash/Shell/PowerShell")</f>
        <v>Bash/Shell/PowerShell</v>
      </c>
      <c r="F7025" s="1" t="str">
        <f>IFERROR(__xludf.DUMMYFUNCTION("""COMPUTED_VALUE"""),"SQL")</f>
        <v>SQL</v>
      </c>
    </row>
    <row r="7026">
      <c r="B7026" s="1" t="str">
        <f>IFERROR(__xludf.DUMMYFUNCTION("""COMPUTED_VALUE"""),"Assembly;C++;Java;Python")</f>
        <v>Assembly;C++;Java;Python</v>
      </c>
      <c r="E7026" s="1" t="str">
        <f>IFERROR(__xludf.DUMMYFUNCTION("UNIQUE(SPLIT(B7026,"";""))"),"Assembly")</f>
        <v>Assembly</v>
      </c>
      <c r="F7026" s="1" t="str">
        <f>IFERROR(__xludf.DUMMYFUNCTION("""COMPUTED_VALUE"""),"C++")</f>
        <v>C++</v>
      </c>
      <c r="G7026" s="1" t="str">
        <f>IFERROR(__xludf.DUMMYFUNCTION("""COMPUTED_VALUE"""),"Java")</f>
        <v>Java</v>
      </c>
      <c r="H7026" s="1" t="str">
        <f>IFERROR(__xludf.DUMMYFUNCTION("""COMPUTED_VALUE"""),"Python")</f>
        <v>Python</v>
      </c>
    </row>
    <row r="7027">
      <c r="B7027" s="1" t="str">
        <f>IFERROR(__xludf.DUMMYFUNCTION("""COMPUTED_VALUE"""),"Bash/Shell/PowerShell;C++;C#;HTML/CSS;JavaScript;SQL")</f>
        <v>Bash/Shell/PowerShell;C++;C#;HTML/CSS;JavaScript;SQL</v>
      </c>
      <c r="E7027" s="1" t="str">
        <f>IFERROR(__xludf.DUMMYFUNCTION("UNIQUE(SPLIT(B7027,"";""))"),"Bash/Shell/PowerShell")</f>
        <v>Bash/Shell/PowerShell</v>
      </c>
      <c r="F7027" s="1" t="str">
        <f>IFERROR(__xludf.DUMMYFUNCTION("""COMPUTED_VALUE"""),"C++")</f>
        <v>C++</v>
      </c>
      <c r="G7027" s="1" t="str">
        <f>IFERROR(__xludf.DUMMYFUNCTION("""COMPUTED_VALUE"""),"C#")</f>
        <v>C#</v>
      </c>
      <c r="H7027" s="1" t="str">
        <f>IFERROR(__xludf.DUMMYFUNCTION("""COMPUTED_VALUE"""),"HTML/CSS")</f>
        <v>HTML/CSS</v>
      </c>
      <c r="I7027" s="1" t="str">
        <f>IFERROR(__xludf.DUMMYFUNCTION("""COMPUTED_VALUE"""),"JavaScript")</f>
        <v>JavaScript</v>
      </c>
      <c r="J7027" s="1" t="str">
        <f>IFERROR(__xludf.DUMMYFUNCTION("""COMPUTED_VALUE"""),"SQL")</f>
        <v>SQL</v>
      </c>
    </row>
    <row r="7028">
      <c r="B7028" s="1" t="str">
        <f>IFERROR(__xludf.DUMMYFUNCTION("""COMPUTED_VALUE"""),"Bash/Shell/PowerShell;Python;R;SQL;Other(s):")</f>
        <v>Bash/Shell/PowerShell;Python;R;SQL;Other(s):</v>
      </c>
      <c r="E7028" s="1" t="str">
        <f>IFERROR(__xludf.DUMMYFUNCTION("UNIQUE(SPLIT(B7028,"";""))"),"Bash/Shell/PowerShell")</f>
        <v>Bash/Shell/PowerShell</v>
      </c>
      <c r="F7028" s="1" t="str">
        <f>IFERROR(__xludf.DUMMYFUNCTION("""COMPUTED_VALUE"""),"Python")</f>
        <v>Python</v>
      </c>
      <c r="G7028" s="1" t="str">
        <f>IFERROR(__xludf.DUMMYFUNCTION("""COMPUTED_VALUE"""),"R")</f>
        <v>R</v>
      </c>
      <c r="H7028" s="1" t="str">
        <f>IFERROR(__xludf.DUMMYFUNCTION("""COMPUTED_VALUE"""),"SQL")</f>
        <v>SQL</v>
      </c>
      <c r="I7028" s="1" t="str">
        <f>IFERROR(__xludf.DUMMYFUNCTION("""COMPUTED_VALUE"""),"Other(s):")</f>
        <v>Other(s):</v>
      </c>
    </row>
    <row r="7029">
      <c r="B7029" s="1" t="str">
        <f>IFERROR(__xludf.DUMMYFUNCTION("""COMPUTED_VALUE"""),"Assembly;Bash/Shell/PowerShell;C;HTML/CSS;Java;JavaScript;Python;Scala;SQL")</f>
        <v>Assembly;Bash/Shell/PowerShell;C;HTML/CSS;Java;JavaScript;Python;Scala;SQL</v>
      </c>
      <c r="E7029" s="1" t="str">
        <f>IFERROR(__xludf.DUMMYFUNCTION("UNIQUE(SPLIT(B7029,"";""))"),"Assembly")</f>
        <v>Assembly</v>
      </c>
      <c r="F7029" s="1" t="str">
        <f>IFERROR(__xludf.DUMMYFUNCTION("""COMPUTED_VALUE"""),"Bash/Shell/PowerShell")</f>
        <v>Bash/Shell/PowerShell</v>
      </c>
      <c r="G7029" s="1" t="str">
        <f>IFERROR(__xludf.DUMMYFUNCTION("""COMPUTED_VALUE"""),"C")</f>
        <v>C</v>
      </c>
      <c r="H7029" s="1" t="str">
        <f>IFERROR(__xludf.DUMMYFUNCTION("""COMPUTED_VALUE"""),"HTML/CSS")</f>
        <v>HTML/CSS</v>
      </c>
      <c r="I7029" s="1" t="str">
        <f>IFERROR(__xludf.DUMMYFUNCTION("""COMPUTED_VALUE"""),"Java")</f>
        <v>Java</v>
      </c>
      <c r="J7029" s="1" t="str">
        <f>IFERROR(__xludf.DUMMYFUNCTION("""COMPUTED_VALUE"""),"JavaScript")</f>
        <v>JavaScript</v>
      </c>
      <c r="K7029" s="1" t="str">
        <f>IFERROR(__xludf.DUMMYFUNCTION("""COMPUTED_VALUE"""),"Python")</f>
        <v>Python</v>
      </c>
      <c r="L7029" s="1" t="str">
        <f>IFERROR(__xludf.DUMMYFUNCTION("""COMPUTED_VALUE"""),"Scala")</f>
        <v>Scala</v>
      </c>
      <c r="M7029" s="1" t="str">
        <f>IFERROR(__xludf.DUMMYFUNCTION("""COMPUTED_VALUE"""),"SQL")</f>
        <v>SQL</v>
      </c>
    </row>
    <row r="7030">
      <c r="B7030" s="1" t="str">
        <f>IFERROR(__xludf.DUMMYFUNCTION("""COMPUTED_VALUE"""),"HTML/CSS;Java;JavaScript;PHP;Python;SQL")</f>
        <v>HTML/CSS;Java;JavaScript;PHP;Python;SQL</v>
      </c>
      <c r="E7030" s="1" t="str">
        <f>IFERROR(__xludf.DUMMYFUNCTION("UNIQUE(SPLIT(B7030,"";""))"),"HTML/CSS")</f>
        <v>HTML/CSS</v>
      </c>
      <c r="F7030" s="1" t="str">
        <f>IFERROR(__xludf.DUMMYFUNCTION("""COMPUTED_VALUE"""),"Java")</f>
        <v>Java</v>
      </c>
      <c r="G7030" s="1" t="str">
        <f>IFERROR(__xludf.DUMMYFUNCTION("""COMPUTED_VALUE"""),"JavaScript")</f>
        <v>JavaScript</v>
      </c>
      <c r="H7030" s="1" t="str">
        <f>IFERROR(__xludf.DUMMYFUNCTION("""COMPUTED_VALUE"""),"PHP")</f>
        <v>PHP</v>
      </c>
      <c r="I7030" s="1" t="str">
        <f>IFERROR(__xludf.DUMMYFUNCTION("""COMPUTED_VALUE"""),"Python")</f>
        <v>Python</v>
      </c>
      <c r="J7030" s="1" t="str">
        <f>IFERROR(__xludf.DUMMYFUNCTION("""COMPUTED_VALUE"""),"SQL")</f>
        <v>SQL</v>
      </c>
    </row>
    <row r="7031">
      <c r="B7031" s="1" t="str">
        <f>IFERROR(__xludf.DUMMYFUNCTION("""COMPUTED_VALUE"""),"HTML/CSS;JavaScript;TypeScript")</f>
        <v>HTML/CSS;JavaScript;TypeScript</v>
      </c>
      <c r="E7031" s="1" t="str">
        <f>IFERROR(__xludf.DUMMYFUNCTION("UNIQUE(SPLIT(B7031,"";""))"),"HTML/CSS")</f>
        <v>HTML/CSS</v>
      </c>
      <c r="F7031" s="1" t="str">
        <f>IFERROR(__xludf.DUMMYFUNCTION("""COMPUTED_VALUE"""),"JavaScript")</f>
        <v>JavaScript</v>
      </c>
      <c r="G7031" s="1" t="str">
        <f>IFERROR(__xludf.DUMMYFUNCTION("""COMPUTED_VALUE"""),"TypeScript")</f>
        <v>TypeScript</v>
      </c>
    </row>
    <row r="7032">
      <c r="B7032" s="1" t="str">
        <f>IFERROR(__xludf.DUMMYFUNCTION("""COMPUTED_VALUE"""),"Bash/Shell/PowerShell;C;Go;HTML/CSS;Java;JavaScript;PHP;Python;SQL")</f>
        <v>Bash/Shell/PowerShell;C;Go;HTML/CSS;Java;JavaScript;PHP;Python;SQL</v>
      </c>
      <c r="E7032" s="1" t="str">
        <f>IFERROR(__xludf.DUMMYFUNCTION("UNIQUE(SPLIT(B7032,"";""))"),"Bash/Shell/PowerShell")</f>
        <v>Bash/Shell/PowerShell</v>
      </c>
      <c r="F7032" s="1" t="str">
        <f>IFERROR(__xludf.DUMMYFUNCTION("""COMPUTED_VALUE"""),"C")</f>
        <v>C</v>
      </c>
      <c r="G7032" s="1" t="str">
        <f>IFERROR(__xludf.DUMMYFUNCTION("""COMPUTED_VALUE"""),"Go")</f>
        <v>Go</v>
      </c>
      <c r="H7032" s="1" t="str">
        <f>IFERROR(__xludf.DUMMYFUNCTION("""COMPUTED_VALUE"""),"HTML/CSS")</f>
        <v>HTML/CSS</v>
      </c>
      <c r="I7032" s="1" t="str">
        <f>IFERROR(__xludf.DUMMYFUNCTION("""COMPUTED_VALUE"""),"Java")</f>
        <v>Java</v>
      </c>
      <c r="J7032" s="1" t="str">
        <f>IFERROR(__xludf.DUMMYFUNCTION("""COMPUTED_VALUE"""),"JavaScript")</f>
        <v>JavaScript</v>
      </c>
      <c r="K7032" s="1" t="str">
        <f>IFERROR(__xludf.DUMMYFUNCTION("""COMPUTED_VALUE"""),"PHP")</f>
        <v>PHP</v>
      </c>
      <c r="L7032" s="1" t="str">
        <f>IFERROR(__xludf.DUMMYFUNCTION("""COMPUTED_VALUE"""),"Python")</f>
        <v>Python</v>
      </c>
      <c r="M7032" s="1" t="str">
        <f>IFERROR(__xludf.DUMMYFUNCTION("""COMPUTED_VALUE"""),"SQL")</f>
        <v>SQL</v>
      </c>
    </row>
    <row r="7033">
      <c r="B7033" s="1" t="str">
        <f>IFERROR(__xludf.DUMMYFUNCTION("""COMPUTED_VALUE"""),"HTML/CSS;Java;JavaScript;SQL;TypeScript")</f>
        <v>HTML/CSS;Java;JavaScript;SQL;TypeScript</v>
      </c>
      <c r="E7033" s="1" t="str">
        <f>IFERROR(__xludf.DUMMYFUNCTION("UNIQUE(SPLIT(B7033,"";""))"),"HTML/CSS")</f>
        <v>HTML/CSS</v>
      </c>
      <c r="F7033" s="1" t="str">
        <f>IFERROR(__xludf.DUMMYFUNCTION("""COMPUTED_VALUE"""),"Java")</f>
        <v>Java</v>
      </c>
      <c r="G7033" s="1" t="str">
        <f>IFERROR(__xludf.DUMMYFUNCTION("""COMPUTED_VALUE"""),"JavaScript")</f>
        <v>JavaScript</v>
      </c>
      <c r="H7033" s="1" t="str">
        <f>IFERROR(__xludf.DUMMYFUNCTION("""COMPUTED_VALUE"""),"SQL")</f>
        <v>SQL</v>
      </c>
      <c r="I7033" s="1" t="str">
        <f>IFERROR(__xludf.DUMMYFUNCTION("""COMPUTED_VALUE"""),"TypeScript")</f>
        <v>TypeScript</v>
      </c>
    </row>
    <row r="7034">
      <c r="B7034" s="1" t="str">
        <f>IFERROR(__xludf.DUMMYFUNCTION("""COMPUTED_VALUE"""),"C#;Go;HTML/CSS;Java;JavaScript;Kotlin;PHP;Python;SQL")</f>
        <v>C#;Go;HTML/CSS;Java;JavaScript;Kotlin;PHP;Python;SQL</v>
      </c>
      <c r="E7034" s="1" t="str">
        <f>IFERROR(__xludf.DUMMYFUNCTION("UNIQUE(SPLIT(B7034,"";""))"),"C#")</f>
        <v>C#</v>
      </c>
      <c r="F7034" s="1" t="str">
        <f>IFERROR(__xludf.DUMMYFUNCTION("""COMPUTED_VALUE"""),"Go")</f>
        <v>Go</v>
      </c>
      <c r="G7034" s="1" t="str">
        <f>IFERROR(__xludf.DUMMYFUNCTION("""COMPUTED_VALUE"""),"HTML/CSS")</f>
        <v>HTML/CSS</v>
      </c>
      <c r="H7034" s="1" t="str">
        <f>IFERROR(__xludf.DUMMYFUNCTION("""COMPUTED_VALUE"""),"Java")</f>
        <v>Java</v>
      </c>
      <c r="I7034" s="1" t="str">
        <f>IFERROR(__xludf.DUMMYFUNCTION("""COMPUTED_VALUE"""),"JavaScript")</f>
        <v>JavaScript</v>
      </c>
      <c r="J7034" s="1" t="str">
        <f>IFERROR(__xludf.DUMMYFUNCTION("""COMPUTED_VALUE"""),"Kotlin")</f>
        <v>Kotlin</v>
      </c>
      <c r="K7034" s="1" t="str">
        <f>IFERROR(__xludf.DUMMYFUNCTION("""COMPUTED_VALUE"""),"PHP")</f>
        <v>PHP</v>
      </c>
      <c r="L7034" s="1" t="str">
        <f>IFERROR(__xludf.DUMMYFUNCTION("""COMPUTED_VALUE"""),"Python")</f>
        <v>Python</v>
      </c>
      <c r="M7034" s="1" t="str">
        <f>IFERROR(__xludf.DUMMYFUNCTION("""COMPUTED_VALUE"""),"SQL")</f>
        <v>SQL</v>
      </c>
    </row>
    <row r="7035">
      <c r="B7035" s="1" t="str">
        <f>IFERROR(__xludf.DUMMYFUNCTION("""COMPUTED_VALUE"""),"HTML/CSS;Java;JavaScript;Ruby")</f>
        <v>HTML/CSS;Java;JavaScript;Ruby</v>
      </c>
      <c r="E7035" s="1" t="str">
        <f>IFERROR(__xludf.DUMMYFUNCTION("UNIQUE(SPLIT(B7035,"";""))"),"HTML/CSS")</f>
        <v>HTML/CSS</v>
      </c>
      <c r="F7035" s="1" t="str">
        <f>IFERROR(__xludf.DUMMYFUNCTION("""COMPUTED_VALUE"""),"Java")</f>
        <v>Java</v>
      </c>
      <c r="G7035" s="1" t="str">
        <f>IFERROR(__xludf.DUMMYFUNCTION("""COMPUTED_VALUE"""),"JavaScript")</f>
        <v>JavaScript</v>
      </c>
      <c r="H7035" s="1" t="str">
        <f>IFERROR(__xludf.DUMMYFUNCTION("""COMPUTED_VALUE"""),"Ruby")</f>
        <v>Ruby</v>
      </c>
    </row>
    <row r="7036">
      <c r="B7036" s="1" t="str">
        <f>IFERROR(__xludf.DUMMYFUNCTION("""COMPUTED_VALUE"""),"HTML/CSS;Java;JavaScript")</f>
        <v>HTML/CSS;Java;JavaScript</v>
      </c>
      <c r="E7036" s="1" t="str">
        <f>IFERROR(__xludf.DUMMYFUNCTION("UNIQUE(SPLIT(B7036,"";""))"),"HTML/CSS")</f>
        <v>HTML/CSS</v>
      </c>
      <c r="F7036" s="1" t="str">
        <f>IFERROR(__xludf.DUMMYFUNCTION("""COMPUTED_VALUE"""),"Java")</f>
        <v>Java</v>
      </c>
      <c r="G7036" s="1" t="str">
        <f>IFERROR(__xludf.DUMMYFUNCTION("""COMPUTED_VALUE"""),"JavaScript")</f>
        <v>JavaScript</v>
      </c>
    </row>
    <row r="7037">
      <c r="B7037" s="1" t="str">
        <f>IFERROR(__xludf.DUMMYFUNCTION("""COMPUTED_VALUE"""),"Java;SQL")</f>
        <v>Java;SQL</v>
      </c>
      <c r="E7037" s="1" t="str">
        <f>IFERROR(__xludf.DUMMYFUNCTION("UNIQUE(SPLIT(B7037,"";""))"),"Java")</f>
        <v>Java</v>
      </c>
      <c r="F7037" s="1" t="str">
        <f>IFERROR(__xludf.DUMMYFUNCTION("""COMPUTED_VALUE"""),"SQL")</f>
        <v>SQL</v>
      </c>
    </row>
    <row r="7038">
      <c r="B7038" s="1" t="str">
        <f>IFERROR(__xludf.DUMMYFUNCTION("""COMPUTED_VALUE"""),"C#;HTML/CSS;JavaScript;TypeScript")</f>
        <v>C#;HTML/CSS;JavaScript;TypeScript</v>
      </c>
      <c r="E7038" s="1" t="str">
        <f>IFERROR(__xludf.DUMMYFUNCTION("UNIQUE(SPLIT(B7038,"";""))"),"C#")</f>
        <v>C#</v>
      </c>
      <c r="F7038" s="1" t="str">
        <f>IFERROR(__xludf.DUMMYFUNCTION("""COMPUTED_VALUE"""),"HTML/CSS")</f>
        <v>HTML/CSS</v>
      </c>
      <c r="G7038" s="1" t="str">
        <f>IFERROR(__xludf.DUMMYFUNCTION("""COMPUTED_VALUE"""),"JavaScript")</f>
        <v>JavaScript</v>
      </c>
      <c r="H7038" s="1" t="str">
        <f>IFERROR(__xludf.DUMMYFUNCTION("""COMPUTED_VALUE"""),"TypeScript")</f>
        <v>TypeScript</v>
      </c>
    </row>
    <row r="7039">
      <c r="B7039" s="1" t="str">
        <f>IFERROR(__xludf.DUMMYFUNCTION("""COMPUTED_VALUE"""),"C#;SQL")</f>
        <v>C#;SQL</v>
      </c>
      <c r="E7039" s="1" t="str">
        <f>IFERROR(__xludf.DUMMYFUNCTION("UNIQUE(SPLIT(B7039,"";""))"),"C#")</f>
        <v>C#</v>
      </c>
      <c r="F7039" s="1" t="str">
        <f>IFERROR(__xludf.DUMMYFUNCTION("""COMPUTED_VALUE"""),"SQL")</f>
        <v>SQL</v>
      </c>
    </row>
    <row r="7040">
      <c r="B7040" s="1" t="str">
        <f>IFERROR(__xludf.DUMMYFUNCTION("""COMPUTED_VALUE"""),"Bash/Shell/PowerShell;C;C++;C#;HTML/CSS;Java;JavaScript;PHP;SQL;Other(s):")</f>
        <v>Bash/Shell/PowerShell;C;C++;C#;HTML/CSS;Java;JavaScript;PHP;SQL;Other(s):</v>
      </c>
      <c r="E7040" s="1" t="str">
        <f>IFERROR(__xludf.DUMMYFUNCTION("UNIQUE(SPLIT(B7040,"";""))"),"Bash/Shell/PowerShell")</f>
        <v>Bash/Shell/PowerShell</v>
      </c>
      <c r="F7040" s="1" t="str">
        <f>IFERROR(__xludf.DUMMYFUNCTION("""COMPUTED_VALUE"""),"C")</f>
        <v>C</v>
      </c>
      <c r="G7040" s="1" t="str">
        <f>IFERROR(__xludf.DUMMYFUNCTION("""COMPUTED_VALUE"""),"C++")</f>
        <v>C++</v>
      </c>
      <c r="H7040" s="1" t="str">
        <f>IFERROR(__xludf.DUMMYFUNCTION("""COMPUTED_VALUE"""),"C#")</f>
        <v>C#</v>
      </c>
      <c r="I7040" s="1" t="str">
        <f>IFERROR(__xludf.DUMMYFUNCTION("""COMPUTED_VALUE"""),"HTML/CSS")</f>
        <v>HTML/CSS</v>
      </c>
      <c r="J7040" s="1" t="str">
        <f>IFERROR(__xludf.DUMMYFUNCTION("""COMPUTED_VALUE"""),"Java")</f>
        <v>Java</v>
      </c>
      <c r="K7040" s="1" t="str">
        <f>IFERROR(__xludf.DUMMYFUNCTION("""COMPUTED_VALUE"""),"JavaScript")</f>
        <v>JavaScript</v>
      </c>
      <c r="L7040" s="1" t="str">
        <f>IFERROR(__xludf.DUMMYFUNCTION("""COMPUTED_VALUE"""),"PHP")</f>
        <v>PHP</v>
      </c>
      <c r="M7040" s="1" t="str">
        <f>IFERROR(__xludf.DUMMYFUNCTION("""COMPUTED_VALUE"""),"SQL")</f>
        <v>SQL</v>
      </c>
      <c r="N7040" s="1" t="str">
        <f>IFERROR(__xludf.DUMMYFUNCTION("""COMPUTED_VALUE"""),"Other(s):")</f>
        <v>Other(s):</v>
      </c>
    </row>
    <row r="7041">
      <c r="B7041" s="1" t="str">
        <f>IFERROR(__xludf.DUMMYFUNCTION("""COMPUTED_VALUE"""),"JavaScript;Python;SQL")</f>
        <v>JavaScript;Python;SQL</v>
      </c>
      <c r="E7041" s="1" t="str">
        <f>IFERROR(__xludf.DUMMYFUNCTION("UNIQUE(SPLIT(B7041,"";""))"),"JavaScript")</f>
        <v>JavaScript</v>
      </c>
      <c r="F7041" s="1" t="str">
        <f>IFERROR(__xludf.DUMMYFUNCTION("""COMPUTED_VALUE"""),"Python")</f>
        <v>Python</v>
      </c>
      <c r="G7041" s="1" t="str">
        <f>IFERROR(__xludf.DUMMYFUNCTION("""COMPUTED_VALUE"""),"SQL")</f>
        <v>SQL</v>
      </c>
    </row>
    <row r="7042">
      <c r="B7042" s="1" t="str">
        <f>IFERROR(__xludf.DUMMYFUNCTION("""COMPUTED_VALUE"""),"Bash/Shell/PowerShell;HTML/CSS;JavaScript;PHP;Ruby;Swift;TypeScript")</f>
        <v>Bash/Shell/PowerShell;HTML/CSS;JavaScript;PHP;Ruby;Swift;TypeScript</v>
      </c>
      <c r="E7042" s="1" t="str">
        <f>IFERROR(__xludf.DUMMYFUNCTION("UNIQUE(SPLIT(B7042,"";""))"),"Bash/Shell/PowerShell")</f>
        <v>Bash/Shell/PowerShell</v>
      </c>
      <c r="F7042" s="1" t="str">
        <f>IFERROR(__xludf.DUMMYFUNCTION("""COMPUTED_VALUE"""),"HTML/CSS")</f>
        <v>HTML/CSS</v>
      </c>
      <c r="G7042" s="1" t="str">
        <f>IFERROR(__xludf.DUMMYFUNCTION("""COMPUTED_VALUE"""),"JavaScript")</f>
        <v>JavaScript</v>
      </c>
      <c r="H7042" s="1" t="str">
        <f>IFERROR(__xludf.DUMMYFUNCTION("""COMPUTED_VALUE"""),"PHP")</f>
        <v>PHP</v>
      </c>
      <c r="I7042" s="1" t="str">
        <f>IFERROR(__xludf.DUMMYFUNCTION("""COMPUTED_VALUE"""),"Ruby")</f>
        <v>Ruby</v>
      </c>
      <c r="J7042" s="1" t="str">
        <f>IFERROR(__xludf.DUMMYFUNCTION("""COMPUTED_VALUE"""),"Swift")</f>
        <v>Swift</v>
      </c>
      <c r="K7042" s="1" t="str">
        <f>IFERROR(__xludf.DUMMYFUNCTION("""COMPUTED_VALUE"""),"TypeScript")</f>
        <v>TypeScript</v>
      </c>
    </row>
    <row r="7043">
      <c r="B7043" s="1" t="str">
        <f>IFERROR(__xludf.DUMMYFUNCTION("""COMPUTED_VALUE"""),"Swift")</f>
        <v>Swift</v>
      </c>
      <c r="E7043" s="1" t="str">
        <f>IFERROR(__xludf.DUMMYFUNCTION("UNIQUE(SPLIT(B7043,"";""))"),"Swift")</f>
        <v>Swift</v>
      </c>
    </row>
    <row r="7044">
      <c r="B7044" s="1" t="str">
        <f>IFERROR(__xludf.DUMMYFUNCTION("""COMPUTED_VALUE"""),"C#;HTML/CSS;JavaScript;SQL")</f>
        <v>C#;HTML/CSS;JavaScript;SQL</v>
      </c>
      <c r="E7044" s="1" t="str">
        <f>IFERROR(__xludf.DUMMYFUNCTION("UNIQUE(SPLIT(B7044,"";""))"),"C#")</f>
        <v>C#</v>
      </c>
      <c r="F7044" s="1" t="str">
        <f>IFERROR(__xludf.DUMMYFUNCTION("""COMPUTED_VALUE"""),"HTML/CSS")</f>
        <v>HTML/CSS</v>
      </c>
      <c r="G7044" s="1" t="str">
        <f>IFERROR(__xludf.DUMMYFUNCTION("""COMPUTED_VALUE"""),"JavaScript")</f>
        <v>JavaScript</v>
      </c>
      <c r="H7044" s="1" t="str">
        <f>IFERROR(__xludf.DUMMYFUNCTION("""COMPUTED_VALUE"""),"SQL")</f>
        <v>SQL</v>
      </c>
    </row>
    <row r="7045">
      <c r="B7045" s="1" t="str">
        <f>IFERROR(__xludf.DUMMYFUNCTION("""COMPUTED_VALUE"""),"Objective-C;Python;Swift")</f>
        <v>Objective-C;Python;Swift</v>
      </c>
      <c r="E7045" s="1" t="str">
        <f>IFERROR(__xludf.DUMMYFUNCTION("UNIQUE(SPLIT(B7045,"";""))"),"Objective-C")</f>
        <v>Objective-C</v>
      </c>
      <c r="F7045" s="1" t="str">
        <f>IFERROR(__xludf.DUMMYFUNCTION("""COMPUTED_VALUE"""),"Python")</f>
        <v>Python</v>
      </c>
      <c r="G7045" s="1" t="str">
        <f>IFERROR(__xludf.DUMMYFUNCTION("""COMPUTED_VALUE"""),"Swift")</f>
        <v>Swift</v>
      </c>
    </row>
    <row r="7046">
      <c r="B7046" s="1" t="str">
        <f>IFERROR(__xludf.DUMMYFUNCTION("""COMPUTED_VALUE"""),"JavaScript;PHP;SQL;Other(s):")</f>
        <v>JavaScript;PHP;SQL;Other(s):</v>
      </c>
      <c r="E7046" s="1" t="str">
        <f>IFERROR(__xludf.DUMMYFUNCTION("UNIQUE(SPLIT(B7046,"";""))"),"JavaScript")</f>
        <v>JavaScript</v>
      </c>
      <c r="F7046" s="1" t="str">
        <f>IFERROR(__xludf.DUMMYFUNCTION("""COMPUTED_VALUE"""),"PHP")</f>
        <v>PHP</v>
      </c>
      <c r="G7046" s="1" t="str">
        <f>IFERROR(__xludf.DUMMYFUNCTION("""COMPUTED_VALUE"""),"SQL")</f>
        <v>SQL</v>
      </c>
      <c r="H7046" s="1" t="str">
        <f>IFERROR(__xludf.DUMMYFUNCTION("""COMPUTED_VALUE"""),"Other(s):")</f>
        <v>Other(s):</v>
      </c>
    </row>
    <row r="7047">
      <c r="B7047" s="1" t="str">
        <f>IFERROR(__xludf.DUMMYFUNCTION("""COMPUTED_VALUE"""),"Assembly;Bash/Shell/PowerShell;C;C++;C#;Python;Scala;SQL")</f>
        <v>Assembly;Bash/Shell/PowerShell;C;C++;C#;Python;Scala;SQL</v>
      </c>
      <c r="E7047" s="1" t="str">
        <f>IFERROR(__xludf.DUMMYFUNCTION("UNIQUE(SPLIT(B7047,"";""))"),"Assembly")</f>
        <v>Assembly</v>
      </c>
      <c r="F7047" s="1" t="str">
        <f>IFERROR(__xludf.DUMMYFUNCTION("""COMPUTED_VALUE"""),"Bash/Shell/PowerShell")</f>
        <v>Bash/Shell/PowerShell</v>
      </c>
      <c r="G7047" s="1" t="str">
        <f>IFERROR(__xludf.DUMMYFUNCTION("""COMPUTED_VALUE"""),"C")</f>
        <v>C</v>
      </c>
      <c r="H7047" s="1" t="str">
        <f>IFERROR(__xludf.DUMMYFUNCTION("""COMPUTED_VALUE"""),"C++")</f>
        <v>C++</v>
      </c>
      <c r="I7047" s="1" t="str">
        <f>IFERROR(__xludf.DUMMYFUNCTION("""COMPUTED_VALUE"""),"C#")</f>
        <v>C#</v>
      </c>
      <c r="J7047" s="1" t="str">
        <f>IFERROR(__xludf.DUMMYFUNCTION("""COMPUTED_VALUE"""),"Python")</f>
        <v>Python</v>
      </c>
      <c r="K7047" s="1" t="str">
        <f>IFERROR(__xludf.DUMMYFUNCTION("""COMPUTED_VALUE"""),"Scala")</f>
        <v>Scala</v>
      </c>
      <c r="L7047" s="1" t="str">
        <f>IFERROR(__xludf.DUMMYFUNCTION("""COMPUTED_VALUE"""),"SQL")</f>
        <v>SQL</v>
      </c>
    </row>
    <row r="7048">
      <c r="B7048" s="1" t="str">
        <f>IFERROR(__xludf.DUMMYFUNCTION("""COMPUTED_VALUE"""),"Bash/Shell/PowerShell;C;C++;HTML/CSS;Java;JavaScript;PHP;Python;R;SQL;VBA")</f>
        <v>Bash/Shell/PowerShell;C;C++;HTML/CSS;Java;JavaScript;PHP;Python;R;SQL;VBA</v>
      </c>
      <c r="E7048" s="1" t="str">
        <f>IFERROR(__xludf.DUMMYFUNCTION("UNIQUE(SPLIT(B7048,"";""))"),"Bash/Shell/PowerShell")</f>
        <v>Bash/Shell/PowerShell</v>
      </c>
      <c r="F7048" s="1" t="str">
        <f>IFERROR(__xludf.DUMMYFUNCTION("""COMPUTED_VALUE"""),"C")</f>
        <v>C</v>
      </c>
      <c r="G7048" s="1" t="str">
        <f>IFERROR(__xludf.DUMMYFUNCTION("""COMPUTED_VALUE"""),"C++")</f>
        <v>C++</v>
      </c>
      <c r="H7048" s="1" t="str">
        <f>IFERROR(__xludf.DUMMYFUNCTION("""COMPUTED_VALUE"""),"HTML/CSS")</f>
        <v>HTML/CSS</v>
      </c>
      <c r="I7048" s="1" t="str">
        <f>IFERROR(__xludf.DUMMYFUNCTION("""COMPUTED_VALUE"""),"Java")</f>
        <v>Java</v>
      </c>
      <c r="J7048" s="1" t="str">
        <f>IFERROR(__xludf.DUMMYFUNCTION("""COMPUTED_VALUE"""),"JavaScript")</f>
        <v>JavaScript</v>
      </c>
      <c r="K7048" s="1" t="str">
        <f>IFERROR(__xludf.DUMMYFUNCTION("""COMPUTED_VALUE"""),"PHP")</f>
        <v>PHP</v>
      </c>
      <c r="L7048" s="1" t="str">
        <f>IFERROR(__xludf.DUMMYFUNCTION("""COMPUTED_VALUE"""),"Python")</f>
        <v>Python</v>
      </c>
      <c r="M7048" s="1" t="str">
        <f>IFERROR(__xludf.DUMMYFUNCTION("""COMPUTED_VALUE"""),"R")</f>
        <v>R</v>
      </c>
      <c r="N7048" s="1" t="str">
        <f>IFERROR(__xludf.DUMMYFUNCTION("""COMPUTED_VALUE"""),"SQL")</f>
        <v>SQL</v>
      </c>
      <c r="O7048" s="1" t="str">
        <f>IFERROR(__xludf.DUMMYFUNCTION("""COMPUTED_VALUE"""),"VBA")</f>
        <v>VBA</v>
      </c>
    </row>
    <row r="7049">
      <c r="B7049" s="1" t="str">
        <f>IFERROR(__xludf.DUMMYFUNCTION("""COMPUTED_VALUE"""),"Assembly;Bash/Shell/PowerShell;C;C++;Java;Kotlin;Python")</f>
        <v>Assembly;Bash/Shell/PowerShell;C;C++;Java;Kotlin;Python</v>
      </c>
      <c r="E7049" s="1" t="str">
        <f>IFERROR(__xludf.DUMMYFUNCTION("UNIQUE(SPLIT(B7049,"";""))"),"Assembly")</f>
        <v>Assembly</v>
      </c>
      <c r="F7049" s="1" t="str">
        <f>IFERROR(__xludf.DUMMYFUNCTION("""COMPUTED_VALUE"""),"Bash/Shell/PowerShell")</f>
        <v>Bash/Shell/PowerShell</v>
      </c>
      <c r="G7049" s="1" t="str">
        <f>IFERROR(__xludf.DUMMYFUNCTION("""COMPUTED_VALUE"""),"C")</f>
        <v>C</v>
      </c>
      <c r="H7049" s="1" t="str">
        <f>IFERROR(__xludf.DUMMYFUNCTION("""COMPUTED_VALUE"""),"C++")</f>
        <v>C++</v>
      </c>
      <c r="I7049" s="1" t="str">
        <f>IFERROR(__xludf.DUMMYFUNCTION("""COMPUTED_VALUE"""),"Java")</f>
        <v>Java</v>
      </c>
      <c r="J7049" s="1" t="str">
        <f>IFERROR(__xludf.DUMMYFUNCTION("""COMPUTED_VALUE"""),"Kotlin")</f>
        <v>Kotlin</v>
      </c>
      <c r="K7049" s="1" t="str">
        <f>IFERROR(__xludf.DUMMYFUNCTION("""COMPUTED_VALUE"""),"Python")</f>
        <v>Python</v>
      </c>
    </row>
    <row r="7050">
      <c r="B7050" s="1" t="str">
        <f>IFERROR(__xludf.DUMMYFUNCTION("""COMPUTED_VALUE"""),"Bash/Shell/PowerShell;HTML/CSS;JavaScript")</f>
        <v>Bash/Shell/PowerShell;HTML/CSS;JavaScript</v>
      </c>
      <c r="E7050" s="1" t="str">
        <f>IFERROR(__xludf.DUMMYFUNCTION("UNIQUE(SPLIT(B7050,"";""))"),"Bash/Shell/PowerShell")</f>
        <v>Bash/Shell/PowerShell</v>
      </c>
      <c r="F7050" s="1" t="str">
        <f>IFERROR(__xludf.DUMMYFUNCTION("""COMPUTED_VALUE"""),"HTML/CSS")</f>
        <v>HTML/CSS</v>
      </c>
      <c r="G7050" s="1" t="str">
        <f>IFERROR(__xludf.DUMMYFUNCTION("""COMPUTED_VALUE"""),"JavaScript")</f>
        <v>JavaScript</v>
      </c>
    </row>
    <row r="7051">
      <c r="B7051" s="1" t="str">
        <f>IFERROR(__xludf.DUMMYFUNCTION("""COMPUTED_VALUE"""),"HTML/CSS;Java;JavaScript;PHP;SQL")</f>
        <v>HTML/CSS;Java;JavaScript;PHP;SQL</v>
      </c>
      <c r="E7051" s="1" t="str">
        <f>IFERROR(__xludf.DUMMYFUNCTION("UNIQUE(SPLIT(B7051,"";""))"),"HTML/CSS")</f>
        <v>HTML/CSS</v>
      </c>
      <c r="F7051" s="1" t="str">
        <f>IFERROR(__xludf.DUMMYFUNCTION("""COMPUTED_VALUE"""),"Java")</f>
        <v>Java</v>
      </c>
      <c r="G7051" s="1" t="str">
        <f>IFERROR(__xludf.DUMMYFUNCTION("""COMPUTED_VALUE"""),"JavaScript")</f>
        <v>JavaScript</v>
      </c>
      <c r="H7051" s="1" t="str">
        <f>IFERROR(__xludf.DUMMYFUNCTION("""COMPUTED_VALUE"""),"PHP")</f>
        <v>PHP</v>
      </c>
      <c r="I7051" s="1" t="str">
        <f>IFERROR(__xludf.DUMMYFUNCTION("""COMPUTED_VALUE"""),"SQL")</f>
        <v>SQL</v>
      </c>
    </row>
    <row r="7052">
      <c r="B7052" s="1" t="str">
        <f>IFERROR(__xludf.DUMMYFUNCTION("""COMPUTED_VALUE"""),"Java;Python")</f>
        <v>Java;Python</v>
      </c>
      <c r="E7052" s="1" t="str">
        <f>IFERROR(__xludf.DUMMYFUNCTION("UNIQUE(SPLIT(B7052,"";""))"),"Java")</f>
        <v>Java</v>
      </c>
      <c r="F7052" s="1" t="str">
        <f>IFERROR(__xludf.DUMMYFUNCTION("""COMPUTED_VALUE"""),"Python")</f>
        <v>Python</v>
      </c>
    </row>
    <row r="7053">
      <c r="B7053" s="1" t="str">
        <f>IFERROR(__xludf.DUMMYFUNCTION("""COMPUTED_VALUE"""),"C#;HTML/CSS;Java;JavaScript;Kotlin;SQL")</f>
        <v>C#;HTML/CSS;Java;JavaScript;Kotlin;SQL</v>
      </c>
      <c r="E7053" s="1" t="str">
        <f>IFERROR(__xludf.DUMMYFUNCTION("UNIQUE(SPLIT(B7053,"";""))"),"C#")</f>
        <v>C#</v>
      </c>
      <c r="F7053" s="1" t="str">
        <f>IFERROR(__xludf.DUMMYFUNCTION("""COMPUTED_VALUE"""),"HTML/CSS")</f>
        <v>HTML/CSS</v>
      </c>
      <c r="G7053" s="1" t="str">
        <f>IFERROR(__xludf.DUMMYFUNCTION("""COMPUTED_VALUE"""),"Java")</f>
        <v>Java</v>
      </c>
      <c r="H7053" s="1" t="str">
        <f>IFERROR(__xludf.DUMMYFUNCTION("""COMPUTED_VALUE"""),"JavaScript")</f>
        <v>JavaScript</v>
      </c>
      <c r="I7053" s="1" t="str">
        <f>IFERROR(__xludf.DUMMYFUNCTION("""COMPUTED_VALUE"""),"Kotlin")</f>
        <v>Kotlin</v>
      </c>
      <c r="J7053" s="1" t="str">
        <f>IFERROR(__xludf.DUMMYFUNCTION("""COMPUTED_VALUE"""),"SQL")</f>
        <v>SQL</v>
      </c>
    </row>
    <row r="7054">
      <c r="B7054" s="1" t="str">
        <f>IFERROR(__xludf.DUMMYFUNCTION("""COMPUTED_VALUE"""),"HTML/CSS;Java;JavaScript;SQL")</f>
        <v>HTML/CSS;Java;JavaScript;SQL</v>
      </c>
      <c r="E7054" s="1" t="str">
        <f>IFERROR(__xludf.DUMMYFUNCTION("UNIQUE(SPLIT(B7054,"";""))"),"HTML/CSS")</f>
        <v>HTML/CSS</v>
      </c>
      <c r="F7054" s="1" t="str">
        <f>IFERROR(__xludf.DUMMYFUNCTION("""COMPUTED_VALUE"""),"Java")</f>
        <v>Java</v>
      </c>
      <c r="G7054" s="1" t="str">
        <f>IFERROR(__xludf.DUMMYFUNCTION("""COMPUTED_VALUE"""),"JavaScript")</f>
        <v>JavaScript</v>
      </c>
      <c r="H7054" s="1" t="str">
        <f>IFERROR(__xludf.DUMMYFUNCTION("""COMPUTED_VALUE"""),"SQL")</f>
        <v>SQL</v>
      </c>
    </row>
    <row r="7055">
      <c r="B7055" s="1" t="str">
        <f>IFERROR(__xludf.DUMMYFUNCTION("""COMPUTED_VALUE"""),"Bash/Shell/PowerShell;C#;HTML/CSS;JavaScript;TypeScript")</f>
        <v>Bash/Shell/PowerShell;C#;HTML/CSS;JavaScript;TypeScript</v>
      </c>
      <c r="E7055" s="1" t="str">
        <f>IFERROR(__xludf.DUMMYFUNCTION("UNIQUE(SPLIT(B7055,"";""))"),"Bash/Shell/PowerShell")</f>
        <v>Bash/Shell/PowerShell</v>
      </c>
      <c r="F7055" s="1" t="str">
        <f>IFERROR(__xludf.DUMMYFUNCTION("""COMPUTED_VALUE"""),"C#")</f>
        <v>C#</v>
      </c>
      <c r="G7055" s="1" t="str">
        <f>IFERROR(__xludf.DUMMYFUNCTION("""COMPUTED_VALUE"""),"HTML/CSS")</f>
        <v>HTML/CSS</v>
      </c>
      <c r="H7055" s="1" t="str">
        <f>IFERROR(__xludf.DUMMYFUNCTION("""COMPUTED_VALUE"""),"JavaScript")</f>
        <v>JavaScript</v>
      </c>
      <c r="I7055" s="1" t="str">
        <f>IFERROR(__xludf.DUMMYFUNCTION("""COMPUTED_VALUE"""),"TypeScript")</f>
        <v>TypeScript</v>
      </c>
    </row>
    <row r="7056">
      <c r="B7056" s="1" t="str">
        <f>IFERROR(__xludf.DUMMYFUNCTION("""COMPUTED_VALUE"""),"Bash/Shell/PowerShell;Go;HTML/CSS;JavaScript;Ruby")</f>
        <v>Bash/Shell/PowerShell;Go;HTML/CSS;JavaScript;Ruby</v>
      </c>
      <c r="E7056" s="1" t="str">
        <f>IFERROR(__xludf.DUMMYFUNCTION("UNIQUE(SPLIT(B7056,"";""))"),"Bash/Shell/PowerShell")</f>
        <v>Bash/Shell/PowerShell</v>
      </c>
      <c r="F7056" s="1" t="str">
        <f>IFERROR(__xludf.DUMMYFUNCTION("""COMPUTED_VALUE"""),"Go")</f>
        <v>Go</v>
      </c>
      <c r="G7056" s="1" t="str">
        <f>IFERROR(__xludf.DUMMYFUNCTION("""COMPUTED_VALUE"""),"HTML/CSS")</f>
        <v>HTML/CSS</v>
      </c>
      <c r="H7056" s="1" t="str">
        <f>IFERROR(__xludf.DUMMYFUNCTION("""COMPUTED_VALUE"""),"JavaScript")</f>
        <v>JavaScript</v>
      </c>
      <c r="I7056" s="1" t="str">
        <f>IFERROR(__xludf.DUMMYFUNCTION("""COMPUTED_VALUE"""),"Ruby")</f>
        <v>Ruby</v>
      </c>
    </row>
    <row r="7057">
      <c r="B7057" s="1" t="str">
        <f>IFERROR(__xludf.DUMMYFUNCTION("""COMPUTED_VALUE"""),"C#;Java;JavaScript;VBA")</f>
        <v>C#;Java;JavaScript;VBA</v>
      </c>
      <c r="E7057" s="1" t="str">
        <f>IFERROR(__xludf.DUMMYFUNCTION("UNIQUE(SPLIT(B7057,"";""))"),"C#")</f>
        <v>C#</v>
      </c>
      <c r="F7057" s="1" t="str">
        <f>IFERROR(__xludf.DUMMYFUNCTION("""COMPUTED_VALUE"""),"Java")</f>
        <v>Java</v>
      </c>
      <c r="G7057" s="1" t="str">
        <f>IFERROR(__xludf.DUMMYFUNCTION("""COMPUTED_VALUE"""),"JavaScript")</f>
        <v>JavaScript</v>
      </c>
      <c r="H7057" s="1" t="str">
        <f>IFERROR(__xludf.DUMMYFUNCTION("""COMPUTED_VALUE"""),"VBA")</f>
        <v>VBA</v>
      </c>
    </row>
    <row r="7058">
      <c r="B7058" s="1" t="str">
        <f>IFERROR(__xludf.DUMMYFUNCTION("""COMPUTED_VALUE"""),"C++;R")</f>
        <v>C++;R</v>
      </c>
      <c r="E7058" s="1" t="str">
        <f>IFERROR(__xludf.DUMMYFUNCTION("UNIQUE(SPLIT(B7058,"";""))"),"C++")</f>
        <v>C++</v>
      </c>
      <c r="F7058" s="1" t="str">
        <f>IFERROR(__xludf.DUMMYFUNCTION("""COMPUTED_VALUE"""),"R")</f>
        <v>R</v>
      </c>
    </row>
    <row r="7059">
      <c r="B7059" s="1" t="str">
        <f>IFERROR(__xludf.DUMMYFUNCTION("""COMPUTED_VALUE"""),"C#;HTML/CSS;JavaScript;SQL;TypeScript")</f>
        <v>C#;HTML/CSS;JavaScript;SQL;TypeScript</v>
      </c>
      <c r="E7059" s="1" t="str">
        <f>IFERROR(__xludf.DUMMYFUNCTION("UNIQUE(SPLIT(B7059,"";""))"),"C#")</f>
        <v>C#</v>
      </c>
      <c r="F7059" s="1" t="str">
        <f>IFERROR(__xludf.DUMMYFUNCTION("""COMPUTED_VALUE"""),"HTML/CSS")</f>
        <v>HTML/CSS</v>
      </c>
      <c r="G7059" s="1" t="str">
        <f>IFERROR(__xludf.DUMMYFUNCTION("""COMPUTED_VALUE"""),"JavaScript")</f>
        <v>JavaScript</v>
      </c>
      <c r="H7059" s="1" t="str">
        <f>IFERROR(__xludf.DUMMYFUNCTION("""COMPUTED_VALUE"""),"SQL")</f>
        <v>SQL</v>
      </c>
      <c r="I7059" s="1" t="str">
        <f>IFERROR(__xludf.DUMMYFUNCTION("""COMPUTED_VALUE"""),"TypeScript")</f>
        <v>TypeScript</v>
      </c>
    </row>
    <row r="7060">
      <c r="B7060" s="1" t="str">
        <f>IFERROR(__xludf.DUMMYFUNCTION("""COMPUTED_VALUE"""),"C++;HTML/CSS;JavaScript;PHP;SQL;TypeScript")</f>
        <v>C++;HTML/CSS;JavaScript;PHP;SQL;TypeScript</v>
      </c>
      <c r="E7060" s="1" t="str">
        <f>IFERROR(__xludf.DUMMYFUNCTION("UNIQUE(SPLIT(B7060,"";""))"),"C++")</f>
        <v>C++</v>
      </c>
      <c r="F7060" s="1" t="str">
        <f>IFERROR(__xludf.DUMMYFUNCTION("""COMPUTED_VALUE"""),"HTML/CSS")</f>
        <v>HTML/CSS</v>
      </c>
      <c r="G7060" s="1" t="str">
        <f>IFERROR(__xludf.DUMMYFUNCTION("""COMPUTED_VALUE"""),"JavaScript")</f>
        <v>JavaScript</v>
      </c>
      <c r="H7060" s="1" t="str">
        <f>IFERROR(__xludf.DUMMYFUNCTION("""COMPUTED_VALUE"""),"PHP")</f>
        <v>PHP</v>
      </c>
      <c r="I7060" s="1" t="str">
        <f>IFERROR(__xludf.DUMMYFUNCTION("""COMPUTED_VALUE"""),"SQL")</f>
        <v>SQL</v>
      </c>
      <c r="J7060" s="1" t="str">
        <f>IFERROR(__xludf.DUMMYFUNCTION("""COMPUTED_VALUE"""),"TypeScript")</f>
        <v>TypeScript</v>
      </c>
    </row>
    <row r="7061">
      <c r="B7061" s="1" t="str">
        <f>IFERROR(__xludf.DUMMYFUNCTION("""COMPUTED_VALUE"""),"Bash/Shell/PowerShell;Dart;HTML/CSS;JavaScript;Python;Ruby")</f>
        <v>Bash/Shell/PowerShell;Dart;HTML/CSS;JavaScript;Python;Ruby</v>
      </c>
      <c r="E7061" s="1" t="str">
        <f>IFERROR(__xludf.DUMMYFUNCTION("UNIQUE(SPLIT(B7061,"";""))"),"Bash/Shell/PowerShell")</f>
        <v>Bash/Shell/PowerShell</v>
      </c>
      <c r="F7061" s="1" t="str">
        <f>IFERROR(__xludf.DUMMYFUNCTION("""COMPUTED_VALUE"""),"Dart")</f>
        <v>Dart</v>
      </c>
      <c r="G7061" s="1" t="str">
        <f>IFERROR(__xludf.DUMMYFUNCTION("""COMPUTED_VALUE"""),"HTML/CSS")</f>
        <v>HTML/CSS</v>
      </c>
      <c r="H7061" s="1" t="str">
        <f>IFERROR(__xludf.DUMMYFUNCTION("""COMPUTED_VALUE"""),"JavaScript")</f>
        <v>JavaScript</v>
      </c>
      <c r="I7061" s="1" t="str">
        <f>IFERROR(__xludf.DUMMYFUNCTION("""COMPUTED_VALUE"""),"Python")</f>
        <v>Python</v>
      </c>
      <c r="J7061" s="1" t="str">
        <f>IFERROR(__xludf.DUMMYFUNCTION("""COMPUTED_VALUE"""),"Ruby")</f>
        <v>Ruby</v>
      </c>
    </row>
    <row r="7062">
      <c r="B7062" s="1" t="str">
        <f>IFERROR(__xludf.DUMMYFUNCTION("""COMPUTED_VALUE"""),"C++;C#;HTML/CSS;JavaScript;PHP;Python;SQL;Other(s):")</f>
        <v>C++;C#;HTML/CSS;JavaScript;PHP;Python;SQL;Other(s):</v>
      </c>
      <c r="E7062" s="1" t="str">
        <f>IFERROR(__xludf.DUMMYFUNCTION("UNIQUE(SPLIT(B7062,"";""))"),"C++")</f>
        <v>C++</v>
      </c>
      <c r="F7062" s="1" t="str">
        <f>IFERROR(__xludf.DUMMYFUNCTION("""COMPUTED_VALUE"""),"C#")</f>
        <v>C#</v>
      </c>
      <c r="G7062" s="1" t="str">
        <f>IFERROR(__xludf.DUMMYFUNCTION("""COMPUTED_VALUE"""),"HTML/CSS")</f>
        <v>HTML/CSS</v>
      </c>
      <c r="H7062" s="1" t="str">
        <f>IFERROR(__xludf.DUMMYFUNCTION("""COMPUTED_VALUE"""),"JavaScript")</f>
        <v>JavaScript</v>
      </c>
      <c r="I7062" s="1" t="str">
        <f>IFERROR(__xludf.DUMMYFUNCTION("""COMPUTED_VALUE"""),"PHP")</f>
        <v>PHP</v>
      </c>
      <c r="J7062" s="1" t="str">
        <f>IFERROR(__xludf.DUMMYFUNCTION("""COMPUTED_VALUE"""),"Python")</f>
        <v>Python</v>
      </c>
      <c r="K7062" s="1" t="str">
        <f>IFERROR(__xludf.DUMMYFUNCTION("""COMPUTED_VALUE"""),"SQL")</f>
        <v>SQL</v>
      </c>
      <c r="L7062" s="1" t="str">
        <f>IFERROR(__xludf.DUMMYFUNCTION("""COMPUTED_VALUE"""),"Other(s):")</f>
        <v>Other(s):</v>
      </c>
    </row>
    <row r="7063">
      <c r="B7063" s="1" t="str">
        <f>IFERROR(__xludf.DUMMYFUNCTION("""COMPUTED_VALUE"""),"JavaScript;PHP;Python;SQL;TypeScript")</f>
        <v>JavaScript;PHP;Python;SQL;TypeScript</v>
      </c>
      <c r="E7063" s="1" t="str">
        <f>IFERROR(__xludf.DUMMYFUNCTION("UNIQUE(SPLIT(B7063,"";""))"),"JavaScript")</f>
        <v>JavaScript</v>
      </c>
      <c r="F7063" s="1" t="str">
        <f>IFERROR(__xludf.DUMMYFUNCTION("""COMPUTED_VALUE"""),"PHP")</f>
        <v>PHP</v>
      </c>
      <c r="G7063" s="1" t="str">
        <f>IFERROR(__xludf.DUMMYFUNCTION("""COMPUTED_VALUE"""),"Python")</f>
        <v>Python</v>
      </c>
      <c r="H7063" s="1" t="str">
        <f>IFERROR(__xludf.DUMMYFUNCTION("""COMPUTED_VALUE"""),"SQL")</f>
        <v>SQL</v>
      </c>
      <c r="I7063" s="1" t="str">
        <f>IFERROR(__xludf.DUMMYFUNCTION("""COMPUTED_VALUE"""),"TypeScript")</f>
        <v>TypeScript</v>
      </c>
    </row>
    <row r="7064">
      <c r="B7064" s="1" t="str">
        <f>IFERROR(__xludf.DUMMYFUNCTION("""COMPUTED_VALUE"""),"Java;JavaScript;SQL")</f>
        <v>Java;JavaScript;SQL</v>
      </c>
      <c r="E7064" s="1" t="str">
        <f>IFERROR(__xludf.DUMMYFUNCTION("UNIQUE(SPLIT(B7064,"";""))"),"Java")</f>
        <v>Java</v>
      </c>
      <c r="F7064" s="1" t="str">
        <f>IFERROR(__xludf.DUMMYFUNCTION("""COMPUTED_VALUE"""),"JavaScript")</f>
        <v>JavaScript</v>
      </c>
      <c r="G7064" s="1" t="str">
        <f>IFERROR(__xludf.DUMMYFUNCTION("""COMPUTED_VALUE"""),"SQL")</f>
        <v>SQL</v>
      </c>
    </row>
    <row r="7065">
      <c r="B7065" s="1" t="str">
        <f>IFERROR(__xludf.DUMMYFUNCTION("""COMPUTED_VALUE"""),"HTML/CSS;JavaScript;PHP;SQL;TypeScript")</f>
        <v>HTML/CSS;JavaScript;PHP;SQL;TypeScript</v>
      </c>
      <c r="E7065" s="1" t="str">
        <f>IFERROR(__xludf.DUMMYFUNCTION("UNIQUE(SPLIT(B7065,"";""))"),"HTML/CSS")</f>
        <v>HTML/CSS</v>
      </c>
      <c r="F7065" s="1" t="str">
        <f>IFERROR(__xludf.DUMMYFUNCTION("""COMPUTED_VALUE"""),"JavaScript")</f>
        <v>JavaScript</v>
      </c>
      <c r="G7065" s="1" t="str">
        <f>IFERROR(__xludf.DUMMYFUNCTION("""COMPUTED_VALUE"""),"PHP")</f>
        <v>PHP</v>
      </c>
      <c r="H7065" s="1" t="str">
        <f>IFERROR(__xludf.DUMMYFUNCTION("""COMPUTED_VALUE"""),"SQL")</f>
        <v>SQL</v>
      </c>
      <c r="I7065" s="1" t="str">
        <f>IFERROR(__xludf.DUMMYFUNCTION("""COMPUTED_VALUE"""),"TypeScript")</f>
        <v>TypeScript</v>
      </c>
    </row>
    <row r="7066">
      <c r="B7066" s="1" t="str">
        <f>IFERROR(__xludf.DUMMYFUNCTION("""COMPUTED_VALUE"""),"C;C++;Go;Java;JavaScript;Python;SQL")</f>
        <v>C;C++;Go;Java;JavaScript;Python;SQL</v>
      </c>
      <c r="E7066" s="1" t="str">
        <f>IFERROR(__xludf.DUMMYFUNCTION("UNIQUE(SPLIT(B7066,"";""))"),"C")</f>
        <v>C</v>
      </c>
      <c r="F7066" s="1" t="str">
        <f>IFERROR(__xludf.DUMMYFUNCTION("""COMPUTED_VALUE"""),"C++")</f>
        <v>C++</v>
      </c>
      <c r="G7066" s="1" t="str">
        <f>IFERROR(__xludf.DUMMYFUNCTION("""COMPUTED_VALUE"""),"Go")</f>
        <v>Go</v>
      </c>
      <c r="H7066" s="1" t="str">
        <f>IFERROR(__xludf.DUMMYFUNCTION("""COMPUTED_VALUE"""),"Java")</f>
        <v>Java</v>
      </c>
      <c r="I7066" s="1" t="str">
        <f>IFERROR(__xludf.DUMMYFUNCTION("""COMPUTED_VALUE"""),"JavaScript")</f>
        <v>JavaScript</v>
      </c>
      <c r="J7066" s="1" t="str">
        <f>IFERROR(__xludf.DUMMYFUNCTION("""COMPUTED_VALUE"""),"Python")</f>
        <v>Python</v>
      </c>
      <c r="K7066" s="1" t="str">
        <f>IFERROR(__xludf.DUMMYFUNCTION("""COMPUTED_VALUE"""),"SQL")</f>
        <v>SQL</v>
      </c>
    </row>
    <row r="7067">
      <c r="B7067" s="1" t="str">
        <f>IFERROR(__xludf.DUMMYFUNCTION("""COMPUTED_VALUE"""),"Other(s):")</f>
        <v>Other(s):</v>
      </c>
      <c r="E7067" s="1" t="str">
        <f>IFERROR(__xludf.DUMMYFUNCTION("UNIQUE(SPLIT(B7067,"";""))"),"Other(s):")</f>
        <v>Other(s):</v>
      </c>
    </row>
    <row r="7068">
      <c r="B7068" s="1" t="str">
        <f>IFERROR(__xludf.DUMMYFUNCTION("""COMPUTED_VALUE"""),"C;C++;Java;SQL")</f>
        <v>C;C++;Java;SQL</v>
      </c>
      <c r="E7068" s="1" t="str">
        <f>IFERROR(__xludf.DUMMYFUNCTION("UNIQUE(SPLIT(B7068,"";""))"),"C")</f>
        <v>C</v>
      </c>
      <c r="F7068" s="1" t="str">
        <f>IFERROR(__xludf.DUMMYFUNCTION("""COMPUTED_VALUE"""),"C++")</f>
        <v>C++</v>
      </c>
      <c r="G7068" s="1" t="str">
        <f>IFERROR(__xludf.DUMMYFUNCTION("""COMPUTED_VALUE"""),"Java")</f>
        <v>Java</v>
      </c>
      <c r="H7068" s="1" t="str">
        <f>IFERROR(__xludf.DUMMYFUNCTION("""COMPUTED_VALUE"""),"SQL")</f>
        <v>SQL</v>
      </c>
    </row>
    <row r="7069">
      <c r="B7069" s="1" t="str">
        <f>IFERROR(__xludf.DUMMYFUNCTION("""COMPUTED_VALUE"""),"HTML/CSS;Java;JavaScript;SQL")</f>
        <v>HTML/CSS;Java;JavaScript;SQL</v>
      </c>
      <c r="E7069" s="1" t="str">
        <f>IFERROR(__xludf.DUMMYFUNCTION("UNIQUE(SPLIT(B7069,"";""))"),"HTML/CSS")</f>
        <v>HTML/CSS</v>
      </c>
      <c r="F7069" s="1" t="str">
        <f>IFERROR(__xludf.DUMMYFUNCTION("""COMPUTED_VALUE"""),"Java")</f>
        <v>Java</v>
      </c>
      <c r="G7069" s="1" t="str">
        <f>IFERROR(__xludf.DUMMYFUNCTION("""COMPUTED_VALUE"""),"JavaScript")</f>
        <v>JavaScript</v>
      </c>
      <c r="H7069" s="1" t="str">
        <f>IFERROR(__xludf.DUMMYFUNCTION("""COMPUTED_VALUE"""),"SQL")</f>
        <v>SQL</v>
      </c>
    </row>
    <row r="7070">
      <c r="B7070" s="1" t="str">
        <f>IFERROR(__xludf.DUMMYFUNCTION("""COMPUTED_VALUE"""),"C#;Go;HTML/CSS;JavaScript;Kotlin;Python;Ruby;SQL;TypeScript")</f>
        <v>C#;Go;HTML/CSS;JavaScript;Kotlin;Python;Ruby;SQL;TypeScript</v>
      </c>
      <c r="E7070" s="1" t="str">
        <f>IFERROR(__xludf.DUMMYFUNCTION("UNIQUE(SPLIT(B7070,"";""))"),"C#")</f>
        <v>C#</v>
      </c>
      <c r="F7070" s="1" t="str">
        <f>IFERROR(__xludf.DUMMYFUNCTION("""COMPUTED_VALUE"""),"Go")</f>
        <v>Go</v>
      </c>
      <c r="G7070" s="1" t="str">
        <f>IFERROR(__xludf.DUMMYFUNCTION("""COMPUTED_VALUE"""),"HTML/CSS")</f>
        <v>HTML/CSS</v>
      </c>
      <c r="H7070" s="1" t="str">
        <f>IFERROR(__xludf.DUMMYFUNCTION("""COMPUTED_VALUE"""),"JavaScript")</f>
        <v>JavaScript</v>
      </c>
      <c r="I7070" s="1" t="str">
        <f>IFERROR(__xludf.DUMMYFUNCTION("""COMPUTED_VALUE"""),"Kotlin")</f>
        <v>Kotlin</v>
      </c>
      <c r="J7070" s="1" t="str">
        <f>IFERROR(__xludf.DUMMYFUNCTION("""COMPUTED_VALUE"""),"Python")</f>
        <v>Python</v>
      </c>
      <c r="K7070" s="1" t="str">
        <f>IFERROR(__xludf.DUMMYFUNCTION("""COMPUTED_VALUE"""),"Ruby")</f>
        <v>Ruby</v>
      </c>
      <c r="L7070" s="1" t="str">
        <f>IFERROR(__xludf.DUMMYFUNCTION("""COMPUTED_VALUE"""),"SQL")</f>
        <v>SQL</v>
      </c>
      <c r="M7070" s="1" t="str">
        <f>IFERROR(__xludf.DUMMYFUNCTION("""COMPUTED_VALUE"""),"TypeScript")</f>
        <v>TypeScript</v>
      </c>
    </row>
    <row r="7071">
      <c r="B7071" s="1" t="str">
        <f>IFERROR(__xludf.DUMMYFUNCTION("""COMPUTED_VALUE"""),"C#;HTML/CSS;Java;JavaScript;SQL;VBA")</f>
        <v>C#;HTML/CSS;Java;JavaScript;SQL;VBA</v>
      </c>
      <c r="E7071" s="1" t="str">
        <f>IFERROR(__xludf.DUMMYFUNCTION("UNIQUE(SPLIT(B7071,"";""))"),"C#")</f>
        <v>C#</v>
      </c>
      <c r="F7071" s="1" t="str">
        <f>IFERROR(__xludf.DUMMYFUNCTION("""COMPUTED_VALUE"""),"HTML/CSS")</f>
        <v>HTML/CSS</v>
      </c>
      <c r="G7071" s="1" t="str">
        <f>IFERROR(__xludf.DUMMYFUNCTION("""COMPUTED_VALUE"""),"Java")</f>
        <v>Java</v>
      </c>
      <c r="H7071" s="1" t="str">
        <f>IFERROR(__xludf.DUMMYFUNCTION("""COMPUTED_VALUE"""),"JavaScript")</f>
        <v>JavaScript</v>
      </c>
      <c r="I7071" s="1" t="str">
        <f>IFERROR(__xludf.DUMMYFUNCTION("""COMPUTED_VALUE"""),"SQL")</f>
        <v>SQL</v>
      </c>
      <c r="J7071" s="1" t="str">
        <f>IFERROR(__xludf.DUMMYFUNCTION("""COMPUTED_VALUE"""),"VBA")</f>
        <v>VBA</v>
      </c>
    </row>
    <row r="7072">
      <c r="B7072" s="1" t="str">
        <f>IFERROR(__xludf.DUMMYFUNCTION("""COMPUTED_VALUE"""),"Java;JavaScript;Other(s):")</f>
        <v>Java;JavaScript;Other(s):</v>
      </c>
      <c r="E7072" s="1" t="str">
        <f>IFERROR(__xludf.DUMMYFUNCTION("UNIQUE(SPLIT(B7072,"";""))"),"Java")</f>
        <v>Java</v>
      </c>
      <c r="F7072" s="1" t="str">
        <f>IFERROR(__xludf.DUMMYFUNCTION("""COMPUTED_VALUE"""),"JavaScript")</f>
        <v>JavaScript</v>
      </c>
      <c r="G7072" s="1" t="str">
        <f>IFERROR(__xludf.DUMMYFUNCTION("""COMPUTED_VALUE"""),"Other(s):")</f>
        <v>Other(s):</v>
      </c>
    </row>
    <row r="7073">
      <c r="B7073" s="1" t="str">
        <f>IFERROR(__xludf.DUMMYFUNCTION("""COMPUTED_VALUE"""),"Bash/Shell/PowerShell;C#;Go;HTML/CSS;JavaScript;Ruby;SQL;TypeScript;Other(s):")</f>
        <v>Bash/Shell/PowerShell;C#;Go;HTML/CSS;JavaScript;Ruby;SQL;TypeScript;Other(s):</v>
      </c>
      <c r="E7073" s="1" t="str">
        <f>IFERROR(__xludf.DUMMYFUNCTION("UNIQUE(SPLIT(B7073,"";""))"),"Bash/Shell/PowerShell")</f>
        <v>Bash/Shell/PowerShell</v>
      </c>
      <c r="F7073" s="1" t="str">
        <f>IFERROR(__xludf.DUMMYFUNCTION("""COMPUTED_VALUE"""),"C#")</f>
        <v>C#</v>
      </c>
      <c r="G7073" s="1" t="str">
        <f>IFERROR(__xludf.DUMMYFUNCTION("""COMPUTED_VALUE"""),"Go")</f>
        <v>Go</v>
      </c>
      <c r="H7073" s="1" t="str">
        <f>IFERROR(__xludf.DUMMYFUNCTION("""COMPUTED_VALUE"""),"HTML/CSS")</f>
        <v>HTML/CSS</v>
      </c>
      <c r="I7073" s="1" t="str">
        <f>IFERROR(__xludf.DUMMYFUNCTION("""COMPUTED_VALUE"""),"JavaScript")</f>
        <v>JavaScript</v>
      </c>
      <c r="J7073" s="1" t="str">
        <f>IFERROR(__xludf.DUMMYFUNCTION("""COMPUTED_VALUE"""),"Ruby")</f>
        <v>Ruby</v>
      </c>
      <c r="K7073" s="1" t="str">
        <f>IFERROR(__xludf.DUMMYFUNCTION("""COMPUTED_VALUE"""),"SQL")</f>
        <v>SQL</v>
      </c>
      <c r="L7073" s="1" t="str">
        <f>IFERROR(__xludf.DUMMYFUNCTION("""COMPUTED_VALUE"""),"TypeScript")</f>
        <v>TypeScript</v>
      </c>
      <c r="M7073" s="1" t="str">
        <f>IFERROR(__xludf.DUMMYFUNCTION("""COMPUTED_VALUE"""),"Other(s):")</f>
        <v>Other(s):</v>
      </c>
    </row>
    <row r="7074">
      <c r="B7074" s="1" t="str">
        <f>IFERROR(__xludf.DUMMYFUNCTION("""COMPUTED_VALUE"""),"C;C++;HTML/CSS;Java;JavaScript;PHP;Python;VBA")</f>
        <v>C;C++;HTML/CSS;Java;JavaScript;PHP;Python;VBA</v>
      </c>
      <c r="E7074" s="1" t="str">
        <f>IFERROR(__xludf.DUMMYFUNCTION("UNIQUE(SPLIT(B7074,"";""))"),"C")</f>
        <v>C</v>
      </c>
      <c r="F7074" s="1" t="str">
        <f>IFERROR(__xludf.DUMMYFUNCTION("""COMPUTED_VALUE"""),"C++")</f>
        <v>C++</v>
      </c>
      <c r="G7074" s="1" t="str">
        <f>IFERROR(__xludf.DUMMYFUNCTION("""COMPUTED_VALUE"""),"HTML/CSS")</f>
        <v>HTML/CSS</v>
      </c>
      <c r="H7074" s="1" t="str">
        <f>IFERROR(__xludf.DUMMYFUNCTION("""COMPUTED_VALUE"""),"Java")</f>
        <v>Java</v>
      </c>
      <c r="I7074" s="1" t="str">
        <f>IFERROR(__xludf.DUMMYFUNCTION("""COMPUTED_VALUE"""),"JavaScript")</f>
        <v>JavaScript</v>
      </c>
      <c r="J7074" s="1" t="str">
        <f>IFERROR(__xludf.DUMMYFUNCTION("""COMPUTED_VALUE"""),"PHP")</f>
        <v>PHP</v>
      </c>
      <c r="K7074" s="1" t="str">
        <f>IFERROR(__xludf.DUMMYFUNCTION("""COMPUTED_VALUE"""),"Python")</f>
        <v>Python</v>
      </c>
      <c r="L7074" s="1" t="str">
        <f>IFERROR(__xludf.DUMMYFUNCTION("""COMPUTED_VALUE"""),"VBA")</f>
        <v>VBA</v>
      </c>
    </row>
    <row r="7075">
      <c r="B7075" s="1" t="str">
        <f>IFERROR(__xludf.DUMMYFUNCTION("""COMPUTED_VALUE"""),"HTML/CSS;JavaScript;SQL;TypeScript")</f>
        <v>HTML/CSS;JavaScript;SQL;TypeScript</v>
      </c>
      <c r="E7075" s="1" t="str">
        <f>IFERROR(__xludf.DUMMYFUNCTION("UNIQUE(SPLIT(B7075,"";""))"),"HTML/CSS")</f>
        <v>HTML/CSS</v>
      </c>
      <c r="F7075" s="1" t="str">
        <f>IFERROR(__xludf.DUMMYFUNCTION("""COMPUTED_VALUE"""),"JavaScript")</f>
        <v>JavaScript</v>
      </c>
      <c r="G7075" s="1" t="str">
        <f>IFERROR(__xludf.DUMMYFUNCTION("""COMPUTED_VALUE"""),"SQL")</f>
        <v>SQL</v>
      </c>
      <c r="H7075" s="1" t="str">
        <f>IFERROR(__xludf.DUMMYFUNCTION("""COMPUTED_VALUE"""),"TypeScript")</f>
        <v>TypeScript</v>
      </c>
    </row>
    <row r="7076">
      <c r="B7076" s="1" t="str">
        <f>IFERROR(__xludf.DUMMYFUNCTION("""COMPUTED_VALUE"""),"Bash/Shell/PowerShell;C;HTML/CSS;JavaScript;PHP;Ruby;SQL;Other(s):")</f>
        <v>Bash/Shell/PowerShell;C;HTML/CSS;JavaScript;PHP;Ruby;SQL;Other(s):</v>
      </c>
      <c r="E7076" s="1" t="str">
        <f>IFERROR(__xludf.DUMMYFUNCTION("UNIQUE(SPLIT(B7076,"";""))"),"Bash/Shell/PowerShell")</f>
        <v>Bash/Shell/PowerShell</v>
      </c>
      <c r="F7076" s="1" t="str">
        <f>IFERROR(__xludf.DUMMYFUNCTION("""COMPUTED_VALUE"""),"C")</f>
        <v>C</v>
      </c>
      <c r="G7076" s="1" t="str">
        <f>IFERROR(__xludf.DUMMYFUNCTION("""COMPUTED_VALUE"""),"HTML/CSS")</f>
        <v>HTML/CSS</v>
      </c>
      <c r="H7076" s="1" t="str">
        <f>IFERROR(__xludf.DUMMYFUNCTION("""COMPUTED_VALUE"""),"JavaScript")</f>
        <v>JavaScript</v>
      </c>
      <c r="I7076" s="1" t="str">
        <f>IFERROR(__xludf.DUMMYFUNCTION("""COMPUTED_VALUE"""),"PHP")</f>
        <v>PHP</v>
      </c>
      <c r="J7076" s="1" t="str">
        <f>IFERROR(__xludf.DUMMYFUNCTION("""COMPUTED_VALUE"""),"Ruby")</f>
        <v>Ruby</v>
      </c>
      <c r="K7076" s="1" t="str">
        <f>IFERROR(__xludf.DUMMYFUNCTION("""COMPUTED_VALUE"""),"SQL")</f>
        <v>SQL</v>
      </c>
      <c r="L7076" s="1" t="str">
        <f>IFERROR(__xludf.DUMMYFUNCTION("""COMPUTED_VALUE"""),"Other(s):")</f>
        <v>Other(s):</v>
      </c>
    </row>
    <row r="7077">
      <c r="B7077" s="1" t="str">
        <f>IFERROR(__xludf.DUMMYFUNCTION("""COMPUTED_VALUE"""),"Java;R")</f>
        <v>Java;R</v>
      </c>
      <c r="E7077" s="1" t="str">
        <f>IFERROR(__xludf.DUMMYFUNCTION("UNIQUE(SPLIT(B7077,"";""))"),"Java")</f>
        <v>Java</v>
      </c>
      <c r="F7077" s="1" t="str">
        <f>IFERROR(__xludf.DUMMYFUNCTION("""COMPUTED_VALUE"""),"R")</f>
        <v>R</v>
      </c>
    </row>
    <row r="7078">
      <c r="B7078" s="1" t="str">
        <f>IFERROR(__xludf.DUMMYFUNCTION("""COMPUTED_VALUE"""),"Python;R;VBA")</f>
        <v>Python;R;VBA</v>
      </c>
      <c r="E7078" s="1" t="str">
        <f>IFERROR(__xludf.DUMMYFUNCTION("UNIQUE(SPLIT(B7078,"";""))"),"Python")</f>
        <v>Python</v>
      </c>
      <c r="F7078" s="1" t="str">
        <f>IFERROR(__xludf.DUMMYFUNCTION("""COMPUTED_VALUE"""),"R")</f>
        <v>R</v>
      </c>
      <c r="G7078" s="1" t="str">
        <f>IFERROR(__xludf.DUMMYFUNCTION("""COMPUTED_VALUE"""),"VBA")</f>
        <v>VBA</v>
      </c>
    </row>
    <row r="7079">
      <c r="B7079" s="1" t="str">
        <f>IFERROR(__xludf.DUMMYFUNCTION("""COMPUTED_VALUE"""),"Bash/Shell/PowerShell;C++;C#;HTML/CSS;JavaScript;PHP;SQL;Swift;TypeScript")</f>
        <v>Bash/Shell/PowerShell;C++;C#;HTML/CSS;JavaScript;PHP;SQL;Swift;TypeScript</v>
      </c>
      <c r="E7079" s="1" t="str">
        <f>IFERROR(__xludf.DUMMYFUNCTION("UNIQUE(SPLIT(B7079,"";""))"),"Bash/Shell/PowerShell")</f>
        <v>Bash/Shell/PowerShell</v>
      </c>
      <c r="F7079" s="1" t="str">
        <f>IFERROR(__xludf.DUMMYFUNCTION("""COMPUTED_VALUE"""),"C++")</f>
        <v>C++</v>
      </c>
      <c r="G7079" s="1" t="str">
        <f>IFERROR(__xludf.DUMMYFUNCTION("""COMPUTED_VALUE"""),"C#")</f>
        <v>C#</v>
      </c>
      <c r="H7079" s="1" t="str">
        <f>IFERROR(__xludf.DUMMYFUNCTION("""COMPUTED_VALUE"""),"HTML/CSS")</f>
        <v>HTML/CSS</v>
      </c>
      <c r="I7079" s="1" t="str">
        <f>IFERROR(__xludf.DUMMYFUNCTION("""COMPUTED_VALUE"""),"JavaScript")</f>
        <v>JavaScript</v>
      </c>
      <c r="J7079" s="1" t="str">
        <f>IFERROR(__xludf.DUMMYFUNCTION("""COMPUTED_VALUE"""),"PHP")</f>
        <v>PHP</v>
      </c>
      <c r="K7079" s="1" t="str">
        <f>IFERROR(__xludf.DUMMYFUNCTION("""COMPUTED_VALUE"""),"SQL")</f>
        <v>SQL</v>
      </c>
      <c r="L7079" s="1" t="str">
        <f>IFERROR(__xludf.DUMMYFUNCTION("""COMPUTED_VALUE"""),"Swift")</f>
        <v>Swift</v>
      </c>
      <c r="M7079" s="1" t="str">
        <f>IFERROR(__xludf.DUMMYFUNCTION("""COMPUTED_VALUE"""),"TypeScript")</f>
        <v>TypeScript</v>
      </c>
    </row>
    <row r="7080">
      <c r="B7080" s="1" t="str">
        <f>IFERROR(__xludf.DUMMYFUNCTION("""COMPUTED_VALUE"""),"HTML/CSS;Java;JavaScript;PHP;SQL")</f>
        <v>HTML/CSS;Java;JavaScript;PHP;SQL</v>
      </c>
      <c r="E7080" s="1" t="str">
        <f>IFERROR(__xludf.DUMMYFUNCTION("UNIQUE(SPLIT(B7080,"";""))"),"HTML/CSS")</f>
        <v>HTML/CSS</v>
      </c>
      <c r="F7080" s="1" t="str">
        <f>IFERROR(__xludf.DUMMYFUNCTION("""COMPUTED_VALUE"""),"Java")</f>
        <v>Java</v>
      </c>
      <c r="G7080" s="1" t="str">
        <f>IFERROR(__xludf.DUMMYFUNCTION("""COMPUTED_VALUE"""),"JavaScript")</f>
        <v>JavaScript</v>
      </c>
      <c r="H7080" s="1" t="str">
        <f>IFERROR(__xludf.DUMMYFUNCTION("""COMPUTED_VALUE"""),"PHP")</f>
        <v>PHP</v>
      </c>
      <c r="I7080" s="1" t="str">
        <f>IFERROR(__xludf.DUMMYFUNCTION("""COMPUTED_VALUE"""),"SQL")</f>
        <v>SQL</v>
      </c>
    </row>
    <row r="7081">
      <c r="B7081" s="1" t="str">
        <f>IFERROR(__xludf.DUMMYFUNCTION("""COMPUTED_VALUE"""),"Bash/Shell/PowerShell;C;C++;C#;Go;HTML/CSS;Java;JavaScript;Kotlin;PHP;Python;R;Ruby;Scala;SQL")</f>
        <v>Bash/Shell/PowerShell;C;C++;C#;Go;HTML/CSS;Java;JavaScript;Kotlin;PHP;Python;R;Ruby;Scala;SQL</v>
      </c>
      <c r="E7081" s="1" t="str">
        <f>IFERROR(__xludf.DUMMYFUNCTION("UNIQUE(SPLIT(B7081,"";""))"),"Bash/Shell/PowerShell")</f>
        <v>Bash/Shell/PowerShell</v>
      </c>
      <c r="F7081" s="1" t="str">
        <f>IFERROR(__xludf.DUMMYFUNCTION("""COMPUTED_VALUE"""),"C")</f>
        <v>C</v>
      </c>
      <c r="G7081" s="1" t="str">
        <f>IFERROR(__xludf.DUMMYFUNCTION("""COMPUTED_VALUE"""),"C++")</f>
        <v>C++</v>
      </c>
      <c r="H7081" s="1" t="str">
        <f>IFERROR(__xludf.DUMMYFUNCTION("""COMPUTED_VALUE"""),"C#")</f>
        <v>C#</v>
      </c>
      <c r="I7081" s="1" t="str">
        <f>IFERROR(__xludf.DUMMYFUNCTION("""COMPUTED_VALUE"""),"Go")</f>
        <v>Go</v>
      </c>
      <c r="J7081" s="1" t="str">
        <f>IFERROR(__xludf.DUMMYFUNCTION("""COMPUTED_VALUE"""),"HTML/CSS")</f>
        <v>HTML/CSS</v>
      </c>
      <c r="K7081" s="1" t="str">
        <f>IFERROR(__xludf.DUMMYFUNCTION("""COMPUTED_VALUE"""),"Java")</f>
        <v>Java</v>
      </c>
      <c r="L7081" s="1" t="str">
        <f>IFERROR(__xludf.DUMMYFUNCTION("""COMPUTED_VALUE"""),"JavaScript")</f>
        <v>JavaScript</v>
      </c>
      <c r="M7081" s="1" t="str">
        <f>IFERROR(__xludf.DUMMYFUNCTION("""COMPUTED_VALUE"""),"Kotlin")</f>
        <v>Kotlin</v>
      </c>
      <c r="N7081" s="1" t="str">
        <f>IFERROR(__xludf.DUMMYFUNCTION("""COMPUTED_VALUE"""),"PHP")</f>
        <v>PHP</v>
      </c>
      <c r="O7081" s="1" t="str">
        <f>IFERROR(__xludf.DUMMYFUNCTION("""COMPUTED_VALUE"""),"Python")</f>
        <v>Python</v>
      </c>
      <c r="P7081" s="1" t="str">
        <f>IFERROR(__xludf.DUMMYFUNCTION("""COMPUTED_VALUE"""),"R")</f>
        <v>R</v>
      </c>
      <c r="Q7081" s="1" t="str">
        <f>IFERROR(__xludf.DUMMYFUNCTION("""COMPUTED_VALUE"""),"Ruby")</f>
        <v>Ruby</v>
      </c>
      <c r="R7081" s="1" t="str">
        <f>IFERROR(__xludf.DUMMYFUNCTION("""COMPUTED_VALUE"""),"Scala")</f>
        <v>Scala</v>
      </c>
      <c r="S7081" s="1" t="str">
        <f>IFERROR(__xludf.DUMMYFUNCTION("""COMPUTED_VALUE"""),"SQL")</f>
        <v>SQL</v>
      </c>
    </row>
    <row r="7082">
      <c r="B7082" s="1" t="str">
        <f>IFERROR(__xludf.DUMMYFUNCTION("""COMPUTED_VALUE"""),"HTML/CSS;JavaScript;PHP")</f>
        <v>HTML/CSS;JavaScript;PHP</v>
      </c>
      <c r="E7082" s="1" t="str">
        <f>IFERROR(__xludf.DUMMYFUNCTION("UNIQUE(SPLIT(B7082,"";""))"),"HTML/CSS")</f>
        <v>HTML/CSS</v>
      </c>
      <c r="F7082" s="1" t="str">
        <f>IFERROR(__xludf.DUMMYFUNCTION("""COMPUTED_VALUE"""),"JavaScript")</f>
        <v>JavaScript</v>
      </c>
      <c r="G7082" s="1" t="str">
        <f>IFERROR(__xludf.DUMMYFUNCTION("""COMPUTED_VALUE"""),"PHP")</f>
        <v>PHP</v>
      </c>
    </row>
    <row r="7083">
      <c r="B7083" s="1" t="str">
        <f>IFERROR(__xludf.DUMMYFUNCTION("""COMPUTED_VALUE"""),"Bash/Shell/PowerShell;C++;Python")</f>
        <v>Bash/Shell/PowerShell;C++;Python</v>
      </c>
      <c r="E7083" s="1" t="str">
        <f>IFERROR(__xludf.DUMMYFUNCTION("UNIQUE(SPLIT(B7083,"";""))"),"Bash/Shell/PowerShell")</f>
        <v>Bash/Shell/PowerShell</v>
      </c>
      <c r="F7083" s="1" t="str">
        <f>IFERROR(__xludf.DUMMYFUNCTION("""COMPUTED_VALUE"""),"C++")</f>
        <v>C++</v>
      </c>
      <c r="G7083" s="1" t="str">
        <f>IFERROR(__xludf.DUMMYFUNCTION("""COMPUTED_VALUE"""),"Python")</f>
        <v>Python</v>
      </c>
    </row>
    <row r="7084">
      <c r="B7084" s="1" t="str">
        <f>IFERROR(__xludf.DUMMYFUNCTION("""COMPUTED_VALUE"""),"Java;Kotlin;Ruby")</f>
        <v>Java;Kotlin;Ruby</v>
      </c>
      <c r="E7084" s="1" t="str">
        <f>IFERROR(__xludf.DUMMYFUNCTION("UNIQUE(SPLIT(B7084,"";""))"),"Java")</f>
        <v>Java</v>
      </c>
      <c r="F7084" s="1" t="str">
        <f>IFERROR(__xludf.DUMMYFUNCTION("""COMPUTED_VALUE"""),"Kotlin")</f>
        <v>Kotlin</v>
      </c>
      <c r="G7084" s="1" t="str">
        <f>IFERROR(__xludf.DUMMYFUNCTION("""COMPUTED_VALUE"""),"Ruby")</f>
        <v>Ruby</v>
      </c>
    </row>
    <row r="7085">
      <c r="B7085" s="1" t="str">
        <f>IFERROR(__xludf.DUMMYFUNCTION("""COMPUTED_VALUE"""),"C#;HTML/CSS;JavaScript")</f>
        <v>C#;HTML/CSS;JavaScript</v>
      </c>
      <c r="E7085" s="1" t="str">
        <f>IFERROR(__xludf.DUMMYFUNCTION("UNIQUE(SPLIT(B7085,"";""))"),"C#")</f>
        <v>C#</v>
      </c>
      <c r="F7085" s="1" t="str">
        <f>IFERROR(__xludf.DUMMYFUNCTION("""COMPUTED_VALUE"""),"HTML/CSS")</f>
        <v>HTML/CSS</v>
      </c>
      <c r="G7085" s="1" t="str">
        <f>IFERROR(__xludf.DUMMYFUNCTION("""COMPUTED_VALUE"""),"JavaScript")</f>
        <v>JavaScript</v>
      </c>
    </row>
    <row r="7086">
      <c r="B7086" s="1" t="str">
        <f>IFERROR(__xludf.DUMMYFUNCTION("""COMPUTED_VALUE"""),"C;C++;JavaScript;Python;TypeScript")</f>
        <v>C;C++;JavaScript;Python;TypeScript</v>
      </c>
      <c r="E7086" s="1" t="str">
        <f>IFERROR(__xludf.DUMMYFUNCTION("UNIQUE(SPLIT(B7086,"";""))"),"C")</f>
        <v>C</v>
      </c>
      <c r="F7086" s="1" t="str">
        <f>IFERROR(__xludf.DUMMYFUNCTION("""COMPUTED_VALUE"""),"C++")</f>
        <v>C++</v>
      </c>
      <c r="G7086" s="1" t="str">
        <f>IFERROR(__xludf.DUMMYFUNCTION("""COMPUTED_VALUE"""),"JavaScript")</f>
        <v>JavaScript</v>
      </c>
      <c r="H7086" s="1" t="str">
        <f>IFERROR(__xludf.DUMMYFUNCTION("""COMPUTED_VALUE"""),"Python")</f>
        <v>Python</v>
      </c>
      <c r="I7086" s="1" t="str">
        <f>IFERROR(__xludf.DUMMYFUNCTION("""COMPUTED_VALUE"""),"TypeScript")</f>
        <v>TypeScript</v>
      </c>
    </row>
    <row r="7087">
      <c r="B7087" s="1" t="str">
        <f>IFERROR(__xludf.DUMMYFUNCTION("""COMPUTED_VALUE"""),"C#;HTML/CSS;Java;JavaScript;SQL")</f>
        <v>C#;HTML/CSS;Java;JavaScript;SQL</v>
      </c>
      <c r="E7087" s="1" t="str">
        <f>IFERROR(__xludf.DUMMYFUNCTION("UNIQUE(SPLIT(B7087,"";""))"),"C#")</f>
        <v>C#</v>
      </c>
      <c r="F7087" s="1" t="str">
        <f>IFERROR(__xludf.DUMMYFUNCTION("""COMPUTED_VALUE"""),"HTML/CSS")</f>
        <v>HTML/CSS</v>
      </c>
      <c r="G7087" s="1" t="str">
        <f>IFERROR(__xludf.DUMMYFUNCTION("""COMPUTED_VALUE"""),"Java")</f>
        <v>Java</v>
      </c>
      <c r="H7087" s="1" t="str">
        <f>IFERROR(__xludf.DUMMYFUNCTION("""COMPUTED_VALUE"""),"JavaScript")</f>
        <v>JavaScript</v>
      </c>
      <c r="I7087" s="1" t="str">
        <f>IFERROR(__xludf.DUMMYFUNCTION("""COMPUTED_VALUE"""),"SQL")</f>
        <v>SQL</v>
      </c>
    </row>
    <row r="7088">
      <c r="B7088" s="1" t="str">
        <f>IFERROR(__xludf.DUMMYFUNCTION("""COMPUTED_VALUE"""),"Bash/Shell/PowerShell;Dart;Go;HTML/CSS;Java;JavaScript;Kotlin;Swift")</f>
        <v>Bash/Shell/PowerShell;Dart;Go;HTML/CSS;Java;JavaScript;Kotlin;Swift</v>
      </c>
      <c r="E7088" s="1" t="str">
        <f>IFERROR(__xludf.DUMMYFUNCTION("UNIQUE(SPLIT(B7088,"";""))"),"Bash/Shell/PowerShell")</f>
        <v>Bash/Shell/PowerShell</v>
      </c>
      <c r="F7088" s="1" t="str">
        <f>IFERROR(__xludf.DUMMYFUNCTION("""COMPUTED_VALUE"""),"Dart")</f>
        <v>Dart</v>
      </c>
      <c r="G7088" s="1" t="str">
        <f>IFERROR(__xludf.DUMMYFUNCTION("""COMPUTED_VALUE"""),"Go")</f>
        <v>Go</v>
      </c>
      <c r="H7088" s="1" t="str">
        <f>IFERROR(__xludf.DUMMYFUNCTION("""COMPUTED_VALUE"""),"HTML/CSS")</f>
        <v>HTML/CSS</v>
      </c>
      <c r="I7088" s="1" t="str">
        <f>IFERROR(__xludf.DUMMYFUNCTION("""COMPUTED_VALUE"""),"Java")</f>
        <v>Java</v>
      </c>
      <c r="J7088" s="1" t="str">
        <f>IFERROR(__xludf.DUMMYFUNCTION("""COMPUTED_VALUE"""),"JavaScript")</f>
        <v>JavaScript</v>
      </c>
      <c r="K7088" s="1" t="str">
        <f>IFERROR(__xludf.DUMMYFUNCTION("""COMPUTED_VALUE"""),"Kotlin")</f>
        <v>Kotlin</v>
      </c>
      <c r="L7088" s="1" t="str">
        <f>IFERROR(__xludf.DUMMYFUNCTION("""COMPUTED_VALUE"""),"Swift")</f>
        <v>Swift</v>
      </c>
    </row>
    <row r="7089">
      <c r="B7089" s="1" t="str">
        <f>IFERROR(__xludf.DUMMYFUNCTION("""COMPUTED_VALUE"""),"C++;C#;HTML/CSS;JavaScript;Python;TypeScript")</f>
        <v>C++;C#;HTML/CSS;JavaScript;Python;TypeScript</v>
      </c>
      <c r="E7089" s="1" t="str">
        <f>IFERROR(__xludf.DUMMYFUNCTION("UNIQUE(SPLIT(B7089,"";""))"),"C++")</f>
        <v>C++</v>
      </c>
      <c r="F7089" s="1" t="str">
        <f>IFERROR(__xludf.DUMMYFUNCTION("""COMPUTED_VALUE"""),"C#")</f>
        <v>C#</v>
      </c>
      <c r="G7089" s="1" t="str">
        <f>IFERROR(__xludf.DUMMYFUNCTION("""COMPUTED_VALUE"""),"HTML/CSS")</f>
        <v>HTML/CSS</v>
      </c>
      <c r="H7089" s="1" t="str">
        <f>IFERROR(__xludf.DUMMYFUNCTION("""COMPUTED_VALUE"""),"JavaScript")</f>
        <v>JavaScript</v>
      </c>
      <c r="I7089" s="1" t="str">
        <f>IFERROR(__xludf.DUMMYFUNCTION("""COMPUTED_VALUE"""),"Python")</f>
        <v>Python</v>
      </c>
      <c r="J7089" s="1" t="str">
        <f>IFERROR(__xludf.DUMMYFUNCTION("""COMPUTED_VALUE"""),"TypeScript")</f>
        <v>TypeScript</v>
      </c>
    </row>
    <row r="7090">
      <c r="B7090" s="1" t="str">
        <f>IFERROR(__xludf.DUMMYFUNCTION("""COMPUTED_VALUE"""),"Bash/Shell/PowerShell;HTML/CSS;Java;JavaScript;Objective-C;PHP;SQL")</f>
        <v>Bash/Shell/PowerShell;HTML/CSS;Java;JavaScript;Objective-C;PHP;SQL</v>
      </c>
      <c r="E7090" s="1" t="str">
        <f>IFERROR(__xludf.DUMMYFUNCTION("UNIQUE(SPLIT(B7090,"";""))"),"Bash/Shell/PowerShell")</f>
        <v>Bash/Shell/PowerShell</v>
      </c>
      <c r="F7090" s="1" t="str">
        <f>IFERROR(__xludf.DUMMYFUNCTION("""COMPUTED_VALUE"""),"HTML/CSS")</f>
        <v>HTML/CSS</v>
      </c>
      <c r="G7090" s="1" t="str">
        <f>IFERROR(__xludf.DUMMYFUNCTION("""COMPUTED_VALUE"""),"Java")</f>
        <v>Java</v>
      </c>
      <c r="H7090" s="1" t="str">
        <f>IFERROR(__xludf.DUMMYFUNCTION("""COMPUTED_VALUE"""),"JavaScript")</f>
        <v>JavaScript</v>
      </c>
      <c r="I7090" s="1" t="str">
        <f>IFERROR(__xludf.DUMMYFUNCTION("""COMPUTED_VALUE"""),"Objective-C")</f>
        <v>Objective-C</v>
      </c>
      <c r="J7090" s="1" t="str">
        <f>IFERROR(__xludf.DUMMYFUNCTION("""COMPUTED_VALUE"""),"PHP")</f>
        <v>PHP</v>
      </c>
      <c r="K7090" s="1" t="str">
        <f>IFERROR(__xludf.DUMMYFUNCTION("""COMPUTED_VALUE"""),"SQL")</f>
        <v>SQL</v>
      </c>
    </row>
    <row r="7091">
      <c r="B7091" s="1" t="str">
        <f>IFERROR(__xludf.DUMMYFUNCTION("""COMPUTED_VALUE"""),"HTML/CSS;JavaScript;PHP;SQL")</f>
        <v>HTML/CSS;JavaScript;PHP;SQL</v>
      </c>
      <c r="E7091" s="1" t="str">
        <f>IFERROR(__xludf.DUMMYFUNCTION("UNIQUE(SPLIT(B7091,"";""))"),"HTML/CSS")</f>
        <v>HTML/CSS</v>
      </c>
      <c r="F7091" s="1" t="str">
        <f>IFERROR(__xludf.DUMMYFUNCTION("""COMPUTED_VALUE"""),"JavaScript")</f>
        <v>JavaScript</v>
      </c>
      <c r="G7091" s="1" t="str">
        <f>IFERROR(__xludf.DUMMYFUNCTION("""COMPUTED_VALUE"""),"PHP")</f>
        <v>PHP</v>
      </c>
      <c r="H7091" s="1" t="str">
        <f>IFERROR(__xludf.DUMMYFUNCTION("""COMPUTED_VALUE"""),"SQL")</f>
        <v>SQL</v>
      </c>
    </row>
    <row r="7092">
      <c r="B7092" s="1" t="str">
        <f>IFERROR(__xludf.DUMMYFUNCTION("""COMPUTED_VALUE"""),"HTML/CSS;Java;JavaScript;PHP")</f>
        <v>HTML/CSS;Java;JavaScript;PHP</v>
      </c>
      <c r="E7092" s="1" t="str">
        <f>IFERROR(__xludf.DUMMYFUNCTION("UNIQUE(SPLIT(B7092,"";""))"),"HTML/CSS")</f>
        <v>HTML/CSS</v>
      </c>
      <c r="F7092" s="1" t="str">
        <f>IFERROR(__xludf.DUMMYFUNCTION("""COMPUTED_VALUE"""),"Java")</f>
        <v>Java</v>
      </c>
      <c r="G7092" s="1" t="str">
        <f>IFERROR(__xludf.DUMMYFUNCTION("""COMPUTED_VALUE"""),"JavaScript")</f>
        <v>JavaScript</v>
      </c>
      <c r="H7092" s="1" t="str">
        <f>IFERROR(__xludf.DUMMYFUNCTION("""COMPUTED_VALUE"""),"PHP")</f>
        <v>PHP</v>
      </c>
    </row>
    <row r="7093">
      <c r="B7093" s="1" t="str">
        <f>IFERROR(__xludf.DUMMYFUNCTION("""COMPUTED_VALUE"""),"C;HTML/CSS;Java;JavaScript;PHP;Python")</f>
        <v>C;HTML/CSS;Java;JavaScript;PHP;Python</v>
      </c>
      <c r="E7093" s="1" t="str">
        <f>IFERROR(__xludf.DUMMYFUNCTION("UNIQUE(SPLIT(B7093,"";""))"),"C")</f>
        <v>C</v>
      </c>
      <c r="F7093" s="1" t="str">
        <f>IFERROR(__xludf.DUMMYFUNCTION("""COMPUTED_VALUE"""),"HTML/CSS")</f>
        <v>HTML/CSS</v>
      </c>
      <c r="G7093" s="1" t="str">
        <f>IFERROR(__xludf.DUMMYFUNCTION("""COMPUTED_VALUE"""),"Java")</f>
        <v>Java</v>
      </c>
      <c r="H7093" s="1" t="str">
        <f>IFERROR(__xludf.DUMMYFUNCTION("""COMPUTED_VALUE"""),"JavaScript")</f>
        <v>JavaScript</v>
      </c>
      <c r="I7093" s="1" t="str">
        <f>IFERROR(__xludf.DUMMYFUNCTION("""COMPUTED_VALUE"""),"PHP")</f>
        <v>PHP</v>
      </c>
      <c r="J7093" s="1" t="str">
        <f>IFERROR(__xludf.DUMMYFUNCTION("""COMPUTED_VALUE"""),"Python")</f>
        <v>Python</v>
      </c>
    </row>
    <row r="7094">
      <c r="B7094" s="1" t="str">
        <f>IFERROR(__xludf.DUMMYFUNCTION("""COMPUTED_VALUE"""),"C;C++;C#;HTML/CSS;JavaScript;Python;Ruby;SQL;Other(s):")</f>
        <v>C;C++;C#;HTML/CSS;JavaScript;Python;Ruby;SQL;Other(s):</v>
      </c>
      <c r="E7094" s="1" t="str">
        <f>IFERROR(__xludf.DUMMYFUNCTION("UNIQUE(SPLIT(B7094,"";""))"),"C")</f>
        <v>C</v>
      </c>
      <c r="F7094" s="1" t="str">
        <f>IFERROR(__xludf.DUMMYFUNCTION("""COMPUTED_VALUE"""),"C++")</f>
        <v>C++</v>
      </c>
      <c r="G7094" s="1" t="str">
        <f>IFERROR(__xludf.DUMMYFUNCTION("""COMPUTED_VALUE"""),"C#")</f>
        <v>C#</v>
      </c>
      <c r="H7094" s="1" t="str">
        <f>IFERROR(__xludf.DUMMYFUNCTION("""COMPUTED_VALUE"""),"HTML/CSS")</f>
        <v>HTML/CSS</v>
      </c>
      <c r="I7094" s="1" t="str">
        <f>IFERROR(__xludf.DUMMYFUNCTION("""COMPUTED_VALUE"""),"JavaScript")</f>
        <v>JavaScript</v>
      </c>
      <c r="J7094" s="1" t="str">
        <f>IFERROR(__xludf.DUMMYFUNCTION("""COMPUTED_VALUE"""),"Python")</f>
        <v>Python</v>
      </c>
      <c r="K7094" s="1" t="str">
        <f>IFERROR(__xludf.DUMMYFUNCTION("""COMPUTED_VALUE"""),"Ruby")</f>
        <v>Ruby</v>
      </c>
      <c r="L7094" s="1" t="str">
        <f>IFERROR(__xludf.DUMMYFUNCTION("""COMPUTED_VALUE"""),"SQL")</f>
        <v>SQL</v>
      </c>
      <c r="M7094" s="1" t="str">
        <f>IFERROR(__xludf.DUMMYFUNCTION("""COMPUTED_VALUE"""),"Other(s):")</f>
        <v>Other(s):</v>
      </c>
    </row>
    <row r="7095">
      <c r="B7095" s="1" t="str">
        <f>IFERROR(__xludf.DUMMYFUNCTION("""COMPUTED_VALUE"""),"Go;HTML/CSS;JavaScript;PHP;SQL")</f>
        <v>Go;HTML/CSS;JavaScript;PHP;SQL</v>
      </c>
      <c r="E7095" s="1" t="str">
        <f>IFERROR(__xludf.DUMMYFUNCTION("UNIQUE(SPLIT(B7095,"";""))"),"Go")</f>
        <v>Go</v>
      </c>
      <c r="F7095" s="1" t="str">
        <f>IFERROR(__xludf.DUMMYFUNCTION("""COMPUTED_VALUE"""),"HTML/CSS")</f>
        <v>HTML/CSS</v>
      </c>
      <c r="G7095" s="1" t="str">
        <f>IFERROR(__xludf.DUMMYFUNCTION("""COMPUTED_VALUE"""),"JavaScript")</f>
        <v>JavaScript</v>
      </c>
      <c r="H7095" s="1" t="str">
        <f>IFERROR(__xludf.DUMMYFUNCTION("""COMPUTED_VALUE"""),"PHP")</f>
        <v>PHP</v>
      </c>
      <c r="I7095" s="1" t="str">
        <f>IFERROR(__xludf.DUMMYFUNCTION("""COMPUTED_VALUE"""),"SQL")</f>
        <v>SQL</v>
      </c>
    </row>
    <row r="7096">
      <c r="B7096" s="1" t="str">
        <f>IFERROR(__xludf.DUMMYFUNCTION("""COMPUTED_VALUE"""),"HTML/CSS;Java;JavaScript;PHP;Python;SQL")</f>
        <v>HTML/CSS;Java;JavaScript;PHP;Python;SQL</v>
      </c>
      <c r="E7096" s="1" t="str">
        <f>IFERROR(__xludf.DUMMYFUNCTION("UNIQUE(SPLIT(B7096,"";""))"),"HTML/CSS")</f>
        <v>HTML/CSS</v>
      </c>
      <c r="F7096" s="1" t="str">
        <f>IFERROR(__xludf.DUMMYFUNCTION("""COMPUTED_VALUE"""),"Java")</f>
        <v>Java</v>
      </c>
      <c r="G7096" s="1" t="str">
        <f>IFERROR(__xludf.DUMMYFUNCTION("""COMPUTED_VALUE"""),"JavaScript")</f>
        <v>JavaScript</v>
      </c>
      <c r="H7096" s="1" t="str">
        <f>IFERROR(__xludf.DUMMYFUNCTION("""COMPUTED_VALUE"""),"PHP")</f>
        <v>PHP</v>
      </c>
      <c r="I7096" s="1" t="str">
        <f>IFERROR(__xludf.DUMMYFUNCTION("""COMPUTED_VALUE"""),"Python")</f>
        <v>Python</v>
      </c>
      <c r="J7096" s="1" t="str">
        <f>IFERROR(__xludf.DUMMYFUNCTION("""COMPUTED_VALUE"""),"SQL")</f>
        <v>SQL</v>
      </c>
    </row>
    <row r="7097">
      <c r="B7097" s="1" t="str">
        <f>IFERROR(__xludf.DUMMYFUNCTION("""COMPUTED_VALUE"""),"C;C++;C#")</f>
        <v>C;C++;C#</v>
      </c>
      <c r="E7097" s="1" t="str">
        <f>IFERROR(__xludf.DUMMYFUNCTION("UNIQUE(SPLIT(B7097,"";""))"),"C")</f>
        <v>C</v>
      </c>
      <c r="F7097" s="1" t="str">
        <f>IFERROR(__xludf.DUMMYFUNCTION("""COMPUTED_VALUE"""),"C++")</f>
        <v>C++</v>
      </c>
      <c r="G7097" s="1" t="str">
        <f>IFERROR(__xludf.DUMMYFUNCTION("""COMPUTED_VALUE"""),"C#")</f>
        <v>C#</v>
      </c>
    </row>
    <row r="7098">
      <c r="B7098" s="1" t="str">
        <f>IFERROR(__xludf.DUMMYFUNCTION("""COMPUTED_VALUE"""),"C++")</f>
        <v>C++</v>
      </c>
      <c r="E7098" s="1" t="str">
        <f>IFERROR(__xludf.DUMMYFUNCTION("UNIQUE(SPLIT(B7098,"";""))"),"C++")</f>
        <v>C++</v>
      </c>
    </row>
    <row r="7099">
      <c r="B7099" s="1" t="str">
        <f>IFERROR(__xludf.DUMMYFUNCTION("""COMPUTED_VALUE"""),"C;C++;C#;JavaScript;Python")</f>
        <v>C;C++;C#;JavaScript;Python</v>
      </c>
      <c r="E7099" s="1" t="str">
        <f>IFERROR(__xludf.DUMMYFUNCTION("UNIQUE(SPLIT(B7099,"";""))"),"C")</f>
        <v>C</v>
      </c>
      <c r="F7099" s="1" t="str">
        <f>IFERROR(__xludf.DUMMYFUNCTION("""COMPUTED_VALUE"""),"C++")</f>
        <v>C++</v>
      </c>
      <c r="G7099" s="1" t="str">
        <f>IFERROR(__xludf.DUMMYFUNCTION("""COMPUTED_VALUE"""),"C#")</f>
        <v>C#</v>
      </c>
      <c r="H7099" s="1" t="str">
        <f>IFERROR(__xludf.DUMMYFUNCTION("""COMPUTED_VALUE"""),"JavaScript")</f>
        <v>JavaScript</v>
      </c>
      <c r="I7099" s="1" t="str">
        <f>IFERROR(__xludf.DUMMYFUNCTION("""COMPUTED_VALUE"""),"Python")</f>
        <v>Python</v>
      </c>
    </row>
    <row r="7100">
      <c r="B7100" s="1" t="str">
        <f>IFERROR(__xludf.DUMMYFUNCTION("""COMPUTED_VALUE"""),"HTML/CSS;Java;JavaScript;PHP;Ruby;SQL")</f>
        <v>HTML/CSS;Java;JavaScript;PHP;Ruby;SQL</v>
      </c>
      <c r="E7100" s="1" t="str">
        <f>IFERROR(__xludf.DUMMYFUNCTION("UNIQUE(SPLIT(B7100,"";""))"),"HTML/CSS")</f>
        <v>HTML/CSS</v>
      </c>
      <c r="F7100" s="1" t="str">
        <f>IFERROR(__xludf.DUMMYFUNCTION("""COMPUTED_VALUE"""),"Java")</f>
        <v>Java</v>
      </c>
      <c r="G7100" s="1" t="str">
        <f>IFERROR(__xludf.DUMMYFUNCTION("""COMPUTED_VALUE"""),"JavaScript")</f>
        <v>JavaScript</v>
      </c>
      <c r="H7100" s="1" t="str">
        <f>IFERROR(__xludf.DUMMYFUNCTION("""COMPUTED_VALUE"""),"PHP")</f>
        <v>PHP</v>
      </c>
      <c r="I7100" s="1" t="str">
        <f>IFERROR(__xludf.DUMMYFUNCTION("""COMPUTED_VALUE"""),"Ruby")</f>
        <v>Ruby</v>
      </c>
      <c r="J7100" s="1" t="str">
        <f>IFERROR(__xludf.DUMMYFUNCTION("""COMPUTED_VALUE"""),"SQL")</f>
        <v>SQL</v>
      </c>
    </row>
    <row r="7101">
      <c r="B7101" s="1" t="str">
        <f>IFERROR(__xludf.DUMMYFUNCTION("""COMPUTED_VALUE"""),"Bash/Shell/PowerShell;Java;JavaScript;Python;Scala;SQL")</f>
        <v>Bash/Shell/PowerShell;Java;JavaScript;Python;Scala;SQL</v>
      </c>
      <c r="E7101" s="1" t="str">
        <f>IFERROR(__xludf.DUMMYFUNCTION("UNIQUE(SPLIT(B7101,"";""))"),"Bash/Shell/PowerShell")</f>
        <v>Bash/Shell/PowerShell</v>
      </c>
      <c r="F7101" s="1" t="str">
        <f>IFERROR(__xludf.DUMMYFUNCTION("""COMPUTED_VALUE"""),"Java")</f>
        <v>Java</v>
      </c>
      <c r="G7101" s="1" t="str">
        <f>IFERROR(__xludf.DUMMYFUNCTION("""COMPUTED_VALUE"""),"JavaScript")</f>
        <v>JavaScript</v>
      </c>
      <c r="H7101" s="1" t="str">
        <f>IFERROR(__xludf.DUMMYFUNCTION("""COMPUTED_VALUE"""),"Python")</f>
        <v>Python</v>
      </c>
      <c r="I7101" s="1" t="str">
        <f>IFERROR(__xludf.DUMMYFUNCTION("""COMPUTED_VALUE"""),"Scala")</f>
        <v>Scala</v>
      </c>
      <c r="J7101" s="1" t="str">
        <f>IFERROR(__xludf.DUMMYFUNCTION("""COMPUTED_VALUE"""),"SQL")</f>
        <v>SQL</v>
      </c>
    </row>
    <row r="7102">
      <c r="B7102" s="1" t="str">
        <f>IFERROR(__xludf.DUMMYFUNCTION("""COMPUTED_VALUE"""),"HTML/CSS;JavaScript;Python;SQL")</f>
        <v>HTML/CSS;JavaScript;Python;SQL</v>
      </c>
      <c r="E7102" s="1" t="str">
        <f>IFERROR(__xludf.DUMMYFUNCTION("UNIQUE(SPLIT(B7102,"";""))"),"HTML/CSS")</f>
        <v>HTML/CSS</v>
      </c>
      <c r="F7102" s="1" t="str">
        <f>IFERROR(__xludf.DUMMYFUNCTION("""COMPUTED_VALUE"""),"JavaScript")</f>
        <v>JavaScript</v>
      </c>
      <c r="G7102" s="1" t="str">
        <f>IFERROR(__xludf.DUMMYFUNCTION("""COMPUTED_VALUE"""),"Python")</f>
        <v>Python</v>
      </c>
      <c r="H7102" s="1" t="str">
        <f>IFERROR(__xludf.DUMMYFUNCTION("""COMPUTED_VALUE"""),"SQL")</f>
        <v>SQL</v>
      </c>
    </row>
    <row r="7103">
      <c r="B7103" s="1" t="str">
        <f>IFERROR(__xludf.DUMMYFUNCTION("""COMPUTED_VALUE"""),"HTML/CSS;JavaScript;Python;SQL")</f>
        <v>HTML/CSS;JavaScript;Python;SQL</v>
      </c>
      <c r="E7103" s="1" t="str">
        <f>IFERROR(__xludf.DUMMYFUNCTION("UNIQUE(SPLIT(B7103,"";""))"),"HTML/CSS")</f>
        <v>HTML/CSS</v>
      </c>
      <c r="F7103" s="1" t="str">
        <f>IFERROR(__xludf.DUMMYFUNCTION("""COMPUTED_VALUE"""),"JavaScript")</f>
        <v>JavaScript</v>
      </c>
      <c r="G7103" s="1" t="str">
        <f>IFERROR(__xludf.DUMMYFUNCTION("""COMPUTED_VALUE"""),"Python")</f>
        <v>Python</v>
      </c>
      <c r="H7103" s="1" t="str">
        <f>IFERROR(__xludf.DUMMYFUNCTION("""COMPUTED_VALUE"""),"SQL")</f>
        <v>SQL</v>
      </c>
    </row>
    <row r="7104">
      <c r="B7104" s="1" t="str">
        <f>IFERROR(__xludf.DUMMYFUNCTION("""COMPUTED_VALUE"""),"C#;HTML/CSS;JavaScript;SQL;VBA")</f>
        <v>C#;HTML/CSS;JavaScript;SQL;VBA</v>
      </c>
      <c r="E7104" s="1" t="str">
        <f>IFERROR(__xludf.DUMMYFUNCTION("UNIQUE(SPLIT(B7104,"";""))"),"C#")</f>
        <v>C#</v>
      </c>
      <c r="F7104" s="1" t="str">
        <f>IFERROR(__xludf.DUMMYFUNCTION("""COMPUTED_VALUE"""),"HTML/CSS")</f>
        <v>HTML/CSS</v>
      </c>
      <c r="G7104" s="1" t="str">
        <f>IFERROR(__xludf.DUMMYFUNCTION("""COMPUTED_VALUE"""),"JavaScript")</f>
        <v>JavaScript</v>
      </c>
      <c r="H7104" s="1" t="str">
        <f>IFERROR(__xludf.DUMMYFUNCTION("""COMPUTED_VALUE"""),"SQL")</f>
        <v>SQL</v>
      </c>
      <c r="I7104" s="1" t="str">
        <f>IFERROR(__xludf.DUMMYFUNCTION("""COMPUTED_VALUE"""),"VBA")</f>
        <v>VBA</v>
      </c>
    </row>
    <row r="7105">
      <c r="B7105" s="1" t="str">
        <f>IFERROR(__xludf.DUMMYFUNCTION("""COMPUTED_VALUE"""),"C#;Dart;F#;HTML/CSS;JavaScript;PHP;Python;R;SQL;VBA")</f>
        <v>C#;Dart;F#;HTML/CSS;JavaScript;PHP;Python;R;SQL;VBA</v>
      </c>
      <c r="E7105" s="1" t="str">
        <f>IFERROR(__xludf.DUMMYFUNCTION("UNIQUE(SPLIT(B7105,"";""))"),"C#")</f>
        <v>C#</v>
      </c>
      <c r="F7105" s="1" t="str">
        <f>IFERROR(__xludf.DUMMYFUNCTION("""COMPUTED_VALUE"""),"Dart")</f>
        <v>Dart</v>
      </c>
      <c r="G7105" s="1" t="str">
        <f>IFERROR(__xludf.DUMMYFUNCTION("""COMPUTED_VALUE"""),"F#")</f>
        <v>F#</v>
      </c>
      <c r="H7105" s="1" t="str">
        <f>IFERROR(__xludf.DUMMYFUNCTION("""COMPUTED_VALUE"""),"HTML/CSS")</f>
        <v>HTML/CSS</v>
      </c>
      <c r="I7105" s="1" t="str">
        <f>IFERROR(__xludf.DUMMYFUNCTION("""COMPUTED_VALUE"""),"JavaScript")</f>
        <v>JavaScript</v>
      </c>
      <c r="J7105" s="1" t="str">
        <f>IFERROR(__xludf.DUMMYFUNCTION("""COMPUTED_VALUE"""),"PHP")</f>
        <v>PHP</v>
      </c>
      <c r="K7105" s="1" t="str">
        <f>IFERROR(__xludf.DUMMYFUNCTION("""COMPUTED_VALUE"""),"Python")</f>
        <v>Python</v>
      </c>
      <c r="L7105" s="1" t="str">
        <f>IFERROR(__xludf.DUMMYFUNCTION("""COMPUTED_VALUE"""),"R")</f>
        <v>R</v>
      </c>
      <c r="M7105" s="1" t="str">
        <f>IFERROR(__xludf.DUMMYFUNCTION("""COMPUTED_VALUE"""),"SQL")</f>
        <v>SQL</v>
      </c>
      <c r="N7105" s="1" t="str">
        <f>IFERROR(__xludf.DUMMYFUNCTION("""COMPUTED_VALUE"""),"VBA")</f>
        <v>VBA</v>
      </c>
    </row>
    <row r="7106">
      <c r="B7106" s="1" t="str">
        <f>IFERROR(__xludf.DUMMYFUNCTION("""COMPUTED_VALUE"""),"HTML/CSS;Java;JavaScript;SQL")</f>
        <v>HTML/CSS;Java;JavaScript;SQL</v>
      </c>
      <c r="E7106" s="1" t="str">
        <f>IFERROR(__xludf.DUMMYFUNCTION("UNIQUE(SPLIT(B7106,"";""))"),"HTML/CSS")</f>
        <v>HTML/CSS</v>
      </c>
      <c r="F7106" s="1" t="str">
        <f>IFERROR(__xludf.DUMMYFUNCTION("""COMPUTED_VALUE"""),"Java")</f>
        <v>Java</v>
      </c>
      <c r="G7106" s="1" t="str">
        <f>IFERROR(__xludf.DUMMYFUNCTION("""COMPUTED_VALUE"""),"JavaScript")</f>
        <v>JavaScript</v>
      </c>
      <c r="H7106" s="1" t="str">
        <f>IFERROR(__xludf.DUMMYFUNCTION("""COMPUTED_VALUE"""),"SQL")</f>
        <v>SQL</v>
      </c>
    </row>
    <row r="7107">
      <c r="B7107" s="1" t="str">
        <f>IFERROR(__xludf.DUMMYFUNCTION("""COMPUTED_VALUE"""),"Bash/Shell/PowerShell;C++;JavaScript;Python;TypeScript")</f>
        <v>Bash/Shell/PowerShell;C++;JavaScript;Python;TypeScript</v>
      </c>
      <c r="E7107" s="1" t="str">
        <f>IFERROR(__xludf.DUMMYFUNCTION("UNIQUE(SPLIT(B7107,"";""))"),"Bash/Shell/PowerShell")</f>
        <v>Bash/Shell/PowerShell</v>
      </c>
      <c r="F7107" s="1" t="str">
        <f>IFERROR(__xludf.DUMMYFUNCTION("""COMPUTED_VALUE"""),"C++")</f>
        <v>C++</v>
      </c>
      <c r="G7107" s="1" t="str">
        <f>IFERROR(__xludf.DUMMYFUNCTION("""COMPUTED_VALUE"""),"JavaScript")</f>
        <v>JavaScript</v>
      </c>
      <c r="H7107" s="1" t="str">
        <f>IFERROR(__xludf.DUMMYFUNCTION("""COMPUTED_VALUE"""),"Python")</f>
        <v>Python</v>
      </c>
      <c r="I7107" s="1" t="str">
        <f>IFERROR(__xludf.DUMMYFUNCTION("""COMPUTED_VALUE"""),"TypeScript")</f>
        <v>TypeScript</v>
      </c>
    </row>
    <row r="7108">
      <c r="B7108" s="1" t="str">
        <f>IFERROR(__xludf.DUMMYFUNCTION("""COMPUTED_VALUE"""),"Bash/Shell/PowerShell;Go;HTML/CSS;JavaScript;Ruby;TypeScript")</f>
        <v>Bash/Shell/PowerShell;Go;HTML/CSS;JavaScript;Ruby;TypeScript</v>
      </c>
      <c r="E7108" s="1" t="str">
        <f>IFERROR(__xludf.DUMMYFUNCTION("UNIQUE(SPLIT(B7108,"";""))"),"Bash/Shell/PowerShell")</f>
        <v>Bash/Shell/PowerShell</v>
      </c>
      <c r="F7108" s="1" t="str">
        <f>IFERROR(__xludf.DUMMYFUNCTION("""COMPUTED_VALUE"""),"Go")</f>
        <v>Go</v>
      </c>
      <c r="G7108" s="1" t="str">
        <f>IFERROR(__xludf.DUMMYFUNCTION("""COMPUTED_VALUE"""),"HTML/CSS")</f>
        <v>HTML/CSS</v>
      </c>
      <c r="H7108" s="1" t="str">
        <f>IFERROR(__xludf.DUMMYFUNCTION("""COMPUTED_VALUE"""),"JavaScript")</f>
        <v>JavaScript</v>
      </c>
      <c r="I7108" s="1" t="str">
        <f>IFERROR(__xludf.DUMMYFUNCTION("""COMPUTED_VALUE"""),"Ruby")</f>
        <v>Ruby</v>
      </c>
      <c r="J7108" s="1" t="str">
        <f>IFERROR(__xludf.DUMMYFUNCTION("""COMPUTED_VALUE"""),"TypeScript")</f>
        <v>TypeScript</v>
      </c>
    </row>
    <row r="7109">
      <c r="B7109" s="1" t="str">
        <f>IFERROR(__xludf.DUMMYFUNCTION("""COMPUTED_VALUE"""),"C;HTML/CSS;JavaScript")</f>
        <v>C;HTML/CSS;JavaScript</v>
      </c>
      <c r="E7109" s="1" t="str">
        <f>IFERROR(__xludf.DUMMYFUNCTION("UNIQUE(SPLIT(B7109,"";""))"),"C")</f>
        <v>C</v>
      </c>
      <c r="F7109" s="1" t="str">
        <f>IFERROR(__xludf.DUMMYFUNCTION("""COMPUTED_VALUE"""),"HTML/CSS")</f>
        <v>HTML/CSS</v>
      </c>
      <c r="G7109" s="1" t="str">
        <f>IFERROR(__xludf.DUMMYFUNCTION("""COMPUTED_VALUE"""),"JavaScript")</f>
        <v>JavaScript</v>
      </c>
    </row>
    <row r="7110">
      <c r="B7110" s="1" t="str">
        <f>IFERROR(__xludf.DUMMYFUNCTION("""COMPUTED_VALUE"""),"Bash/Shell/PowerShell;C;C++;C#;HTML/CSS;Java;JavaScript;Python;R;SQL;VBA")</f>
        <v>Bash/Shell/PowerShell;C;C++;C#;HTML/CSS;Java;JavaScript;Python;R;SQL;VBA</v>
      </c>
      <c r="E7110" s="1" t="str">
        <f>IFERROR(__xludf.DUMMYFUNCTION("UNIQUE(SPLIT(B7110,"";""))"),"Bash/Shell/PowerShell")</f>
        <v>Bash/Shell/PowerShell</v>
      </c>
      <c r="F7110" s="1" t="str">
        <f>IFERROR(__xludf.DUMMYFUNCTION("""COMPUTED_VALUE"""),"C")</f>
        <v>C</v>
      </c>
      <c r="G7110" s="1" t="str">
        <f>IFERROR(__xludf.DUMMYFUNCTION("""COMPUTED_VALUE"""),"C++")</f>
        <v>C++</v>
      </c>
      <c r="H7110" s="1" t="str">
        <f>IFERROR(__xludf.DUMMYFUNCTION("""COMPUTED_VALUE"""),"C#")</f>
        <v>C#</v>
      </c>
      <c r="I7110" s="1" t="str">
        <f>IFERROR(__xludf.DUMMYFUNCTION("""COMPUTED_VALUE"""),"HTML/CSS")</f>
        <v>HTML/CSS</v>
      </c>
      <c r="J7110" s="1" t="str">
        <f>IFERROR(__xludf.DUMMYFUNCTION("""COMPUTED_VALUE"""),"Java")</f>
        <v>Java</v>
      </c>
      <c r="K7110" s="1" t="str">
        <f>IFERROR(__xludf.DUMMYFUNCTION("""COMPUTED_VALUE"""),"JavaScript")</f>
        <v>JavaScript</v>
      </c>
      <c r="L7110" s="1" t="str">
        <f>IFERROR(__xludf.DUMMYFUNCTION("""COMPUTED_VALUE"""),"Python")</f>
        <v>Python</v>
      </c>
      <c r="M7110" s="1" t="str">
        <f>IFERROR(__xludf.DUMMYFUNCTION("""COMPUTED_VALUE"""),"R")</f>
        <v>R</v>
      </c>
      <c r="N7110" s="1" t="str">
        <f>IFERROR(__xludf.DUMMYFUNCTION("""COMPUTED_VALUE"""),"SQL")</f>
        <v>SQL</v>
      </c>
      <c r="O7110" s="1" t="str">
        <f>IFERROR(__xludf.DUMMYFUNCTION("""COMPUTED_VALUE"""),"VBA")</f>
        <v>VBA</v>
      </c>
    </row>
    <row r="7111">
      <c r="B7111" s="1" t="str">
        <f>IFERROR(__xludf.DUMMYFUNCTION("""COMPUTED_VALUE"""),"Assembly;C;C++;Go;HTML/CSS;Java;JavaScript;PHP;Python;Rust")</f>
        <v>Assembly;C;C++;Go;HTML/CSS;Java;JavaScript;PHP;Python;Rust</v>
      </c>
      <c r="E7111" s="1" t="str">
        <f>IFERROR(__xludf.DUMMYFUNCTION("UNIQUE(SPLIT(B7111,"";""))"),"Assembly")</f>
        <v>Assembly</v>
      </c>
      <c r="F7111" s="1" t="str">
        <f>IFERROR(__xludf.DUMMYFUNCTION("""COMPUTED_VALUE"""),"C")</f>
        <v>C</v>
      </c>
      <c r="G7111" s="1" t="str">
        <f>IFERROR(__xludf.DUMMYFUNCTION("""COMPUTED_VALUE"""),"C++")</f>
        <v>C++</v>
      </c>
      <c r="H7111" s="1" t="str">
        <f>IFERROR(__xludf.DUMMYFUNCTION("""COMPUTED_VALUE"""),"Go")</f>
        <v>Go</v>
      </c>
      <c r="I7111" s="1" t="str">
        <f>IFERROR(__xludf.DUMMYFUNCTION("""COMPUTED_VALUE"""),"HTML/CSS")</f>
        <v>HTML/CSS</v>
      </c>
      <c r="J7111" s="1" t="str">
        <f>IFERROR(__xludf.DUMMYFUNCTION("""COMPUTED_VALUE"""),"Java")</f>
        <v>Java</v>
      </c>
      <c r="K7111" s="1" t="str">
        <f>IFERROR(__xludf.DUMMYFUNCTION("""COMPUTED_VALUE"""),"JavaScript")</f>
        <v>JavaScript</v>
      </c>
      <c r="L7111" s="1" t="str">
        <f>IFERROR(__xludf.DUMMYFUNCTION("""COMPUTED_VALUE"""),"PHP")</f>
        <v>PHP</v>
      </c>
      <c r="M7111" s="1" t="str">
        <f>IFERROR(__xludf.DUMMYFUNCTION("""COMPUTED_VALUE"""),"Python")</f>
        <v>Python</v>
      </c>
      <c r="N7111" s="1" t="str">
        <f>IFERROR(__xludf.DUMMYFUNCTION("""COMPUTED_VALUE"""),"Rust")</f>
        <v>Rust</v>
      </c>
    </row>
    <row r="7112">
      <c r="B7112" s="1" t="str">
        <f>IFERROR(__xludf.DUMMYFUNCTION("""COMPUTED_VALUE"""),"HTML/CSS;JavaScript;PHP")</f>
        <v>HTML/CSS;JavaScript;PHP</v>
      </c>
      <c r="E7112" s="1" t="str">
        <f>IFERROR(__xludf.DUMMYFUNCTION("UNIQUE(SPLIT(B7112,"";""))"),"HTML/CSS")</f>
        <v>HTML/CSS</v>
      </c>
      <c r="F7112" s="1" t="str">
        <f>IFERROR(__xludf.DUMMYFUNCTION("""COMPUTED_VALUE"""),"JavaScript")</f>
        <v>JavaScript</v>
      </c>
      <c r="G7112" s="1" t="str">
        <f>IFERROR(__xludf.DUMMYFUNCTION("""COMPUTED_VALUE"""),"PHP")</f>
        <v>PHP</v>
      </c>
    </row>
    <row r="7113">
      <c r="B7113" s="1" t="str">
        <f>IFERROR(__xludf.DUMMYFUNCTION("""COMPUTED_VALUE"""),"C;C++;C#;PHP;SQL")</f>
        <v>C;C++;C#;PHP;SQL</v>
      </c>
      <c r="E7113" s="1" t="str">
        <f>IFERROR(__xludf.DUMMYFUNCTION("UNIQUE(SPLIT(B7113,"";""))"),"C")</f>
        <v>C</v>
      </c>
      <c r="F7113" s="1" t="str">
        <f>IFERROR(__xludf.DUMMYFUNCTION("""COMPUTED_VALUE"""),"C++")</f>
        <v>C++</v>
      </c>
      <c r="G7113" s="1" t="str">
        <f>IFERROR(__xludf.DUMMYFUNCTION("""COMPUTED_VALUE"""),"C#")</f>
        <v>C#</v>
      </c>
      <c r="H7113" s="1" t="str">
        <f>IFERROR(__xludf.DUMMYFUNCTION("""COMPUTED_VALUE"""),"PHP")</f>
        <v>PHP</v>
      </c>
      <c r="I7113" s="1" t="str">
        <f>IFERROR(__xludf.DUMMYFUNCTION("""COMPUTED_VALUE"""),"SQL")</f>
        <v>SQL</v>
      </c>
    </row>
    <row r="7114">
      <c r="B7114" s="1" t="str">
        <f>IFERROR(__xludf.DUMMYFUNCTION("""COMPUTED_VALUE"""),"HTML/CSS;Java;JavaScript;PHP;Python;Ruby;SQL")</f>
        <v>HTML/CSS;Java;JavaScript;PHP;Python;Ruby;SQL</v>
      </c>
      <c r="E7114" s="1" t="str">
        <f>IFERROR(__xludf.DUMMYFUNCTION("UNIQUE(SPLIT(B7114,"";""))"),"HTML/CSS")</f>
        <v>HTML/CSS</v>
      </c>
      <c r="F7114" s="1" t="str">
        <f>IFERROR(__xludf.DUMMYFUNCTION("""COMPUTED_VALUE"""),"Java")</f>
        <v>Java</v>
      </c>
      <c r="G7114" s="1" t="str">
        <f>IFERROR(__xludf.DUMMYFUNCTION("""COMPUTED_VALUE"""),"JavaScript")</f>
        <v>JavaScript</v>
      </c>
      <c r="H7114" s="1" t="str">
        <f>IFERROR(__xludf.DUMMYFUNCTION("""COMPUTED_VALUE"""),"PHP")</f>
        <v>PHP</v>
      </c>
      <c r="I7114" s="1" t="str">
        <f>IFERROR(__xludf.DUMMYFUNCTION("""COMPUTED_VALUE"""),"Python")</f>
        <v>Python</v>
      </c>
      <c r="J7114" s="1" t="str">
        <f>IFERROR(__xludf.DUMMYFUNCTION("""COMPUTED_VALUE"""),"Ruby")</f>
        <v>Ruby</v>
      </c>
      <c r="K7114" s="1" t="str">
        <f>IFERROR(__xludf.DUMMYFUNCTION("""COMPUTED_VALUE"""),"SQL")</f>
        <v>SQL</v>
      </c>
    </row>
    <row r="7115">
      <c r="B7115" s="1" t="str">
        <f>IFERROR(__xludf.DUMMYFUNCTION("""COMPUTED_VALUE"""),"C;C++;HTML/CSS;JavaScript;Python")</f>
        <v>C;C++;HTML/CSS;JavaScript;Python</v>
      </c>
      <c r="E7115" s="1" t="str">
        <f>IFERROR(__xludf.DUMMYFUNCTION("UNIQUE(SPLIT(B7115,"";""))"),"C")</f>
        <v>C</v>
      </c>
      <c r="F7115" s="1" t="str">
        <f>IFERROR(__xludf.DUMMYFUNCTION("""COMPUTED_VALUE"""),"C++")</f>
        <v>C++</v>
      </c>
      <c r="G7115" s="1" t="str">
        <f>IFERROR(__xludf.DUMMYFUNCTION("""COMPUTED_VALUE"""),"HTML/CSS")</f>
        <v>HTML/CSS</v>
      </c>
      <c r="H7115" s="1" t="str">
        <f>IFERROR(__xludf.DUMMYFUNCTION("""COMPUTED_VALUE"""),"JavaScript")</f>
        <v>JavaScript</v>
      </c>
      <c r="I7115" s="1" t="str">
        <f>IFERROR(__xludf.DUMMYFUNCTION("""COMPUTED_VALUE"""),"Python")</f>
        <v>Python</v>
      </c>
    </row>
    <row r="7116">
      <c r="B7116" s="1" t="str">
        <f>IFERROR(__xludf.DUMMYFUNCTION("""COMPUTED_VALUE"""),"Assembly;HTML/CSS;JavaScript;Python;TypeScript")</f>
        <v>Assembly;HTML/CSS;JavaScript;Python;TypeScript</v>
      </c>
      <c r="E7116" s="1" t="str">
        <f>IFERROR(__xludf.DUMMYFUNCTION("UNIQUE(SPLIT(B7116,"";""))"),"Assembly")</f>
        <v>Assembly</v>
      </c>
      <c r="F7116" s="1" t="str">
        <f>IFERROR(__xludf.DUMMYFUNCTION("""COMPUTED_VALUE"""),"HTML/CSS")</f>
        <v>HTML/CSS</v>
      </c>
      <c r="G7116" s="1" t="str">
        <f>IFERROR(__xludf.DUMMYFUNCTION("""COMPUTED_VALUE"""),"JavaScript")</f>
        <v>JavaScript</v>
      </c>
      <c r="H7116" s="1" t="str">
        <f>IFERROR(__xludf.DUMMYFUNCTION("""COMPUTED_VALUE"""),"Python")</f>
        <v>Python</v>
      </c>
      <c r="I7116" s="1" t="str">
        <f>IFERROR(__xludf.DUMMYFUNCTION("""COMPUTED_VALUE"""),"TypeScript")</f>
        <v>TypeScript</v>
      </c>
    </row>
    <row r="7117">
      <c r="B7117" s="1" t="str">
        <f>IFERROR(__xludf.DUMMYFUNCTION("""COMPUTED_VALUE"""),"HTML/CSS;Java;JavaScript;Python;TypeScript")</f>
        <v>HTML/CSS;Java;JavaScript;Python;TypeScript</v>
      </c>
      <c r="E7117" s="1" t="str">
        <f>IFERROR(__xludf.DUMMYFUNCTION("UNIQUE(SPLIT(B7117,"";""))"),"HTML/CSS")</f>
        <v>HTML/CSS</v>
      </c>
      <c r="F7117" s="1" t="str">
        <f>IFERROR(__xludf.DUMMYFUNCTION("""COMPUTED_VALUE"""),"Java")</f>
        <v>Java</v>
      </c>
      <c r="G7117" s="1" t="str">
        <f>IFERROR(__xludf.DUMMYFUNCTION("""COMPUTED_VALUE"""),"JavaScript")</f>
        <v>JavaScript</v>
      </c>
      <c r="H7117" s="1" t="str">
        <f>IFERROR(__xludf.DUMMYFUNCTION("""COMPUTED_VALUE"""),"Python")</f>
        <v>Python</v>
      </c>
      <c r="I7117" s="1" t="str">
        <f>IFERROR(__xludf.DUMMYFUNCTION("""COMPUTED_VALUE"""),"TypeScript")</f>
        <v>TypeScript</v>
      </c>
    </row>
    <row r="7118">
      <c r="B7118" s="1" t="str">
        <f>IFERROR(__xludf.DUMMYFUNCTION("""COMPUTED_VALUE"""),"C#;Clojure;JavaScript;Objective-C;SQL")</f>
        <v>C#;Clojure;JavaScript;Objective-C;SQL</v>
      </c>
      <c r="E7118" s="1" t="str">
        <f>IFERROR(__xludf.DUMMYFUNCTION("UNIQUE(SPLIT(B7118,"";""))"),"C#")</f>
        <v>C#</v>
      </c>
      <c r="F7118" s="1" t="str">
        <f>IFERROR(__xludf.DUMMYFUNCTION("""COMPUTED_VALUE"""),"Clojure")</f>
        <v>Clojure</v>
      </c>
      <c r="G7118" s="1" t="str">
        <f>IFERROR(__xludf.DUMMYFUNCTION("""COMPUTED_VALUE"""),"JavaScript")</f>
        <v>JavaScript</v>
      </c>
      <c r="H7118" s="1" t="str">
        <f>IFERROR(__xludf.DUMMYFUNCTION("""COMPUTED_VALUE"""),"Objective-C")</f>
        <v>Objective-C</v>
      </c>
      <c r="I7118" s="1" t="str">
        <f>IFERROR(__xludf.DUMMYFUNCTION("""COMPUTED_VALUE"""),"SQL")</f>
        <v>SQL</v>
      </c>
    </row>
    <row r="7119">
      <c r="B7119" s="1" t="str">
        <f>IFERROR(__xludf.DUMMYFUNCTION("""COMPUTED_VALUE"""),"C;C++;C#;Java;PHP;SQL")</f>
        <v>C;C++;C#;Java;PHP;SQL</v>
      </c>
      <c r="E7119" s="1" t="str">
        <f>IFERROR(__xludf.DUMMYFUNCTION("UNIQUE(SPLIT(B7119,"";""))"),"C")</f>
        <v>C</v>
      </c>
      <c r="F7119" s="1" t="str">
        <f>IFERROR(__xludf.DUMMYFUNCTION("""COMPUTED_VALUE"""),"C++")</f>
        <v>C++</v>
      </c>
      <c r="G7119" s="1" t="str">
        <f>IFERROR(__xludf.DUMMYFUNCTION("""COMPUTED_VALUE"""),"C#")</f>
        <v>C#</v>
      </c>
      <c r="H7119" s="1" t="str">
        <f>IFERROR(__xludf.DUMMYFUNCTION("""COMPUTED_VALUE"""),"Java")</f>
        <v>Java</v>
      </c>
      <c r="I7119" s="1" t="str">
        <f>IFERROR(__xludf.DUMMYFUNCTION("""COMPUTED_VALUE"""),"PHP")</f>
        <v>PHP</v>
      </c>
      <c r="J7119" s="1" t="str">
        <f>IFERROR(__xludf.DUMMYFUNCTION("""COMPUTED_VALUE"""),"SQL")</f>
        <v>SQL</v>
      </c>
    </row>
    <row r="7120">
      <c r="B7120" s="1" t="str">
        <f>IFERROR(__xludf.DUMMYFUNCTION("""COMPUTED_VALUE"""),"Bash/Shell/PowerShell;Go;HTML/CSS;Java;Python;Ruby")</f>
        <v>Bash/Shell/PowerShell;Go;HTML/CSS;Java;Python;Ruby</v>
      </c>
      <c r="E7120" s="1" t="str">
        <f>IFERROR(__xludf.DUMMYFUNCTION("UNIQUE(SPLIT(B7120,"";""))"),"Bash/Shell/PowerShell")</f>
        <v>Bash/Shell/PowerShell</v>
      </c>
      <c r="F7120" s="1" t="str">
        <f>IFERROR(__xludf.DUMMYFUNCTION("""COMPUTED_VALUE"""),"Go")</f>
        <v>Go</v>
      </c>
      <c r="G7120" s="1" t="str">
        <f>IFERROR(__xludf.DUMMYFUNCTION("""COMPUTED_VALUE"""),"HTML/CSS")</f>
        <v>HTML/CSS</v>
      </c>
      <c r="H7120" s="1" t="str">
        <f>IFERROR(__xludf.DUMMYFUNCTION("""COMPUTED_VALUE"""),"Java")</f>
        <v>Java</v>
      </c>
      <c r="I7120" s="1" t="str">
        <f>IFERROR(__xludf.DUMMYFUNCTION("""COMPUTED_VALUE"""),"Python")</f>
        <v>Python</v>
      </c>
      <c r="J7120" s="1" t="str">
        <f>IFERROR(__xludf.DUMMYFUNCTION("""COMPUTED_VALUE"""),"Ruby")</f>
        <v>Ruby</v>
      </c>
    </row>
    <row r="7121">
      <c r="B7121" s="1" t="str">
        <f>IFERROR(__xludf.DUMMYFUNCTION("""COMPUTED_VALUE"""),"C;C#;HTML/CSS;Java;JavaScript;Python;SQL;TypeScript")</f>
        <v>C;C#;HTML/CSS;Java;JavaScript;Python;SQL;TypeScript</v>
      </c>
      <c r="E7121" s="1" t="str">
        <f>IFERROR(__xludf.DUMMYFUNCTION("UNIQUE(SPLIT(B7121,"";""))"),"C")</f>
        <v>C</v>
      </c>
      <c r="F7121" s="1" t="str">
        <f>IFERROR(__xludf.DUMMYFUNCTION("""COMPUTED_VALUE"""),"C#")</f>
        <v>C#</v>
      </c>
      <c r="G7121" s="1" t="str">
        <f>IFERROR(__xludf.DUMMYFUNCTION("""COMPUTED_VALUE"""),"HTML/CSS")</f>
        <v>HTML/CSS</v>
      </c>
      <c r="H7121" s="1" t="str">
        <f>IFERROR(__xludf.DUMMYFUNCTION("""COMPUTED_VALUE"""),"Java")</f>
        <v>Java</v>
      </c>
      <c r="I7121" s="1" t="str">
        <f>IFERROR(__xludf.DUMMYFUNCTION("""COMPUTED_VALUE"""),"JavaScript")</f>
        <v>JavaScript</v>
      </c>
      <c r="J7121" s="1" t="str">
        <f>IFERROR(__xludf.DUMMYFUNCTION("""COMPUTED_VALUE"""),"Python")</f>
        <v>Python</v>
      </c>
      <c r="K7121" s="1" t="str">
        <f>IFERROR(__xludf.DUMMYFUNCTION("""COMPUTED_VALUE"""),"SQL")</f>
        <v>SQL</v>
      </c>
      <c r="L7121" s="1" t="str">
        <f>IFERROR(__xludf.DUMMYFUNCTION("""COMPUTED_VALUE"""),"TypeScript")</f>
        <v>TypeScript</v>
      </c>
    </row>
    <row r="7122">
      <c r="B7122" s="1" t="str">
        <f>IFERROR(__xludf.DUMMYFUNCTION("""COMPUTED_VALUE"""),"Bash/Shell/PowerShell;C;C++;HTML/CSS;Java;JavaScript;Kotlin;Python;SQL")</f>
        <v>Bash/Shell/PowerShell;C;C++;HTML/CSS;Java;JavaScript;Kotlin;Python;SQL</v>
      </c>
      <c r="E7122" s="1" t="str">
        <f>IFERROR(__xludf.DUMMYFUNCTION("UNIQUE(SPLIT(B7122,"";""))"),"Bash/Shell/PowerShell")</f>
        <v>Bash/Shell/PowerShell</v>
      </c>
      <c r="F7122" s="1" t="str">
        <f>IFERROR(__xludf.DUMMYFUNCTION("""COMPUTED_VALUE"""),"C")</f>
        <v>C</v>
      </c>
      <c r="G7122" s="1" t="str">
        <f>IFERROR(__xludf.DUMMYFUNCTION("""COMPUTED_VALUE"""),"C++")</f>
        <v>C++</v>
      </c>
      <c r="H7122" s="1" t="str">
        <f>IFERROR(__xludf.DUMMYFUNCTION("""COMPUTED_VALUE"""),"HTML/CSS")</f>
        <v>HTML/CSS</v>
      </c>
      <c r="I7122" s="1" t="str">
        <f>IFERROR(__xludf.DUMMYFUNCTION("""COMPUTED_VALUE"""),"Java")</f>
        <v>Java</v>
      </c>
      <c r="J7122" s="1" t="str">
        <f>IFERROR(__xludf.DUMMYFUNCTION("""COMPUTED_VALUE"""),"JavaScript")</f>
        <v>JavaScript</v>
      </c>
      <c r="K7122" s="1" t="str">
        <f>IFERROR(__xludf.DUMMYFUNCTION("""COMPUTED_VALUE"""),"Kotlin")</f>
        <v>Kotlin</v>
      </c>
      <c r="L7122" s="1" t="str">
        <f>IFERROR(__xludf.DUMMYFUNCTION("""COMPUTED_VALUE"""),"Python")</f>
        <v>Python</v>
      </c>
      <c r="M7122" s="1" t="str">
        <f>IFERROR(__xludf.DUMMYFUNCTION("""COMPUTED_VALUE"""),"SQL")</f>
        <v>SQL</v>
      </c>
    </row>
    <row r="7123">
      <c r="B7123" s="1" t="str">
        <f>IFERROR(__xludf.DUMMYFUNCTION("""COMPUTED_VALUE"""),"Bash/Shell/PowerShell;HTML/CSS;Java;JavaScript;SQL")</f>
        <v>Bash/Shell/PowerShell;HTML/CSS;Java;JavaScript;SQL</v>
      </c>
      <c r="E7123" s="1" t="str">
        <f>IFERROR(__xludf.DUMMYFUNCTION("UNIQUE(SPLIT(B7123,"";""))"),"Bash/Shell/PowerShell")</f>
        <v>Bash/Shell/PowerShell</v>
      </c>
      <c r="F7123" s="1" t="str">
        <f>IFERROR(__xludf.DUMMYFUNCTION("""COMPUTED_VALUE"""),"HTML/CSS")</f>
        <v>HTML/CSS</v>
      </c>
      <c r="G7123" s="1" t="str">
        <f>IFERROR(__xludf.DUMMYFUNCTION("""COMPUTED_VALUE"""),"Java")</f>
        <v>Java</v>
      </c>
      <c r="H7123" s="1" t="str">
        <f>IFERROR(__xludf.DUMMYFUNCTION("""COMPUTED_VALUE"""),"JavaScript")</f>
        <v>JavaScript</v>
      </c>
      <c r="I7123" s="1" t="str">
        <f>IFERROR(__xludf.DUMMYFUNCTION("""COMPUTED_VALUE"""),"SQL")</f>
        <v>SQL</v>
      </c>
    </row>
    <row r="7124">
      <c r="B7124" s="1" t="str">
        <f>IFERROR(__xludf.DUMMYFUNCTION("""COMPUTED_VALUE"""),"Bash/Shell/PowerShell;C;C#")</f>
        <v>Bash/Shell/PowerShell;C;C#</v>
      </c>
      <c r="E7124" s="1" t="str">
        <f>IFERROR(__xludf.DUMMYFUNCTION("UNIQUE(SPLIT(B7124,"";""))"),"Bash/Shell/PowerShell")</f>
        <v>Bash/Shell/PowerShell</v>
      </c>
      <c r="F7124" s="1" t="str">
        <f>IFERROR(__xludf.DUMMYFUNCTION("""COMPUTED_VALUE"""),"C")</f>
        <v>C</v>
      </c>
      <c r="G7124" s="1" t="str">
        <f>IFERROR(__xludf.DUMMYFUNCTION("""COMPUTED_VALUE"""),"C#")</f>
        <v>C#</v>
      </c>
    </row>
    <row r="7125">
      <c r="B7125" s="1" t="str">
        <f>IFERROR(__xludf.DUMMYFUNCTION("""COMPUTED_VALUE"""),"Bash/Shell/PowerShell;Go;HTML/CSS;Java;JavaScript;Python;SQL;TypeScript")</f>
        <v>Bash/Shell/PowerShell;Go;HTML/CSS;Java;JavaScript;Python;SQL;TypeScript</v>
      </c>
      <c r="E7125" s="1" t="str">
        <f>IFERROR(__xludf.DUMMYFUNCTION("UNIQUE(SPLIT(B7125,"";""))"),"Bash/Shell/PowerShell")</f>
        <v>Bash/Shell/PowerShell</v>
      </c>
      <c r="F7125" s="1" t="str">
        <f>IFERROR(__xludf.DUMMYFUNCTION("""COMPUTED_VALUE"""),"Go")</f>
        <v>Go</v>
      </c>
      <c r="G7125" s="1" t="str">
        <f>IFERROR(__xludf.DUMMYFUNCTION("""COMPUTED_VALUE"""),"HTML/CSS")</f>
        <v>HTML/CSS</v>
      </c>
      <c r="H7125" s="1" t="str">
        <f>IFERROR(__xludf.DUMMYFUNCTION("""COMPUTED_VALUE"""),"Java")</f>
        <v>Java</v>
      </c>
      <c r="I7125" s="1" t="str">
        <f>IFERROR(__xludf.DUMMYFUNCTION("""COMPUTED_VALUE"""),"JavaScript")</f>
        <v>JavaScript</v>
      </c>
      <c r="J7125" s="1" t="str">
        <f>IFERROR(__xludf.DUMMYFUNCTION("""COMPUTED_VALUE"""),"Python")</f>
        <v>Python</v>
      </c>
      <c r="K7125" s="1" t="str">
        <f>IFERROR(__xludf.DUMMYFUNCTION("""COMPUTED_VALUE"""),"SQL")</f>
        <v>SQL</v>
      </c>
      <c r="L7125" s="1" t="str">
        <f>IFERROR(__xludf.DUMMYFUNCTION("""COMPUTED_VALUE"""),"TypeScript")</f>
        <v>TypeScript</v>
      </c>
    </row>
    <row r="7126">
      <c r="B7126" s="1" t="str">
        <f>IFERROR(__xludf.DUMMYFUNCTION("""COMPUTED_VALUE"""),"HTML/CSS;JavaScript;PHP;TypeScript")</f>
        <v>HTML/CSS;JavaScript;PHP;TypeScript</v>
      </c>
      <c r="E7126" s="1" t="str">
        <f>IFERROR(__xludf.DUMMYFUNCTION("UNIQUE(SPLIT(B7126,"";""))"),"HTML/CSS")</f>
        <v>HTML/CSS</v>
      </c>
      <c r="F7126" s="1" t="str">
        <f>IFERROR(__xludf.DUMMYFUNCTION("""COMPUTED_VALUE"""),"JavaScript")</f>
        <v>JavaScript</v>
      </c>
      <c r="G7126" s="1" t="str">
        <f>IFERROR(__xludf.DUMMYFUNCTION("""COMPUTED_VALUE"""),"PHP")</f>
        <v>PHP</v>
      </c>
      <c r="H7126" s="1" t="str">
        <f>IFERROR(__xludf.DUMMYFUNCTION("""COMPUTED_VALUE"""),"TypeScript")</f>
        <v>TypeScript</v>
      </c>
    </row>
    <row r="7127">
      <c r="B7127" s="1" t="str">
        <f>IFERROR(__xludf.DUMMYFUNCTION("""COMPUTED_VALUE"""),"Bash/Shell/PowerShell;HTML/CSS;JavaScript;Python;Scala;SQL")</f>
        <v>Bash/Shell/PowerShell;HTML/CSS;JavaScript;Python;Scala;SQL</v>
      </c>
      <c r="E7127" s="1" t="str">
        <f>IFERROR(__xludf.DUMMYFUNCTION("UNIQUE(SPLIT(B7127,"";""))"),"Bash/Shell/PowerShell")</f>
        <v>Bash/Shell/PowerShell</v>
      </c>
      <c r="F7127" s="1" t="str">
        <f>IFERROR(__xludf.DUMMYFUNCTION("""COMPUTED_VALUE"""),"HTML/CSS")</f>
        <v>HTML/CSS</v>
      </c>
      <c r="G7127" s="1" t="str">
        <f>IFERROR(__xludf.DUMMYFUNCTION("""COMPUTED_VALUE"""),"JavaScript")</f>
        <v>JavaScript</v>
      </c>
      <c r="H7127" s="1" t="str">
        <f>IFERROR(__xludf.DUMMYFUNCTION("""COMPUTED_VALUE"""),"Python")</f>
        <v>Python</v>
      </c>
      <c r="I7127" s="1" t="str">
        <f>IFERROR(__xludf.DUMMYFUNCTION("""COMPUTED_VALUE"""),"Scala")</f>
        <v>Scala</v>
      </c>
      <c r="J7127" s="1" t="str">
        <f>IFERROR(__xludf.DUMMYFUNCTION("""COMPUTED_VALUE"""),"SQL")</f>
        <v>SQL</v>
      </c>
    </row>
    <row r="7128">
      <c r="B7128" s="1" t="str">
        <f>IFERROR(__xludf.DUMMYFUNCTION("""COMPUTED_VALUE"""),"Assembly;C;C++;HTML/CSS;Java;JavaScript;SQL")</f>
        <v>Assembly;C;C++;HTML/CSS;Java;JavaScript;SQL</v>
      </c>
      <c r="E7128" s="1" t="str">
        <f>IFERROR(__xludf.DUMMYFUNCTION("UNIQUE(SPLIT(B7128,"";""))"),"Assembly")</f>
        <v>Assembly</v>
      </c>
      <c r="F7128" s="1" t="str">
        <f>IFERROR(__xludf.DUMMYFUNCTION("""COMPUTED_VALUE"""),"C")</f>
        <v>C</v>
      </c>
      <c r="G7128" s="1" t="str">
        <f>IFERROR(__xludf.DUMMYFUNCTION("""COMPUTED_VALUE"""),"C++")</f>
        <v>C++</v>
      </c>
      <c r="H7128" s="1" t="str">
        <f>IFERROR(__xludf.DUMMYFUNCTION("""COMPUTED_VALUE"""),"HTML/CSS")</f>
        <v>HTML/CSS</v>
      </c>
      <c r="I7128" s="1" t="str">
        <f>IFERROR(__xludf.DUMMYFUNCTION("""COMPUTED_VALUE"""),"Java")</f>
        <v>Java</v>
      </c>
      <c r="J7128" s="1" t="str">
        <f>IFERROR(__xludf.DUMMYFUNCTION("""COMPUTED_VALUE"""),"JavaScript")</f>
        <v>JavaScript</v>
      </c>
      <c r="K7128" s="1" t="str">
        <f>IFERROR(__xludf.DUMMYFUNCTION("""COMPUTED_VALUE"""),"SQL")</f>
        <v>SQL</v>
      </c>
    </row>
    <row r="7129">
      <c r="B7129" s="1" t="str">
        <f>IFERROR(__xludf.DUMMYFUNCTION("""COMPUTED_VALUE"""),"HTML/CSS;Java;JavaScript;SQL;TypeScript")</f>
        <v>HTML/CSS;Java;JavaScript;SQL;TypeScript</v>
      </c>
      <c r="E7129" s="1" t="str">
        <f>IFERROR(__xludf.DUMMYFUNCTION("UNIQUE(SPLIT(B7129,"";""))"),"HTML/CSS")</f>
        <v>HTML/CSS</v>
      </c>
      <c r="F7129" s="1" t="str">
        <f>IFERROR(__xludf.DUMMYFUNCTION("""COMPUTED_VALUE"""),"Java")</f>
        <v>Java</v>
      </c>
      <c r="G7129" s="1" t="str">
        <f>IFERROR(__xludf.DUMMYFUNCTION("""COMPUTED_VALUE"""),"JavaScript")</f>
        <v>JavaScript</v>
      </c>
      <c r="H7129" s="1" t="str">
        <f>IFERROR(__xludf.DUMMYFUNCTION("""COMPUTED_VALUE"""),"SQL")</f>
        <v>SQL</v>
      </c>
      <c r="I7129" s="1" t="str">
        <f>IFERROR(__xludf.DUMMYFUNCTION("""COMPUTED_VALUE"""),"TypeScript")</f>
        <v>TypeScript</v>
      </c>
    </row>
    <row r="7130">
      <c r="B7130" s="1" t="str">
        <f>IFERROR(__xludf.DUMMYFUNCTION("""COMPUTED_VALUE"""),"HTML/CSS;Java;JavaScript;SQL")</f>
        <v>HTML/CSS;Java;JavaScript;SQL</v>
      </c>
      <c r="E7130" s="1" t="str">
        <f>IFERROR(__xludf.DUMMYFUNCTION("UNIQUE(SPLIT(B7130,"";""))"),"HTML/CSS")</f>
        <v>HTML/CSS</v>
      </c>
      <c r="F7130" s="1" t="str">
        <f>IFERROR(__xludf.DUMMYFUNCTION("""COMPUTED_VALUE"""),"Java")</f>
        <v>Java</v>
      </c>
      <c r="G7130" s="1" t="str">
        <f>IFERROR(__xludf.DUMMYFUNCTION("""COMPUTED_VALUE"""),"JavaScript")</f>
        <v>JavaScript</v>
      </c>
      <c r="H7130" s="1" t="str">
        <f>IFERROR(__xludf.DUMMYFUNCTION("""COMPUTED_VALUE"""),"SQL")</f>
        <v>SQL</v>
      </c>
    </row>
    <row r="7131">
      <c r="B7131" s="1" t="str">
        <f>IFERROR(__xludf.DUMMYFUNCTION("""COMPUTED_VALUE"""),"Bash/Shell/PowerShell;HTML/CSS;JavaScript;PHP;SQL")</f>
        <v>Bash/Shell/PowerShell;HTML/CSS;JavaScript;PHP;SQL</v>
      </c>
      <c r="E7131" s="1" t="str">
        <f>IFERROR(__xludf.DUMMYFUNCTION("UNIQUE(SPLIT(B7131,"";""))"),"Bash/Shell/PowerShell")</f>
        <v>Bash/Shell/PowerShell</v>
      </c>
      <c r="F7131" s="1" t="str">
        <f>IFERROR(__xludf.DUMMYFUNCTION("""COMPUTED_VALUE"""),"HTML/CSS")</f>
        <v>HTML/CSS</v>
      </c>
      <c r="G7131" s="1" t="str">
        <f>IFERROR(__xludf.DUMMYFUNCTION("""COMPUTED_VALUE"""),"JavaScript")</f>
        <v>JavaScript</v>
      </c>
      <c r="H7131" s="1" t="str">
        <f>IFERROR(__xludf.DUMMYFUNCTION("""COMPUTED_VALUE"""),"PHP")</f>
        <v>PHP</v>
      </c>
      <c r="I7131" s="1" t="str">
        <f>IFERROR(__xludf.DUMMYFUNCTION("""COMPUTED_VALUE"""),"SQL")</f>
        <v>SQL</v>
      </c>
    </row>
    <row r="7132">
      <c r="B7132" s="1" t="str">
        <f>IFERROR(__xludf.DUMMYFUNCTION("""COMPUTED_VALUE"""),"C;HTML/CSS;JavaScript;PHP;SQL;Other(s):")</f>
        <v>C;HTML/CSS;JavaScript;PHP;SQL;Other(s):</v>
      </c>
      <c r="E7132" s="1" t="str">
        <f>IFERROR(__xludf.DUMMYFUNCTION("UNIQUE(SPLIT(B7132,"";""))"),"C")</f>
        <v>C</v>
      </c>
      <c r="F7132" s="1" t="str">
        <f>IFERROR(__xludf.DUMMYFUNCTION("""COMPUTED_VALUE"""),"HTML/CSS")</f>
        <v>HTML/CSS</v>
      </c>
      <c r="G7132" s="1" t="str">
        <f>IFERROR(__xludf.DUMMYFUNCTION("""COMPUTED_VALUE"""),"JavaScript")</f>
        <v>JavaScript</v>
      </c>
      <c r="H7132" s="1" t="str">
        <f>IFERROR(__xludf.DUMMYFUNCTION("""COMPUTED_VALUE"""),"PHP")</f>
        <v>PHP</v>
      </c>
      <c r="I7132" s="1" t="str">
        <f>IFERROR(__xludf.DUMMYFUNCTION("""COMPUTED_VALUE"""),"SQL")</f>
        <v>SQL</v>
      </c>
      <c r="J7132" s="1" t="str">
        <f>IFERROR(__xludf.DUMMYFUNCTION("""COMPUTED_VALUE"""),"Other(s):")</f>
        <v>Other(s):</v>
      </c>
    </row>
    <row r="7133">
      <c r="B7133" s="1" t="str">
        <f>IFERROR(__xludf.DUMMYFUNCTION("""COMPUTED_VALUE"""),"Assembly;Bash/Shell/PowerShell;C#;HTML/CSS;JavaScript;Python;Ruby;SQL")</f>
        <v>Assembly;Bash/Shell/PowerShell;C#;HTML/CSS;JavaScript;Python;Ruby;SQL</v>
      </c>
      <c r="E7133" s="1" t="str">
        <f>IFERROR(__xludf.DUMMYFUNCTION("UNIQUE(SPLIT(B7133,"";""))"),"Assembly")</f>
        <v>Assembly</v>
      </c>
      <c r="F7133" s="1" t="str">
        <f>IFERROR(__xludf.DUMMYFUNCTION("""COMPUTED_VALUE"""),"Bash/Shell/PowerShell")</f>
        <v>Bash/Shell/PowerShell</v>
      </c>
      <c r="G7133" s="1" t="str">
        <f>IFERROR(__xludf.DUMMYFUNCTION("""COMPUTED_VALUE"""),"C#")</f>
        <v>C#</v>
      </c>
      <c r="H7133" s="1" t="str">
        <f>IFERROR(__xludf.DUMMYFUNCTION("""COMPUTED_VALUE"""),"HTML/CSS")</f>
        <v>HTML/CSS</v>
      </c>
      <c r="I7133" s="1" t="str">
        <f>IFERROR(__xludf.DUMMYFUNCTION("""COMPUTED_VALUE"""),"JavaScript")</f>
        <v>JavaScript</v>
      </c>
      <c r="J7133" s="1" t="str">
        <f>IFERROR(__xludf.DUMMYFUNCTION("""COMPUTED_VALUE"""),"Python")</f>
        <v>Python</v>
      </c>
      <c r="K7133" s="1" t="str">
        <f>IFERROR(__xludf.DUMMYFUNCTION("""COMPUTED_VALUE"""),"Ruby")</f>
        <v>Ruby</v>
      </c>
      <c r="L7133" s="1" t="str">
        <f>IFERROR(__xludf.DUMMYFUNCTION("""COMPUTED_VALUE"""),"SQL")</f>
        <v>SQL</v>
      </c>
    </row>
    <row r="7134">
      <c r="B7134" s="1" t="str">
        <f>IFERROR(__xludf.DUMMYFUNCTION("""COMPUTED_VALUE"""),"Bash/Shell/PowerShell;C#;HTML/CSS;JavaScript;SQL;TypeScript")</f>
        <v>Bash/Shell/PowerShell;C#;HTML/CSS;JavaScript;SQL;TypeScript</v>
      </c>
      <c r="E7134" s="1" t="str">
        <f>IFERROR(__xludf.DUMMYFUNCTION("UNIQUE(SPLIT(B7134,"";""))"),"Bash/Shell/PowerShell")</f>
        <v>Bash/Shell/PowerShell</v>
      </c>
      <c r="F7134" s="1" t="str">
        <f>IFERROR(__xludf.DUMMYFUNCTION("""COMPUTED_VALUE"""),"C#")</f>
        <v>C#</v>
      </c>
      <c r="G7134" s="1" t="str">
        <f>IFERROR(__xludf.DUMMYFUNCTION("""COMPUTED_VALUE"""),"HTML/CSS")</f>
        <v>HTML/CSS</v>
      </c>
      <c r="H7134" s="1" t="str">
        <f>IFERROR(__xludf.DUMMYFUNCTION("""COMPUTED_VALUE"""),"JavaScript")</f>
        <v>JavaScript</v>
      </c>
      <c r="I7134" s="1" t="str">
        <f>IFERROR(__xludf.DUMMYFUNCTION("""COMPUTED_VALUE"""),"SQL")</f>
        <v>SQL</v>
      </c>
      <c r="J7134" s="1" t="str">
        <f>IFERROR(__xludf.DUMMYFUNCTION("""COMPUTED_VALUE"""),"TypeScript")</f>
        <v>TypeScript</v>
      </c>
    </row>
    <row r="7135">
      <c r="B7135" s="1" t="str">
        <f>IFERROR(__xludf.DUMMYFUNCTION("""COMPUTED_VALUE"""),"Bash/Shell/PowerShell;C++;HTML/CSS;Java;Python;R;SQL")</f>
        <v>Bash/Shell/PowerShell;C++;HTML/CSS;Java;Python;R;SQL</v>
      </c>
      <c r="E7135" s="1" t="str">
        <f>IFERROR(__xludf.DUMMYFUNCTION("UNIQUE(SPLIT(B7135,"";""))"),"Bash/Shell/PowerShell")</f>
        <v>Bash/Shell/PowerShell</v>
      </c>
      <c r="F7135" s="1" t="str">
        <f>IFERROR(__xludf.DUMMYFUNCTION("""COMPUTED_VALUE"""),"C++")</f>
        <v>C++</v>
      </c>
      <c r="G7135" s="1" t="str">
        <f>IFERROR(__xludf.DUMMYFUNCTION("""COMPUTED_VALUE"""),"HTML/CSS")</f>
        <v>HTML/CSS</v>
      </c>
      <c r="H7135" s="1" t="str">
        <f>IFERROR(__xludf.DUMMYFUNCTION("""COMPUTED_VALUE"""),"Java")</f>
        <v>Java</v>
      </c>
      <c r="I7135" s="1" t="str">
        <f>IFERROR(__xludf.DUMMYFUNCTION("""COMPUTED_VALUE"""),"Python")</f>
        <v>Python</v>
      </c>
      <c r="J7135" s="1" t="str">
        <f>IFERROR(__xludf.DUMMYFUNCTION("""COMPUTED_VALUE"""),"R")</f>
        <v>R</v>
      </c>
      <c r="K7135" s="1" t="str">
        <f>IFERROR(__xludf.DUMMYFUNCTION("""COMPUTED_VALUE"""),"SQL")</f>
        <v>SQL</v>
      </c>
    </row>
    <row r="7136">
      <c r="B7136" s="1" t="str">
        <f>IFERROR(__xludf.DUMMYFUNCTION("""COMPUTED_VALUE"""),"Assembly;Bash/Shell/PowerShell;C;C++;C#;JavaScript;Python;SQL;VBA")</f>
        <v>Assembly;Bash/Shell/PowerShell;C;C++;C#;JavaScript;Python;SQL;VBA</v>
      </c>
      <c r="E7136" s="1" t="str">
        <f>IFERROR(__xludf.DUMMYFUNCTION("UNIQUE(SPLIT(B7136,"";""))"),"Assembly")</f>
        <v>Assembly</v>
      </c>
      <c r="F7136" s="1" t="str">
        <f>IFERROR(__xludf.DUMMYFUNCTION("""COMPUTED_VALUE"""),"Bash/Shell/PowerShell")</f>
        <v>Bash/Shell/PowerShell</v>
      </c>
      <c r="G7136" s="1" t="str">
        <f>IFERROR(__xludf.DUMMYFUNCTION("""COMPUTED_VALUE"""),"C")</f>
        <v>C</v>
      </c>
      <c r="H7136" s="1" t="str">
        <f>IFERROR(__xludf.DUMMYFUNCTION("""COMPUTED_VALUE"""),"C++")</f>
        <v>C++</v>
      </c>
      <c r="I7136" s="1" t="str">
        <f>IFERROR(__xludf.DUMMYFUNCTION("""COMPUTED_VALUE"""),"C#")</f>
        <v>C#</v>
      </c>
      <c r="J7136" s="1" t="str">
        <f>IFERROR(__xludf.DUMMYFUNCTION("""COMPUTED_VALUE"""),"JavaScript")</f>
        <v>JavaScript</v>
      </c>
      <c r="K7136" s="1" t="str">
        <f>IFERROR(__xludf.DUMMYFUNCTION("""COMPUTED_VALUE"""),"Python")</f>
        <v>Python</v>
      </c>
      <c r="L7136" s="1" t="str">
        <f>IFERROR(__xludf.DUMMYFUNCTION("""COMPUTED_VALUE"""),"SQL")</f>
        <v>SQL</v>
      </c>
      <c r="M7136" s="1" t="str">
        <f>IFERROR(__xludf.DUMMYFUNCTION("""COMPUTED_VALUE"""),"VBA")</f>
        <v>VBA</v>
      </c>
    </row>
    <row r="7137">
      <c r="B7137" s="1" t="str">
        <f>IFERROR(__xludf.DUMMYFUNCTION("""COMPUTED_VALUE"""),"Python;SQL;Other(s):")</f>
        <v>Python;SQL;Other(s):</v>
      </c>
      <c r="E7137" s="1" t="str">
        <f>IFERROR(__xludf.DUMMYFUNCTION("UNIQUE(SPLIT(B7137,"";""))"),"Python")</f>
        <v>Python</v>
      </c>
      <c r="F7137" s="1" t="str">
        <f>IFERROR(__xludf.DUMMYFUNCTION("""COMPUTED_VALUE"""),"SQL")</f>
        <v>SQL</v>
      </c>
      <c r="G7137" s="1" t="str">
        <f>IFERROR(__xludf.DUMMYFUNCTION("""COMPUTED_VALUE"""),"Other(s):")</f>
        <v>Other(s):</v>
      </c>
    </row>
    <row r="7138">
      <c r="B7138" s="1" t="str">
        <f>IFERROR(__xludf.DUMMYFUNCTION("""COMPUTED_VALUE"""),"Python")</f>
        <v>Python</v>
      </c>
      <c r="E7138" s="1" t="str">
        <f>IFERROR(__xludf.DUMMYFUNCTION("UNIQUE(SPLIT(B7138,"";""))"),"Python")</f>
        <v>Python</v>
      </c>
    </row>
    <row r="7139">
      <c r="B7139" s="1" t="str">
        <f>IFERROR(__xludf.DUMMYFUNCTION("""COMPUTED_VALUE"""),"Bash/Shell/PowerShell;Objective-C;Swift;Other(s):")</f>
        <v>Bash/Shell/PowerShell;Objective-C;Swift;Other(s):</v>
      </c>
      <c r="E7139" s="1" t="str">
        <f>IFERROR(__xludf.DUMMYFUNCTION("UNIQUE(SPLIT(B7139,"";""))"),"Bash/Shell/PowerShell")</f>
        <v>Bash/Shell/PowerShell</v>
      </c>
      <c r="F7139" s="1" t="str">
        <f>IFERROR(__xludf.DUMMYFUNCTION("""COMPUTED_VALUE"""),"Objective-C")</f>
        <v>Objective-C</v>
      </c>
      <c r="G7139" s="1" t="str">
        <f>IFERROR(__xludf.DUMMYFUNCTION("""COMPUTED_VALUE"""),"Swift")</f>
        <v>Swift</v>
      </c>
      <c r="H7139" s="1" t="str">
        <f>IFERROR(__xludf.DUMMYFUNCTION("""COMPUTED_VALUE"""),"Other(s):")</f>
        <v>Other(s):</v>
      </c>
    </row>
    <row r="7140">
      <c r="B7140" s="1" t="str">
        <f>IFERROR(__xludf.DUMMYFUNCTION("""COMPUTED_VALUE"""),"C;C++;C#;Elixir;HTML/CSS;JavaScript;PHP;SQL")</f>
        <v>C;C++;C#;Elixir;HTML/CSS;JavaScript;PHP;SQL</v>
      </c>
      <c r="E7140" s="1" t="str">
        <f>IFERROR(__xludf.DUMMYFUNCTION("UNIQUE(SPLIT(B7140,"";""))"),"C")</f>
        <v>C</v>
      </c>
      <c r="F7140" s="1" t="str">
        <f>IFERROR(__xludf.DUMMYFUNCTION("""COMPUTED_VALUE"""),"C++")</f>
        <v>C++</v>
      </c>
      <c r="G7140" s="1" t="str">
        <f>IFERROR(__xludf.DUMMYFUNCTION("""COMPUTED_VALUE"""),"C#")</f>
        <v>C#</v>
      </c>
      <c r="H7140" s="1" t="str">
        <f>IFERROR(__xludf.DUMMYFUNCTION("""COMPUTED_VALUE"""),"Elixir")</f>
        <v>Elixir</v>
      </c>
      <c r="I7140" s="1" t="str">
        <f>IFERROR(__xludf.DUMMYFUNCTION("""COMPUTED_VALUE"""),"HTML/CSS")</f>
        <v>HTML/CSS</v>
      </c>
      <c r="J7140" s="1" t="str">
        <f>IFERROR(__xludf.DUMMYFUNCTION("""COMPUTED_VALUE"""),"JavaScript")</f>
        <v>JavaScript</v>
      </c>
      <c r="K7140" s="1" t="str">
        <f>IFERROR(__xludf.DUMMYFUNCTION("""COMPUTED_VALUE"""),"PHP")</f>
        <v>PHP</v>
      </c>
      <c r="L7140" s="1" t="str">
        <f>IFERROR(__xludf.DUMMYFUNCTION("""COMPUTED_VALUE"""),"SQL")</f>
        <v>SQL</v>
      </c>
    </row>
    <row r="7141">
      <c r="B7141" s="1" t="str">
        <f>IFERROR(__xludf.DUMMYFUNCTION("""COMPUTED_VALUE"""),"Assembly;Bash/Shell/PowerShell;C;C++;HTML/CSS;Java;JavaScript;Kotlin;PHP;Python;SQL")</f>
        <v>Assembly;Bash/Shell/PowerShell;C;C++;HTML/CSS;Java;JavaScript;Kotlin;PHP;Python;SQL</v>
      </c>
      <c r="E7141" s="1" t="str">
        <f>IFERROR(__xludf.DUMMYFUNCTION("UNIQUE(SPLIT(B7141,"";""))"),"Assembly")</f>
        <v>Assembly</v>
      </c>
      <c r="F7141" s="1" t="str">
        <f>IFERROR(__xludf.DUMMYFUNCTION("""COMPUTED_VALUE"""),"Bash/Shell/PowerShell")</f>
        <v>Bash/Shell/PowerShell</v>
      </c>
      <c r="G7141" s="1" t="str">
        <f>IFERROR(__xludf.DUMMYFUNCTION("""COMPUTED_VALUE"""),"C")</f>
        <v>C</v>
      </c>
      <c r="H7141" s="1" t="str">
        <f>IFERROR(__xludf.DUMMYFUNCTION("""COMPUTED_VALUE"""),"C++")</f>
        <v>C++</v>
      </c>
      <c r="I7141" s="1" t="str">
        <f>IFERROR(__xludf.DUMMYFUNCTION("""COMPUTED_VALUE"""),"HTML/CSS")</f>
        <v>HTML/CSS</v>
      </c>
      <c r="J7141" s="1" t="str">
        <f>IFERROR(__xludf.DUMMYFUNCTION("""COMPUTED_VALUE"""),"Java")</f>
        <v>Java</v>
      </c>
      <c r="K7141" s="1" t="str">
        <f>IFERROR(__xludf.DUMMYFUNCTION("""COMPUTED_VALUE"""),"JavaScript")</f>
        <v>JavaScript</v>
      </c>
      <c r="L7141" s="1" t="str">
        <f>IFERROR(__xludf.DUMMYFUNCTION("""COMPUTED_VALUE"""),"Kotlin")</f>
        <v>Kotlin</v>
      </c>
      <c r="M7141" s="1" t="str">
        <f>IFERROR(__xludf.DUMMYFUNCTION("""COMPUTED_VALUE"""),"PHP")</f>
        <v>PHP</v>
      </c>
      <c r="N7141" s="1" t="str">
        <f>IFERROR(__xludf.DUMMYFUNCTION("""COMPUTED_VALUE"""),"Python")</f>
        <v>Python</v>
      </c>
      <c r="O7141" s="1" t="str">
        <f>IFERROR(__xludf.DUMMYFUNCTION("""COMPUTED_VALUE"""),"SQL")</f>
        <v>SQL</v>
      </c>
    </row>
    <row r="7142">
      <c r="B7142" s="1" t="str">
        <f>IFERROR(__xludf.DUMMYFUNCTION("""COMPUTED_VALUE"""),"HTML/CSS;JavaScript;Python;Ruby;SQL;Swift")</f>
        <v>HTML/CSS;JavaScript;Python;Ruby;SQL;Swift</v>
      </c>
      <c r="E7142" s="1" t="str">
        <f>IFERROR(__xludf.DUMMYFUNCTION("UNIQUE(SPLIT(B7142,"";""))"),"HTML/CSS")</f>
        <v>HTML/CSS</v>
      </c>
      <c r="F7142" s="1" t="str">
        <f>IFERROR(__xludf.DUMMYFUNCTION("""COMPUTED_VALUE"""),"JavaScript")</f>
        <v>JavaScript</v>
      </c>
      <c r="G7142" s="1" t="str">
        <f>IFERROR(__xludf.DUMMYFUNCTION("""COMPUTED_VALUE"""),"Python")</f>
        <v>Python</v>
      </c>
      <c r="H7142" s="1" t="str">
        <f>IFERROR(__xludf.DUMMYFUNCTION("""COMPUTED_VALUE"""),"Ruby")</f>
        <v>Ruby</v>
      </c>
      <c r="I7142" s="1" t="str">
        <f>IFERROR(__xludf.DUMMYFUNCTION("""COMPUTED_VALUE"""),"SQL")</f>
        <v>SQL</v>
      </c>
      <c r="J7142" s="1" t="str">
        <f>IFERROR(__xludf.DUMMYFUNCTION("""COMPUTED_VALUE"""),"Swift")</f>
        <v>Swift</v>
      </c>
    </row>
    <row r="7143">
      <c r="B7143" s="1" t="str">
        <f>IFERROR(__xludf.DUMMYFUNCTION("""COMPUTED_VALUE"""),"HTML/CSS;Python")</f>
        <v>HTML/CSS;Python</v>
      </c>
      <c r="E7143" s="1" t="str">
        <f>IFERROR(__xludf.DUMMYFUNCTION("UNIQUE(SPLIT(B7143,"";""))"),"HTML/CSS")</f>
        <v>HTML/CSS</v>
      </c>
      <c r="F7143" s="1" t="str">
        <f>IFERROR(__xludf.DUMMYFUNCTION("""COMPUTED_VALUE"""),"Python")</f>
        <v>Python</v>
      </c>
    </row>
    <row r="7144">
      <c r="B7144" s="1" t="str">
        <f>IFERROR(__xludf.DUMMYFUNCTION("""COMPUTED_VALUE"""),"C;C++;C#;HTML/CSS;Java;JavaScript;PHP;Python;Ruby;SQL;Swift;TypeScript")</f>
        <v>C;C++;C#;HTML/CSS;Java;JavaScript;PHP;Python;Ruby;SQL;Swift;TypeScript</v>
      </c>
      <c r="E7144" s="1" t="str">
        <f>IFERROR(__xludf.DUMMYFUNCTION("UNIQUE(SPLIT(B7144,"";""))"),"C")</f>
        <v>C</v>
      </c>
      <c r="F7144" s="1" t="str">
        <f>IFERROR(__xludf.DUMMYFUNCTION("""COMPUTED_VALUE"""),"C++")</f>
        <v>C++</v>
      </c>
      <c r="G7144" s="1" t="str">
        <f>IFERROR(__xludf.DUMMYFUNCTION("""COMPUTED_VALUE"""),"C#")</f>
        <v>C#</v>
      </c>
      <c r="H7144" s="1" t="str">
        <f>IFERROR(__xludf.DUMMYFUNCTION("""COMPUTED_VALUE"""),"HTML/CSS")</f>
        <v>HTML/CSS</v>
      </c>
      <c r="I7144" s="1" t="str">
        <f>IFERROR(__xludf.DUMMYFUNCTION("""COMPUTED_VALUE"""),"Java")</f>
        <v>Java</v>
      </c>
      <c r="J7144" s="1" t="str">
        <f>IFERROR(__xludf.DUMMYFUNCTION("""COMPUTED_VALUE"""),"JavaScript")</f>
        <v>JavaScript</v>
      </c>
      <c r="K7144" s="1" t="str">
        <f>IFERROR(__xludf.DUMMYFUNCTION("""COMPUTED_VALUE"""),"PHP")</f>
        <v>PHP</v>
      </c>
      <c r="L7144" s="1" t="str">
        <f>IFERROR(__xludf.DUMMYFUNCTION("""COMPUTED_VALUE"""),"Python")</f>
        <v>Python</v>
      </c>
      <c r="M7144" s="1" t="str">
        <f>IFERROR(__xludf.DUMMYFUNCTION("""COMPUTED_VALUE"""),"Ruby")</f>
        <v>Ruby</v>
      </c>
      <c r="N7144" s="1" t="str">
        <f>IFERROR(__xludf.DUMMYFUNCTION("""COMPUTED_VALUE"""),"SQL")</f>
        <v>SQL</v>
      </c>
      <c r="O7144" s="1" t="str">
        <f>IFERROR(__xludf.DUMMYFUNCTION("""COMPUTED_VALUE"""),"Swift")</f>
        <v>Swift</v>
      </c>
      <c r="P7144" s="1" t="str">
        <f>IFERROR(__xludf.DUMMYFUNCTION("""COMPUTED_VALUE"""),"TypeScript")</f>
        <v>TypeScript</v>
      </c>
    </row>
    <row r="7145">
      <c r="B7145" s="1" t="str">
        <f>IFERROR(__xludf.DUMMYFUNCTION("""COMPUTED_VALUE"""),"Bash/Shell/PowerShell;C;HTML/CSS;Ruby")</f>
        <v>Bash/Shell/PowerShell;C;HTML/CSS;Ruby</v>
      </c>
      <c r="E7145" s="1" t="str">
        <f>IFERROR(__xludf.DUMMYFUNCTION("UNIQUE(SPLIT(B7145,"";""))"),"Bash/Shell/PowerShell")</f>
        <v>Bash/Shell/PowerShell</v>
      </c>
      <c r="F7145" s="1" t="str">
        <f>IFERROR(__xludf.DUMMYFUNCTION("""COMPUTED_VALUE"""),"C")</f>
        <v>C</v>
      </c>
      <c r="G7145" s="1" t="str">
        <f>IFERROR(__xludf.DUMMYFUNCTION("""COMPUTED_VALUE"""),"HTML/CSS")</f>
        <v>HTML/CSS</v>
      </c>
      <c r="H7145" s="1" t="str">
        <f>IFERROR(__xludf.DUMMYFUNCTION("""COMPUTED_VALUE"""),"Ruby")</f>
        <v>Ruby</v>
      </c>
    </row>
    <row r="7146">
      <c r="B7146" s="1" t="str">
        <f>IFERROR(__xludf.DUMMYFUNCTION("""COMPUTED_VALUE"""),"C++;C#;HTML/CSS;Java;JavaScript;SQL;Swift;VBA")</f>
        <v>C++;C#;HTML/CSS;Java;JavaScript;SQL;Swift;VBA</v>
      </c>
      <c r="E7146" s="1" t="str">
        <f>IFERROR(__xludf.DUMMYFUNCTION("UNIQUE(SPLIT(B7146,"";""))"),"C++")</f>
        <v>C++</v>
      </c>
      <c r="F7146" s="1" t="str">
        <f>IFERROR(__xludf.DUMMYFUNCTION("""COMPUTED_VALUE"""),"C#")</f>
        <v>C#</v>
      </c>
      <c r="G7146" s="1" t="str">
        <f>IFERROR(__xludf.DUMMYFUNCTION("""COMPUTED_VALUE"""),"HTML/CSS")</f>
        <v>HTML/CSS</v>
      </c>
      <c r="H7146" s="1" t="str">
        <f>IFERROR(__xludf.DUMMYFUNCTION("""COMPUTED_VALUE"""),"Java")</f>
        <v>Java</v>
      </c>
      <c r="I7146" s="1" t="str">
        <f>IFERROR(__xludf.DUMMYFUNCTION("""COMPUTED_VALUE"""),"JavaScript")</f>
        <v>JavaScript</v>
      </c>
      <c r="J7146" s="1" t="str">
        <f>IFERROR(__xludf.DUMMYFUNCTION("""COMPUTED_VALUE"""),"SQL")</f>
        <v>SQL</v>
      </c>
      <c r="K7146" s="1" t="str">
        <f>IFERROR(__xludf.DUMMYFUNCTION("""COMPUTED_VALUE"""),"Swift")</f>
        <v>Swift</v>
      </c>
      <c r="L7146" s="1" t="str">
        <f>IFERROR(__xludf.DUMMYFUNCTION("""COMPUTED_VALUE"""),"VBA")</f>
        <v>VBA</v>
      </c>
    </row>
    <row r="7147">
      <c r="B7147" s="1" t="str">
        <f>IFERROR(__xludf.DUMMYFUNCTION("""COMPUTED_VALUE"""),"C++;Python;Scala;SQL")</f>
        <v>C++;Python;Scala;SQL</v>
      </c>
      <c r="E7147" s="1" t="str">
        <f>IFERROR(__xludf.DUMMYFUNCTION("UNIQUE(SPLIT(B7147,"";""))"),"C++")</f>
        <v>C++</v>
      </c>
      <c r="F7147" s="1" t="str">
        <f>IFERROR(__xludf.DUMMYFUNCTION("""COMPUTED_VALUE"""),"Python")</f>
        <v>Python</v>
      </c>
      <c r="G7147" s="1" t="str">
        <f>IFERROR(__xludf.DUMMYFUNCTION("""COMPUTED_VALUE"""),"Scala")</f>
        <v>Scala</v>
      </c>
      <c r="H7147" s="1" t="str">
        <f>IFERROR(__xludf.DUMMYFUNCTION("""COMPUTED_VALUE"""),"SQL")</f>
        <v>SQL</v>
      </c>
    </row>
    <row r="7148">
      <c r="B7148" s="1" t="str">
        <f>IFERROR(__xludf.DUMMYFUNCTION("""COMPUTED_VALUE"""),"Assembly;Bash/Shell/PowerShell;C;C++;C#;HTML/CSS;Java;JavaScript;Objective-C;PHP;Python;R;SQL;Other(s):")</f>
        <v>Assembly;Bash/Shell/PowerShell;C;C++;C#;HTML/CSS;Java;JavaScript;Objective-C;PHP;Python;R;SQL;Other(s):</v>
      </c>
      <c r="E7148" s="1" t="str">
        <f>IFERROR(__xludf.DUMMYFUNCTION("UNIQUE(SPLIT(B7148,"";""))"),"Assembly")</f>
        <v>Assembly</v>
      </c>
      <c r="F7148" s="1" t="str">
        <f>IFERROR(__xludf.DUMMYFUNCTION("""COMPUTED_VALUE"""),"Bash/Shell/PowerShell")</f>
        <v>Bash/Shell/PowerShell</v>
      </c>
      <c r="G7148" s="1" t="str">
        <f>IFERROR(__xludf.DUMMYFUNCTION("""COMPUTED_VALUE"""),"C")</f>
        <v>C</v>
      </c>
      <c r="H7148" s="1" t="str">
        <f>IFERROR(__xludf.DUMMYFUNCTION("""COMPUTED_VALUE"""),"C++")</f>
        <v>C++</v>
      </c>
      <c r="I7148" s="1" t="str">
        <f>IFERROR(__xludf.DUMMYFUNCTION("""COMPUTED_VALUE"""),"C#")</f>
        <v>C#</v>
      </c>
      <c r="J7148" s="1" t="str">
        <f>IFERROR(__xludf.DUMMYFUNCTION("""COMPUTED_VALUE"""),"HTML/CSS")</f>
        <v>HTML/CSS</v>
      </c>
      <c r="K7148" s="1" t="str">
        <f>IFERROR(__xludf.DUMMYFUNCTION("""COMPUTED_VALUE"""),"Java")</f>
        <v>Java</v>
      </c>
      <c r="L7148" s="1" t="str">
        <f>IFERROR(__xludf.DUMMYFUNCTION("""COMPUTED_VALUE"""),"JavaScript")</f>
        <v>JavaScript</v>
      </c>
      <c r="M7148" s="1" t="str">
        <f>IFERROR(__xludf.DUMMYFUNCTION("""COMPUTED_VALUE"""),"Objective-C")</f>
        <v>Objective-C</v>
      </c>
      <c r="N7148" s="1" t="str">
        <f>IFERROR(__xludf.DUMMYFUNCTION("""COMPUTED_VALUE"""),"PHP")</f>
        <v>PHP</v>
      </c>
      <c r="O7148" s="1" t="str">
        <f>IFERROR(__xludf.DUMMYFUNCTION("""COMPUTED_VALUE"""),"Python")</f>
        <v>Python</v>
      </c>
      <c r="P7148" s="1" t="str">
        <f>IFERROR(__xludf.DUMMYFUNCTION("""COMPUTED_VALUE"""),"R")</f>
        <v>R</v>
      </c>
      <c r="Q7148" s="1" t="str">
        <f>IFERROR(__xludf.DUMMYFUNCTION("""COMPUTED_VALUE"""),"SQL")</f>
        <v>SQL</v>
      </c>
      <c r="R7148" s="1" t="str">
        <f>IFERROR(__xludf.DUMMYFUNCTION("""COMPUTED_VALUE"""),"Other(s):")</f>
        <v>Other(s):</v>
      </c>
    </row>
    <row r="7149">
      <c r="B7149" s="1" t="str">
        <f>IFERROR(__xludf.DUMMYFUNCTION("""COMPUTED_VALUE"""),"C;C++;Java;SQL")</f>
        <v>C;C++;Java;SQL</v>
      </c>
      <c r="E7149" s="1" t="str">
        <f>IFERROR(__xludf.DUMMYFUNCTION("UNIQUE(SPLIT(B7149,"";""))"),"C")</f>
        <v>C</v>
      </c>
      <c r="F7149" s="1" t="str">
        <f>IFERROR(__xludf.DUMMYFUNCTION("""COMPUTED_VALUE"""),"C++")</f>
        <v>C++</v>
      </c>
      <c r="G7149" s="1" t="str">
        <f>IFERROR(__xludf.DUMMYFUNCTION("""COMPUTED_VALUE"""),"Java")</f>
        <v>Java</v>
      </c>
      <c r="H7149" s="1" t="str">
        <f>IFERROR(__xludf.DUMMYFUNCTION("""COMPUTED_VALUE"""),"SQL")</f>
        <v>SQL</v>
      </c>
    </row>
    <row r="7150">
      <c r="B7150" s="1" t="str">
        <f>IFERROR(__xludf.DUMMYFUNCTION("""COMPUTED_VALUE"""),"HTML/CSS;JavaScript;Python")</f>
        <v>HTML/CSS;JavaScript;Python</v>
      </c>
      <c r="E7150" s="1" t="str">
        <f>IFERROR(__xludf.DUMMYFUNCTION("UNIQUE(SPLIT(B7150,"";""))"),"HTML/CSS")</f>
        <v>HTML/CSS</v>
      </c>
      <c r="F7150" s="1" t="str">
        <f>IFERROR(__xludf.DUMMYFUNCTION("""COMPUTED_VALUE"""),"JavaScript")</f>
        <v>JavaScript</v>
      </c>
      <c r="G7150" s="1" t="str">
        <f>IFERROR(__xludf.DUMMYFUNCTION("""COMPUTED_VALUE"""),"Python")</f>
        <v>Python</v>
      </c>
    </row>
    <row r="7151">
      <c r="B7151" s="1" t="str">
        <f>IFERROR(__xludf.DUMMYFUNCTION("""COMPUTED_VALUE"""),"HTML/CSS;JavaScript;TypeScript")</f>
        <v>HTML/CSS;JavaScript;TypeScript</v>
      </c>
      <c r="E7151" s="1" t="str">
        <f>IFERROR(__xludf.DUMMYFUNCTION("UNIQUE(SPLIT(B7151,"";""))"),"HTML/CSS")</f>
        <v>HTML/CSS</v>
      </c>
      <c r="F7151" s="1" t="str">
        <f>IFERROR(__xludf.DUMMYFUNCTION("""COMPUTED_VALUE"""),"JavaScript")</f>
        <v>JavaScript</v>
      </c>
      <c r="G7151" s="1" t="str">
        <f>IFERROR(__xludf.DUMMYFUNCTION("""COMPUTED_VALUE"""),"TypeScript")</f>
        <v>TypeScript</v>
      </c>
    </row>
    <row r="7152">
      <c r="B7152" s="1" t="str">
        <f>IFERROR(__xludf.DUMMYFUNCTION("""COMPUTED_VALUE"""),"Bash/Shell/PowerShell;C#;HTML/CSS;JavaScript;PHP;Python;SQL")</f>
        <v>Bash/Shell/PowerShell;C#;HTML/CSS;JavaScript;PHP;Python;SQL</v>
      </c>
      <c r="E7152" s="1" t="str">
        <f>IFERROR(__xludf.DUMMYFUNCTION("UNIQUE(SPLIT(B7152,"";""))"),"Bash/Shell/PowerShell")</f>
        <v>Bash/Shell/PowerShell</v>
      </c>
      <c r="F7152" s="1" t="str">
        <f>IFERROR(__xludf.DUMMYFUNCTION("""COMPUTED_VALUE"""),"C#")</f>
        <v>C#</v>
      </c>
      <c r="G7152" s="1" t="str">
        <f>IFERROR(__xludf.DUMMYFUNCTION("""COMPUTED_VALUE"""),"HTML/CSS")</f>
        <v>HTML/CSS</v>
      </c>
      <c r="H7152" s="1" t="str">
        <f>IFERROR(__xludf.DUMMYFUNCTION("""COMPUTED_VALUE"""),"JavaScript")</f>
        <v>JavaScript</v>
      </c>
      <c r="I7152" s="1" t="str">
        <f>IFERROR(__xludf.DUMMYFUNCTION("""COMPUTED_VALUE"""),"PHP")</f>
        <v>PHP</v>
      </c>
      <c r="J7152" s="1" t="str">
        <f>IFERROR(__xludf.DUMMYFUNCTION("""COMPUTED_VALUE"""),"Python")</f>
        <v>Python</v>
      </c>
      <c r="K7152" s="1" t="str">
        <f>IFERROR(__xludf.DUMMYFUNCTION("""COMPUTED_VALUE"""),"SQL")</f>
        <v>SQL</v>
      </c>
    </row>
    <row r="7153">
      <c r="B7153" s="1" t="str">
        <f>IFERROR(__xludf.DUMMYFUNCTION("""COMPUTED_VALUE"""),"Assembly;Bash/Shell/PowerShell;C;C++;C#;HTML/CSS;Java;JavaScript;PHP;SQL;VBA;Other(s):")</f>
        <v>Assembly;Bash/Shell/PowerShell;C;C++;C#;HTML/CSS;Java;JavaScript;PHP;SQL;VBA;Other(s):</v>
      </c>
      <c r="E7153" s="1" t="str">
        <f>IFERROR(__xludf.DUMMYFUNCTION("UNIQUE(SPLIT(B7153,"";""))"),"Assembly")</f>
        <v>Assembly</v>
      </c>
      <c r="F7153" s="1" t="str">
        <f>IFERROR(__xludf.DUMMYFUNCTION("""COMPUTED_VALUE"""),"Bash/Shell/PowerShell")</f>
        <v>Bash/Shell/PowerShell</v>
      </c>
      <c r="G7153" s="1" t="str">
        <f>IFERROR(__xludf.DUMMYFUNCTION("""COMPUTED_VALUE"""),"C")</f>
        <v>C</v>
      </c>
      <c r="H7153" s="1" t="str">
        <f>IFERROR(__xludf.DUMMYFUNCTION("""COMPUTED_VALUE"""),"C++")</f>
        <v>C++</v>
      </c>
      <c r="I7153" s="1" t="str">
        <f>IFERROR(__xludf.DUMMYFUNCTION("""COMPUTED_VALUE"""),"C#")</f>
        <v>C#</v>
      </c>
      <c r="J7153" s="1" t="str">
        <f>IFERROR(__xludf.DUMMYFUNCTION("""COMPUTED_VALUE"""),"HTML/CSS")</f>
        <v>HTML/CSS</v>
      </c>
      <c r="K7153" s="1" t="str">
        <f>IFERROR(__xludf.DUMMYFUNCTION("""COMPUTED_VALUE"""),"Java")</f>
        <v>Java</v>
      </c>
      <c r="L7153" s="1" t="str">
        <f>IFERROR(__xludf.DUMMYFUNCTION("""COMPUTED_VALUE"""),"JavaScript")</f>
        <v>JavaScript</v>
      </c>
      <c r="M7153" s="1" t="str">
        <f>IFERROR(__xludf.DUMMYFUNCTION("""COMPUTED_VALUE"""),"PHP")</f>
        <v>PHP</v>
      </c>
      <c r="N7153" s="1" t="str">
        <f>IFERROR(__xludf.DUMMYFUNCTION("""COMPUTED_VALUE"""),"SQL")</f>
        <v>SQL</v>
      </c>
      <c r="O7153" s="1" t="str">
        <f>IFERROR(__xludf.DUMMYFUNCTION("""COMPUTED_VALUE"""),"VBA")</f>
        <v>VBA</v>
      </c>
      <c r="P7153" s="1" t="str">
        <f>IFERROR(__xludf.DUMMYFUNCTION("""COMPUTED_VALUE"""),"Other(s):")</f>
        <v>Other(s):</v>
      </c>
    </row>
    <row r="7154">
      <c r="B7154" s="1" t="str">
        <f>IFERROR(__xludf.DUMMYFUNCTION("""COMPUTED_VALUE"""),"Java")</f>
        <v>Java</v>
      </c>
      <c r="E7154" s="1" t="str">
        <f>IFERROR(__xludf.DUMMYFUNCTION("UNIQUE(SPLIT(B7154,"";""))"),"Java")</f>
        <v>Java</v>
      </c>
    </row>
    <row r="7155">
      <c r="B7155" s="1" t="str">
        <f>IFERROR(__xludf.DUMMYFUNCTION("""COMPUTED_VALUE"""),"C#;HTML/CSS;JavaScript;SQL")</f>
        <v>C#;HTML/CSS;JavaScript;SQL</v>
      </c>
      <c r="E7155" s="1" t="str">
        <f>IFERROR(__xludf.DUMMYFUNCTION("UNIQUE(SPLIT(B7155,"";""))"),"C#")</f>
        <v>C#</v>
      </c>
      <c r="F7155" s="1" t="str">
        <f>IFERROR(__xludf.DUMMYFUNCTION("""COMPUTED_VALUE"""),"HTML/CSS")</f>
        <v>HTML/CSS</v>
      </c>
      <c r="G7155" s="1" t="str">
        <f>IFERROR(__xludf.DUMMYFUNCTION("""COMPUTED_VALUE"""),"JavaScript")</f>
        <v>JavaScript</v>
      </c>
      <c r="H7155" s="1" t="str">
        <f>IFERROR(__xludf.DUMMYFUNCTION("""COMPUTED_VALUE"""),"SQL")</f>
        <v>SQL</v>
      </c>
    </row>
    <row r="7156">
      <c r="B7156" s="1" t="str">
        <f>IFERROR(__xludf.DUMMYFUNCTION("""COMPUTED_VALUE"""),"C;C++;JavaScript;Rust")</f>
        <v>C;C++;JavaScript;Rust</v>
      </c>
      <c r="E7156" s="1" t="str">
        <f>IFERROR(__xludf.DUMMYFUNCTION("UNIQUE(SPLIT(B7156,"";""))"),"C")</f>
        <v>C</v>
      </c>
      <c r="F7156" s="1" t="str">
        <f>IFERROR(__xludf.DUMMYFUNCTION("""COMPUTED_VALUE"""),"C++")</f>
        <v>C++</v>
      </c>
      <c r="G7156" s="1" t="str">
        <f>IFERROR(__xludf.DUMMYFUNCTION("""COMPUTED_VALUE"""),"JavaScript")</f>
        <v>JavaScript</v>
      </c>
      <c r="H7156" s="1" t="str">
        <f>IFERROR(__xludf.DUMMYFUNCTION("""COMPUTED_VALUE"""),"Rust")</f>
        <v>Rust</v>
      </c>
    </row>
    <row r="7157">
      <c r="B7157" s="1" t="str">
        <f>IFERROR(__xludf.DUMMYFUNCTION("""COMPUTED_VALUE"""),"Bash/Shell/PowerShell;HTML/CSS;Java;JavaScript;Python")</f>
        <v>Bash/Shell/PowerShell;HTML/CSS;Java;JavaScript;Python</v>
      </c>
      <c r="E7157" s="1" t="str">
        <f>IFERROR(__xludf.DUMMYFUNCTION("UNIQUE(SPLIT(B7157,"";""))"),"Bash/Shell/PowerShell")</f>
        <v>Bash/Shell/PowerShell</v>
      </c>
      <c r="F7157" s="1" t="str">
        <f>IFERROR(__xludf.DUMMYFUNCTION("""COMPUTED_VALUE"""),"HTML/CSS")</f>
        <v>HTML/CSS</v>
      </c>
      <c r="G7157" s="1" t="str">
        <f>IFERROR(__xludf.DUMMYFUNCTION("""COMPUTED_VALUE"""),"Java")</f>
        <v>Java</v>
      </c>
      <c r="H7157" s="1" t="str">
        <f>IFERROR(__xludf.DUMMYFUNCTION("""COMPUTED_VALUE"""),"JavaScript")</f>
        <v>JavaScript</v>
      </c>
      <c r="I7157" s="1" t="str">
        <f>IFERROR(__xludf.DUMMYFUNCTION("""COMPUTED_VALUE"""),"Python")</f>
        <v>Python</v>
      </c>
    </row>
    <row r="7158">
      <c r="B7158" s="1" t="str">
        <f>IFERROR(__xludf.DUMMYFUNCTION("""COMPUTED_VALUE"""),"HTML/CSS;JavaScript;PHP")</f>
        <v>HTML/CSS;JavaScript;PHP</v>
      </c>
      <c r="E7158" s="1" t="str">
        <f>IFERROR(__xludf.DUMMYFUNCTION("UNIQUE(SPLIT(B7158,"";""))"),"HTML/CSS")</f>
        <v>HTML/CSS</v>
      </c>
      <c r="F7158" s="1" t="str">
        <f>IFERROR(__xludf.DUMMYFUNCTION("""COMPUTED_VALUE"""),"JavaScript")</f>
        <v>JavaScript</v>
      </c>
      <c r="G7158" s="1" t="str">
        <f>IFERROR(__xludf.DUMMYFUNCTION("""COMPUTED_VALUE"""),"PHP")</f>
        <v>PHP</v>
      </c>
    </row>
    <row r="7159">
      <c r="B7159" s="1" t="str">
        <f>IFERROR(__xludf.DUMMYFUNCTION("""COMPUTED_VALUE"""),"C;C++;Java;JavaScript;SQL")</f>
        <v>C;C++;Java;JavaScript;SQL</v>
      </c>
      <c r="E7159" s="1" t="str">
        <f>IFERROR(__xludf.DUMMYFUNCTION("UNIQUE(SPLIT(B7159,"";""))"),"C")</f>
        <v>C</v>
      </c>
      <c r="F7159" s="1" t="str">
        <f>IFERROR(__xludf.DUMMYFUNCTION("""COMPUTED_VALUE"""),"C++")</f>
        <v>C++</v>
      </c>
      <c r="G7159" s="1" t="str">
        <f>IFERROR(__xludf.DUMMYFUNCTION("""COMPUTED_VALUE"""),"Java")</f>
        <v>Java</v>
      </c>
      <c r="H7159" s="1" t="str">
        <f>IFERROR(__xludf.DUMMYFUNCTION("""COMPUTED_VALUE"""),"JavaScript")</f>
        <v>JavaScript</v>
      </c>
      <c r="I7159" s="1" t="str">
        <f>IFERROR(__xludf.DUMMYFUNCTION("""COMPUTED_VALUE"""),"SQL")</f>
        <v>SQL</v>
      </c>
    </row>
    <row r="7160">
      <c r="B7160" s="1" t="str">
        <f>IFERROR(__xludf.DUMMYFUNCTION("""COMPUTED_VALUE"""),"Python")</f>
        <v>Python</v>
      </c>
      <c r="E7160" s="1" t="str">
        <f>IFERROR(__xludf.DUMMYFUNCTION("UNIQUE(SPLIT(B7160,"";""))"),"Python")</f>
        <v>Python</v>
      </c>
    </row>
    <row r="7161">
      <c r="B7161" s="1" t="str">
        <f>IFERROR(__xludf.DUMMYFUNCTION("""COMPUTED_VALUE"""),"C;C++;HTML/CSS;Java;JavaScript;SQL")</f>
        <v>C;C++;HTML/CSS;Java;JavaScript;SQL</v>
      </c>
      <c r="E7161" s="1" t="str">
        <f>IFERROR(__xludf.DUMMYFUNCTION("UNIQUE(SPLIT(B7161,"";""))"),"C")</f>
        <v>C</v>
      </c>
      <c r="F7161" s="1" t="str">
        <f>IFERROR(__xludf.DUMMYFUNCTION("""COMPUTED_VALUE"""),"C++")</f>
        <v>C++</v>
      </c>
      <c r="G7161" s="1" t="str">
        <f>IFERROR(__xludf.DUMMYFUNCTION("""COMPUTED_VALUE"""),"HTML/CSS")</f>
        <v>HTML/CSS</v>
      </c>
      <c r="H7161" s="1" t="str">
        <f>IFERROR(__xludf.DUMMYFUNCTION("""COMPUTED_VALUE"""),"Java")</f>
        <v>Java</v>
      </c>
      <c r="I7161" s="1" t="str">
        <f>IFERROR(__xludf.DUMMYFUNCTION("""COMPUTED_VALUE"""),"JavaScript")</f>
        <v>JavaScript</v>
      </c>
      <c r="J7161" s="1" t="str">
        <f>IFERROR(__xludf.DUMMYFUNCTION("""COMPUTED_VALUE"""),"SQL")</f>
        <v>SQL</v>
      </c>
    </row>
    <row r="7162">
      <c r="B7162" s="1" t="str">
        <f>IFERROR(__xludf.DUMMYFUNCTION("""COMPUTED_VALUE"""),"Python")</f>
        <v>Python</v>
      </c>
      <c r="E7162" s="1" t="str">
        <f>IFERROR(__xludf.DUMMYFUNCTION("UNIQUE(SPLIT(B7162,"";""))"),"Python")</f>
        <v>Python</v>
      </c>
    </row>
    <row r="7163">
      <c r="B7163" s="1" t="str">
        <f>IFERROR(__xludf.DUMMYFUNCTION("""COMPUTED_VALUE"""),"Bash/Shell/PowerShell;HTML/CSS;Java;Python;SQL")</f>
        <v>Bash/Shell/PowerShell;HTML/CSS;Java;Python;SQL</v>
      </c>
      <c r="E7163" s="1" t="str">
        <f>IFERROR(__xludf.DUMMYFUNCTION("UNIQUE(SPLIT(B7163,"";""))"),"Bash/Shell/PowerShell")</f>
        <v>Bash/Shell/PowerShell</v>
      </c>
      <c r="F7163" s="1" t="str">
        <f>IFERROR(__xludf.DUMMYFUNCTION("""COMPUTED_VALUE"""),"HTML/CSS")</f>
        <v>HTML/CSS</v>
      </c>
      <c r="G7163" s="1" t="str">
        <f>IFERROR(__xludf.DUMMYFUNCTION("""COMPUTED_VALUE"""),"Java")</f>
        <v>Java</v>
      </c>
      <c r="H7163" s="1" t="str">
        <f>IFERROR(__xludf.DUMMYFUNCTION("""COMPUTED_VALUE"""),"Python")</f>
        <v>Python</v>
      </c>
      <c r="I7163" s="1" t="str">
        <f>IFERROR(__xludf.DUMMYFUNCTION("""COMPUTED_VALUE"""),"SQL")</f>
        <v>SQL</v>
      </c>
    </row>
    <row r="7164">
      <c r="B7164" s="1" t="str">
        <f>IFERROR(__xludf.DUMMYFUNCTION("""COMPUTED_VALUE"""),"C;C++;C#")</f>
        <v>C;C++;C#</v>
      </c>
      <c r="E7164" s="1" t="str">
        <f>IFERROR(__xludf.DUMMYFUNCTION("UNIQUE(SPLIT(B7164,"";""))"),"C")</f>
        <v>C</v>
      </c>
      <c r="F7164" s="1" t="str">
        <f>IFERROR(__xludf.DUMMYFUNCTION("""COMPUTED_VALUE"""),"C++")</f>
        <v>C++</v>
      </c>
      <c r="G7164" s="1" t="str">
        <f>IFERROR(__xludf.DUMMYFUNCTION("""COMPUTED_VALUE"""),"C#")</f>
        <v>C#</v>
      </c>
    </row>
    <row r="7165">
      <c r="B7165" s="1" t="str">
        <f>IFERROR(__xludf.DUMMYFUNCTION("""COMPUTED_VALUE"""),"Assembly;Bash/Shell/PowerShell;C;HTML/CSS")</f>
        <v>Assembly;Bash/Shell/PowerShell;C;HTML/CSS</v>
      </c>
      <c r="E7165" s="1" t="str">
        <f>IFERROR(__xludf.DUMMYFUNCTION("UNIQUE(SPLIT(B7165,"";""))"),"Assembly")</f>
        <v>Assembly</v>
      </c>
      <c r="F7165" s="1" t="str">
        <f>IFERROR(__xludf.DUMMYFUNCTION("""COMPUTED_VALUE"""),"Bash/Shell/PowerShell")</f>
        <v>Bash/Shell/PowerShell</v>
      </c>
      <c r="G7165" s="1" t="str">
        <f>IFERROR(__xludf.DUMMYFUNCTION("""COMPUTED_VALUE"""),"C")</f>
        <v>C</v>
      </c>
      <c r="H7165" s="1" t="str">
        <f>IFERROR(__xludf.DUMMYFUNCTION("""COMPUTED_VALUE"""),"HTML/CSS")</f>
        <v>HTML/CSS</v>
      </c>
    </row>
    <row r="7166">
      <c r="B7166" s="1" t="str">
        <f>IFERROR(__xludf.DUMMYFUNCTION("""COMPUTED_VALUE"""),"Bash/Shell/PowerShell;C#;HTML/CSS;JavaScript;SQL")</f>
        <v>Bash/Shell/PowerShell;C#;HTML/CSS;JavaScript;SQL</v>
      </c>
      <c r="E7166" s="1" t="str">
        <f>IFERROR(__xludf.DUMMYFUNCTION("UNIQUE(SPLIT(B7166,"";""))"),"Bash/Shell/PowerShell")</f>
        <v>Bash/Shell/PowerShell</v>
      </c>
      <c r="F7166" s="1" t="str">
        <f>IFERROR(__xludf.DUMMYFUNCTION("""COMPUTED_VALUE"""),"C#")</f>
        <v>C#</v>
      </c>
      <c r="G7166" s="1" t="str">
        <f>IFERROR(__xludf.DUMMYFUNCTION("""COMPUTED_VALUE"""),"HTML/CSS")</f>
        <v>HTML/CSS</v>
      </c>
      <c r="H7166" s="1" t="str">
        <f>IFERROR(__xludf.DUMMYFUNCTION("""COMPUTED_VALUE"""),"JavaScript")</f>
        <v>JavaScript</v>
      </c>
      <c r="I7166" s="1" t="str">
        <f>IFERROR(__xludf.DUMMYFUNCTION("""COMPUTED_VALUE"""),"SQL")</f>
        <v>SQL</v>
      </c>
    </row>
    <row r="7167">
      <c r="B7167" s="1" t="str">
        <f>IFERROR(__xludf.DUMMYFUNCTION("""COMPUTED_VALUE"""),"Java")</f>
        <v>Java</v>
      </c>
      <c r="E7167" s="1" t="str">
        <f>IFERROR(__xludf.DUMMYFUNCTION("UNIQUE(SPLIT(B7167,"";""))"),"Java")</f>
        <v>Java</v>
      </c>
    </row>
    <row r="7168">
      <c r="B7168" s="1" t="str">
        <f>IFERROR(__xludf.DUMMYFUNCTION("""COMPUTED_VALUE"""),"Bash/Shell/PowerShell;C#;HTML/CSS;JavaScript;SQL")</f>
        <v>Bash/Shell/PowerShell;C#;HTML/CSS;JavaScript;SQL</v>
      </c>
      <c r="E7168" s="1" t="str">
        <f>IFERROR(__xludf.DUMMYFUNCTION("UNIQUE(SPLIT(B7168,"";""))"),"Bash/Shell/PowerShell")</f>
        <v>Bash/Shell/PowerShell</v>
      </c>
      <c r="F7168" s="1" t="str">
        <f>IFERROR(__xludf.DUMMYFUNCTION("""COMPUTED_VALUE"""),"C#")</f>
        <v>C#</v>
      </c>
      <c r="G7168" s="1" t="str">
        <f>IFERROR(__xludf.DUMMYFUNCTION("""COMPUTED_VALUE"""),"HTML/CSS")</f>
        <v>HTML/CSS</v>
      </c>
      <c r="H7168" s="1" t="str">
        <f>IFERROR(__xludf.DUMMYFUNCTION("""COMPUTED_VALUE"""),"JavaScript")</f>
        <v>JavaScript</v>
      </c>
      <c r="I7168" s="1" t="str">
        <f>IFERROR(__xludf.DUMMYFUNCTION("""COMPUTED_VALUE"""),"SQL")</f>
        <v>SQL</v>
      </c>
    </row>
    <row r="7169">
      <c r="B7169" s="1" t="str">
        <f>IFERROR(__xludf.DUMMYFUNCTION("""COMPUTED_VALUE"""),"Python")</f>
        <v>Python</v>
      </c>
      <c r="E7169" s="1" t="str">
        <f>IFERROR(__xludf.DUMMYFUNCTION("UNIQUE(SPLIT(B7169,"";""))"),"Python")</f>
        <v>Python</v>
      </c>
    </row>
    <row r="7170">
      <c r="B7170" s="1" t="str">
        <f>IFERROR(__xludf.DUMMYFUNCTION("""COMPUTED_VALUE"""),"Bash/Shell/PowerShell;HTML/CSS;JavaScript;PHP")</f>
        <v>Bash/Shell/PowerShell;HTML/CSS;JavaScript;PHP</v>
      </c>
      <c r="E7170" s="1" t="str">
        <f>IFERROR(__xludf.DUMMYFUNCTION("UNIQUE(SPLIT(B7170,"";""))"),"Bash/Shell/PowerShell")</f>
        <v>Bash/Shell/PowerShell</v>
      </c>
      <c r="F7170" s="1" t="str">
        <f>IFERROR(__xludf.DUMMYFUNCTION("""COMPUTED_VALUE"""),"HTML/CSS")</f>
        <v>HTML/CSS</v>
      </c>
      <c r="G7170" s="1" t="str">
        <f>IFERROR(__xludf.DUMMYFUNCTION("""COMPUTED_VALUE"""),"JavaScript")</f>
        <v>JavaScript</v>
      </c>
      <c r="H7170" s="1" t="str">
        <f>IFERROR(__xludf.DUMMYFUNCTION("""COMPUTED_VALUE"""),"PHP")</f>
        <v>PHP</v>
      </c>
    </row>
    <row r="7171">
      <c r="B7171" s="1" t="str">
        <f>IFERROR(__xludf.DUMMYFUNCTION("""COMPUTED_VALUE"""),"C#;Java")</f>
        <v>C#;Java</v>
      </c>
      <c r="E7171" s="1" t="str">
        <f>IFERROR(__xludf.DUMMYFUNCTION("UNIQUE(SPLIT(B7171,"";""))"),"C#")</f>
        <v>C#</v>
      </c>
      <c r="F7171" s="1" t="str">
        <f>IFERROR(__xludf.DUMMYFUNCTION("""COMPUTED_VALUE"""),"Java")</f>
        <v>Java</v>
      </c>
    </row>
    <row r="7172">
      <c r="B7172" s="1" t="str">
        <f>IFERROR(__xludf.DUMMYFUNCTION("""COMPUTED_VALUE"""),"Assembly;Java")</f>
        <v>Assembly;Java</v>
      </c>
      <c r="E7172" s="1" t="str">
        <f>IFERROR(__xludf.DUMMYFUNCTION("UNIQUE(SPLIT(B7172,"";""))"),"Assembly")</f>
        <v>Assembly</v>
      </c>
      <c r="F7172" s="1" t="str">
        <f>IFERROR(__xludf.DUMMYFUNCTION("""COMPUTED_VALUE"""),"Java")</f>
        <v>Java</v>
      </c>
    </row>
    <row r="7173">
      <c r="B7173" s="1" t="str">
        <f>IFERROR(__xludf.DUMMYFUNCTION("""COMPUTED_VALUE"""),"Bash/Shell/PowerShell;Go;JavaScript;SQL")</f>
        <v>Bash/Shell/PowerShell;Go;JavaScript;SQL</v>
      </c>
      <c r="E7173" s="1" t="str">
        <f>IFERROR(__xludf.DUMMYFUNCTION("UNIQUE(SPLIT(B7173,"";""))"),"Bash/Shell/PowerShell")</f>
        <v>Bash/Shell/PowerShell</v>
      </c>
      <c r="F7173" s="1" t="str">
        <f>IFERROR(__xludf.DUMMYFUNCTION("""COMPUTED_VALUE"""),"Go")</f>
        <v>Go</v>
      </c>
      <c r="G7173" s="1" t="str">
        <f>IFERROR(__xludf.DUMMYFUNCTION("""COMPUTED_VALUE"""),"JavaScript")</f>
        <v>JavaScript</v>
      </c>
      <c r="H7173" s="1" t="str">
        <f>IFERROR(__xludf.DUMMYFUNCTION("""COMPUTED_VALUE"""),"SQL")</f>
        <v>SQL</v>
      </c>
    </row>
    <row r="7174">
      <c r="B7174" s="1" t="str">
        <f>IFERROR(__xludf.DUMMYFUNCTION("""COMPUTED_VALUE"""),"C;C++;C#;Java;SQL")</f>
        <v>C;C++;C#;Java;SQL</v>
      </c>
      <c r="E7174" s="1" t="str">
        <f>IFERROR(__xludf.DUMMYFUNCTION("UNIQUE(SPLIT(B7174,"";""))"),"C")</f>
        <v>C</v>
      </c>
      <c r="F7174" s="1" t="str">
        <f>IFERROR(__xludf.DUMMYFUNCTION("""COMPUTED_VALUE"""),"C++")</f>
        <v>C++</v>
      </c>
      <c r="G7174" s="1" t="str">
        <f>IFERROR(__xludf.DUMMYFUNCTION("""COMPUTED_VALUE"""),"C#")</f>
        <v>C#</v>
      </c>
      <c r="H7174" s="1" t="str">
        <f>IFERROR(__xludf.DUMMYFUNCTION("""COMPUTED_VALUE"""),"Java")</f>
        <v>Java</v>
      </c>
      <c r="I7174" s="1" t="str">
        <f>IFERROR(__xludf.DUMMYFUNCTION("""COMPUTED_VALUE"""),"SQL")</f>
        <v>SQL</v>
      </c>
    </row>
    <row r="7175">
      <c r="B7175" s="1" t="str">
        <f>IFERROR(__xludf.DUMMYFUNCTION("""COMPUTED_VALUE"""),"Python;Other(s):")</f>
        <v>Python;Other(s):</v>
      </c>
      <c r="E7175" s="1" t="str">
        <f>IFERROR(__xludf.DUMMYFUNCTION("UNIQUE(SPLIT(B7175,"";""))"),"Python")</f>
        <v>Python</v>
      </c>
      <c r="F7175" s="1" t="str">
        <f>IFERROR(__xludf.DUMMYFUNCTION("""COMPUTED_VALUE"""),"Other(s):")</f>
        <v>Other(s):</v>
      </c>
    </row>
    <row r="7176">
      <c r="B7176" s="1" t="str">
        <f>IFERROR(__xludf.DUMMYFUNCTION("""COMPUTED_VALUE"""),"Bash/Shell/PowerShell;C;C++;C#;HTML/CSS;Java;JavaScript;PHP;Python;R;VBA")</f>
        <v>Bash/Shell/PowerShell;C;C++;C#;HTML/CSS;Java;JavaScript;PHP;Python;R;VBA</v>
      </c>
      <c r="E7176" s="1" t="str">
        <f>IFERROR(__xludf.DUMMYFUNCTION("UNIQUE(SPLIT(B7176,"";""))"),"Bash/Shell/PowerShell")</f>
        <v>Bash/Shell/PowerShell</v>
      </c>
      <c r="F7176" s="1" t="str">
        <f>IFERROR(__xludf.DUMMYFUNCTION("""COMPUTED_VALUE"""),"C")</f>
        <v>C</v>
      </c>
      <c r="G7176" s="1" t="str">
        <f>IFERROR(__xludf.DUMMYFUNCTION("""COMPUTED_VALUE"""),"C++")</f>
        <v>C++</v>
      </c>
      <c r="H7176" s="1" t="str">
        <f>IFERROR(__xludf.DUMMYFUNCTION("""COMPUTED_VALUE"""),"C#")</f>
        <v>C#</v>
      </c>
      <c r="I7176" s="1" t="str">
        <f>IFERROR(__xludf.DUMMYFUNCTION("""COMPUTED_VALUE"""),"HTML/CSS")</f>
        <v>HTML/CSS</v>
      </c>
      <c r="J7176" s="1" t="str">
        <f>IFERROR(__xludf.DUMMYFUNCTION("""COMPUTED_VALUE"""),"Java")</f>
        <v>Java</v>
      </c>
      <c r="K7176" s="1" t="str">
        <f>IFERROR(__xludf.DUMMYFUNCTION("""COMPUTED_VALUE"""),"JavaScript")</f>
        <v>JavaScript</v>
      </c>
      <c r="L7176" s="1" t="str">
        <f>IFERROR(__xludf.DUMMYFUNCTION("""COMPUTED_VALUE"""),"PHP")</f>
        <v>PHP</v>
      </c>
      <c r="M7176" s="1" t="str">
        <f>IFERROR(__xludf.DUMMYFUNCTION("""COMPUTED_VALUE"""),"Python")</f>
        <v>Python</v>
      </c>
      <c r="N7176" s="1" t="str">
        <f>IFERROR(__xludf.DUMMYFUNCTION("""COMPUTED_VALUE"""),"R")</f>
        <v>R</v>
      </c>
      <c r="O7176" s="1" t="str">
        <f>IFERROR(__xludf.DUMMYFUNCTION("""COMPUTED_VALUE"""),"VBA")</f>
        <v>VBA</v>
      </c>
    </row>
    <row r="7177">
      <c r="B7177" s="1" t="str">
        <f>IFERROR(__xludf.DUMMYFUNCTION("""COMPUTED_VALUE"""),"Bash/Shell/PowerShell;Go;HTML/CSS;Java;Python;SQL;TypeScript")</f>
        <v>Bash/Shell/PowerShell;Go;HTML/CSS;Java;Python;SQL;TypeScript</v>
      </c>
      <c r="E7177" s="1" t="str">
        <f>IFERROR(__xludf.DUMMYFUNCTION("UNIQUE(SPLIT(B7177,"";""))"),"Bash/Shell/PowerShell")</f>
        <v>Bash/Shell/PowerShell</v>
      </c>
      <c r="F7177" s="1" t="str">
        <f>IFERROR(__xludf.DUMMYFUNCTION("""COMPUTED_VALUE"""),"Go")</f>
        <v>Go</v>
      </c>
      <c r="G7177" s="1" t="str">
        <f>IFERROR(__xludf.DUMMYFUNCTION("""COMPUTED_VALUE"""),"HTML/CSS")</f>
        <v>HTML/CSS</v>
      </c>
      <c r="H7177" s="1" t="str">
        <f>IFERROR(__xludf.DUMMYFUNCTION("""COMPUTED_VALUE"""),"Java")</f>
        <v>Java</v>
      </c>
      <c r="I7177" s="1" t="str">
        <f>IFERROR(__xludf.DUMMYFUNCTION("""COMPUTED_VALUE"""),"Python")</f>
        <v>Python</v>
      </c>
      <c r="J7177" s="1" t="str">
        <f>IFERROR(__xludf.DUMMYFUNCTION("""COMPUTED_VALUE"""),"SQL")</f>
        <v>SQL</v>
      </c>
      <c r="K7177" s="1" t="str">
        <f>IFERROR(__xludf.DUMMYFUNCTION("""COMPUTED_VALUE"""),"TypeScript")</f>
        <v>TypeScript</v>
      </c>
    </row>
    <row r="7178">
      <c r="B7178" s="1" t="str">
        <f>IFERROR(__xludf.DUMMYFUNCTION("""COMPUTED_VALUE"""),"HTML/CSS;Java;JavaScript;Python;SQL;TypeScript")</f>
        <v>HTML/CSS;Java;JavaScript;Python;SQL;TypeScript</v>
      </c>
      <c r="E7178" s="1" t="str">
        <f>IFERROR(__xludf.DUMMYFUNCTION("UNIQUE(SPLIT(B7178,"";""))"),"HTML/CSS")</f>
        <v>HTML/CSS</v>
      </c>
      <c r="F7178" s="1" t="str">
        <f>IFERROR(__xludf.DUMMYFUNCTION("""COMPUTED_VALUE"""),"Java")</f>
        <v>Java</v>
      </c>
      <c r="G7178" s="1" t="str">
        <f>IFERROR(__xludf.DUMMYFUNCTION("""COMPUTED_VALUE"""),"JavaScript")</f>
        <v>JavaScript</v>
      </c>
      <c r="H7178" s="1" t="str">
        <f>IFERROR(__xludf.DUMMYFUNCTION("""COMPUTED_VALUE"""),"Python")</f>
        <v>Python</v>
      </c>
      <c r="I7178" s="1" t="str">
        <f>IFERROR(__xludf.DUMMYFUNCTION("""COMPUTED_VALUE"""),"SQL")</f>
        <v>SQL</v>
      </c>
      <c r="J7178" s="1" t="str">
        <f>IFERROR(__xludf.DUMMYFUNCTION("""COMPUTED_VALUE"""),"TypeScript")</f>
        <v>TypeScript</v>
      </c>
    </row>
    <row r="7179">
      <c r="B7179" s="1" t="str">
        <f>IFERROR(__xludf.DUMMYFUNCTION("""COMPUTED_VALUE"""),"Bash/Shell/PowerShell;HTML/CSS;Java;JavaScript;SQL")</f>
        <v>Bash/Shell/PowerShell;HTML/CSS;Java;JavaScript;SQL</v>
      </c>
      <c r="E7179" s="1" t="str">
        <f>IFERROR(__xludf.DUMMYFUNCTION("UNIQUE(SPLIT(B7179,"";""))"),"Bash/Shell/PowerShell")</f>
        <v>Bash/Shell/PowerShell</v>
      </c>
      <c r="F7179" s="1" t="str">
        <f>IFERROR(__xludf.DUMMYFUNCTION("""COMPUTED_VALUE"""),"HTML/CSS")</f>
        <v>HTML/CSS</v>
      </c>
      <c r="G7179" s="1" t="str">
        <f>IFERROR(__xludf.DUMMYFUNCTION("""COMPUTED_VALUE"""),"Java")</f>
        <v>Java</v>
      </c>
      <c r="H7179" s="1" t="str">
        <f>IFERROR(__xludf.DUMMYFUNCTION("""COMPUTED_VALUE"""),"JavaScript")</f>
        <v>JavaScript</v>
      </c>
      <c r="I7179" s="1" t="str">
        <f>IFERROR(__xludf.DUMMYFUNCTION("""COMPUTED_VALUE"""),"SQL")</f>
        <v>SQL</v>
      </c>
    </row>
    <row r="7180">
      <c r="B7180" s="1" t="str">
        <f>IFERROR(__xludf.DUMMYFUNCTION("""COMPUTED_VALUE"""),"Clojure;TypeScript;Other(s):")</f>
        <v>Clojure;TypeScript;Other(s):</v>
      </c>
      <c r="E7180" s="1" t="str">
        <f>IFERROR(__xludf.DUMMYFUNCTION("UNIQUE(SPLIT(B7180,"";""))"),"Clojure")</f>
        <v>Clojure</v>
      </c>
      <c r="F7180" s="1" t="str">
        <f>IFERROR(__xludf.DUMMYFUNCTION("""COMPUTED_VALUE"""),"TypeScript")</f>
        <v>TypeScript</v>
      </c>
      <c r="G7180" s="1" t="str">
        <f>IFERROR(__xludf.DUMMYFUNCTION("""COMPUTED_VALUE"""),"Other(s):")</f>
        <v>Other(s):</v>
      </c>
    </row>
    <row r="7181">
      <c r="B7181" s="1" t="str">
        <f>IFERROR(__xludf.DUMMYFUNCTION("""COMPUTED_VALUE"""),"HTML/CSS;JavaScript;PHP;Python;SQL")</f>
        <v>HTML/CSS;JavaScript;PHP;Python;SQL</v>
      </c>
      <c r="E7181" s="1" t="str">
        <f>IFERROR(__xludf.DUMMYFUNCTION("UNIQUE(SPLIT(B7181,"";""))"),"HTML/CSS")</f>
        <v>HTML/CSS</v>
      </c>
      <c r="F7181" s="1" t="str">
        <f>IFERROR(__xludf.DUMMYFUNCTION("""COMPUTED_VALUE"""),"JavaScript")</f>
        <v>JavaScript</v>
      </c>
      <c r="G7181" s="1" t="str">
        <f>IFERROR(__xludf.DUMMYFUNCTION("""COMPUTED_VALUE"""),"PHP")</f>
        <v>PHP</v>
      </c>
      <c r="H7181" s="1" t="str">
        <f>IFERROR(__xludf.DUMMYFUNCTION("""COMPUTED_VALUE"""),"Python")</f>
        <v>Python</v>
      </c>
      <c r="I7181" s="1" t="str">
        <f>IFERROR(__xludf.DUMMYFUNCTION("""COMPUTED_VALUE"""),"SQL")</f>
        <v>SQL</v>
      </c>
    </row>
    <row r="7182">
      <c r="B7182" s="1" t="str">
        <f>IFERROR(__xludf.DUMMYFUNCTION("""COMPUTED_VALUE"""),"Assembly;C;C++;C#;HTML/CSS;JavaScript;PHP;Python;SQL")</f>
        <v>Assembly;C;C++;C#;HTML/CSS;JavaScript;PHP;Python;SQL</v>
      </c>
      <c r="E7182" s="1" t="str">
        <f>IFERROR(__xludf.DUMMYFUNCTION("UNIQUE(SPLIT(B7182,"";""))"),"Assembly")</f>
        <v>Assembly</v>
      </c>
      <c r="F7182" s="1" t="str">
        <f>IFERROR(__xludf.DUMMYFUNCTION("""COMPUTED_VALUE"""),"C")</f>
        <v>C</v>
      </c>
      <c r="G7182" s="1" t="str">
        <f>IFERROR(__xludf.DUMMYFUNCTION("""COMPUTED_VALUE"""),"C++")</f>
        <v>C++</v>
      </c>
      <c r="H7182" s="1" t="str">
        <f>IFERROR(__xludf.DUMMYFUNCTION("""COMPUTED_VALUE"""),"C#")</f>
        <v>C#</v>
      </c>
      <c r="I7182" s="1" t="str">
        <f>IFERROR(__xludf.DUMMYFUNCTION("""COMPUTED_VALUE"""),"HTML/CSS")</f>
        <v>HTML/CSS</v>
      </c>
      <c r="J7182" s="1" t="str">
        <f>IFERROR(__xludf.DUMMYFUNCTION("""COMPUTED_VALUE"""),"JavaScript")</f>
        <v>JavaScript</v>
      </c>
      <c r="K7182" s="1" t="str">
        <f>IFERROR(__xludf.DUMMYFUNCTION("""COMPUTED_VALUE"""),"PHP")</f>
        <v>PHP</v>
      </c>
      <c r="L7182" s="1" t="str">
        <f>IFERROR(__xludf.DUMMYFUNCTION("""COMPUTED_VALUE"""),"Python")</f>
        <v>Python</v>
      </c>
      <c r="M7182" s="1" t="str">
        <f>IFERROR(__xludf.DUMMYFUNCTION("""COMPUTED_VALUE"""),"SQL")</f>
        <v>SQL</v>
      </c>
    </row>
    <row r="7183">
      <c r="B7183" s="1" t="str">
        <f>IFERROR(__xludf.DUMMYFUNCTION("""COMPUTED_VALUE"""),"HTML/CSS;Java;JavaScript;Python;SQL")</f>
        <v>HTML/CSS;Java;JavaScript;Python;SQL</v>
      </c>
      <c r="E7183" s="1" t="str">
        <f>IFERROR(__xludf.DUMMYFUNCTION("UNIQUE(SPLIT(B7183,"";""))"),"HTML/CSS")</f>
        <v>HTML/CSS</v>
      </c>
      <c r="F7183" s="1" t="str">
        <f>IFERROR(__xludf.DUMMYFUNCTION("""COMPUTED_VALUE"""),"Java")</f>
        <v>Java</v>
      </c>
      <c r="G7183" s="1" t="str">
        <f>IFERROR(__xludf.DUMMYFUNCTION("""COMPUTED_VALUE"""),"JavaScript")</f>
        <v>JavaScript</v>
      </c>
      <c r="H7183" s="1" t="str">
        <f>IFERROR(__xludf.DUMMYFUNCTION("""COMPUTED_VALUE"""),"Python")</f>
        <v>Python</v>
      </c>
      <c r="I7183" s="1" t="str">
        <f>IFERROR(__xludf.DUMMYFUNCTION("""COMPUTED_VALUE"""),"SQL")</f>
        <v>SQL</v>
      </c>
    </row>
    <row r="7184">
      <c r="B7184" s="1" t="str">
        <f>IFERROR(__xludf.DUMMYFUNCTION("""COMPUTED_VALUE"""),"Bash/Shell/PowerShell;HTML/CSS;JavaScript;Python")</f>
        <v>Bash/Shell/PowerShell;HTML/CSS;JavaScript;Python</v>
      </c>
      <c r="E7184" s="1" t="str">
        <f>IFERROR(__xludf.DUMMYFUNCTION("UNIQUE(SPLIT(B7184,"";""))"),"Bash/Shell/PowerShell")</f>
        <v>Bash/Shell/PowerShell</v>
      </c>
      <c r="F7184" s="1" t="str">
        <f>IFERROR(__xludf.DUMMYFUNCTION("""COMPUTED_VALUE"""),"HTML/CSS")</f>
        <v>HTML/CSS</v>
      </c>
      <c r="G7184" s="1" t="str">
        <f>IFERROR(__xludf.DUMMYFUNCTION("""COMPUTED_VALUE"""),"JavaScript")</f>
        <v>JavaScript</v>
      </c>
      <c r="H7184" s="1" t="str">
        <f>IFERROR(__xludf.DUMMYFUNCTION("""COMPUTED_VALUE"""),"Python")</f>
        <v>Python</v>
      </c>
    </row>
    <row r="7185">
      <c r="B7185" s="1" t="str">
        <f>IFERROR(__xludf.DUMMYFUNCTION("""COMPUTED_VALUE"""),"Assembly;C;C++;C#;Go;HTML/CSS;Java;JavaScript;PHP;SQL;TypeScript")</f>
        <v>Assembly;C;C++;C#;Go;HTML/CSS;Java;JavaScript;PHP;SQL;TypeScript</v>
      </c>
      <c r="E7185" s="1" t="str">
        <f>IFERROR(__xludf.DUMMYFUNCTION("UNIQUE(SPLIT(B7185,"";""))"),"Assembly")</f>
        <v>Assembly</v>
      </c>
      <c r="F7185" s="1" t="str">
        <f>IFERROR(__xludf.DUMMYFUNCTION("""COMPUTED_VALUE"""),"C")</f>
        <v>C</v>
      </c>
      <c r="G7185" s="1" t="str">
        <f>IFERROR(__xludf.DUMMYFUNCTION("""COMPUTED_VALUE"""),"C++")</f>
        <v>C++</v>
      </c>
      <c r="H7185" s="1" t="str">
        <f>IFERROR(__xludf.DUMMYFUNCTION("""COMPUTED_VALUE"""),"C#")</f>
        <v>C#</v>
      </c>
      <c r="I7185" s="1" t="str">
        <f>IFERROR(__xludf.DUMMYFUNCTION("""COMPUTED_VALUE"""),"Go")</f>
        <v>Go</v>
      </c>
      <c r="J7185" s="1" t="str">
        <f>IFERROR(__xludf.DUMMYFUNCTION("""COMPUTED_VALUE"""),"HTML/CSS")</f>
        <v>HTML/CSS</v>
      </c>
      <c r="K7185" s="1" t="str">
        <f>IFERROR(__xludf.DUMMYFUNCTION("""COMPUTED_VALUE"""),"Java")</f>
        <v>Java</v>
      </c>
      <c r="L7185" s="1" t="str">
        <f>IFERROR(__xludf.DUMMYFUNCTION("""COMPUTED_VALUE"""),"JavaScript")</f>
        <v>JavaScript</v>
      </c>
      <c r="M7185" s="1" t="str">
        <f>IFERROR(__xludf.DUMMYFUNCTION("""COMPUTED_VALUE"""),"PHP")</f>
        <v>PHP</v>
      </c>
      <c r="N7185" s="1" t="str">
        <f>IFERROR(__xludf.DUMMYFUNCTION("""COMPUTED_VALUE"""),"SQL")</f>
        <v>SQL</v>
      </c>
      <c r="O7185" s="1" t="str">
        <f>IFERROR(__xludf.DUMMYFUNCTION("""COMPUTED_VALUE"""),"TypeScript")</f>
        <v>TypeScript</v>
      </c>
    </row>
    <row r="7186">
      <c r="B7186" s="1" t="str">
        <f>IFERROR(__xludf.DUMMYFUNCTION("""COMPUTED_VALUE"""),"Bash/Shell/PowerShell;Java;JavaScript;SQL")</f>
        <v>Bash/Shell/PowerShell;Java;JavaScript;SQL</v>
      </c>
      <c r="E7186" s="1" t="str">
        <f>IFERROR(__xludf.DUMMYFUNCTION("UNIQUE(SPLIT(B7186,"";""))"),"Bash/Shell/PowerShell")</f>
        <v>Bash/Shell/PowerShell</v>
      </c>
      <c r="F7186" s="1" t="str">
        <f>IFERROR(__xludf.DUMMYFUNCTION("""COMPUTED_VALUE"""),"Java")</f>
        <v>Java</v>
      </c>
      <c r="G7186" s="1" t="str">
        <f>IFERROR(__xludf.DUMMYFUNCTION("""COMPUTED_VALUE"""),"JavaScript")</f>
        <v>JavaScript</v>
      </c>
      <c r="H7186" s="1" t="str">
        <f>IFERROR(__xludf.DUMMYFUNCTION("""COMPUTED_VALUE"""),"SQL")</f>
        <v>SQL</v>
      </c>
    </row>
    <row r="7187">
      <c r="B7187" s="1" t="str">
        <f>IFERROR(__xludf.DUMMYFUNCTION("""COMPUTED_VALUE"""),"Go;JavaScript")</f>
        <v>Go;JavaScript</v>
      </c>
      <c r="E7187" s="1" t="str">
        <f>IFERROR(__xludf.DUMMYFUNCTION("UNIQUE(SPLIT(B7187,"";""))"),"Go")</f>
        <v>Go</v>
      </c>
      <c r="F7187" s="1" t="str">
        <f>IFERROR(__xludf.DUMMYFUNCTION("""COMPUTED_VALUE"""),"JavaScript")</f>
        <v>JavaScript</v>
      </c>
    </row>
    <row r="7188">
      <c r="B7188" s="1" t="str">
        <f>IFERROR(__xludf.DUMMYFUNCTION("""COMPUTED_VALUE"""),"HTML/CSS;Java;JavaScript;PHP;Ruby;SQL")</f>
        <v>HTML/CSS;Java;JavaScript;PHP;Ruby;SQL</v>
      </c>
      <c r="E7188" s="1" t="str">
        <f>IFERROR(__xludf.DUMMYFUNCTION("UNIQUE(SPLIT(B7188,"";""))"),"HTML/CSS")</f>
        <v>HTML/CSS</v>
      </c>
      <c r="F7188" s="1" t="str">
        <f>IFERROR(__xludf.DUMMYFUNCTION("""COMPUTED_VALUE"""),"Java")</f>
        <v>Java</v>
      </c>
      <c r="G7188" s="1" t="str">
        <f>IFERROR(__xludf.DUMMYFUNCTION("""COMPUTED_VALUE"""),"JavaScript")</f>
        <v>JavaScript</v>
      </c>
      <c r="H7188" s="1" t="str">
        <f>IFERROR(__xludf.DUMMYFUNCTION("""COMPUTED_VALUE"""),"PHP")</f>
        <v>PHP</v>
      </c>
      <c r="I7188" s="1" t="str">
        <f>IFERROR(__xludf.DUMMYFUNCTION("""COMPUTED_VALUE"""),"Ruby")</f>
        <v>Ruby</v>
      </c>
      <c r="J7188" s="1" t="str">
        <f>IFERROR(__xludf.DUMMYFUNCTION("""COMPUTED_VALUE"""),"SQL")</f>
        <v>SQL</v>
      </c>
    </row>
    <row r="7189">
      <c r="B7189" s="1" t="str">
        <f>IFERROR(__xludf.DUMMYFUNCTION("""COMPUTED_VALUE"""),"HTML/CSS;JavaScript;Python;TypeScript")</f>
        <v>HTML/CSS;JavaScript;Python;TypeScript</v>
      </c>
      <c r="E7189" s="1" t="str">
        <f>IFERROR(__xludf.DUMMYFUNCTION("UNIQUE(SPLIT(B7189,"";""))"),"HTML/CSS")</f>
        <v>HTML/CSS</v>
      </c>
      <c r="F7189" s="1" t="str">
        <f>IFERROR(__xludf.DUMMYFUNCTION("""COMPUTED_VALUE"""),"JavaScript")</f>
        <v>JavaScript</v>
      </c>
      <c r="G7189" s="1" t="str">
        <f>IFERROR(__xludf.DUMMYFUNCTION("""COMPUTED_VALUE"""),"Python")</f>
        <v>Python</v>
      </c>
      <c r="H7189" s="1" t="str">
        <f>IFERROR(__xludf.DUMMYFUNCTION("""COMPUTED_VALUE"""),"TypeScript")</f>
        <v>TypeScript</v>
      </c>
    </row>
    <row r="7190">
      <c r="B7190" s="1" t="str">
        <f>IFERROR(__xludf.DUMMYFUNCTION("""COMPUTED_VALUE"""),"HTML/CSS;Java;JavaScript;SQL")</f>
        <v>HTML/CSS;Java;JavaScript;SQL</v>
      </c>
      <c r="E7190" s="1" t="str">
        <f>IFERROR(__xludf.DUMMYFUNCTION("UNIQUE(SPLIT(B7190,"";""))"),"HTML/CSS")</f>
        <v>HTML/CSS</v>
      </c>
      <c r="F7190" s="1" t="str">
        <f>IFERROR(__xludf.DUMMYFUNCTION("""COMPUTED_VALUE"""),"Java")</f>
        <v>Java</v>
      </c>
      <c r="G7190" s="1" t="str">
        <f>IFERROR(__xludf.DUMMYFUNCTION("""COMPUTED_VALUE"""),"JavaScript")</f>
        <v>JavaScript</v>
      </c>
      <c r="H7190" s="1" t="str">
        <f>IFERROR(__xludf.DUMMYFUNCTION("""COMPUTED_VALUE"""),"SQL")</f>
        <v>SQL</v>
      </c>
    </row>
    <row r="7191">
      <c r="B7191" s="1" t="str">
        <f>IFERROR(__xludf.DUMMYFUNCTION("""COMPUTED_VALUE"""),"Bash/Shell/PowerShell;C;HTML/CSS;JavaScript;Python;Ruby;Rust;Swift")</f>
        <v>Bash/Shell/PowerShell;C;HTML/CSS;JavaScript;Python;Ruby;Rust;Swift</v>
      </c>
      <c r="E7191" s="1" t="str">
        <f>IFERROR(__xludf.DUMMYFUNCTION("UNIQUE(SPLIT(B7191,"";""))"),"Bash/Shell/PowerShell")</f>
        <v>Bash/Shell/PowerShell</v>
      </c>
      <c r="F7191" s="1" t="str">
        <f>IFERROR(__xludf.DUMMYFUNCTION("""COMPUTED_VALUE"""),"C")</f>
        <v>C</v>
      </c>
      <c r="G7191" s="1" t="str">
        <f>IFERROR(__xludf.DUMMYFUNCTION("""COMPUTED_VALUE"""),"HTML/CSS")</f>
        <v>HTML/CSS</v>
      </c>
      <c r="H7191" s="1" t="str">
        <f>IFERROR(__xludf.DUMMYFUNCTION("""COMPUTED_VALUE"""),"JavaScript")</f>
        <v>JavaScript</v>
      </c>
      <c r="I7191" s="1" t="str">
        <f>IFERROR(__xludf.DUMMYFUNCTION("""COMPUTED_VALUE"""),"Python")</f>
        <v>Python</v>
      </c>
      <c r="J7191" s="1" t="str">
        <f>IFERROR(__xludf.DUMMYFUNCTION("""COMPUTED_VALUE"""),"Ruby")</f>
        <v>Ruby</v>
      </c>
      <c r="K7191" s="1" t="str">
        <f>IFERROR(__xludf.DUMMYFUNCTION("""COMPUTED_VALUE"""),"Rust")</f>
        <v>Rust</v>
      </c>
      <c r="L7191" s="1" t="str">
        <f>IFERROR(__xludf.DUMMYFUNCTION("""COMPUTED_VALUE"""),"Swift")</f>
        <v>Swift</v>
      </c>
    </row>
    <row r="7192">
      <c r="B7192" s="1" t="str">
        <f>IFERROR(__xludf.DUMMYFUNCTION("""COMPUTED_VALUE"""),"C#;HTML/CSS;JavaScript")</f>
        <v>C#;HTML/CSS;JavaScript</v>
      </c>
      <c r="E7192" s="1" t="str">
        <f>IFERROR(__xludf.DUMMYFUNCTION("UNIQUE(SPLIT(B7192,"";""))"),"C#")</f>
        <v>C#</v>
      </c>
      <c r="F7192" s="1" t="str">
        <f>IFERROR(__xludf.DUMMYFUNCTION("""COMPUTED_VALUE"""),"HTML/CSS")</f>
        <v>HTML/CSS</v>
      </c>
      <c r="G7192" s="1" t="str">
        <f>IFERROR(__xludf.DUMMYFUNCTION("""COMPUTED_VALUE"""),"JavaScript")</f>
        <v>JavaScript</v>
      </c>
    </row>
    <row r="7193">
      <c r="B7193" s="1" t="str">
        <f>IFERROR(__xludf.DUMMYFUNCTION("""COMPUTED_VALUE"""),"C#;JavaScript;TypeScript")</f>
        <v>C#;JavaScript;TypeScript</v>
      </c>
      <c r="E7193" s="1" t="str">
        <f>IFERROR(__xludf.DUMMYFUNCTION("UNIQUE(SPLIT(B7193,"";""))"),"C#")</f>
        <v>C#</v>
      </c>
      <c r="F7193" s="1" t="str">
        <f>IFERROR(__xludf.DUMMYFUNCTION("""COMPUTED_VALUE"""),"JavaScript")</f>
        <v>JavaScript</v>
      </c>
      <c r="G7193" s="1" t="str">
        <f>IFERROR(__xludf.DUMMYFUNCTION("""COMPUTED_VALUE"""),"TypeScript")</f>
        <v>TypeScript</v>
      </c>
    </row>
    <row r="7194">
      <c r="B7194" s="1" t="str">
        <f>IFERROR(__xludf.DUMMYFUNCTION("""COMPUTED_VALUE"""),"C++;C#;Go;HTML/CSS;Java;JavaScript;SQL")</f>
        <v>C++;C#;Go;HTML/CSS;Java;JavaScript;SQL</v>
      </c>
      <c r="E7194" s="1" t="str">
        <f>IFERROR(__xludf.DUMMYFUNCTION("UNIQUE(SPLIT(B7194,"";""))"),"C++")</f>
        <v>C++</v>
      </c>
      <c r="F7194" s="1" t="str">
        <f>IFERROR(__xludf.DUMMYFUNCTION("""COMPUTED_VALUE"""),"C#")</f>
        <v>C#</v>
      </c>
      <c r="G7194" s="1" t="str">
        <f>IFERROR(__xludf.DUMMYFUNCTION("""COMPUTED_VALUE"""),"Go")</f>
        <v>Go</v>
      </c>
      <c r="H7194" s="1" t="str">
        <f>IFERROR(__xludf.DUMMYFUNCTION("""COMPUTED_VALUE"""),"HTML/CSS")</f>
        <v>HTML/CSS</v>
      </c>
      <c r="I7194" s="1" t="str">
        <f>IFERROR(__xludf.DUMMYFUNCTION("""COMPUTED_VALUE"""),"Java")</f>
        <v>Java</v>
      </c>
      <c r="J7194" s="1" t="str">
        <f>IFERROR(__xludf.DUMMYFUNCTION("""COMPUTED_VALUE"""),"JavaScript")</f>
        <v>JavaScript</v>
      </c>
      <c r="K7194" s="1" t="str">
        <f>IFERROR(__xludf.DUMMYFUNCTION("""COMPUTED_VALUE"""),"SQL")</f>
        <v>SQL</v>
      </c>
    </row>
    <row r="7195">
      <c r="B7195" s="1" t="str">
        <f>IFERROR(__xludf.DUMMYFUNCTION("""COMPUTED_VALUE"""),"JavaScript")</f>
        <v>JavaScript</v>
      </c>
      <c r="E7195" s="1" t="str">
        <f>IFERROR(__xludf.DUMMYFUNCTION("UNIQUE(SPLIT(B7195,"";""))"),"JavaScript")</f>
        <v>JavaScript</v>
      </c>
    </row>
    <row r="7196">
      <c r="B7196" s="1" t="str">
        <f>IFERROR(__xludf.DUMMYFUNCTION("""COMPUTED_VALUE"""),"HTML/CSS;JavaScript;Objective-C;Swift")</f>
        <v>HTML/CSS;JavaScript;Objective-C;Swift</v>
      </c>
      <c r="E7196" s="1" t="str">
        <f>IFERROR(__xludf.DUMMYFUNCTION("UNIQUE(SPLIT(B7196,"";""))"),"HTML/CSS")</f>
        <v>HTML/CSS</v>
      </c>
      <c r="F7196" s="1" t="str">
        <f>IFERROR(__xludf.DUMMYFUNCTION("""COMPUTED_VALUE"""),"JavaScript")</f>
        <v>JavaScript</v>
      </c>
      <c r="G7196" s="1" t="str">
        <f>IFERROR(__xludf.DUMMYFUNCTION("""COMPUTED_VALUE"""),"Objective-C")</f>
        <v>Objective-C</v>
      </c>
      <c r="H7196" s="1" t="str">
        <f>IFERROR(__xludf.DUMMYFUNCTION("""COMPUTED_VALUE"""),"Swift")</f>
        <v>Swift</v>
      </c>
    </row>
    <row r="7197">
      <c r="B7197" s="1" t="str">
        <f>IFERROR(__xludf.DUMMYFUNCTION("""COMPUTED_VALUE"""),"Bash/Shell/PowerShell;HTML/CSS;Java;JavaScript;PHP;Python;Ruby;SQL;TypeScript;WebAssembly")</f>
        <v>Bash/Shell/PowerShell;HTML/CSS;Java;JavaScript;PHP;Python;Ruby;SQL;TypeScript;WebAssembly</v>
      </c>
      <c r="E7197" s="1" t="str">
        <f>IFERROR(__xludf.DUMMYFUNCTION("UNIQUE(SPLIT(B7197,"";""))"),"Bash/Shell/PowerShell")</f>
        <v>Bash/Shell/PowerShell</v>
      </c>
      <c r="F7197" s="1" t="str">
        <f>IFERROR(__xludf.DUMMYFUNCTION("""COMPUTED_VALUE"""),"HTML/CSS")</f>
        <v>HTML/CSS</v>
      </c>
      <c r="G7197" s="1" t="str">
        <f>IFERROR(__xludf.DUMMYFUNCTION("""COMPUTED_VALUE"""),"Java")</f>
        <v>Java</v>
      </c>
      <c r="H7197" s="1" t="str">
        <f>IFERROR(__xludf.DUMMYFUNCTION("""COMPUTED_VALUE"""),"JavaScript")</f>
        <v>JavaScript</v>
      </c>
      <c r="I7197" s="1" t="str">
        <f>IFERROR(__xludf.DUMMYFUNCTION("""COMPUTED_VALUE"""),"PHP")</f>
        <v>PHP</v>
      </c>
      <c r="J7197" s="1" t="str">
        <f>IFERROR(__xludf.DUMMYFUNCTION("""COMPUTED_VALUE"""),"Python")</f>
        <v>Python</v>
      </c>
      <c r="K7197" s="1" t="str">
        <f>IFERROR(__xludf.DUMMYFUNCTION("""COMPUTED_VALUE"""),"Ruby")</f>
        <v>Ruby</v>
      </c>
      <c r="L7197" s="1" t="str">
        <f>IFERROR(__xludf.DUMMYFUNCTION("""COMPUTED_VALUE"""),"SQL")</f>
        <v>SQL</v>
      </c>
      <c r="M7197" s="1" t="str">
        <f>IFERROR(__xludf.DUMMYFUNCTION("""COMPUTED_VALUE"""),"TypeScript")</f>
        <v>TypeScript</v>
      </c>
      <c r="N7197" s="1" t="str">
        <f>IFERROR(__xludf.DUMMYFUNCTION("""COMPUTED_VALUE"""),"WebAssembly")</f>
        <v>WebAssembly</v>
      </c>
    </row>
    <row r="7198">
      <c r="B7198" s="1" t="str">
        <f>IFERROR(__xludf.DUMMYFUNCTION("""COMPUTED_VALUE"""),"Bash/Shell/PowerShell;C#;HTML/CSS;JavaScript;Python;SQL;TypeScript")</f>
        <v>Bash/Shell/PowerShell;C#;HTML/CSS;JavaScript;Python;SQL;TypeScript</v>
      </c>
      <c r="E7198" s="1" t="str">
        <f>IFERROR(__xludf.DUMMYFUNCTION("UNIQUE(SPLIT(B7198,"";""))"),"Bash/Shell/PowerShell")</f>
        <v>Bash/Shell/PowerShell</v>
      </c>
      <c r="F7198" s="1" t="str">
        <f>IFERROR(__xludf.DUMMYFUNCTION("""COMPUTED_VALUE"""),"C#")</f>
        <v>C#</v>
      </c>
      <c r="G7198" s="1" t="str">
        <f>IFERROR(__xludf.DUMMYFUNCTION("""COMPUTED_VALUE"""),"HTML/CSS")</f>
        <v>HTML/CSS</v>
      </c>
      <c r="H7198" s="1" t="str">
        <f>IFERROR(__xludf.DUMMYFUNCTION("""COMPUTED_VALUE"""),"JavaScript")</f>
        <v>JavaScript</v>
      </c>
      <c r="I7198" s="1" t="str">
        <f>IFERROR(__xludf.DUMMYFUNCTION("""COMPUTED_VALUE"""),"Python")</f>
        <v>Python</v>
      </c>
      <c r="J7198" s="1" t="str">
        <f>IFERROR(__xludf.DUMMYFUNCTION("""COMPUTED_VALUE"""),"SQL")</f>
        <v>SQL</v>
      </c>
      <c r="K7198" s="1" t="str">
        <f>IFERROR(__xludf.DUMMYFUNCTION("""COMPUTED_VALUE"""),"TypeScript")</f>
        <v>TypeScript</v>
      </c>
    </row>
    <row r="7199">
      <c r="B7199" s="1" t="str">
        <f>IFERROR(__xludf.DUMMYFUNCTION("""COMPUTED_VALUE"""),"C;HTML/CSS;JavaScript;Python")</f>
        <v>C;HTML/CSS;JavaScript;Python</v>
      </c>
      <c r="E7199" s="1" t="str">
        <f>IFERROR(__xludf.DUMMYFUNCTION("UNIQUE(SPLIT(B7199,"";""))"),"C")</f>
        <v>C</v>
      </c>
      <c r="F7199" s="1" t="str">
        <f>IFERROR(__xludf.DUMMYFUNCTION("""COMPUTED_VALUE"""),"HTML/CSS")</f>
        <v>HTML/CSS</v>
      </c>
      <c r="G7199" s="1" t="str">
        <f>IFERROR(__xludf.DUMMYFUNCTION("""COMPUTED_VALUE"""),"JavaScript")</f>
        <v>JavaScript</v>
      </c>
      <c r="H7199" s="1" t="str">
        <f>IFERROR(__xludf.DUMMYFUNCTION("""COMPUTED_VALUE"""),"Python")</f>
        <v>Python</v>
      </c>
    </row>
    <row r="7200">
      <c r="B7200" s="1" t="str">
        <f>IFERROR(__xludf.DUMMYFUNCTION("""COMPUTED_VALUE"""),"C;C++;HTML/CSS;JavaScript;PHP;Python;SQL;TypeScript")</f>
        <v>C;C++;HTML/CSS;JavaScript;PHP;Python;SQL;TypeScript</v>
      </c>
      <c r="E7200" s="1" t="str">
        <f>IFERROR(__xludf.DUMMYFUNCTION("UNIQUE(SPLIT(B7200,"";""))"),"C")</f>
        <v>C</v>
      </c>
      <c r="F7200" s="1" t="str">
        <f>IFERROR(__xludf.DUMMYFUNCTION("""COMPUTED_VALUE"""),"C++")</f>
        <v>C++</v>
      </c>
      <c r="G7200" s="1" t="str">
        <f>IFERROR(__xludf.DUMMYFUNCTION("""COMPUTED_VALUE"""),"HTML/CSS")</f>
        <v>HTML/CSS</v>
      </c>
      <c r="H7200" s="1" t="str">
        <f>IFERROR(__xludf.DUMMYFUNCTION("""COMPUTED_VALUE"""),"JavaScript")</f>
        <v>JavaScript</v>
      </c>
      <c r="I7200" s="1" t="str">
        <f>IFERROR(__xludf.DUMMYFUNCTION("""COMPUTED_VALUE"""),"PHP")</f>
        <v>PHP</v>
      </c>
      <c r="J7200" s="1" t="str">
        <f>IFERROR(__xludf.DUMMYFUNCTION("""COMPUTED_VALUE"""),"Python")</f>
        <v>Python</v>
      </c>
      <c r="K7200" s="1" t="str">
        <f>IFERROR(__xludf.DUMMYFUNCTION("""COMPUTED_VALUE"""),"SQL")</f>
        <v>SQL</v>
      </c>
      <c r="L7200" s="1" t="str">
        <f>IFERROR(__xludf.DUMMYFUNCTION("""COMPUTED_VALUE"""),"TypeScript")</f>
        <v>TypeScript</v>
      </c>
    </row>
    <row r="7201">
      <c r="B7201" s="1" t="str">
        <f>IFERROR(__xludf.DUMMYFUNCTION("""COMPUTED_VALUE"""),"Bash/Shell/PowerShell;C++;HTML/CSS;Java;JavaScript;SQL;Other(s):")</f>
        <v>Bash/Shell/PowerShell;C++;HTML/CSS;Java;JavaScript;SQL;Other(s):</v>
      </c>
      <c r="E7201" s="1" t="str">
        <f>IFERROR(__xludf.DUMMYFUNCTION("UNIQUE(SPLIT(B7201,"";""))"),"Bash/Shell/PowerShell")</f>
        <v>Bash/Shell/PowerShell</v>
      </c>
      <c r="F7201" s="1" t="str">
        <f>IFERROR(__xludf.DUMMYFUNCTION("""COMPUTED_VALUE"""),"C++")</f>
        <v>C++</v>
      </c>
      <c r="G7201" s="1" t="str">
        <f>IFERROR(__xludf.DUMMYFUNCTION("""COMPUTED_VALUE"""),"HTML/CSS")</f>
        <v>HTML/CSS</v>
      </c>
      <c r="H7201" s="1" t="str">
        <f>IFERROR(__xludf.DUMMYFUNCTION("""COMPUTED_VALUE"""),"Java")</f>
        <v>Java</v>
      </c>
      <c r="I7201" s="1" t="str">
        <f>IFERROR(__xludf.DUMMYFUNCTION("""COMPUTED_VALUE"""),"JavaScript")</f>
        <v>JavaScript</v>
      </c>
      <c r="J7201" s="1" t="str">
        <f>IFERROR(__xludf.DUMMYFUNCTION("""COMPUTED_VALUE"""),"SQL")</f>
        <v>SQL</v>
      </c>
      <c r="K7201" s="1" t="str">
        <f>IFERROR(__xludf.DUMMYFUNCTION("""COMPUTED_VALUE"""),"Other(s):")</f>
        <v>Other(s):</v>
      </c>
    </row>
    <row r="7202">
      <c r="B7202" s="1" t="str">
        <f>IFERROR(__xludf.DUMMYFUNCTION("""COMPUTED_VALUE"""),"Bash/Shell/PowerShell;C++;C#;HTML/CSS;Java;JavaScript;SQL")</f>
        <v>Bash/Shell/PowerShell;C++;C#;HTML/CSS;Java;JavaScript;SQL</v>
      </c>
      <c r="E7202" s="1" t="str">
        <f>IFERROR(__xludf.DUMMYFUNCTION("UNIQUE(SPLIT(B7202,"";""))"),"Bash/Shell/PowerShell")</f>
        <v>Bash/Shell/PowerShell</v>
      </c>
      <c r="F7202" s="1" t="str">
        <f>IFERROR(__xludf.DUMMYFUNCTION("""COMPUTED_VALUE"""),"C++")</f>
        <v>C++</v>
      </c>
      <c r="G7202" s="1" t="str">
        <f>IFERROR(__xludf.DUMMYFUNCTION("""COMPUTED_VALUE"""),"C#")</f>
        <v>C#</v>
      </c>
      <c r="H7202" s="1" t="str">
        <f>IFERROR(__xludf.DUMMYFUNCTION("""COMPUTED_VALUE"""),"HTML/CSS")</f>
        <v>HTML/CSS</v>
      </c>
      <c r="I7202" s="1" t="str">
        <f>IFERROR(__xludf.DUMMYFUNCTION("""COMPUTED_VALUE"""),"Java")</f>
        <v>Java</v>
      </c>
      <c r="J7202" s="1" t="str">
        <f>IFERROR(__xludf.DUMMYFUNCTION("""COMPUTED_VALUE"""),"JavaScript")</f>
        <v>JavaScript</v>
      </c>
      <c r="K7202" s="1" t="str">
        <f>IFERROR(__xludf.DUMMYFUNCTION("""COMPUTED_VALUE"""),"SQL")</f>
        <v>SQL</v>
      </c>
    </row>
    <row r="7203">
      <c r="B7203" s="1" t="str">
        <f>IFERROR(__xludf.DUMMYFUNCTION("""COMPUTED_VALUE"""),"Bash/Shell/PowerShell;HTML/CSS;JavaScript;PHP;Python;SQL")</f>
        <v>Bash/Shell/PowerShell;HTML/CSS;JavaScript;PHP;Python;SQL</v>
      </c>
      <c r="E7203" s="1" t="str">
        <f>IFERROR(__xludf.DUMMYFUNCTION("UNIQUE(SPLIT(B7203,"";""))"),"Bash/Shell/PowerShell")</f>
        <v>Bash/Shell/PowerShell</v>
      </c>
      <c r="F7203" s="1" t="str">
        <f>IFERROR(__xludf.DUMMYFUNCTION("""COMPUTED_VALUE"""),"HTML/CSS")</f>
        <v>HTML/CSS</v>
      </c>
      <c r="G7203" s="1" t="str">
        <f>IFERROR(__xludf.DUMMYFUNCTION("""COMPUTED_VALUE"""),"JavaScript")</f>
        <v>JavaScript</v>
      </c>
      <c r="H7203" s="1" t="str">
        <f>IFERROR(__xludf.DUMMYFUNCTION("""COMPUTED_VALUE"""),"PHP")</f>
        <v>PHP</v>
      </c>
      <c r="I7203" s="1" t="str">
        <f>IFERROR(__xludf.DUMMYFUNCTION("""COMPUTED_VALUE"""),"Python")</f>
        <v>Python</v>
      </c>
      <c r="J7203" s="1" t="str">
        <f>IFERROR(__xludf.DUMMYFUNCTION("""COMPUTED_VALUE"""),"SQL")</f>
        <v>SQL</v>
      </c>
    </row>
    <row r="7204">
      <c r="B7204" s="1" t="str">
        <f>IFERROR(__xludf.DUMMYFUNCTION("""COMPUTED_VALUE"""),"Bash/Shell/PowerShell;C#;Python;SQL;VBA")</f>
        <v>Bash/Shell/PowerShell;C#;Python;SQL;VBA</v>
      </c>
      <c r="E7204" s="1" t="str">
        <f>IFERROR(__xludf.DUMMYFUNCTION("UNIQUE(SPLIT(B7204,"";""))"),"Bash/Shell/PowerShell")</f>
        <v>Bash/Shell/PowerShell</v>
      </c>
      <c r="F7204" s="1" t="str">
        <f>IFERROR(__xludf.DUMMYFUNCTION("""COMPUTED_VALUE"""),"C#")</f>
        <v>C#</v>
      </c>
      <c r="G7204" s="1" t="str">
        <f>IFERROR(__xludf.DUMMYFUNCTION("""COMPUTED_VALUE"""),"Python")</f>
        <v>Python</v>
      </c>
      <c r="H7204" s="1" t="str">
        <f>IFERROR(__xludf.DUMMYFUNCTION("""COMPUTED_VALUE"""),"SQL")</f>
        <v>SQL</v>
      </c>
      <c r="I7204" s="1" t="str">
        <f>IFERROR(__xludf.DUMMYFUNCTION("""COMPUTED_VALUE"""),"VBA")</f>
        <v>VBA</v>
      </c>
    </row>
    <row r="7205">
      <c r="B7205" s="1" t="str">
        <f>IFERROR(__xludf.DUMMYFUNCTION("""COMPUTED_VALUE"""),"HTML/CSS;JavaScript;PHP;Ruby;SQL;TypeScript")</f>
        <v>HTML/CSS;JavaScript;PHP;Ruby;SQL;TypeScript</v>
      </c>
      <c r="E7205" s="1" t="str">
        <f>IFERROR(__xludf.DUMMYFUNCTION("UNIQUE(SPLIT(B7205,"";""))"),"HTML/CSS")</f>
        <v>HTML/CSS</v>
      </c>
      <c r="F7205" s="1" t="str">
        <f>IFERROR(__xludf.DUMMYFUNCTION("""COMPUTED_VALUE"""),"JavaScript")</f>
        <v>JavaScript</v>
      </c>
      <c r="G7205" s="1" t="str">
        <f>IFERROR(__xludf.DUMMYFUNCTION("""COMPUTED_VALUE"""),"PHP")</f>
        <v>PHP</v>
      </c>
      <c r="H7205" s="1" t="str">
        <f>IFERROR(__xludf.DUMMYFUNCTION("""COMPUTED_VALUE"""),"Ruby")</f>
        <v>Ruby</v>
      </c>
      <c r="I7205" s="1" t="str">
        <f>IFERROR(__xludf.DUMMYFUNCTION("""COMPUTED_VALUE"""),"SQL")</f>
        <v>SQL</v>
      </c>
      <c r="J7205" s="1" t="str">
        <f>IFERROR(__xludf.DUMMYFUNCTION("""COMPUTED_VALUE"""),"TypeScript")</f>
        <v>TypeScript</v>
      </c>
    </row>
    <row r="7206">
      <c r="B7206" s="1" t="str">
        <f>IFERROR(__xludf.DUMMYFUNCTION("""COMPUTED_VALUE"""),"C;C++")</f>
        <v>C;C++</v>
      </c>
      <c r="E7206" s="1" t="str">
        <f>IFERROR(__xludf.DUMMYFUNCTION("UNIQUE(SPLIT(B7206,"";""))"),"C")</f>
        <v>C</v>
      </c>
      <c r="F7206" s="1" t="str">
        <f>IFERROR(__xludf.DUMMYFUNCTION("""COMPUTED_VALUE"""),"C++")</f>
        <v>C++</v>
      </c>
    </row>
    <row r="7207">
      <c r="B7207" s="1" t="str">
        <f>IFERROR(__xludf.DUMMYFUNCTION("""COMPUTED_VALUE"""),"C#;HTML/CSS;Python;SQL")</f>
        <v>C#;HTML/CSS;Python;SQL</v>
      </c>
      <c r="E7207" s="1" t="str">
        <f>IFERROR(__xludf.DUMMYFUNCTION("UNIQUE(SPLIT(B7207,"";""))"),"C#")</f>
        <v>C#</v>
      </c>
      <c r="F7207" s="1" t="str">
        <f>IFERROR(__xludf.DUMMYFUNCTION("""COMPUTED_VALUE"""),"HTML/CSS")</f>
        <v>HTML/CSS</v>
      </c>
      <c r="G7207" s="1" t="str">
        <f>IFERROR(__xludf.DUMMYFUNCTION("""COMPUTED_VALUE"""),"Python")</f>
        <v>Python</v>
      </c>
      <c r="H7207" s="1" t="str">
        <f>IFERROR(__xludf.DUMMYFUNCTION("""COMPUTED_VALUE"""),"SQL")</f>
        <v>SQL</v>
      </c>
    </row>
    <row r="7208">
      <c r="B7208" s="1" t="str">
        <f>IFERROR(__xludf.DUMMYFUNCTION("""COMPUTED_VALUE"""),"C++;Clojure;Java;Kotlin;PHP;Python;Ruby")</f>
        <v>C++;Clojure;Java;Kotlin;PHP;Python;Ruby</v>
      </c>
      <c r="E7208" s="1" t="str">
        <f>IFERROR(__xludf.DUMMYFUNCTION("UNIQUE(SPLIT(B7208,"";""))"),"C++")</f>
        <v>C++</v>
      </c>
      <c r="F7208" s="1" t="str">
        <f>IFERROR(__xludf.DUMMYFUNCTION("""COMPUTED_VALUE"""),"Clojure")</f>
        <v>Clojure</v>
      </c>
      <c r="G7208" s="1" t="str">
        <f>IFERROR(__xludf.DUMMYFUNCTION("""COMPUTED_VALUE"""),"Java")</f>
        <v>Java</v>
      </c>
      <c r="H7208" s="1" t="str">
        <f>IFERROR(__xludf.DUMMYFUNCTION("""COMPUTED_VALUE"""),"Kotlin")</f>
        <v>Kotlin</v>
      </c>
      <c r="I7208" s="1" t="str">
        <f>IFERROR(__xludf.DUMMYFUNCTION("""COMPUTED_VALUE"""),"PHP")</f>
        <v>PHP</v>
      </c>
      <c r="J7208" s="1" t="str">
        <f>IFERROR(__xludf.DUMMYFUNCTION("""COMPUTED_VALUE"""),"Python")</f>
        <v>Python</v>
      </c>
      <c r="K7208" s="1" t="str">
        <f>IFERROR(__xludf.DUMMYFUNCTION("""COMPUTED_VALUE"""),"Ruby")</f>
        <v>Ruby</v>
      </c>
    </row>
    <row r="7209">
      <c r="B7209" s="1" t="str">
        <f>IFERROR(__xludf.DUMMYFUNCTION("""COMPUTED_VALUE"""),"C;C++;HTML/CSS;Java;JavaScript;Python")</f>
        <v>C;C++;HTML/CSS;Java;JavaScript;Python</v>
      </c>
      <c r="E7209" s="1" t="str">
        <f>IFERROR(__xludf.DUMMYFUNCTION("UNIQUE(SPLIT(B7209,"";""))"),"C")</f>
        <v>C</v>
      </c>
      <c r="F7209" s="1" t="str">
        <f>IFERROR(__xludf.DUMMYFUNCTION("""COMPUTED_VALUE"""),"C++")</f>
        <v>C++</v>
      </c>
      <c r="G7209" s="1" t="str">
        <f>IFERROR(__xludf.DUMMYFUNCTION("""COMPUTED_VALUE"""),"HTML/CSS")</f>
        <v>HTML/CSS</v>
      </c>
      <c r="H7209" s="1" t="str">
        <f>IFERROR(__xludf.DUMMYFUNCTION("""COMPUTED_VALUE"""),"Java")</f>
        <v>Java</v>
      </c>
      <c r="I7209" s="1" t="str">
        <f>IFERROR(__xludf.DUMMYFUNCTION("""COMPUTED_VALUE"""),"JavaScript")</f>
        <v>JavaScript</v>
      </c>
      <c r="J7209" s="1" t="str">
        <f>IFERROR(__xludf.DUMMYFUNCTION("""COMPUTED_VALUE"""),"Python")</f>
        <v>Python</v>
      </c>
    </row>
    <row r="7210">
      <c r="B7210" s="1" t="str">
        <f>IFERROR(__xludf.DUMMYFUNCTION("""COMPUTED_VALUE"""),"Clojure")</f>
        <v>Clojure</v>
      </c>
      <c r="E7210" s="1" t="str">
        <f>IFERROR(__xludf.DUMMYFUNCTION("UNIQUE(SPLIT(B7210,"";""))"),"Clojure")</f>
        <v>Clojure</v>
      </c>
    </row>
    <row r="7211">
      <c r="B7211" s="1" t="str">
        <f>IFERROR(__xludf.DUMMYFUNCTION("""COMPUTED_VALUE"""),"C#;HTML/CSS;JavaScript;SQL")</f>
        <v>C#;HTML/CSS;JavaScript;SQL</v>
      </c>
      <c r="E7211" s="1" t="str">
        <f>IFERROR(__xludf.DUMMYFUNCTION("UNIQUE(SPLIT(B7211,"";""))"),"C#")</f>
        <v>C#</v>
      </c>
      <c r="F7211" s="1" t="str">
        <f>IFERROR(__xludf.DUMMYFUNCTION("""COMPUTED_VALUE"""),"HTML/CSS")</f>
        <v>HTML/CSS</v>
      </c>
      <c r="G7211" s="1" t="str">
        <f>IFERROR(__xludf.DUMMYFUNCTION("""COMPUTED_VALUE"""),"JavaScript")</f>
        <v>JavaScript</v>
      </c>
      <c r="H7211" s="1" t="str">
        <f>IFERROR(__xludf.DUMMYFUNCTION("""COMPUTED_VALUE"""),"SQL")</f>
        <v>SQL</v>
      </c>
    </row>
    <row r="7212">
      <c r="B7212" s="1" t="str">
        <f>IFERROR(__xludf.DUMMYFUNCTION("""COMPUTED_VALUE"""),"C#;HTML/CSS;JavaScript;Ruby;TypeScript")</f>
        <v>C#;HTML/CSS;JavaScript;Ruby;TypeScript</v>
      </c>
      <c r="E7212" s="1" t="str">
        <f>IFERROR(__xludf.DUMMYFUNCTION("UNIQUE(SPLIT(B7212,"";""))"),"C#")</f>
        <v>C#</v>
      </c>
      <c r="F7212" s="1" t="str">
        <f>IFERROR(__xludf.DUMMYFUNCTION("""COMPUTED_VALUE"""),"HTML/CSS")</f>
        <v>HTML/CSS</v>
      </c>
      <c r="G7212" s="1" t="str">
        <f>IFERROR(__xludf.DUMMYFUNCTION("""COMPUTED_VALUE"""),"JavaScript")</f>
        <v>JavaScript</v>
      </c>
      <c r="H7212" s="1" t="str">
        <f>IFERROR(__xludf.DUMMYFUNCTION("""COMPUTED_VALUE"""),"Ruby")</f>
        <v>Ruby</v>
      </c>
      <c r="I7212" s="1" t="str">
        <f>IFERROR(__xludf.DUMMYFUNCTION("""COMPUTED_VALUE"""),"TypeScript")</f>
        <v>TypeScript</v>
      </c>
    </row>
    <row r="7213">
      <c r="B7213" s="1" t="str">
        <f>IFERROR(__xludf.DUMMYFUNCTION("""COMPUTED_VALUE"""),"C++;Go;Java;JavaScript;Python;R;VBA")</f>
        <v>C++;Go;Java;JavaScript;Python;R;VBA</v>
      </c>
      <c r="E7213" s="1" t="str">
        <f>IFERROR(__xludf.DUMMYFUNCTION("UNIQUE(SPLIT(B7213,"";""))"),"C++")</f>
        <v>C++</v>
      </c>
      <c r="F7213" s="1" t="str">
        <f>IFERROR(__xludf.DUMMYFUNCTION("""COMPUTED_VALUE"""),"Go")</f>
        <v>Go</v>
      </c>
      <c r="G7213" s="1" t="str">
        <f>IFERROR(__xludf.DUMMYFUNCTION("""COMPUTED_VALUE"""),"Java")</f>
        <v>Java</v>
      </c>
      <c r="H7213" s="1" t="str">
        <f>IFERROR(__xludf.DUMMYFUNCTION("""COMPUTED_VALUE"""),"JavaScript")</f>
        <v>JavaScript</v>
      </c>
      <c r="I7213" s="1" t="str">
        <f>IFERROR(__xludf.DUMMYFUNCTION("""COMPUTED_VALUE"""),"Python")</f>
        <v>Python</v>
      </c>
      <c r="J7213" s="1" t="str">
        <f>IFERROR(__xludf.DUMMYFUNCTION("""COMPUTED_VALUE"""),"R")</f>
        <v>R</v>
      </c>
      <c r="K7213" s="1" t="str">
        <f>IFERROR(__xludf.DUMMYFUNCTION("""COMPUTED_VALUE"""),"VBA")</f>
        <v>VBA</v>
      </c>
    </row>
    <row r="7214">
      <c r="B7214" s="1" t="str">
        <f>IFERROR(__xludf.DUMMYFUNCTION("""COMPUTED_VALUE"""),"Bash/Shell/PowerShell;C#;F#;HTML/CSS;JavaScript;PHP;Python;TypeScript;Other(s):")</f>
        <v>Bash/Shell/PowerShell;C#;F#;HTML/CSS;JavaScript;PHP;Python;TypeScript;Other(s):</v>
      </c>
      <c r="E7214" s="1" t="str">
        <f>IFERROR(__xludf.DUMMYFUNCTION("UNIQUE(SPLIT(B7214,"";""))"),"Bash/Shell/PowerShell")</f>
        <v>Bash/Shell/PowerShell</v>
      </c>
      <c r="F7214" s="1" t="str">
        <f>IFERROR(__xludf.DUMMYFUNCTION("""COMPUTED_VALUE"""),"C#")</f>
        <v>C#</v>
      </c>
      <c r="G7214" s="1" t="str">
        <f>IFERROR(__xludf.DUMMYFUNCTION("""COMPUTED_VALUE"""),"F#")</f>
        <v>F#</v>
      </c>
      <c r="H7214" s="1" t="str">
        <f>IFERROR(__xludf.DUMMYFUNCTION("""COMPUTED_VALUE"""),"HTML/CSS")</f>
        <v>HTML/CSS</v>
      </c>
      <c r="I7214" s="1" t="str">
        <f>IFERROR(__xludf.DUMMYFUNCTION("""COMPUTED_VALUE"""),"JavaScript")</f>
        <v>JavaScript</v>
      </c>
      <c r="J7214" s="1" t="str">
        <f>IFERROR(__xludf.DUMMYFUNCTION("""COMPUTED_VALUE"""),"PHP")</f>
        <v>PHP</v>
      </c>
      <c r="K7214" s="1" t="str">
        <f>IFERROR(__xludf.DUMMYFUNCTION("""COMPUTED_VALUE"""),"Python")</f>
        <v>Python</v>
      </c>
      <c r="L7214" s="1" t="str">
        <f>IFERROR(__xludf.DUMMYFUNCTION("""COMPUTED_VALUE"""),"TypeScript")</f>
        <v>TypeScript</v>
      </c>
      <c r="M7214" s="1" t="str">
        <f>IFERROR(__xludf.DUMMYFUNCTION("""COMPUTED_VALUE"""),"Other(s):")</f>
        <v>Other(s):</v>
      </c>
    </row>
    <row r="7215">
      <c r="B7215" s="1" t="str">
        <f>IFERROR(__xludf.DUMMYFUNCTION("""COMPUTED_VALUE"""),"C++;JavaScript;Python;SQL")</f>
        <v>C++;JavaScript;Python;SQL</v>
      </c>
      <c r="E7215" s="1" t="str">
        <f>IFERROR(__xludf.DUMMYFUNCTION("UNIQUE(SPLIT(B7215,"";""))"),"C++")</f>
        <v>C++</v>
      </c>
      <c r="F7215" s="1" t="str">
        <f>IFERROR(__xludf.DUMMYFUNCTION("""COMPUTED_VALUE"""),"JavaScript")</f>
        <v>JavaScript</v>
      </c>
      <c r="G7215" s="1" t="str">
        <f>IFERROR(__xludf.DUMMYFUNCTION("""COMPUTED_VALUE"""),"Python")</f>
        <v>Python</v>
      </c>
      <c r="H7215" s="1" t="str">
        <f>IFERROR(__xludf.DUMMYFUNCTION("""COMPUTED_VALUE"""),"SQL")</f>
        <v>SQL</v>
      </c>
    </row>
    <row r="7216">
      <c r="B7216" s="1" t="str">
        <f>IFERROR(__xludf.DUMMYFUNCTION("""COMPUTED_VALUE"""),"C++;C#;HTML/CSS;Java;JavaScript;SQL")</f>
        <v>C++;C#;HTML/CSS;Java;JavaScript;SQL</v>
      </c>
      <c r="E7216" s="1" t="str">
        <f>IFERROR(__xludf.DUMMYFUNCTION("UNIQUE(SPLIT(B7216,"";""))"),"C++")</f>
        <v>C++</v>
      </c>
      <c r="F7216" s="1" t="str">
        <f>IFERROR(__xludf.DUMMYFUNCTION("""COMPUTED_VALUE"""),"C#")</f>
        <v>C#</v>
      </c>
      <c r="G7216" s="1" t="str">
        <f>IFERROR(__xludf.DUMMYFUNCTION("""COMPUTED_VALUE"""),"HTML/CSS")</f>
        <v>HTML/CSS</v>
      </c>
      <c r="H7216" s="1" t="str">
        <f>IFERROR(__xludf.DUMMYFUNCTION("""COMPUTED_VALUE"""),"Java")</f>
        <v>Java</v>
      </c>
      <c r="I7216" s="1" t="str">
        <f>IFERROR(__xludf.DUMMYFUNCTION("""COMPUTED_VALUE"""),"JavaScript")</f>
        <v>JavaScript</v>
      </c>
      <c r="J7216" s="1" t="str">
        <f>IFERROR(__xludf.DUMMYFUNCTION("""COMPUTED_VALUE"""),"SQL")</f>
        <v>SQL</v>
      </c>
    </row>
    <row r="7217">
      <c r="B7217" s="1" t="str">
        <f>IFERROR(__xludf.DUMMYFUNCTION("""COMPUTED_VALUE"""),"C#;HTML/CSS;JavaScript;SQL")</f>
        <v>C#;HTML/CSS;JavaScript;SQL</v>
      </c>
      <c r="E7217" s="1" t="str">
        <f>IFERROR(__xludf.DUMMYFUNCTION("UNIQUE(SPLIT(B7217,"";""))"),"C#")</f>
        <v>C#</v>
      </c>
      <c r="F7217" s="1" t="str">
        <f>IFERROR(__xludf.DUMMYFUNCTION("""COMPUTED_VALUE"""),"HTML/CSS")</f>
        <v>HTML/CSS</v>
      </c>
      <c r="G7217" s="1" t="str">
        <f>IFERROR(__xludf.DUMMYFUNCTION("""COMPUTED_VALUE"""),"JavaScript")</f>
        <v>JavaScript</v>
      </c>
      <c r="H7217" s="1" t="str">
        <f>IFERROR(__xludf.DUMMYFUNCTION("""COMPUTED_VALUE"""),"SQL")</f>
        <v>SQL</v>
      </c>
    </row>
    <row r="7218">
      <c r="B7218" s="1" t="str">
        <f>IFERROR(__xludf.DUMMYFUNCTION("""COMPUTED_VALUE"""),"SQL")</f>
        <v>SQL</v>
      </c>
      <c r="E7218" s="1" t="str">
        <f>IFERROR(__xludf.DUMMYFUNCTION("UNIQUE(SPLIT(B7218,"";""))"),"SQL")</f>
        <v>SQL</v>
      </c>
    </row>
    <row r="7219">
      <c r="B7219" s="1" t="str">
        <f>IFERROR(__xludf.DUMMYFUNCTION("""COMPUTED_VALUE"""),"HTML/CSS;JavaScript;Python")</f>
        <v>HTML/CSS;JavaScript;Python</v>
      </c>
      <c r="E7219" s="1" t="str">
        <f>IFERROR(__xludf.DUMMYFUNCTION("UNIQUE(SPLIT(B7219,"";""))"),"HTML/CSS")</f>
        <v>HTML/CSS</v>
      </c>
      <c r="F7219" s="1" t="str">
        <f>IFERROR(__xludf.DUMMYFUNCTION("""COMPUTED_VALUE"""),"JavaScript")</f>
        <v>JavaScript</v>
      </c>
      <c r="G7219" s="1" t="str">
        <f>IFERROR(__xludf.DUMMYFUNCTION("""COMPUTED_VALUE"""),"Python")</f>
        <v>Python</v>
      </c>
    </row>
    <row r="7220">
      <c r="B7220" s="1" t="str">
        <f>IFERROR(__xludf.DUMMYFUNCTION("""COMPUTED_VALUE"""),"Java")</f>
        <v>Java</v>
      </c>
      <c r="E7220" s="1" t="str">
        <f>IFERROR(__xludf.DUMMYFUNCTION("UNIQUE(SPLIT(B7220,"";""))"),"Java")</f>
        <v>Java</v>
      </c>
    </row>
    <row r="7221">
      <c r="B7221" s="1" t="str">
        <f>IFERROR(__xludf.DUMMYFUNCTION("""COMPUTED_VALUE"""),"Bash/Shell/PowerShell;C;HTML/CSS;JavaScript;Python;SQL;Other(s):")</f>
        <v>Bash/Shell/PowerShell;C;HTML/CSS;JavaScript;Python;SQL;Other(s):</v>
      </c>
      <c r="E7221" s="1" t="str">
        <f>IFERROR(__xludf.DUMMYFUNCTION("UNIQUE(SPLIT(B7221,"";""))"),"Bash/Shell/PowerShell")</f>
        <v>Bash/Shell/PowerShell</v>
      </c>
      <c r="F7221" s="1" t="str">
        <f>IFERROR(__xludf.DUMMYFUNCTION("""COMPUTED_VALUE"""),"C")</f>
        <v>C</v>
      </c>
      <c r="G7221" s="1" t="str">
        <f>IFERROR(__xludf.DUMMYFUNCTION("""COMPUTED_VALUE"""),"HTML/CSS")</f>
        <v>HTML/CSS</v>
      </c>
      <c r="H7221" s="1" t="str">
        <f>IFERROR(__xludf.DUMMYFUNCTION("""COMPUTED_VALUE"""),"JavaScript")</f>
        <v>JavaScript</v>
      </c>
      <c r="I7221" s="1" t="str">
        <f>IFERROR(__xludf.DUMMYFUNCTION("""COMPUTED_VALUE"""),"Python")</f>
        <v>Python</v>
      </c>
      <c r="J7221" s="1" t="str">
        <f>IFERROR(__xludf.DUMMYFUNCTION("""COMPUTED_VALUE"""),"SQL")</f>
        <v>SQL</v>
      </c>
      <c r="K7221" s="1" t="str">
        <f>IFERROR(__xludf.DUMMYFUNCTION("""COMPUTED_VALUE"""),"Other(s):")</f>
        <v>Other(s):</v>
      </c>
    </row>
    <row r="7222">
      <c r="B7222" s="1" t="str">
        <f>IFERROR(__xludf.DUMMYFUNCTION("""COMPUTED_VALUE"""),"C#")</f>
        <v>C#</v>
      </c>
      <c r="E7222" s="1" t="str">
        <f>IFERROR(__xludf.DUMMYFUNCTION("UNIQUE(SPLIT(B7222,"";""))"),"C#")</f>
        <v>C#</v>
      </c>
    </row>
    <row r="7223">
      <c r="B7223" s="1" t="str">
        <f>IFERROR(__xludf.DUMMYFUNCTION("""COMPUTED_VALUE"""),"Other(s):")</f>
        <v>Other(s):</v>
      </c>
      <c r="E7223" s="1" t="str">
        <f>IFERROR(__xludf.DUMMYFUNCTION("UNIQUE(SPLIT(B7223,"";""))"),"Other(s):")</f>
        <v>Other(s):</v>
      </c>
    </row>
    <row r="7224">
      <c r="B7224" s="1" t="str">
        <f>IFERROR(__xludf.DUMMYFUNCTION("""COMPUTED_VALUE"""),"HTML/CSS;Java;JavaScript;PHP;SQL")</f>
        <v>HTML/CSS;Java;JavaScript;PHP;SQL</v>
      </c>
      <c r="E7224" s="1" t="str">
        <f>IFERROR(__xludf.DUMMYFUNCTION("UNIQUE(SPLIT(B7224,"";""))"),"HTML/CSS")</f>
        <v>HTML/CSS</v>
      </c>
      <c r="F7224" s="1" t="str">
        <f>IFERROR(__xludf.DUMMYFUNCTION("""COMPUTED_VALUE"""),"Java")</f>
        <v>Java</v>
      </c>
      <c r="G7224" s="1" t="str">
        <f>IFERROR(__xludf.DUMMYFUNCTION("""COMPUTED_VALUE"""),"JavaScript")</f>
        <v>JavaScript</v>
      </c>
      <c r="H7224" s="1" t="str">
        <f>IFERROR(__xludf.DUMMYFUNCTION("""COMPUTED_VALUE"""),"PHP")</f>
        <v>PHP</v>
      </c>
      <c r="I7224" s="1" t="str">
        <f>IFERROR(__xludf.DUMMYFUNCTION("""COMPUTED_VALUE"""),"SQL")</f>
        <v>SQL</v>
      </c>
    </row>
    <row r="7225">
      <c r="B7225" s="1" t="str">
        <f>IFERROR(__xludf.DUMMYFUNCTION("""COMPUTED_VALUE"""),"HTML/CSS;Java;JavaScript;SQL")</f>
        <v>HTML/CSS;Java;JavaScript;SQL</v>
      </c>
      <c r="E7225" s="1" t="str">
        <f>IFERROR(__xludf.DUMMYFUNCTION("UNIQUE(SPLIT(B7225,"";""))"),"HTML/CSS")</f>
        <v>HTML/CSS</v>
      </c>
      <c r="F7225" s="1" t="str">
        <f>IFERROR(__xludf.DUMMYFUNCTION("""COMPUTED_VALUE"""),"Java")</f>
        <v>Java</v>
      </c>
      <c r="G7225" s="1" t="str">
        <f>IFERROR(__xludf.DUMMYFUNCTION("""COMPUTED_VALUE"""),"JavaScript")</f>
        <v>JavaScript</v>
      </c>
      <c r="H7225" s="1" t="str">
        <f>IFERROR(__xludf.DUMMYFUNCTION("""COMPUTED_VALUE"""),"SQL")</f>
        <v>SQL</v>
      </c>
    </row>
    <row r="7226">
      <c r="B7226" s="1" t="str">
        <f>IFERROR(__xludf.DUMMYFUNCTION("""COMPUTED_VALUE"""),"Java;Kotlin;Swift")</f>
        <v>Java;Kotlin;Swift</v>
      </c>
      <c r="E7226" s="1" t="str">
        <f>IFERROR(__xludf.DUMMYFUNCTION("UNIQUE(SPLIT(B7226,"";""))"),"Java")</f>
        <v>Java</v>
      </c>
      <c r="F7226" s="1" t="str">
        <f>IFERROR(__xludf.DUMMYFUNCTION("""COMPUTED_VALUE"""),"Kotlin")</f>
        <v>Kotlin</v>
      </c>
      <c r="G7226" s="1" t="str">
        <f>IFERROR(__xludf.DUMMYFUNCTION("""COMPUTED_VALUE"""),"Swift")</f>
        <v>Swift</v>
      </c>
    </row>
    <row r="7227">
      <c r="B7227" s="1" t="str">
        <f>IFERROR(__xludf.DUMMYFUNCTION("""COMPUTED_VALUE"""),"Bash/Shell/PowerShell;HTML/CSS;JavaScript;Python;SQL;TypeScript")</f>
        <v>Bash/Shell/PowerShell;HTML/CSS;JavaScript;Python;SQL;TypeScript</v>
      </c>
      <c r="E7227" s="1" t="str">
        <f>IFERROR(__xludf.DUMMYFUNCTION("UNIQUE(SPLIT(B7227,"";""))"),"Bash/Shell/PowerShell")</f>
        <v>Bash/Shell/PowerShell</v>
      </c>
      <c r="F7227" s="1" t="str">
        <f>IFERROR(__xludf.DUMMYFUNCTION("""COMPUTED_VALUE"""),"HTML/CSS")</f>
        <v>HTML/CSS</v>
      </c>
      <c r="G7227" s="1" t="str">
        <f>IFERROR(__xludf.DUMMYFUNCTION("""COMPUTED_VALUE"""),"JavaScript")</f>
        <v>JavaScript</v>
      </c>
      <c r="H7227" s="1" t="str">
        <f>IFERROR(__xludf.DUMMYFUNCTION("""COMPUTED_VALUE"""),"Python")</f>
        <v>Python</v>
      </c>
      <c r="I7227" s="1" t="str">
        <f>IFERROR(__xludf.DUMMYFUNCTION("""COMPUTED_VALUE"""),"SQL")</f>
        <v>SQL</v>
      </c>
      <c r="J7227" s="1" t="str">
        <f>IFERROR(__xludf.DUMMYFUNCTION("""COMPUTED_VALUE"""),"TypeScript")</f>
        <v>TypeScript</v>
      </c>
    </row>
    <row r="7228">
      <c r="B7228" s="1" t="str">
        <f>IFERROR(__xludf.DUMMYFUNCTION("""COMPUTED_VALUE"""),"C#")</f>
        <v>C#</v>
      </c>
      <c r="E7228" s="1" t="str">
        <f>IFERROR(__xludf.DUMMYFUNCTION("UNIQUE(SPLIT(B7228,"";""))"),"C#")</f>
        <v>C#</v>
      </c>
    </row>
    <row r="7229">
      <c r="B7229" s="1" t="str">
        <f>IFERROR(__xludf.DUMMYFUNCTION("""COMPUTED_VALUE"""),"Bash/Shell/PowerShell;C;C++;Go;HTML/CSS;JavaScript;PHP;Python;R;Rust;SQL;Other(s):")</f>
        <v>Bash/Shell/PowerShell;C;C++;Go;HTML/CSS;JavaScript;PHP;Python;R;Rust;SQL;Other(s):</v>
      </c>
      <c r="E7229" s="1" t="str">
        <f>IFERROR(__xludf.DUMMYFUNCTION("UNIQUE(SPLIT(B7229,"";""))"),"Bash/Shell/PowerShell")</f>
        <v>Bash/Shell/PowerShell</v>
      </c>
      <c r="F7229" s="1" t="str">
        <f>IFERROR(__xludf.DUMMYFUNCTION("""COMPUTED_VALUE"""),"C")</f>
        <v>C</v>
      </c>
      <c r="G7229" s="1" t="str">
        <f>IFERROR(__xludf.DUMMYFUNCTION("""COMPUTED_VALUE"""),"C++")</f>
        <v>C++</v>
      </c>
      <c r="H7229" s="1" t="str">
        <f>IFERROR(__xludf.DUMMYFUNCTION("""COMPUTED_VALUE"""),"Go")</f>
        <v>Go</v>
      </c>
      <c r="I7229" s="1" t="str">
        <f>IFERROR(__xludf.DUMMYFUNCTION("""COMPUTED_VALUE"""),"HTML/CSS")</f>
        <v>HTML/CSS</v>
      </c>
      <c r="J7229" s="1" t="str">
        <f>IFERROR(__xludf.DUMMYFUNCTION("""COMPUTED_VALUE"""),"JavaScript")</f>
        <v>JavaScript</v>
      </c>
      <c r="K7229" s="1" t="str">
        <f>IFERROR(__xludf.DUMMYFUNCTION("""COMPUTED_VALUE"""),"PHP")</f>
        <v>PHP</v>
      </c>
      <c r="L7229" s="1" t="str">
        <f>IFERROR(__xludf.DUMMYFUNCTION("""COMPUTED_VALUE"""),"Python")</f>
        <v>Python</v>
      </c>
      <c r="M7229" s="1" t="str">
        <f>IFERROR(__xludf.DUMMYFUNCTION("""COMPUTED_VALUE"""),"R")</f>
        <v>R</v>
      </c>
      <c r="N7229" s="1" t="str">
        <f>IFERROR(__xludf.DUMMYFUNCTION("""COMPUTED_VALUE"""),"Rust")</f>
        <v>Rust</v>
      </c>
      <c r="O7229" s="1" t="str">
        <f>IFERROR(__xludf.DUMMYFUNCTION("""COMPUTED_VALUE"""),"SQL")</f>
        <v>SQL</v>
      </c>
      <c r="P7229" s="1" t="str">
        <f>IFERROR(__xludf.DUMMYFUNCTION("""COMPUTED_VALUE"""),"Other(s):")</f>
        <v>Other(s):</v>
      </c>
    </row>
    <row r="7230">
      <c r="B7230" s="1" t="str">
        <f>IFERROR(__xludf.DUMMYFUNCTION("""COMPUTED_VALUE"""),"Bash/Shell/PowerShell;HTML/CSS;SQL;VBA")</f>
        <v>Bash/Shell/PowerShell;HTML/CSS;SQL;VBA</v>
      </c>
      <c r="E7230" s="1" t="str">
        <f>IFERROR(__xludf.DUMMYFUNCTION("UNIQUE(SPLIT(B7230,"";""))"),"Bash/Shell/PowerShell")</f>
        <v>Bash/Shell/PowerShell</v>
      </c>
      <c r="F7230" s="1" t="str">
        <f>IFERROR(__xludf.DUMMYFUNCTION("""COMPUTED_VALUE"""),"HTML/CSS")</f>
        <v>HTML/CSS</v>
      </c>
      <c r="G7230" s="1" t="str">
        <f>IFERROR(__xludf.DUMMYFUNCTION("""COMPUTED_VALUE"""),"SQL")</f>
        <v>SQL</v>
      </c>
      <c r="H7230" s="1" t="str">
        <f>IFERROR(__xludf.DUMMYFUNCTION("""COMPUTED_VALUE"""),"VBA")</f>
        <v>VBA</v>
      </c>
    </row>
    <row r="7231">
      <c r="B7231" s="1" t="str">
        <f>IFERROR(__xludf.DUMMYFUNCTION("""COMPUTED_VALUE"""),"Bash/Shell/PowerShell;Ruby;SQL")</f>
        <v>Bash/Shell/PowerShell;Ruby;SQL</v>
      </c>
      <c r="E7231" s="1" t="str">
        <f>IFERROR(__xludf.DUMMYFUNCTION("UNIQUE(SPLIT(B7231,"";""))"),"Bash/Shell/PowerShell")</f>
        <v>Bash/Shell/PowerShell</v>
      </c>
      <c r="F7231" s="1" t="str">
        <f>IFERROR(__xludf.DUMMYFUNCTION("""COMPUTED_VALUE"""),"Ruby")</f>
        <v>Ruby</v>
      </c>
      <c r="G7231" s="1" t="str">
        <f>IFERROR(__xludf.DUMMYFUNCTION("""COMPUTED_VALUE"""),"SQL")</f>
        <v>SQL</v>
      </c>
    </row>
    <row r="7232">
      <c r="B7232" s="1" t="str">
        <f>IFERROR(__xludf.DUMMYFUNCTION("""COMPUTED_VALUE"""),"JavaScript;Objective-C;SQL;Swift")</f>
        <v>JavaScript;Objective-C;SQL;Swift</v>
      </c>
      <c r="E7232" s="1" t="str">
        <f>IFERROR(__xludf.DUMMYFUNCTION("UNIQUE(SPLIT(B7232,"";""))"),"JavaScript")</f>
        <v>JavaScript</v>
      </c>
      <c r="F7232" s="1" t="str">
        <f>IFERROR(__xludf.DUMMYFUNCTION("""COMPUTED_VALUE"""),"Objective-C")</f>
        <v>Objective-C</v>
      </c>
      <c r="G7232" s="1" t="str">
        <f>IFERROR(__xludf.DUMMYFUNCTION("""COMPUTED_VALUE"""),"SQL")</f>
        <v>SQL</v>
      </c>
      <c r="H7232" s="1" t="str">
        <f>IFERROR(__xludf.DUMMYFUNCTION("""COMPUTED_VALUE"""),"Swift")</f>
        <v>Swift</v>
      </c>
    </row>
    <row r="7233">
      <c r="B7233" s="1" t="str">
        <f>IFERROR(__xludf.DUMMYFUNCTION("""COMPUTED_VALUE"""),"Bash/Shell/PowerShell;C;C++;C#;HTML/CSS;JavaScript;TypeScript")</f>
        <v>Bash/Shell/PowerShell;C;C++;C#;HTML/CSS;JavaScript;TypeScript</v>
      </c>
      <c r="E7233" s="1" t="str">
        <f>IFERROR(__xludf.DUMMYFUNCTION("UNIQUE(SPLIT(B7233,"";""))"),"Bash/Shell/PowerShell")</f>
        <v>Bash/Shell/PowerShell</v>
      </c>
      <c r="F7233" s="1" t="str">
        <f>IFERROR(__xludf.DUMMYFUNCTION("""COMPUTED_VALUE"""),"C")</f>
        <v>C</v>
      </c>
      <c r="G7233" s="1" t="str">
        <f>IFERROR(__xludf.DUMMYFUNCTION("""COMPUTED_VALUE"""),"C++")</f>
        <v>C++</v>
      </c>
      <c r="H7233" s="1" t="str">
        <f>IFERROR(__xludf.DUMMYFUNCTION("""COMPUTED_VALUE"""),"C#")</f>
        <v>C#</v>
      </c>
      <c r="I7233" s="1" t="str">
        <f>IFERROR(__xludf.DUMMYFUNCTION("""COMPUTED_VALUE"""),"HTML/CSS")</f>
        <v>HTML/CSS</v>
      </c>
      <c r="J7233" s="1" t="str">
        <f>IFERROR(__xludf.DUMMYFUNCTION("""COMPUTED_VALUE"""),"JavaScript")</f>
        <v>JavaScript</v>
      </c>
      <c r="K7233" s="1" t="str">
        <f>IFERROR(__xludf.DUMMYFUNCTION("""COMPUTED_VALUE"""),"TypeScript")</f>
        <v>TypeScript</v>
      </c>
    </row>
    <row r="7234">
      <c r="B7234" s="1" t="str">
        <f>IFERROR(__xludf.DUMMYFUNCTION("""COMPUTED_VALUE"""),"C;HTML/CSS;Java;JavaScript;PHP;Python;R;Ruby;TypeScript")</f>
        <v>C;HTML/CSS;Java;JavaScript;PHP;Python;R;Ruby;TypeScript</v>
      </c>
      <c r="E7234" s="1" t="str">
        <f>IFERROR(__xludf.DUMMYFUNCTION("UNIQUE(SPLIT(B7234,"";""))"),"C")</f>
        <v>C</v>
      </c>
      <c r="F7234" s="1" t="str">
        <f>IFERROR(__xludf.DUMMYFUNCTION("""COMPUTED_VALUE"""),"HTML/CSS")</f>
        <v>HTML/CSS</v>
      </c>
      <c r="G7234" s="1" t="str">
        <f>IFERROR(__xludf.DUMMYFUNCTION("""COMPUTED_VALUE"""),"Java")</f>
        <v>Java</v>
      </c>
      <c r="H7234" s="1" t="str">
        <f>IFERROR(__xludf.DUMMYFUNCTION("""COMPUTED_VALUE"""),"JavaScript")</f>
        <v>JavaScript</v>
      </c>
      <c r="I7234" s="1" t="str">
        <f>IFERROR(__xludf.DUMMYFUNCTION("""COMPUTED_VALUE"""),"PHP")</f>
        <v>PHP</v>
      </c>
      <c r="J7234" s="1" t="str">
        <f>IFERROR(__xludf.DUMMYFUNCTION("""COMPUTED_VALUE"""),"Python")</f>
        <v>Python</v>
      </c>
      <c r="K7234" s="1" t="str">
        <f>IFERROR(__xludf.DUMMYFUNCTION("""COMPUTED_VALUE"""),"R")</f>
        <v>R</v>
      </c>
      <c r="L7234" s="1" t="str">
        <f>IFERROR(__xludf.DUMMYFUNCTION("""COMPUTED_VALUE"""),"Ruby")</f>
        <v>Ruby</v>
      </c>
      <c r="M7234" s="1" t="str">
        <f>IFERROR(__xludf.DUMMYFUNCTION("""COMPUTED_VALUE"""),"TypeScript")</f>
        <v>TypeScript</v>
      </c>
    </row>
    <row r="7235">
      <c r="B7235" s="1" t="str">
        <f>IFERROR(__xludf.DUMMYFUNCTION("""COMPUTED_VALUE"""),"C++;HTML/CSS;Java;JavaScript;Kotlin;PHP;Python;SQL")</f>
        <v>C++;HTML/CSS;Java;JavaScript;Kotlin;PHP;Python;SQL</v>
      </c>
      <c r="E7235" s="1" t="str">
        <f>IFERROR(__xludf.DUMMYFUNCTION("UNIQUE(SPLIT(B7235,"";""))"),"C++")</f>
        <v>C++</v>
      </c>
      <c r="F7235" s="1" t="str">
        <f>IFERROR(__xludf.DUMMYFUNCTION("""COMPUTED_VALUE"""),"HTML/CSS")</f>
        <v>HTML/CSS</v>
      </c>
      <c r="G7235" s="1" t="str">
        <f>IFERROR(__xludf.DUMMYFUNCTION("""COMPUTED_VALUE"""),"Java")</f>
        <v>Java</v>
      </c>
      <c r="H7235" s="1" t="str">
        <f>IFERROR(__xludf.DUMMYFUNCTION("""COMPUTED_VALUE"""),"JavaScript")</f>
        <v>JavaScript</v>
      </c>
      <c r="I7235" s="1" t="str">
        <f>IFERROR(__xludf.DUMMYFUNCTION("""COMPUTED_VALUE"""),"Kotlin")</f>
        <v>Kotlin</v>
      </c>
      <c r="J7235" s="1" t="str">
        <f>IFERROR(__xludf.DUMMYFUNCTION("""COMPUTED_VALUE"""),"PHP")</f>
        <v>PHP</v>
      </c>
      <c r="K7235" s="1" t="str">
        <f>IFERROR(__xludf.DUMMYFUNCTION("""COMPUTED_VALUE"""),"Python")</f>
        <v>Python</v>
      </c>
      <c r="L7235" s="1" t="str">
        <f>IFERROR(__xludf.DUMMYFUNCTION("""COMPUTED_VALUE"""),"SQL")</f>
        <v>SQL</v>
      </c>
    </row>
    <row r="7236">
      <c r="B7236" s="1" t="str">
        <f>IFERROR(__xludf.DUMMYFUNCTION("""COMPUTED_VALUE"""),"HTML/CSS;Java;JavaScript;SQL;TypeScript")</f>
        <v>HTML/CSS;Java;JavaScript;SQL;TypeScript</v>
      </c>
      <c r="E7236" s="1" t="str">
        <f>IFERROR(__xludf.DUMMYFUNCTION("UNIQUE(SPLIT(B7236,"";""))"),"HTML/CSS")</f>
        <v>HTML/CSS</v>
      </c>
      <c r="F7236" s="1" t="str">
        <f>IFERROR(__xludf.DUMMYFUNCTION("""COMPUTED_VALUE"""),"Java")</f>
        <v>Java</v>
      </c>
      <c r="G7236" s="1" t="str">
        <f>IFERROR(__xludf.DUMMYFUNCTION("""COMPUTED_VALUE"""),"JavaScript")</f>
        <v>JavaScript</v>
      </c>
      <c r="H7236" s="1" t="str">
        <f>IFERROR(__xludf.DUMMYFUNCTION("""COMPUTED_VALUE"""),"SQL")</f>
        <v>SQL</v>
      </c>
      <c r="I7236" s="1" t="str">
        <f>IFERROR(__xludf.DUMMYFUNCTION("""COMPUTED_VALUE"""),"TypeScript")</f>
        <v>TypeScript</v>
      </c>
    </row>
    <row r="7237">
      <c r="B7237" s="1" t="str">
        <f>IFERROR(__xludf.DUMMYFUNCTION("""COMPUTED_VALUE"""),"SQL;Other(s):")</f>
        <v>SQL;Other(s):</v>
      </c>
      <c r="E7237" s="1" t="str">
        <f>IFERROR(__xludf.DUMMYFUNCTION("UNIQUE(SPLIT(B7237,"";""))"),"SQL")</f>
        <v>SQL</v>
      </c>
      <c r="F7237" s="1" t="str">
        <f>IFERROR(__xludf.DUMMYFUNCTION("""COMPUTED_VALUE"""),"Other(s):")</f>
        <v>Other(s):</v>
      </c>
    </row>
    <row r="7238">
      <c r="B7238" s="1" t="str">
        <f>IFERROR(__xludf.DUMMYFUNCTION("""COMPUTED_VALUE"""),"C;C++;Objective-C")</f>
        <v>C;C++;Objective-C</v>
      </c>
      <c r="E7238" s="1" t="str">
        <f>IFERROR(__xludf.DUMMYFUNCTION("UNIQUE(SPLIT(B7238,"";""))"),"C")</f>
        <v>C</v>
      </c>
      <c r="F7238" s="1" t="str">
        <f>IFERROR(__xludf.DUMMYFUNCTION("""COMPUTED_VALUE"""),"C++")</f>
        <v>C++</v>
      </c>
      <c r="G7238" s="1" t="str">
        <f>IFERROR(__xludf.DUMMYFUNCTION("""COMPUTED_VALUE"""),"Objective-C")</f>
        <v>Objective-C</v>
      </c>
    </row>
    <row r="7239">
      <c r="B7239" s="1" t="str">
        <f>IFERROR(__xludf.DUMMYFUNCTION("""COMPUTED_VALUE"""),"HTML/CSS;JavaScript;PHP;SQL")</f>
        <v>HTML/CSS;JavaScript;PHP;SQL</v>
      </c>
      <c r="E7239" s="1" t="str">
        <f>IFERROR(__xludf.DUMMYFUNCTION("UNIQUE(SPLIT(B7239,"";""))"),"HTML/CSS")</f>
        <v>HTML/CSS</v>
      </c>
      <c r="F7239" s="1" t="str">
        <f>IFERROR(__xludf.DUMMYFUNCTION("""COMPUTED_VALUE"""),"JavaScript")</f>
        <v>JavaScript</v>
      </c>
      <c r="G7239" s="1" t="str">
        <f>IFERROR(__xludf.DUMMYFUNCTION("""COMPUTED_VALUE"""),"PHP")</f>
        <v>PHP</v>
      </c>
      <c r="H7239" s="1" t="str">
        <f>IFERROR(__xludf.DUMMYFUNCTION("""COMPUTED_VALUE"""),"SQL")</f>
        <v>SQL</v>
      </c>
    </row>
    <row r="7240">
      <c r="B7240" s="1" t="str">
        <f>IFERROR(__xludf.DUMMYFUNCTION("""COMPUTED_VALUE"""),"Assembly;C;Clojure;Erlang;Java;R;Ruby;Rust;WebAssembly;Other(s):")</f>
        <v>Assembly;C;Clojure;Erlang;Java;R;Ruby;Rust;WebAssembly;Other(s):</v>
      </c>
      <c r="E7240" s="1" t="str">
        <f>IFERROR(__xludf.DUMMYFUNCTION("UNIQUE(SPLIT(B7240,"";""))"),"Assembly")</f>
        <v>Assembly</v>
      </c>
      <c r="F7240" s="1" t="str">
        <f>IFERROR(__xludf.DUMMYFUNCTION("""COMPUTED_VALUE"""),"C")</f>
        <v>C</v>
      </c>
      <c r="G7240" s="1" t="str">
        <f>IFERROR(__xludf.DUMMYFUNCTION("""COMPUTED_VALUE"""),"Clojure")</f>
        <v>Clojure</v>
      </c>
      <c r="H7240" s="1" t="str">
        <f>IFERROR(__xludf.DUMMYFUNCTION("""COMPUTED_VALUE"""),"Erlang")</f>
        <v>Erlang</v>
      </c>
      <c r="I7240" s="1" t="str">
        <f>IFERROR(__xludf.DUMMYFUNCTION("""COMPUTED_VALUE"""),"Java")</f>
        <v>Java</v>
      </c>
      <c r="J7240" s="1" t="str">
        <f>IFERROR(__xludf.DUMMYFUNCTION("""COMPUTED_VALUE"""),"R")</f>
        <v>R</v>
      </c>
      <c r="K7240" s="1" t="str">
        <f>IFERROR(__xludf.DUMMYFUNCTION("""COMPUTED_VALUE"""),"Ruby")</f>
        <v>Ruby</v>
      </c>
      <c r="L7240" s="1" t="str">
        <f>IFERROR(__xludf.DUMMYFUNCTION("""COMPUTED_VALUE"""),"Rust")</f>
        <v>Rust</v>
      </c>
      <c r="M7240" s="1" t="str">
        <f>IFERROR(__xludf.DUMMYFUNCTION("""COMPUTED_VALUE"""),"WebAssembly")</f>
        <v>WebAssembly</v>
      </c>
      <c r="N7240" s="1" t="str">
        <f>IFERROR(__xludf.DUMMYFUNCTION("""COMPUTED_VALUE"""),"Other(s):")</f>
        <v>Other(s):</v>
      </c>
    </row>
    <row r="7241">
      <c r="B7241" s="1" t="str">
        <f>IFERROR(__xludf.DUMMYFUNCTION("""COMPUTED_VALUE"""),"C++;C#;Go;HTML/CSS;JavaScript;TypeScript")</f>
        <v>C++;C#;Go;HTML/CSS;JavaScript;TypeScript</v>
      </c>
      <c r="E7241" s="1" t="str">
        <f>IFERROR(__xludf.DUMMYFUNCTION("UNIQUE(SPLIT(B7241,"";""))"),"C++")</f>
        <v>C++</v>
      </c>
      <c r="F7241" s="1" t="str">
        <f>IFERROR(__xludf.DUMMYFUNCTION("""COMPUTED_VALUE"""),"C#")</f>
        <v>C#</v>
      </c>
      <c r="G7241" s="1" t="str">
        <f>IFERROR(__xludf.DUMMYFUNCTION("""COMPUTED_VALUE"""),"Go")</f>
        <v>Go</v>
      </c>
      <c r="H7241" s="1" t="str">
        <f>IFERROR(__xludf.DUMMYFUNCTION("""COMPUTED_VALUE"""),"HTML/CSS")</f>
        <v>HTML/CSS</v>
      </c>
      <c r="I7241" s="1" t="str">
        <f>IFERROR(__xludf.DUMMYFUNCTION("""COMPUTED_VALUE"""),"JavaScript")</f>
        <v>JavaScript</v>
      </c>
      <c r="J7241" s="1" t="str">
        <f>IFERROR(__xludf.DUMMYFUNCTION("""COMPUTED_VALUE"""),"TypeScript")</f>
        <v>TypeScript</v>
      </c>
    </row>
    <row r="7242">
      <c r="B7242" s="1" t="str">
        <f>IFERROR(__xludf.DUMMYFUNCTION("""COMPUTED_VALUE"""),"HTML/CSS;Java;JavaScript;SQL;Other(s):")</f>
        <v>HTML/CSS;Java;JavaScript;SQL;Other(s):</v>
      </c>
      <c r="E7242" s="1" t="str">
        <f>IFERROR(__xludf.DUMMYFUNCTION("UNIQUE(SPLIT(B7242,"";""))"),"HTML/CSS")</f>
        <v>HTML/CSS</v>
      </c>
      <c r="F7242" s="1" t="str">
        <f>IFERROR(__xludf.DUMMYFUNCTION("""COMPUTED_VALUE"""),"Java")</f>
        <v>Java</v>
      </c>
      <c r="G7242" s="1" t="str">
        <f>IFERROR(__xludf.DUMMYFUNCTION("""COMPUTED_VALUE"""),"JavaScript")</f>
        <v>JavaScript</v>
      </c>
      <c r="H7242" s="1" t="str">
        <f>IFERROR(__xludf.DUMMYFUNCTION("""COMPUTED_VALUE"""),"SQL")</f>
        <v>SQL</v>
      </c>
      <c r="I7242" s="1" t="str">
        <f>IFERROR(__xludf.DUMMYFUNCTION("""COMPUTED_VALUE"""),"Other(s):")</f>
        <v>Other(s):</v>
      </c>
    </row>
    <row r="7243">
      <c r="B7243" s="1" t="str">
        <f>IFERROR(__xludf.DUMMYFUNCTION("""COMPUTED_VALUE"""),"HTML/CSS;JavaScript")</f>
        <v>HTML/CSS;JavaScript</v>
      </c>
      <c r="E7243" s="1" t="str">
        <f>IFERROR(__xludf.DUMMYFUNCTION("UNIQUE(SPLIT(B7243,"";""))"),"HTML/CSS")</f>
        <v>HTML/CSS</v>
      </c>
      <c r="F7243" s="1" t="str">
        <f>IFERROR(__xludf.DUMMYFUNCTION("""COMPUTED_VALUE"""),"JavaScript")</f>
        <v>JavaScript</v>
      </c>
    </row>
    <row r="7244">
      <c r="B7244" s="1" t="str">
        <f>IFERROR(__xludf.DUMMYFUNCTION("""COMPUTED_VALUE"""),"Java")</f>
        <v>Java</v>
      </c>
      <c r="E7244" s="1" t="str">
        <f>IFERROR(__xludf.DUMMYFUNCTION("UNIQUE(SPLIT(B7244,"";""))"),"Java")</f>
        <v>Java</v>
      </c>
    </row>
    <row r="7245">
      <c r="B7245" s="1" t="str">
        <f>IFERROR(__xludf.DUMMYFUNCTION("""COMPUTED_VALUE"""),"Java;SQL")</f>
        <v>Java;SQL</v>
      </c>
      <c r="E7245" s="1" t="str">
        <f>IFERROR(__xludf.DUMMYFUNCTION("UNIQUE(SPLIT(B7245,"";""))"),"Java")</f>
        <v>Java</v>
      </c>
      <c r="F7245" s="1" t="str">
        <f>IFERROR(__xludf.DUMMYFUNCTION("""COMPUTED_VALUE"""),"SQL")</f>
        <v>SQL</v>
      </c>
    </row>
    <row r="7246">
      <c r="B7246" s="1" t="str">
        <f>IFERROR(__xludf.DUMMYFUNCTION("""COMPUTED_VALUE"""),"Java;Python")</f>
        <v>Java;Python</v>
      </c>
      <c r="E7246" s="1" t="str">
        <f>IFERROR(__xludf.DUMMYFUNCTION("UNIQUE(SPLIT(B7246,"";""))"),"Java")</f>
        <v>Java</v>
      </c>
      <c r="F7246" s="1" t="str">
        <f>IFERROR(__xludf.DUMMYFUNCTION("""COMPUTED_VALUE"""),"Python")</f>
        <v>Python</v>
      </c>
    </row>
    <row r="7247">
      <c r="B7247" s="1" t="str">
        <f>IFERROR(__xludf.DUMMYFUNCTION("""COMPUTED_VALUE"""),"Other(s):")</f>
        <v>Other(s):</v>
      </c>
      <c r="E7247" s="1" t="str">
        <f>IFERROR(__xludf.DUMMYFUNCTION("UNIQUE(SPLIT(B7247,"";""))"),"Other(s):")</f>
        <v>Other(s):</v>
      </c>
    </row>
    <row r="7248">
      <c r="B7248" s="1" t="str">
        <f>IFERROR(__xludf.DUMMYFUNCTION("""COMPUTED_VALUE"""),"HTML/CSS;Java;JavaScript;PHP;SQL")</f>
        <v>HTML/CSS;Java;JavaScript;PHP;SQL</v>
      </c>
      <c r="E7248" s="1" t="str">
        <f>IFERROR(__xludf.DUMMYFUNCTION("UNIQUE(SPLIT(B7248,"";""))"),"HTML/CSS")</f>
        <v>HTML/CSS</v>
      </c>
      <c r="F7248" s="1" t="str">
        <f>IFERROR(__xludf.DUMMYFUNCTION("""COMPUTED_VALUE"""),"Java")</f>
        <v>Java</v>
      </c>
      <c r="G7248" s="1" t="str">
        <f>IFERROR(__xludf.DUMMYFUNCTION("""COMPUTED_VALUE"""),"JavaScript")</f>
        <v>JavaScript</v>
      </c>
      <c r="H7248" s="1" t="str">
        <f>IFERROR(__xludf.DUMMYFUNCTION("""COMPUTED_VALUE"""),"PHP")</f>
        <v>PHP</v>
      </c>
      <c r="I7248" s="1" t="str">
        <f>IFERROR(__xludf.DUMMYFUNCTION("""COMPUTED_VALUE"""),"SQL")</f>
        <v>SQL</v>
      </c>
    </row>
    <row r="7249">
      <c r="B7249" s="1" t="str">
        <f>IFERROR(__xludf.DUMMYFUNCTION("""COMPUTED_VALUE"""),"C#;HTML/CSS;JavaScript;PHP;SQL;TypeScript")</f>
        <v>C#;HTML/CSS;JavaScript;PHP;SQL;TypeScript</v>
      </c>
      <c r="E7249" s="1" t="str">
        <f>IFERROR(__xludf.DUMMYFUNCTION("UNIQUE(SPLIT(B7249,"";""))"),"C#")</f>
        <v>C#</v>
      </c>
      <c r="F7249" s="1" t="str">
        <f>IFERROR(__xludf.DUMMYFUNCTION("""COMPUTED_VALUE"""),"HTML/CSS")</f>
        <v>HTML/CSS</v>
      </c>
      <c r="G7249" s="1" t="str">
        <f>IFERROR(__xludf.DUMMYFUNCTION("""COMPUTED_VALUE"""),"JavaScript")</f>
        <v>JavaScript</v>
      </c>
      <c r="H7249" s="1" t="str">
        <f>IFERROR(__xludf.DUMMYFUNCTION("""COMPUTED_VALUE"""),"PHP")</f>
        <v>PHP</v>
      </c>
      <c r="I7249" s="1" t="str">
        <f>IFERROR(__xludf.DUMMYFUNCTION("""COMPUTED_VALUE"""),"SQL")</f>
        <v>SQL</v>
      </c>
      <c r="J7249" s="1" t="str">
        <f>IFERROR(__xludf.DUMMYFUNCTION("""COMPUTED_VALUE"""),"TypeScript")</f>
        <v>TypeScript</v>
      </c>
    </row>
    <row r="7250">
      <c r="B7250" s="1" t="str">
        <f>IFERROR(__xludf.DUMMYFUNCTION("""COMPUTED_VALUE"""),"Bash/Shell/PowerShell;C++;HTML/CSS;JavaScript;Python;SQL")</f>
        <v>Bash/Shell/PowerShell;C++;HTML/CSS;JavaScript;Python;SQL</v>
      </c>
      <c r="E7250" s="1" t="str">
        <f>IFERROR(__xludf.DUMMYFUNCTION("UNIQUE(SPLIT(B7250,"";""))"),"Bash/Shell/PowerShell")</f>
        <v>Bash/Shell/PowerShell</v>
      </c>
      <c r="F7250" s="1" t="str">
        <f>IFERROR(__xludf.DUMMYFUNCTION("""COMPUTED_VALUE"""),"C++")</f>
        <v>C++</v>
      </c>
      <c r="G7250" s="1" t="str">
        <f>IFERROR(__xludf.DUMMYFUNCTION("""COMPUTED_VALUE"""),"HTML/CSS")</f>
        <v>HTML/CSS</v>
      </c>
      <c r="H7250" s="1" t="str">
        <f>IFERROR(__xludf.DUMMYFUNCTION("""COMPUTED_VALUE"""),"JavaScript")</f>
        <v>JavaScript</v>
      </c>
      <c r="I7250" s="1" t="str">
        <f>IFERROR(__xludf.DUMMYFUNCTION("""COMPUTED_VALUE"""),"Python")</f>
        <v>Python</v>
      </c>
      <c r="J7250" s="1" t="str">
        <f>IFERROR(__xludf.DUMMYFUNCTION("""COMPUTED_VALUE"""),"SQL")</f>
        <v>SQL</v>
      </c>
    </row>
    <row r="7251">
      <c r="B7251" s="1" t="str">
        <f>IFERROR(__xludf.DUMMYFUNCTION("""COMPUTED_VALUE"""),"HTML/CSS;JavaScript;Python;R;SQL;VBA")</f>
        <v>HTML/CSS;JavaScript;Python;R;SQL;VBA</v>
      </c>
      <c r="E7251" s="1" t="str">
        <f>IFERROR(__xludf.DUMMYFUNCTION("UNIQUE(SPLIT(B7251,"";""))"),"HTML/CSS")</f>
        <v>HTML/CSS</v>
      </c>
      <c r="F7251" s="1" t="str">
        <f>IFERROR(__xludf.DUMMYFUNCTION("""COMPUTED_VALUE"""),"JavaScript")</f>
        <v>JavaScript</v>
      </c>
      <c r="G7251" s="1" t="str">
        <f>IFERROR(__xludf.DUMMYFUNCTION("""COMPUTED_VALUE"""),"Python")</f>
        <v>Python</v>
      </c>
      <c r="H7251" s="1" t="str">
        <f>IFERROR(__xludf.DUMMYFUNCTION("""COMPUTED_VALUE"""),"R")</f>
        <v>R</v>
      </c>
      <c r="I7251" s="1" t="str">
        <f>IFERROR(__xludf.DUMMYFUNCTION("""COMPUTED_VALUE"""),"SQL")</f>
        <v>SQL</v>
      </c>
      <c r="J7251" s="1" t="str">
        <f>IFERROR(__xludf.DUMMYFUNCTION("""COMPUTED_VALUE"""),"VBA")</f>
        <v>VBA</v>
      </c>
    </row>
    <row r="7252">
      <c r="B7252" s="1" t="str">
        <f>IFERROR(__xludf.DUMMYFUNCTION("""COMPUTED_VALUE"""),"HTML/CSS;JavaScript;Python;R")</f>
        <v>HTML/CSS;JavaScript;Python;R</v>
      </c>
      <c r="E7252" s="1" t="str">
        <f>IFERROR(__xludf.DUMMYFUNCTION("UNIQUE(SPLIT(B7252,"";""))"),"HTML/CSS")</f>
        <v>HTML/CSS</v>
      </c>
      <c r="F7252" s="1" t="str">
        <f>IFERROR(__xludf.DUMMYFUNCTION("""COMPUTED_VALUE"""),"JavaScript")</f>
        <v>JavaScript</v>
      </c>
      <c r="G7252" s="1" t="str">
        <f>IFERROR(__xludf.DUMMYFUNCTION("""COMPUTED_VALUE"""),"Python")</f>
        <v>Python</v>
      </c>
      <c r="H7252" s="1" t="str">
        <f>IFERROR(__xludf.DUMMYFUNCTION("""COMPUTED_VALUE"""),"R")</f>
        <v>R</v>
      </c>
    </row>
    <row r="7253">
      <c r="B7253" s="1" t="str">
        <f>IFERROR(__xludf.DUMMYFUNCTION("""COMPUTED_VALUE"""),"Bash/Shell/PowerShell;C;HTML/CSS;Java;JavaScript;PHP;SQL;Other(s):")</f>
        <v>Bash/Shell/PowerShell;C;HTML/CSS;Java;JavaScript;PHP;SQL;Other(s):</v>
      </c>
      <c r="E7253" s="1" t="str">
        <f>IFERROR(__xludf.DUMMYFUNCTION("UNIQUE(SPLIT(B7253,"";""))"),"Bash/Shell/PowerShell")</f>
        <v>Bash/Shell/PowerShell</v>
      </c>
      <c r="F7253" s="1" t="str">
        <f>IFERROR(__xludf.DUMMYFUNCTION("""COMPUTED_VALUE"""),"C")</f>
        <v>C</v>
      </c>
      <c r="G7253" s="1" t="str">
        <f>IFERROR(__xludf.DUMMYFUNCTION("""COMPUTED_VALUE"""),"HTML/CSS")</f>
        <v>HTML/CSS</v>
      </c>
      <c r="H7253" s="1" t="str">
        <f>IFERROR(__xludf.DUMMYFUNCTION("""COMPUTED_VALUE"""),"Java")</f>
        <v>Java</v>
      </c>
      <c r="I7253" s="1" t="str">
        <f>IFERROR(__xludf.DUMMYFUNCTION("""COMPUTED_VALUE"""),"JavaScript")</f>
        <v>JavaScript</v>
      </c>
      <c r="J7253" s="1" t="str">
        <f>IFERROR(__xludf.DUMMYFUNCTION("""COMPUTED_VALUE"""),"PHP")</f>
        <v>PHP</v>
      </c>
      <c r="K7253" s="1" t="str">
        <f>IFERROR(__xludf.DUMMYFUNCTION("""COMPUTED_VALUE"""),"SQL")</f>
        <v>SQL</v>
      </c>
      <c r="L7253" s="1" t="str">
        <f>IFERROR(__xludf.DUMMYFUNCTION("""COMPUTED_VALUE"""),"Other(s):")</f>
        <v>Other(s):</v>
      </c>
    </row>
    <row r="7254">
      <c r="B7254" s="1" t="str">
        <f>IFERROR(__xludf.DUMMYFUNCTION("""COMPUTED_VALUE"""),"Bash/Shell/PowerShell;HTML/CSS;JavaScript;PHP;Python;SQL")</f>
        <v>Bash/Shell/PowerShell;HTML/CSS;JavaScript;PHP;Python;SQL</v>
      </c>
      <c r="E7254" s="1" t="str">
        <f>IFERROR(__xludf.DUMMYFUNCTION("UNIQUE(SPLIT(B7254,"";""))"),"Bash/Shell/PowerShell")</f>
        <v>Bash/Shell/PowerShell</v>
      </c>
      <c r="F7254" s="1" t="str">
        <f>IFERROR(__xludf.DUMMYFUNCTION("""COMPUTED_VALUE"""),"HTML/CSS")</f>
        <v>HTML/CSS</v>
      </c>
      <c r="G7254" s="1" t="str">
        <f>IFERROR(__xludf.DUMMYFUNCTION("""COMPUTED_VALUE"""),"JavaScript")</f>
        <v>JavaScript</v>
      </c>
      <c r="H7254" s="1" t="str">
        <f>IFERROR(__xludf.DUMMYFUNCTION("""COMPUTED_VALUE"""),"PHP")</f>
        <v>PHP</v>
      </c>
      <c r="I7254" s="1" t="str">
        <f>IFERROR(__xludf.DUMMYFUNCTION("""COMPUTED_VALUE"""),"Python")</f>
        <v>Python</v>
      </c>
      <c r="J7254" s="1" t="str">
        <f>IFERROR(__xludf.DUMMYFUNCTION("""COMPUTED_VALUE"""),"SQL")</f>
        <v>SQL</v>
      </c>
    </row>
    <row r="7255">
      <c r="B7255" s="1" t="str">
        <f>IFERROR(__xludf.DUMMYFUNCTION("""COMPUTED_VALUE"""),"Other(s):")</f>
        <v>Other(s):</v>
      </c>
      <c r="E7255" s="1" t="str">
        <f>IFERROR(__xludf.DUMMYFUNCTION("UNIQUE(SPLIT(B7255,"";""))"),"Other(s):")</f>
        <v>Other(s):</v>
      </c>
    </row>
    <row r="7256">
      <c r="B7256" s="1" t="str">
        <f>IFERROR(__xludf.DUMMYFUNCTION("""COMPUTED_VALUE"""),"C#;HTML/CSS;JavaScript;SQL")</f>
        <v>C#;HTML/CSS;JavaScript;SQL</v>
      </c>
      <c r="E7256" s="1" t="str">
        <f>IFERROR(__xludf.DUMMYFUNCTION("UNIQUE(SPLIT(B7256,"";""))"),"C#")</f>
        <v>C#</v>
      </c>
      <c r="F7256" s="1" t="str">
        <f>IFERROR(__xludf.DUMMYFUNCTION("""COMPUTED_VALUE"""),"HTML/CSS")</f>
        <v>HTML/CSS</v>
      </c>
      <c r="G7256" s="1" t="str">
        <f>IFERROR(__xludf.DUMMYFUNCTION("""COMPUTED_VALUE"""),"JavaScript")</f>
        <v>JavaScript</v>
      </c>
      <c r="H7256" s="1" t="str">
        <f>IFERROR(__xludf.DUMMYFUNCTION("""COMPUTED_VALUE"""),"SQL")</f>
        <v>SQL</v>
      </c>
    </row>
    <row r="7257">
      <c r="B7257" s="1" t="str">
        <f>IFERROR(__xludf.DUMMYFUNCTION("""COMPUTED_VALUE"""),"Bash/Shell/PowerShell;C++;C#;HTML/CSS;JavaScript;PHP;R;SQL")</f>
        <v>Bash/Shell/PowerShell;C++;C#;HTML/CSS;JavaScript;PHP;R;SQL</v>
      </c>
      <c r="E7257" s="1" t="str">
        <f>IFERROR(__xludf.DUMMYFUNCTION("UNIQUE(SPLIT(B7257,"";""))"),"Bash/Shell/PowerShell")</f>
        <v>Bash/Shell/PowerShell</v>
      </c>
      <c r="F7257" s="1" t="str">
        <f>IFERROR(__xludf.DUMMYFUNCTION("""COMPUTED_VALUE"""),"C++")</f>
        <v>C++</v>
      </c>
      <c r="G7257" s="1" t="str">
        <f>IFERROR(__xludf.DUMMYFUNCTION("""COMPUTED_VALUE"""),"C#")</f>
        <v>C#</v>
      </c>
      <c r="H7257" s="1" t="str">
        <f>IFERROR(__xludf.DUMMYFUNCTION("""COMPUTED_VALUE"""),"HTML/CSS")</f>
        <v>HTML/CSS</v>
      </c>
      <c r="I7257" s="1" t="str">
        <f>IFERROR(__xludf.DUMMYFUNCTION("""COMPUTED_VALUE"""),"JavaScript")</f>
        <v>JavaScript</v>
      </c>
      <c r="J7257" s="1" t="str">
        <f>IFERROR(__xludf.DUMMYFUNCTION("""COMPUTED_VALUE"""),"PHP")</f>
        <v>PHP</v>
      </c>
      <c r="K7257" s="1" t="str">
        <f>IFERROR(__xludf.DUMMYFUNCTION("""COMPUTED_VALUE"""),"R")</f>
        <v>R</v>
      </c>
      <c r="L7257" s="1" t="str">
        <f>IFERROR(__xludf.DUMMYFUNCTION("""COMPUTED_VALUE"""),"SQL")</f>
        <v>SQL</v>
      </c>
    </row>
    <row r="7258">
      <c r="B7258" s="1" t="str">
        <f>IFERROR(__xludf.DUMMYFUNCTION("""COMPUTED_VALUE"""),"C#;HTML/CSS;JavaScript;SQL")</f>
        <v>C#;HTML/CSS;JavaScript;SQL</v>
      </c>
      <c r="E7258" s="1" t="str">
        <f>IFERROR(__xludf.DUMMYFUNCTION("UNIQUE(SPLIT(B7258,"";""))"),"C#")</f>
        <v>C#</v>
      </c>
      <c r="F7258" s="1" t="str">
        <f>IFERROR(__xludf.DUMMYFUNCTION("""COMPUTED_VALUE"""),"HTML/CSS")</f>
        <v>HTML/CSS</v>
      </c>
      <c r="G7258" s="1" t="str">
        <f>IFERROR(__xludf.DUMMYFUNCTION("""COMPUTED_VALUE"""),"JavaScript")</f>
        <v>JavaScript</v>
      </c>
      <c r="H7258" s="1" t="str">
        <f>IFERROR(__xludf.DUMMYFUNCTION("""COMPUTED_VALUE"""),"SQL")</f>
        <v>SQL</v>
      </c>
    </row>
    <row r="7259">
      <c r="B7259" s="1" t="str">
        <f>IFERROR(__xludf.DUMMYFUNCTION("""COMPUTED_VALUE"""),"Bash/Shell/PowerShell;C;C++;R;SQL")</f>
        <v>Bash/Shell/PowerShell;C;C++;R;SQL</v>
      </c>
      <c r="E7259" s="1" t="str">
        <f>IFERROR(__xludf.DUMMYFUNCTION("UNIQUE(SPLIT(B7259,"";""))"),"Bash/Shell/PowerShell")</f>
        <v>Bash/Shell/PowerShell</v>
      </c>
      <c r="F7259" s="1" t="str">
        <f>IFERROR(__xludf.DUMMYFUNCTION("""COMPUTED_VALUE"""),"C")</f>
        <v>C</v>
      </c>
      <c r="G7259" s="1" t="str">
        <f>IFERROR(__xludf.DUMMYFUNCTION("""COMPUTED_VALUE"""),"C++")</f>
        <v>C++</v>
      </c>
      <c r="H7259" s="1" t="str">
        <f>IFERROR(__xludf.DUMMYFUNCTION("""COMPUTED_VALUE"""),"R")</f>
        <v>R</v>
      </c>
      <c r="I7259" s="1" t="str">
        <f>IFERROR(__xludf.DUMMYFUNCTION("""COMPUTED_VALUE"""),"SQL")</f>
        <v>SQL</v>
      </c>
    </row>
    <row r="7260">
      <c r="B7260" s="1" t="str">
        <f>IFERROR(__xludf.DUMMYFUNCTION("""COMPUTED_VALUE"""),"Bash/Shell/PowerShell;Go;Java;Python;R;Scala;SQL;VBA")</f>
        <v>Bash/Shell/PowerShell;Go;Java;Python;R;Scala;SQL;VBA</v>
      </c>
      <c r="E7260" s="1" t="str">
        <f>IFERROR(__xludf.DUMMYFUNCTION("UNIQUE(SPLIT(B7260,"";""))"),"Bash/Shell/PowerShell")</f>
        <v>Bash/Shell/PowerShell</v>
      </c>
      <c r="F7260" s="1" t="str">
        <f>IFERROR(__xludf.DUMMYFUNCTION("""COMPUTED_VALUE"""),"Go")</f>
        <v>Go</v>
      </c>
      <c r="G7260" s="1" t="str">
        <f>IFERROR(__xludf.DUMMYFUNCTION("""COMPUTED_VALUE"""),"Java")</f>
        <v>Java</v>
      </c>
      <c r="H7260" s="1" t="str">
        <f>IFERROR(__xludf.DUMMYFUNCTION("""COMPUTED_VALUE"""),"Python")</f>
        <v>Python</v>
      </c>
      <c r="I7260" s="1" t="str">
        <f>IFERROR(__xludf.DUMMYFUNCTION("""COMPUTED_VALUE"""),"R")</f>
        <v>R</v>
      </c>
      <c r="J7260" s="1" t="str">
        <f>IFERROR(__xludf.DUMMYFUNCTION("""COMPUTED_VALUE"""),"Scala")</f>
        <v>Scala</v>
      </c>
      <c r="K7260" s="1" t="str">
        <f>IFERROR(__xludf.DUMMYFUNCTION("""COMPUTED_VALUE"""),"SQL")</f>
        <v>SQL</v>
      </c>
      <c r="L7260" s="1" t="str">
        <f>IFERROR(__xludf.DUMMYFUNCTION("""COMPUTED_VALUE"""),"VBA")</f>
        <v>VBA</v>
      </c>
    </row>
    <row r="7261">
      <c r="B7261" s="1" t="str">
        <f>IFERROR(__xludf.DUMMYFUNCTION("""COMPUTED_VALUE"""),"Bash/Shell/PowerShell;C;C++;C#;HTML/CSS;Java;JavaScript;Objective-C;Python;SQL")</f>
        <v>Bash/Shell/PowerShell;C;C++;C#;HTML/CSS;Java;JavaScript;Objective-C;Python;SQL</v>
      </c>
      <c r="E7261" s="1" t="str">
        <f>IFERROR(__xludf.DUMMYFUNCTION("UNIQUE(SPLIT(B7261,"";""))"),"Bash/Shell/PowerShell")</f>
        <v>Bash/Shell/PowerShell</v>
      </c>
      <c r="F7261" s="1" t="str">
        <f>IFERROR(__xludf.DUMMYFUNCTION("""COMPUTED_VALUE"""),"C")</f>
        <v>C</v>
      </c>
      <c r="G7261" s="1" t="str">
        <f>IFERROR(__xludf.DUMMYFUNCTION("""COMPUTED_VALUE"""),"C++")</f>
        <v>C++</v>
      </c>
      <c r="H7261" s="1" t="str">
        <f>IFERROR(__xludf.DUMMYFUNCTION("""COMPUTED_VALUE"""),"C#")</f>
        <v>C#</v>
      </c>
      <c r="I7261" s="1" t="str">
        <f>IFERROR(__xludf.DUMMYFUNCTION("""COMPUTED_VALUE"""),"HTML/CSS")</f>
        <v>HTML/CSS</v>
      </c>
      <c r="J7261" s="1" t="str">
        <f>IFERROR(__xludf.DUMMYFUNCTION("""COMPUTED_VALUE"""),"Java")</f>
        <v>Java</v>
      </c>
      <c r="K7261" s="1" t="str">
        <f>IFERROR(__xludf.DUMMYFUNCTION("""COMPUTED_VALUE"""),"JavaScript")</f>
        <v>JavaScript</v>
      </c>
      <c r="L7261" s="1" t="str">
        <f>IFERROR(__xludf.DUMMYFUNCTION("""COMPUTED_VALUE"""),"Objective-C")</f>
        <v>Objective-C</v>
      </c>
      <c r="M7261" s="1" t="str">
        <f>IFERROR(__xludf.DUMMYFUNCTION("""COMPUTED_VALUE"""),"Python")</f>
        <v>Python</v>
      </c>
      <c r="N7261" s="1" t="str">
        <f>IFERROR(__xludf.DUMMYFUNCTION("""COMPUTED_VALUE"""),"SQL")</f>
        <v>SQL</v>
      </c>
    </row>
    <row r="7262">
      <c r="B7262" s="1" t="str">
        <f>IFERROR(__xludf.DUMMYFUNCTION("""COMPUTED_VALUE"""),"HTML/CSS;JavaScript;Ruby;SQL")</f>
        <v>HTML/CSS;JavaScript;Ruby;SQL</v>
      </c>
      <c r="E7262" s="1" t="str">
        <f>IFERROR(__xludf.DUMMYFUNCTION("UNIQUE(SPLIT(B7262,"";""))"),"HTML/CSS")</f>
        <v>HTML/CSS</v>
      </c>
      <c r="F7262" s="1" t="str">
        <f>IFERROR(__xludf.DUMMYFUNCTION("""COMPUTED_VALUE"""),"JavaScript")</f>
        <v>JavaScript</v>
      </c>
      <c r="G7262" s="1" t="str">
        <f>IFERROR(__xludf.DUMMYFUNCTION("""COMPUTED_VALUE"""),"Ruby")</f>
        <v>Ruby</v>
      </c>
      <c r="H7262" s="1" t="str">
        <f>IFERROR(__xludf.DUMMYFUNCTION("""COMPUTED_VALUE"""),"SQL")</f>
        <v>SQL</v>
      </c>
    </row>
    <row r="7263">
      <c r="B7263" s="1" t="str">
        <f>IFERROR(__xludf.DUMMYFUNCTION("""COMPUTED_VALUE"""),"C#;HTML/CSS;JavaScript;Python;SQL;TypeScript")</f>
        <v>C#;HTML/CSS;JavaScript;Python;SQL;TypeScript</v>
      </c>
      <c r="E7263" s="1" t="str">
        <f>IFERROR(__xludf.DUMMYFUNCTION("UNIQUE(SPLIT(B7263,"";""))"),"C#")</f>
        <v>C#</v>
      </c>
      <c r="F7263" s="1" t="str">
        <f>IFERROR(__xludf.DUMMYFUNCTION("""COMPUTED_VALUE"""),"HTML/CSS")</f>
        <v>HTML/CSS</v>
      </c>
      <c r="G7263" s="1" t="str">
        <f>IFERROR(__xludf.DUMMYFUNCTION("""COMPUTED_VALUE"""),"JavaScript")</f>
        <v>JavaScript</v>
      </c>
      <c r="H7263" s="1" t="str">
        <f>IFERROR(__xludf.DUMMYFUNCTION("""COMPUTED_VALUE"""),"Python")</f>
        <v>Python</v>
      </c>
      <c r="I7263" s="1" t="str">
        <f>IFERROR(__xludf.DUMMYFUNCTION("""COMPUTED_VALUE"""),"SQL")</f>
        <v>SQL</v>
      </c>
      <c r="J7263" s="1" t="str">
        <f>IFERROR(__xludf.DUMMYFUNCTION("""COMPUTED_VALUE"""),"TypeScript")</f>
        <v>TypeScript</v>
      </c>
    </row>
    <row r="7264">
      <c r="B7264" s="1" t="str">
        <f>IFERROR(__xludf.DUMMYFUNCTION("""COMPUTED_VALUE"""),"HTML/CSS;Java;Kotlin")</f>
        <v>HTML/CSS;Java;Kotlin</v>
      </c>
      <c r="E7264" s="1" t="str">
        <f>IFERROR(__xludf.DUMMYFUNCTION("UNIQUE(SPLIT(B7264,"";""))"),"HTML/CSS")</f>
        <v>HTML/CSS</v>
      </c>
      <c r="F7264" s="1" t="str">
        <f>IFERROR(__xludf.DUMMYFUNCTION("""COMPUTED_VALUE"""),"Java")</f>
        <v>Java</v>
      </c>
      <c r="G7264" s="1" t="str">
        <f>IFERROR(__xludf.DUMMYFUNCTION("""COMPUTED_VALUE"""),"Kotlin")</f>
        <v>Kotlin</v>
      </c>
    </row>
    <row r="7265">
      <c r="B7265" s="1" t="str">
        <f>IFERROR(__xludf.DUMMYFUNCTION("""COMPUTED_VALUE"""),"Bash/Shell/PowerShell;C#;Dart;HTML/CSS;Python;SQL;TypeScript;Other(s):")</f>
        <v>Bash/Shell/PowerShell;C#;Dart;HTML/CSS;Python;SQL;TypeScript;Other(s):</v>
      </c>
      <c r="E7265" s="1" t="str">
        <f>IFERROR(__xludf.DUMMYFUNCTION("UNIQUE(SPLIT(B7265,"";""))"),"Bash/Shell/PowerShell")</f>
        <v>Bash/Shell/PowerShell</v>
      </c>
      <c r="F7265" s="1" t="str">
        <f>IFERROR(__xludf.DUMMYFUNCTION("""COMPUTED_VALUE"""),"C#")</f>
        <v>C#</v>
      </c>
      <c r="G7265" s="1" t="str">
        <f>IFERROR(__xludf.DUMMYFUNCTION("""COMPUTED_VALUE"""),"Dart")</f>
        <v>Dart</v>
      </c>
      <c r="H7265" s="1" t="str">
        <f>IFERROR(__xludf.DUMMYFUNCTION("""COMPUTED_VALUE"""),"HTML/CSS")</f>
        <v>HTML/CSS</v>
      </c>
      <c r="I7265" s="1" t="str">
        <f>IFERROR(__xludf.DUMMYFUNCTION("""COMPUTED_VALUE"""),"Python")</f>
        <v>Python</v>
      </c>
      <c r="J7265" s="1" t="str">
        <f>IFERROR(__xludf.DUMMYFUNCTION("""COMPUTED_VALUE"""),"SQL")</f>
        <v>SQL</v>
      </c>
      <c r="K7265" s="1" t="str">
        <f>IFERROR(__xludf.DUMMYFUNCTION("""COMPUTED_VALUE"""),"TypeScript")</f>
        <v>TypeScript</v>
      </c>
      <c r="L7265" s="1" t="str">
        <f>IFERROR(__xludf.DUMMYFUNCTION("""COMPUTED_VALUE"""),"Other(s):")</f>
        <v>Other(s):</v>
      </c>
    </row>
    <row r="7266">
      <c r="B7266" s="1" t="str">
        <f>IFERROR(__xludf.DUMMYFUNCTION("""COMPUTED_VALUE"""),"HTML/CSS;Java;JavaScript")</f>
        <v>HTML/CSS;Java;JavaScript</v>
      </c>
      <c r="E7266" s="1" t="str">
        <f>IFERROR(__xludf.DUMMYFUNCTION("UNIQUE(SPLIT(B7266,"";""))"),"HTML/CSS")</f>
        <v>HTML/CSS</v>
      </c>
      <c r="F7266" s="1" t="str">
        <f>IFERROR(__xludf.DUMMYFUNCTION("""COMPUTED_VALUE"""),"Java")</f>
        <v>Java</v>
      </c>
      <c r="G7266" s="1" t="str">
        <f>IFERROR(__xludf.DUMMYFUNCTION("""COMPUTED_VALUE"""),"JavaScript")</f>
        <v>JavaScript</v>
      </c>
    </row>
    <row r="7267">
      <c r="B7267" s="1" t="str">
        <f>IFERROR(__xludf.DUMMYFUNCTION("""COMPUTED_VALUE"""),"C;C#;JavaScript;VBA")</f>
        <v>C;C#;JavaScript;VBA</v>
      </c>
      <c r="E7267" s="1" t="str">
        <f>IFERROR(__xludf.DUMMYFUNCTION("UNIQUE(SPLIT(B7267,"";""))"),"C")</f>
        <v>C</v>
      </c>
      <c r="F7267" s="1" t="str">
        <f>IFERROR(__xludf.DUMMYFUNCTION("""COMPUTED_VALUE"""),"C#")</f>
        <v>C#</v>
      </c>
      <c r="G7267" s="1" t="str">
        <f>IFERROR(__xludf.DUMMYFUNCTION("""COMPUTED_VALUE"""),"JavaScript")</f>
        <v>JavaScript</v>
      </c>
      <c r="H7267" s="1" t="str">
        <f>IFERROR(__xludf.DUMMYFUNCTION("""COMPUTED_VALUE"""),"VBA")</f>
        <v>VBA</v>
      </c>
    </row>
    <row r="7268">
      <c r="B7268" s="1" t="str">
        <f>IFERROR(__xludf.DUMMYFUNCTION("""COMPUTED_VALUE"""),"Java;JavaScript;SQL")</f>
        <v>Java;JavaScript;SQL</v>
      </c>
      <c r="E7268" s="1" t="str">
        <f>IFERROR(__xludf.DUMMYFUNCTION("UNIQUE(SPLIT(B7268,"";""))"),"Java")</f>
        <v>Java</v>
      </c>
      <c r="F7268" s="1" t="str">
        <f>IFERROR(__xludf.DUMMYFUNCTION("""COMPUTED_VALUE"""),"JavaScript")</f>
        <v>JavaScript</v>
      </c>
      <c r="G7268" s="1" t="str">
        <f>IFERROR(__xludf.DUMMYFUNCTION("""COMPUTED_VALUE"""),"SQL")</f>
        <v>SQL</v>
      </c>
    </row>
    <row r="7269">
      <c r="B7269" s="1" t="str">
        <f>IFERROR(__xludf.DUMMYFUNCTION("""COMPUTED_VALUE"""),"C#")</f>
        <v>C#</v>
      </c>
      <c r="E7269" s="1" t="str">
        <f>IFERROR(__xludf.DUMMYFUNCTION("UNIQUE(SPLIT(B7269,"";""))"),"C#")</f>
        <v>C#</v>
      </c>
    </row>
    <row r="7270">
      <c r="B7270" s="1" t="str">
        <f>IFERROR(__xludf.DUMMYFUNCTION("""COMPUTED_VALUE"""),"C;C++;Go;HTML/CSS;Java;Python")</f>
        <v>C;C++;Go;HTML/CSS;Java;Python</v>
      </c>
      <c r="E7270" s="1" t="str">
        <f>IFERROR(__xludf.DUMMYFUNCTION("UNIQUE(SPLIT(B7270,"";""))"),"C")</f>
        <v>C</v>
      </c>
      <c r="F7270" s="1" t="str">
        <f>IFERROR(__xludf.DUMMYFUNCTION("""COMPUTED_VALUE"""),"C++")</f>
        <v>C++</v>
      </c>
      <c r="G7270" s="1" t="str">
        <f>IFERROR(__xludf.DUMMYFUNCTION("""COMPUTED_VALUE"""),"Go")</f>
        <v>Go</v>
      </c>
      <c r="H7270" s="1" t="str">
        <f>IFERROR(__xludf.DUMMYFUNCTION("""COMPUTED_VALUE"""),"HTML/CSS")</f>
        <v>HTML/CSS</v>
      </c>
      <c r="I7270" s="1" t="str">
        <f>IFERROR(__xludf.DUMMYFUNCTION("""COMPUTED_VALUE"""),"Java")</f>
        <v>Java</v>
      </c>
      <c r="J7270" s="1" t="str">
        <f>IFERROR(__xludf.DUMMYFUNCTION("""COMPUTED_VALUE"""),"Python")</f>
        <v>Python</v>
      </c>
    </row>
    <row r="7271">
      <c r="B7271" s="1" t="str">
        <f>IFERROR(__xludf.DUMMYFUNCTION("""COMPUTED_VALUE"""),"C#;Dart;HTML/CSS;Java;JavaScript;TypeScript")</f>
        <v>C#;Dart;HTML/CSS;Java;JavaScript;TypeScript</v>
      </c>
      <c r="E7271" s="1" t="str">
        <f>IFERROR(__xludf.DUMMYFUNCTION("UNIQUE(SPLIT(B7271,"";""))"),"C#")</f>
        <v>C#</v>
      </c>
      <c r="F7271" s="1" t="str">
        <f>IFERROR(__xludf.DUMMYFUNCTION("""COMPUTED_VALUE"""),"Dart")</f>
        <v>Dart</v>
      </c>
      <c r="G7271" s="1" t="str">
        <f>IFERROR(__xludf.DUMMYFUNCTION("""COMPUTED_VALUE"""),"HTML/CSS")</f>
        <v>HTML/CSS</v>
      </c>
      <c r="H7271" s="1" t="str">
        <f>IFERROR(__xludf.DUMMYFUNCTION("""COMPUTED_VALUE"""),"Java")</f>
        <v>Java</v>
      </c>
      <c r="I7271" s="1" t="str">
        <f>IFERROR(__xludf.DUMMYFUNCTION("""COMPUTED_VALUE"""),"JavaScript")</f>
        <v>JavaScript</v>
      </c>
      <c r="J7271" s="1" t="str">
        <f>IFERROR(__xludf.DUMMYFUNCTION("""COMPUTED_VALUE"""),"TypeScript")</f>
        <v>TypeScript</v>
      </c>
    </row>
    <row r="7272">
      <c r="B7272" s="1" t="str">
        <f>IFERROR(__xludf.DUMMYFUNCTION("""COMPUTED_VALUE"""),"Bash/Shell/PowerShell;HTML/CSS;JavaScript;Python")</f>
        <v>Bash/Shell/PowerShell;HTML/CSS;JavaScript;Python</v>
      </c>
      <c r="E7272" s="1" t="str">
        <f>IFERROR(__xludf.DUMMYFUNCTION("UNIQUE(SPLIT(B7272,"";""))"),"Bash/Shell/PowerShell")</f>
        <v>Bash/Shell/PowerShell</v>
      </c>
      <c r="F7272" s="1" t="str">
        <f>IFERROR(__xludf.DUMMYFUNCTION("""COMPUTED_VALUE"""),"HTML/CSS")</f>
        <v>HTML/CSS</v>
      </c>
      <c r="G7272" s="1" t="str">
        <f>IFERROR(__xludf.DUMMYFUNCTION("""COMPUTED_VALUE"""),"JavaScript")</f>
        <v>JavaScript</v>
      </c>
      <c r="H7272" s="1" t="str">
        <f>IFERROR(__xludf.DUMMYFUNCTION("""COMPUTED_VALUE"""),"Python")</f>
        <v>Python</v>
      </c>
    </row>
    <row r="7273">
      <c r="B7273" s="1" t="str">
        <f>IFERROR(__xludf.DUMMYFUNCTION("""COMPUTED_VALUE"""),"C++;Java;Kotlin;TypeScript")</f>
        <v>C++;Java;Kotlin;TypeScript</v>
      </c>
      <c r="E7273" s="1" t="str">
        <f>IFERROR(__xludf.DUMMYFUNCTION("UNIQUE(SPLIT(B7273,"";""))"),"C++")</f>
        <v>C++</v>
      </c>
      <c r="F7273" s="1" t="str">
        <f>IFERROR(__xludf.DUMMYFUNCTION("""COMPUTED_VALUE"""),"Java")</f>
        <v>Java</v>
      </c>
      <c r="G7273" s="1" t="str">
        <f>IFERROR(__xludf.DUMMYFUNCTION("""COMPUTED_VALUE"""),"Kotlin")</f>
        <v>Kotlin</v>
      </c>
      <c r="H7273" s="1" t="str">
        <f>IFERROR(__xludf.DUMMYFUNCTION("""COMPUTED_VALUE"""),"TypeScript")</f>
        <v>TypeScript</v>
      </c>
    </row>
    <row r="7274">
      <c r="B7274" s="1" t="str">
        <f>IFERROR(__xludf.DUMMYFUNCTION("""COMPUTED_VALUE"""),"HTML/CSS;JavaScript;PHP")</f>
        <v>HTML/CSS;JavaScript;PHP</v>
      </c>
      <c r="E7274" s="1" t="str">
        <f>IFERROR(__xludf.DUMMYFUNCTION("UNIQUE(SPLIT(B7274,"";""))"),"HTML/CSS")</f>
        <v>HTML/CSS</v>
      </c>
      <c r="F7274" s="1" t="str">
        <f>IFERROR(__xludf.DUMMYFUNCTION("""COMPUTED_VALUE"""),"JavaScript")</f>
        <v>JavaScript</v>
      </c>
      <c r="G7274" s="1" t="str">
        <f>IFERROR(__xludf.DUMMYFUNCTION("""COMPUTED_VALUE"""),"PHP")</f>
        <v>PHP</v>
      </c>
    </row>
    <row r="7275">
      <c r="B7275" s="1" t="str">
        <f>IFERROR(__xludf.DUMMYFUNCTION("""COMPUTED_VALUE"""),"Bash/Shell/PowerShell;HTML/CSS;JavaScript;PHP;SQL;TypeScript;Other(s):")</f>
        <v>Bash/Shell/PowerShell;HTML/CSS;JavaScript;PHP;SQL;TypeScript;Other(s):</v>
      </c>
      <c r="E7275" s="1" t="str">
        <f>IFERROR(__xludf.DUMMYFUNCTION("UNIQUE(SPLIT(B7275,"";""))"),"Bash/Shell/PowerShell")</f>
        <v>Bash/Shell/PowerShell</v>
      </c>
      <c r="F7275" s="1" t="str">
        <f>IFERROR(__xludf.DUMMYFUNCTION("""COMPUTED_VALUE"""),"HTML/CSS")</f>
        <v>HTML/CSS</v>
      </c>
      <c r="G7275" s="1" t="str">
        <f>IFERROR(__xludf.DUMMYFUNCTION("""COMPUTED_VALUE"""),"JavaScript")</f>
        <v>JavaScript</v>
      </c>
      <c r="H7275" s="1" t="str">
        <f>IFERROR(__xludf.DUMMYFUNCTION("""COMPUTED_VALUE"""),"PHP")</f>
        <v>PHP</v>
      </c>
      <c r="I7275" s="1" t="str">
        <f>IFERROR(__xludf.DUMMYFUNCTION("""COMPUTED_VALUE"""),"SQL")</f>
        <v>SQL</v>
      </c>
      <c r="J7275" s="1" t="str">
        <f>IFERROR(__xludf.DUMMYFUNCTION("""COMPUTED_VALUE"""),"TypeScript")</f>
        <v>TypeScript</v>
      </c>
      <c r="K7275" s="1" t="str">
        <f>IFERROR(__xludf.DUMMYFUNCTION("""COMPUTED_VALUE"""),"Other(s):")</f>
        <v>Other(s):</v>
      </c>
    </row>
    <row r="7276">
      <c r="B7276" s="1" t="str">
        <f>IFERROR(__xludf.DUMMYFUNCTION("""COMPUTED_VALUE"""),"Clojure;Java")</f>
        <v>Clojure;Java</v>
      </c>
      <c r="E7276" s="1" t="str">
        <f>IFERROR(__xludf.DUMMYFUNCTION("UNIQUE(SPLIT(B7276,"";""))"),"Clojure")</f>
        <v>Clojure</v>
      </c>
      <c r="F7276" s="1" t="str">
        <f>IFERROR(__xludf.DUMMYFUNCTION("""COMPUTED_VALUE"""),"Java")</f>
        <v>Java</v>
      </c>
    </row>
    <row r="7277">
      <c r="B7277" s="1" t="str">
        <f>IFERROR(__xludf.DUMMYFUNCTION("""COMPUTED_VALUE"""),"Java;JavaScript;Python;SQL")</f>
        <v>Java;JavaScript;Python;SQL</v>
      </c>
      <c r="E7277" s="1" t="str">
        <f>IFERROR(__xludf.DUMMYFUNCTION("UNIQUE(SPLIT(B7277,"";""))"),"Java")</f>
        <v>Java</v>
      </c>
      <c r="F7277" s="1" t="str">
        <f>IFERROR(__xludf.DUMMYFUNCTION("""COMPUTED_VALUE"""),"JavaScript")</f>
        <v>JavaScript</v>
      </c>
      <c r="G7277" s="1" t="str">
        <f>IFERROR(__xludf.DUMMYFUNCTION("""COMPUTED_VALUE"""),"Python")</f>
        <v>Python</v>
      </c>
      <c r="H7277" s="1" t="str">
        <f>IFERROR(__xludf.DUMMYFUNCTION("""COMPUTED_VALUE"""),"SQL")</f>
        <v>SQL</v>
      </c>
    </row>
    <row r="7278">
      <c r="B7278" s="1" t="str">
        <f>IFERROR(__xludf.DUMMYFUNCTION("""COMPUTED_VALUE"""),"C++;Python")</f>
        <v>C++;Python</v>
      </c>
      <c r="E7278" s="1" t="str">
        <f>IFERROR(__xludf.DUMMYFUNCTION("UNIQUE(SPLIT(B7278,"";""))"),"C++")</f>
        <v>C++</v>
      </c>
      <c r="F7278" s="1" t="str">
        <f>IFERROR(__xludf.DUMMYFUNCTION("""COMPUTED_VALUE"""),"Python")</f>
        <v>Python</v>
      </c>
    </row>
    <row r="7279">
      <c r="B7279" s="1" t="str">
        <f>IFERROR(__xludf.DUMMYFUNCTION("""COMPUTED_VALUE"""),"Assembly;C#;Clojure;HTML/CSS;Java;JavaScript;Kotlin;PHP;Swift;TypeScript")</f>
        <v>Assembly;C#;Clojure;HTML/CSS;Java;JavaScript;Kotlin;PHP;Swift;TypeScript</v>
      </c>
      <c r="E7279" s="1" t="str">
        <f>IFERROR(__xludf.DUMMYFUNCTION("UNIQUE(SPLIT(B7279,"";""))"),"Assembly")</f>
        <v>Assembly</v>
      </c>
      <c r="F7279" s="1" t="str">
        <f>IFERROR(__xludf.DUMMYFUNCTION("""COMPUTED_VALUE"""),"C#")</f>
        <v>C#</v>
      </c>
      <c r="G7279" s="1" t="str">
        <f>IFERROR(__xludf.DUMMYFUNCTION("""COMPUTED_VALUE"""),"Clojure")</f>
        <v>Clojure</v>
      </c>
      <c r="H7279" s="1" t="str">
        <f>IFERROR(__xludf.DUMMYFUNCTION("""COMPUTED_VALUE"""),"HTML/CSS")</f>
        <v>HTML/CSS</v>
      </c>
      <c r="I7279" s="1" t="str">
        <f>IFERROR(__xludf.DUMMYFUNCTION("""COMPUTED_VALUE"""),"Java")</f>
        <v>Java</v>
      </c>
      <c r="J7279" s="1" t="str">
        <f>IFERROR(__xludf.DUMMYFUNCTION("""COMPUTED_VALUE"""),"JavaScript")</f>
        <v>JavaScript</v>
      </c>
      <c r="K7279" s="1" t="str">
        <f>IFERROR(__xludf.DUMMYFUNCTION("""COMPUTED_VALUE"""),"Kotlin")</f>
        <v>Kotlin</v>
      </c>
      <c r="L7279" s="1" t="str">
        <f>IFERROR(__xludf.DUMMYFUNCTION("""COMPUTED_VALUE"""),"PHP")</f>
        <v>PHP</v>
      </c>
      <c r="M7279" s="1" t="str">
        <f>IFERROR(__xludf.DUMMYFUNCTION("""COMPUTED_VALUE"""),"Swift")</f>
        <v>Swift</v>
      </c>
      <c r="N7279" s="1" t="str">
        <f>IFERROR(__xludf.DUMMYFUNCTION("""COMPUTED_VALUE"""),"TypeScript")</f>
        <v>TypeScript</v>
      </c>
    </row>
    <row r="7280">
      <c r="B7280" s="1" t="str">
        <f>IFERROR(__xludf.DUMMYFUNCTION("""COMPUTED_VALUE"""),"HTML/CSS;JavaScript")</f>
        <v>HTML/CSS;JavaScript</v>
      </c>
      <c r="E7280" s="1" t="str">
        <f>IFERROR(__xludf.DUMMYFUNCTION("UNIQUE(SPLIT(B7280,"";""))"),"HTML/CSS")</f>
        <v>HTML/CSS</v>
      </c>
      <c r="F7280" s="1" t="str">
        <f>IFERROR(__xludf.DUMMYFUNCTION("""COMPUTED_VALUE"""),"JavaScript")</f>
        <v>JavaScript</v>
      </c>
    </row>
    <row r="7281">
      <c r="B7281" s="1" t="str">
        <f>IFERROR(__xludf.DUMMYFUNCTION("""COMPUTED_VALUE"""),"Bash/Shell/PowerShell;C;C#;HTML/CSS;PHP;Python;Ruby;Rust;SQL;VBA")</f>
        <v>Bash/Shell/PowerShell;C;C#;HTML/CSS;PHP;Python;Ruby;Rust;SQL;VBA</v>
      </c>
      <c r="E7281" s="1" t="str">
        <f>IFERROR(__xludf.DUMMYFUNCTION("UNIQUE(SPLIT(B7281,"";""))"),"Bash/Shell/PowerShell")</f>
        <v>Bash/Shell/PowerShell</v>
      </c>
      <c r="F7281" s="1" t="str">
        <f>IFERROR(__xludf.DUMMYFUNCTION("""COMPUTED_VALUE"""),"C")</f>
        <v>C</v>
      </c>
      <c r="G7281" s="1" t="str">
        <f>IFERROR(__xludf.DUMMYFUNCTION("""COMPUTED_VALUE"""),"C#")</f>
        <v>C#</v>
      </c>
      <c r="H7281" s="1" t="str">
        <f>IFERROR(__xludf.DUMMYFUNCTION("""COMPUTED_VALUE"""),"HTML/CSS")</f>
        <v>HTML/CSS</v>
      </c>
      <c r="I7281" s="1" t="str">
        <f>IFERROR(__xludf.DUMMYFUNCTION("""COMPUTED_VALUE"""),"PHP")</f>
        <v>PHP</v>
      </c>
      <c r="J7281" s="1" t="str">
        <f>IFERROR(__xludf.DUMMYFUNCTION("""COMPUTED_VALUE"""),"Python")</f>
        <v>Python</v>
      </c>
      <c r="K7281" s="1" t="str">
        <f>IFERROR(__xludf.DUMMYFUNCTION("""COMPUTED_VALUE"""),"Ruby")</f>
        <v>Ruby</v>
      </c>
      <c r="L7281" s="1" t="str">
        <f>IFERROR(__xludf.DUMMYFUNCTION("""COMPUTED_VALUE"""),"Rust")</f>
        <v>Rust</v>
      </c>
      <c r="M7281" s="1" t="str">
        <f>IFERROR(__xludf.DUMMYFUNCTION("""COMPUTED_VALUE"""),"SQL")</f>
        <v>SQL</v>
      </c>
      <c r="N7281" s="1" t="str">
        <f>IFERROR(__xludf.DUMMYFUNCTION("""COMPUTED_VALUE"""),"VBA")</f>
        <v>VBA</v>
      </c>
    </row>
    <row r="7282">
      <c r="B7282" s="1" t="str">
        <f>IFERROR(__xludf.DUMMYFUNCTION("""COMPUTED_VALUE"""),"HTML/CSS;Java;JavaScript;SQL;TypeScript")</f>
        <v>HTML/CSS;Java;JavaScript;SQL;TypeScript</v>
      </c>
      <c r="E7282" s="1" t="str">
        <f>IFERROR(__xludf.DUMMYFUNCTION("UNIQUE(SPLIT(B7282,"";""))"),"HTML/CSS")</f>
        <v>HTML/CSS</v>
      </c>
      <c r="F7282" s="1" t="str">
        <f>IFERROR(__xludf.DUMMYFUNCTION("""COMPUTED_VALUE"""),"Java")</f>
        <v>Java</v>
      </c>
      <c r="G7282" s="1" t="str">
        <f>IFERROR(__xludf.DUMMYFUNCTION("""COMPUTED_VALUE"""),"JavaScript")</f>
        <v>JavaScript</v>
      </c>
      <c r="H7282" s="1" t="str">
        <f>IFERROR(__xludf.DUMMYFUNCTION("""COMPUTED_VALUE"""),"SQL")</f>
        <v>SQL</v>
      </c>
      <c r="I7282" s="1" t="str">
        <f>IFERROR(__xludf.DUMMYFUNCTION("""COMPUTED_VALUE"""),"TypeScript")</f>
        <v>TypeScript</v>
      </c>
    </row>
    <row r="7283">
      <c r="B7283" s="1" t="str">
        <f>IFERROR(__xludf.DUMMYFUNCTION("""COMPUTED_VALUE"""),"Java;Kotlin;Python;Ruby;SQL")</f>
        <v>Java;Kotlin;Python;Ruby;SQL</v>
      </c>
      <c r="E7283" s="1" t="str">
        <f>IFERROR(__xludf.DUMMYFUNCTION("UNIQUE(SPLIT(B7283,"";""))"),"Java")</f>
        <v>Java</v>
      </c>
      <c r="F7283" s="1" t="str">
        <f>IFERROR(__xludf.DUMMYFUNCTION("""COMPUTED_VALUE"""),"Kotlin")</f>
        <v>Kotlin</v>
      </c>
      <c r="G7283" s="1" t="str">
        <f>IFERROR(__xludf.DUMMYFUNCTION("""COMPUTED_VALUE"""),"Python")</f>
        <v>Python</v>
      </c>
      <c r="H7283" s="1" t="str">
        <f>IFERROR(__xludf.DUMMYFUNCTION("""COMPUTED_VALUE"""),"Ruby")</f>
        <v>Ruby</v>
      </c>
      <c r="I7283" s="1" t="str">
        <f>IFERROR(__xludf.DUMMYFUNCTION("""COMPUTED_VALUE"""),"SQL")</f>
        <v>SQL</v>
      </c>
    </row>
    <row r="7284">
      <c r="B7284" s="1" t="str">
        <f>IFERROR(__xludf.DUMMYFUNCTION("""COMPUTED_VALUE"""),"C#;JavaScript")</f>
        <v>C#;JavaScript</v>
      </c>
      <c r="E7284" s="1" t="str">
        <f>IFERROR(__xludf.DUMMYFUNCTION("UNIQUE(SPLIT(B7284,"";""))"),"C#")</f>
        <v>C#</v>
      </c>
      <c r="F7284" s="1" t="str">
        <f>IFERROR(__xludf.DUMMYFUNCTION("""COMPUTED_VALUE"""),"JavaScript")</f>
        <v>JavaScript</v>
      </c>
    </row>
    <row r="7285">
      <c r="B7285" s="1" t="str">
        <f>IFERROR(__xludf.DUMMYFUNCTION("""COMPUTED_VALUE"""),"HTML/CSS;Java;JavaScript;PHP;Python;SQL")</f>
        <v>HTML/CSS;Java;JavaScript;PHP;Python;SQL</v>
      </c>
      <c r="E7285" s="1" t="str">
        <f>IFERROR(__xludf.DUMMYFUNCTION("UNIQUE(SPLIT(B7285,"";""))"),"HTML/CSS")</f>
        <v>HTML/CSS</v>
      </c>
      <c r="F7285" s="1" t="str">
        <f>IFERROR(__xludf.DUMMYFUNCTION("""COMPUTED_VALUE"""),"Java")</f>
        <v>Java</v>
      </c>
      <c r="G7285" s="1" t="str">
        <f>IFERROR(__xludf.DUMMYFUNCTION("""COMPUTED_VALUE"""),"JavaScript")</f>
        <v>JavaScript</v>
      </c>
      <c r="H7285" s="1" t="str">
        <f>IFERROR(__xludf.DUMMYFUNCTION("""COMPUTED_VALUE"""),"PHP")</f>
        <v>PHP</v>
      </c>
      <c r="I7285" s="1" t="str">
        <f>IFERROR(__xludf.DUMMYFUNCTION("""COMPUTED_VALUE"""),"Python")</f>
        <v>Python</v>
      </c>
      <c r="J7285" s="1" t="str">
        <f>IFERROR(__xludf.DUMMYFUNCTION("""COMPUTED_VALUE"""),"SQL")</f>
        <v>SQL</v>
      </c>
    </row>
    <row r="7286">
      <c r="B7286" s="1" t="str">
        <f>IFERROR(__xludf.DUMMYFUNCTION("""COMPUTED_VALUE"""),"Java;Python;Ruby;SQL")</f>
        <v>Java;Python;Ruby;SQL</v>
      </c>
      <c r="E7286" s="1" t="str">
        <f>IFERROR(__xludf.DUMMYFUNCTION("UNIQUE(SPLIT(B7286,"";""))"),"Java")</f>
        <v>Java</v>
      </c>
      <c r="F7286" s="1" t="str">
        <f>IFERROR(__xludf.DUMMYFUNCTION("""COMPUTED_VALUE"""),"Python")</f>
        <v>Python</v>
      </c>
      <c r="G7286" s="1" t="str">
        <f>IFERROR(__xludf.DUMMYFUNCTION("""COMPUTED_VALUE"""),"Ruby")</f>
        <v>Ruby</v>
      </c>
      <c r="H7286" s="1" t="str">
        <f>IFERROR(__xludf.DUMMYFUNCTION("""COMPUTED_VALUE"""),"SQL")</f>
        <v>SQL</v>
      </c>
    </row>
    <row r="7287">
      <c r="B7287" s="1" t="str">
        <f>IFERROR(__xludf.DUMMYFUNCTION("""COMPUTED_VALUE"""),"HTML/CSS;JavaScript;Ruby;SQL")</f>
        <v>HTML/CSS;JavaScript;Ruby;SQL</v>
      </c>
      <c r="E7287" s="1" t="str">
        <f>IFERROR(__xludf.DUMMYFUNCTION("UNIQUE(SPLIT(B7287,"";""))"),"HTML/CSS")</f>
        <v>HTML/CSS</v>
      </c>
      <c r="F7287" s="1" t="str">
        <f>IFERROR(__xludf.DUMMYFUNCTION("""COMPUTED_VALUE"""),"JavaScript")</f>
        <v>JavaScript</v>
      </c>
      <c r="G7287" s="1" t="str">
        <f>IFERROR(__xludf.DUMMYFUNCTION("""COMPUTED_VALUE"""),"Ruby")</f>
        <v>Ruby</v>
      </c>
      <c r="H7287" s="1" t="str">
        <f>IFERROR(__xludf.DUMMYFUNCTION("""COMPUTED_VALUE"""),"SQL")</f>
        <v>SQL</v>
      </c>
    </row>
    <row r="7288">
      <c r="B7288" s="1" t="str">
        <f>IFERROR(__xludf.DUMMYFUNCTION("""COMPUTED_VALUE"""),"C#;Rust;SQL")</f>
        <v>C#;Rust;SQL</v>
      </c>
      <c r="E7288" s="1" t="str">
        <f>IFERROR(__xludf.DUMMYFUNCTION("UNIQUE(SPLIT(B7288,"";""))"),"C#")</f>
        <v>C#</v>
      </c>
      <c r="F7288" s="1" t="str">
        <f>IFERROR(__xludf.DUMMYFUNCTION("""COMPUTED_VALUE"""),"Rust")</f>
        <v>Rust</v>
      </c>
      <c r="G7288" s="1" t="str">
        <f>IFERROR(__xludf.DUMMYFUNCTION("""COMPUTED_VALUE"""),"SQL")</f>
        <v>SQL</v>
      </c>
    </row>
    <row r="7289">
      <c r="B7289" s="1" t="str">
        <f>IFERROR(__xludf.DUMMYFUNCTION("""COMPUTED_VALUE"""),"JavaScript;PHP")</f>
        <v>JavaScript;PHP</v>
      </c>
      <c r="E7289" s="1" t="str">
        <f>IFERROR(__xludf.DUMMYFUNCTION("UNIQUE(SPLIT(B7289,"";""))"),"JavaScript")</f>
        <v>JavaScript</v>
      </c>
      <c r="F7289" s="1" t="str">
        <f>IFERROR(__xludf.DUMMYFUNCTION("""COMPUTED_VALUE"""),"PHP")</f>
        <v>PHP</v>
      </c>
    </row>
    <row r="7290">
      <c r="B7290" s="1" t="str">
        <f>IFERROR(__xludf.DUMMYFUNCTION("""COMPUTED_VALUE"""),"Bash/Shell/PowerShell;Go;HTML/CSS;JavaScript;PHP;SQL")</f>
        <v>Bash/Shell/PowerShell;Go;HTML/CSS;JavaScript;PHP;SQL</v>
      </c>
      <c r="E7290" s="1" t="str">
        <f>IFERROR(__xludf.DUMMYFUNCTION("UNIQUE(SPLIT(B7290,"";""))"),"Bash/Shell/PowerShell")</f>
        <v>Bash/Shell/PowerShell</v>
      </c>
      <c r="F7290" s="1" t="str">
        <f>IFERROR(__xludf.DUMMYFUNCTION("""COMPUTED_VALUE"""),"Go")</f>
        <v>Go</v>
      </c>
      <c r="G7290" s="1" t="str">
        <f>IFERROR(__xludf.DUMMYFUNCTION("""COMPUTED_VALUE"""),"HTML/CSS")</f>
        <v>HTML/CSS</v>
      </c>
      <c r="H7290" s="1" t="str">
        <f>IFERROR(__xludf.DUMMYFUNCTION("""COMPUTED_VALUE"""),"JavaScript")</f>
        <v>JavaScript</v>
      </c>
      <c r="I7290" s="1" t="str">
        <f>IFERROR(__xludf.DUMMYFUNCTION("""COMPUTED_VALUE"""),"PHP")</f>
        <v>PHP</v>
      </c>
      <c r="J7290" s="1" t="str">
        <f>IFERROR(__xludf.DUMMYFUNCTION("""COMPUTED_VALUE"""),"SQL")</f>
        <v>SQL</v>
      </c>
    </row>
    <row r="7291">
      <c r="B7291" s="1" t="str">
        <f>IFERROR(__xludf.DUMMYFUNCTION("""COMPUTED_VALUE"""),"Java;JavaScript;TypeScript")</f>
        <v>Java;JavaScript;TypeScript</v>
      </c>
      <c r="E7291" s="1" t="str">
        <f>IFERROR(__xludf.DUMMYFUNCTION("UNIQUE(SPLIT(B7291,"";""))"),"Java")</f>
        <v>Java</v>
      </c>
      <c r="F7291" s="1" t="str">
        <f>IFERROR(__xludf.DUMMYFUNCTION("""COMPUTED_VALUE"""),"JavaScript")</f>
        <v>JavaScript</v>
      </c>
      <c r="G7291" s="1" t="str">
        <f>IFERROR(__xludf.DUMMYFUNCTION("""COMPUTED_VALUE"""),"TypeScript")</f>
        <v>TypeScript</v>
      </c>
    </row>
    <row r="7292">
      <c r="B7292" s="1" t="str">
        <f>IFERROR(__xludf.DUMMYFUNCTION("""COMPUTED_VALUE"""),"HTML/CSS;Java;Python")</f>
        <v>HTML/CSS;Java;Python</v>
      </c>
      <c r="E7292" s="1" t="str">
        <f>IFERROR(__xludf.DUMMYFUNCTION("UNIQUE(SPLIT(B7292,"";""))"),"HTML/CSS")</f>
        <v>HTML/CSS</v>
      </c>
      <c r="F7292" s="1" t="str">
        <f>IFERROR(__xludf.DUMMYFUNCTION("""COMPUTED_VALUE"""),"Java")</f>
        <v>Java</v>
      </c>
      <c r="G7292" s="1" t="str">
        <f>IFERROR(__xludf.DUMMYFUNCTION("""COMPUTED_VALUE"""),"Python")</f>
        <v>Python</v>
      </c>
    </row>
    <row r="7293">
      <c r="B7293" s="1" t="str">
        <f>IFERROR(__xludf.DUMMYFUNCTION("""COMPUTED_VALUE"""),"Bash/Shell/PowerShell;Go;Java;Python")</f>
        <v>Bash/Shell/PowerShell;Go;Java;Python</v>
      </c>
      <c r="E7293" s="1" t="str">
        <f>IFERROR(__xludf.DUMMYFUNCTION("UNIQUE(SPLIT(B7293,"";""))"),"Bash/Shell/PowerShell")</f>
        <v>Bash/Shell/PowerShell</v>
      </c>
      <c r="F7293" s="1" t="str">
        <f>IFERROR(__xludf.DUMMYFUNCTION("""COMPUTED_VALUE"""),"Go")</f>
        <v>Go</v>
      </c>
      <c r="G7293" s="1" t="str">
        <f>IFERROR(__xludf.DUMMYFUNCTION("""COMPUTED_VALUE"""),"Java")</f>
        <v>Java</v>
      </c>
      <c r="H7293" s="1" t="str">
        <f>IFERROR(__xludf.DUMMYFUNCTION("""COMPUTED_VALUE"""),"Python")</f>
        <v>Python</v>
      </c>
    </row>
    <row r="7294">
      <c r="B7294" s="1" t="str">
        <f>IFERROR(__xludf.DUMMYFUNCTION("""COMPUTED_VALUE"""),"Bash/Shell/PowerShell;Go;Python;Ruby;Other(s):")</f>
        <v>Bash/Shell/PowerShell;Go;Python;Ruby;Other(s):</v>
      </c>
      <c r="E7294" s="1" t="str">
        <f>IFERROR(__xludf.DUMMYFUNCTION("UNIQUE(SPLIT(B7294,"";""))"),"Bash/Shell/PowerShell")</f>
        <v>Bash/Shell/PowerShell</v>
      </c>
      <c r="F7294" s="1" t="str">
        <f>IFERROR(__xludf.DUMMYFUNCTION("""COMPUTED_VALUE"""),"Go")</f>
        <v>Go</v>
      </c>
      <c r="G7294" s="1" t="str">
        <f>IFERROR(__xludf.DUMMYFUNCTION("""COMPUTED_VALUE"""),"Python")</f>
        <v>Python</v>
      </c>
      <c r="H7294" s="1" t="str">
        <f>IFERROR(__xludf.DUMMYFUNCTION("""COMPUTED_VALUE"""),"Ruby")</f>
        <v>Ruby</v>
      </c>
      <c r="I7294" s="1" t="str">
        <f>IFERROR(__xludf.DUMMYFUNCTION("""COMPUTED_VALUE"""),"Other(s):")</f>
        <v>Other(s):</v>
      </c>
    </row>
    <row r="7295">
      <c r="B7295" s="1" t="str">
        <f>IFERROR(__xludf.DUMMYFUNCTION("""COMPUTED_VALUE"""),"HTML/CSS;JavaScript;PHP;SQL")</f>
        <v>HTML/CSS;JavaScript;PHP;SQL</v>
      </c>
      <c r="E7295" s="1" t="str">
        <f>IFERROR(__xludf.DUMMYFUNCTION("UNIQUE(SPLIT(B7295,"";""))"),"HTML/CSS")</f>
        <v>HTML/CSS</v>
      </c>
      <c r="F7295" s="1" t="str">
        <f>IFERROR(__xludf.DUMMYFUNCTION("""COMPUTED_VALUE"""),"JavaScript")</f>
        <v>JavaScript</v>
      </c>
      <c r="G7295" s="1" t="str">
        <f>IFERROR(__xludf.DUMMYFUNCTION("""COMPUTED_VALUE"""),"PHP")</f>
        <v>PHP</v>
      </c>
      <c r="H7295" s="1" t="str">
        <f>IFERROR(__xludf.DUMMYFUNCTION("""COMPUTED_VALUE"""),"SQL")</f>
        <v>SQL</v>
      </c>
    </row>
    <row r="7296">
      <c r="B7296" s="1" t="str">
        <f>IFERROR(__xludf.DUMMYFUNCTION("""COMPUTED_VALUE"""),"Assembly;Bash/Shell/PowerShell;C;C++;HTML/CSS;JavaScript;PHP;Python;SQL")</f>
        <v>Assembly;Bash/Shell/PowerShell;C;C++;HTML/CSS;JavaScript;PHP;Python;SQL</v>
      </c>
      <c r="E7296" s="1" t="str">
        <f>IFERROR(__xludf.DUMMYFUNCTION("UNIQUE(SPLIT(B7296,"";""))"),"Assembly")</f>
        <v>Assembly</v>
      </c>
      <c r="F7296" s="1" t="str">
        <f>IFERROR(__xludf.DUMMYFUNCTION("""COMPUTED_VALUE"""),"Bash/Shell/PowerShell")</f>
        <v>Bash/Shell/PowerShell</v>
      </c>
      <c r="G7296" s="1" t="str">
        <f>IFERROR(__xludf.DUMMYFUNCTION("""COMPUTED_VALUE"""),"C")</f>
        <v>C</v>
      </c>
      <c r="H7296" s="1" t="str">
        <f>IFERROR(__xludf.DUMMYFUNCTION("""COMPUTED_VALUE"""),"C++")</f>
        <v>C++</v>
      </c>
      <c r="I7296" s="1" t="str">
        <f>IFERROR(__xludf.DUMMYFUNCTION("""COMPUTED_VALUE"""),"HTML/CSS")</f>
        <v>HTML/CSS</v>
      </c>
      <c r="J7296" s="1" t="str">
        <f>IFERROR(__xludf.DUMMYFUNCTION("""COMPUTED_VALUE"""),"JavaScript")</f>
        <v>JavaScript</v>
      </c>
      <c r="K7296" s="1" t="str">
        <f>IFERROR(__xludf.DUMMYFUNCTION("""COMPUTED_VALUE"""),"PHP")</f>
        <v>PHP</v>
      </c>
      <c r="L7296" s="1" t="str">
        <f>IFERROR(__xludf.DUMMYFUNCTION("""COMPUTED_VALUE"""),"Python")</f>
        <v>Python</v>
      </c>
      <c r="M7296" s="1" t="str">
        <f>IFERROR(__xludf.DUMMYFUNCTION("""COMPUTED_VALUE"""),"SQL")</f>
        <v>SQL</v>
      </c>
    </row>
    <row r="7297">
      <c r="B7297" s="1" t="str">
        <f>IFERROR(__xludf.DUMMYFUNCTION("""COMPUTED_VALUE"""),"HTML/CSS;JavaScript;PHP;SQL")</f>
        <v>HTML/CSS;JavaScript;PHP;SQL</v>
      </c>
      <c r="E7297" s="1" t="str">
        <f>IFERROR(__xludf.DUMMYFUNCTION("UNIQUE(SPLIT(B7297,"";""))"),"HTML/CSS")</f>
        <v>HTML/CSS</v>
      </c>
      <c r="F7297" s="1" t="str">
        <f>IFERROR(__xludf.DUMMYFUNCTION("""COMPUTED_VALUE"""),"JavaScript")</f>
        <v>JavaScript</v>
      </c>
      <c r="G7297" s="1" t="str">
        <f>IFERROR(__xludf.DUMMYFUNCTION("""COMPUTED_VALUE"""),"PHP")</f>
        <v>PHP</v>
      </c>
      <c r="H7297" s="1" t="str">
        <f>IFERROR(__xludf.DUMMYFUNCTION("""COMPUTED_VALUE"""),"SQL")</f>
        <v>SQL</v>
      </c>
    </row>
    <row r="7298">
      <c r="B7298" s="1" t="str">
        <f>IFERROR(__xludf.DUMMYFUNCTION("""COMPUTED_VALUE"""),"C;C++;HTML/CSS;Java;JavaScript;PHP;Swift;VBA")</f>
        <v>C;C++;HTML/CSS;Java;JavaScript;PHP;Swift;VBA</v>
      </c>
      <c r="E7298" s="1" t="str">
        <f>IFERROR(__xludf.DUMMYFUNCTION("UNIQUE(SPLIT(B7298,"";""))"),"C")</f>
        <v>C</v>
      </c>
      <c r="F7298" s="1" t="str">
        <f>IFERROR(__xludf.DUMMYFUNCTION("""COMPUTED_VALUE"""),"C++")</f>
        <v>C++</v>
      </c>
      <c r="G7298" s="1" t="str">
        <f>IFERROR(__xludf.DUMMYFUNCTION("""COMPUTED_VALUE"""),"HTML/CSS")</f>
        <v>HTML/CSS</v>
      </c>
      <c r="H7298" s="1" t="str">
        <f>IFERROR(__xludf.DUMMYFUNCTION("""COMPUTED_VALUE"""),"Java")</f>
        <v>Java</v>
      </c>
      <c r="I7298" s="1" t="str">
        <f>IFERROR(__xludf.DUMMYFUNCTION("""COMPUTED_VALUE"""),"JavaScript")</f>
        <v>JavaScript</v>
      </c>
      <c r="J7298" s="1" t="str">
        <f>IFERROR(__xludf.DUMMYFUNCTION("""COMPUTED_VALUE"""),"PHP")</f>
        <v>PHP</v>
      </c>
      <c r="K7298" s="1" t="str">
        <f>IFERROR(__xludf.DUMMYFUNCTION("""COMPUTED_VALUE"""),"Swift")</f>
        <v>Swift</v>
      </c>
      <c r="L7298" s="1" t="str">
        <f>IFERROR(__xludf.DUMMYFUNCTION("""COMPUTED_VALUE"""),"VBA")</f>
        <v>VBA</v>
      </c>
    </row>
    <row r="7299">
      <c r="B7299" s="1" t="str">
        <f>IFERROR(__xludf.DUMMYFUNCTION("""COMPUTED_VALUE"""),"HTML/CSS;JavaScript;PHP")</f>
        <v>HTML/CSS;JavaScript;PHP</v>
      </c>
      <c r="E7299" s="1" t="str">
        <f>IFERROR(__xludf.DUMMYFUNCTION("UNIQUE(SPLIT(B7299,"";""))"),"HTML/CSS")</f>
        <v>HTML/CSS</v>
      </c>
      <c r="F7299" s="1" t="str">
        <f>IFERROR(__xludf.DUMMYFUNCTION("""COMPUTED_VALUE"""),"JavaScript")</f>
        <v>JavaScript</v>
      </c>
      <c r="G7299" s="1" t="str">
        <f>IFERROR(__xludf.DUMMYFUNCTION("""COMPUTED_VALUE"""),"PHP")</f>
        <v>PHP</v>
      </c>
    </row>
    <row r="7300">
      <c r="B7300" s="1" t="str">
        <f>IFERROR(__xludf.DUMMYFUNCTION("""COMPUTED_VALUE"""),"C#;Go;HTML/CSS;Java;PHP;SQL")</f>
        <v>C#;Go;HTML/CSS;Java;PHP;SQL</v>
      </c>
      <c r="E7300" s="1" t="str">
        <f>IFERROR(__xludf.DUMMYFUNCTION("UNIQUE(SPLIT(B7300,"";""))"),"C#")</f>
        <v>C#</v>
      </c>
      <c r="F7300" s="1" t="str">
        <f>IFERROR(__xludf.DUMMYFUNCTION("""COMPUTED_VALUE"""),"Go")</f>
        <v>Go</v>
      </c>
      <c r="G7300" s="1" t="str">
        <f>IFERROR(__xludf.DUMMYFUNCTION("""COMPUTED_VALUE"""),"HTML/CSS")</f>
        <v>HTML/CSS</v>
      </c>
      <c r="H7300" s="1" t="str">
        <f>IFERROR(__xludf.DUMMYFUNCTION("""COMPUTED_VALUE"""),"Java")</f>
        <v>Java</v>
      </c>
      <c r="I7300" s="1" t="str">
        <f>IFERROR(__xludf.DUMMYFUNCTION("""COMPUTED_VALUE"""),"PHP")</f>
        <v>PHP</v>
      </c>
      <c r="J7300" s="1" t="str">
        <f>IFERROR(__xludf.DUMMYFUNCTION("""COMPUTED_VALUE"""),"SQL")</f>
        <v>SQL</v>
      </c>
    </row>
    <row r="7301">
      <c r="B7301" s="1" t="str">
        <f>IFERROR(__xludf.DUMMYFUNCTION("""COMPUTED_VALUE"""),"Go;SQL")</f>
        <v>Go;SQL</v>
      </c>
      <c r="E7301" s="1" t="str">
        <f>IFERROR(__xludf.DUMMYFUNCTION("UNIQUE(SPLIT(B7301,"";""))"),"Go")</f>
        <v>Go</v>
      </c>
      <c r="F7301" s="1" t="str">
        <f>IFERROR(__xludf.DUMMYFUNCTION("""COMPUTED_VALUE"""),"SQL")</f>
        <v>SQL</v>
      </c>
    </row>
    <row r="7302">
      <c r="B7302" s="1" t="str">
        <f>IFERROR(__xludf.DUMMYFUNCTION("""COMPUTED_VALUE"""),"C++;Java;JavaScript;Kotlin;Objective-C;Python;Swift")</f>
        <v>C++;Java;JavaScript;Kotlin;Objective-C;Python;Swift</v>
      </c>
      <c r="E7302" s="1" t="str">
        <f>IFERROR(__xludf.DUMMYFUNCTION("UNIQUE(SPLIT(B7302,"";""))"),"C++")</f>
        <v>C++</v>
      </c>
      <c r="F7302" s="1" t="str">
        <f>IFERROR(__xludf.DUMMYFUNCTION("""COMPUTED_VALUE"""),"Java")</f>
        <v>Java</v>
      </c>
      <c r="G7302" s="1" t="str">
        <f>IFERROR(__xludf.DUMMYFUNCTION("""COMPUTED_VALUE"""),"JavaScript")</f>
        <v>JavaScript</v>
      </c>
      <c r="H7302" s="1" t="str">
        <f>IFERROR(__xludf.DUMMYFUNCTION("""COMPUTED_VALUE"""),"Kotlin")</f>
        <v>Kotlin</v>
      </c>
      <c r="I7302" s="1" t="str">
        <f>IFERROR(__xludf.DUMMYFUNCTION("""COMPUTED_VALUE"""),"Objective-C")</f>
        <v>Objective-C</v>
      </c>
      <c r="J7302" s="1" t="str">
        <f>IFERROR(__xludf.DUMMYFUNCTION("""COMPUTED_VALUE"""),"Python")</f>
        <v>Python</v>
      </c>
      <c r="K7302" s="1" t="str">
        <f>IFERROR(__xludf.DUMMYFUNCTION("""COMPUTED_VALUE"""),"Swift")</f>
        <v>Swift</v>
      </c>
    </row>
    <row r="7303">
      <c r="B7303" s="1" t="str">
        <f>IFERROR(__xludf.DUMMYFUNCTION("""COMPUTED_VALUE"""),"Bash/Shell/PowerShell;HTML/CSS;JavaScript;Python;SQL")</f>
        <v>Bash/Shell/PowerShell;HTML/CSS;JavaScript;Python;SQL</v>
      </c>
      <c r="E7303" s="1" t="str">
        <f>IFERROR(__xludf.DUMMYFUNCTION("UNIQUE(SPLIT(B7303,"";""))"),"Bash/Shell/PowerShell")</f>
        <v>Bash/Shell/PowerShell</v>
      </c>
      <c r="F7303" s="1" t="str">
        <f>IFERROR(__xludf.DUMMYFUNCTION("""COMPUTED_VALUE"""),"HTML/CSS")</f>
        <v>HTML/CSS</v>
      </c>
      <c r="G7303" s="1" t="str">
        <f>IFERROR(__xludf.DUMMYFUNCTION("""COMPUTED_VALUE"""),"JavaScript")</f>
        <v>JavaScript</v>
      </c>
      <c r="H7303" s="1" t="str">
        <f>IFERROR(__xludf.DUMMYFUNCTION("""COMPUTED_VALUE"""),"Python")</f>
        <v>Python</v>
      </c>
      <c r="I7303" s="1" t="str">
        <f>IFERROR(__xludf.DUMMYFUNCTION("""COMPUTED_VALUE"""),"SQL")</f>
        <v>SQL</v>
      </c>
    </row>
    <row r="7304">
      <c r="B7304" s="1" t="str">
        <f>IFERROR(__xludf.DUMMYFUNCTION("""COMPUTED_VALUE"""),"C#;SQL")</f>
        <v>C#;SQL</v>
      </c>
      <c r="E7304" s="1" t="str">
        <f>IFERROR(__xludf.DUMMYFUNCTION("UNIQUE(SPLIT(B7304,"";""))"),"C#")</f>
        <v>C#</v>
      </c>
      <c r="F7304" s="1" t="str">
        <f>IFERROR(__xludf.DUMMYFUNCTION("""COMPUTED_VALUE"""),"SQL")</f>
        <v>SQL</v>
      </c>
    </row>
    <row r="7305">
      <c r="B7305" s="1" t="str">
        <f>IFERROR(__xludf.DUMMYFUNCTION("""COMPUTED_VALUE"""),"Bash/Shell/PowerShell;HTML/CSS;Java;JavaScript;Scala;Other(s):")</f>
        <v>Bash/Shell/PowerShell;HTML/CSS;Java;JavaScript;Scala;Other(s):</v>
      </c>
      <c r="E7305" s="1" t="str">
        <f>IFERROR(__xludf.DUMMYFUNCTION("UNIQUE(SPLIT(B7305,"";""))"),"Bash/Shell/PowerShell")</f>
        <v>Bash/Shell/PowerShell</v>
      </c>
      <c r="F7305" s="1" t="str">
        <f>IFERROR(__xludf.DUMMYFUNCTION("""COMPUTED_VALUE"""),"HTML/CSS")</f>
        <v>HTML/CSS</v>
      </c>
      <c r="G7305" s="1" t="str">
        <f>IFERROR(__xludf.DUMMYFUNCTION("""COMPUTED_VALUE"""),"Java")</f>
        <v>Java</v>
      </c>
      <c r="H7305" s="1" t="str">
        <f>IFERROR(__xludf.DUMMYFUNCTION("""COMPUTED_VALUE"""),"JavaScript")</f>
        <v>JavaScript</v>
      </c>
      <c r="I7305" s="1" t="str">
        <f>IFERROR(__xludf.DUMMYFUNCTION("""COMPUTED_VALUE"""),"Scala")</f>
        <v>Scala</v>
      </c>
      <c r="J7305" s="1" t="str">
        <f>IFERROR(__xludf.DUMMYFUNCTION("""COMPUTED_VALUE"""),"Other(s):")</f>
        <v>Other(s):</v>
      </c>
    </row>
    <row r="7306">
      <c r="B7306" s="1" t="str">
        <f>IFERROR(__xludf.DUMMYFUNCTION("""COMPUTED_VALUE"""),"C++")</f>
        <v>C++</v>
      </c>
      <c r="E7306" s="1" t="str">
        <f>IFERROR(__xludf.DUMMYFUNCTION("UNIQUE(SPLIT(B7306,"";""))"),"C++")</f>
        <v>C++</v>
      </c>
    </row>
    <row r="7307">
      <c r="B7307" s="1" t="str">
        <f>IFERROR(__xludf.DUMMYFUNCTION("""COMPUTED_VALUE"""),"C;C++;C#")</f>
        <v>C;C++;C#</v>
      </c>
      <c r="E7307" s="1" t="str">
        <f>IFERROR(__xludf.DUMMYFUNCTION("UNIQUE(SPLIT(B7307,"";""))"),"C")</f>
        <v>C</v>
      </c>
      <c r="F7307" s="1" t="str">
        <f>IFERROR(__xludf.DUMMYFUNCTION("""COMPUTED_VALUE"""),"C++")</f>
        <v>C++</v>
      </c>
      <c r="G7307" s="1" t="str">
        <f>IFERROR(__xludf.DUMMYFUNCTION("""COMPUTED_VALUE"""),"C#")</f>
        <v>C#</v>
      </c>
    </row>
    <row r="7308">
      <c r="B7308" s="1" t="str">
        <f>IFERROR(__xludf.DUMMYFUNCTION("""COMPUTED_VALUE"""),"HTML/CSS;JavaScript")</f>
        <v>HTML/CSS;JavaScript</v>
      </c>
      <c r="E7308" s="1" t="str">
        <f>IFERROR(__xludf.DUMMYFUNCTION("UNIQUE(SPLIT(B7308,"";""))"),"HTML/CSS")</f>
        <v>HTML/CSS</v>
      </c>
      <c r="F7308" s="1" t="str">
        <f>IFERROR(__xludf.DUMMYFUNCTION("""COMPUTED_VALUE"""),"JavaScript")</f>
        <v>JavaScript</v>
      </c>
    </row>
    <row r="7309">
      <c r="B7309" s="1" t="str">
        <f>IFERROR(__xludf.DUMMYFUNCTION("""COMPUTED_VALUE"""),"Bash/Shell/PowerShell;C#;HTML/CSS;JavaScript;Other(s):")</f>
        <v>Bash/Shell/PowerShell;C#;HTML/CSS;JavaScript;Other(s):</v>
      </c>
      <c r="E7309" s="1" t="str">
        <f>IFERROR(__xludf.DUMMYFUNCTION("UNIQUE(SPLIT(B7309,"";""))"),"Bash/Shell/PowerShell")</f>
        <v>Bash/Shell/PowerShell</v>
      </c>
      <c r="F7309" s="1" t="str">
        <f>IFERROR(__xludf.DUMMYFUNCTION("""COMPUTED_VALUE"""),"C#")</f>
        <v>C#</v>
      </c>
      <c r="G7309" s="1" t="str">
        <f>IFERROR(__xludf.DUMMYFUNCTION("""COMPUTED_VALUE"""),"HTML/CSS")</f>
        <v>HTML/CSS</v>
      </c>
      <c r="H7309" s="1" t="str">
        <f>IFERROR(__xludf.DUMMYFUNCTION("""COMPUTED_VALUE"""),"JavaScript")</f>
        <v>JavaScript</v>
      </c>
      <c r="I7309" s="1" t="str">
        <f>IFERROR(__xludf.DUMMYFUNCTION("""COMPUTED_VALUE"""),"Other(s):")</f>
        <v>Other(s):</v>
      </c>
    </row>
    <row r="7310">
      <c r="B7310" s="1" t="str">
        <f>IFERROR(__xludf.DUMMYFUNCTION("""COMPUTED_VALUE"""),"Bash/Shell/PowerShell;HTML/CSS;JavaScript;Objective-C;Ruby;Swift")</f>
        <v>Bash/Shell/PowerShell;HTML/CSS;JavaScript;Objective-C;Ruby;Swift</v>
      </c>
      <c r="E7310" s="1" t="str">
        <f>IFERROR(__xludf.DUMMYFUNCTION("UNIQUE(SPLIT(B7310,"";""))"),"Bash/Shell/PowerShell")</f>
        <v>Bash/Shell/PowerShell</v>
      </c>
      <c r="F7310" s="1" t="str">
        <f>IFERROR(__xludf.DUMMYFUNCTION("""COMPUTED_VALUE"""),"HTML/CSS")</f>
        <v>HTML/CSS</v>
      </c>
      <c r="G7310" s="1" t="str">
        <f>IFERROR(__xludf.DUMMYFUNCTION("""COMPUTED_VALUE"""),"JavaScript")</f>
        <v>JavaScript</v>
      </c>
      <c r="H7310" s="1" t="str">
        <f>IFERROR(__xludf.DUMMYFUNCTION("""COMPUTED_VALUE"""),"Objective-C")</f>
        <v>Objective-C</v>
      </c>
      <c r="I7310" s="1" t="str">
        <f>IFERROR(__xludf.DUMMYFUNCTION("""COMPUTED_VALUE"""),"Ruby")</f>
        <v>Ruby</v>
      </c>
      <c r="J7310" s="1" t="str">
        <f>IFERROR(__xludf.DUMMYFUNCTION("""COMPUTED_VALUE"""),"Swift")</f>
        <v>Swift</v>
      </c>
    </row>
    <row r="7311">
      <c r="B7311" s="1" t="str">
        <f>IFERROR(__xludf.DUMMYFUNCTION("""COMPUTED_VALUE"""),"C++;R")</f>
        <v>C++;R</v>
      </c>
      <c r="E7311" s="1" t="str">
        <f>IFERROR(__xludf.DUMMYFUNCTION("UNIQUE(SPLIT(B7311,"";""))"),"C++")</f>
        <v>C++</v>
      </c>
      <c r="F7311" s="1" t="str">
        <f>IFERROR(__xludf.DUMMYFUNCTION("""COMPUTED_VALUE"""),"R")</f>
        <v>R</v>
      </c>
    </row>
    <row r="7312">
      <c r="B7312" s="1" t="str">
        <f>IFERROR(__xludf.DUMMYFUNCTION("""COMPUTED_VALUE"""),"C;C++;HTML/CSS;JavaScript;Python;R")</f>
        <v>C;C++;HTML/CSS;JavaScript;Python;R</v>
      </c>
      <c r="E7312" s="1" t="str">
        <f>IFERROR(__xludf.DUMMYFUNCTION("UNIQUE(SPLIT(B7312,"";""))"),"C")</f>
        <v>C</v>
      </c>
      <c r="F7312" s="1" t="str">
        <f>IFERROR(__xludf.DUMMYFUNCTION("""COMPUTED_VALUE"""),"C++")</f>
        <v>C++</v>
      </c>
      <c r="G7312" s="1" t="str">
        <f>IFERROR(__xludf.DUMMYFUNCTION("""COMPUTED_VALUE"""),"HTML/CSS")</f>
        <v>HTML/CSS</v>
      </c>
      <c r="H7312" s="1" t="str">
        <f>IFERROR(__xludf.DUMMYFUNCTION("""COMPUTED_VALUE"""),"JavaScript")</f>
        <v>JavaScript</v>
      </c>
      <c r="I7312" s="1" t="str">
        <f>IFERROR(__xludf.DUMMYFUNCTION("""COMPUTED_VALUE"""),"Python")</f>
        <v>Python</v>
      </c>
      <c r="J7312" s="1" t="str">
        <f>IFERROR(__xludf.DUMMYFUNCTION("""COMPUTED_VALUE"""),"R")</f>
        <v>R</v>
      </c>
    </row>
    <row r="7313">
      <c r="B7313" s="1" t="str">
        <f>IFERROR(__xludf.DUMMYFUNCTION("""COMPUTED_VALUE"""),"C#;HTML/CSS;JavaScript;SQL")</f>
        <v>C#;HTML/CSS;JavaScript;SQL</v>
      </c>
      <c r="E7313" s="1" t="str">
        <f>IFERROR(__xludf.DUMMYFUNCTION("UNIQUE(SPLIT(B7313,"";""))"),"C#")</f>
        <v>C#</v>
      </c>
      <c r="F7313" s="1" t="str">
        <f>IFERROR(__xludf.DUMMYFUNCTION("""COMPUTED_VALUE"""),"HTML/CSS")</f>
        <v>HTML/CSS</v>
      </c>
      <c r="G7313" s="1" t="str">
        <f>IFERROR(__xludf.DUMMYFUNCTION("""COMPUTED_VALUE"""),"JavaScript")</f>
        <v>JavaScript</v>
      </c>
      <c r="H7313" s="1" t="str">
        <f>IFERROR(__xludf.DUMMYFUNCTION("""COMPUTED_VALUE"""),"SQL")</f>
        <v>SQL</v>
      </c>
    </row>
    <row r="7314">
      <c r="B7314" s="1" t="str">
        <f>IFERROR(__xludf.DUMMYFUNCTION("""COMPUTED_VALUE"""),"Bash/Shell/PowerShell;C#;HTML/CSS;Java;JavaScript;SQL;TypeScript")</f>
        <v>Bash/Shell/PowerShell;C#;HTML/CSS;Java;JavaScript;SQL;TypeScript</v>
      </c>
      <c r="E7314" s="1" t="str">
        <f>IFERROR(__xludf.DUMMYFUNCTION("UNIQUE(SPLIT(B7314,"";""))"),"Bash/Shell/PowerShell")</f>
        <v>Bash/Shell/PowerShell</v>
      </c>
      <c r="F7314" s="1" t="str">
        <f>IFERROR(__xludf.DUMMYFUNCTION("""COMPUTED_VALUE"""),"C#")</f>
        <v>C#</v>
      </c>
      <c r="G7314" s="1" t="str">
        <f>IFERROR(__xludf.DUMMYFUNCTION("""COMPUTED_VALUE"""),"HTML/CSS")</f>
        <v>HTML/CSS</v>
      </c>
      <c r="H7314" s="1" t="str">
        <f>IFERROR(__xludf.DUMMYFUNCTION("""COMPUTED_VALUE"""),"Java")</f>
        <v>Java</v>
      </c>
      <c r="I7314" s="1" t="str">
        <f>IFERROR(__xludf.DUMMYFUNCTION("""COMPUTED_VALUE"""),"JavaScript")</f>
        <v>JavaScript</v>
      </c>
      <c r="J7314" s="1" t="str">
        <f>IFERROR(__xludf.DUMMYFUNCTION("""COMPUTED_VALUE"""),"SQL")</f>
        <v>SQL</v>
      </c>
      <c r="K7314" s="1" t="str">
        <f>IFERROR(__xludf.DUMMYFUNCTION("""COMPUTED_VALUE"""),"TypeScript")</f>
        <v>TypeScript</v>
      </c>
    </row>
    <row r="7315">
      <c r="B7315" s="1" t="str">
        <f>IFERROR(__xludf.DUMMYFUNCTION("""COMPUTED_VALUE"""),"Assembly;Bash/Shell/PowerShell;C++;HTML/CSS;Java;JavaScript;Objective-C;SQL;Other(s):")</f>
        <v>Assembly;Bash/Shell/PowerShell;C++;HTML/CSS;Java;JavaScript;Objective-C;SQL;Other(s):</v>
      </c>
      <c r="E7315" s="1" t="str">
        <f>IFERROR(__xludf.DUMMYFUNCTION("UNIQUE(SPLIT(B7315,"";""))"),"Assembly")</f>
        <v>Assembly</v>
      </c>
      <c r="F7315" s="1" t="str">
        <f>IFERROR(__xludf.DUMMYFUNCTION("""COMPUTED_VALUE"""),"Bash/Shell/PowerShell")</f>
        <v>Bash/Shell/PowerShell</v>
      </c>
      <c r="G7315" s="1" t="str">
        <f>IFERROR(__xludf.DUMMYFUNCTION("""COMPUTED_VALUE"""),"C++")</f>
        <v>C++</v>
      </c>
      <c r="H7315" s="1" t="str">
        <f>IFERROR(__xludf.DUMMYFUNCTION("""COMPUTED_VALUE"""),"HTML/CSS")</f>
        <v>HTML/CSS</v>
      </c>
      <c r="I7315" s="1" t="str">
        <f>IFERROR(__xludf.DUMMYFUNCTION("""COMPUTED_VALUE"""),"Java")</f>
        <v>Java</v>
      </c>
      <c r="J7315" s="1" t="str">
        <f>IFERROR(__xludf.DUMMYFUNCTION("""COMPUTED_VALUE"""),"JavaScript")</f>
        <v>JavaScript</v>
      </c>
      <c r="K7315" s="1" t="str">
        <f>IFERROR(__xludf.DUMMYFUNCTION("""COMPUTED_VALUE"""),"Objective-C")</f>
        <v>Objective-C</v>
      </c>
      <c r="L7315" s="1" t="str">
        <f>IFERROR(__xludf.DUMMYFUNCTION("""COMPUTED_VALUE"""),"SQL")</f>
        <v>SQL</v>
      </c>
      <c r="M7315" s="1" t="str">
        <f>IFERROR(__xludf.DUMMYFUNCTION("""COMPUTED_VALUE"""),"Other(s):")</f>
        <v>Other(s):</v>
      </c>
    </row>
    <row r="7316">
      <c r="B7316" s="1" t="str">
        <f>IFERROR(__xludf.DUMMYFUNCTION("""COMPUTED_VALUE"""),"Assembly;Bash/Shell/PowerShell;C;C#;HTML/CSS;Java;JavaScript;PHP;Python;TypeScript")</f>
        <v>Assembly;Bash/Shell/PowerShell;C;C#;HTML/CSS;Java;JavaScript;PHP;Python;TypeScript</v>
      </c>
      <c r="E7316" s="1" t="str">
        <f>IFERROR(__xludf.DUMMYFUNCTION("UNIQUE(SPLIT(B7316,"";""))"),"Assembly")</f>
        <v>Assembly</v>
      </c>
      <c r="F7316" s="1" t="str">
        <f>IFERROR(__xludf.DUMMYFUNCTION("""COMPUTED_VALUE"""),"Bash/Shell/PowerShell")</f>
        <v>Bash/Shell/PowerShell</v>
      </c>
      <c r="G7316" s="1" t="str">
        <f>IFERROR(__xludf.DUMMYFUNCTION("""COMPUTED_VALUE"""),"C")</f>
        <v>C</v>
      </c>
      <c r="H7316" s="1" t="str">
        <f>IFERROR(__xludf.DUMMYFUNCTION("""COMPUTED_VALUE"""),"C#")</f>
        <v>C#</v>
      </c>
      <c r="I7316" s="1" t="str">
        <f>IFERROR(__xludf.DUMMYFUNCTION("""COMPUTED_VALUE"""),"HTML/CSS")</f>
        <v>HTML/CSS</v>
      </c>
      <c r="J7316" s="1" t="str">
        <f>IFERROR(__xludf.DUMMYFUNCTION("""COMPUTED_VALUE"""),"Java")</f>
        <v>Java</v>
      </c>
      <c r="K7316" s="1" t="str">
        <f>IFERROR(__xludf.DUMMYFUNCTION("""COMPUTED_VALUE"""),"JavaScript")</f>
        <v>JavaScript</v>
      </c>
      <c r="L7316" s="1" t="str">
        <f>IFERROR(__xludf.DUMMYFUNCTION("""COMPUTED_VALUE"""),"PHP")</f>
        <v>PHP</v>
      </c>
      <c r="M7316" s="1" t="str">
        <f>IFERROR(__xludf.DUMMYFUNCTION("""COMPUTED_VALUE"""),"Python")</f>
        <v>Python</v>
      </c>
      <c r="N7316" s="1" t="str">
        <f>IFERROR(__xludf.DUMMYFUNCTION("""COMPUTED_VALUE"""),"TypeScript")</f>
        <v>TypeScript</v>
      </c>
    </row>
    <row r="7317">
      <c r="B7317" s="1" t="str">
        <f>IFERROR(__xludf.DUMMYFUNCTION("""COMPUTED_VALUE"""),"C;HTML/CSS;Java;Kotlin;PHP;Python;Ruby;SQL")</f>
        <v>C;HTML/CSS;Java;Kotlin;PHP;Python;Ruby;SQL</v>
      </c>
      <c r="E7317" s="1" t="str">
        <f>IFERROR(__xludf.DUMMYFUNCTION("UNIQUE(SPLIT(B7317,"";""))"),"C")</f>
        <v>C</v>
      </c>
      <c r="F7317" s="1" t="str">
        <f>IFERROR(__xludf.DUMMYFUNCTION("""COMPUTED_VALUE"""),"HTML/CSS")</f>
        <v>HTML/CSS</v>
      </c>
      <c r="G7317" s="1" t="str">
        <f>IFERROR(__xludf.DUMMYFUNCTION("""COMPUTED_VALUE"""),"Java")</f>
        <v>Java</v>
      </c>
      <c r="H7317" s="1" t="str">
        <f>IFERROR(__xludf.DUMMYFUNCTION("""COMPUTED_VALUE"""),"Kotlin")</f>
        <v>Kotlin</v>
      </c>
      <c r="I7317" s="1" t="str">
        <f>IFERROR(__xludf.DUMMYFUNCTION("""COMPUTED_VALUE"""),"PHP")</f>
        <v>PHP</v>
      </c>
      <c r="J7317" s="1" t="str">
        <f>IFERROR(__xludf.DUMMYFUNCTION("""COMPUTED_VALUE"""),"Python")</f>
        <v>Python</v>
      </c>
      <c r="K7317" s="1" t="str">
        <f>IFERROR(__xludf.DUMMYFUNCTION("""COMPUTED_VALUE"""),"Ruby")</f>
        <v>Ruby</v>
      </c>
      <c r="L7317" s="1" t="str">
        <f>IFERROR(__xludf.DUMMYFUNCTION("""COMPUTED_VALUE"""),"SQL")</f>
        <v>SQL</v>
      </c>
    </row>
    <row r="7318">
      <c r="B7318" s="1" t="str">
        <f>IFERROR(__xludf.DUMMYFUNCTION("""COMPUTED_VALUE"""),"HTML/CSS;JavaScript;Python;R;SQL")</f>
        <v>HTML/CSS;JavaScript;Python;R;SQL</v>
      </c>
      <c r="E7318" s="1" t="str">
        <f>IFERROR(__xludf.DUMMYFUNCTION("UNIQUE(SPLIT(B7318,"";""))"),"HTML/CSS")</f>
        <v>HTML/CSS</v>
      </c>
      <c r="F7318" s="1" t="str">
        <f>IFERROR(__xludf.DUMMYFUNCTION("""COMPUTED_VALUE"""),"JavaScript")</f>
        <v>JavaScript</v>
      </c>
      <c r="G7318" s="1" t="str">
        <f>IFERROR(__xludf.DUMMYFUNCTION("""COMPUTED_VALUE"""),"Python")</f>
        <v>Python</v>
      </c>
      <c r="H7318" s="1" t="str">
        <f>IFERROR(__xludf.DUMMYFUNCTION("""COMPUTED_VALUE"""),"R")</f>
        <v>R</v>
      </c>
      <c r="I7318" s="1" t="str">
        <f>IFERROR(__xludf.DUMMYFUNCTION("""COMPUTED_VALUE"""),"SQL")</f>
        <v>SQL</v>
      </c>
    </row>
    <row r="7319">
      <c r="B7319" s="1" t="str">
        <f>IFERROR(__xludf.DUMMYFUNCTION("""COMPUTED_VALUE"""),"Assembly;HTML/CSS;JavaScript;PHP")</f>
        <v>Assembly;HTML/CSS;JavaScript;PHP</v>
      </c>
      <c r="E7319" s="1" t="str">
        <f>IFERROR(__xludf.DUMMYFUNCTION("UNIQUE(SPLIT(B7319,"";""))"),"Assembly")</f>
        <v>Assembly</v>
      </c>
      <c r="F7319" s="1" t="str">
        <f>IFERROR(__xludf.DUMMYFUNCTION("""COMPUTED_VALUE"""),"HTML/CSS")</f>
        <v>HTML/CSS</v>
      </c>
      <c r="G7319" s="1" t="str">
        <f>IFERROR(__xludf.DUMMYFUNCTION("""COMPUTED_VALUE"""),"JavaScript")</f>
        <v>JavaScript</v>
      </c>
      <c r="H7319" s="1" t="str">
        <f>IFERROR(__xludf.DUMMYFUNCTION("""COMPUTED_VALUE"""),"PHP")</f>
        <v>PHP</v>
      </c>
    </row>
    <row r="7320">
      <c r="B7320" s="1" t="str">
        <f>IFERROR(__xludf.DUMMYFUNCTION("""COMPUTED_VALUE"""),"Bash/Shell/PowerShell;Go;HTML/CSS;Java;JavaScript;Kotlin;Objective-C;Python;Swift;TypeScript")</f>
        <v>Bash/Shell/PowerShell;Go;HTML/CSS;Java;JavaScript;Kotlin;Objective-C;Python;Swift;TypeScript</v>
      </c>
      <c r="E7320" s="1" t="str">
        <f>IFERROR(__xludf.DUMMYFUNCTION("UNIQUE(SPLIT(B7320,"";""))"),"Bash/Shell/PowerShell")</f>
        <v>Bash/Shell/PowerShell</v>
      </c>
      <c r="F7320" s="1" t="str">
        <f>IFERROR(__xludf.DUMMYFUNCTION("""COMPUTED_VALUE"""),"Go")</f>
        <v>Go</v>
      </c>
      <c r="G7320" s="1" t="str">
        <f>IFERROR(__xludf.DUMMYFUNCTION("""COMPUTED_VALUE"""),"HTML/CSS")</f>
        <v>HTML/CSS</v>
      </c>
      <c r="H7320" s="1" t="str">
        <f>IFERROR(__xludf.DUMMYFUNCTION("""COMPUTED_VALUE"""),"Java")</f>
        <v>Java</v>
      </c>
      <c r="I7320" s="1" t="str">
        <f>IFERROR(__xludf.DUMMYFUNCTION("""COMPUTED_VALUE"""),"JavaScript")</f>
        <v>JavaScript</v>
      </c>
      <c r="J7320" s="1" t="str">
        <f>IFERROR(__xludf.DUMMYFUNCTION("""COMPUTED_VALUE"""),"Kotlin")</f>
        <v>Kotlin</v>
      </c>
      <c r="K7320" s="1" t="str">
        <f>IFERROR(__xludf.DUMMYFUNCTION("""COMPUTED_VALUE"""),"Objective-C")</f>
        <v>Objective-C</v>
      </c>
      <c r="L7320" s="1" t="str">
        <f>IFERROR(__xludf.DUMMYFUNCTION("""COMPUTED_VALUE"""),"Python")</f>
        <v>Python</v>
      </c>
      <c r="M7320" s="1" t="str">
        <f>IFERROR(__xludf.DUMMYFUNCTION("""COMPUTED_VALUE"""),"Swift")</f>
        <v>Swift</v>
      </c>
      <c r="N7320" s="1" t="str">
        <f>IFERROR(__xludf.DUMMYFUNCTION("""COMPUTED_VALUE"""),"TypeScript")</f>
        <v>TypeScript</v>
      </c>
    </row>
    <row r="7321">
      <c r="B7321" s="1" t="str">
        <f>IFERROR(__xludf.DUMMYFUNCTION("""COMPUTED_VALUE"""),"C#;JavaScript;SQL")</f>
        <v>C#;JavaScript;SQL</v>
      </c>
      <c r="E7321" s="1" t="str">
        <f>IFERROR(__xludf.DUMMYFUNCTION("UNIQUE(SPLIT(B7321,"";""))"),"C#")</f>
        <v>C#</v>
      </c>
      <c r="F7321" s="1" t="str">
        <f>IFERROR(__xludf.DUMMYFUNCTION("""COMPUTED_VALUE"""),"JavaScript")</f>
        <v>JavaScript</v>
      </c>
      <c r="G7321" s="1" t="str">
        <f>IFERROR(__xludf.DUMMYFUNCTION("""COMPUTED_VALUE"""),"SQL")</f>
        <v>SQL</v>
      </c>
    </row>
    <row r="7322">
      <c r="B7322" s="1" t="str">
        <f>IFERROR(__xludf.DUMMYFUNCTION("""COMPUTED_VALUE"""),"Assembly;Go;HTML/CSS;Java;JavaScript;Swift;TypeScript")</f>
        <v>Assembly;Go;HTML/CSS;Java;JavaScript;Swift;TypeScript</v>
      </c>
      <c r="E7322" s="1" t="str">
        <f>IFERROR(__xludf.DUMMYFUNCTION("UNIQUE(SPLIT(B7322,"";""))"),"Assembly")</f>
        <v>Assembly</v>
      </c>
      <c r="F7322" s="1" t="str">
        <f>IFERROR(__xludf.DUMMYFUNCTION("""COMPUTED_VALUE"""),"Go")</f>
        <v>Go</v>
      </c>
      <c r="G7322" s="1" t="str">
        <f>IFERROR(__xludf.DUMMYFUNCTION("""COMPUTED_VALUE"""),"HTML/CSS")</f>
        <v>HTML/CSS</v>
      </c>
      <c r="H7322" s="1" t="str">
        <f>IFERROR(__xludf.DUMMYFUNCTION("""COMPUTED_VALUE"""),"Java")</f>
        <v>Java</v>
      </c>
      <c r="I7322" s="1" t="str">
        <f>IFERROR(__xludf.DUMMYFUNCTION("""COMPUTED_VALUE"""),"JavaScript")</f>
        <v>JavaScript</v>
      </c>
      <c r="J7322" s="1" t="str">
        <f>IFERROR(__xludf.DUMMYFUNCTION("""COMPUTED_VALUE"""),"Swift")</f>
        <v>Swift</v>
      </c>
      <c r="K7322" s="1" t="str">
        <f>IFERROR(__xludf.DUMMYFUNCTION("""COMPUTED_VALUE"""),"TypeScript")</f>
        <v>TypeScript</v>
      </c>
    </row>
    <row r="7323">
      <c r="B7323" s="1" t="str">
        <f>IFERROR(__xludf.DUMMYFUNCTION("""COMPUTED_VALUE"""),"Assembly;Bash/Shell/PowerShell;C#;HTML/CSS;JavaScript;Python")</f>
        <v>Assembly;Bash/Shell/PowerShell;C#;HTML/CSS;JavaScript;Python</v>
      </c>
      <c r="E7323" s="1" t="str">
        <f>IFERROR(__xludf.DUMMYFUNCTION("UNIQUE(SPLIT(B7323,"";""))"),"Assembly")</f>
        <v>Assembly</v>
      </c>
      <c r="F7323" s="1" t="str">
        <f>IFERROR(__xludf.DUMMYFUNCTION("""COMPUTED_VALUE"""),"Bash/Shell/PowerShell")</f>
        <v>Bash/Shell/PowerShell</v>
      </c>
      <c r="G7323" s="1" t="str">
        <f>IFERROR(__xludf.DUMMYFUNCTION("""COMPUTED_VALUE"""),"C#")</f>
        <v>C#</v>
      </c>
      <c r="H7323" s="1" t="str">
        <f>IFERROR(__xludf.DUMMYFUNCTION("""COMPUTED_VALUE"""),"HTML/CSS")</f>
        <v>HTML/CSS</v>
      </c>
      <c r="I7323" s="1" t="str">
        <f>IFERROR(__xludf.DUMMYFUNCTION("""COMPUTED_VALUE"""),"JavaScript")</f>
        <v>JavaScript</v>
      </c>
      <c r="J7323" s="1" t="str">
        <f>IFERROR(__xludf.DUMMYFUNCTION("""COMPUTED_VALUE"""),"Python")</f>
        <v>Python</v>
      </c>
    </row>
    <row r="7324">
      <c r="B7324" s="1" t="str">
        <f>IFERROR(__xludf.DUMMYFUNCTION("""COMPUTED_VALUE"""),"Bash/Shell/PowerShell;Elixir;Python;Other(s):")</f>
        <v>Bash/Shell/PowerShell;Elixir;Python;Other(s):</v>
      </c>
      <c r="E7324" s="1" t="str">
        <f>IFERROR(__xludf.DUMMYFUNCTION("UNIQUE(SPLIT(B7324,"";""))"),"Bash/Shell/PowerShell")</f>
        <v>Bash/Shell/PowerShell</v>
      </c>
      <c r="F7324" s="1" t="str">
        <f>IFERROR(__xludf.DUMMYFUNCTION("""COMPUTED_VALUE"""),"Elixir")</f>
        <v>Elixir</v>
      </c>
      <c r="G7324" s="1" t="str">
        <f>IFERROR(__xludf.DUMMYFUNCTION("""COMPUTED_VALUE"""),"Python")</f>
        <v>Python</v>
      </c>
      <c r="H7324" s="1" t="str">
        <f>IFERROR(__xludf.DUMMYFUNCTION("""COMPUTED_VALUE"""),"Other(s):")</f>
        <v>Other(s):</v>
      </c>
    </row>
    <row r="7325">
      <c r="B7325" s="1" t="str">
        <f>IFERROR(__xludf.DUMMYFUNCTION("""COMPUTED_VALUE"""),"Bash/Shell/PowerShell;C#;Java;Python")</f>
        <v>Bash/Shell/PowerShell;C#;Java;Python</v>
      </c>
      <c r="E7325" s="1" t="str">
        <f>IFERROR(__xludf.DUMMYFUNCTION("UNIQUE(SPLIT(B7325,"";""))"),"Bash/Shell/PowerShell")</f>
        <v>Bash/Shell/PowerShell</v>
      </c>
      <c r="F7325" s="1" t="str">
        <f>IFERROR(__xludf.DUMMYFUNCTION("""COMPUTED_VALUE"""),"C#")</f>
        <v>C#</v>
      </c>
      <c r="G7325" s="1" t="str">
        <f>IFERROR(__xludf.DUMMYFUNCTION("""COMPUTED_VALUE"""),"Java")</f>
        <v>Java</v>
      </c>
      <c r="H7325" s="1" t="str">
        <f>IFERROR(__xludf.DUMMYFUNCTION("""COMPUTED_VALUE"""),"Python")</f>
        <v>Python</v>
      </c>
    </row>
    <row r="7326">
      <c r="B7326" s="1" t="str">
        <f>IFERROR(__xludf.DUMMYFUNCTION("""COMPUTED_VALUE"""),"Assembly;Bash/Shell/PowerShell;HTML/CSS;Java;JavaScript;PHP;Python;SQL;Swift")</f>
        <v>Assembly;Bash/Shell/PowerShell;HTML/CSS;Java;JavaScript;PHP;Python;SQL;Swift</v>
      </c>
      <c r="E7326" s="1" t="str">
        <f>IFERROR(__xludf.DUMMYFUNCTION("UNIQUE(SPLIT(B7326,"";""))"),"Assembly")</f>
        <v>Assembly</v>
      </c>
      <c r="F7326" s="1" t="str">
        <f>IFERROR(__xludf.DUMMYFUNCTION("""COMPUTED_VALUE"""),"Bash/Shell/PowerShell")</f>
        <v>Bash/Shell/PowerShell</v>
      </c>
      <c r="G7326" s="1" t="str">
        <f>IFERROR(__xludf.DUMMYFUNCTION("""COMPUTED_VALUE"""),"HTML/CSS")</f>
        <v>HTML/CSS</v>
      </c>
      <c r="H7326" s="1" t="str">
        <f>IFERROR(__xludf.DUMMYFUNCTION("""COMPUTED_VALUE"""),"Java")</f>
        <v>Java</v>
      </c>
      <c r="I7326" s="1" t="str">
        <f>IFERROR(__xludf.DUMMYFUNCTION("""COMPUTED_VALUE"""),"JavaScript")</f>
        <v>JavaScript</v>
      </c>
      <c r="J7326" s="1" t="str">
        <f>IFERROR(__xludf.DUMMYFUNCTION("""COMPUTED_VALUE"""),"PHP")</f>
        <v>PHP</v>
      </c>
      <c r="K7326" s="1" t="str">
        <f>IFERROR(__xludf.DUMMYFUNCTION("""COMPUTED_VALUE"""),"Python")</f>
        <v>Python</v>
      </c>
      <c r="L7326" s="1" t="str">
        <f>IFERROR(__xludf.DUMMYFUNCTION("""COMPUTED_VALUE"""),"SQL")</f>
        <v>SQL</v>
      </c>
      <c r="M7326" s="1" t="str">
        <f>IFERROR(__xludf.DUMMYFUNCTION("""COMPUTED_VALUE"""),"Swift")</f>
        <v>Swift</v>
      </c>
    </row>
    <row r="7327">
      <c r="B7327" s="1" t="str">
        <f>IFERROR(__xludf.DUMMYFUNCTION("""COMPUTED_VALUE"""),"HTML/CSS;JavaScript;Python;R;Scala;SQL")</f>
        <v>HTML/CSS;JavaScript;Python;R;Scala;SQL</v>
      </c>
      <c r="E7327" s="1" t="str">
        <f>IFERROR(__xludf.DUMMYFUNCTION("UNIQUE(SPLIT(B7327,"";""))"),"HTML/CSS")</f>
        <v>HTML/CSS</v>
      </c>
      <c r="F7327" s="1" t="str">
        <f>IFERROR(__xludf.DUMMYFUNCTION("""COMPUTED_VALUE"""),"JavaScript")</f>
        <v>JavaScript</v>
      </c>
      <c r="G7327" s="1" t="str">
        <f>IFERROR(__xludf.DUMMYFUNCTION("""COMPUTED_VALUE"""),"Python")</f>
        <v>Python</v>
      </c>
      <c r="H7327" s="1" t="str">
        <f>IFERROR(__xludf.DUMMYFUNCTION("""COMPUTED_VALUE"""),"R")</f>
        <v>R</v>
      </c>
      <c r="I7327" s="1" t="str">
        <f>IFERROR(__xludf.DUMMYFUNCTION("""COMPUTED_VALUE"""),"Scala")</f>
        <v>Scala</v>
      </c>
      <c r="J7327" s="1" t="str">
        <f>IFERROR(__xludf.DUMMYFUNCTION("""COMPUTED_VALUE"""),"SQL")</f>
        <v>SQL</v>
      </c>
    </row>
    <row r="7328">
      <c r="B7328" s="1" t="str">
        <f>IFERROR(__xludf.DUMMYFUNCTION("""COMPUTED_VALUE"""),"HTML/CSS;JavaScript;Python")</f>
        <v>HTML/CSS;JavaScript;Python</v>
      </c>
      <c r="E7328" s="1" t="str">
        <f>IFERROR(__xludf.DUMMYFUNCTION("UNIQUE(SPLIT(B7328,"";""))"),"HTML/CSS")</f>
        <v>HTML/CSS</v>
      </c>
      <c r="F7328" s="1" t="str">
        <f>IFERROR(__xludf.DUMMYFUNCTION("""COMPUTED_VALUE"""),"JavaScript")</f>
        <v>JavaScript</v>
      </c>
      <c r="G7328" s="1" t="str">
        <f>IFERROR(__xludf.DUMMYFUNCTION("""COMPUTED_VALUE"""),"Python")</f>
        <v>Python</v>
      </c>
    </row>
    <row r="7329">
      <c r="B7329" s="1" t="str">
        <f>IFERROR(__xludf.DUMMYFUNCTION("""COMPUTED_VALUE"""),"Bash/Shell/PowerShell;C++;Go;HTML/CSS;Python;SQL")</f>
        <v>Bash/Shell/PowerShell;C++;Go;HTML/CSS;Python;SQL</v>
      </c>
      <c r="E7329" s="1" t="str">
        <f>IFERROR(__xludf.DUMMYFUNCTION("UNIQUE(SPLIT(B7329,"";""))"),"Bash/Shell/PowerShell")</f>
        <v>Bash/Shell/PowerShell</v>
      </c>
      <c r="F7329" s="1" t="str">
        <f>IFERROR(__xludf.DUMMYFUNCTION("""COMPUTED_VALUE"""),"C++")</f>
        <v>C++</v>
      </c>
      <c r="G7329" s="1" t="str">
        <f>IFERROR(__xludf.DUMMYFUNCTION("""COMPUTED_VALUE"""),"Go")</f>
        <v>Go</v>
      </c>
      <c r="H7329" s="1" t="str">
        <f>IFERROR(__xludf.DUMMYFUNCTION("""COMPUTED_VALUE"""),"HTML/CSS")</f>
        <v>HTML/CSS</v>
      </c>
      <c r="I7329" s="1" t="str">
        <f>IFERROR(__xludf.DUMMYFUNCTION("""COMPUTED_VALUE"""),"Python")</f>
        <v>Python</v>
      </c>
      <c r="J7329" s="1" t="str">
        <f>IFERROR(__xludf.DUMMYFUNCTION("""COMPUTED_VALUE"""),"SQL")</f>
        <v>SQL</v>
      </c>
    </row>
    <row r="7330">
      <c r="B7330" s="1" t="str">
        <f>IFERROR(__xludf.DUMMYFUNCTION("""COMPUTED_VALUE"""),"HTML/CSS;JavaScript;TypeScript")</f>
        <v>HTML/CSS;JavaScript;TypeScript</v>
      </c>
      <c r="E7330" s="1" t="str">
        <f>IFERROR(__xludf.DUMMYFUNCTION("UNIQUE(SPLIT(B7330,"";""))"),"HTML/CSS")</f>
        <v>HTML/CSS</v>
      </c>
      <c r="F7330" s="1" t="str">
        <f>IFERROR(__xludf.DUMMYFUNCTION("""COMPUTED_VALUE"""),"JavaScript")</f>
        <v>JavaScript</v>
      </c>
      <c r="G7330" s="1" t="str">
        <f>IFERROR(__xludf.DUMMYFUNCTION("""COMPUTED_VALUE"""),"TypeScript")</f>
        <v>TypeScript</v>
      </c>
    </row>
    <row r="7331">
      <c r="B7331" s="1" t="str">
        <f>IFERROR(__xludf.DUMMYFUNCTION("""COMPUTED_VALUE"""),"Objective-C;Swift")</f>
        <v>Objective-C;Swift</v>
      </c>
      <c r="E7331" s="1" t="str">
        <f>IFERROR(__xludf.DUMMYFUNCTION("UNIQUE(SPLIT(B7331,"";""))"),"Objective-C")</f>
        <v>Objective-C</v>
      </c>
      <c r="F7331" s="1" t="str">
        <f>IFERROR(__xludf.DUMMYFUNCTION("""COMPUTED_VALUE"""),"Swift")</f>
        <v>Swift</v>
      </c>
    </row>
    <row r="7332">
      <c r="B7332" s="1" t="str">
        <f>IFERROR(__xludf.DUMMYFUNCTION("""COMPUTED_VALUE"""),"C;C++;Erlang;Java;JavaScript;Python;SQL")</f>
        <v>C;C++;Erlang;Java;JavaScript;Python;SQL</v>
      </c>
      <c r="E7332" s="1" t="str">
        <f>IFERROR(__xludf.DUMMYFUNCTION("UNIQUE(SPLIT(B7332,"";""))"),"C")</f>
        <v>C</v>
      </c>
      <c r="F7332" s="1" t="str">
        <f>IFERROR(__xludf.DUMMYFUNCTION("""COMPUTED_VALUE"""),"C++")</f>
        <v>C++</v>
      </c>
      <c r="G7332" s="1" t="str">
        <f>IFERROR(__xludf.DUMMYFUNCTION("""COMPUTED_VALUE"""),"Erlang")</f>
        <v>Erlang</v>
      </c>
      <c r="H7332" s="1" t="str">
        <f>IFERROR(__xludf.DUMMYFUNCTION("""COMPUTED_VALUE"""),"Java")</f>
        <v>Java</v>
      </c>
      <c r="I7332" s="1" t="str">
        <f>IFERROR(__xludf.DUMMYFUNCTION("""COMPUTED_VALUE"""),"JavaScript")</f>
        <v>JavaScript</v>
      </c>
      <c r="J7332" s="1" t="str">
        <f>IFERROR(__xludf.DUMMYFUNCTION("""COMPUTED_VALUE"""),"Python")</f>
        <v>Python</v>
      </c>
      <c r="K7332" s="1" t="str">
        <f>IFERROR(__xludf.DUMMYFUNCTION("""COMPUTED_VALUE"""),"SQL")</f>
        <v>SQL</v>
      </c>
    </row>
    <row r="7333">
      <c r="B7333" s="1" t="str">
        <f>IFERROR(__xludf.DUMMYFUNCTION("""COMPUTED_VALUE"""),"Bash/Shell/PowerShell;HTML/CSS;Java;JavaScript;Python;SQL;TypeScript")</f>
        <v>Bash/Shell/PowerShell;HTML/CSS;Java;JavaScript;Python;SQL;TypeScript</v>
      </c>
      <c r="E7333" s="1" t="str">
        <f>IFERROR(__xludf.DUMMYFUNCTION("UNIQUE(SPLIT(B7333,"";""))"),"Bash/Shell/PowerShell")</f>
        <v>Bash/Shell/PowerShell</v>
      </c>
      <c r="F7333" s="1" t="str">
        <f>IFERROR(__xludf.DUMMYFUNCTION("""COMPUTED_VALUE"""),"HTML/CSS")</f>
        <v>HTML/CSS</v>
      </c>
      <c r="G7333" s="1" t="str">
        <f>IFERROR(__xludf.DUMMYFUNCTION("""COMPUTED_VALUE"""),"Java")</f>
        <v>Java</v>
      </c>
      <c r="H7333" s="1" t="str">
        <f>IFERROR(__xludf.DUMMYFUNCTION("""COMPUTED_VALUE"""),"JavaScript")</f>
        <v>JavaScript</v>
      </c>
      <c r="I7333" s="1" t="str">
        <f>IFERROR(__xludf.DUMMYFUNCTION("""COMPUTED_VALUE"""),"Python")</f>
        <v>Python</v>
      </c>
      <c r="J7333" s="1" t="str">
        <f>IFERROR(__xludf.DUMMYFUNCTION("""COMPUTED_VALUE"""),"SQL")</f>
        <v>SQL</v>
      </c>
      <c r="K7333" s="1" t="str">
        <f>IFERROR(__xludf.DUMMYFUNCTION("""COMPUTED_VALUE"""),"TypeScript")</f>
        <v>TypeScript</v>
      </c>
    </row>
    <row r="7334">
      <c r="B7334" s="1" t="str">
        <f>IFERROR(__xludf.DUMMYFUNCTION("""COMPUTED_VALUE"""),"Bash/Shell/PowerShell;HTML/CSS;Java;JavaScript;Python")</f>
        <v>Bash/Shell/PowerShell;HTML/CSS;Java;JavaScript;Python</v>
      </c>
      <c r="E7334" s="1" t="str">
        <f>IFERROR(__xludf.DUMMYFUNCTION("UNIQUE(SPLIT(B7334,"";""))"),"Bash/Shell/PowerShell")</f>
        <v>Bash/Shell/PowerShell</v>
      </c>
      <c r="F7334" s="1" t="str">
        <f>IFERROR(__xludf.DUMMYFUNCTION("""COMPUTED_VALUE"""),"HTML/CSS")</f>
        <v>HTML/CSS</v>
      </c>
      <c r="G7334" s="1" t="str">
        <f>IFERROR(__xludf.DUMMYFUNCTION("""COMPUTED_VALUE"""),"Java")</f>
        <v>Java</v>
      </c>
      <c r="H7334" s="1" t="str">
        <f>IFERROR(__xludf.DUMMYFUNCTION("""COMPUTED_VALUE"""),"JavaScript")</f>
        <v>JavaScript</v>
      </c>
      <c r="I7334" s="1" t="str">
        <f>IFERROR(__xludf.DUMMYFUNCTION("""COMPUTED_VALUE"""),"Python")</f>
        <v>Python</v>
      </c>
    </row>
    <row r="7335">
      <c r="B7335" s="1" t="str">
        <f>IFERROR(__xludf.DUMMYFUNCTION("""COMPUTED_VALUE"""),"C++;C#;HTML/CSS;Python")</f>
        <v>C++;C#;HTML/CSS;Python</v>
      </c>
      <c r="E7335" s="1" t="str">
        <f>IFERROR(__xludf.DUMMYFUNCTION("UNIQUE(SPLIT(B7335,"";""))"),"C++")</f>
        <v>C++</v>
      </c>
      <c r="F7335" s="1" t="str">
        <f>IFERROR(__xludf.DUMMYFUNCTION("""COMPUTED_VALUE"""),"C#")</f>
        <v>C#</v>
      </c>
      <c r="G7335" s="1" t="str">
        <f>IFERROR(__xludf.DUMMYFUNCTION("""COMPUTED_VALUE"""),"HTML/CSS")</f>
        <v>HTML/CSS</v>
      </c>
      <c r="H7335" s="1" t="str">
        <f>IFERROR(__xludf.DUMMYFUNCTION("""COMPUTED_VALUE"""),"Python")</f>
        <v>Python</v>
      </c>
    </row>
    <row r="7336">
      <c r="B7336" s="1" t="str">
        <f>IFERROR(__xludf.DUMMYFUNCTION("""COMPUTED_VALUE"""),"JavaScript;TypeScript")</f>
        <v>JavaScript;TypeScript</v>
      </c>
      <c r="E7336" s="1" t="str">
        <f>IFERROR(__xludf.DUMMYFUNCTION("UNIQUE(SPLIT(B7336,"";""))"),"JavaScript")</f>
        <v>JavaScript</v>
      </c>
      <c r="F7336" s="1" t="str">
        <f>IFERROR(__xludf.DUMMYFUNCTION("""COMPUTED_VALUE"""),"TypeScript")</f>
        <v>TypeScript</v>
      </c>
    </row>
    <row r="7337">
      <c r="B7337" s="1" t="str">
        <f>IFERROR(__xludf.DUMMYFUNCTION("""COMPUTED_VALUE"""),"Bash/Shell/PowerShell;C;Go;HTML/CSS;JavaScript;Python;SQL;TypeScript")</f>
        <v>Bash/Shell/PowerShell;C;Go;HTML/CSS;JavaScript;Python;SQL;TypeScript</v>
      </c>
      <c r="E7337" s="1" t="str">
        <f>IFERROR(__xludf.DUMMYFUNCTION("UNIQUE(SPLIT(B7337,"";""))"),"Bash/Shell/PowerShell")</f>
        <v>Bash/Shell/PowerShell</v>
      </c>
      <c r="F7337" s="1" t="str">
        <f>IFERROR(__xludf.DUMMYFUNCTION("""COMPUTED_VALUE"""),"C")</f>
        <v>C</v>
      </c>
      <c r="G7337" s="1" t="str">
        <f>IFERROR(__xludf.DUMMYFUNCTION("""COMPUTED_VALUE"""),"Go")</f>
        <v>Go</v>
      </c>
      <c r="H7337" s="1" t="str">
        <f>IFERROR(__xludf.DUMMYFUNCTION("""COMPUTED_VALUE"""),"HTML/CSS")</f>
        <v>HTML/CSS</v>
      </c>
      <c r="I7337" s="1" t="str">
        <f>IFERROR(__xludf.DUMMYFUNCTION("""COMPUTED_VALUE"""),"JavaScript")</f>
        <v>JavaScript</v>
      </c>
      <c r="J7337" s="1" t="str">
        <f>IFERROR(__xludf.DUMMYFUNCTION("""COMPUTED_VALUE"""),"Python")</f>
        <v>Python</v>
      </c>
      <c r="K7337" s="1" t="str">
        <f>IFERROR(__xludf.DUMMYFUNCTION("""COMPUTED_VALUE"""),"SQL")</f>
        <v>SQL</v>
      </c>
      <c r="L7337" s="1" t="str">
        <f>IFERROR(__xludf.DUMMYFUNCTION("""COMPUTED_VALUE"""),"TypeScript")</f>
        <v>TypeScript</v>
      </c>
    </row>
    <row r="7338">
      <c r="B7338" s="1" t="str">
        <f>IFERROR(__xludf.DUMMYFUNCTION("""COMPUTED_VALUE"""),"Other(s):")</f>
        <v>Other(s):</v>
      </c>
      <c r="E7338" s="1" t="str">
        <f>IFERROR(__xludf.DUMMYFUNCTION("UNIQUE(SPLIT(B7338,"";""))"),"Other(s):")</f>
        <v>Other(s):</v>
      </c>
    </row>
    <row r="7339">
      <c r="B7339" s="1" t="str">
        <f>IFERROR(__xludf.DUMMYFUNCTION("""COMPUTED_VALUE"""),"C#;HTML/CSS;JavaScript;SQL;TypeScript")</f>
        <v>C#;HTML/CSS;JavaScript;SQL;TypeScript</v>
      </c>
      <c r="E7339" s="1" t="str">
        <f>IFERROR(__xludf.DUMMYFUNCTION("UNIQUE(SPLIT(B7339,"";""))"),"C#")</f>
        <v>C#</v>
      </c>
      <c r="F7339" s="1" t="str">
        <f>IFERROR(__xludf.DUMMYFUNCTION("""COMPUTED_VALUE"""),"HTML/CSS")</f>
        <v>HTML/CSS</v>
      </c>
      <c r="G7339" s="1" t="str">
        <f>IFERROR(__xludf.DUMMYFUNCTION("""COMPUTED_VALUE"""),"JavaScript")</f>
        <v>JavaScript</v>
      </c>
      <c r="H7339" s="1" t="str">
        <f>IFERROR(__xludf.DUMMYFUNCTION("""COMPUTED_VALUE"""),"SQL")</f>
        <v>SQL</v>
      </c>
      <c r="I7339" s="1" t="str">
        <f>IFERROR(__xludf.DUMMYFUNCTION("""COMPUTED_VALUE"""),"TypeScript")</f>
        <v>TypeScript</v>
      </c>
    </row>
    <row r="7340">
      <c r="B7340" s="1" t="str">
        <f>IFERROR(__xludf.DUMMYFUNCTION("""COMPUTED_VALUE"""),"JavaScript;PHP;Python")</f>
        <v>JavaScript;PHP;Python</v>
      </c>
      <c r="E7340" s="1" t="str">
        <f>IFERROR(__xludf.DUMMYFUNCTION("UNIQUE(SPLIT(B7340,"";""))"),"JavaScript")</f>
        <v>JavaScript</v>
      </c>
      <c r="F7340" s="1" t="str">
        <f>IFERROR(__xludf.DUMMYFUNCTION("""COMPUTED_VALUE"""),"PHP")</f>
        <v>PHP</v>
      </c>
      <c r="G7340" s="1" t="str">
        <f>IFERROR(__xludf.DUMMYFUNCTION("""COMPUTED_VALUE"""),"Python")</f>
        <v>Python</v>
      </c>
    </row>
    <row r="7341">
      <c r="B7341" s="1" t="str">
        <f>IFERROR(__xludf.DUMMYFUNCTION("""COMPUTED_VALUE"""),"HTML/CSS;JavaScript;PHP;SQL")</f>
        <v>HTML/CSS;JavaScript;PHP;SQL</v>
      </c>
      <c r="E7341" s="1" t="str">
        <f>IFERROR(__xludf.DUMMYFUNCTION("UNIQUE(SPLIT(B7341,"";""))"),"HTML/CSS")</f>
        <v>HTML/CSS</v>
      </c>
      <c r="F7341" s="1" t="str">
        <f>IFERROR(__xludf.DUMMYFUNCTION("""COMPUTED_VALUE"""),"JavaScript")</f>
        <v>JavaScript</v>
      </c>
      <c r="G7341" s="1" t="str">
        <f>IFERROR(__xludf.DUMMYFUNCTION("""COMPUTED_VALUE"""),"PHP")</f>
        <v>PHP</v>
      </c>
      <c r="H7341" s="1" t="str">
        <f>IFERROR(__xludf.DUMMYFUNCTION("""COMPUTED_VALUE"""),"SQL")</f>
        <v>SQL</v>
      </c>
    </row>
    <row r="7342">
      <c r="B7342" s="1" t="str">
        <f>IFERROR(__xludf.DUMMYFUNCTION("""COMPUTED_VALUE"""),"C++;C#;HTML/CSS;JavaScript;PHP")</f>
        <v>C++;C#;HTML/CSS;JavaScript;PHP</v>
      </c>
      <c r="E7342" s="1" t="str">
        <f>IFERROR(__xludf.DUMMYFUNCTION("UNIQUE(SPLIT(B7342,"";""))"),"C++")</f>
        <v>C++</v>
      </c>
      <c r="F7342" s="1" t="str">
        <f>IFERROR(__xludf.DUMMYFUNCTION("""COMPUTED_VALUE"""),"C#")</f>
        <v>C#</v>
      </c>
      <c r="G7342" s="1" t="str">
        <f>IFERROR(__xludf.DUMMYFUNCTION("""COMPUTED_VALUE"""),"HTML/CSS")</f>
        <v>HTML/CSS</v>
      </c>
      <c r="H7342" s="1" t="str">
        <f>IFERROR(__xludf.DUMMYFUNCTION("""COMPUTED_VALUE"""),"JavaScript")</f>
        <v>JavaScript</v>
      </c>
      <c r="I7342" s="1" t="str">
        <f>IFERROR(__xludf.DUMMYFUNCTION("""COMPUTED_VALUE"""),"PHP")</f>
        <v>PHP</v>
      </c>
    </row>
    <row r="7343">
      <c r="B7343" s="1" t="str">
        <f>IFERROR(__xludf.DUMMYFUNCTION("""COMPUTED_VALUE"""),"HTML/CSS;JavaScript;TypeScript")</f>
        <v>HTML/CSS;JavaScript;TypeScript</v>
      </c>
      <c r="E7343" s="1" t="str">
        <f>IFERROR(__xludf.DUMMYFUNCTION("UNIQUE(SPLIT(B7343,"";""))"),"HTML/CSS")</f>
        <v>HTML/CSS</v>
      </c>
      <c r="F7343" s="1" t="str">
        <f>IFERROR(__xludf.DUMMYFUNCTION("""COMPUTED_VALUE"""),"JavaScript")</f>
        <v>JavaScript</v>
      </c>
      <c r="G7343" s="1" t="str">
        <f>IFERROR(__xludf.DUMMYFUNCTION("""COMPUTED_VALUE"""),"TypeScript")</f>
        <v>TypeScript</v>
      </c>
    </row>
    <row r="7344">
      <c r="B7344" s="1" t="str">
        <f>IFERROR(__xludf.DUMMYFUNCTION("""COMPUTED_VALUE"""),"C#;Java;JavaScript;SQL")</f>
        <v>C#;Java;JavaScript;SQL</v>
      </c>
      <c r="E7344" s="1" t="str">
        <f>IFERROR(__xludf.DUMMYFUNCTION("UNIQUE(SPLIT(B7344,"";""))"),"C#")</f>
        <v>C#</v>
      </c>
      <c r="F7344" s="1" t="str">
        <f>IFERROR(__xludf.DUMMYFUNCTION("""COMPUTED_VALUE"""),"Java")</f>
        <v>Java</v>
      </c>
      <c r="G7344" s="1" t="str">
        <f>IFERROR(__xludf.DUMMYFUNCTION("""COMPUTED_VALUE"""),"JavaScript")</f>
        <v>JavaScript</v>
      </c>
      <c r="H7344" s="1" t="str">
        <f>IFERROR(__xludf.DUMMYFUNCTION("""COMPUTED_VALUE"""),"SQL")</f>
        <v>SQL</v>
      </c>
    </row>
    <row r="7345">
      <c r="B7345" s="1" t="str">
        <f>IFERROR(__xludf.DUMMYFUNCTION("""COMPUTED_VALUE"""),"C#;HTML/CSS;JavaScript;SQL")</f>
        <v>C#;HTML/CSS;JavaScript;SQL</v>
      </c>
      <c r="E7345" s="1" t="str">
        <f>IFERROR(__xludf.DUMMYFUNCTION("UNIQUE(SPLIT(B7345,"";""))"),"C#")</f>
        <v>C#</v>
      </c>
      <c r="F7345" s="1" t="str">
        <f>IFERROR(__xludf.DUMMYFUNCTION("""COMPUTED_VALUE"""),"HTML/CSS")</f>
        <v>HTML/CSS</v>
      </c>
      <c r="G7345" s="1" t="str">
        <f>IFERROR(__xludf.DUMMYFUNCTION("""COMPUTED_VALUE"""),"JavaScript")</f>
        <v>JavaScript</v>
      </c>
      <c r="H7345" s="1" t="str">
        <f>IFERROR(__xludf.DUMMYFUNCTION("""COMPUTED_VALUE"""),"SQL")</f>
        <v>SQL</v>
      </c>
    </row>
    <row r="7346">
      <c r="B7346" s="1" t="str">
        <f>IFERROR(__xludf.DUMMYFUNCTION("""COMPUTED_VALUE"""),"Bash/Shell/PowerShell;C;C++;Java;Objective-C;Python;SQL;Swift;VBA")</f>
        <v>Bash/Shell/PowerShell;C;C++;Java;Objective-C;Python;SQL;Swift;VBA</v>
      </c>
      <c r="E7346" s="1" t="str">
        <f>IFERROR(__xludf.DUMMYFUNCTION("UNIQUE(SPLIT(B7346,"";""))"),"Bash/Shell/PowerShell")</f>
        <v>Bash/Shell/PowerShell</v>
      </c>
      <c r="F7346" s="1" t="str">
        <f>IFERROR(__xludf.DUMMYFUNCTION("""COMPUTED_VALUE"""),"C")</f>
        <v>C</v>
      </c>
      <c r="G7346" s="1" t="str">
        <f>IFERROR(__xludf.DUMMYFUNCTION("""COMPUTED_VALUE"""),"C++")</f>
        <v>C++</v>
      </c>
      <c r="H7346" s="1" t="str">
        <f>IFERROR(__xludf.DUMMYFUNCTION("""COMPUTED_VALUE"""),"Java")</f>
        <v>Java</v>
      </c>
      <c r="I7346" s="1" t="str">
        <f>IFERROR(__xludf.DUMMYFUNCTION("""COMPUTED_VALUE"""),"Objective-C")</f>
        <v>Objective-C</v>
      </c>
      <c r="J7346" s="1" t="str">
        <f>IFERROR(__xludf.DUMMYFUNCTION("""COMPUTED_VALUE"""),"Python")</f>
        <v>Python</v>
      </c>
      <c r="K7346" s="1" t="str">
        <f>IFERROR(__xludf.DUMMYFUNCTION("""COMPUTED_VALUE"""),"SQL")</f>
        <v>SQL</v>
      </c>
      <c r="L7346" s="1" t="str">
        <f>IFERROR(__xludf.DUMMYFUNCTION("""COMPUTED_VALUE"""),"Swift")</f>
        <v>Swift</v>
      </c>
      <c r="M7346" s="1" t="str">
        <f>IFERROR(__xludf.DUMMYFUNCTION("""COMPUTED_VALUE"""),"VBA")</f>
        <v>VBA</v>
      </c>
    </row>
    <row r="7347">
      <c r="B7347" s="1" t="str">
        <f>IFERROR(__xludf.DUMMYFUNCTION("""COMPUTED_VALUE"""),"HTML/CSS;JavaScript;Objective-C;Python;VBA")</f>
        <v>HTML/CSS;JavaScript;Objective-C;Python;VBA</v>
      </c>
      <c r="E7347" s="1" t="str">
        <f>IFERROR(__xludf.DUMMYFUNCTION("UNIQUE(SPLIT(B7347,"";""))"),"HTML/CSS")</f>
        <v>HTML/CSS</v>
      </c>
      <c r="F7347" s="1" t="str">
        <f>IFERROR(__xludf.DUMMYFUNCTION("""COMPUTED_VALUE"""),"JavaScript")</f>
        <v>JavaScript</v>
      </c>
      <c r="G7347" s="1" t="str">
        <f>IFERROR(__xludf.DUMMYFUNCTION("""COMPUTED_VALUE"""),"Objective-C")</f>
        <v>Objective-C</v>
      </c>
      <c r="H7347" s="1" t="str">
        <f>IFERROR(__xludf.DUMMYFUNCTION("""COMPUTED_VALUE"""),"Python")</f>
        <v>Python</v>
      </c>
      <c r="I7347" s="1" t="str">
        <f>IFERROR(__xludf.DUMMYFUNCTION("""COMPUTED_VALUE"""),"VBA")</f>
        <v>VBA</v>
      </c>
    </row>
    <row r="7348">
      <c r="B7348" s="1" t="str">
        <f>IFERROR(__xludf.DUMMYFUNCTION("""COMPUTED_VALUE"""),"HTML/CSS;JavaScript;PHP;Other(s):")</f>
        <v>HTML/CSS;JavaScript;PHP;Other(s):</v>
      </c>
      <c r="E7348" s="1" t="str">
        <f>IFERROR(__xludf.DUMMYFUNCTION("UNIQUE(SPLIT(B7348,"";""))"),"HTML/CSS")</f>
        <v>HTML/CSS</v>
      </c>
      <c r="F7348" s="1" t="str">
        <f>IFERROR(__xludf.DUMMYFUNCTION("""COMPUTED_VALUE"""),"JavaScript")</f>
        <v>JavaScript</v>
      </c>
      <c r="G7348" s="1" t="str">
        <f>IFERROR(__xludf.DUMMYFUNCTION("""COMPUTED_VALUE"""),"PHP")</f>
        <v>PHP</v>
      </c>
      <c r="H7348" s="1" t="str">
        <f>IFERROR(__xludf.DUMMYFUNCTION("""COMPUTED_VALUE"""),"Other(s):")</f>
        <v>Other(s):</v>
      </c>
    </row>
    <row r="7349">
      <c r="B7349" s="1" t="str">
        <f>IFERROR(__xludf.DUMMYFUNCTION("""COMPUTED_VALUE"""),"Bash/Shell/PowerShell;C#;HTML/CSS;VBA")</f>
        <v>Bash/Shell/PowerShell;C#;HTML/CSS;VBA</v>
      </c>
      <c r="E7349" s="1" t="str">
        <f>IFERROR(__xludf.DUMMYFUNCTION("UNIQUE(SPLIT(B7349,"";""))"),"Bash/Shell/PowerShell")</f>
        <v>Bash/Shell/PowerShell</v>
      </c>
      <c r="F7349" s="1" t="str">
        <f>IFERROR(__xludf.DUMMYFUNCTION("""COMPUTED_VALUE"""),"C#")</f>
        <v>C#</v>
      </c>
      <c r="G7349" s="1" t="str">
        <f>IFERROR(__xludf.DUMMYFUNCTION("""COMPUTED_VALUE"""),"HTML/CSS")</f>
        <v>HTML/CSS</v>
      </c>
      <c r="H7349" s="1" t="str">
        <f>IFERROR(__xludf.DUMMYFUNCTION("""COMPUTED_VALUE"""),"VBA")</f>
        <v>VBA</v>
      </c>
    </row>
    <row r="7350">
      <c r="B7350" s="1" t="str">
        <f>IFERROR(__xludf.DUMMYFUNCTION("""COMPUTED_VALUE"""),"C#;HTML/CSS;JavaScript")</f>
        <v>C#;HTML/CSS;JavaScript</v>
      </c>
      <c r="E7350" s="1" t="str">
        <f>IFERROR(__xludf.DUMMYFUNCTION("UNIQUE(SPLIT(B7350,"";""))"),"C#")</f>
        <v>C#</v>
      </c>
      <c r="F7350" s="1" t="str">
        <f>IFERROR(__xludf.DUMMYFUNCTION("""COMPUTED_VALUE"""),"HTML/CSS")</f>
        <v>HTML/CSS</v>
      </c>
      <c r="G7350" s="1" t="str">
        <f>IFERROR(__xludf.DUMMYFUNCTION("""COMPUTED_VALUE"""),"JavaScript")</f>
        <v>JavaScript</v>
      </c>
    </row>
    <row r="7351">
      <c r="B7351" s="1" t="str">
        <f>IFERROR(__xludf.DUMMYFUNCTION("""COMPUTED_VALUE"""),"Swift")</f>
        <v>Swift</v>
      </c>
      <c r="E7351" s="1" t="str">
        <f>IFERROR(__xludf.DUMMYFUNCTION("UNIQUE(SPLIT(B7351,"";""))"),"Swift")</f>
        <v>Swift</v>
      </c>
    </row>
    <row r="7352">
      <c r="B7352" s="1" t="str">
        <f>IFERROR(__xludf.DUMMYFUNCTION("""COMPUTED_VALUE"""),"C#;Go;HTML/CSS;Java;JavaScript;Python;Scala;SQL")</f>
        <v>C#;Go;HTML/CSS;Java;JavaScript;Python;Scala;SQL</v>
      </c>
      <c r="E7352" s="1" t="str">
        <f>IFERROR(__xludf.DUMMYFUNCTION("UNIQUE(SPLIT(B7352,"";""))"),"C#")</f>
        <v>C#</v>
      </c>
      <c r="F7352" s="1" t="str">
        <f>IFERROR(__xludf.DUMMYFUNCTION("""COMPUTED_VALUE"""),"Go")</f>
        <v>Go</v>
      </c>
      <c r="G7352" s="1" t="str">
        <f>IFERROR(__xludf.DUMMYFUNCTION("""COMPUTED_VALUE"""),"HTML/CSS")</f>
        <v>HTML/CSS</v>
      </c>
      <c r="H7352" s="1" t="str">
        <f>IFERROR(__xludf.DUMMYFUNCTION("""COMPUTED_VALUE"""),"Java")</f>
        <v>Java</v>
      </c>
      <c r="I7352" s="1" t="str">
        <f>IFERROR(__xludf.DUMMYFUNCTION("""COMPUTED_VALUE"""),"JavaScript")</f>
        <v>JavaScript</v>
      </c>
      <c r="J7352" s="1" t="str">
        <f>IFERROR(__xludf.DUMMYFUNCTION("""COMPUTED_VALUE"""),"Python")</f>
        <v>Python</v>
      </c>
      <c r="K7352" s="1" t="str">
        <f>IFERROR(__xludf.DUMMYFUNCTION("""COMPUTED_VALUE"""),"Scala")</f>
        <v>Scala</v>
      </c>
      <c r="L7352" s="1" t="str">
        <f>IFERROR(__xludf.DUMMYFUNCTION("""COMPUTED_VALUE"""),"SQL")</f>
        <v>SQL</v>
      </c>
    </row>
    <row r="7353">
      <c r="B7353" s="1" t="str">
        <f>IFERROR(__xludf.DUMMYFUNCTION("""COMPUTED_VALUE"""),"C#;HTML/CSS;SQL;VBA")</f>
        <v>C#;HTML/CSS;SQL;VBA</v>
      </c>
      <c r="E7353" s="1" t="str">
        <f>IFERROR(__xludf.DUMMYFUNCTION("UNIQUE(SPLIT(B7353,"";""))"),"C#")</f>
        <v>C#</v>
      </c>
      <c r="F7353" s="1" t="str">
        <f>IFERROR(__xludf.DUMMYFUNCTION("""COMPUTED_VALUE"""),"HTML/CSS")</f>
        <v>HTML/CSS</v>
      </c>
      <c r="G7353" s="1" t="str">
        <f>IFERROR(__xludf.DUMMYFUNCTION("""COMPUTED_VALUE"""),"SQL")</f>
        <v>SQL</v>
      </c>
      <c r="H7353" s="1" t="str">
        <f>IFERROR(__xludf.DUMMYFUNCTION("""COMPUTED_VALUE"""),"VBA")</f>
        <v>VBA</v>
      </c>
    </row>
    <row r="7354">
      <c r="B7354" s="1" t="str">
        <f>IFERROR(__xludf.DUMMYFUNCTION("""COMPUTED_VALUE"""),"Bash/Shell/PowerShell;HTML/CSS;Java;JavaScript")</f>
        <v>Bash/Shell/PowerShell;HTML/CSS;Java;JavaScript</v>
      </c>
      <c r="E7354" s="1" t="str">
        <f>IFERROR(__xludf.DUMMYFUNCTION("UNIQUE(SPLIT(B7354,"";""))"),"Bash/Shell/PowerShell")</f>
        <v>Bash/Shell/PowerShell</v>
      </c>
      <c r="F7354" s="1" t="str">
        <f>IFERROR(__xludf.DUMMYFUNCTION("""COMPUTED_VALUE"""),"HTML/CSS")</f>
        <v>HTML/CSS</v>
      </c>
      <c r="G7354" s="1" t="str">
        <f>IFERROR(__xludf.DUMMYFUNCTION("""COMPUTED_VALUE"""),"Java")</f>
        <v>Java</v>
      </c>
      <c r="H7354" s="1" t="str">
        <f>IFERROR(__xludf.DUMMYFUNCTION("""COMPUTED_VALUE"""),"JavaScript")</f>
        <v>JavaScript</v>
      </c>
    </row>
    <row r="7355">
      <c r="B7355" s="1" t="str">
        <f>IFERROR(__xludf.DUMMYFUNCTION("""COMPUTED_VALUE"""),"Bash/Shell/PowerShell;HTML/CSS;Python;Ruby")</f>
        <v>Bash/Shell/PowerShell;HTML/CSS;Python;Ruby</v>
      </c>
      <c r="E7355" s="1" t="str">
        <f>IFERROR(__xludf.DUMMYFUNCTION("UNIQUE(SPLIT(B7355,"";""))"),"Bash/Shell/PowerShell")</f>
        <v>Bash/Shell/PowerShell</v>
      </c>
      <c r="F7355" s="1" t="str">
        <f>IFERROR(__xludf.DUMMYFUNCTION("""COMPUTED_VALUE"""),"HTML/CSS")</f>
        <v>HTML/CSS</v>
      </c>
      <c r="G7355" s="1" t="str">
        <f>IFERROR(__xludf.DUMMYFUNCTION("""COMPUTED_VALUE"""),"Python")</f>
        <v>Python</v>
      </c>
      <c r="H7355" s="1" t="str">
        <f>IFERROR(__xludf.DUMMYFUNCTION("""COMPUTED_VALUE"""),"Ruby")</f>
        <v>Ruby</v>
      </c>
    </row>
    <row r="7356">
      <c r="B7356" s="1" t="str">
        <f>IFERROR(__xludf.DUMMYFUNCTION("""COMPUTED_VALUE"""),"C#;HTML/CSS;JavaScript;TypeScript")</f>
        <v>C#;HTML/CSS;JavaScript;TypeScript</v>
      </c>
      <c r="E7356" s="1" t="str">
        <f>IFERROR(__xludf.DUMMYFUNCTION("UNIQUE(SPLIT(B7356,"";""))"),"C#")</f>
        <v>C#</v>
      </c>
      <c r="F7356" s="1" t="str">
        <f>IFERROR(__xludf.DUMMYFUNCTION("""COMPUTED_VALUE"""),"HTML/CSS")</f>
        <v>HTML/CSS</v>
      </c>
      <c r="G7356" s="1" t="str">
        <f>IFERROR(__xludf.DUMMYFUNCTION("""COMPUTED_VALUE"""),"JavaScript")</f>
        <v>JavaScript</v>
      </c>
      <c r="H7356" s="1" t="str">
        <f>IFERROR(__xludf.DUMMYFUNCTION("""COMPUTED_VALUE"""),"TypeScript")</f>
        <v>TypeScript</v>
      </c>
    </row>
    <row r="7357">
      <c r="B7357" s="1" t="str">
        <f>IFERROR(__xludf.DUMMYFUNCTION("""COMPUTED_VALUE"""),"C++;C#;HTML/CSS;Python;SQL;Other(s):")</f>
        <v>C++;C#;HTML/CSS;Python;SQL;Other(s):</v>
      </c>
      <c r="E7357" s="1" t="str">
        <f>IFERROR(__xludf.DUMMYFUNCTION("UNIQUE(SPLIT(B7357,"";""))"),"C++")</f>
        <v>C++</v>
      </c>
      <c r="F7357" s="1" t="str">
        <f>IFERROR(__xludf.DUMMYFUNCTION("""COMPUTED_VALUE"""),"C#")</f>
        <v>C#</v>
      </c>
      <c r="G7357" s="1" t="str">
        <f>IFERROR(__xludf.DUMMYFUNCTION("""COMPUTED_VALUE"""),"HTML/CSS")</f>
        <v>HTML/CSS</v>
      </c>
      <c r="H7357" s="1" t="str">
        <f>IFERROR(__xludf.DUMMYFUNCTION("""COMPUTED_VALUE"""),"Python")</f>
        <v>Python</v>
      </c>
      <c r="I7357" s="1" t="str">
        <f>IFERROR(__xludf.DUMMYFUNCTION("""COMPUTED_VALUE"""),"SQL")</f>
        <v>SQL</v>
      </c>
      <c r="J7357" s="1" t="str">
        <f>IFERROR(__xludf.DUMMYFUNCTION("""COMPUTED_VALUE"""),"Other(s):")</f>
        <v>Other(s):</v>
      </c>
    </row>
    <row r="7358">
      <c r="B7358" s="1" t="str">
        <f>IFERROR(__xludf.DUMMYFUNCTION("""COMPUTED_VALUE"""),"Bash/Shell/PowerShell;HTML/CSS;JavaScript;SQL;TypeScript")</f>
        <v>Bash/Shell/PowerShell;HTML/CSS;JavaScript;SQL;TypeScript</v>
      </c>
      <c r="E7358" s="1" t="str">
        <f>IFERROR(__xludf.DUMMYFUNCTION("UNIQUE(SPLIT(B7358,"";""))"),"Bash/Shell/PowerShell")</f>
        <v>Bash/Shell/PowerShell</v>
      </c>
      <c r="F7358" s="1" t="str">
        <f>IFERROR(__xludf.DUMMYFUNCTION("""COMPUTED_VALUE"""),"HTML/CSS")</f>
        <v>HTML/CSS</v>
      </c>
      <c r="G7358" s="1" t="str">
        <f>IFERROR(__xludf.DUMMYFUNCTION("""COMPUTED_VALUE"""),"JavaScript")</f>
        <v>JavaScript</v>
      </c>
      <c r="H7358" s="1" t="str">
        <f>IFERROR(__xludf.DUMMYFUNCTION("""COMPUTED_VALUE"""),"SQL")</f>
        <v>SQL</v>
      </c>
      <c r="I7358" s="1" t="str">
        <f>IFERROR(__xludf.DUMMYFUNCTION("""COMPUTED_VALUE"""),"TypeScript")</f>
        <v>TypeScript</v>
      </c>
    </row>
    <row r="7359">
      <c r="B7359" s="1" t="str">
        <f>IFERROR(__xludf.DUMMYFUNCTION("""COMPUTED_VALUE"""),"Bash/Shell/PowerShell;C;C++;Go;Java;Python;SQL;Other(s):")</f>
        <v>Bash/Shell/PowerShell;C;C++;Go;Java;Python;SQL;Other(s):</v>
      </c>
      <c r="E7359" s="1" t="str">
        <f>IFERROR(__xludf.DUMMYFUNCTION("UNIQUE(SPLIT(B7359,"";""))"),"Bash/Shell/PowerShell")</f>
        <v>Bash/Shell/PowerShell</v>
      </c>
      <c r="F7359" s="1" t="str">
        <f>IFERROR(__xludf.DUMMYFUNCTION("""COMPUTED_VALUE"""),"C")</f>
        <v>C</v>
      </c>
      <c r="G7359" s="1" t="str">
        <f>IFERROR(__xludf.DUMMYFUNCTION("""COMPUTED_VALUE"""),"C++")</f>
        <v>C++</v>
      </c>
      <c r="H7359" s="1" t="str">
        <f>IFERROR(__xludf.DUMMYFUNCTION("""COMPUTED_VALUE"""),"Go")</f>
        <v>Go</v>
      </c>
      <c r="I7359" s="1" t="str">
        <f>IFERROR(__xludf.DUMMYFUNCTION("""COMPUTED_VALUE"""),"Java")</f>
        <v>Java</v>
      </c>
      <c r="J7359" s="1" t="str">
        <f>IFERROR(__xludf.DUMMYFUNCTION("""COMPUTED_VALUE"""),"Python")</f>
        <v>Python</v>
      </c>
      <c r="K7359" s="1" t="str">
        <f>IFERROR(__xludf.DUMMYFUNCTION("""COMPUTED_VALUE"""),"SQL")</f>
        <v>SQL</v>
      </c>
      <c r="L7359" s="1" t="str">
        <f>IFERROR(__xludf.DUMMYFUNCTION("""COMPUTED_VALUE"""),"Other(s):")</f>
        <v>Other(s):</v>
      </c>
    </row>
    <row r="7360">
      <c r="B7360" s="1" t="str">
        <f>IFERROR(__xludf.DUMMYFUNCTION("""COMPUTED_VALUE"""),"Bash/Shell/PowerShell;HTML/CSS;Java;SQL")</f>
        <v>Bash/Shell/PowerShell;HTML/CSS;Java;SQL</v>
      </c>
      <c r="E7360" s="1" t="str">
        <f>IFERROR(__xludf.DUMMYFUNCTION("UNIQUE(SPLIT(B7360,"";""))"),"Bash/Shell/PowerShell")</f>
        <v>Bash/Shell/PowerShell</v>
      </c>
      <c r="F7360" s="1" t="str">
        <f>IFERROR(__xludf.DUMMYFUNCTION("""COMPUTED_VALUE"""),"HTML/CSS")</f>
        <v>HTML/CSS</v>
      </c>
      <c r="G7360" s="1" t="str">
        <f>IFERROR(__xludf.DUMMYFUNCTION("""COMPUTED_VALUE"""),"Java")</f>
        <v>Java</v>
      </c>
      <c r="H7360" s="1" t="str">
        <f>IFERROR(__xludf.DUMMYFUNCTION("""COMPUTED_VALUE"""),"SQL")</f>
        <v>SQL</v>
      </c>
    </row>
    <row r="7361">
      <c r="B7361" s="1" t="str">
        <f>IFERROR(__xludf.DUMMYFUNCTION("""COMPUTED_VALUE"""),"Bash/Shell/PowerShell;C;Go;HTML/CSS;Java;JavaScript;PHP;Python;SQL;Swift;Other(s):")</f>
        <v>Bash/Shell/PowerShell;C;Go;HTML/CSS;Java;JavaScript;PHP;Python;SQL;Swift;Other(s):</v>
      </c>
      <c r="E7361" s="1" t="str">
        <f>IFERROR(__xludf.DUMMYFUNCTION("UNIQUE(SPLIT(B7361,"";""))"),"Bash/Shell/PowerShell")</f>
        <v>Bash/Shell/PowerShell</v>
      </c>
      <c r="F7361" s="1" t="str">
        <f>IFERROR(__xludf.DUMMYFUNCTION("""COMPUTED_VALUE"""),"C")</f>
        <v>C</v>
      </c>
      <c r="G7361" s="1" t="str">
        <f>IFERROR(__xludf.DUMMYFUNCTION("""COMPUTED_VALUE"""),"Go")</f>
        <v>Go</v>
      </c>
      <c r="H7361" s="1" t="str">
        <f>IFERROR(__xludf.DUMMYFUNCTION("""COMPUTED_VALUE"""),"HTML/CSS")</f>
        <v>HTML/CSS</v>
      </c>
      <c r="I7361" s="1" t="str">
        <f>IFERROR(__xludf.DUMMYFUNCTION("""COMPUTED_VALUE"""),"Java")</f>
        <v>Java</v>
      </c>
      <c r="J7361" s="1" t="str">
        <f>IFERROR(__xludf.DUMMYFUNCTION("""COMPUTED_VALUE"""),"JavaScript")</f>
        <v>JavaScript</v>
      </c>
      <c r="K7361" s="1" t="str">
        <f>IFERROR(__xludf.DUMMYFUNCTION("""COMPUTED_VALUE"""),"PHP")</f>
        <v>PHP</v>
      </c>
      <c r="L7361" s="1" t="str">
        <f>IFERROR(__xludf.DUMMYFUNCTION("""COMPUTED_VALUE"""),"Python")</f>
        <v>Python</v>
      </c>
      <c r="M7361" s="1" t="str">
        <f>IFERROR(__xludf.DUMMYFUNCTION("""COMPUTED_VALUE"""),"SQL")</f>
        <v>SQL</v>
      </c>
      <c r="N7361" s="1" t="str">
        <f>IFERROR(__xludf.DUMMYFUNCTION("""COMPUTED_VALUE"""),"Swift")</f>
        <v>Swift</v>
      </c>
      <c r="O7361" s="1" t="str">
        <f>IFERROR(__xludf.DUMMYFUNCTION("""COMPUTED_VALUE"""),"Other(s):")</f>
        <v>Other(s):</v>
      </c>
    </row>
    <row r="7362">
      <c r="B7362" s="1" t="str">
        <f>IFERROR(__xludf.DUMMYFUNCTION("""COMPUTED_VALUE"""),"F#;HTML/CSS;JavaScript;Python;Other(s):")</f>
        <v>F#;HTML/CSS;JavaScript;Python;Other(s):</v>
      </c>
      <c r="E7362" s="1" t="str">
        <f>IFERROR(__xludf.DUMMYFUNCTION("UNIQUE(SPLIT(B7362,"";""))"),"F#")</f>
        <v>F#</v>
      </c>
      <c r="F7362" s="1" t="str">
        <f>IFERROR(__xludf.DUMMYFUNCTION("""COMPUTED_VALUE"""),"HTML/CSS")</f>
        <v>HTML/CSS</v>
      </c>
      <c r="G7362" s="1" t="str">
        <f>IFERROR(__xludf.DUMMYFUNCTION("""COMPUTED_VALUE"""),"JavaScript")</f>
        <v>JavaScript</v>
      </c>
      <c r="H7362" s="1" t="str">
        <f>IFERROR(__xludf.DUMMYFUNCTION("""COMPUTED_VALUE"""),"Python")</f>
        <v>Python</v>
      </c>
      <c r="I7362" s="1" t="str">
        <f>IFERROR(__xludf.DUMMYFUNCTION("""COMPUTED_VALUE"""),"Other(s):")</f>
        <v>Other(s):</v>
      </c>
    </row>
    <row r="7363">
      <c r="B7363" s="1" t="str">
        <f>IFERROR(__xludf.DUMMYFUNCTION("""COMPUTED_VALUE"""),"Java;JavaScript;SQL;Other(s):")</f>
        <v>Java;JavaScript;SQL;Other(s):</v>
      </c>
      <c r="E7363" s="1" t="str">
        <f>IFERROR(__xludf.DUMMYFUNCTION("UNIQUE(SPLIT(B7363,"";""))"),"Java")</f>
        <v>Java</v>
      </c>
      <c r="F7363" s="1" t="str">
        <f>IFERROR(__xludf.DUMMYFUNCTION("""COMPUTED_VALUE"""),"JavaScript")</f>
        <v>JavaScript</v>
      </c>
      <c r="G7363" s="1" t="str">
        <f>IFERROR(__xludf.DUMMYFUNCTION("""COMPUTED_VALUE"""),"SQL")</f>
        <v>SQL</v>
      </c>
      <c r="H7363" s="1" t="str">
        <f>IFERROR(__xludf.DUMMYFUNCTION("""COMPUTED_VALUE"""),"Other(s):")</f>
        <v>Other(s):</v>
      </c>
    </row>
    <row r="7364">
      <c r="B7364" s="1" t="str">
        <f>IFERROR(__xludf.DUMMYFUNCTION("""COMPUTED_VALUE"""),"Bash/Shell/PowerShell;C;C++;HTML/CSS;JavaScript;Python;Rust")</f>
        <v>Bash/Shell/PowerShell;C;C++;HTML/CSS;JavaScript;Python;Rust</v>
      </c>
      <c r="E7364" s="1" t="str">
        <f>IFERROR(__xludf.DUMMYFUNCTION("UNIQUE(SPLIT(B7364,"";""))"),"Bash/Shell/PowerShell")</f>
        <v>Bash/Shell/PowerShell</v>
      </c>
      <c r="F7364" s="1" t="str">
        <f>IFERROR(__xludf.DUMMYFUNCTION("""COMPUTED_VALUE"""),"C")</f>
        <v>C</v>
      </c>
      <c r="G7364" s="1" t="str">
        <f>IFERROR(__xludf.DUMMYFUNCTION("""COMPUTED_VALUE"""),"C++")</f>
        <v>C++</v>
      </c>
      <c r="H7364" s="1" t="str">
        <f>IFERROR(__xludf.DUMMYFUNCTION("""COMPUTED_VALUE"""),"HTML/CSS")</f>
        <v>HTML/CSS</v>
      </c>
      <c r="I7364" s="1" t="str">
        <f>IFERROR(__xludf.DUMMYFUNCTION("""COMPUTED_VALUE"""),"JavaScript")</f>
        <v>JavaScript</v>
      </c>
      <c r="J7364" s="1" t="str">
        <f>IFERROR(__xludf.DUMMYFUNCTION("""COMPUTED_VALUE"""),"Python")</f>
        <v>Python</v>
      </c>
      <c r="K7364" s="1" t="str">
        <f>IFERROR(__xludf.DUMMYFUNCTION("""COMPUTED_VALUE"""),"Rust")</f>
        <v>Rust</v>
      </c>
    </row>
    <row r="7365">
      <c r="B7365" s="1" t="str">
        <f>IFERROR(__xludf.DUMMYFUNCTION("""COMPUTED_VALUE"""),"C#;Dart;HTML/CSS;JavaScript;PHP;Python;SQL;TypeScript")</f>
        <v>C#;Dart;HTML/CSS;JavaScript;PHP;Python;SQL;TypeScript</v>
      </c>
      <c r="E7365" s="1" t="str">
        <f>IFERROR(__xludf.DUMMYFUNCTION("UNIQUE(SPLIT(B7365,"";""))"),"C#")</f>
        <v>C#</v>
      </c>
      <c r="F7365" s="1" t="str">
        <f>IFERROR(__xludf.DUMMYFUNCTION("""COMPUTED_VALUE"""),"Dart")</f>
        <v>Dart</v>
      </c>
      <c r="G7365" s="1" t="str">
        <f>IFERROR(__xludf.DUMMYFUNCTION("""COMPUTED_VALUE"""),"HTML/CSS")</f>
        <v>HTML/CSS</v>
      </c>
      <c r="H7365" s="1" t="str">
        <f>IFERROR(__xludf.DUMMYFUNCTION("""COMPUTED_VALUE"""),"JavaScript")</f>
        <v>JavaScript</v>
      </c>
      <c r="I7365" s="1" t="str">
        <f>IFERROR(__xludf.DUMMYFUNCTION("""COMPUTED_VALUE"""),"PHP")</f>
        <v>PHP</v>
      </c>
      <c r="J7365" s="1" t="str">
        <f>IFERROR(__xludf.DUMMYFUNCTION("""COMPUTED_VALUE"""),"Python")</f>
        <v>Python</v>
      </c>
      <c r="K7365" s="1" t="str">
        <f>IFERROR(__xludf.DUMMYFUNCTION("""COMPUTED_VALUE"""),"SQL")</f>
        <v>SQL</v>
      </c>
      <c r="L7365" s="1" t="str">
        <f>IFERROR(__xludf.DUMMYFUNCTION("""COMPUTED_VALUE"""),"TypeScript")</f>
        <v>TypeScript</v>
      </c>
    </row>
    <row r="7366">
      <c r="B7366" s="1" t="str">
        <f>IFERROR(__xludf.DUMMYFUNCTION("""COMPUTED_VALUE"""),"HTML/CSS;JavaScript;Ruby;TypeScript")</f>
        <v>HTML/CSS;JavaScript;Ruby;TypeScript</v>
      </c>
      <c r="E7366" s="1" t="str">
        <f>IFERROR(__xludf.DUMMYFUNCTION("UNIQUE(SPLIT(B7366,"";""))"),"HTML/CSS")</f>
        <v>HTML/CSS</v>
      </c>
      <c r="F7366" s="1" t="str">
        <f>IFERROR(__xludf.DUMMYFUNCTION("""COMPUTED_VALUE"""),"JavaScript")</f>
        <v>JavaScript</v>
      </c>
      <c r="G7366" s="1" t="str">
        <f>IFERROR(__xludf.DUMMYFUNCTION("""COMPUTED_VALUE"""),"Ruby")</f>
        <v>Ruby</v>
      </c>
      <c r="H7366" s="1" t="str">
        <f>IFERROR(__xludf.DUMMYFUNCTION("""COMPUTED_VALUE"""),"TypeScript")</f>
        <v>TypeScript</v>
      </c>
    </row>
    <row r="7367">
      <c r="B7367" s="1" t="str">
        <f>IFERROR(__xludf.DUMMYFUNCTION("""COMPUTED_VALUE"""),"Bash/Shell/PowerShell;C;C++;HTML/CSS;Java;JavaScript;Objective-C;PHP;Python;SQL;Swift;Other(s):")</f>
        <v>Bash/Shell/PowerShell;C;C++;HTML/CSS;Java;JavaScript;Objective-C;PHP;Python;SQL;Swift;Other(s):</v>
      </c>
      <c r="E7367" s="1" t="str">
        <f>IFERROR(__xludf.DUMMYFUNCTION("UNIQUE(SPLIT(B7367,"";""))"),"Bash/Shell/PowerShell")</f>
        <v>Bash/Shell/PowerShell</v>
      </c>
      <c r="F7367" s="1" t="str">
        <f>IFERROR(__xludf.DUMMYFUNCTION("""COMPUTED_VALUE"""),"C")</f>
        <v>C</v>
      </c>
      <c r="G7367" s="1" t="str">
        <f>IFERROR(__xludf.DUMMYFUNCTION("""COMPUTED_VALUE"""),"C++")</f>
        <v>C++</v>
      </c>
      <c r="H7367" s="1" t="str">
        <f>IFERROR(__xludf.DUMMYFUNCTION("""COMPUTED_VALUE"""),"HTML/CSS")</f>
        <v>HTML/CSS</v>
      </c>
      <c r="I7367" s="1" t="str">
        <f>IFERROR(__xludf.DUMMYFUNCTION("""COMPUTED_VALUE"""),"Java")</f>
        <v>Java</v>
      </c>
      <c r="J7367" s="1" t="str">
        <f>IFERROR(__xludf.DUMMYFUNCTION("""COMPUTED_VALUE"""),"JavaScript")</f>
        <v>JavaScript</v>
      </c>
      <c r="K7367" s="1" t="str">
        <f>IFERROR(__xludf.DUMMYFUNCTION("""COMPUTED_VALUE"""),"Objective-C")</f>
        <v>Objective-C</v>
      </c>
      <c r="L7367" s="1" t="str">
        <f>IFERROR(__xludf.DUMMYFUNCTION("""COMPUTED_VALUE"""),"PHP")</f>
        <v>PHP</v>
      </c>
      <c r="M7367" s="1" t="str">
        <f>IFERROR(__xludf.DUMMYFUNCTION("""COMPUTED_VALUE"""),"Python")</f>
        <v>Python</v>
      </c>
      <c r="N7367" s="1" t="str">
        <f>IFERROR(__xludf.DUMMYFUNCTION("""COMPUTED_VALUE"""),"SQL")</f>
        <v>SQL</v>
      </c>
      <c r="O7367" s="1" t="str">
        <f>IFERROR(__xludf.DUMMYFUNCTION("""COMPUTED_VALUE"""),"Swift")</f>
        <v>Swift</v>
      </c>
      <c r="P7367" s="1" t="str">
        <f>IFERROR(__xludf.DUMMYFUNCTION("""COMPUTED_VALUE"""),"Other(s):")</f>
        <v>Other(s):</v>
      </c>
    </row>
    <row r="7368">
      <c r="B7368" s="1" t="str">
        <f>IFERROR(__xludf.DUMMYFUNCTION("""COMPUTED_VALUE"""),"Java")</f>
        <v>Java</v>
      </c>
      <c r="E7368" s="1" t="str">
        <f>IFERROR(__xludf.DUMMYFUNCTION("UNIQUE(SPLIT(B7368,"";""))"),"Java")</f>
        <v>Java</v>
      </c>
    </row>
    <row r="7369">
      <c r="B7369" s="1" t="str">
        <f>IFERROR(__xludf.DUMMYFUNCTION("""COMPUTED_VALUE"""),"Assembly;Bash/Shell/PowerShell;C;C++;C#;HTML/CSS;Java;JavaScript;PHP;Python;Ruby;Scala;Other(s):")</f>
        <v>Assembly;Bash/Shell/PowerShell;C;C++;C#;HTML/CSS;Java;JavaScript;PHP;Python;Ruby;Scala;Other(s):</v>
      </c>
      <c r="E7369" s="1" t="str">
        <f>IFERROR(__xludf.DUMMYFUNCTION("UNIQUE(SPLIT(B7369,"";""))"),"Assembly")</f>
        <v>Assembly</v>
      </c>
      <c r="F7369" s="1" t="str">
        <f>IFERROR(__xludf.DUMMYFUNCTION("""COMPUTED_VALUE"""),"Bash/Shell/PowerShell")</f>
        <v>Bash/Shell/PowerShell</v>
      </c>
      <c r="G7369" s="1" t="str">
        <f>IFERROR(__xludf.DUMMYFUNCTION("""COMPUTED_VALUE"""),"C")</f>
        <v>C</v>
      </c>
      <c r="H7369" s="1" t="str">
        <f>IFERROR(__xludf.DUMMYFUNCTION("""COMPUTED_VALUE"""),"C++")</f>
        <v>C++</v>
      </c>
      <c r="I7369" s="1" t="str">
        <f>IFERROR(__xludf.DUMMYFUNCTION("""COMPUTED_VALUE"""),"C#")</f>
        <v>C#</v>
      </c>
      <c r="J7369" s="1" t="str">
        <f>IFERROR(__xludf.DUMMYFUNCTION("""COMPUTED_VALUE"""),"HTML/CSS")</f>
        <v>HTML/CSS</v>
      </c>
      <c r="K7369" s="1" t="str">
        <f>IFERROR(__xludf.DUMMYFUNCTION("""COMPUTED_VALUE"""),"Java")</f>
        <v>Java</v>
      </c>
      <c r="L7369" s="1" t="str">
        <f>IFERROR(__xludf.DUMMYFUNCTION("""COMPUTED_VALUE"""),"JavaScript")</f>
        <v>JavaScript</v>
      </c>
      <c r="M7369" s="1" t="str">
        <f>IFERROR(__xludf.DUMMYFUNCTION("""COMPUTED_VALUE"""),"PHP")</f>
        <v>PHP</v>
      </c>
      <c r="N7369" s="1" t="str">
        <f>IFERROR(__xludf.DUMMYFUNCTION("""COMPUTED_VALUE"""),"Python")</f>
        <v>Python</v>
      </c>
      <c r="O7369" s="1" t="str">
        <f>IFERROR(__xludf.DUMMYFUNCTION("""COMPUTED_VALUE"""),"Ruby")</f>
        <v>Ruby</v>
      </c>
      <c r="P7369" s="1" t="str">
        <f>IFERROR(__xludf.DUMMYFUNCTION("""COMPUTED_VALUE"""),"Scala")</f>
        <v>Scala</v>
      </c>
      <c r="Q7369" s="1" t="str">
        <f>IFERROR(__xludf.DUMMYFUNCTION("""COMPUTED_VALUE"""),"Other(s):")</f>
        <v>Other(s):</v>
      </c>
    </row>
    <row r="7370">
      <c r="B7370" s="1" t="str">
        <f>IFERROR(__xludf.DUMMYFUNCTION("""COMPUTED_VALUE"""),"HTML/CSS;JavaScript;SQL;TypeScript")</f>
        <v>HTML/CSS;JavaScript;SQL;TypeScript</v>
      </c>
      <c r="E7370" s="1" t="str">
        <f>IFERROR(__xludf.DUMMYFUNCTION("UNIQUE(SPLIT(B7370,"";""))"),"HTML/CSS")</f>
        <v>HTML/CSS</v>
      </c>
      <c r="F7370" s="1" t="str">
        <f>IFERROR(__xludf.DUMMYFUNCTION("""COMPUTED_VALUE"""),"JavaScript")</f>
        <v>JavaScript</v>
      </c>
      <c r="G7370" s="1" t="str">
        <f>IFERROR(__xludf.DUMMYFUNCTION("""COMPUTED_VALUE"""),"SQL")</f>
        <v>SQL</v>
      </c>
      <c r="H7370" s="1" t="str">
        <f>IFERROR(__xludf.DUMMYFUNCTION("""COMPUTED_VALUE"""),"TypeScript")</f>
        <v>TypeScript</v>
      </c>
    </row>
    <row r="7371">
      <c r="B7371" s="1" t="str">
        <f>IFERROR(__xludf.DUMMYFUNCTION("""COMPUTED_VALUE"""),"Bash/Shell/PowerShell;C;C#;HTML/CSS;Java;JavaScript;PHP;Python;Rust;SQL;VBA")</f>
        <v>Bash/Shell/PowerShell;C;C#;HTML/CSS;Java;JavaScript;PHP;Python;Rust;SQL;VBA</v>
      </c>
      <c r="E7371" s="1" t="str">
        <f>IFERROR(__xludf.DUMMYFUNCTION("UNIQUE(SPLIT(B7371,"";""))"),"Bash/Shell/PowerShell")</f>
        <v>Bash/Shell/PowerShell</v>
      </c>
      <c r="F7371" s="1" t="str">
        <f>IFERROR(__xludf.DUMMYFUNCTION("""COMPUTED_VALUE"""),"C")</f>
        <v>C</v>
      </c>
      <c r="G7371" s="1" t="str">
        <f>IFERROR(__xludf.DUMMYFUNCTION("""COMPUTED_VALUE"""),"C#")</f>
        <v>C#</v>
      </c>
      <c r="H7371" s="1" t="str">
        <f>IFERROR(__xludf.DUMMYFUNCTION("""COMPUTED_VALUE"""),"HTML/CSS")</f>
        <v>HTML/CSS</v>
      </c>
      <c r="I7371" s="1" t="str">
        <f>IFERROR(__xludf.DUMMYFUNCTION("""COMPUTED_VALUE"""),"Java")</f>
        <v>Java</v>
      </c>
      <c r="J7371" s="1" t="str">
        <f>IFERROR(__xludf.DUMMYFUNCTION("""COMPUTED_VALUE"""),"JavaScript")</f>
        <v>JavaScript</v>
      </c>
      <c r="K7371" s="1" t="str">
        <f>IFERROR(__xludf.DUMMYFUNCTION("""COMPUTED_VALUE"""),"PHP")</f>
        <v>PHP</v>
      </c>
      <c r="L7371" s="1" t="str">
        <f>IFERROR(__xludf.DUMMYFUNCTION("""COMPUTED_VALUE"""),"Python")</f>
        <v>Python</v>
      </c>
      <c r="M7371" s="1" t="str">
        <f>IFERROR(__xludf.DUMMYFUNCTION("""COMPUTED_VALUE"""),"Rust")</f>
        <v>Rust</v>
      </c>
      <c r="N7371" s="1" t="str">
        <f>IFERROR(__xludf.DUMMYFUNCTION("""COMPUTED_VALUE"""),"SQL")</f>
        <v>SQL</v>
      </c>
      <c r="O7371" s="1" t="str">
        <f>IFERROR(__xludf.DUMMYFUNCTION("""COMPUTED_VALUE"""),"VBA")</f>
        <v>VBA</v>
      </c>
    </row>
    <row r="7372">
      <c r="B7372" s="1" t="str">
        <f>IFERROR(__xludf.DUMMYFUNCTION("""COMPUTED_VALUE"""),"Bash/Shell/PowerShell;SQL")</f>
        <v>Bash/Shell/PowerShell;SQL</v>
      </c>
      <c r="E7372" s="1" t="str">
        <f>IFERROR(__xludf.DUMMYFUNCTION("UNIQUE(SPLIT(B7372,"";""))"),"Bash/Shell/PowerShell")</f>
        <v>Bash/Shell/PowerShell</v>
      </c>
      <c r="F7372" s="1" t="str">
        <f>IFERROR(__xludf.DUMMYFUNCTION("""COMPUTED_VALUE"""),"SQL")</f>
        <v>SQL</v>
      </c>
    </row>
    <row r="7373">
      <c r="B7373" s="1" t="str">
        <f>IFERROR(__xludf.DUMMYFUNCTION("""COMPUTED_VALUE"""),"C++;Go;HTML/CSS;Java;JavaScript;Kotlin;Objective-C;PHP;Python;R;Ruby;Scala;SQL;TypeScript")</f>
        <v>C++;Go;HTML/CSS;Java;JavaScript;Kotlin;Objective-C;PHP;Python;R;Ruby;Scala;SQL;TypeScript</v>
      </c>
      <c r="E7373" s="1" t="str">
        <f>IFERROR(__xludf.DUMMYFUNCTION("UNIQUE(SPLIT(B7373,"";""))"),"C++")</f>
        <v>C++</v>
      </c>
      <c r="F7373" s="1" t="str">
        <f>IFERROR(__xludf.DUMMYFUNCTION("""COMPUTED_VALUE"""),"Go")</f>
        <v>Go</v>
      </c>
      <c r="G7373" s="1" t="str">
        <f>IFERROR(__xludf.DUMMYFUNCTION("""COMPUTED_VALUE"""),"HTML/CSS")</f>
        <v>HTML/CSS</v>
      </c>
      <c r="H7373" s="1" t="str">
        <f>IFERROR(__xludf.DUMMYFUNCTION("""COMPUTED_VALUE"""),"Java")</f>
        <v>Java</v>
      </c>
      <c r="I7373" s="1" t="str">
        <f>IFERROR(__xludf.DUMMYFUNCTION("""COMPUTED_VALUE"""),"JavaScript")</f>
        <v>JavaScript</v>
      </c>
      <c r="J7373" s="1" t="str">
        <f>IFERROR(__xludf.DUMMYFUNCTION("""COMPUTED_VALUE"""),"Kotlin")</f>
        <v>Kotlin</v>
      </c>
      <c r="K7373" s="1" t="str">
        <f>IFERROR(__xludf.DUMMYFUNCTION("""COMPUTED_VALUE"""),"Objective-C")</f>
        <v>Objective-C</v>
      </c>
      <c r="L7373" s="1" t="str">
        <f>IFERROR(__xludf.DUMMYFUNCTION("""COMPUTED_VALUE"""),"PHP")</f>
        <v>PHP</v>
      </c>
      <c r="M7373" s="1" t="str">
        <f>IFERROR(__xludf.DUMMYFUNCTION("""COMPUTED_VALUE"""),"Python")</f>
        <v>Python</v>
      </c>
      <c r="N7373" s="1" t="str">
        <f>IFERROR(__xludf.DUMMYFUNCTION("""COMPUTED_VALUE"""),"R")</f>
        <v>R</v>
      </c>
      <c r="O7373" s="1" t="str">
        <f>IFERROR(__xludf.DUMMYFUNCTION("""COMPUTED_VALUE"""),"Ruby")</f>
        <v>Ruby</v>
      </c>
      <c r="P7373" s="1" t="str">
        <f>IFERROR(__xludf.DUMMYFUNCTION("""COMPUTED_VALUE"""),"Scala")</f>
        <v>Scala</v>
      </c>
      <c r="Q7373" s="1" t="str">
        <f>IFERROR(__xludf.DUMMYFUNCTION("""COMPUTED_VALUE"""),"SQL")</f>
        <v>SQL</v>
      </c>
      <c r="R7373" s="1" t="str">
        <f>IFERROR(__xludf.DUMMYFUNCTION("""COMPUTED_VALUE"""),"TypeScript")</f>
        <v>TypeScript</v>
      </c>
    </row>
    <row r="7374">
      <c r="B7374" s="1" t="str">
        <f>IFERROR(__xludf.DUMMYFUNCTION("""COMPUTED_VALUE"""),"Bash/Shell/PowerShell;C++;HTML/CSS;JavaScript;Kotlin;Python;Ruby;SQL")</f>
        <v>Bash/Shell/PowerShell;C++;HTML/CSS;JavaScript;Kotlin;Python;Ruby;SQL</v>
      </c>
      <c r="E7374" s="1" t="str">
        <f>IFERROR(__xludf.DUMMYFUNCTION("UNIQUE(SPLIT(B7374,"";""))"),"Bash/Shell/PowerShell")</f>
        <v>Bash/Shell/PowerShell</v>
      </c>
      <c r="F7374" s="1" t="str">
        <f>IFERROR(__xludf.DUMMYFUNCTION("""COMPUTED_VALUE"""),"C++")</f>
        <v>C++</v>
      </c>
      <c r="G7374" s="1" t="str">
        <f>IFERROR(__xludf.DUMMYFUNCTION("""COMPUTED_VALUE"""),"HTML/CSS")</f>
        <v>HTML/CSS</v>
      </c>
      <c r="H7374" s="1" t="str">
        <f>IFERROR(__xludf.DUMMYFUNCTION("""COMPUTED_VALUE"""),"JavaScript")</f>
        <v>JavaScript</v>
      </c>
      <c r="I7374" s="1" t="str">
        <f>IFERROR(__xludf.DUMMYFUNCTION("""COMPUTED_VALUE"""),"Kotlin")</f>
        <v>Kotlin</v>
      </c>
      <c r="J7374" s="1" t="str">
        <f>IFERROR(__xludf.DUMMYFUNCTION("""COMPUTED_VALUE"""),"Python")</f>
        <v>Python</v>
      </c>
      <c r="K7374" s="1" t="str">
        <f>IFERROR(__xludf.DUMMYFUNCTION("""COMPUTED_VALUE"""),"Ruby")</f>
        <v>Ruby</v>
      </c>
      <c r="L7374" s="1" t="str">
        <f>IFERROR(__xludf.DUMMYFUNCTION("""COMPUTED_VALUE"""),"SQL")</f>
        <v>SQL</v>
      </c>
    </row>
    <row r="7375">
      <c r="B7375" s="1" t="str">
        <f>IFERROR(__xludf.DUMMYFUNCTION("""COMPUTED_VALUE"""),"C#;SQL")</f>
        <v>C#;SQL</v>
      </c>
      <c r="E7375" s="1" t="str">
        <f>IFERROR(__xludf.DUMMYFUNCTION("UNIQUE(SPLIT(B7375,"";""))"),"C#")</f>
        <v>C#</v>
      </c>
      <c r="F7375" s="1" t="str">
        <f>IFERROR(__xludf.DUMMYFUNCTION("""COMPUTED_VALUE"""),"SQL")</f>
        <v>SQL</v>
      </c>
    </row>
    <row r="7376">
      <c r="B7376" s="1" t="str">
        <f>IFERROR(__xludf.DUMMYFUNCTION("""COMPUTED_VALUE"""),"C;C++;HTML/CSS;Java;JavaScript;Python;SQL;TypeScript")</f>
        <v>C;C++;HTML/CSS;Java;JavaScript;Python;SQL;TypeScript</v>
      </c>
      <c r="E7376" s="1" t="str">
        <f>IFERROR(__xludf.DUMMYFUNCTION("UNIQUE(SPLIT(B7376,"";""))"),"C")</f>
        <v>C</v>
      </c>
      <c r="F7376" s="1" t="str">
        <f>IFERROR(__xludf.DUMMYFUNCTION("""COMPUTED_VALUE"""),"C++")</f>
        <v>C++</v>
      </c>
      <c r="G7376" s="1" t="str">
        <f>IFERROR(__xludf.DUMMYFUNCTION("""COMPUTED_VALUE"""),"HTML/CSS")</f>
        <v>HTML/CSS</v>
      </c>
      <c r="H7376" s="1" t="str">
        <f>IFERROR(__xludf.DUMMYFUNCTION("""COMPUTED_VALUE"""),"Java")</f>
        <v>Java</v>
      </c>
      <c r="I7376" s="1" t="str">
        <f>IFERROR(__xludf.DUMMYFUNCTION("""COMPUTED_VALUE"""),"JavaScript")</f>
        <v>JavaScript</v>
      </c>
      <c r="J7376" s="1" t="str">
        <f>IFERROR(__xludf.DUMMYFUNCTION("""COMPUTED_VALUE"""),"Python")</f>
        <v>Python</v>
      </c>
      <c r="K7376" s="1" t="str">
        <f>IFERROR(__xludf.DUMMYFUNCTION("""COMPUTED_VALUE"""),"SQL")</f>
        <v>SQL</v>
      </c>
      <c r="L7376" s="1" t="str">
        <f>IFERROR(__xludf.DUMMYFUNCTION("""COMPUTED_VALUE"""),"TypeScript")</f>
        <v>TypeScript</v>
      </c>
    </row>
    <row r="7377">
      <c r="B7377" s="1" t="str">
        <f>IFERROR(__xludf.DUMMYFUNCTION("""COMPUTED_VALUE"""),"Bash/Shell/PowerShell;C#;HTML/CSS;JavaScript;SQL;TypeScript")</f>
        <v>Bash/Shell/PowerShell;C#;HTML/CSS;JavaScript;SQL;TypeScript</v>
      </c>
      <c r="E7377" s="1" t="str">
        <f>IFERROR(__xludf.DUMMYFUNCTION("UNIQUE(SPLIT(B7377,"";""))"),"Bash/Shell/PowerShell")</f>
        <v>Bash/Shell/PowerShell</v>
      </c>
      <c r="F7377" s="1" t="str">
        <f>IFERROR(__xludf.DUMMYFUNCTION("""COMPUTED_VALUE"""),"C#")</f>
        <v>C#</v>
      </c>
      <c r="G7377" s="1" t="str">
        <f>IFERROR(__xludf.DUMMYFUNCTION("""COMPUTED_VALUE"""),"HTML/CSS")</f>
        <v>HTML/CSS</v>
      </c>
      <c r="H7377" s="1" t="str">
        <f>IFERROR(__xludf.DUMMYFUNCTION("""COMPUTED_VALUE"""),"JavaScript")</f>
        <v>JavaScript</v>
      </c>
      <c r="I7377" s="1" t="str">
        <f>IFERROR(__xludf.DUMMYFUNCTION("""COMPUTED_VALUE"""),"SQL")</f>
        <v>SQL</v>
      </c>
      <c r="J7377" s="1" t="str">
        <f>IFERROR(__xludf.DUMMYFUNCTION("""COMPUTED_VALUE"""),"TypeScript")</f>
        <v>TypeScript</v>
      </c>
    </row>
    <row r="7378">
      <c r="B7378" s="1" t="str">
        <f>IFERROR(__xludf.DUMMYFUNCTION("""COMPUTED_VALUE"""),"Bash/Shell/PowerShell;HTML/CSS;JavaScript;Python;Rust;SQL")</f>
        <v>Bash/Shell/PowerShell;HTML/CSS;JavaScript;Python;Rust;SQL</v>
      </c>
      <c r="E7378" s="1" t="str">
        <f>IFERROR(__xludf.DUMMYFUNCTION("UNIQUE(SPLIT(B7378,"";""))"),"Bash/Shell/PowerShell")</f>
        <v>Bash/Shell/PowerShell</v>
      </c>
      <c r="F7378" s="1" t="str">
        <f>IFERROR(__xludf.DUMMYFUNCTION("""COMPUTED_VALUE"""),"HTML/CSS")</f>
        <v>HTML/CSS</v>
      </c>
      <c r="G7378" s="1" t="str">
        <f>IFERROR(__xludf.DUMMYFUNCTION("""COMPUTED_VALUE"""),"JavaScript")</f>
        <v>JavaScript</v>
      </c>
      <c r="H7378" s="1" t="str">
        <f>IFERROR(__xludf.DUMMYFUNCTION("""COMPUTED_VALUE"""),"Python")</f>
        <v>Python</v>
      </c>
      <c r="I7378" s="1" t="str">
        <f>IFERROR(__xludf.DUMMYFUNCTION("""COMPUTED_VALUE"""),"Rust")</f>
        <v>Rust</v>
      </c>
      <c r="J7378" s="1" t="str">
        <f>IFERROR(__xludf.DUMMYFUNCTION("""COMPUTED_VALUE"""),"SQL")</f>
        <v>SQL</v>
      </c>
    </row>
    <row r="7379">
      <c r="B7379" s="1" t="str">
        <f>IFERROR(__xludf.DUMMYFUNCTION("""COMPUTED_VALUE"""),"C++;C#;SQL;Other(s):")</f>
        <v>C++;C#;SQL;Other(s):</v>
      </c>
      <c r="E7379" s="1" t="str">
        <f>IFERROR(__xludf.DUMMYFUNCTION("UNIQUE(SPLIT(B7379,"";""))"),"C++")</f>
        <v>C++</v>
      </c>
      <c r="F7379" s="1" t="str">
        <f>IFERROR(__xludf.DUMMYFUNCTION("""COMPUTED_VALUE"""),"C#")</f>
        <v>C#</v>
      </c>
      <c r="G7379" s="1" t="str">
        <f>IFERROR(__xludf.DUMMYFUNCTION("""COMPUTED_VALUE"""),"SQL")</f>
        <v>SQL</v>
      </c>
      <c r="H7379" s="1" t="str">
        <f>IFERROR(__xludf.DUMMYFUNCTION("""COMPUTED_VALUE"""),"Other(s):")</f>
        <v>Other(s):</v>
      </c>
    </row>
    <row r="7380">
      <c r="B7380" s="1" t="str">
        <f>IFERROR(__xludf.DUMMYFUNCTION("""COMPUTED_VALUE"""),"Bash/Shell/PowerShell;Java")</f>
        <v>Bash/Shell/PowerShell;Java</v>
      </c>
      <c r="E7380" s="1" t="str">
        <f>IFERROR(__xludf.DUMMYFUNCTION("UNIQUE(SPLIT(B7380,"";""))"),"Bash/Shell/PowerShell")</f>
        <v>Bash/Shell/PowerShell</v>
      </c>
      <c r="F7380" s="1" t="str">
        <f>IFERROR(__xludf.DUMMYFUNCTION("""COMPUTED_VALUE"""),"Java")</f>
        <v>Java</v>
      </c>
    </row>
    <row r="7381">
      <c r="B7381" s="1" t="str">
        <f>IFERROR(__xludf.DUMMYFUNCTION("""COMPUTED_VALUE"""),"Bash/Shell/PowerShell;HTML/CSS;JavaScript;Ruby;SQL;TypeScript")</f>
        <v>Bash/Shell/PowerShell;HTML/CSS;JavaScript;Ruby;SQL;TypeScript</v>
      </c>
      <c r="E7381" s="1" t="str">
        <f>IFERROR(__xludf.DUMMYFUNCTION("UNIQUE(SPLIT(B7381,"";""))"),"Bash/Shell/PowerShell")</f>
        <v>Bash/Shell/PowerShell</v>
      </c>
      <c r="F7381" s="1" t="str">
        <f>IFERROR(__xludf.DUMMYFUNCTION("""COMPUTED_VALUE"""),"HTML/CSS")</f>
        <v>HTML/CSS</v>
      </c>
      <c r="G7381" s="1" t="str">
        <f>IFERROR(__xludf.DUMMYFUNCTION("""COMPUTED_VALUE"""),"JavaScript")</f>
        <v>JavaScript</v>
      </c>
      <c r="H7381" s="1" t="str">
        <f>IFERROR(__xludf.DUMMYFUNCTION("""COMPUTED_VALUE"""),"Ruby")</f>
        <v>Ruby</v>
      </c>
      <c r="I7381" s="1" t="str">
        <f>IFERROR(__xludf.DUMMYFUNCTION("""COMPUTED_VALUE"""),"SQL")</f>
        <v>SQL</v>
      </c>
      <c r="J7381" s="1" t="str">
        <f>IFERROR(__xludf.DUMMYFUNCTION("""COMPUTED_VALUE"""),"TypeScript")</f>
        <v>TypeScript</v>
      </c>
    </row>
    <row r="7382">
      <c r="B7382" s="1" t="str">
        <f>IFERROR(__xludf.DUMMYFUNCTION("""COMPUTED_VALUE"""),"Bash/Shell/PowerShell;Elixir;Erlang;Go;HTML/CSS;Java;JavaScript;Objective-C;PHP;Python;Ruby;Rust;Scala;SQL;Swift;TypeScript")</f>
        <v>Bash/Shell/PowerShell;Elixir;Erlang;Go;HTML/CSS;Java;JavaScript;Objective-C;PHP;Python;Ruby;Rust;Scala;SQL;Swift;TypeScript</v>
      </c>
      <c r="E7382" s="1" t="str">
        <f>IFERROR(__xludf.DUMMYFUNCTION("UNIQUE(SPLIT(B7382,"";""))"),"Bash/Shell/PowerShell")</f>
        <v>Bash/Shell/PowerShell</v>
      </c>
      <c r="F7382" s="1" t="str">
        <f>IFERROR(__xludf.DUMMYFUNCTION("""COMPUTED_VALUE"""),"Elixir")</f>
        <v>Elixir</v>
      </c>
      <c r="G7382" s="1" t="str">
        <f>IFERROR(__xludf.DUMMYFUNCTION("""COMPUTED_VALUE"""),"Erlang")</f>
        <v>Erlang</v>
      </c>
      <c r="H7382" s="1" t="str">
        <f>IFERROR(__xludf.DUMMYFUNCTION("""COMPUTED_VALUE"""),"Go")</f>
        <v>Go</v>
      </c>
      <c r="I7382" s="1" t="str">
        <f>IFERROR(__xludf.DUMMYFUNCTION("""COMPUTED_VALUE"""),"HTML/CSS")</f>
        <v>HTML/CSS</v>
      </c>
      <c r="J7382" s="1" t="str">
        <f>IFERROR(__xludf.DUMMYFUNCTION("""COMPUTED_VALUE"""),"Java")</f>
        <v>Java</v>
      </c>
      <c r="K7382" s="1" t="str">
        <f>IFERROR(__xludf.DUMMYFUNCTION("""COMPUTED_VALUE"""),"JavaScript")</f>
        <v>JavaScript</v>
      </c>
      <c r="L7382" s="1" t="str">
        <f>IFERROR(__xludf.DUMMYFUNCTION("""COMPUTED_VALUE"""),"Objective-C")</f>
        <v>Objective-C</v>
      </c>
      <c r="M7382" s="1" t="str">
        <f>IFERROR(__xludf.DUMMYFUNCTION("""COMPUTED_VALUE"""),"PHP")</f>
        <v>PHP</v>
      </c>
      <c r="N7382" s="1" t="str">
        <f>IFERROR(__xludf.DUMMYFUNCTION("""COMPUTED_VALUE"""),"Python")</f>
        <v>Python</v>
      </c>
      <c r="O7382" s="1" t="str">
        <f>IFERROR(__xludf.DUMMYFUNCTION("""COMPUTED_VALUE"""),"Ruby")</f>
        <v>Ruby</v>
      </c>
      <c r="P7382" s="1" t="str">
        <f>IFERROR(__xludf.DUMMYFUNCTION("""COMPUTED_VALUE"""),"Rust")</f>
        <v>Rust</v>
      </c>
      <c r="Q7382" s="1" t="str">
        <f>IFERROR(__xludf.DUMMYFUNCTION("""COMPUTED_VALUE"""),"Scala")</f>
        <v>Scala</v>
      </c>
      <c r="R7382" s="1" t="str">
        <f>IFERROR(__xludf.DUMMYFUNCTION("""COMPUTED_VALUE"""),"SQL")</f>
        <v>SQL</v>
      </c>
      <c r="S7382" s="1" t="str">
        <f>IFERROR(__xludf.DUMMYFUNCTION("""COMPUTED_VALUE"""),"Swift")</f>
        <v>Swift</v>
      </c>
      <c r="T7382" s="1" t="str">
        <f>IFERROR(__xludf.DUMMYFUNCTION("""COMPUTED_VALUE"""),"TypeScript")</f>
        <v>TypeScript</v>
      </c>
    </row>
    <row r="7383">
      <c r="B7383" s="1" t="str">
        <f>IFERROR(__xludf.DUMMYFUNCTION("""COMPUTED_VALUE"""),"Bash/Shell/PowerShell;HTML/CSS;Java;JavaScript;PHP;SQL")</f>
        <v>Bash/Shell/PowerShell;HTML/CSS;Java;JavaScript;PHP;SQL</v>
      </c>
      <c r="E7383" s="1" t="str">
        <f>IFERROR(__xludf.DUMMYFUNCTION("UNIQUE(SPLIT(B7383,"";""))"),"Bash/Shell/PowerShell")</f>
        <v>Bash/Shell/PowerShell</v>
      </c>
      <c r="F7383" s="1" t="str">
        <f>IFERROR(__xludf.DUMMYFUNCTION("""COMPUTED_VALUE"""),"HTML/CSS")</f>
        <v>HTML/CSS</v>
      </c>
      <c r="G7383" s="1" t="str">
        <f>IFERROR(__xludf.DUMMYFUNCTION("""COMPUTED_VALUE"""),"Java")</f>
        <v>Java</v>
      </c>
      <c r="H7383" s="1" t="str">
        <f>IFERROR(__xludf.DUMMYFUNCTION("""COMPUTED_VALUE"""),"JavaScript")</f>
        <v>JavaScript</v>
      </c>
      <c r="I7383" s="1" t="str">
        <f>IFERROR(__xludf.DUMMYFUNCTION("""COMPUTED_VALUE"""),"PHP")</f>
        <v>PHP</v>
      </c>
      <c r="J7383" s="1" t="str">
        <f>IFERROR(__xludf.DUMMYFUNCTION("""COMPUTED_VALUE"""),"SQL")</f>
        <v>SQL</v>
      </c>
    </row>
    <row r="7384">
      <c r="B7384" s="1" t="str">
        <f>IFERROR(__xludf.DUMMYFUNCTION("""COMPUTED_VALUE"""),"Java;Python;Scala")</f>
        <v>Java;Python;Scala</v>
      </c>
      <c r="E7384" s="1" t="str">
        <f>IFERROR(__xludf.DUMMYFUNCTION("UNIQUE(SPLIT(B7384,"";""))"),"Java")</f>
        <v>Java</v>
      </c>
      <c r="F7384" s="1" t="str">
        <f>IFERROR(__xludf.DUMMYFUNCTION("""COMPUTED_VALUE"""),"Python")</f>
        <v>Python</v>
      </c>
      <c r="G7384" s="1" t="str">
        <f>IFERROR(__xludf.DUMMYFUNCTION("""COMPUTED_VALUE"""),"Scala")</f>
        <v>Scala</v>
      </c>
    </row>
    <row r="7385">
      <c r="B7385" s="1" t="str">
        <f>IFERROR(__xludf.DUMMYFUNCTION("""COMPUTED_VALUE"""),"C++;Dart;HTML/CSS;JavaScript;PHP;SQL;TypeScript")</f>
        <v>C++;Dart;HTML/CSS;JavaScript;PHP;SQL;TypeScript</v>
      </c>
      <c r="E7385" s="1" t="str">
        <f>IFERROR(__xludf.DUMMYFUNCTION("UNIQUE(SPLIT(B7385,"";""))"),"C++")</f>
        <v>C++</v>
      </c>
      <c r="F7385" s="1" t="str">
        <f>IFERROR(__xludf.DUMMYFUNCTION("""COMPUTED_VALUE"""),"Dart")</f>
        <v>Dart</v>
      </c>
      <c r="G7385" s="1" t="str">
        <f>IFERROR(__xludf.DUMMYFUNCTION("""COMPUTED_VALUE"""),"HTML/CSS")</f>
        <v>HTML/CSS</v>
      </c>
      <c r="H7385" s="1" t="str">
        <f>IFERROR(__xludf.DUMMYFUNCTION("""COMPUTED_VALUE"""),"JavaScript")</f>
        <v>JavaScript</v>
      </c>
      <c r="I7385" s="1" t="str">
        <f>IFERROR(__xludf.DUMMYFUNCTION("""COMPUTED_VALUE"""),"PHP")</f>
        <v>PHP</v>
      </c>
      <c r="J7385" s="1" t="str">
        <f>IFERROR(__xludf.DUMMYFUNCTION("""COMPUTED_VALUE"""),"SQL")</f>
        <v>SQL</v>
      </c>
      <c r="K7385" s="1" t="str">
        <f>IFERROR(__xludf.DUMMYFUNCTION("""COMPUTED_VALUE"""),"TypeScript")</f>
        <v>TypeScript</v>
      </c>
    </row>
    <row r="7386">
      <c r="B7386" s="1" t="str">
        <f>IFERROR(__xludf.DUMMYFUNCTION("""COMPUTED_VALUE"""),"Bash/Shell/PowerShell;C#;HTML/CSS;JavaScript;SQL;TypeScript;VBA")</f>
        <v>Bash/Shell/PowerShell;C#;HTML/CSS;JavaScript;SQL;TypeScript;VBA</v>
      </c>
      <c r="E7386" s="1" t="str">
        <f>IFERROR(__xludf.DUMMYFUNCTION("UNIQUE(SPLIT(B7386,"";""))"),"Bash/Shell/PowerShell")</f>
        <v>Bash/Shell/PowerShell</v>
      </c>
      <c r="F7386" s="1" t="str">
        <f>IFERROR(__xludf.DUMMYFUNCTION("""COMPUTED_VALUE"""),"C#")</f>
        <v>C#</v>
      </c>
      <c r="G7386" s="1" t="str">
        <f>IFERROR(__xludf.DUMMYFUNCTION("""COMPUTED_VALUE"""),"HTML/CSS")</f>
        <v>HTML/CSS</v>
      </c>
      <c r="H7386" s="1" t="str">
        <f>IFERROR(__xludf.DUMMYFUNCTION("""COMPUTED_VALUE"""),"JavaScript")</f>
        <v>JavaScript</v>
      </c>
      <c r="I7386" s="1" t="str">
        <f>IFERROR(__xludf.DUMMYFUNCTION("""COMPUTED_VALUE"""),"SQL")</f>
        <v>SQL</v>
      </c>
      <c r="J7386" s="1" t="str">
        <f>IFERROR(__xludf.DUMMYFUNCTION("""COMPUTED_VALUE"""),"TypeScript")</f>
        <v>TypeScript</v>
      </c>
      <c r="K7386" s="1" t="str">
        <f>IFERROR(__xludf.DUMMYFUNCTION("""COMPUTED_VALUE"""),"VBA")</f>
        <v>VBA</v>
      </c>
    </row>
    <row r="7387">
      <c r="B7387" s="1" t="str">
        <f>IFERROR(__xludf.DUMMYFUNCTION("""COMPUTED_VALUE"""),"HTML/CSS;JavaScript;PHP;SQL")</f>
        <v>HTML/CSS;JavaScript;PHP;SQL</v>
      </c>
      <c r="E7387" s="1" t="str">
        <f>IFERROR(__xludf.DUMMYFUNCTION("UNIQUE(SPLIT(B7387,"";""))"),"HTML/CSS")</f>
        <v>HTML/CSS</v>
      </c>
      <c r="F7387" s="1" t="str">
        <f>IFERROR(__xludf.DUMMYFUNCTION("""COMPUTED_VALUE"""),"JavaScript")</f>
        <v>JavaScript</v>
      </c>
      <c r="G7387" s="1" t="str">
        <f>IFERROR(__xludf.DUMMYFUNCTION("""COMPUTED_VALUE"""),"PHP")</f>
        <v>PHP</v>
      </c>
      <c r="H7387" s="1" t="str">
        <f>IFERROR(__xludf.DUMMYFUNCTION("""COMPUTED_VALUE"""),"SQL")</f>
        <v>SQL</v>
      </c>
    </row>
    <row r="7388">
      <c r="B7388" s="1" t="str">
        <f>IFERROR(__xludf.DUMMYFUNCTION("""COMPUTED_VALUE"""),"Bash/Shell/PowerShell;C;Java;JavaScript;PHP;Python;R;SQL")</f>
        <v>Bash/Shell/PowerShell;C;Java;JavaScript;PHP;Python;R;SQL</v>
      </c>
      <c r="E7388" s="1" t="str">
        <f>IFERROR(__xludf.DUMMYFUNCTION("UNIQUE(SPLIT(B7388,"";""))"),"Bash/Shell/PowerShell")</f>
        <v>Bash/Shell/PowerShell</v>
      </c>
      <c r="F7388" s="1" t="str">
        <f>IFERROR(__xludf.DUMMYFUNCTION("""COMPUTED_VALUE"""),"C")</f>
        <v>C</v>
      </c>
      <c r="G7388" s="1" t="str">
        <f>IFERROR(__xludf.DUMMYFUNCTION("""COMPUTED_VALUE"""),"Java")</f>
        <v>Java</v>
      </c>
      <c r="H7388" s="1" t="str">
        <f>IFERROR(__xludf.DUMMYFUNCTION("""COMPUTED_VALUE"""),"JavaScript")</f>
        <v>JavaScript</v>
      </c>
      <c r="I7388" s="1" t="str">
        <f>IFERROR(__xludf.DUMMYFUNCTION("""COMPUTED_VALUE"""),"PHP")</f>
        <v>PHP</v>
      </c>
      <c r="J7388" s="1" t="str">
        <f>IFERROR(__xludf.DUMMYFUNCTION("""COMPUTED_VALUE"""),"Python")</f>
        <v>Python</v>
      </c>
      <c r="K7388" s="1" t="str">
        <f>IFERROR(__xludf.DUMMYFUNCTION("""COMPUTED_VALUE"""),"R")</f>
        <v>R</v>
      </c>
      <c r="L7388" s="1" t="str">
        <f>IFERROR(__xludf.DUMMYFUNCTION("""COMPUTED_VALUE"""),"SQL")</f>
        <v>SQL</v>
      </c>
    </row>
    <row r="7389">
      <c r="B7389" s="1" t="str">
        <f>IFERROR(__xludf.DUMMYFUNCTION("""COMPUTED_VALUE"""),"HTML/CSS;JavaScript;TypeScript")</f>
        <v>HTML/CSS;JavaScript;TypeScript</v>
      </c>
      <c r="E7389" s="1" t="str">
        <f>IFERROR(__xludf.DUMMYFUNCTION("UNIQUE(SPLIT(B7389,"";""))"),"HTML/CSS")</f>
        <v>HTML/CSS</v>
      </c>
      <c r="F7389" s="1" t="str">
        <f>IFERROR(__xludf.DUMMYFUNCTION("""COMPUTED_VALUE"""),"JavaScript")</f>
        <v>JavaScript</v>
      </c>
      <c r="G7389" s="1" t="str">
        <f>IFERROR(__xludf.DUMMYFUNCTION("""COMPUTED_VALUE"""),"TypeScript")</f>
        <v>TypeScript</v>
      </c>
    </row>
    <row r="7390">
      <c r="B7390" s="1" t="str">
        <f>IFERROR(__xludf.DUMMYFUNCTION("""COMPUTED_VALUE"""),"C++;Python;Other(s):")</f>
        <v>C++;Python;Other(s):</v>
      </c>
      <c r="E7390" s="1" t="str">
        <f>IFERROR(__xludf.DUMMYFUNCTION("UNIQUE(SPLIT(B7390,"";""))"),"C++")</f>
        <v>C++</v>
      </c>
      <c r="F7390" s="1" t="str">
        <f>IFERROR(__xludf.DUMMYFUNCTION("""COMPUTED_VALUE"""),"Python")</f>
        <v>Python</v>
      </c>
      <c r="G7390" s="1" t="str">
        <f>IFERROR(__xludf.DUMMYFUNCTION("""COMPUTED_VALUE"""),"Other(s):")</f>
        <v>Other(s):</v>
      </c>
    </row>
    <row r="7391">
      <c r="B7391" s="1" t="str">
        <f>IFERROR(__xludf.DUMMYFUNCTION("""COMPUTED_VALUE"""),"Bash/Shell/PowerShell;HTML/CSS;Java;Python;Swift")</f>
        <v>Bash/Shell/PowerShell;HTML/CSS;Java;Python;Swift</v>
      </c>
      <c r="E7391" s="1" t="str">
        <f>IFERROR(__xludf.DUMMYFUNCTION("UNIQUE(SPLIT(B7391,"";""))"),"Bash/Shell/PowerShell")</f>
        <v>Bash/Shell/PowerShell</v>
      </c>
      <c r="F7391" s="1" t="str">
        <f>IFERROR(__xludf.DUMMYFUNCTION("""COMPUTED_VALUE"""),"HTML/CSS")</f>
        <v>HTML/CSS</v>
      </c>
      <c r="G7391" s="1" t="str">
        <f>IFERROR(__xludf.DUMMYFUNCTION("""COMPUTED_VALUE"""),"Java")</f>
        <v>Java</v>
      </c>
      <c r="H7391" s="1" t="str">
        <f>IFERROR(__xludf.DUMMYFUNCTION("""COMPUTED_VALUE"""),"Python")</f>
        <v>Python</v>
      </c>
      <c r="I7391" s="1" t="str">
        <f>IFERROR(__xludf.DUMMYFUNCTION("""COMPUTED_VALUE"""),"Swift")</f>
        <v>Swift</v>
      </c>
    </row>
    <row r="7392">
      <c r="B7392" s="1" t="str">
        <f>IFERROR(__xludf.DUMMYFUNCTION("""COMPUTED_VALUE"""),"Bash/Shell/PowerShell;C;C++")</f>
        <v>Bash/Shell/PowerShell;C;C++</v>
      </c>
      <c r="E7392" s="1" t="str">
        <f>IFERROR(__xludf.DUMMYFUNCTION("UNIQUE(SPLIT(B7392,"";""))"),"Bash/Shell/PowerShell")</f>
        <v>Bash/Shell/PowerShell</v>
      </c>
      <c r="F7392" s="1" t="str">
        <f>IFERROR(__xludf.DUMMYFUNCTION("""COMPUTED_VALUE"""),"C")</f>
        <v>C</v>
      </c>
      <c r="G7392" s="1" t="str">
        <f>IFERROR(__xludf.DUMMYFUNCTION("""COMPUTED_VALUE"""),"C++")</f>
        <v>C++</v>
      </c>
    </row>
    <row r="7393">
      <c r="B7393" s="1" t="str">
        <f>IFERROR(__xludf.DUMMYFUNCTION("""COMPUTED_VALUE"""),"C++;C#;Python")</f>
        <v>C++;C#;Python</v>
      </c>
      <c r="E7393" s="1" t="str">
        <f>IFERROR(__xludf.DUMMYFUNCTION("UNIQUE(SPLIT(B7393,"";""))"),"C++")</f>
        <v>C++</v>
      </c>
      <c r="F7393" s="1" t="str">
        <f>IFERROR(__xludf.DUMMYFUNCTION("""COMPUTED_VALUE"""),"C#")</f>
        <v>C#</v>
      </c>
      <c r="G7393" s="1" t="str">
        <f>IFERROR(__xludf.DUMMYFUNCTION("""COMPUTED_VALUE"""),"Python")</f>
        <v>Python</v>
      </c>
    </row>
    <row r="7394">
      <c r="B7394" s="1" t="str">
        <f>IFERROR(__xludf.DUMMYFUNCTION("""COMPUTED_VALUE"""),"Ruby")</f>
        <v>Ruby</v>
      </c>
      <c r="E7394" s="1" t="str">
        <f>IFERROR(__xludf.DUMMYFUNCTION("UNIQUE(SPLIT(B7394,"";""))"),"Ruby")</f>
        <v>Ruby</v>
      </c>
    </row>
    <row r="7395">
      <c r="B7395" s="1" t="str">
        <f>IFERROR(__xludf.DUMMYFUNCTION("""COMPUTED_VALUE"""),"C#;Go;Python;SQL")</f>
        <v>C#;Go;Python;SQL</v>
      </c>
      <c r="E7395" s="1" t="str">
        <f>IFERROR(__xludf.DUMMYFUNCTION("UNIQUE(SPLIT(B7395,"";""))"),"C#")</f>
        <v>C#</v>
      </c>
      <c r="F7395" s="1" t="str">
        <f>IFERROR(__xludf.DUMMYFUNCTION("""COMPUTED_VALUE"""),"Go")</f>
        <v>Go</v>
      </c>
      <c r="G7395" s="1" t="str">
        <f>IFERROR(__xludf.DUMMYFUNCTION("""COMPUTED_VALUE"""),"Python")</f>
        <v>Python</v>
      </c>
      <c r="H7395" s="1" t="str">
        <f>IFERROR(__xludf.DUMMYFUNCTION("""COMPUTED_VALUE"""),"SQL")</f>
        <v>SQL</v>
      </c>
    </row>
    <row r="7396">
      <c r="B7396" s="1" t="str">
        <f>IFERROR(__xludf.DUMMYFUNCTION("""COMPUTED_VALUE"""),"C++;C#;HTML/CSS;SQL;TypeScript")</f>
        <v>C++;C#;HTML/CSS;SQL;TypeScript</v>
      </c>
      <c r="E7396" s="1" t="str">
        <f>IFERROR(__xludf.DUMMYFUNCTION("UNIQUE(SPLIT(B7396,"";""))"),"C++")</f>
        <v>C++</v>
      </c>
      <c r="F7396" s="1" t="str">
        <f>IFERROR(__xludf.DUMMYFUNCTION("""COMPUTED_VALUE"""),"C#")</f>
        <v>C#</v>
      </c>
      <c r="G7396" s="1" t="str">
        <f>IFERROR(__xludf.DUMMYFUNCTION("""COMPUTED_VALUE"""),"HTML/CSS")</f>
        <v>HTML/CSS</v>
      </c>
      <c r="H7396" s="1" t="str">
        <f>IFERROR(__xludf.DUMMYFUNCTION("""COMPUTED_VALUE"""),"SQL")</f>
        <v>SQL</v>
      </c>
      <c r="I7396" s="1" t="str">
        <f>IFERROR(__xludf.DUMMYFUNCTION("""COMPUTED_VALUE"""),"TypeScript")</f>
        <v>TypeScript</v>
      </c>
    </row>
    <row r="7397">
      <c r="B7397" s="1" t="str">
        <f>IFERROR(__xludf.DUMMYFUNCTION("""COMPUTED_VALUE"""),"C#;HTML/CSS;Java;JavaScript;Kotlin;PHP;Rust;SQL")</f>
        <v>C#;HTML/CSS;Java;JavaScript;Kotlin;PHP;Rust;SQL</v>
      </c>
      <c r="E7397" s="1" t="str">
        <f>IFERROR(__xludf.DUMMYFUNCTION("UNIQUE(SPLIT(B7397,"";""))"),"C#")</f>
        <v>C#</v>
      </c>
      <c r="F7397" s="1" t="str">
        <f>IFERROR(__xludf.DUMMYFUNCTION("""COMPUTED_VALUE"""),"HTML/CSS")</f>
        <v>HTML/CSS</v>
      </c>
      <c r="G7397" s="1" t="str">
        <f>IFERROR(__xludf.DUMMYFUNCTION("""COMPUTED_VALUE"""),"Java")</f>
        <v>Java</v>
      </c>
      <c r="H7397" s="1" t="str">
        <f>IFERROR(__xludf.DUMMYFUNCTION("""COMPUTED_VALUE"""),"JavaScript")</f>
        <v>JavaScript</v>
      </c>
      <c r="I7397" s="1" t="str">
        <f>IFERROR(__xludf.DUMMYFUNCTION("""COMPUTED_VALUE"""),"Kotlin")</f>
        <v>Kotlin</v>
      </c>
      <c r="J7397" s="1" t="str">
        <f>IFERROR(__xludf.DUMMYFUNCTION("""COMPUTED_VALUE"""),"PHP")</f>
        <v>PHP</v>
      </c>
      <c r="K7397" s="1" t="str">
        <f>IFERROR(__xludf.DUMMYFUNCTION("""COMPUTED_VALUE"""),"Rust")</f>
        <v>Rust</v>
      </c>
      <c r="L7397" s="1" t="str">
        <f>IFERROR(__xludf.DUMMYFUNCTION("""COMPUTED_VALUE"""),"SQL")</f>
        <v>SQL</v>
      </c>
    </row>
    <row r="7398">
      <c r="B7398" s="1" t="str">
        <f>IFERROR(__xludf.DUMMYFUNCTION("""COMPUTED_VALUE"""),"Bash/Shell/PowerShell;C#;HTML/CSS;JavaScript;Python;SQL;Other(s):")</f>
        <v>Bash/Shell/PowerShell;C#;HTML/CSS;JavaScript;Python;SQL;Other(s):</v>
      </c>
      <c r="E7398" s="1" t="str">
        <f>IFERROR(__xludf.DUMMYFUNCTION("UNIQUE(SPLIT(B7398,"";""))"),"Bash/Shell/PowerShell")</f>
        <v>Bash/Shell/PowerShell</v>
      </c>
      <c r="F7398" s="1" t="str">
        <f>IFERROR(__xludf.DUMMYFUNCTION("""COMPUTED_VALUE"""),"C#")</f>
        <v>C#</v>
      </c>
      <c r="G7398" s="1" t="str">
        <f>IFERROR(__xludf.DUMMYFUNCTION("""COMPUTED_VALUE"""),"HTML/CSS")</f>
        <v>HTML/CSS</v>
      </c>
      <c r="H7398" s="1" t="str">
        <f>IFERROR(__xludf.DUMMYFUNCTION("""COMPUTED_VALUE"""),"JavaScript")</f>
        <v>JavaScript</v>
      </c>
      <c r="I7398" s="1" t="str">
        <f>IFERROR(__xludf.DUMMYFUNCTION("""COMPUTED_VALUE"""),"Python")</f>
        <v>Python</v>
      </c>
      <c r="J7398" s="1" t="str">
        <f>IFERROR(__xludf.DUMMYFUNCTION("""COMPUTED_VALUE"""),"SQL")</f>
        <v>SQL</v>
      </c>
      <c r="K7398" s="1" t="str">
        <f>IFERROR(__xludf.DUMMYFUNCTION("""COMPUTED_VALUE"""),"Other(s):")</f>
        <v>Other(s):</v>
      </c>
    </row>
    <row r="7399">
      <c r="B7399" s="1" t="str">
        <f>IFERROR(__xludf.DUMMYFUNCTION("""COMPUTED_VALUE"""),"C++;HTML/CSS;Java;JavaScript;PHP;Python;SQL")</f>
        <v>C++;HTML/CSS;Java;JavaScript;PHP;Python;SQL</v>
      </c>
      <c r="E7399" s="1" t="str">
        <f>IFERROR(__xludf.DUMMYFUNCTION("UNIQUE(SPLIT(B7399,"";""))"),"C++")</f>
        <v>C++</v>
      </c>
      <c r="F7399" s="1" t="str">
        <f>IFERROR(__xludf.DUMMYFUNCTION("""COMPUTED_VALUE"""),"HTML/CSS")</f>
        <v>HTML/CSS</v>
      </c>
      <c r="G7399" s="1" t="str">
        <f>IFERROR(__xludf.DUMMYFUNCTION("""COMPUTED_VALUE"""),"Java")</f>
        <v>Java</v>
      </c>
      <c r="H7399" s="1" t="str">
        <f>IFERROR(__xludf.DUMMYFUNCTION("""COMPUTED_VALUE"""),"JavaScript")</f>
        <v>JavaScript</v>
      </c>
      <c r="I7399" s="1" t="str">
        <f>IFERROR(__xludf.DUMMYFUNCTION("""COMPUTED_VALUE"""),"PHP")</f>
        <v>PHP</v>
      </c>
      <c r="J7399" s="1" t="str">
        <f>IFERROR(__xludf.DUMMYFUNCTION("""COMPUTED_VALUE"""),"Python")</f>
        <v>Python</v>
      </c>
      <c r="K7399" s="1" t="str">
        <f>IFERROR(__xludf.DUMMYFUNCTION("""COMPUTED_VALUE"""),"SQL")</f>
        <v>SQL</v>
      </c>
    </row>
    <row r="7400">
      <c r="B7400" s="1" t="str">
        <f>IFERROR(__xludf.DUMMYFUNCTION("""COMPUTED_VALUE"""),"Bash/Shell/PowerShell;C#;HTML/CSS;Java;JavaScript;PHP;SQL")</f>
        <v>Bash/Shell/PowerShell;C#;HTML/CSS;Java;JavaScript;PHP;SQL</v>
      </c>
      <c r="E7400" s="1" t="str">
        <f>IFERROR(__xludf.DUMMYFUNCTION("UNIQUE(SPLIT(B7400,"";""))"),"Bash/Shell/PowerShell")</f>
        <v>Bash/Shell/PowerShell</v>
      </c>
      <c r="F7400" s="1" t="str">
        <f>IFERROR(__xludf.DUMMYFUNCTION("""COMPUTED_VALUE"""),"C#")</f>
        <v>C#</v>
      </c>
      <c r="G7400" s="1" t="str">
        <f>IFERROR(__xludf.DUMMYFUNCTION("""COMPUTED_VALUE"""),"HTML/CSS")</f>
        <v>HTML/CSS</v>
      </c>
      <c r="H7400" s="1" t="str">
        <f>IFERROR(__xludf.DUMMYFUNCTION("""COMPUTED_VALUE"""),"Java")</f>
        <v>Java</v>
      </c>
      <c r="I7400" s="1" t="str">
        <f>IFERROR(__xludf.DUMMYFUNCTION("""COMPUTED_VALUE"""),"JavaScript")</f>
        <v>JavaScript</v>
      </c>
      <c r="J7400" s="1" t="str">
        <f>IFERROR(__xludf.DUMMYFUNCTION("""COMPUTED_VALUE"""),"PHP")</f>
        <v>PHP</v>
      </c>
      <c r="K7400" s="1" t="str">
        <f>IFERROR(__xludf.DUMMYFUNCTION("""COMPUTED_VALUE"""),"SQL")</f>
        <v>SQL</v>
      </c>
    </row>
    <row r="7401">
      <c r="B7401" s="1" t="str">
        <f>IFERROR(__xludf.DUMMYFUNCTION("""COMPUTED_VALUE"""),"HTML/CSS;JavaScript;Python;R")</f>
        <v>HTML/CSS;JavaScript;Python;R</v>
      </c>
      <c r="E7401" s="1" t="str">
        <f>IFERROR(__xludf.DUMMYFUNCTION("UNIQUE(SPLIT(B7401,"";""))"),"HTML/CSS")</f>
        <v>HTML/CSS</v>
      </c>
      <c r="F7401" s="1" t="str">
        <f>IFERROR(__xludf.DUMMYFUNCTION("""COMPUTED_VALUE"""),"JavaScript")</f>
        <v>JavaScript</v>
      </c>
      <c r="G7401" s="1" t="str">
        <f>IFERROR(__xludf.DUMMYFUNCTION("""COMPUTED_VALUE"""),"Python")</f>
        <v>Python</v>
      </c>
      <c r="H7401" s="1" t="str">
        <f>IFERROR(__xludf.DUMMYFUNCTION("""COMPUTED_VALUE"""),"R")</f>
        <v>R</v>
      </c>
    </row>
    <row r="7402">
      <c r="B7402" s="1" t="str">
        <f>IFERROR(__xludf.DUMMYFUNCTION("""COMPUTED_VALUE"""),"Bash/Shell/PowerShell;HTML/CSS;Java;JavaScript;Scala")</f>
        <v>Bash/Shell/PowerShell;HTML/CSS;Java;JavaScript;Scala</v>
      </c>
      <c r="E7402" s="1" t="str">
        <f>IFERROR(__xludf.DUMMYFUNCTION("UNIQUE(SPLIT(B7402,"";""))"),"Bash/Shell/PowerShell")</f>
        <v>Bash/Shell/PowerShell</v>
      </c>
      <c r="F7402" s="1" t="str">
        <f>IFERROR(__xludf.DUMMYFUNCTION("""COMPUTED_VALUE"""),"HTML/CSS")</f>
        <v>HTML/CSS</v>
      </c>
      <c r="G7402" s="1" t="str">
        <f>IFERROR(__xludf.DUMMYFUNCTION("""COMPUTED_VALUE"""),"Java")</f>
        <v>Java</v>
      </c>
      <c r="H7402" s="1" t="str">
        <f>IFERROR(__xludf.DUMMYFUNCTION("""COMPUTED_VALUE"""),"JavaScript")</f>
        <v>JavaScript</v>
      </c>
      <c r="I7402" s="1" t="str">
        <f>IFERROR(__xludf.DUMMYFUNCTION("""COMPUTED_VALUE"""),"Scala")</f>
        <v>Scala</v>
      </c>
    </row>
    <row r="7403">
      <c r="B7403" s="1" t="str">
        <f>IFERROR(__xludf.DUMMYFUNCTION("""COMPUTED_VALUE"""),"F#;Python;Other(s):")</f>
        <v>F#;Python;Other(s):</v>
      </c>
      <c r="E7403" s="1" t="str">
        <f>IFERROR(__xludf.DUMMYFUNCTION("UNIQUE(SPLIT(B7403,"";""))"),"F#")</f>
        <v>F#</v>
      </c>
      <c r="F7403" s="1" t="str">
        <f>IFERROR(__xludf.DUMMYFUNCTION("""COMPUTED_VALUE"""),"Python")</f>
        <v>Python</v>
      </c>
      <c r="G7403" s="1" t="str">
        <f>IFERROR(__xludf.DUMMYFUNCTION("""COMPUTED_VALUE"""),"Other(s):")</f>
        <v>Other(s):</v>
      </c>
    </row>
    <row r="7404">
      <c r="B7404" s="1" t="str">
        <f>IFERROR(__xludf.DUMMYFUNCTION("""COMPUTED_VALUE"""),"Bash/Shell/PowerShell;C#;HTML/CSS;JavaScript;TypeScript")</f>
        <v>Bash/Shell/PowerShell;C#;HTML/CSS;JavaScript;TypeScript</v>
      </c>
      <c r="E7404" s="1" t="str">
        <f>IFERROR(__xludf.DUMMYFUNCTION("UNIQUE(SPLIT(B7404,"";""))"),"Bash/Shell/PowerShell")</f>
        <v>Bash/Shell/PowerShell</v>
      </c>
      <c r="F7404" s="1" t="str">
        <f>IFERROR(__xludf.DUMMYFUNCTION("""COMPUTED_VALUE"""),"C#")</f>
        <v>C#</v>
      </c>
      <c r="G7404" s="1" t="str">
        <f>IFERROR(__xludf.DUMMYFUNCTION("""COMPUTED_VALUE"""),"HTML/CSS")</f>
        <v>HTML/CSS</v>
      </c>
      <c r="H7404" s="1" t="str">
        <f>IFERROR(__xludf.DUMMYFUNCTION("""COMPUTED_VALUE"""),"JavaScript")</f>
        <v>JavaScript</v>
      </c>
      <c r="I7404" s="1" t="str">
        <f>IFERROR(__xludf.DUMMYFUNCTION("""COMPUTED_VALUE"""),"TypeScript")</f>
        <v>TypeScript</v>
      </c>
    </row>
    <row r="7405">
      <c r="B7405" s="1" t="str">
        <f>IFERROR(__xludf.DUMMYFUNCTION("""COMPUTED_VALUE"""),"C;C++;C#;HTML/CSS;Java;JavaScript;Python;SQL;TypeScript")</f>
        <v>C;C++;C#;HTML/CSS;Java;JavaScript;Python;SQL;TypeScript</v>
      </c>
      <c r="E7405" s="1" t="str">
        <f>IFERROR(__xludf.DUMMYFUNCTION("UNIQUE(SPLIT(B7405,"";""))"),"C")</f>
        <v>C</v>
      </c>
      <c r="F7405" s="1" t="str">
        <f>IFERROR(__xludf.DUMMYFUNCTION("""COMPUTED_VALUE"""),"C++")</f>
        <v>C++</v>
      </c>
      <c r="G7405" s="1" t="str">
        <f>IFERROR(__xludf.DUMMYFUNCTION("""COMPUTED_VALUE"""),"C#")</f>
        <v>C#</v>
      </c>
      <c r="H7405" s="1" t="str">
        <f>IFERROR(__xludf.DUMMYFUNCTION("""COMPUTED_VALUE"""),"HTML/CSS")</f>
        <v>HTML/CSS</v>
      </c>
      <c r="I7405" s="1" t="str">
        <f>IFERROR(__xludf.DUMMYFUNCTION("""COMPUTED_VALUE"""),"Java")</f>
        <v>Java</v>
      </c>
      <c r="J7405" s="1" t="str">
        <f>IFERROR(__xludf.DUMMYFUNCTION("""COMPUTED_VALUE"""),"JavaScript")</f>
        <v>JavaScript</v>
      </c>
      <c r="K7405" s="1" t="str">
        <f>IFERROR(__xludf.DUMMYFUNCTION("""COMPUTED_VALUE"""),"Python")</f>
        <v>Python</v>
      </c>
      <c r="L7405" s="1" t="str">
        <f>IFERROR(__xludf.DUMMYFUNCTION("""COMPUTED_VALUE"""),"SQL")</f>
        <v>SQL</v>
      </c>
      <c r="M7405" s="1" t="str">
        <f>IFERROR(__xludf.DUMMYFUNCTION("""COMPUTED_VALUE"""),"TypeScript")</f>
        <v>TypeScript</v>
      </c>
    </row>
    <row r="7406">
      <c r="B7406" s="1" t="str">
        <f>IFERROR(__xludf.DUMMYFUNCTION("""COMPUTED_VALUE"""),"Bash/Shell/PowerShell;C++;Python")</f>
        <v>Bash/Shell/PowerShell;C++;Python</v>
      </c>
      <c r="E7406" s="1" t="str">
        <f>IFERROR(__xludf.DUMMYFUNCTION("UNIQUE(SPLIT(B7406,"";""))"),"Bash/Shell/PowerShell")</f>
        <v>Bash/Shell/PowerShell</v>
      </c>
      <c r="F7406" s="1" t="str">
        <f>IFERROR(__xludf.DUMMYFUNCTION("""COMPUTED_VALUE"""),"C++")</f>
        <v>C++</v>
      </c>
      <c r="G7406" s="1" t="str">
        <f>IFERROR(__xludf.DUMMYFUNCTION("""COMPUTED_VALUE"""),"Python")</f>
        <v>Python</v>
      </c>
    </row>
    <row r="7407">
      <c r="B7407" s="1" t="str">
        <f>IFERROR(__xludf.DUMMYFUNCTION("""COMPUTED_VALUE"""),"Objective-C;Python;Swift")</f>
        <v>Objective-C;Python;Swift</v>
      </c>
      <c r="E7407" s="1" t="str">
        <f>IFERROR(__xludf.DUMMYFUNCTION("UNIQUE(SPLIT(B7407,"";""))"),"Objective-C")</f>
        <v>Objective-C</v>
      </c>
      <c r="F7407" s="1" t="str">
        <f>IFERROR(__xludf.DUMMYFUNCTION("""COMPUTED_VALUE"""),"Python")</f>
        <v>Python</v>
      </c>
      <c r="G7407" s="1" t="str">
        <f>IFERROR(__xludf.DUMMYFUNCTION("""COMPUTED_VALUE"""),"Swift")</f>
        <v>Swift</v>
      </c>
    </row>
    <row r="7408">
      <c r="B7408" s="1" t="str">
        <f>IFERROR(__xludf.DUMMYFUNCTION("""COMPUTED_VALUE"""),"C#;JavaScript;PHP;SQL;TypeScript")</f>
        <v>C#;JavaScript;PHP;SQL;TypeScript</v>
      </c>
      <c r="E7408" s="1" t="str">
        <f>IFERROR(__xludf.DUMMYFUNCTION("UNIQUE(SPLIT(B7408,"";""))"),"C#")</f>
        <v>C#</v>
      </c>
      <c r="F7408" s="1" t="str">
        <f>IFERROR(__xludf.DUMMYFUNCTION("""COMPUTED_VALUE"""),"JavaScript")</f>
        <v>JavaScript</v>
      </c>
      <c r="G7408" s="1" t="str">
        <f>IFERROR(__xludf.DUMMYFUNCTION("""COMPUTED_VALUE"""),"PHP")</f>
        <v>PHP</v>
      </c>
      <c r="H7408" s="1" t="str">
        <f>IFERROR(__xludf.DUMMYFUNCTION("""COMPUTED_VALUE"""),"SQL")</f>
        <v>SQL</v>
      </c>
      <c r="I7408" s="1" t="str">
        <f>IFERROR(__xludf.DUMMYFUNCTION("""COMPUTED_VALUE"""),"TypeScript")</f>
        <v>TypeScript</v>
      </c>
    </row>
    <row r="7409">
      <c r="B7409" s="1" t="str">
        <f>IFERROR(__xludf.DUMMYFUNCTION("""COMPUTED_VALUE"""),"Bash/Shell/PowerShell;HTML/CSS;JavaScript;PHP;Other(s):")</f>
        <v>Bash/Shell/PowerShell;HTML/CSS;JavaScript;PHP;Other(s):</v>
      </c>
      <c r="E7409" s="1" t="str">
        <f>IFERROR(__xludf.DUMMYFUNCTION("UNIQUE(SPLIT(B7409,"";""))"),"Bash/Shell/PowerShell")</f>
        <v>Bash/Shell/PowerShell</v>
      </c>
      <c r="F7409" s="1" t="str">
        <f>IFERROR(__xludf.DUMMYFUNCTION("""COMPUTED_VALUE"""),"HTML/CSS")</f>
        <v>HTML/CSS</v>
      </c>
      <c r="G7409" s="1" t="str">
        <f>IFERROR(__xludf.DUMMYFUNCTION("""COMPUTED_VALUE"""),"JavaScript")</f>
        <v>JavaScript</v>
      </c>
      <c r="H7409" s="1" t="str">
        <f>IFERROR(__xludf.DUMMYFUNCTION("""COMPUTED_VALUE"""),"PHP")</f>
        <v>PHP</v>
      </c>
      <c r="I7409" s="1" t="str">
        <f>IFERROR(__xludf.DUMMYFUNCTION("""COMPUTED_VALUE"""),"Other(s):")</f>
        <v>Other(s):</v>
      </c>
    </row>
    <row r="7410">
      <c r="B7410" s="1" t="str">
        <f>IFERROR(__xludf.DUMMYFUNCTION("""COMPUTED_VALUE"""),"C#;HTML/CSS;JavaScript;Python;TypeScript")</f>
        <v>C#;HTML/CSS;JavaScript;Python;TypeScript</v>
      </c>
      <c r="E7410" s="1" t="str">
        <f>IFERROR(__xludf.DUMMYFUNCTION("UNIQUE(SPLIT(B7410,"";""))"),"C#")</f>
        <v>C#</v>
      </c>
      <c r="F7410" s="1" t="str">
        <f>IFERROR(__xludf.DUMMYFUNCTION("""COMPUTED_VALUE"""),"HTML/CSS")</f>
        <v>HTML/CSS</v>
      </c>
      <c r="G7410" s="1" t="str">
        <f>IFERROR(__xludf.DUMMYFUNCTION("""COMPUTED_VALUE"""),"JavaScript")</f>
        <v>JavaScript</v>
      </c>
      <c r="H7410" s="1" t="str">
        <f>IFERROR(__xludf.DUMMYFUNCTION("""COMPUTED_VALUE"""),"Python")</f>
        <v>Python</v>
      </c>
      <c r="I7410" s="1" t="str">
        <f>IFERROR(__xludf.DUMMYFUNCTION("""COMPUTED_VALUE"""),"TypeScript")</f>
        <v>TypeScript</v>
      </c>
    </row>
    <row r="7411">
      <c r="B7411" s="1" t="str">
        <f>IFERROR(__xludf.DUMMYFUNCTION("""COMPUTED_VALUE"""),"C;C++")</f>
        <v>C;C++</v>
      </c>
      <c r="E7411" s="1" t="str">
        <f>IFERROR(__xludf.DUMMYFUNCTION("UNIQUE(SPLIT(B7411,"";""))"),"C")</f>
        <v>C</v>
      </c>
      <c r="F7411" s="1" t="str">
        <f>IFERROR(__xludf.DUMMYFUNCTION("""COMPUTED_VALUE"""),"C++")</f>
        <v>C++</v>
      </c>
    </row>
    <row r="7412">
      <c r="B7412" s="1" t="str">
        <f>IFERROR(__xludf.DUMMYFUNCTION("""COMPUTED_VALUE"""),"HTML/CSS;Java;JavaScript;SQL")</f>
        <v>HTML/CSS;Java;JavaScript;SQL</v>
      </c>
      <c r="E7412" s="1" t="str">
        <f>IFERROR(__xludf.DUMMYFUNCTION("UNIQUE(SPLIT(B7412,"";""))"),"HTML/CSS")</f>
        <v>HTML/CSS</v>
      </c>
      <c r="F7412" s="1" t="str">
        <f>IFERROR(__xludf.DUMMYFUNCTION("""COMPUTED_VALUE"""),"Java")</f>
        <v>Java</v>
      </c>
      <c r="G7412" s="1" t="str">
        <f>IFERROR(__xludf.DUMMYFUNCTION("""COMPUTED_VALUE"""),"JavaScript")</f>
        <v>JavaScript</v>
      </c>
      <c r="H7412" s="1" t="str">
        <f>IFERROR(__xludf.DUMMYFUNCTION("""COMPUTED_VALUE"""),"SQL")</f>
        <v>SQL</v>
      </c>
    </row>
    <row r="7413">
      <c r="B7413" s="1" t="str">
        <f>IFERROR(__xludf.DUMMYFUNCTION("""COMPUTED_VALUE"""),"Bash/Shell/PowerShell;HTML/CSS;Java;Ruby;SQL")</f>
        <v>Bash/Shell/PowerShell;HTML/CSS;Java;Ruby;SQL</v>
      </c>
      <c r="E7413" s="1" t="str">
        <f>IFERROR(__xludf.DUMMYFUNCTION("UNIQUE(SPLIT(B7413,"";""))"),"Bash/Shell/PowerShell")</f>
        <v>Bash/Shell/PowerShell</v>
      </c>
      <c r="F7413" s="1" t="str">
        <f>IFERROR(__xludf.DUMMYFUNCTION("""COMPUTED_VALUE"""),"HTML/CSS")</f>
        <v>HTML/CSS</v>
      </c>
      <c r="G7413" s="1" t="str">
        <f>IFERROR(__xludf.DUMMYFUNCTION("""COMPUTED_VALUE"""),"Java")</f>
        <v>Java</v>
      </c>
      <c r="H7413" s="1" t="str">
        <f>IFERROR(__xludf.DUMMYFUNCTION("""COMPUTED_VALUE"""),"Ruby")</f>
        <v>Ruby</v>
      </c>
      <c r="I7413" s="1" t="str">
        <f>IFERROR(__xludf.DUMMYFUNCTION("""COMPUTED_VALUE"""),"SQL")</f>
        <v>SQL</v>
      </c>
    </row>
    <row r="7414">
      <c r="B7414" s="1" t="str">
        <f>IFERROR(__xludf.DUMMYFUNCTION("""COMPUTED_VALUE"""),"C#;HTML/CSS;JavaScript")</f>
        <v>C#;HTML/CSS;JavaScript</v>
      </c>
      <c r="E7414" s="1" t="str">
        <f>IFERROR(__xludf.DUMMYFUNCTION("UNIQUE(SPLIT(B7414,"";""))"),"C#")</f>
        <v>C#</v>
      </c>
      <c r="F7414" s="1" t="str">
        <f>IFERROR(__xludf.DUMMYFUNCTION("""COMPUTED_VALUE"""),"HTML/CSS")</f>
        <v>HTML/CSS</v>
      </c>
      <c r="G7414" s="1" t="str">
        <f>IFERROR(__xludf.DUMMYFUNCTION("""COMPUTED_VALUE"""),"JavaScript")</f>
        <v>JavaScript</v>
      </c>
    </row>
    <row r="7415">
      <c r="B7415" s="1" t="str">
        <f>IFERROR(__xludf.DUMMYFUNCTION("""COMPUTED_VALUE"""),"HTML/CSS;JavaScript")</f>
        <v>HTML/CSS;JavaScript</v>
      </c>
      <c r="E7415" s="1" t="str">
        <f>IFERROR(__xludf.DUMMYFUNCTION("UNIQUE(SPLIT(B7415,"";""))"),"HTML/CSS")</f>
        <v>HTML/CSS</v>
      </c>
      <c r="F7415" s="1" t="str">
        <f>IFERROR(__xludf.DUMMYFUNCTION("""COMPUTED_VALUE"""),"JavaScript")</f>
        <v>JavaScript</v>
      </c>
    </row>
    <row r="7416">
      <c r="B7416" s="1" t="str">
        <f>IFERROR(__xludf.DUMMYFUNCTION("""COMPUTED_VALUE"""),"Bash/Shell/PowerShell;Go;HTML/CSS;JavaScript")</f>
        <v>Bash/Shell/PowerShell;Go;HTML/CSS;JavaScript</v>
      </c>
      <c r="E7416" s="1" t="str">
        <f>IFERROR(__xludf.DUMMYFUNCTION("UNIQUE(SPLIT(B7416,"";""))"),"Bash/Shell/PowerShell")</f>
        <v>Bash/Shell/PowerShell</v>
      </c>
      <c r="F7416" s="1" t="str">
        <f>IFERROR(__xludf.DUMMYFUNCTION("""COMPUTED_VALUE"""),"Go")</f>
        <v>Go</v>
      </c>
      <c r="G7416" s="1" t="str">
        <f>IFERROR(__xludf.DUMMYFUNCTION("""COMPUTED_VALUE"""),"HTML/CSS")</f>
        <v>HTML/CSS</v>
      </c>
      <c r="H7416" s="1" t="str">
        <f>IFERROR(__xludf.DUMMYFUNCTION("""COMPUTED_VALUE"""),"JavaScript")</f>
        <v>JavaScript</v>
      </c>
    </row>
    <row r="7417">
      <c r="B7417" s="1" t="str">
        <f>IFERROR(__xludf.DUMMYFUNCTION("""COMPUTED_VALUE"""),"C#;HTML/CSS;JavaScript;Python;SQL")</f>
        <v>C#;HTML/CSS;JavaScript;Python;SQL</v>
      </c>
      <c r="E7417" s="1" t="str">
        <f>IFERROR(__xludf.DUMMYFUNCTION("UNIQUE(SPLIT(B7417,"";""))"),"C#")</f>
        <v>C#</v>
      </c>
      <c r="F7417" s="1" t="str">
        <f>IFERROR(__xludf.DUMMYFUNCTION("""COMPUTED_VALUE"""),"HTML/CSS")</f>
        <v>HTML/CSS</v>
      </c>
      <c r="G7417" s="1" t="str">
        <f>IFERROR(__xludf.DUMMYFUNCTION("""COMPUTED_VALUE"""),"JavaScript")</f>
        <v>JavaScript</v>
      </c>
      <c r="H7417" s="1" t="str">
        <f>IFERROR(__xludf.DUMMYFUNCTION("""COMPUTED_VALUE"""),"Python")</f>
        <v>Python</v>
      </c>
      <c r="I7417" s="1" t="str">
        <f>IFERROR(__xludf.DUMMYFUNCTION("""COMPUTED_VALUE"""),"SQL")</f>
        <v>SQL</v>
      </c>
    </row>
    <row r="7418">
      <c r="B7418" s="1" t="str">
        <f>IFERROR(__xludf.DUMMYFUNCTION("""COMPUTED_VALUE"""),"Bash/Shell/PowerShell;C#;HTML/CSS;JavaScript;SQL")</f>
        <v>Bash/Shell/PowerShell;C#;HTML/CSS;JavaScript;SQL</v>
      </c>
      <c r="E7418" s="1" t="str">
        <f>IFERROR(__xludf.DUMMYFUNCTION("UNIQUE(SPLIT(B7418,"";""))"),"Bash/Shell/PowerShell")</f>
        <v>Bash/Shell/PowerShell</v>
      </c>
      <c r="F7418" s="1" t="str">
        <f>IFERROR(__xludf.DUMMYFUNCTION("""COMPUTED_VALUE"""),"C#")</f>
        <v>C#</v>
      </c>
      <c r="G7418" s="1" t="str">
        <f>IFERROR(__xludf.DUMMYFUNCTION("""COMPUTED_VALUE"""),"HTML/CSS")</f>
        <v>HTML/CSS</v>
      </c>
      <c r="H7418" s="1" t="str">
        <f>IFERROR(__xludf.DUMMYFUNCTION("""COMPUTED_VALUE"""),"JavaScript")</f>
        <v>JavaScript</v>
      </c>
      <c r="I7418" s="1" t="str">
        <f>IFERROR(__xludf.DUMMYFUNCTION("""COMPUTED_VALUE"""),"SQL")</f>
        <v>SQL</v>
      </c>
    </row>
    <row r="7419">
      <c r="B7419" s="1" t="str">
        <f>IFERROR(__xludf.DUMMYFUNCTION("""COMPUTED_VALUE"""),"Bash/Shell/PowerShell;HTML/CSS;JavaScript;Python;SQL;Other(s):")</f>
        <v>Bash/Shell/PowerShell;HTML/CSS;JavaScript;Python;SQL;Other(s):</v>
      </c>
      <c r="E7419" s="1" t="str">
        <f>IFERROR(__xludf.DUMMYFUNCTION("UNIQUE(SPLIT(B7419,"";""))"),"Bash/Shell/PowerShell")</f>
        <v>Bash/Shell/PowerShell</v>
      </c>
      <c r="F7419" s="1" t="str">
        <f>IFERROR(__xludf.DUMMYFUNCTION("""COMPUTED_VALUE"""),"HTML/CSS")</f>
        <v>HTML/CSS</v>
      </c>
      <c r="G7419" s="1" t="str">
        <f>IFERROR(__xludf.DUMMYFUNCTION("""COMPUTED_VALUE"""),"JavaScript")</f>
        <v>JavaScript</v>
      </c>
      <c r="H7419" s="1" t="str">
        <f>IFERROR(__xludf.DUMMYFUNCTION("""COMPUTED_VALUE"""),"Python")</f>
        <v>Python</v>
      </c>
      <c r="I7419" s="1" t="str">
        <f>IFERROR(__xludf.DUMMYFUNCTION("""COMPUTED_VALUE"""),"SQL")</f>
        <v>SQL</v>
      </c>
      <c r="J7419" s="1" t="str">
        <f>IFERROR(__xludf.DUMMYFUNCTION("""COMPUTED_VALUE"""),"Other(s):")</f>
        <v>Other(s):</v>
      </c>
    </row>
    <row r="7420">
      <c r="B7420" s="1" t="str">
        <f>IFERROR(__xludf.DUMMYFUNCTION("""COMPUTED_VALUE"""),"Bash/Shell/PowerShell;C++;HTML/CSS;JavaScript;PHP;Python;TypeScript")</f>
        <v>Bash/Shell/PowerShell;C++;HTML/CSS;JavaScript;PHP;Python;TypeScript</v>
      </c>
      <c r="E7420" s="1" t="str">
        <f>IFERROR(__xludf.DUMMYFUNCTION("UNIQUE(SPLIT(B7420,"";""))"),"Bash/Shell/PowerShell")</f>
        <v>Bash/Shell/PowerShell</v>
      </c>
      <c r="F7420" s="1" t="str">
        <f>IFERROR(__xludf.DUMMYFUNCTION("""COMPUTED_VALUE"""),"C++")</f>
        <v>C++</v>
      </c>
      <c r="G7420" s="1" t="str">
        <f>IFERROR(__xludf.DUMMYFUNCTION("""COMPUTED_VALUE"""),"HTML/CSS")</f>
        <v>HTML/CSS</v>
      </c>
      <c r="H7420" s="1" t="str">
        <f>IFERROR(__xludf.DUMMYFUNCTION("""COMPUTED_VALUE"""),"JavaScript")</f>
        <v>JavaScript</v>
      </c>
      <c r="I7420" s="1" t="str">
        <f>IFERROR(__xludf.DUMMYFUNCTION("""COMPUTED_VALUE"""),"PHP")</f>
        <v>PHP</v>
      </c>
      <c r="J7420" s="1" t="str">
        <f>IFERROR(__xludf.DUMMYFUNCTION("""COMPUTED_VALUE"""),"Python")</f>
        <v>Python</v>
      </c>
      <c r="K7420" s="1" t="str">
        <f>IFERROR(__xludf.DUMMYFUNCTION("""COMPUTED_VALUE"""),"TypeScript")</f>
        <v>TypeScript</v>
      </c>
    </row>
    <row r="7421">
      <c r="B7421" s="1" t="str">
        <f>IFERROR(__xludf.DUMMYFUNCTION("""COMPUTED_VALUE"""),"C#;HTML/CSS;JavaScript;Python;SQL")</f>
        <v>C#;HTML/CSS;JavaScript;Python;SQL</v>
      </c>
      <c r="E7421" s="1" t="str">
        <f>IFERROR(__xludf.DUMMYFUNCTION("UNIQUE(SPLIT(B7421,"";""))"),"C#")</f>
        <v>C#</v>
      </c>
      <c r="F7421" s="1" t="str">
        <f>IFERROR(__xludf.DUMMYFUNCTION("""COMPUTED_VALUE"""),"HTML/CSS")</f>
        <v>HTML/CSS</v>
      </c>
      <c r="G7421" s="1" t="str">
        <f>IFERROR(__xludf.DUMMYFUNCTION("""COMPUTED_VALUE"""),"JavaScript")</f>
        <v>JavaScript</v>
      </c>
      <c r="H7421" s="1" t="str">
        <f>IFERROR(__xludf.DUMMYFUNCTION("""COMPUTED_VALUE"""),"Python")</f>
        <v>Python</v>
      </c>
      <c r="I7421" s="1" t="str">
        <f>IFERROR(__xludf.DUMMYFUNCTION("""COMPUTED_VALUE"""),"SQL")</f>
        <v>SQL</v>
      </c>
    </row>
    <row r="7422">
      <c r="B7422" s="1" t="str">
        <f>IFERROR(__xludf.DUMMYFUNCTION("""COMPUTED_VALUE"""),"HTML/CSS;JavaScript")</f>
        <v>HTML/CSS;JavaScript</v>
      </c>
      <c r="E7422" s="1" t="str">
        <f>IFERROR(__xludf.DUMMYFUNCTION("UNIQUE(SPLIT(B7422,"";""))"),"HTML/CSS")</f>
        <v>HTML/CSS</v>
      </c>
      <c r="F7422" s="1" t="str">
        <f>IFERROR(__xludf.DUMMYFUNCTION("""COMPUTED_VALUE"""),"JavaScript")</f>
        <v>JavaScript</v>
      </c>
    </row>
    <row r="7423">
      <c r="B7423" s="1" t="str">
        <f>IFERROR(__xludf.DUMMYFUNCTION("""COMPUTED_VALUE"""),"Bash/Shell/PowerShell;HTML/CSS;JavaScript;Scala;TypeScript")</f>
        <v>Bash/Shell/PowerShell;HTML/CSS;JavaScript;Scala;TypeScript</v>
      </c>
      <c r="E7423" s="1" t="str">
        <f>IFERROR(__xludf.DUMMYFUNCTION("UNIQUE(SPLIT(B7423,"";""))"),"Bash/Shell/PowerShell")</f>
        <v>Bash/Shell/PowerShell</v>
      </c>
      <c r="F7423" s="1" t="str">
        <f>IFERROR(__xludf.DUMMYFUNCTION("""COMPUTED_VALUE"""),"HTML/CSS")</f>
        <v>HTML/CSS</v>
      </c>
      <c r="G7423" s="1" t="str">
        <f>IFERROR(__xludf.DUMMYFUNCTION("""COMPUTED_VALUE"""),"JavaScript")</f>
        <v>JavaScript</v>
      </c>
      <c r="H7423" s="1" t="str">
        <f>IFERROR(__xludf.DUMMYFUNCTION("""COMPUTED_VALUE"""),"Scala")</f>
        <v>Scala</v>
      </c>
      <c r="I7423" s="1" t="str">
        <f>IFERROR(__xludf.DUMMYFUNCTION("""COMPUTED_VALUE"""),"TypeScript")</f>
        <v>TypeScript</v>
      </c>
    </row>
    <row r="7424">
      <c r="B7424" s="1" t="str">
        <f>IFERROR(__xludf.DUMMYFUNCTION("""COMPUTED_VALUE"""),"Assembly;Java;PHP;Swift")</f>
        <v>Assembly;Java;PHP;Swift</v>
      </c>
      <c r="E7424" s="1" t="str">
        <f>IFERROR(__xludf.DUMMYFUNCTION("UNIQUE(SPLIT(B7424,"";""))"),"Assembly")</f>
        <v>Assembly</v>
      </c>
      <c r="F7424" s="1" t="str">
        <f>IFERROR(__xludf.DUMMYFUNCTION("""COMPUTED_VALUE"""),"Java")</f>
        <v>Java</v>
      </c>
      <c r="G7424" s="1" t="str">
        <f>IFERROR(__xludf.DUMMYFUNCTION("""COMPUTED_VALUE"""),"PHP")</f>
        <v>PHP</v>
      </c>
      <c r="H7424" s="1" t="str">
        <f>IFERROR(__xludf.DUMMYFUNCTION("""COMPUTED_VALUE"""),"Swift")</f>
        <v>Swift</v>
      </c>
    </row>
    <row r="7425">
      <c r="B7425" s="1" t="str">
        <f>IFERROR(__xludf.DUMMYFUNCTION("""COMPUTED_VALUE"""),"Bash/Shell/PowerShell;Elixir;Java;JavaScript")</f>
        <v>Bash/Shell/PowerShell;Elixir;Java;JavaScript</v>
      </c>
      <c r="E7425" s="1" t="str">
        <f>IFERROR(__xludf.DUMMYFUNCTION("UNIQUE(SPLIT(B7425,"";""))"),"Bash/Shell/PowerShell")</f>
        <v>Bash/Shell/PowerShell</v>
      </c>
      <c r="F7425" s="1" t="str">
        <f>IFERROR(__xludf.DUMMYFUNCTION("""COMPUTED_VALUE"""),"Elixir")</f>
        <v>Elixir</v>
      </c>
      <c r="G7425" s="1" t="str">
        <f>IFERROR(__xludf.DUMMYFUNCTION("""COMPUTED_VALUE"""),"Java")</f>
        <v>Java</v>
      </c>
      <c r="H7425" s="1" t="str">
        <f>IFERROR(__xludf.DUMMYFUNCTION("""COMPUTED_VALUE"""),"JavaScript")</f>
        <v>JavaScript</v>
      </c>
    </row>
    <row r="7426">
      <c r="B7426" s="1" t="str">
        <f>IFERROR(__xludf.DUMMYFUNCTION("""COMPUTED_VALUE"""),"Assembly;Bash/Shell/PowerShell;C;HTML/CSS;Java;PHP;Python;SQL")</f>
        <v>Assembly;Bash/Shell/PowerShell;C;HTML/CSS;Java;PHP;Python;SQL</v>
      </c>
      <c r="E7426" s="1" t="str">
        <f>IFERROR(__xludf.DUMMYFUNCTION("UNIQUE(SPLIT(B7426,"";""))"),"Assembly")</f>
        <v>Assembly</v>
      </c>
      <c r="F7426" s="1" t="str">
        <f>IFERROR(__xludf.DUMMYFUNCTION("""COMPUTED_VALUE"""),"Bash/Shell/PowerShell")</f>
        <v>Bash/Shell/PowerShell</v>
      </c>
      <c r="G7426" s="1" t="str">
        <f>IFERROR(__xludf.DUMMYFUNCTION("""COMPUTED_VALUE"""),"C")</f>
        <v>C</v>
      </c>
      <c r="H7426" s="1" t="str">
        <f>IFERROR(__xludf.DUMMYFUNCTION("""COMPUTED_VALUE"""),"HTML/CSS")</f>
        <v>HTML/CSS</v>
      </c>
      <c r="I7426" s="1" t="str">
        <f>IFERROR(__xludf.DUMMYFUNCTION("""COMPUTED_VALUE"""),"Java")</f>
        <v>Java</v>
      </c>
      <c r="J7426" s="1" t="str">
        <f>IFERROR(__xludf.DUMMYFUNCTION("""COMPUTED_VALUE"""),"PHP")</f>
        <v>PHP</v>
      </c>
      <c r="K7426" s="1" t="str">
        <f>IFERROR(__xludf.DUMMYFUNCTION("""COMPUTED_VALUE"""),"Python")</f>
        <v>Python</v>
      </c>
      <c r="L7426" s="1" t="str">
        <f>IFERROR(__xludf.DUMMYFUNCTION("""COMPUTED_VALUE"""),"SQL")</f>
        <v>SQL</v>
      </c>
    </row>
    <row r="7427">
      <c r="B7427" s="1" t="str">
        <f>IFERROR(__xludf.DUMMYFUNCTION("""COMPUTED_VALUE"""),"Bash/Shell/PowerShell;C#;HTML/CSS;JavaScript;PHP;SQL")</f>
        <v>Bash/Shell/PowerShell;C#;HTML/CSS;JavaScript;PHP;SQL</v>
      </c>
      <c r="E7427" s="1" t="str">
        <f>IFERROR(__xludf.DUMMYFUNCTION("UNIQUE(SPLIT(B7427,"";""))"),"Bash/Shell/PowerShell")</f>
        <v>Bash/Shell/PowerShell</v>
      </c>
      <c r="F7427" s="1" t="str">
        <f>IFERROR(__xludf.DUMMYFUNCTION("""COMPUTED_VALUE"""),"C#")</f>
        <v>C#</v>
      </c>
      <c r="G7427" s="1" t="str">
        <f>IFERROR(__xludf.DUMMYFUNCTION("""COMPUTED_VALUE"""),"HTML/CSS")</f>
        <v>HTML/CSS</v>
      </c>
      <c r="H7427" s="1" t="str">
        <f>IFERROR(__xludf.DUMMYFUNCTION("""COMPUTED_VALUE"""),"JavaScript")</f>
        <v>JavaScript</v>
      </c>
      <c r="I7427" s="1" t="str">
        <f>IFERROR(__xludf.DUMMYFUNCTION("""COMPUTED_VALUE"""),"PHP")</f>
        <v>PHP</v>
      </c>
      <c r="J7427" s="1" t="str">
        <f>IFERROR(__xludf.DUMMYFUNCTION("""COMPUTED_VALUE"""),"SQL")</f>
        <v>SQL</v>
      </c>
    </row>
    <row r="7428">
      <c r="B7428" s="1" t="str">
        <f>IFERROR(__xludf.DUMMYFUNCTION("""COMPUTED_VALUE"""),"Java;Python")</f>
        <v>Java;Python</v>
      </c>
      <c r="E7428" s="1" t="str">
        <f>IFERROR(__xludf.DUMMYFUNCTION("UNIQUE(SPLIT(B7428,"";""))"),"Java")</f>
        <v>Java</v>
      </c>
      <c r="F7428" s="1" t="str">
        <f>IFERROR(__xludf.DUMMYFUNCTION("""COMPUTED_VALUE"""),"Python")</f>
        <v>Python</v>
      </c>
    </row>
    <row r="7429">
      <c r="B7429" s="1" t="str">
        <f>IFERROR(__xludf.DUMMYFUNCTION("""COMPUTED_VALUE"""),"Go;HTML/CSS;JavaScript;TypeScript")</f>
        <v>Go;HTML/CSS;JavaScript;TypeScript</v>
      </c>
      <c r="E7429" s="1" t="str">
        <f>IFERROR(__xludf.DUMMYFUNCTION("UNIQUE(SPLIT(B7429,"";""))"),"Go")</f>
        <v>Go</v>
      </c>
      <c r="F7429" s="1" t="str">
        <f>IFERROR(__xludf.DUMMYFUNCTION("""COMPUTED_VALUE"""),"HTML/CSS")</f>
        <v>HTML/CSS</v>
      </c>
      <c r="G7429" s="1" t="str">
        <f>IFERROR(__xludf.DUMMYFUNCTION("""COMPUTED_VALUE"""),"JavaScript")</f>
        <v>JavaScript</v>
      </c>
      <c r="H7429" s="1" t="str">
        <f>IFERROR(__xludf.DUMMYFUNCTION("""COMPUTED_VALUE"""),"TypeScript")</f>
        <v>TypeScript</v>
      </c>
    </row>
    <row r="7430">
      <c r="B7430" s="1" t="str">
        <f>IFERROR(__xludf.DUMMYFUNCTION("""COMPUTED_VALUE"""),"C;C++;C#;HTML/CSS;Java;JavaScript;R;SQL")</f>
        <v>C;C++;C#;HTML/CSS;Java;JavaScript;R;SQL</v>
      </c>
      <c r="E7430" s="1" t="str">
        <f>IFERROR(__xludf.DUMMYFUNCTION("UNIQUE(SPLIT(B7430,"";""))"),"C")</f>
        <v>C</v>
      </c>
      <c r="F7430" s="1" t="str">
        <f>IFERROR(__xludf.DUMMYFUNCTION("""COMPUTED_VALUE"""),"C++")</f>
        <v>C++</v>
      </c>
      <c r="G7430" s="1" t="str">
        <f>IFERROR(__xludf.DUMMYFUNCTION("""COMPUTED_VALUE"""),"C#")</f>
        <v>C#</v>
      </c>
      <c r="H7430" s="1" t="str">
        <f>IFERROR(__xludf.DUMMYFUNCTION("""COMPUTED_VALUE"""),"HTML/CSS")</f>
        <v>HTML/CSS</v>
      </c>
      <c r="I7430" s="1" t="str">
        <f>IFERROR(__xludf.DUMMYFUNCTION("""COMPUTED_VALUE"""),"Java")</f>
        <v>Java</v>
      </c>
      <c r="J7430" s="1" t="str">
        <f>IFERROR(__xludf.DUMMYFUNCTION("""COMPUTED_VALUE"""),"JavaScript")</f>
        <v>JavaScript</v>
      </c>
      <c r="K7430" s="1" t="str">
        <f>IFERROR(__xludf.DUMMYFUNCTION("""COMPUTED_VALUE"""),"R")</f>
        <v>R</v>
      </c>
      <c r="L7430" s="1" t="str">
        <f>IFERROR(__xludf.DUMMYFUNCTION("""COMPUTED_VALUE"""),"SQL")</f>
        <v>SQL</v>
      </c>
    </row>
    <row r="7431">
      <c r="B7431" s="1" t="str">
        <f>IFERROR(__xludf.DUMMYFUNCTION("""COMPUTED_VALUE"""),"HTML/CSS;Java;JavaScript;Python")</f>
        <v>HTML/CSS;Java;JavaScript;Python</v>
      </c>
      <c r="E7431" s="1" t="str">
        <f>IFERROR(__xludf.DUMMYFUNCTION("UNIQUE(SPLIT(B7431,"";""))"),"HTML/CSS")</f>
        <v>HTML/CSS</v>
      </c>
      <c r="F7431" s="1" t="str">
        <f>IFERROR(__xludf.DUMMYFUNCTION("""COMPUTED_VALUE"""),"Java")</f>
        <v>Java</v>
      </c>
      <c r="G7431" s="1" t="str">
        <f>IFERROR(__xludf.DUMMYFUNCTION("""COMPUTED_VALUE"""),"JavaScript")</f>
        <v>JavaScript</v>
      </c>
      <c r="H7431" s="1" t="str">
        <f>IFERROR(__xludf.DUMMYFUNCTION("""COMPUTED_VALUE"""),"Python")</f>
        <v>Python</v>
      </c>
    </row>
    <row r="7432">
      <c r="B7432" s="1" t="str">
        <f>IFERROR(__xludf.DUMMYFUNCTION("""COMPUTED_VALUE"""),"Bash/Shell/PowerShell;C#;HTML/CSS;JavaScript;TypeScript")</f>
        <v>Bash/Shell/PowerShell;C#;HTML/CSS;JavaScript;TypeScript</v>
      </c>
      <c r="E7432" s="1" t="str">
        <f>IFERROR(__xludf.DUMMYFUNCTION("UNIQUE(SPLIT(B7432,"";""))"),"Bash/Shell/PowerShell")</f>
        <v>Bash/Shell/PowerShell</v>
      </c>
      <c r="F7432" s="1" t="str">
        <f>IFERROR(__xludf.DUMMYFUNCTION("""COMPUTED_VALUE"""),"C#")</f>
        <v>C#</v>
      </c>
      <c r="G7432" s="1" t="str">
        <f>IFERROR(__xludf.DUMMYFUNCTION("""COMPUTED_VALUE"""),"HTML/CSS")</f>
        <v>HTML/CSS</v>
      </c>
      <c r="H7432" s="1" t="str">
        <f>IFERROR(__xludf.DUMMYFUNCTION("""COMPUTED_VALUE"""),"JavaScript")</f>
        <v>JavaScript</v>
      </c>
      <c r="I7432" s="1" t="str">
        <f>IFERROR(__xludf.DUMMYFUNCTION("""COMPUTED_VALUE"""),"TypeScript")</f>
        <v>TypeScript</v>
      </c>
    </row>
    <row r="7433">
      <c r="B7433" s="1" t="str">
        <f>IFERROR(__xludf.DUMMYFUNCTION("""COMPUTED_VALUE"""),"C#;HTML/CSS;JavaScript;SQL")</f>
        <v>C#;HTML/CSS;JavaScript;SQL</v>
      </c>
      <c r="E7433" s="1" t="str">
        <f>IFERROR(__xludf.DUMMYFUNCTION("UNIQUE(SPLIT(B7433,"";""))"),"C#")</f>
        <v>C#</v>
      </c>
      <c r="F7433" s="1" t="str">
        <f>IFERROR(__xludf.DUMMYFUNCTION("""COMPUTED_VALUE"""),"HTML/CSS")</f>
        <v>HTML/CSS</v>
      </c>
      <c r="G7433" s="1" t="str">
        <f>IFERROR(__xludf.DUMMYFUNCTION("""COMPUTED_VALUE"""),"JavaScript")</f>
        <v>JavaScript</v>
      </c>
      <c r="H7433" s="1" t="str">
        <f>IFERROR(__xludf.DUMMYFUNCTION("""COMPUTED_VALUE"""),"SQL")</f>
        <v>SQL</v>
      </c>
    </row>
    <row r="7434">
      <c r="B7434" s="1" t="str">
        <f>IFERROR(__xludf.DUMMYFUNCTION("""COMPUTED_VALUE"""),"Python;Scala;SQL")</f>
        <v>Python;Scala;SQL</v>
      </c>
      <c r="E7434" s="1" t="str">
        <f>IFERROR(__xludf.DUMMYFUNCTION("UNIQUE(SPLIT(B7434,"";""))"),"Python")</f>
        <v>Python</v>
      </c>
      <c r="F7434" s="1" t="str">
        <f>IFERROR(__xludf.DUMMYFUNCTION("""COMPUTED_VALUE"""),"Scala")</f>
        <v>Scala</v>
      </c>
      <c r="G7434" s="1" t="str">
        <f>IFERROR(__xludf.DUMMYFUNCTION("""COMPUTED_VALUE"""),"SQL")</f>
        <v>SQL</v>
      </c>
    </row>
    <row r="7435">
      <c r="B7435" s="1" t="str">
        <f>IFERROR(__xludf.DUMMYFUNCTION("""COMPUTED_VALUE"""),"C;C++;C#;HTML/CSS;Java;JavaScript;PHP;Python;SQL;Other(s):")</f>
        <v>C;C++;C#;HTML/CSS;Java;JavaScript;PHP;Python;SQL;Other(s):</v>
      </c>
      <c r="E7435" s="1" t="str">
        <f>IFERROR(__xludf.DUMMYFUNCTION("UNIQUE(SPLIT(B7435,"";""))"),"C")</f>
        <v>C</v>
      </c>
      <c r="F7435" s="1" t="str">
        <f>IFERROR(__xludf.DUMMYFUNCTION("""COMPUTED_VALUE"""),"C++")</f>
        <v>C++</v>
      </c>
      <c r="G7435" s="1" t="str">
        <f>IFERROR(__xludf.DUMMYFUNCTION("""COMPUTED_VALUE"""),"C#")</f>
        <v>C#</v>
      </c>
      <c r="H7435" s="1" t="str">
        <f>IFERROR(__xludf.DUMMYFUNCTION("""COMPUTED_VALUE"""),"HTML/CSS")</f>
        <v>HTML/CSS</v>
      </c>
      <c r="I7435" s="1" t="str">
        <f>IFERROR(__xludf.DUMMYFUNCTION("""COMPUTED_VALUE"""),"Java")</f>
        <v>Java</v>
      </c>
      <c r="J7435" s="1" t="str">
        <f>IFERROR(__xludf.DUMMYFUNCTION("""COMPUTED_VALUE"""),"JavaScript")</f>
        <v>JavaScript</v>
      </c>
      <c r="K7435" s="1" t="str">
        <f>IFERROR(__xludf.DUMMYFUNCTION("""COMPUTED_VALUE"""),"PHP")</f>
        <v>PHP</v>
      </c>
      <c r="L7435" s="1" t="str">
        <f>IFERROR(__xludf.DUMMYFUNCTION("""COMPUTED_VALUE"""),"Python")</f>
        <v>Python</v>
      </c>
      <c r="M7435" s="1" t="str">
        <f>IFERROR(__xludf.DUMMYFUNCTION("""COMPUTED_VALUE"""),"SQL")</f>
        <v>SQL</v>
      </c>
      <c r="N7435" s="1" t="str">
        <f>IFERROR(__xludf.DUMMYFUNCTION("""COMPUTED_VALUE"""),"Other(s):")</f>
        <v>Other(s):</v>
      </c>
    </row>
    <row r="7436">
      <c r="B7436" s="1" t="str">
        <f>IFERROR(__xludf.DUMMYFUNCTION("""COMPUTED_VALUE"""),"Bash/Shell/PowerShell;HTML/CSS;JavaScript;PHP;SQL")</f>
        <v>Bash/Shell/PowerShell;HTML/CSS;JavaScript;PHP;SQL</v>
      </c>
      <c r="E7436" s="1" t="str">
        <f>IFERROR(__xludf.DUMMYFUNCTION("UNIQUE(SPLIT(B7436,"";""))"),"Bash/Shell/PowerShell")</f>
        <v>Bash/Shell/PowerShell</v>
      </c>
      <c r="F7436" s="1" t="str">
        <f>IFERROR(__xludf.DUMMYFUNCTION("""COMPUTED_VALUE"""),"HTML/CSS")</f>
        <v>HTML/CSS</v>
      </c>
      <c r="G7436" s="1" t="str">
        <f>IFERROR(__xludf.DUMMYFUNCTION("""COMPUTED_VALUE"""),"JavaScript")</f>
        <v>JavaScript</v>
      </c>
      <c r="H7436" s="1" t="str">
        <f>IFERROR(__xludf.DUMMYFUNCTION("""COMPUTED_VALUE"""),"PHP")</f>
        <v>PHP</v>
      </c>
      <c r="I7436" s="1" t="str">
        <f>IFERROR(__xludf.DUMMYFUNCTION("""COMPUTED_VALUE"""),"SQL")</f>
        <v>SQL</v>
      </c>
    </row>
    <row r="7437">
      <c r="B7437" s="1" t="str">
        <f>IFERROR(__xludf.DUMMYFUNCTION("""COMPUTED_VALUE"""),"Assembly;Bash/Shell/PowerShell;C;C++;C#;Python")</f>
        <v>Assembly;Bash/Shell/PowerShell;C;C++;C#;Python</v>
      </c>
      <c r="E7437" s="1" t="str">
        <f>IFERROR(__xludf.DUMMYFUNCTION("UNIQUE(SPLIT(B7437,"";""))"),"Assembly")</f>
        <v>Assembly</v>
      </c>
      <c r="F7437" s="1" t="str">
        <f>IFERROR(__xludf.DUMMYFUNCTION("""COMPUTED_VALUE"""),"Bash/Shell/PowerShell")</f>
        <v>Bash/Shell/PowerShell</v>
      </c>
      <c r="G7437" s="1" t="str">
        <f>IFERROR(__xludf.DUMMYFUNCTION("""COMPUTED_VALUE"""),"C")</f>
        <v>C</v>
      </c>
      <c r="H7437" s="1" t="str">
        <f>IFERROR(__xludf.DUMMYFUNCTION("""COMPUTED_VALUE"""),"C++")</f>
        <v>C++</v>
      </c>
      <c r="I7437" s="1" t="str">
        <f>IFERROR(__xludf.DUMMYFUNCTION("""COMPUTED_VALUE"""),"C#")</f>
        <v>C#</v>
      </c>
      <c r="J7437" s="1" t="str">
        <f>IFERROR(__xludf.DUMMYFUNCTION("""COMPUTED_VALUE"""),"Python")</f>
        <v>Python</v>
      </c>
    </row>
    <row r="7438">
      <c r="B7438" s="1" t="str">
        <f>IFERROR(__xludf.DUMMYFUNCTION("""COMPUTED_VALUE"""),"Java;Kotlin")</f>
        <v>Java;Kotlin</v>
      </c>
      <c r="E7438" s="1" t="str">
        <f>IFERROR(__xludf.DUMMYFUNCTION("UNIQUE(SPLIT(B7438,"";""))"),"Java")</f>
        <v>Java</v>
      </c>
      <c r="F7438" s="1" t="str">
        <f>IFERROR(__xludf.DUMMYFUNCTION("""COMPUTED_VALUE"""),"Kotlin")</f>
        <v>Kotlin</v>
      </c>
    </row>
    <row r="7439">
      <c r="B7439" s="1" t="str">
        <f>IFERROR(__xludf.DUMMYFUNCTION("""COMPUTED_VALUE"""),"Bash/Shell/PowerShell;C#;HTML/CSS;Java;JavaScript;Objective-C;PHP;TypeScript")</f>
        <v>Bash/Shell/PowerShell;C#;HTML/CSS;Java;JavaScript;Objective-C;PHP;TypeScript</v>
      </c>
      <c r="E7439" s="1" t="str">
        <f>IFERROR(__xludf.DUMMYFUNCTION("UNIQUE(SPLIT(B7439,"";""))"),"Bash/Shell/PowerShell")</f>
        <v>Bash/Shell/PowerShell</v>
      </c>
      <c r="F7439" s="1" t="str">
        <f>IFERROR(__xludf.DUMMYFUNCTION("""COMPUTED_VALUE"""),"C#")</f>
        <v>C#</v>
      </c>
      <c r="G7439" s="1" t="str">
        <f>IFERROR(__xludf.DUMMYFUNCTION("""COMPUTED_VALUE"""),"HTML/CSS")</f>
        <v>HTML/CSS</v>
      </c>
      <c r="H7439" s="1" t="str">
        <f>IFERROR(__xludf.DUMMYFUNCTION("""COMPUTED_VALUE"""),"Java")</f>
        <v>Java</v>
      </c>
      <c r="I7439" s="1" t="str">
        <f>IFERROR(__xludf.DUMMYFUNCTION("""COMPUTED_VALUE"""),"JavaScript")</f>
        <v>JavaScript</v>
      </c>
      <c r="J7439" s="1" t="str">
        <f>IFERROR(__xludf.DUMMYFUNCTION("""COMPUTED_VALUE"""),"Objective-C")</f>
        <v>Objective-C</v>
      </c>
      <c r="K7439" s="1" t="str">
        <f>IFERROR(__xludf.DUMMYFUNCTION("""COMPUTED_VALUE"""),"PHP")</f>
        <v>PHP</v>
      </c>
      <c r="L7439" s="1" t="str">
        <f>IFERROR(__xludf.DUMMYFUNCTION("""COMPUTED_VALUE"""),"TypeScript")</f>
        <v>TypeScript</v>
      </c>
    </row>
    <row r="7440">
      <c r="B7440" s="1" t="str">
        <f>IFERROR(__xludf.DUMMYFUNCTION("""COMPUTED_VALUE"""),"C#;JavaScript;Python;Ruby;Swift")</f>
        <v>C#;JavaScript;Python;Ruby;Swift</v>
      </c>
      <c r="E7440" s="1" t="str">
        <f>IFERROR(__xludf.DUMMYFUNCTION("UNIQUE(SPLIT(B7440,"";""))"),"C#")</f>
        <v>C#</v>
      </c>
      <c r="F7440" s="1" t="str">
        <f>IFERROR(__xludf.DUMMYFUNCTION("""COMPUTED_VALUE"""),"JavaScript")</f>
        <v>JavaScript</v>
      </c>
      <c r="G7440" s="1" t="str">
        <f>IFERROR(__xludf.DUMMYFUNCTION("""COMPUTED_VALUE"""),"Python")</f>
        <v>Python</v>
      </c>
      <c r="H7440" s="1" t="str">
        <f>IFERROR(__xludf.DUMMYFUNCTION("""COMPUTED_VALUE"""),"Ruby")</f>
        <v>Ruby</v>
      </c>
      <c r="I7440" s="1" t="str">
        <f>IFERROR(__xludf.DUMMYFUNCTION("""COMPUTED_VALUE"""),"Swift")</f>
        <v>Swift</v>
      </c>
    </row>
    <row r="7441">
      <c r="B7441" s="1" t="str">
        <f>IFERROR(__xludf.DUMMYFUNCTION("""COMPUTED_VALUE"""),"C#;HTML/CSS;Java;JavaScript;PHP")</f>
        <v>C#;HTML/CSS;Java;JavaScript;PHP</v>
      </c>
      <c r="E7441" s="1" t="str">
        <f>IFERROR(__xludf.DUMMYFUNCTION("UNIQUE(SPLIT(B7441,"";""))"),"C#")</f>
        <v>C#</v>
      </c>
      <c r="F7441" s="1" t="str">
        <f>IFERROR(__xludf.DUMMYFUNCTION("""COMPUTED_VALUE"""),"HTML/CSS")</f>
        <v>HTML/CSS</v>
      </c>
      <c r="G7441" s="1" t="str">
        <f>IFERROR(__xludf.DUMMYFUNCTION("""COMPUTED_VALUE"""),"Java")</f>
        <v>Java</v>
      </c>
      <c r="H7441" s="1" t="str">
        <f>IFERROR(__xludf.DUMMYFUNCTION("""COMPUTED_VALUE"""),"JavaScript")</f>
        <v>JavaScript</v>
      </c>
      <c r="I7441" s="1" t="str">
        <f>IFERROR(__xludf.DUMMYFUNCTION("""COMPUTED_VALUE"""),"PHP")</f>
        <v>PHP</v>
      </c>
    </row>
    <row r="7442">
      <c r="B7442" s="1" t="str">
        <f>IFERROR(__xludf.DUMMYFUNCTION("""COMPUTED_VALUE"""),"Bash/Shell/PowerShell;HTML/CSS;Java;JavaScript;Python;SQL")</f>
        <v>Bash/Shell/PowerShell;HTML/CSS;Java;JavaScript;Python;SQL</v>
      </c>
      <c r="E7442" s="1" t="str">
        <f>IFERROR(__xludf.DUMMYFUNCTION("UNIQUE(SPLIT(B7442,"";""))"),"Bash/Shell/PowerShell")</f>
        <v>Bash/Shell/PowerShell</v>
      </c>
      <c r="F7442" s="1" t="str">
        <f>IFERROR(__xludf.DUMMYFUNCTION("""COMPUTED_VALUE"""),"HTML/CSS")</f>
        <v>HTML/CSS</v>
      </c>
      <c r="G7442" s="1" t="str">
        <f>IFERROR(__xludf.DUMMYFUNCTION("""COMPUTED_VALUE"""),"Java")</f>
        <v>Java</v>
      </c>
      <c r="H7442" s="1" t="str">
        <f>IFERROR(__xludf.DUMMYFUNCTION("""COMPUTED_VALUE"""),"JavaScript")</f>
        <v>JavaScript</v>
      </c>
      <c r="I7442" s="1" t="str">
        <f>IFERROR(__xludf.DUMMYFUNCTION("""COMPUTED_VALUE"""),"Python")</f>
        <v>Python</v>
      </c>
      <c r="J7442" s="1" t="str">
        <f>IFERROR(__xludf.DUMMYFUNCTION("""COMPUTED_VALUE"""),"SQL")</f>
        <v>SQL</v>
      </c>
    </row>
    <row r="7443">
      <c r="B7443" s="1" t="str">
        <f>IFERROR(__xludf.DUMMYFUNCTION("""COMPUTED_VALUE"""),"C;C++;Go;HTML/CSS;Java;JavaScript;PHP;SQL")</f>
        <v>C;C++;Go;HTML/CSS;Java;JavaScript;PHP;SQL</v>
      </c>
      <c r="E7443" s="1" t="str">
        <f>IFERROR(__xludf.DUMMYFUNCTION("UNIQUE(SPLIT(B7443,"";""))"),"C")</f>
        <v>C</v>
      </c>
      <c r="F7443" s="1" t="str">
        <f>IFERROR(__xludf.DUMMYFUNCTION("""COMPUTED_VALUE"""),"C++")</f>
        <v>C++</v>
      </c>
      <c r="G7443" s="1" t="str">
        <f>IFERROR(__xludf.DUMMYFUNCTION("""COMPUTED_VALUE"""),"Go")</f>
        <v>Go</v>
      </c>
      <c r="H7443" s="1" t="str">
        <f>IFERROR(__xludf.DUMMYFUNCTION("""COMPUTED_VALUE"""),"HTML/CSS")</f>
        <v>HTML/CSS</v>
      </c>
      <c r="I7443" s="1" t="str">
        <f>IFERROR(__xludf.DUMMYFUNCTION("""COMPUTED_VALUE"""),"Java")</f>
        <v>Java</v>
      </c>
      <c r="J7443" s="1" t="str">
        <f>IFERROR(__xludf.DUMMYFUNCTION("""COMPUTED_VALUE"""),"JavaScript")</f>
        <v>JavaScript</v>
      </c>
      <c r="K7443" s="1" t="str">
        <f>IFERROR(__xludf.DUMMYFUNCTION("""COMPUTED_VALUE"""),"PHP")</f>
        <v>PHP</v>
      </c>
      <c r="L7443" s="1" t="str">
        <f>IFERROR(__xludf.DUMMYFUNCTION("""COMPUTED_VALUE"""),"SQL")</f>
        <v>SQL</v>
      </c>
    </row>
    <row r="7444">
      <c r="B7444" s="1" t="str">
        <f>IFERROR(__xludf.DUMMYFUNCTION("""COMPUTED_VALUE"""),"C++;Go;HTML/CSS;JavaScript;SQL")</f>
        <v>C++;Go;HTML/CSS;JavaScript;SQL</v>
      </c>
      <c r="E7444" s="1" t="str">
        <f>IFERROR(__xludf.DUMMYFUNCTION("UNIQUE(SPLIT(B7444,"";""))"),"C++")</f>
        <v>C++</v>
      </c>
      <c r="F7444" s="1" t="str">
        <f>IFERROR(__xludf.DUMMYFUNCTION("""COMPUTED_VALUE"""),"Go")</f>
        <v>Go</v>
      </c>
      <c r="G7444" s="1" t="str">
        <f>IFERROR(__xludf.DUMMYFUNCTION("""COMPUTED_VALUE"""),"HTML/CSS")</f>
        <v>HTML/CSS</v>
      </c>
      <c r="H7444" s="1" t="str">
        <f>IFERROR(__xludf.DUMMYFUNCTION("""COMPUTED_VALUE"""),"JavaScript")</f>
        <v>JavaScript</v>
      </c>
      <c r="I7444" s="1" t="str">
        <f>IFERROR(__xludf.DUMMYFUNCTION("""COMPUTED_VALUE"""),"SQL")</f>
        <v>SQL</v>
      </c>
    </row>
    <row r="7445">
      <c r="B7445" s="1" t="str">
        <f>IFERROR(__xludf.DUMMYFUNCTION("""COMPUTED_VALUE"""),"Bash/Shell/PowerShell;Python")</f>
        <v>Bash/Shell/PowerShell;Python</v>
      </c>
      <c r="E7445" s="1" t="str">
        <f>IFERROR(__xludf.DUMMYFUNCTION("UNIQUE(SPLIT(B7445,"";""))"),"Bash/Shell/PowerShell")</f>
        <v>Bash/Shell/PowerShell</v>
      </c>
      <c r="F7445" s="1" t="str">
        <f>IFERROR(__xludf.DUMMYFUNCTION("""COMPUTED_VALUE"""),"Python")</f>
        <v>Python</v>
      </c>
    </row>
    <row r="7446">
      <c r="B7446" s="1" t="str">
        <f>IFERROR(__xludf.DUMMYFUNCTION("""COMPUTED_VALUE"""),"HTML/CSS;JavaScript;PHP")</f>
        <v>HTML/CSS;JavaScript;PHP</v>
      </c>
      <c r="E7446" s="1" t="str">
        <f>IFERROR(__xludf.DUMMYFUNCTION("UNIQUE(SPLIT(B7446,"";""))"),"HTML/CSS")</f>
        <v>HTML/CSS</v>
      </c>
      <c r="F7446" s="1" t="str">
        <f>IFERROR(__xludf.DUMMYFUNCTION("""COMPUTED_VALUE"""),"JavaScript")</f>
        <v>JavaScript</v>
      </c>
      <c r="G7446" s="1" t="str">
        <f>IFERROR(__xludf.DUMMYFUNCTION("""COMPUTED_VALUE"""),"PHP")</f>
        <v>PHP</v>
      </c>
    </row>
    <row r="7447">
      <c r="B7447" s="1" t="str">
        <f>IFERROR(__xludf.DUMMYFUNCTION("""COMPUTED_VALUE"""),"C")</f>
        <v>C</v>
      </c>
      <c r="E7447" s="1" t="str">
        <f>IFERROR(__xludf.DUMMYFUNCTION("UNIQUE(SPLIT(B7447,"";""))"),"C")</f>
        <v>C</v>
      </c>
    </row>
    <row r="7448">
      <c r="B7448" s="1" t="str">
        <f>IFERROR(__xludf.DUMMYFUNCTION("""COMPUTED_VALUE"""),"HTML/CSS;JavaScript;Python")</f>
        <v>HTML/CSS;JavaScript;Python</v>
      </c>
      <c r="E7448" s="1" t="str">
        <f>IFERROR(__xludf.DUMMYFUNCTION("UNIQUE(SPLIT(B7448,"";""))"),"HTML/CSS")</f>
        <v>HTML/CSS</v>
      </c>
      <c r="F7448" s="1" t="str">
        <f>IFERROR(__xludf.DUMMYFUNCTION("""COMPUTED_VALUE"""),"JavaScript")</f>
        <v>JavaScript</v>
      </c>
      <c r="G7448" s="1" t="str">
        <f>IFERROR(__xludf.DUMMYFUNCTION("""COMPUTED_VALUE"""),"Python")</f>
        <v>Python</v>
      </c>
    </row>
    <row r="7449">
      <c r="B7449" s="1" t="str">
        <f>IFERROR(__xludf.DUMMYFUNCTION("""COMPUTED_VALUE"""),"Java;PHP;Python;SQL")</f>
        <v>Java;PHP;Python;SQL</v>
      </c>
      <c r="E7449" s="1" t="str">
        <f>IFERROR(__xludf.DUMMYFUNCTION("UNIQUE(SPLIT(B7449,"";""))"),"Java")</f>
        <v>Java</v>
      </c>
      <c r="F7449" s="1" t="str">
        <f>IFERROR(__xludf.DUMMYFUNCTION("""COMPUTED_VALUE"""),"PHP")</f>
        <v>PHP</v>
      </c>
      <c r="G7449" s="1" t="str">
        <f>IFERROR(__xludf.DUMMYFUNCTION("""COMPUTED_VALUE"""),"Python")</f>
        <v>Python</v>
      </c>
      <c r="H7449" s="1" t="str">
        <f>IFERROR(__xludf.DUMMYFUNCTION("""COMPUTED_VALUE"""),"SQL")</f>
        <v>SQL</v>
      </c>
    </row>
    <row r="7450">
      <c r="B7450" s="1" t="str">
        <f>IFERROR(__xludf.DUMMYFUNCTION("""COMPUTED_VALUE"""),"HTML/CSS;JavaScript;PHP;SQL")</f>
        <v>HTML/CSS;JavaScript;PHP;SQL</v>
      </c>
      <c r="E7450" s="1" t="str">
        <f>IFERROR(__xludf.DUMMYFUNCTION("UNIQUE(SPLIT(B7450,"";""))"),"HTML/CSS")</f>
        <v>HTML/CSS</v>
      </c>
      <c r="F7450" s="1" t="str">
        <f>IFERROR(__xludf.DUMMYFUNCTION("""COMPUTED_VALUE"""),"JavaScript")</f>
        <v>JavaScript</v>
      </c>
      <c r="G7450" s="1" t="str">
        <f>IFERROR(__xludf.DUMMYFUNCTION("""COMPUTED_VALUE"""),"PHP")</f>
        <v>PHP</v>
      </c>
      <c r="H7450" s="1" t="str">
        <f>IFERROR(__xludf.DUMMYFUNCTION("""COMPUTED_VALUE"""),"SQL")</f>
        <v>SQL</v>
      </c>
    </row>
    <row r="7451">
      <c r="B7451" s="1" t="str">
        <f>IFERROR(__xludf.DUMMYFUNCTION("""COMPUTED_VALUE"""),"HTML/CSS;JavaScript;PHP;SQL;VBA")</f>
        <v>HTML/CSS;JavaScript;PHP;SQL;VBA</v>
      </c>
      <c r="E7451" s="1" t="str">
        <f>IFERROR(__xludf.DUMMYFUNCTION("UNIQUE(SPLIT(B7451,"";""))"),"HTML/CSS")</f>
        <v>HTML/CSS</v>
      </c>
      <c r="F7451" s="1" t="str">
        <f>IFERROR(__xludf.DUMMYFUNCTION("""COMPUTED_VALUE"""),"JavaScript")</f>
        <v>JavaScript</v>
      </c>
      <c r="G7451" s="1" t="str">
        <f>IFERROR(__xludf.DUMMYFUNCTION("""COMPUTED_VALUE"""),"PHP")</f>
        <v>PHP</v>
      </c>
      <c r="H7451" s="1" t="str">
        <f>IFERROR(__xludf.DUMMYFUNCTION("""COMPUTED_VALUE"""),"SQL")</f>
        <v>SQL</v>
      </c>
      <c r="I7451" s="1" t="str">
        <f>IFERROR(__xludf.DUMMYFUNCTION("""COMPUTED_VALUE"""),"VBA")</f>
        <v>VBA</v>
      </c>
    </row>
    <row r="7452">
      <c r="B7452" s="1" t="str">
        <f>IFERROR(__xludf.DUMMYFUNCTION("""COMPUTED_VALUE"""),"C++;HTML/CSS;Java;JavaScript;PHP;SQL")</f>
        <v>C++;HTML/CSS;Java;JavaScript;PHP;SQL</v>
      </c>
      <c r="E7452" s="1" t="str">
        <f>IFERROR(__xludf.DUMMYFUNCTION("UNIQUE(SPLIT(B7452,"";""))"),"C++")</f>
        <v>C++</v>
      </c>
      <c r="F7452" s="1" t="str">
        <f>IFERROR(__xludf.DUMMYFUNCTION("""COMPUTED_VALUE"""),"HTML/CSS")</f>
        <v>HTML/CSS</v>
      </c>
      <c r="G7452" s="1" t="str">
        <f>IFERROR(__xludf.DUMMYFUNCTION("""COMPUTED_VALUE"""),"Java")</f>
        <v>Java</v>
      </c>
      <c r="H7452" s="1" t="str">
        <f>IFERROR(__xludf.DUMMYFUNCTION("""COMPUTED_VALUE"""),"JavaScript")</f>
        <v>JavaScript</v>
      </c>
      <c r="I7452" s="1" t="str">
        <f>IFERROR(__xludf.DUMMYFUNCTION("""COMPUTED_VALUE"""),"PHP")</f>
        <v>PHP</v>
      </c>
      <c r="J7452" s="1" t="str">
        <f>IFERROR(__xludf.DUMMYFUNCTION("""COMPUTED_VALUE"""),"SQL")</f>
        <v>SQL</v>
      </c>
    </row>
    <row r="7453">
      <c r="B7453" s="1" t="str">
        <f>IFERROR(__xludf.DUMMYFUNCTION("""COMPUTED_VALUE"""),"HTML/CSS;JavaScript;PHP;SQL")</f>
        <v>HTML/CSS;JavaScript;PHP;SQL</v>
      </c>
      <c r="E7453" s="1" t="str">
        <f>IFERROR(__xludf.DUMMYFUNCTION("UNIQUE(SPLIT(B7453,"";""))"),"HTML/CSS")</f>
        <v>HTML/CSS</v>
      </c>
      <c r="F7453" s="1" t="str">
        <f>IFERROR(__xludf.DUMMYFUNCTION("""COMPUTED_VALUE"""),"JavaScript")</f>
        <v>JavaScript</v>
      </c>
      <c r="G7453" s="1" t="str">
        <f>IFERROR(__xludf.DUMMYFUNCTION("""COMPUTED_VALUE"""),"PHP")</f>
        <v>PHP</v>
      </c>
      <c r="H7453" s="1" t="str">
        <f>IFERROR(__xludf.DUMMYFUNCTION("""COMPUTED_VALUE"""),"SQL")</f>
        <v>SQL</v>
      </c>
    </row>
    <row r="7454">
      <c r="B7454" s="1" t="str">
        <f>IFERROR(__xludf.DUMMYFUNCTION("""COMPUTED_VALUE"""),"C#;HTML/CSS;JavaScript;SQL;TypeScript")</f>
        <v>C#;HTML/CSS;JavaScript;SQL;TypeScript</v>
      </c>
      <c r="E7454" s="1" t="str">
        <f>IFERROR(__xludf.DUMMYFUNCTION("UNIQUE(SPLIT(B7454,"";""))"),"C#")</f>
        <v>C#</v>
      </c>
      <c r="F7454" s="1" t="str">
        <f>IFERROR(__xludf.DUMMYFUNCTION("""COMPUTED_VALUE"""),"HTML/CSS")</f>
        <v>HTML/CSS</v>
      </c>
      <c r="G7454" s="1" t="str">
        <f>IFERROR(__xludf.DUMMYFUNCTION("""COMPUTED_VALUE"""),"JavaScript")</f>
        <v>JavaScript</v>
      </c>
      <c r="H7454" s="1" t="str">
        <f>IFERROR(__xludf.DUMMYFUNCTION("""COMPUTED_VALUE"""),"SQL")</f>
        <v>SQL</v>
      </c>
      <c r="I7454" s="1" t="str">
        <f>IFERROR(__xludf.DUMMYFUNCTION("""COMPUTED_VALUE"""),"TypeScript")</f>
        <v>TypeScript</v>
      </c>
    </row>
    <row r="7455">
      <c r="B7455" s="1" t="str">
        <f>IFERROR(__xludf.DUMMYFUNCTION("""COMPUTED_VALUE"""),"HTML/CSS;JavaScript")</f>
        <v>HTML/CSS;JavaScript</v>
      </c>
      <c r="E7455" s="1" t="str">
        <f>IFERROR(__xludf.DUMMYFUNCTION("UNIQUE(SPLIT(B7455,"";""))"),"HTML/CSS")</f>
        <v>HTML/CSS</v>
      </c>
      <c r="F7455" s="1" t="str">
        <f>IFERROR(__xludf.DUMMYFUNCTION("""COMPUTED_VALUE"""),"JavaScript")</f>
        <v>JavaScript</v>
      </c>
    </row>
    <row r="7456">
      <c r="B7456" s="1" t="str">
        <f>IFERROR(__xludf.DUMMYFUNCTION("""COMPUTED_VALUE"""),"C++;HTML/CSS;Java;SQL")</f>
        <v>C++;HTML/CSS;Java;SQL</v>
      </c>
      <c r="E7456" s="1" t="str">
        <f>IFERROR(__xludf.DUMMYFUNCTION("UNIQUE(SPLIT(B7456,"";""))"),"C++")</f>
        <v>C++</v>
      </c>
      <c r="F7456" s="1" t="str">
        <f>IFERROR(__xludf.DUMMYFUNCTION("""COMPUTED_VALUE"""),"HTML/CSS")</f>
        <v>HTML/CSS</v>
      </c>
      <c r="G7456" s="1" t="str">
        <f>IFERROR(__xludf.DUMMYFUNCTION("""COMPUTED_VALUE"""),"Java")</f>
        <v>Java</v>
      </c>
      <c r="H7456" s="1" t="str">
        <f>IFERROR(__xludf.DUMMYFUNCTION("""COMPUTED_VALUE"""),"SQL")</f>
        <v>SQL</v>
      </c>
    </row>
    <row r="7457">
      <c r="B7457" s="1" t="str">
        <f>IFERROR(__xludf.DUMMYFUNCTION("""COMPUTED_VALUE"""),"Java")</f>
        <v>Java</v>
      </c>
      <c r="E7457" s="1" t="str">
        <f>IFERROR(__xludf.DUMMYFUNCTION("UNIQUE(SPLIT(B7457,"";""))"),"Java")</f>
        <v>Java</v>
      </c>
    </row>
    <row r="7458">
      <c r="B7458" s="1" t="str">
        <f>IFERROR(__xludf.DUMMYFUNCTION("""COMPUTED_VALUE"""),"Bash/Shell/PowerShell;HTML/CSS;Java;JavaScript;Kotlin;Python")</f>
        <v>Bash/Shell/PowerShell;HTML/CSS;Java;JavaScript;Kotlin;Python</v>
      </c>
      <c r="E7458" s="1" t="str">
        <f>IFERROR(__xludf.DUMMYFUNCTION("UNIQUE(SPLIT(B7458,"";""))"),"Bash/Shell/PowerShell")</f>
        <v>Bash/Shell/PowerShell</v>
      </c>
      <c r="F7458" s="1" t="str">
        <f>IFERROR(__xludf.DUMMYFUNCTION("""COMPUTED_VALUE"""),"HTML/CSS")</f>
        <v>HTML/CSS</v>
      </c>
      <c r="G7458" s="1" t="str">
        <f>IFERROR(__xludf.DUMMYFUNCTION("""COMPUTED_VALUE"""),"Java")</f>
        <v>Java</v>
      </c>
      <c r="H7458" s="1" t="str">
        <f>IFERROR(__xludf.DUMMYFUNCTION("""COMPUTED_VALUE"""),"JavaScript")</f>
        <v>JavaScript</v>
      </c>
      <c r="I7458" s="1" t="str">
        <f>IFERROR(__xludf.DUMMYFUNCTION("""COMPUTED_VALUE"""),"Kotlin")</f>
        <v>Kotlin</v>
      </c>
      <c r="J7458" s="1" t="str">
        <f>IFERROR(__xludf.DUMMYFUNCTION("""COMPUTED_VALUE"""),"Python")</f>
        <v>Python</v>
      </c>
    </row>
    <row r="7459">
      <c r="B7459" s="1" t="str">
        <f>IFERROR(__xludf.DUMMYFUNCTION("""COMPUTED_VALUE"""),"Bash/Shell/PowerShell;C++")</f>
        <v>Bash/Shell/PowerShell;C++</v>
      </c>
      <c r="E7459" s="1" t="str">
        <f>IFERROR(__xludf.DUMMYFUNCTION("UNIQUE(SPLIT(B7459,"";""))"),"Bash/Shell/PowerShell")</f>
        <v>Bash/Shell/PowerShell</v>
      </c>
      <c r="F7459" s="1" t="str">
        <f>IFERROR(__xludf.DUMMYFUNCTION("""COMPUTED_VALUE"""),"C++")</f>
        <v>C++</v>
      </c>
    </row>
    <row r="7460">
      <c r="B7460" s="1" t="str">
        <f>IFERROR(__xludf.DUMMYFUNCTION("""COMPUTED_VALUE"""),"C#;HTML/CSS;JavaScript;Python;SQL")</f>
        <v>C#;HTML/CSS;JavaScript;Python;SQL</v>
      </c>
      <c r="E7460" s="1" t="str">
        <f>IFERROR(__xludf.DUMMYFUNCTION("UNIQUE(SPLIT(B7460,"";""))"),"C#")</f>
        <v>C#</v>
      </c>
      <c r="F7460" s="1" t="str">
        <f>IFERROR(__xludf.DUMMYFUNCTION("""COMPUTED_VALUE"""),"HTML/CSS")</f>
        <v>HTML/CSS</v>
      </c>
      <c r="G7460" s="1" t="str">
        <f>IFERROR(__xludf.DUMMYFUNCTION("""COMPUTED_VALUE"""),"JavaScript")</f>
        <v>JavaScript</v>
      </c>
      <c r="H7460" s="1" t="str">
        <f>IFERROR(__xludf.DUMMYFUNCTION("""COMPUTED_VALUE"""),"Python")</f>
        <v>Python</v>
      </c>
      <c r="I7460" s="1" t="str">
        <f>IFERROR(__xludf.DUMMYFUNCTION("""COMPUTED_VALUE"""),"SQL")</f>
        <v>SQL</v>
      </c>
    </row>
    <row r="7461">
      <c r="B7461" s="1" t="str">
        <f>IFERROR(__xludf.DUMMYFUNCTION("""COMPUTED_VALUE"""),"JavaScript;PHP")</f>
        <v>JavaScript;PHP</v>
      </c>
      <c r="E7461" s="1" t="str">
        <f>IFERROR(__xludf.DUMMYFUNCTION("UNIQUE(SPLIT(B7461,"";""))"),"JavaScript")</f>
        <v>JavaScript</v>
      </c>
      <c r="F7461" s="1" t="str">
        <f>IFERROR(__xludf.DUMMYFUNCTION("""COMPUTED_VALUE"""),"PHP")</f>
        <v>PHP</v>
      </c>
    </row>
    <row r="7462">
      <c r="B7462" s="1" t="str">
        <f>IFERROR(__xludf.DUMMYFUNCTION("""COMPUTED_VALUE"""),"C#;JavaScript;Python;TypeScript")</f>
        <v>C#;JavaScript;Python;TypeScript</v>
      </c>
      <c r="E7462" s="1" t="str">
        <f>IFERROR(__xludf.DUMMYFUNCTION("UNIQUE(SPLIT(B7462,"";""))"),"C#")</f>
        <v>C#</v>
      </c>
      <c r="F7462" s="1" t="str">
        <f>IFERROR(__xludf.DUMMYFUNCTION("""COMPUTED_VALUE"""),"JavaScript")</f>
        <v>JavaScript</v>
      </c>
      <c r="G7462" s="1" t="str">
        <f>IFERROR(__xludf.DUMMYFUNCTION("""COMPUTED_VALUE"""),"Python")</f>
        <v>Python</v>
      </c>
      <c r="H7462" s="1" t="str">
        <f>IFERROR(__xludf.DUMMYFUNCTION("""COMPUTED_VALUE"""),"TypeScript")</f>
        <v>TypeScript</v>
      </c>
    </row>
    <row r="7463">
      <c r="B7463" s="1" t="str">
        <f>IFERROR(__xludf.DUMMYFUNCTION("""COMPUTED_VALUE"""),"Bash/Shell/PowerShell;SQL;Swift")</f>
        <v>Bash/Shell/PowerShell;SQL;Swift</v>
      </c>
      <c r="E7463" s="1" t="str">
        <f>IFERROR(__xludf.DUMMYFUNCTION("UNIQUE(SPLIT(B7463,"";""))"),"Bash/Shell/PowerShell")</f>
        <v>Bash/Shell/PowerShell</v>
      </c>
      <c r="F7463" s="1" t="str">
        <f>IFERROR(__xludf.DUMMYFUNCTION("""COMPUTED_VALUE"""),"SQL")</f>
        <v>SQL</v>
      </c>
      <c r="G7463" s="1" t="str">
        <f>IFERROR(__xludf.DUMMYFUNCTION("""COMPUTED_VALUE"""),"Swift")</f>
        <v>Swift</v>
      </c>
    </row>
    <row r="7464">
      <c r="B7464" s="1" t="str">
        <f>IFERROR(__xludf.DUMMYFUNCTION("""COMPUTED_VALUE"""),"Python")</f>
        <v>Python</v>
      </c>
      <c r="E7464" s="1" t="str">
        <f>IFERROR(__xludf.DUMMYFUNCTION("UNIQUE(SPLIT(B7464,"";""))"),"Python")</f>
        <v>Python</v>
      </c>
    </row>
    <row r="7465">
      <c r="B7465" s="1" t="str">
        <f>IFERROR(__xludf.DUMMYFUNCTION("""COMPUTED_VALUE"""),"C;C#;VBA")</f>
        <v>C;C#;VBA</v>
      </c>
      <c r="E7465" s="1" t="str">
        <f>IFERROR(__xludf.DUMMYFUNCTION("UNIQUE(SPLIT(B7465,"";""))"),"C")</f>
        <v>C</v>
      </c>
      <c r="F7465" s="1" t="str">
        <f>IFERROR(__xludf.DUMMYFUNCTION("""COMPUTED_VALUE"""),"C#")</f>
        <v>C#</v>
      </c>
      <c r="G7465" s="1" t="str">
        <f>IFERROR(__xludf.DUMMYFUNCTION("""COMPUTED_VALUE"""),"VBA")</f>
        <v>VBA</v>
      </c>
    </row>
    <row r="7466">
      <c r="B7466" s="1" t="str">
        <f>IFERROR(__xludf.DUMMYFUNCTION("""COMPUTED_VALUE"""),"HTML/CSS;Java;TypeScript")</f>
        <v>HTML/CSS;Java;TypeScript</v>
      </c>
      <c r="E7466" s="1" t="str">
        <f>IFERROR(__xludf.DUMMYFUNCTION("UNIQUE(SPLIT(B7466,"";""))"),"HTML/CSS")</f>
        <v>HTML/CSS</v>
      </c>
      <c r="F7466" s="1" t="str">
        <f>IFERROR(__xludf.DUMMYFUNCTION("""COMPUTED_VALUE"""),"Java")</f>
        <v>Java</v>
      </c>
      <c r="G7466" s="1" t="str">
        <f>IFERROR(__xludf.DUMMYFUNCTION("""COMPUTED_VALUE"""),"TypeScript")</f>
        <v>TypeScript</v>
      </c>
    </row>
    <row r="7467">
      <c r="B7467" s="1" t="str">
        <f>IFERROR(__xludf.DUMMYFUNCTION("""COMPUTED_VALUE"""),"C#;HTML/CSS;JavaScript;SQL")</f>
        <v>C#;HTML/CSS;JavaScript;SQL</v>
      </c>
      <c r="E7467" s="1" t="str">
        <f>IFERROR(__xludf.DUMMYFUNCTION("UNIQUE(SPLIT(B7467,"";""))"),"C#")</f>
        <v>C#</v>
      </c>
      <c r="F7467" s="1" t="str">
        <f>IFERROR(__xludf.DUMMYFUNCTION("""COMPUTED_VALUE"""),"HTML/CSS")</f>
        <v>HTML/CSS</v>
      </c>
      <c r="G7467" s="1" t="str">
        <f>IFERROR(__xludf.DUMMYFUNCTION("""COMPUTED_VALUE"""),"JavaScript")</f>
        <v>JavaScript</v>
      </c>
      <c r="H7467" s="1" t="str">
        <f>IFERROR(__xludf.DUMMYFUNCTION("""COMPUTED_VALUE"""),"SQL")</f>
        <v>SQL</v>
      </c>
    </row>
    <row r="7468">
      <c r="B7468" s="1" t="str">
        <f>IFERROR(__xludf.DUMMYFUNCTION("""COMPUTED_VALUE"""),"Bash/Shell/PowerShell;HTML/CSS;JavaScript;Ruby")</f>
        <v>Bash/Shell/PowerShell;HTML/CSS;JavaScript;Ruby</v>
      </c>
      <c r="E7468" s="1" t="str">
        <f>IFERROR(__xludf.DUMMYFUNCTION("UNIQUE(SPLIT(B7468,"";""))"),"Bash/Shell/PowerShell")</f>
        <v>Bash/Shell/PowerShell</v>
      </c>
      <c r="F7468" s="1" t="str">
        <f>IFERROR(__xludf.DUMMYFUNCTION("""COMPUTED_VALUE"""),"HTML/CSS")</f>
        <v>HTML/CSS</v>
      </c>
      <c r="G7468" s="1" t="str">
        <f>IFERROR(__xludf.DUMMYFUNCTION("""COMPUTED_VALUE"""),"JavaScript")</f>
        <v>JavaScript</v>
      </c>
      <c r="H7468" s="1" t="str">
        <f>IFERROR(__xludf.DUMMYFUNCTION("""COMPUTED_VALUE"""),"Ruby")</f>
        <v>Ruby</v>
      </c>
    </row>
    <row r="7469">
      <c r="B7469" s="1" t="str">
        <f>IFERROR(__xludf.DUMMYFUNCTION("""COMPUTED_VALUE"""),"C;HTML/CSS;SQL")</f>
        <v>C;HTML/CSS;SQL</v>
      </c>
      <c r="E7469" s="1" t="str">
        <f>IFERROR(__xludf.DUMMYFUNCTION("UNIQUE(SPLIT(B7469,"";""))"),"C")</f>
        <v>C</v>
      </c>
      <c r="F7469" s="1" t="str">
        <f>IFERROR(__xludf.DUMMYFUNCTION("""COMPUTED_VALUE"""),"HTML/CSS")</f>
        <v>HTML/CSS</v>
      </c>
      <c r="G7469" s="1" t="str">
        <f>IFERROR(__xludf.DUMMYFUNCTION("""COMPUTED_VALUE"""),"SQL")</f>
        <v>SQL</v>
      </c>
    </row>
    <row r="7470">
      <c r="B7470" s="1" t="str">
        <f>IFERROR(__xludf.DUMMYFUNCTION("""COMPUTED_VALUE"""),"Assembly;C;C++;C#;HTML/CSS;Java;JavaScript;Objective-C;Python;Scala;SQL;Swift;TypeScript")</f>
        <v>Assembly;C;C++;C#;HTML/CSS;Java;JavaScript;Objective-C;Python;Scala;SQL;Swift;TypeScript</v>
      </c>
      <c r="E7470" s="1" t="str">
        <f>IFERROR(__xludf.DUMMYFUNCTION("UNIQUE(SPLIT(B7470,"";""))"),"Assembly")</f>
        <v>Assembly</v>
      </c>
      <c r="F7470" s="1" t="str">
        <f>IFERROR(__xludf.DUMMYFUNCTION("""COMPUTED_VALUE"""),"C")</f>
        <v>C</v>
      </c>
      <c r="G7470" s="1" t="str">
        <f>IFERROR(__xludf.DUMMYFUNCTION("""COMPUTED_VALUE"""),"C++")</f>
        <v>C++</v>
      </c>
      <c r="H7470" s="1" t="str">
        <f>IFERROR(__xludf.DUMMYFUNCTION("""COMPUTED_VALUE"""),"C#")</f>
        <v>C#</v>
      </c>
      <c r="I7470" s="1" t="str">
        <f>IFERROR(__xludf.DUMMYFUNCTION("""COMPUTED_VALUE"""),"HTML/CSS")</f>
        <v>HTML/CSS</v>
      </c>
      <c r="J7470" s="1" t="str">
        <f>IFERROR(__xludf.DUMMYFUNCTION("""COMPUTED_VALUE"""),"Java")</f>
        <v>Java</v>
      </c>
      <c r="K7470" s="1" t="str">
        <f>IFERROR(__xludf.DUMMYFUNCTION("""COMPUTED_VALUE"""),"JavaScript")</f>
        <v>JavaScript</v>
      </c>
      <c r="L7470" s="1" t="str">
        <f>IFERROR(__xludf.DUMMYFUNCTION("""COMPUTED_VALUE"""),"Objective-C")</f>
        <v>Objective-C</v>
      </c>
      <c r="M7470" s="1" t="str">
        <f>IFERROR(__xludf.DUMMYFUNCTION("""COMPUTED_VALUE"""),"Python")</f>
        <v>Python</v>
      </c>
      <c r="N7470" s="1" t="str">
        <f>IFERROR(__xludf.DUMMYFUNCTION("""COMPUTED_VALUE"""),"Scala")</f>
        <v>Scala</v>
      </c>
      <c r="O7470" s="1" t="str">
        <f>IFERROR(__xludf.DUMMYFUNCTION("""COMPUTED_VALUE"""),"SQL")</f>
        <v>SQL</v>
      </c>
      <c r="P7470" s="1" t="str">
        <f>IFERROR(__xludf.DUMMYFUNCTION("""COMPUTED_VALUE"""),"Swift")</f>
        <v>Swift</v>
      </c>
      <c r="Q7470" s="1" t="str">
        <f>IFERROR(__xludf.DUMMYFUNCTION("""COMPUTED_VALUE"""),"TypeScript")</f>
        <v>TypeScript</v>
      </c>
    </row>
    <row r="7471">
      <c r="B7471" s="1" t="str">
        <f>IFERROR(__xludf.DUMMYFUNCTION("""COMPUTED_VALUE"""),"Go;JavaScript;Ruby")</f>
        <v>Go;JavaScript;Ruby</v>
      </c>
      <c r="E7471" s="1" t="str">
        <f>IFERROR(__xludf.DUMMYFUNCTION("UNIQUE(SPLIT(B7471,"";""))"),"Go")</f>
        <v>Go</v>
      </c>
      <c r="F7471" s="1" t="str">
        <f>IFERROR(__xludf.DUMMYFUNCTION("""COMPUTED_VALUE"""),"JavaScript")</f>
        <v>JavaScript</v>
      </c>
      <c r="G7471" s="1" t="str">
        <f>IFERROR(__xludf.DUMMYFUNCTION("""COMPUTED_VALUE"""),"Ruby")</f>
        <v>Ruby</v>
      </c>
    </row>
    <row r="7472">
      <c r="B7472" s="1" t="str">
        <f>IFERROR(__xludf.DUMMYFUNCTION("""COMPUTED_VALUE"""),"C#;JavaScript;TypeScript")</f>
        <v>C#;JavaScript;TypeScript</v>
      </c>
      <c r="E7472" s="1" t="str">
        <f>IFERROR(__xludf.DUMMYFUNCTION("UNIQUE(SPLIT(B7472,"";""))"),"C#")</f>
        <v>C#</v>
      </c>
      <c r="F7472" s="1" t="str">
        <f>IFERROR(__xludf.DUMMYFUNCTION("""COMPUTED_VALUE"""),"JavaScript")</f>
        <v>JavaScript</v>
      </c>
      <c r="G7472" s="1" t="str">
        <f>IFERROR(__xludf.DUMMYFUNCTION("""COMPUTED_VALUE"""),"TypeScript")</f>
        <v>TypeScript</v>
      </c>
    </row>
    <row r="7473">
      <c r="B7473" s="1" t="str">
        <f>IFERROR(__xludf.DUMMYFUNCTION("""COMPUTED_VALUE"""),"C#;HTML/CSS;Java;JavaScript;SQL")</f>
        <v>C#;HTML/CSS;Java;JavaScript;SQL</v>
      </c>
      <c r="E7473" s="1" t="str">
        <f>IFERROR(__xludf.DUMMYFUNCTION("UNIQUE(SPLIT(B7473,"";""))"),"C#")</f>
        <v>C#</v>
      </c>
      <c r="F7473" s="1" t="str">
        <f>IFERROR(__xludf.DUMMYFUNCTION("""COMPUTED_VALUE"""),"HTML/CSS")</f>
        <v>HTML/CSS</v>
      </c>
      <c r="G7473" s="1" t="str">
        <f>IFERROR(__xludf.DUMMYFUNCTION("""COMPUTED_VALUE"""),"Java")</f>
        <v>Java</v>
      </c>
      <c r="H7473" s="1" t="str">
        <f>IFERROR(__xludf.DUMMYFUNCTION("""COMPUTED_VALUE"""),"JavaScript")</f>
        <v>JavaScript</v>
      </c>
      <c r="I7473" s="1" t="str">
        <f>IFERROR(__xludf.DUMMYFUNCTION("""COMPUTED_VALUE"""),"SQL")</f>
        <v>SQL</v>
      </c>
    </row>
    <row r="7474">
      <c r="B7474" s="1" t="str">
        <f>IFERROR(__xludf.DUMMYFUNCTION("""COMPUTED_VALUE"""),"Bash/Shell/PowerShell;HTML/CSS;Java;JavaScript;SQL")</f>
        <v>Bash/Shell/PowerShell;HTML/CSS;Java;JavaScript;SQL</v>
      </c>
      <c r="E7474" s="1" t="str">
        <f>IFERROR(__xludf.DUMMYFUNCTION("UNIQUE(SPLIT(B7474,"";""))"),"Bash/Shell/PowerShell")</f>
        <v>Bash/Shell/PowerShell</v>
      </c>
      <c r="F7474" s="1" t="str">
        <f>IFERROR(__xludf.DUMMYFUNCTION("""COMPUTED_VALUE"""),"HTML/CSS")</f>
        <v>HTML/CSS</v>
      </c>
      <c r="G7474" s="1" t="str">
        <f>IFERROR(__xludf.DUMMYFUNCTION("""COMPUTED_VALUE"""),"Java")</f>
        <v>Java</v>
      </c>
      <c r="H7474" s="1" t="str">
        <f>IFERROR(__xludf.DUMMYFUNCTION("""COMPUTED_VALUE"""),"JavaScript")</f>
        <v>JavaScript</v>
      </c>
      <c r="I7474" s="1" t="str">
        <f>IFERROR(__xludf.DUMMYFUNCTION("""COMPUTED_VALUE"""),"SQL")</f>
        <v>SQL</v>
      </c>
    </row>
    <row r="7475">
      <c r="B7475" s="1" t="str">
        <f>IFERROR(__xludf.DUMMYFUNCTION("""COMPUTED_VALUE"""),"C++;Java;Python;SQL")</f>
        <v>C++;Java;Python;SQL</v>
      </c>
      <c r="E7475" s="1" t="str">
        <f>IFERROR(__xludf.DUMMYFUNCTION("UNIQUE(SPLIT(B7475,"";""))"),"C++")</f>
        <v>C++</v>
      </c>
      <c r="F7475" s="1" t="str">
        <f>IFERROR(__xludf.DUMMYFUNCTION("""COMPUTED_VALUE"""),"Java")</f>
        <v>Java</v>
      </c>
      <c r="G7475" s="1" t="str">
        <f>IFERROR(__xludf.DUMMYFUNCTION("""COMPUTED_VALUE"""),"Python")</f>
        <v>Python</v>
      </c>
      <c r="H7475" s="1" t="str">
        <f>IFERROR(__xludf.DUMMYFUNCTION("""COMPUTED_VALUE"""),"SQL")</f>
        <v>SQL</v>
      </c>
    </row>
    <row r="7476">
      <c r="B7476" s="1" t="str">
        <f>IFERROR(__xludf.DUMMYFUNCTION("""COMPUTED_VALUE"""),"R;VBA")</f>
        <v>R;VBA</v>
      </c>
      <c r="E7476" s="1" t="str">
        <f>IFERROR(__xludf.DUMMYFUNCTION("UNIQUE(SPLIT(B7476,"";""))"),"R")</f>
        <v>R</v>
      </c>
      <c r="F7476" s="1" t="str">
        <f>IFERROR(__xludf.DUMMYFUNCTION("""COMPUTED_VALUE"""),"VBA")</f>
        <v>VBA</v>
      </c>
    </row>
    <row r="7477">
      <c r="B7477" s="1" t="str">
        <f>IFERROR(__xludf.DUMMYFUNCTION("""COMPUTED_VALUE"""),"C#;HTML/CSS;JavaScript;SQL")</f>
        <v>C#;HTML/CSS;JavaScript;SQL</v>
      </c>
      <c r="E7477" s="1" t="str">
        <f>IFERROR(__xludf.DUMMYFUNCTION("UNIQUE(SPLIT(B7477,"";""))"),"C#")</f>
        <v>C#</v>
      </c>
      <c r="F7477" s="1" t="str">
        <f>IFERROR(__xludf.DUMMYFUNCTION("""COMPUTED_VALUE"""),"HTML/CSS")</f>
        <v>HTML/CSS</v>
      </c>
      <c r="G7477" s="1" t="str">
        <f>IFERROR(__xludf.DUMMYFUNCTION("""COMPUTED_VALUE"""),"JavaScript")</f>
        <v>JavaScript</v>
      </c>
      <c r="H7477" s="1" t="str">
        <f>IFERROR(__xludf.DUMMYFUNCTION("""COMPUTED_VALUE"""),"SQL")</f>
        <v>SQL</v>
      </c>
    </row>
    <row r="7478">
      <c r="B7478" s="1" t="str">
        <f>IFERROR(__xludf.DUMMYFUNCTION("""COMPUTED_VALUE"""),"C++;HTML/CSS;Java;JavaScript;PHP;SQL")</f>
        <v>C++;HTML/CSS;Java;JavaScript;PHP;SQL</v>
      </c>
      <c r="E7478" s="1" t="str">
        <f>IFERROR(__xludf.DUMMYFUNCTION("UNIQUE(SPLIT(B7478,"";""))"),"C++")</f>
        <v>C++</v>
      </c>
      <c r="F7478" s="1" t="str">
        <f>IFERROR(__xludf.DUMMYFUNCTION("""COMPUTED_VALUE"""),"HTML/CSS")</f>
        <v>HTML/CSS</v>
      </c>
      <c r="G7478" s="1" t="str">
        <f>IFERROR(__xludf.DUMMYFUNCTION("""COMPUTED_VALUE"""),"Java")</f>
        <v>Java</v>
      </c>
      <c r="H7478" s="1" t="str">
        <f>IFERROR(__xludf.DUMMYFUNCTION("""COMPUTED_VALUE"""),"JavaScript")</f>
        <v>JavaScript</v>
      </c>
      <c r="I7478" s="1" t="str">
        <f>IFERROR(__xludf.DUMMYFUNCTION("""COMPUTED_VALUE"""),"PHP")</f>
        <v>PHP</v>
      </c>
      <c r="J7478" s="1" t="str">
        <f>IFERROR(__xludf.DUMMYFUNCTION("""COMPUTED_VALUE"""),"SQL")</f>
        <v>SQL</v>
      </c>
    </row>
    <row r="7479">
      <c r="B7479" s="1" t="str">
        <f>IFERROR(__xludf.DUMMYFUNCTION("""COMPUTED_VALUE"""),"C;C++;Python")</f>
        <v>C;C++;Python</v>
      </c>
      <c r="E7479" s="1" t="str">
        <f>IFERROR(__xludf.DUMMYFUNCTION("UNIQUE(SPLIT(B7479,"";""))"),"C")</f>
        <v>C</v>
      </c>
      <c r="F7479" s="1" t="str">
        <f>IFERROR(__xludf.DUMMYFUNCTION("""COMPUTED_VALUE"""),"C++")</f>
        <v>C++</v>
      </c>
      <c r="G7479" s="1" t="str">
        <f>IFERROR(__xludf.DUMMYFUNCTION("""COMPUTED_VALUE"""),"Python")</f>
        <v>Python</v>
      </c>
    </row>
    <row r="7480">
      <c r="B7480" s="1" t="str">
        <f>IFERROR(__xludf.DUMMYFUNCTION("""COMPUTED_VALUE"""),"C#;HTML/CSS;JavaScript;PHP;Ruby;SQL")</f>
        <v>C#;HTML/CSS;JavaScript;PHP;Ruby;SQL</v>
      </c>
      <c r="E7480" s="1" t="str">
        <f>IFERROR(__xludf.DUMMYFUNCTION("UNIQUE(SPLIT(B7480,"";""))"),"C#")</f>
        <v>C#</v>
      </c>
      <c r="F7480" s="1" t="str">
        <f>IFERROR(__xludf.DUMMYFUNCTION("""COMPUTED_VALUE"""),"HTML/CSS")</f>
        <v>HTML/CSS</v>
      </c>
      <c r="G7480" s="1" t="str">
        <f>IFERROR(__xludf.DUMMYFUNCTION("""COMPUTED_VALUE"""),"JavaScript")</f>
        <v>JavaScript</v>
      </c>
      <c r="H7480" s="1" t="str">
        <f>IFERROR(__xludf.DUMMYFUNCTION("""COMPUTED_VALUE"""),"PHP")</f>
        <v>PHP</v>
      </c>
      <c r="I7480" s="1" t="str">
        <f>IFERROR(__xludf.DUMMYFUNCTION("""COMPUTED_VALUE"""),"Ruby")</f>
        <v>Ruby</v>
      </c>
      <c r="J7480" s="1" t="str">
        <f>IFERROR(__xludf.DUMMYFUNCTION("""COMPUTED_VALUE"""),"SQL")</f>
        <v>SQL</v>
      </c>
    </row>
    <row r="7481">
      <c r="B7481" s="1" t="str">
        <f>IFERROR(__xludf.DUMMYFUNCTION("""COMPUTED_VALUE"""),"Assembly;C#;HTML/CSS;Java;JavaScript;Python;SQL;TypeScript")</f>
        <v>Assembly;C#;HTML/CSS;Java;JavaScript;Python;SQL;TypeScript</v>
      </c>
      <c r="E7481" s="1" t="str">
        <f>IFERROR(__xludf.DUMMYFUNCTION("UNIQUE(SPLIT(B7481,"";""))"),"Assembly")</f>
        <v>Assembly</v>
      </c>
      <c r="F7481" s="1" t="str">
        <f>IFERROR(__xludf.DUMMYFUNCTION("""COMPUTED_VALUE"""),"C#")</f>
        <v>C#</v>
      </c>
      <c r="G7481" s="1" t="str">
        <f>IFERROR(__xludf.DUMMYFUNCTION("""COMPUTED_VALUE"""),"HTML/CSS")</f>
        <v>HTML/CSS</v>
      </c>
      <c r="H7481" s="1" t="str">
        <f>IFERROR(__xludf.DUMMYFUNCTION("""COMPUTED_VALUE"""),"Java")</f>
        <v>Java</v>
      </c>
      <c r="I7481" s="1" t="str">
        <f>IFERROR(__xludf.DUMMYFUNCTION("""COMPUTED_VALUE"""),"JavaScript")</f>
        <v>JavaScript</v>
      </c>
      <c r="J7481" s="1" t="str">
        <f>IFERROR(__xludf.DUMMYFUNCTION("""COMPUTED_VALUE"""),"Python")</f>
        <v>Python</v>
      </c>
      <c r="K7481" s="1" t="str">
        <f>IFERROR(__xludf.DUMMYFUNCTION("""COMPUTED_VALUE"""),"SQL")</f>
        <v>SQL</v>
      </c>
      <c r="L7481" s="1" t="str">
        <f>IFERROR(__xludf.DUMMYFUNCTION("""COMPUTED_VALUE"""),"TypeScript")</f>
        <v>TypeScript</v>
      </c>
    </row>
    <row r="7482">
      <c r="B7482" s="1" t="str">
        <f>IFERROR(__xludf.DUMMYFUNCTION("""COMPUTED_VALUE"""),"Bash/Shell/PowerShell;Python;Rust")</f>
        <v>Bash/Shell/PowerShell;Python;Rust</v>
      </c>
      <c r="E7482" s="1" t="str">
        <f>IFERROR(__xludf.DUMMYFUNCTION("UNIQUE(SPLIT(B7482,"";""))"),"Bash/Shell/PowerShell")</f>
        <v>Bash/Shell/PowerShell</v>
      </c>
      <c r="F7482" s="1" t="str">
        <f>IFERROR(__xludf.DUMMYFUNCTION("""COMPUTED_VALUE"""),"Python")</f>
        <v>Python</v>
      </c>
      <c r="G7482" s="1" t="str">
        <f>IFERROR(__xludf.DUMMYFUNCTION("""COMPUTED_VALUE"""),"Rust")</f>
        <v>Rust</v>
      </c>
    </row>
    <row r="7483">
      <c r="B7483" s="1" t="str">
        <f>IFERROR(__xludf.DUMMYFUNCTION("""COMPUTED_VALUE"""),"Bash/Shell/PowerShell;C;C++;HTML/CSS;Java;JavaScript;TypeScript")</f>
        <v>Bash/Shell/PowerShell;C;C++;HTML/CSS;Java;JavaScript;TypeScript</v>
      </c>
      <c r="E7483" s="1" t="str">
        <f>IFERROR(__xludf.DUMMYFUNCTION("UNIQUE(SPLIT(B7483,"";""))"),"Bash/Shell/PowerShell")</f>
        <v>Bash/Shell/PowerShell</v>
      </c>
      <c r="F7483" s="1" t="str">
        <f>IFERROR(__xludf.DUMMYFUNCTION("""COMPUTED_VALUE"""),"C")</f>
        <v>C</v>
      </c>
      <c r="G7483" s="1" t="str">
        <f>IFERROR(__xludf.DUMMYFUNCTION("""COMPUTED_VALUE"""),"C++")</f>
        <v>C++</v>
      </c>
      <c r="H7483" s="1" t="str">
        <f>IFERROR(__xludf.DUMMYFUNCTION("""COMPUTED_VALUE"""),"HTML/CSS")</f>
        <v>HTML/CSS</v>
      </c>
      <c r="I7483" s="1" t="str">
        <f>IFERROR(__xludf.DUMMYFUNCTION("""COMPUTED_VALUE"""),"Java")</f>
        <v>Java</v>
      </c>
      <c r="J7483" s="1" t="str">
        <f>IFERROR(__xludf.DUMMYFUNCTION("""COMPUTED_VALUE"""),"JavaScript")</f>
        <v>JavaScript</v>
      </c>
      <c r="K7483" s="1" t="str">
        <f>IFERROR(__xludf.DUMMYFUNCTION("""COMPUTED_VALUE"""),"TypeScript")</f>
        <v>TypeScript</v>
      </c>
    </row>
    <row r="7484">
      <c r="B7484" s="1" t="str">
        <f>IFERROR(__xludf.DUMMYFUNCTION("""COMPUTED_VALUE"""),"C++;HTML/CSS;Java;JavaScript;Python;SQL")</f>
        <v>C++;HTML/CSS;Java;JavaScript;Python;SQL</v>
      </c>
      <c r="E7484" s="1" t="str">
        <f>IFERROR(__xludf.DUMMYFUNCTION("UNIQUE(SPLIT(B7484,"";""))"),"C++")</f>
        <v>C++</v>
      </c>
      <c r="F7484" s="1" t="str">
        <f>IFERROR(__xludf.DUMMYFUNCTION("""COMPUTED_VALUE"""),"HTML/CSS")</f>
        <v>HTML/CSS</v>
      </c>
      <c r="G7484" s="1" t="str">
        <f>IFERROR(__xludf.DUMMYFUNCTION("""COMPUTED_VALUE"""),"Java")</f>
        <v>Java</v>
      </c>
      <c r="H7484" s="1" t="str">
        <f>IFERROR(__xludf.DUMMYFUNCTION("""COMPUTED_VALUE"""),"JavaScript")</f>
        <v>JavaScript</v>
      </c>
      <c r="I7484" s="1" t="str">
        <f>IFERROR(__xludf.DUMMYFUNCTION("""COMPUTED_VALUE"""),"Python")</f>
        <v>Python</v>
      </c>
      <c r="J7484" s="1" t="str">
        <f>IFERROR(__xludf.DUMMYFUNCTION("""COMPUTED_VALUE"""),"SQL")</f>
        <v>SQL</v>
      </c>
    </row>
    <row r="7485">
      <c r="B7485" s="1" t="str">
        <f>IFERROR(__xludf.DUMMYFUNCTION("""COMPUTED_VALUE"""),"C#;HTML/CSS;JavaScript;Python;SQL;TypeScript")</f>
        <v>C#;HTML/CSS;JavaScript;Python;SQL;TypeScript</v>
      </c>
      <c r="E7485" s="1" t="str">
        <f>IFERROR(__xludf.DUMMYFUNCTION("UNIQUE(SPLIT(B7485,"";""))"),"C#")</f>
        <v>C#</v>
      </c>
      <c r="F7485" s="1" t="str">
        <f>IFERROR(__xludf.DUMMYFUNCTION("""COMPUTED_VALUE"""),"HTML/CSS")</f>
        <v>HTML/CSS</v>
      </c>
      <c r="G7485" s="1" t="str">
        <f>IFERROR(__xludf.DUMMYFUNCTION("""COMPUTED_VALUE"""),"JavaScript")</f>
        <v>JavaScript</v>
      </c>
      <c r="H7485" s="1" t="str">
        <f>IFERROR(__xludf.DUMMYFUNCTION("""COMPUTED_VALUE"""),"Python")</f>
        <v>Python</v>
      </c>
      <c r="I7485" s="1" t="str">
        <f>IFERROR(__xludf.DUMMYFUNCTION("""COMPUTED_VALUE"""),"SQL")</f>
        <v>SQL</v>
      </c>
      <c r="J7485" s="1" t="str">
        <f>IFERROR(__xludf.DUMMYFUNCTION("""COMPUTED_VALUE"""),"TypeScript")</f>
        <v>TypeScript</v>
      </c>
    </row>
    <row r="7486">
      <c r="B7486" s="1" t="str">
        <f>IFERROR(__xludf.DUMMYFUNCTION("""COMPUTED_VALUE"""),"Bash/Shell/PowerShell;C;C#;Java;Python;Ruby;Scala")</f>
        <v>Bash/Shell/PowerShell;C;C#;Java;Python;Ruby;Scala</v>
      </c>
      <c r="E7486" s="1" t="str">
        <f>IFERROR(__xludf.DUMMYFUNCTION("UNIQUE(SPLIT(B7486,"";""))"),"Bash/Shell/PowerShell")</f>
        <v>Bash/Shell/PowerShell</v>
      </c>
      <c r="F7486" s="1" t="str">
        <f>IFERROR(__xludf.DUMMYFUNCTION("""COMPUTED_VALUE"""),"C")</f>
        <v>C</v>
      </c>
      <c r="G7486" s="1" t="str">
        <f>IFERROR(__xludf.DUMMYFUNCTION("""COMPUTED_VALUE"""),"C#")</f>
        <v>C#</v>
      </c>
      <c r="H7486" s="1" t="str">
        <f>IFERROR(__xludf.DUMMYFUNCTION("""COMPUTED_VALUE"""),"Java")</f>
        <v>Java</v>
      </c>
      <c r="I7486" s="1" t="str">
        <f>IFERROR(__xludf.DUMMYFUNCTION("""COMPUTED_VALUE"""),"Python")</f>
        <v>Python</v>
      </c>
      <c r="J7486" s="1" t="str">
        <f>IFERROR(__xludf.DUMMYFUNCTION("""COMPUTED_VALUE"""),"Ruby")</f>
        <v>Ruby</v>
      </c>
      <c r="K7486" s="1" t="str">
        <f>IFERROR(__xludf.DUMMYFUNCTION("""COMPUTED_VALUE"""),"Scala")</f>
        <v>Scala</v>
      </c>
    </row>
    <row r="7487">
      <c r="B7487" s="1" t="str">
        <f>IFERROR(__xludf.DUMMYFUNCTION("""COMPUTED_VALUE"""),"Java;JavaScript;Python;SQL;TypeScript")</f>
        <v>Java;JavaScript;Python;SQL;TypeScript</v>
      </c>
      <c r="E7487" s="1" t="str">
        <f>IFERROR(__xludf.DUMMYFUNCTION("UNIQUE(SPLIT(B7487,"";""))"),"Java")</f>
        <v>Java</v>
      </c>
      <c r="F7487" s="1" t="str">
        <f>IFERROR(__xludf.DUMMYFUNCTION("""COMPUTED_VALUE"""),"JavaScript")</f>
        <v>JavaScript</v>
      </c>
      <c r="G7487" s="1" t="str">
        <f>IFERROR(__xludf.DUMMYFUNCTION("""COMPUTED_VALUE"""),"Python")</f>
        <v>Python</v>
      </c>
      <c r="H7487" s="1" t="str">
        <f>IFERROR(__xludf.DUMMYFUNCTION("""COMPUTED_VALUE"""),"SQL")</f>
        <v>SQL</v>
      </c>
      <c r="I7487" s="1" t="str">
        <f>IFERROR(__xludf.DUMMYFUNCTION("""COMPUTED_VALUE"""),"TypeScript")</f>
        <v>TypeScript</v>
      </c>
    </row>
    <row r="7488">
      <c r="B7488" s="1" t="str">
        <f>IFERROR(__xludf.DUMMYFUNCTION("""COMPUTED_VALUE"""),"Bash/Shell/PowerShell;C++;Go;HTML/CSS;Java;JavaScript;Objective-C;PHP;Python;SQL")</f>
        <v>Bash/Shell/PowerShell;C++;Go;HTML/CSS;Java;JavaScript;Objective-C;PHP;Python;SQL</v>
      </c>
      <c r="E7488" s="1" t="str">
        <f>IFERROR(__xludf.DUMMYFUNCTION("UNIQUE(SPLIT(B7488,"";""))"),"Bash/Shell/PowerShell")</f>
        <v>Bash/Shell/PowerShell</v>
      </c>
      <c r="F7488" s="1" t="str">
        <f>IFERROR(__xludf.DUMMYFUNCTION("""COMPUTED_VALUE"""),"C++")</f>
        <v>C++</v>
      </c>
      <c r="G7488" s="1" t="str">
        <f>IFERROR(__xludf.DUMMYFUNCTION("""COMPUTED_VALUE"""),"Go")</f>
        <v>Go</v>
      </c>
      <c r="H7488" s="1" t="str">
        <f>IFERROR(__xludf.DUMMYFUNCTION("""COMPUTED_VALUE"""),"HTML/CSS")</f>
        <v>HTML/CSS</v>
      </c>
      <c r="I7488" s="1" t="str">
        <f>IFERROR(__xludf.DUMMYFUNCTION("""COMPUTED_VALUE"""),"Java")</f>
        <v>Java</v>
      </c>
      <c r="J7488" s="1" t="str">
        <f>IFERROR(__xludf.DUMMYFUNCTION("""COMPUTED_VALUE"""),"JavaScript")</f>
        <v>JavaScript</v>
      </c>
      <c r="K7488" s="1" t="str">
        <f>IFERROR(__xludf.DUMMYFUNCTION("""COMPUTED_VALUE"""),"Objective-C")</f>
        <v>Objective-C</v>
      </c>
      <c r="L7488" s="1" t="str">
        <f>IFERROR(__xludf.DUMMYFUNCTION("""COMPUTED_VALUE"""),"PHP")</f>
        <v>PHP</v>
      </c>
      <c r="M7488" s="1" t="str">
        <f>IFERROR(__xludf.DUMMYFUNCTION("""COMPUTED_VALUE"""),"Python")</f>
        <v>Python</v>
      </c>
      <c r="N7488" s="1" t="str">
        <f>IFERROR(__xludf.DUMMYFUNCTION("""COMPUTED_VALUE"""),"SQL")</f>
        <v>SQL</v>
      </c>
    </row>
    <row r="7489">
      <c r="B7489" s="1" t="str">
        <f>IFERROR(__xludf.DUMMYFUNCTION("""COMPUTED_VALUE"""),"Bash/Shell/PowerShell;C#;HTML/CSS;Java;JavaScript;Python;Scala;SQL")</f>
        <v>Bash/Shell/PowerShell;C#;HTML/CSS;Java;JavaScript;Python;Scala;SQL</v>
      </c>
      <c r="E7489" s="1" t="str">
        <f>IFERROR(__xludf.DUMMYFUNCTION("UNIQUE(SPLIT(B7489,"";""))"),"Bash/Shell/PowerShell")</f>
        <v>Bash/Shell/PowerShell</v>
      </c>
      <c r="F7489" s="1" t="str">
        <f>IFERROR(__xludf.DUMMYFUNCTION("""COMPUTED_VALUE"""),"C#")</f>
        <v>C#</v>
      </c>
      <c r="G7489" s="1" t="str">
        <f>IFERROR(__xludf.DUMMYFUNCTION("""COMPUTED_VALUE"""),"HTML/CSS")</f>
        <v>HTML/CSS</v>
      </c>
      <c r="H7489" s="1" t="str">
        <f>IFERROR(__xludf.DUMMYFUNCTION("""COMPUTED_VALUE"""),"Java")</f>
        <v>Java</v>
      </c>
      <c r="I7489" s="1" t="str">
        <f>IFERROR(__xludf.DUMMYFUNCTION("""COMPUTED_VALUE"""),"JavaScript")</f>
        <v>JavaScript</v>
      </c>
      <c r="J7489" s="1" t="str">
        <f>IFERROR(__xludf.DUMMYFUNCTION("""COMPUTED_VALUE"""),"Python")</f>
        <v>Python</v>
      </c>
      <c r="K7489" s="1" t="str">
        <f>IFERROR(__xludf.DUMMYFUNCTION("""COMPUTED_VALUE"""),"Scala")</f>
        <v>Scala</v>
      </c>
      <c r="L7489" s="1" t="str">
        <f>IFERROR(__xludf.DUMMYFUNCTION("""COMPUTED_VALUE"""),"SQL")</f>
        <v>SQL</v>
      </c>
    </row>
    <row r="7490">
      <c r="B7490" s="1" t="str">
        <f>IFERROR(__xludf.DUMMYFUNCTION("""COMPUTED_VALUE"""),"Bash/Shell/PowerShell;HTML/CSS;JavaScript;Python")</f>
        <v>Bash/Shell/PowerShell;HTML/CSS;JavaScript;Python</v>
      </c>
      <c r="E7490" s="1" t="str">
        <f>IFERROR(__xludf.DUMMYFUNCTION("UNIQUE(SPLIT(B7490,"";""))"),"Bash/Shell/PowerShell")</f>
        <v>Bash/Shell/PowerShell</v>
      </c>
      <c r="F7490" s="1" t="str">
        <f>IFERROR(__xludf.DUMMYFUNCTION("""COMPUTED_VALUE"""),"HTML/CSS")</f>
        <v>HTML/CSS</v>
      </c>
      <c r="G7490" s="1" t="str">
        <f>IFERROR(__xludf.DUMMYFUNCTION("""COMPUTED_VALUE"""),"JavaScript")</f>
        <v>JavaScript</v>
      </c>
      <c r="H7490" s="1" t="str">
        <f>IFERROR(__xludf.DUMMYFUNCTION("""COMPUTED_VALUE"""),"Python")</f>
        <v>Python</v>
      </c>
    </row>
    <row r="7491">
      <c r="B7491" s="1" t="str">
        <f>IFERROR(__xludf.DUMMYFUNCTION("""COMPUTED_VALUE"""),"HTML/CSS;JavaScript;SQL;Other(s):")</f>
        <v>HTML/CSS;JavaScript;SQL;Other(s):</v>
      </c>
      <c r="E7491" s="1" t="str">
        <f>IFERROR(__xludf.DUMMYFUNCTION("UNIQUE(SPLIT(B7491,"";""))"),"HTML/CSS")</f>
        <v>HTML/CSS</v>
      </c>
      <c r="F7491" s="1" t="str">
        <f>IFERROR(__xludf.DUMMYFUNCTION("""COMPUTED_VALUE"""),"JavaScript")</f>
        <v>JavaScript</v>
      </c>
      <c r="G7491" s="1" t="str">
        <f>IFERROR(__xludf.DUMMYFUNCTION("""COMPUTED_VALUE"""),"SQL")</f>
        <v>SQL</v>
      </c>
      <c r="H7491" s="1" t="str">
        <f>IFERROR(__xludf.DUMMYFUNCTION("""COMPUTED_VALUE"""),"Other(s):")</f>
        <v>Other(s):</v>
      </c>
    </row>
    <row r="7492">
      <c r="B7492" s="1" t="str">
        <f>IFERROR(__xludf.DUMMYFUNCTION("""COMPUTED_VALUE"""),"C;C++;C#;HTML/CSS;Java;JavaScript;R;SQL")</f>
        <v>C;C++;C#;HTML/CSS;Java;JavaScript;R;SQL</v>
      </c>
      <c r="E7492" s="1" t="str">
        <f>IFERROR(__xludf.DUMMYFUNCTION("UNIQUE(SPLIT(B7492,"";""))"),"C")</f>
        <v>C</v>
      </c>
      <c r="F7492" s="1" t="str">
        <f>IFERROR(__xludf.DUMMYFUNCTION("""COMPUTED_VALUE"""),"C++")</f>
        <v>C++</v>
      </c>
      <c r="G7492" s="1" t="str">
        <f>IFERROR(__xludf.DUMMYFUNCTION("""COMPUTED_VALUE"""),"C#")</f>
        <v>C#</v>
      </c>
      <c r="H7492" s="1" t="str">
        <f>IFERROR(__xludf.DUMMYFUNCTION("""COMPUTED_VALUE"""),"HTML/CSS")</f>
        <v>HTML/CSS</v>
      </c>
      <c r="I7492" s="1" t="str">
        <f>IFERROR(__xludf.DUMMYFUNCTION("""COMPUTED_VALUE"""),"Java")</f>
        <v>Java</v>
      </c>
      <c r="J7492" s="1" t="str">
        <f>IFERROR(__xludf.DUMMYFUNCTION("""COMPUTED_VALUE"""),"JavaScript")</f>
        <v>JavaScript</v>
      </c>
      <c r="K7492" s="1" t="str">
        <f>IFERROR(__xludf.DUMMYFUNCTION("""COMPUTED_VALUE"""),"R")</f>
        <v>R</v>
      </c>
      <c r="L7492" s="1" t="str">
        <f>IFERROR(__xludf.DUMMYFUNCTION("""COMPUTED_VALUE"""),"SQL")</f>
        <v>SQL</v>
      </c>
    </row>
    <row r="7493">
      <c r="B7493" s="1" t="str">
        <f>IFERROR(__xludf.DUMMYFUNCTION("""COMPUTED_VALUE"""),"HTML/CSS;Java;JavaScript;SQL;TypeScript")</f>
        <v>HTML/CSS;Java;JavaScript;SQL;TypeScript</v>
      </c>
      <c r="E7493" s="1" t="str">
        <f>IFERROR(__xludf.DUMMYFUNCTION("UNIQUE(SPLIT(B7493,"";""))"),"HTML/CSS")</f>
        <v>HTML/CSS</v>
      </c>
      <c r="F7493" s="1" t="str">
        <f>IFERROR(__xludf.DUMMYFUNCTION("""COMPUTED_VALUE"""),"Java")</f>
        <v>Java</v>
      </c>
      <c r="G7493" s="1" t="str">
        <f>IFERROR(__xludf.DUMMYFUNCTION("""COMPUTED_VALUE"""),"JavaScript")</f>
        <v>JavaScript</v>
      </c>
      <c r="H7493" s="1" t="str">
        <f>IFERROR(__xludf.DUMMYFUNCTION("""COMPUTED_VALUE"""),"SQL")</f>
        <v>SQL</v>
      </c>
      <c r="I7493" s="1" t="str">
        <f>IFERROR(__xludf.DUMMYFUNCTION("""COMPUTED_VALUE"""),"TypeScript")</f>
        <v>TypeScript</v>
      </c>
    </row>
    <row r="7494">
      <c r="B7494" s="1" t="str">
        <f>IFERROR(__xludf.DUMMYFUNCTION("""COMPUTED_VALUE"""),"C;HTML/CSS;JavaScript")</f>
        <v>C;HTML/CSS;JavaScript</v>
      </c>
      <c r="E7494" s="1" t="str">
        <f>IFERROR(__xludf.DUMMYFUNCTION("UNIQUE(SPLIT(B7494,"";""))"),"C")</f>
        <v>C</v>
      </c>
      <c r="F7494" s="1" t="str">
        <f>IFERROR(__xludf.DUMMYFUNCTION("""COMPUTED_VALUE"""),"HTML/CSS")</f>
        <v>HTML/CSS</v>
      </c>
      <c r="G7494" s="1" t="str">
        <f>IFERROR(__xludf.DUMMYFUNCTION("""COMPUTED_VALUE"""),"JavaScript")</f>
        <v>JavaScript</v>
      </c>
    </row>
    <row r="7495">
      <c r="B7495" s="1" t="str">
        <f>IFERROR(__xludf.DUMMYFUNCTION("""COMPUTED_VALUE"""),"Bash/Shell/PowerShell;Go;HTML/CSS;Java;JavaScript;Objective-C;PHP;Python;R;Ruby;SQL;Swift;TypeScript")</f>
        <v>Bash/Shell/PowerShell;Go;HTML/CSS;Java;JavaScript;Objective-C;PHP;Python;R;Ruby;SQL;Swift;TypeScript</v>
      </c>
      <c r="E7495" s="1" t="str">
        <f>IFERROR(__xludf.DUMMYFUNCTION("UNIQUE(SPLIT(B7495,"";""))"),"Bash/Shell/PowerShell")</f>
        <v>Bash/Shell/PowerShell</v>
      </c>
      <c r="F7495" s="1" t="str">
        <f>IFERROR(__xludf.DUMMYFUNCTION("""COMPUTED_VALUE"""),"Go")</f>
        <v>Go</v>
      </c>
      <c r="G7495" s="1" t="str">
        <f>IFERROR(__xludf.DUMMYFUNCTION("""COMPUTED_VALUE"""),"HTML/CSS")</f>
        <v>HTML/CSS</v>
      </c>
      <c r="H7495" s="1" t="str">
        <f>IFERROR(__xludf.DUMMYFUNCTION("""COMPUTED_VALUE"""),"Java")</f>
        <v>Java</v>
      </c>
      <c r="I7495" s="1" t="str">
        <f>IFERROR(__xludf.DUMMYFUNCTION("""COMPUTED_VALUE"""),"JavaScript")</f>
        <v>JavaScript</v>
      </c>
      <c r="J7495" s="1" t="str">
        <f>IFERROR(__xludf.DUMMYFUNCTION("""COMPUTED_VALUE"""),"Objective-C")</f>
        <v>Objective-C</v>
      </c>
      <c r="K7495" s="1" t="str">
        <f>IFERROR(__xludf.DUMMYFUNCTION("""COMPUTED_VALUE"""),"PHP")</f>
        <v>PHP</v>
      </c>
      <c r="L7495" s="1" t="str">
        <f>IFERROR(__xludf.DUMMYFUNCTION("""COMPUTED_VALUE"""),"Python")</f>
        <v>Python</v>
      </c>
      <c r="M7495" s="1" t="str">
        <f>IFERROR(__xludf.DUMMYFUNCTION("""COMPUTED_VALUE"""),"R")</f>
        <v>R</v>
      </c>
      <c r="N7495" s="1" t="str">
        <f>IFERROR(__xludf.DUMMYFUNCTION("""COMPUTED_VALUE"""),"Ruby")</f>
        <v>Ruby</v>
      </c>
      <c r="O7495" s="1" t="str">
        <f>IFERROR(__xludf.DUMMYFUNCTION("""COMPUTED_VALUE"""),"SQL")</f>
        <v>SQL</v>
      </c>
      <c r="P7495" s="1" t="str">
        <f>IFERROR(__xludf.DUMMYFUNCTION("""COMPUTED_VALUE"""),"Swift")</f>
        <v>Swift</v>
      </c>
      <c r="Q7495" s="1" t="str">
        <f>IFERROR(__xludf.DUMMYFUNCTION("""COMPUTED_VALUE"""),"TypeScript")</f>
        <v>TypeScript</v>
      </c>
    </row>
    <row r="7496">
      <c r="B7496" s="1" t="str">
        <f>IFERROR(__xludf.DUMMYFUNCTION("""COMPUTED_VALUE"""),"HTML/CSS;JavaScript;PHP;SQL")</f>
        <v>HTML/CSS;JavaScript;PHP;SQL</v>
      </c>
      <c r="E7496" s="1" t="str">
        <f>IFERROR(__xludf.DUMMYFUNCTION("UNIQUE(SPLIT(B7496,"";""))"),"HTML/CSS")</f>
        <v>HTML/CSS</v>
      </c>
      <c r="F7496" s="1" t="str">
        <f>IFERROR(__xludf.DUMMYFUNCTION("""COMPUTED_VALUE"""),"JavaScript")</f>
        <v>JavaScript</v>
      </c>
      <c r="G7496" s="1" t="str">
        <f>IFERROR(__xludf.DUMMYFUNCTION("""COMPUTED_VALUE"""),"PHP")</f>
        <v>PHP</v>
      </c>
      <c r="H7496" s="1" t="str">
        <f>IFERROR(__xludf.DUMMYFUNCTION("""COMPUTED_VALUE"""),"SQL")</f>
        <v>SQL</v>
      </c>
    </row>
    <row r="7497">
      <c r="B7497" s="1" t="str">
        <f>IFERROR(__xludf.DUMMYFUNCTION("""COMPUTED_VALUE"""),"C;Python")</f>
        <v>C;Python</v>
      </c>
      <c r="E7497" s="1" t="str">
        <f>IFERROR(__xludf.DUMMYFUNCTION("UNIQUE(SPLIT(B7497,"";""))"),"C")</f>
        <v>C</v>
      </c>
      <c r="F7497" s="1" t="str">
        <f>IFERROR(__xludf.DUMMYFUNCTION("""COMPUTED_VALUE"""),"Python")</f>
        <v>Python</v>
      </c>
    </row>
    <row r="7498">
      <c r="B7498" s="1" t="str">
        <f>IFERROR(__xludf.DUMMYFUNCTION("""COMPUTED_VALUE"""),"C++;JavaScript")</f>
        <v>C++;JavaScript</v>
      </c>
      <c r="E7498" s="1" t="str">
        <f>IFERROR(__xludf.DUMMYFUNCTION("UNIQUE(SPLIT(B7498,"";""))"),"C++")</f>
        <v>C++</v>
      </c>
      <c r="F7498" s="1" t="str">
        <f>IFERROR(__xludf.DUMMYFUNCTION("""COMPUTED_VALUE"""),"JavaScript")</f>
        <v>JavaScript</v>
      </c>
    </row>
    <row r="7499">
      <c r="B7499" s="1" t="str">
        <f>IFERROR(__xludf.DUMMYFUNCTION("""COMPUTED_VALUE"""),"Bash/Shell/PowerShell;C#")</f>
        <v>Bash/Shell/PowerShell;C#</v>
      </c>
      <c r="E7499" s="1" t="str">
        <f>IFERROR(__xludf.DUMMYFUNCTION("UNIQUE(SPLIT(B7499,"";""))"),"Bash/Shell/PowerShell")</f>
        <v>Bash/Shell/PowerShell</v>
      </c>
      <c r="F7499" s="1" t="str">
        <f>IFERROR(__xludf.DUMMYFUNCTION("""COMPUTED_VALUE"""),"C#")</f>
        <v>C#</v>
      </c>
    </row>
    <row r="7500">
      <c r="B7500" s="1" t="str">
        <f>IFERROR(__xludf.DUMMYFUNCTION("""COMPUTED_VALUE"""),"C#;HTML/CSS;JavaScript;SQL;TypeScript")</f>
        <v>C#;HTML/CSS;JavaScript;SQL;TypeScript</v>
      </c>
      <c r="E7500" s="1" t="str">
        <f>IFERROR(__xludf.DUMMYFUNCTION("UNIQUE(SPLIT(B7500,"";""))"),"C#")</f>
        <v>C#</v>
      </c>
      <c r="F7500" s="1" t="str">
        <f>IFERROR(__xludf.DUMMYFUNCTION("""COMPUTED_VALUE"""),"HTML/CSS")</f>
        <v>HTML/CSS</v>
      </c>
      <c r="G7500" s="1" t="str">
        <f>IFERROR(__xludf.DUMMYFUNCTION("""COMPUTED_VALUE"""),"JavaScript")</f>
        <v>JavaScript</v>
      </c>
      <c r="H7500" s="1" t="str">
        <f>IFERROR(__xludf.DUMMYFUNCTION("""COMPUTED_VALUE"""),"SQL")</f>
        <v>SQL</v>
      </c>
      <c r="I7500" s="1" t="str">
        <f>IFERROR(__xludf.DUMMYFUNCTION("""COMPUTED_VALUE"""),"TypeScript")</f>
        <v>TypeScript</v>
      </c>
    </row>
    <row r="7501">
      <c r="B7501" s="1" t="str">
        <f>IFERROR(__xludf.DUMMYFUNCTION("""COMPUTED_VALUE"""),"Python;Other(s):")</f>
        <v>Python;Other(s):</v>
      </c>
      <c r="E7501" s="1" t="str">
        <f>IFERROR(__xludf.DUMMYFUNCTION("UNIQUE(SPLIT(B7501,"";""))"),"Python")</f>
        <v>Python</v>
      </c>
      <c r="F7501" s="1" t="str">
        <f>IFERROR(__xludf.DUMMYFUNCTION("""COMPUTED_VALUE"""),"Other(s):")</f>
        <v>Other(s):</v>
      </c>
    </row>
    <row r="7502">
      <c r="B7502" s="1" t="str">
        <f>IFERROR(__xludf.DUMMYFUNCTION("""COMPUTED_VALUE"""),"Java;JavaScript;SQL")</f>
        <v>Java;JavaScript;SQL</v>
      </c>
      <c r="E7502" s="1" t="str">
        <f>IFERROR(__xludf.DUMMYFUNCTION("UNIQUE(SPLIT(B7502,"";""))"),"Java")</f>
        <v>Java</v>
      </c>
      <c r="F7502" s="1" t="str">
        <f>IFERROR(__xludf.DUMMYFUNCTION("""COMPUTED_VALUE"""),"JavaScript")</f>
        <v>JavaScript</v>
      </c>
      <c r="G7502" s="1" t="str">
        <f>IFERROR(__xludf.DUMMYFUNCTION("""COMPUTED_VALUE"""),"SQL")</f>
        <v>SQL</v>
      </c>
    </row>
    <row r="7503">
      <c r="B7503" s="1" t="str">
        <f>IFERROR(__xludf.DUMMYFUNCTION("""COMPUTED_VALUE"""),"C#;HTML/CSS;Java;JavaScript;Python;SQL;TypeScript")</f>
        <v>C#;HTML/CSS;Java;JavaScript;Python;SQL;TypeScript</v>
      </c>
      <c r="E7503" s="1" t="str">
        <f>IFERROR(__xludf.DUMMYFUNCTION("UNIQUE(SPLIT(B7503,"";""))"),"C#")</f>
        <v>C#</v>
      </c>
      <c r="F7503" s="1" t="str">
        <f>IFERROR(__xludf.DUMMYFUNCTION("""COMPUTED_VALUE"""),"HTML/CSS")</f>
        <v>HTML/CSS</v>
      </c>
      <c r="G7503" s="1" t="str">
        <f>IFERROR(__xludf.DUMMYFUNCTION("""COMPUTED_VALUE"""),"Java")</f>
        <v>Java</v>
      </c>
      <c r="H7503" s="1" t="str">
        <f>IFERROR(__xludf.DUMMYFUNCTION("""COMPUTED_VALUE"""),"JavaScript")</f>
        <v>JavaScript</v>
      </c>
      <c r="I7503" s="1" t="str">
        <f>IFERROR(__xludf.DUMMYFUNCTION("""COMPUTED_VALUE"""),"Python")</f>
        <v>Python</v>
      </c>
      <c r="J7503" s="1" t="str">
        <f>IFERROR(__xludf.DUMMYFUNCTION("""COMPUTED_VALUE"""),"SQL")</f>
        <v>SQL</v>
      </c>
      <c r="K7503" s="1" t="str">
        <f>IFERROR(__xludf.DUMMYFUNCTION("""COMPUTED_VALUE"""),"TypeScript")</f>
        <v>TypeScript</v>
      </c>
    </row>
    <row r="7504">
      <c r="B7504" s="1" t="str">
        <f>IFERROR(__xludf.DUMMYFUNCTION("""COMPUTED_VALUE"""),"Assembly;Bash/Shell/PowerShell;Java;Python;R;SQL")</f>
        <v>Assembly;Bash/Shell/PowerShell;Java;Python;R;SQL</v>
      </c>
      <c r="E7504" s="1" t="str">
        <f>IFERROR(__xludf.DUMMYFUNCTION("UNIQUE(SPLIT(B7504,"";""))"),"Assembly")</f>
        <v>Assembly</v>
      </c>
      <c r="F7504" s="1" t="str">
        <f>IFERROR(__xludf.DUMMYFUNCTION("""COMPUTED_VALUE"""),"Bash/Shell/PowerShell")</f>
        <v>Bash/Shell/PowerShell</v>
      </c>
      <c r="G7504" s="1" t="str">
        <f>IFERROR(__xludf.DUMMYFUNCTION("""COMPUTED_VALUE"""),"Java")</f>
        <v>Java</v>
      </c>
      <c r="H7504" s="1" t="str">
        <f>IFERROR(__xludf.DUMMYFUNCTION("""COMPUTED_VALUE"""),"Python")</f>
        <v>Python</v>
      </c>
      <c r="I7504" s="1" t="str">
        <f>IFERROR(__xludf.DUMMYFUNCTION("""COMPUTED_VALUE"""),"R")</f>
        <v>R</v>
      </c>
      <c r="J7504" s="1" t="str">
        <f>IFERROR(__xludf.DUMMYFUNCTION("""COMPUTED_VALUE"""),"SQL")</f>
        <v>SQL</v>
      </c>
    </row>
    <row r="7505">
      <c r="B7505" s="1" t="str">
        <f>IFERROR(__xludf.DUMMYFUNCTION("""COMPUTED_VALUE"""),"Bash/Shell/PowerShell;C#;HTML/CSS;JavaScript;SQL;TypeScript")</f>
        <v>Bash/Shell/PowerShell;C#;HTML/CSS;JavaScript;SQL;TypeScript</v>
      </c>
      <c r="E7505" s="1" t="str">
        <f>IFERROR(__xludf.DUMMYFUNCTION("UNIQUE(SPLIT(B7505,"";""))"),"Bash/Shell/PowerShell")</f>
        <v>Bash/Shell/PowerShell</v>
      </c>
      <c r="F7505" s="1" t="str">
        <f>IFERROR(__xludf.DUMMYFUNCTION("""COMPUTED_VALUE"""),"C#")</f>
        <v>C#</v>
      </c>
      <c r="G7505" s="1" t="str">
        <f>IFERROR(__xludf.DUMMYFUNCTION("""COMPUTED_VALUE"""),"HTML/CSS")</f>
        <v>HTML/CSS</v>
      </c>
      <c r="H7505" s="1" t="str">
        <f>IFERROR(__xludf.DUMMYFUNCTION("""COMPUTED_VALUE"""),"JavaScript")</f>
        <v>JavaScript</v>
      </c>
      <c r="I7505" s="1" t="str">
        <f>IFERROR(__xludf.DUMMYFUNCTION("""COMPUTED_VALUE"""),"SQL")</f>
        <v>SQL</v>
      </c>
      <c r="J7505" s="1" t="str">
        <f>IFERROR(__xludf.DUMMYFUNCTION("""COMPUTED_VALUE"""),"TypeScript")</f>
        <v>TypeScript</v>
      </c>
    </row>
    <row r="7506">
      <c r="B7506" s="1" t="str">
        <f>IFERROR(__xludf.DUMMYFUNCTION("""COMPUTED_VALUE"""),"C;C++;Elixir;JavaScript;Python;R;SQL")</f>
        <v>C;C++;Elixir;JavaScript;Python;R;SQL</v>
      </c>
      <c r="E7506" s="1" t="str">
        <f>IFERROR(__xludf.DUMMYFUNCTION("UNIQUE(SPLIT(B7506,"";""))"),"C")</f>
        <v>C</v>
      </c>
      <c r="F7506" s="1" t="str">
        <f>IFERROR(__xludf.DUMMYFUNCTION("""COMPUTED_VALUE"""),"C++")</f>
        <v>C++</v>
      </c>
      <c r="G7506" s="1" t="str">
        <f>IFERROR(__xludf.DUMMYFUNCTION("""COMPUTED_VALUE"""),"Elixir")</f>
        <v>Elixir</v>
      </c>
      <c r="H7506" s="1" t="str">
        <f>IFERROR(__xludf.DUMMYFUNCTION("""COMPUTED_VALUE"""),"JavaScript")</f>
        <v>JavaScript</v>
      </c>
      <c r="I7506" s="1" t="str">
        <f>IFERROR(__xludf.DUMMYFUNCTION("""COMPUTED_VALUE"""),"Python")</f>
        <v>Python</v>
      </c>
      <c r="J7506" s="1" t="str">
        <f>IFERROR(__xludf.DUMMYFUNCTION("""COMPUTED_VALUE"""),"R")</f>
        <v>R</v>
      </c>
      <c r="K7506" s="1" t="str">
        <f>IFERROR(__xludf.DUMMYFUNCTION("""COMPUTED_VALUE"""),"SQL")</f>
        <v>SQL</v>
      </c>
    </row>
    <row r="7507">
      <c r="B7507" s="1" t="str">
        <f>IFERROR(__xludf.DUMMYFUNCTION("""COMPUTED_VALUE"""),"Objective-C;Swift")</f>
        <v>Objective-C;Swift</v>
      </c>
      <c r="E7507" s="1" t="str">
        <f>IFERROR(__xludf.DUMMYFUNCTION("UNIQUE(SPLIT(B7507,"";""))"),"Objective-C")</f>
        <v>Objective-C</v>
      </c>
      <c r="F7507" s="1" t="str">
        <f>IFERROR(__xludf.DUMMYFUNCTION("""COMPUTED_VALUE"""),"Swift")</f>
        <v>Swift</v>
      </c>
    </row>
    <row r="7508">
      <c r="B7508" s="1" t="str">
        <f>IFERROR(__xludf.DUMMYFUNCTION("""COMPUTED_VALUE"""),"HTML/CSS;JavaScript;Python")</f>
        <v>HTML/CSS;JavaScript;Python</v>
      </c>
      <c r="E7508" s="1" t="str">
        <f>IFERROR(__xludf.DUMMYFUNCTION("UNIQUE(SPLIT(B7508,"";""))"),"HTML/CSS")</f>
        <v>HTML/CSS</v>
      </c>
      <c r="F7508" s="1" t="str">
        <f>IFERROR(__xludf.DUMMYFUNCTION("""COMPUTED_VALUE"""),"JavaScript")</f>
        <v>JavaScript</v>
      </c>
      <c r="G7508" s="1" t="str">
        <f>IFERROR(__xludf.DUMMYFUNCTION("""COMPUTED_VALUE"""),"Python")</f>
        <v>Python</v>
      </c>
    </row>
    <row r="7509">
      <c r="B7509" s="1" t="str">
        <f>IFERROR(__xludf.DUMMYFUNCTION("""COMPUTED_VALUE"""),"Java;Kotlin")</f>
        <v>Java;Kotlin</v>
      </c>
      <c r="E7509" s="1" t="str">
        <f>IFERROR(__xludf.DUMMYFUNCTION("UNIQUE(SPLIT(B7509,"";""))"),"Java")</f>
        <v>Java</v>
      </c>
      <c r="F7509" s="1" t="str">
        <f>IFERROR(__xludf.DUMMYFUNCTION("""COMPUTED_VALUE"""),"Kotlin")</f>
        <v>Kotlin</v>
      </c>
    </row>
    <row r="7510">
      <c r="B7510" s="1" t="str">
        <f>IFERROR(__xludf.DUMMYFUNCTION("""COMPUTED_VALUE"""),"Assembly;C;Go;HTML/CSS;Java;JavaScript;Python;R;SQL")</f>
        <v>Assembly;C;Go;HTML/CSS;Java;JavaScript;Python;R;SQL</v>
      </c>
      <c r="E7510" s="1" t="str">
        <f>IFERROR(__xludf.DUMMYFUNCTION("UNIQUE(SPLIT(B7510,"";""))"),"Assembly")</f>
        <v>Assembly</v>
      </c>
      <c r="F7510" s="1" t="str">
        <f>IFERROR(__xludf.DUMMYFUNCTION("""COMPUTED_VALUE"""),"C")</f>
        <v>C</v>
      </c>
      <c r="G7510" s="1" t="str">
        <f>IFERROR(__xludf.DUMMYFUNCTION("""COMPUTED_VALUE"""),"Go")</f>
        <v>Go</v>
      </c>
      <c r="H7510" s="1" t="str">
        <f>IFERROR(__xludf.DUMMYFUNCTION("""COMPUTED_VALUE"""),"HTML/CSS")</f>
        <v>HTML/CSS</v>
      </c>
      <c r="I7510" s="1" t="str">
        <f>IFERROR(__xludf.DUMMYFUNCTION("""COMPUTED_VALUE"""),"Java")</f>
        <v>Java</v>
      </c>
      <c r="J7510" s="1" t="str">
        <f>IFERROR(__xludf.DUMMYFUNCTION("""COMPUTED_VALUE"""),"JavaScript")</f>
        <v>JavaScript</v>
      </c>
      <c r="K7510" s="1" t="str">
        <f>IFERROR(__xludf.DUMMYFUNCTION("""COMPUTED_VALUE"""),"Python")</f>
        <v>Python</v>
      </c>
      <c r="L7510" s="1" t="str">
        <f>IFERROR(__xludf.DUMMYFUNCTION("""COMPUTED_VALUE"""),"R")</f>
        <v>R</v>
      </c>
      <c r="M7510" s="1" t="str">
        <f>IFERROR(__xludf.DUMMYFUNCTION("""COMPUTED_VALUE"""),"SQL")</f>
        <v>SQL</v>
      </c>
    </row>
    <row r="7511">
      <c r="B7511" s="1" t="str">
        <f>IFERROR(__xludf.DUMMYFUNCTION("""COMPUTED_VALUE"""),"C#;HTML/CSS;Java;Python;VBA")</f>
        <v>C#;HTML/CSS;Java;Python;VBA</v>
      </c>
      <c r="E7511" s="1" t="str">
        <f>IFERROR(__xludf.DUMMYFUNCTION("UNIQUE(SPLIT(B7511,"";""))"),"C#")</f>
        <v>C#</v>
      </c>
      <c r="F7511" s="1" t="str">
        <f>IFERROR(__xludf.DUMMYFUNCTION("""COMPUTED_VALUE"""),"HTML/CSS")</f>
        <v>HTML/CSS</v>
      </c>
      <c r="G7511" s="1" t="str">
        <f>IFERROR(__xludf.DUMMYFUNCTION("""COMPUTED_VALUE"""),"Java")</f>
        <v>Java</v>
      </c>
      <c r="H7511" s="1" t="str">
        <f>IFERROR(__xludf.DUMMYFUNCTION("""COMPUTED_VALUE"""),"Python")</f>
        <v>Python</v>
      </c>
      <c r="I7511" s="1" t="str">
        <f>IFERROR(__xludf.DUMMYFUNCTION("""COMPUTED_VALUE"""),"VBA")</f>
        <v>VBA</v>
      </c>
    </row>
    <row r="7512">
      <c r="B7512" s="1" t="str">
        <f>IFERROR(__xludf.DUMMYFUNCTION("""COMPUTED_VALUE"""),"Ruby;Swift")</f>
        <v>Ruby;Swift</v>
      </c>
      <c r="E7512" s="1" t="str">
        <f>IFERROR(__xludf.DUMMYFUNCTION("UNIQUE(SPLIT(B7512,"";""))"),"Ruby")</f>
        <v>Ruby</v>
      </c>
      <c r="F7512" s="1" t="str">
        <f>IFERROR(__xludf.DUMMYFUNCTION("""COMPUTED_VALUE"""),"Swift")</f>
        <v>Swift</v>
      </c>
    </row>
    <row r="7513">
      <c r="B7513" s="1" t="str">
        <f>IFERROR(__xludf.DUMMYFUNCTION("""COMPUTED_VALUE"""),"HTML/CSS;JavaScript")</f>
        <v>HTML/CSS;JavaScript</v>
      </c>
      <c r="E7513" s="1" t="str">
        <f>IFERROR(__xludf.DUMMYFUNCTION("UNIQUE(SPLIT(B7513,"";""))"),"HTML/CSS")</f>
        <v>HTML/CSS</v>
      </c>
      <c r="F7513" s="1" t="str">
        <f>IFERROR(__xludf.DUMMYFUNCTION("""COMPUTED_VALUE"""),"JavaScript")</f>
        <v>JavaScript</v>
      </c>
    </row>
    <row r="7514">
      <c r="B7514" s="1" t="str">
        <f>IFERROR(__xludf.DUMMYFUNCTION("""COMPUTED_VALUE"""),"Java;SQL")</f>
        <v>Java;SQL</v>
      </c>
      <c r="E7514" s="1" t="str">
        <f>IFERROR(__xludf.DUMMYFUNCTION("UNIQUE(SPLIT(B7514,"";""))"),"Java")</f>
        <v>Java</v>
      </c>
      <c r="F7514" s="1" t="str">
        <f>IFERROR(__xludf.DUMMYFUNCTION("""COMPUTED_VALUE"""),"SQL")</f>
        <v>SQL</v>
      </c>
    </row>
    <row r="7515">
      <c r="B7515" s="1" t="str">
        <f>IFERROR(__xludf.DUMMYFUNCTION("""COMPUTED_VALUE"""),"HTML/CSS;JavaScript;PHP")</f>
        <v>HTML/CSS;JavaScript;PHP</v>
      </c>
      <c r="E7515" s="1" t="str">
        <f>IFERROR(__xludf.DUMMYFUNCTION("UNIQUE(SPLIT(B7515,"";""))"),"HTML/CSS")</f>
        <v>HTML/CSS</v>
      </c>
      <c r="F7515" s="1" t="str">
        <f>IFERROR(__xludf.DUMMYFUNCTION("""COMPUTED_VALUE"""),"JavaScript")</f>
        <v>JavaScript</v>
      </c>
      <c r="G7515" s="1" t="str">
        <f>IFERROR(__xludf.DUMMYFUNCTION("""COMPUTED_VALUE"""),"PHP")</f>
        <v>PHP</v>
      </c>
    </row>
    <row r="7516">
      <c r="B7516" s="1" t="str">
        <f>IFERROR(__xludf.DUMMYFUNCTION("""COMPUTED_VALUE"""),"Bash/Shell/PowerShell;C++;Dart;Elixir;HTML/CSS;Java;JavaScript;Kotlin;Objective-C;Python;Ruby;SQL;Swift")</f>
        <v>Bash/Shell/PowerShell;C++;Dart;Elixir;HTML/CSS;Java;JavaScript;Kotlin;Objective-C;Python;Ruby;SQL;Swift</v>
      </c>
      <c r="E7516" s="1" t="str">
        <f>IFERROR(__xludf.DUMMYFUNCTION("UNIQUE(SPLIT(B7516,"";""))"),"Bash/Shell/PowerShell")</f>
        <v>Bash/Shell/PowerShell</v>
      </c>
      <c r="F7516" s="1" t="str">
        <f>IFERROR(__xludf.DUMMYFUNCTION("""COMPUTED_VALUE"""),"C++")</f>
        <v>C++</v>
      </c>
      <c r="G7516" s="1" t="str">
        <f>IFERROR(__xludf.DUMMYFUNCTION("""COMPUTED_VALUE"""),"Dart")</f>
        <v>Dart</v>
      </c>
      <c r="H7516" s="1" t="str">
        <f>IFERROR(__xludf.DUMMYFUNCTION("""COMPUTED_VALUE"""),"Elixir")</f>
        <v>Elixir</v>
      </c>
      <c r="I7516" s="1" t="str">
        <f>IFERROR(__xludf.DUMMYFUNCTION("""COMPUTED_VALUE"""),"HTML/CSS")</f>
        <v>HTML/CSS</v>
      </c>
      <c r="J7516" s="1" t="str">
        <f>IFERROR(__xludf.DUMMYFUNCTION("""COMPUTED_VALUE"""),"Java")</f>
        <v>Java</v>
      </c>
      <c r="K7516" s="1" t="str">
        <f>IFERROR(__xludf.DUMMYFUNCTION("""COMPUTED_VALUE"""),"JavaScript")</f>
        <v>JavaScript</v>
      </c>
      <c r="L7516" s="1" t="str">
        <f>IFERROR(__xludf.DUMMYFUNCTION("""COMPUTED_VALUE"""),"Kotlin")</f>
        <v>Kotlin</v>
      </c>
      <c r="M7516" s="1" t="str">
        <f>IFERROR(__xludf.DUMMYFUNCTION("""COMPUTED_VALUE"""),"Objective-C")</f>
        <v>Objective-C</v>
      </c>
      <c r="N7516" s="1" t="str">
        <f>IFERROR(__xludf.DUMMYFUNCTION("""COMPUTED_VALUE"""),"Python")</f>
        <v>Python</v>
      </c>
      <c r="O7516" s="1" t="str">
        <f>IFERROR(__xludf.DUMMYFUNCTION("""COMPUTED_VALUE"""),"Ruby")</f>
        <v>Ruby</v>
      </c>
      <c r="P7516" s="1" t="str">
        <f>IFERROR(__xludf.DUMMYFUNCTION("""COMPUTED_VALUE"""),"SQL")</f>
        <v>SQL</v>
      </c>
      <c r="Q7516" s="1" t="str">
        <f>IFERROR(__xludf.DUMMYFUNCTION("""COMPUTED_VALUE"""),"Swift")</f>
        <v>Swift</v>
      </c>
    </row>
    <row r="7517">
      <c r="B7517" s="1" t="str">
        <f>IFERROR(__xludf.DUMMYFUNCTION("""COMPUTED_VALUE"""),"Bash/Shell/PowerShell;HTML/CSS;JavaScript")</f>
        <v>Bash/Shell/PowerShell;HTML/CSS;JavaScript</v>
      </c>
      <c r="E7517" s="1" t="str">
        <f>IFERROR(__xludf.DUMMYFUNCTION("UNIQUE(SPLIT(B7517,"";""))"),"Bash/Shell/PowerShell")</f>
        <v>Bash/Shell/PowerShell</v>
      </c>
      <c r="F7517" s="1" t="str">
        <f>IFERROR(__xludf.DUMMYFUNCTION("""COMPUTED_VALUE"""),"HTML/CSS")</f>
        <v>HTML/CSS</v>
      </c>
      <c r="G7517" s="1" t="str">
        <f>IFERROR(__xludf.DUMMYFUNCTION("""COMPUTED_VALUE"""),"JavaScript")</f>
        <v>JavaScript</v>
      </c>
    </row>
    <row r="7518">
      <c r="B7518" s="1" t="str">
        <f>IFERROR(__xludf.DUMMYFUNCTION("""COMPUTED_VALUE"""),"HTML/CSS;JavaScript")</f>
        <v>HTML/CSS;JavaScript</v>
      </c>
      <c r="E7518" s="1" t="str">
        <f>IFERROR(__xludf.DUMMYFUNCTION("UNIQUE(SPLIT(B7518,"";""))"),"HTML/CSS")</f>
        <v>HTML/CSS</v>
      </c>
      <c r="F7518" s="1" t="str">
        <f>IFERROR(__xludf.DUMMYFUNCTION("""COMPUTED_VALUE"""),"JavaScript")</f>
        <v>JavaScript</v>
      </c>
    </row>
    <row r="7519">
      <c r="B7519" s="1" t="str">
        <f>IFERROR(__xludf.DUMMYFUNCTION("""COMPUTED_VALUE"""),"Python;R;SQL")</f>
        <v>Python;R;SQL</v>
      </c>
      <c r="E7519" s="1" t="str">
        <f>IFERROR(__xludf.DUMMYFUNCTION("UNIQUE(SPLIT(B7519,"";""))"),"Python")</f>
        <v>Python</v>
      </c>
      <c r="F7519" s="1" t="str">
        <f>IFERROR(__xludf.DUMMYFUNCTION("""COMPUTED_VALUE"""),"R")</f>
        <v>R</v>
      </c>
      <c r="G7519" s="1" t="str">
        <f>IFERROR(__xludf.DUMMYFUNCTION("""COMPUTED_VALUE"""),"SQL")</f>
        <v>SQL</v>
      </c>
    </row>
    <row r="7520">
      <c r="B7520" s="1" t="str">
        <f>IFERROR(__xludf.DUMMYFUNCTION("""COMPUTED_VALUE"""),"Bash/Shell/PowerShell;C++;HTML/CSS;JavaScript;Python")</f>
        <v>Bash/Shell/PowerShell;C++;HTML/CSS;JavaScript;Python</v>
      </c>
      <c r="E7520" s="1" t="str">
        <f>IFERROR(__xludf.DUMMYFUNCTION("UNIQUE(SPLIT(B7520,"";""))"),"Bash/Shell/PowerShell")</f>
        <v>Bash/Shell/PowerShell</v>
      </c>
      <c r="F7520" s="1" t="str">
        <f>IFERROR(__xludf.DUMMYFUNCTION("""COMPUTED_VALUE"""),"C++")</f>
        <v>C++</v>
      </c>
      <c r="G7520" s="1" t="str">
        <f>IFERROR(__xludf.DUMMYFUNCTION("""COMPUTED_VALUE"""),"HTML/CSS")</f>
        <v>HTML/CSS</v>
      </c>
      <c r="H7520" s="1" t="str">
        <f>IFERROR(__xludf.DUMMYFUNCTION("""COMPUTED_VALUE"""),"JavaScript")</f>
        <v>JavaScript</v>
      </c>
      <c r="I7520" s="1" t="str">
        <f>IFERROR(__xludf.DUMMYFUNCTION("""COMPUTED_VALUE"""),"Python")</f>
        <v>Python</v>
      </c>
    </row>
    <row r="7521">
      <c r="B7521" s="1" t="str">
        <f>IFERROR(__xludf.DUMMYFUNCTION("""COMPUTED_VALUE"""),"HTML/CSS;JavaScript;PHP")</f>
        <v>HTML/CSS;JavaScript;PHP</v>
      </c>
      <c r="E7521" s="1" t="str">
        <f>IFERROR(__xludf.DUMMYFUNCTION("UNIQUE(SPLIT(B7521,"";""))"),"HTML/CSS")</f>
        <v>HTML/CSS</v>
      </c>
      <c r="F7521" s="1" t="str">
        <f>IFERROR(__xludf.DUMMYFUNCTION("""COMPUTED_VALUE"""),"JavaScript")</f>
        <v>JavaScript</v>
      </c>
      <c r="G7521" s="1" t="str">
        <f>IFERROR(__xludf.DUMMYFUNCTION("""COMPUTED_VALUE"""),"PHP")</f>
        <v>PHP</v>
      </c>
    </row>
    <row r="7522">
      <c r="B7522" s="1" t="str">
        <f>IFERROR(__xludf.DUMMYFUNCTION("""COMPUTED_VALUE"""),"Bash/Shell/PowerShell;C;C++;Other(s):")</f>
        <v>Bash/Shell/PowerShell;C;C++;Other(s):</v>
      </c>
      <c r="E7522" s="1" t="str">
        <f>IFERROR(__xludf.DUMMYFUNCTION("UNIQUE(SPLIT(B7522,"";""))"),"Bash/Shell/PowerShell")</f>
        <v>Bash/Shell/PowerShell</v>
      </c>
      <c r="F7522" s="1" t="str">
        <f>IFERROR(__xludf.DUMMYFUNCTION("""COMPUTED_VALUE"""),"C")</f>
        <v>C</v>
      </c>
      <c r="G7522" s="1" t="str">
        <f>IFERROR(__xludf.DUMMYFUNCTION("""COMPUTED_VALUE"""),"C++")</f>
        <v>C++</v>
      </c>
      <c r="H7522" s="1" t="str">
        <f>IFERROR(__xludf.DUMMYFUNCTION("""COMPUTED_VALUE"""),"Other(s):")</f>
        <v>Other(s):</v>
      </c>
    </row>
    <row r="7523">
      <c r="B7523" s="1" t="str">
        <f>IFERROR(__xludf.DUMMYFUNCTION("""COMPUTED_VALUE"""),"C;C#;Dart;HTML/CSS;Java")</f>
        <v>C;C#;Dart;HTML/CSS;Java</v>
      </c>
      <c r="E7523" s="1" t="str">
        <f>IFERROR(__xludf.DUMMYFUNCTION("UNIQUE(SPLIT(B7523,"";""))"),"C")</f>
        <v>C</v>
      </c>
      <c r="F7523" s="1" t="str">
        <f>IFERROR(__xludf.DUMMYFUNCTION("""COMPUTED_VALUE"""),"C#")</f>
        <v>C#</v>
      </c>
      <c r="G7523" s="1" t="str">
        <f>IFERROR(__xludf.DUMMYFUNCTION("""COMPUTED_VALUE"""),"Dart")</f>
        <v>Dart</v>
      </c>
      <c r="H7523" s="1" t="str">
        <f>IFERROR(__xludf.DUMMYFUNCTION("""COMPUTED_VALUE"""),"HTML/CSS")</f>
        <v>HTML/CSS</v>
      </c>
      <c r="I7523" s="1" t="str">
        <f>IFERROR(__xludf.DUMMYFUNCTION("""COMPUTED_VALUE"""),"Java")</f>
        <v>Java</v>
      </c>
    </row>
    <row r="7524">
      <c r="B7524" s="1" t="str">
        <f>IFERROR(__xludf.DUMMYFUNCTION("""COMPUTED_VALUE"""),"HTML/CSS;Java;JavaScript;Kotlin;PHP;SQL")</f>
        <v>HTML/CSS;Java;JavaScript;Kotlin;PHP;SQL</v>
      </c>
      <c r="E7524" s="1" t="str">
        <f>IFERROR(__xludf.DUMMYFUNCTION("UNIQUE(SPLIT(B7524,"";""))"),"HTML/CSS")</f>
        <v>HTML/CSS</v>
      </c>
      <c r="F7524" s="1" t="str">
        <f>IFERROR(__xludf.DUMMYFUNCTION("""COMPUTED_VALUE"""),"Java")</f>
        <v>Java</v>
      </c>
      <c r="G7524" s="1" t="str">
        <f>IFERROR(__xludf.DUMMYFUNCTION("""COMPUTED_VALUE"""),"JavaScript")</f>
        <v>JavaScript</v>
      </c>
      <c r="H7524" s="1" t="str">
        <f>IFERROR(__xludf.DUMMYFUNCTION("""COMPUTED_VALUE"""),"Kotlin")</f>
        <v>Kotlin</v>
      </c>
      <c r="I7524" s="1" t="str">
        <f>IFERROR(__xludf.DUMMYFUNCTION("""COMPUTED_VALUE"""),"PHP")</f>
        <v>PHP</v>
      </c>
      <c r="J7524" s="1" t="str">
        <f>IFERROR(__xludf.DUMMYFUNCTION("""COMPUTED_VALUE"""),"SQL")</f>
        <v>SQL</v>
      </c>
    </row>
    <row r="7525">
      <c r="B7525" s="1" t="str">
        <f>IFERROR(__xludf.DUMMYFUNCTION("""COMPUTED_VALUE"""),"C#;HTML/CSS;Java;JavaScript;SQL;VBA")</f>
        <v>C#;HTML/CSS;Java;JavaScript;SQL;VBA</v>
      </c>
      <c r="E7525" s="1" t="str">
        <f>IFERROR(__xludf.DUMMYFUNCTION("UNIQUE(SPLIT(B7525,"";""))"),"C#")</f>
        <v>C#</v>
      </c>
      <c r="F7525" s="1" t="str">
        <f>IFERROR(__xludf.DUMMYFUNCTION("""COMPUTED_VALUE"""),"HTML/CSS")</f>
        <v>HTML/CSS</v>
      </c>
      <c r="G7525" s="1" t="str">
        <f>IFERROR(__xludf.DUMMYFUNCTION("""COMPUTED_VALUE"""),"Java")</f>
        <v>Java</v>
      </c>
      <c r="H7525" s="1" t="str">
        <f>IFERROR(__xludf.DUMMYFUNCTION("""COMPUTED_VALUE"""),"JavaScript")</f>
        <v>JavaScript</v>
      </c>
      <c r="I7525" s="1" t="str">
        <f>IFERROR(__xludf.DUMMYFUNCTION("""COMPUTED_VALUE"""),"SQL")</f>
        <v>SQL</v>
      </c>
      <c r="J7525" s="1" t="str">
        <f>IFERROR(__xludf.DUMMYFUNCTION("""COMPUTED_VALUE"""),"VBA")</f>
        <v>VBA</v>
      </c>
    </row>
    <row r="7526">
      <c r="B7526" s="1" t="str">
        <f>IFERROR(__xludf.DUMMYFUNCTION("""COMPUTED_VALUE"""),"Bash/Shell/PowerShell;HTML/CSS;JavaScript;PHP;SQL;VBA")</f>
        <v>Bash/Shell/PowerShell;HTML/CSS;JavaScript;PHP;SQL;VBA</v>
      </c>
      <c r="E7526" s="1" t="str">
        <f>IFERROR(__xludf.DUMMYFUNCTION("UNIQUE(SPLIT(B7526,"";""))"),"Bash/Shell/PowerShell")</f>
        <v>Bash/Shell/PowerShell</v>
      </c>
      <c r="F7526" s="1" t="str">
        <f>IFERROR(__xludf.DUMMYFUNCTION("""COMPUTED_VALUE"""),"HTML/CSS")</f>
        <v>HTML/CSS</v>
      </c>
      <c r="G7526" s="1" t="str">
        <f>IFERROR(__xludf.DUMMYFUNCTION("""COMPUTED_VALUE"""),"JavaScript")</f>
        <v>JavaScript</v>
      </c>
      <c r="H7526" s="1" t="str">
        <f>IFERROR(__xludf.DUMMYFUNCTION("""COMPUTED_VALUE"""),"PHP")</f>
        <v>PHP</v>
      </c>
      <c r="I7526" s="1" t="str">
        <f>IFERROR(__xludf.DUMMYFUNCTION("""COMPUTED_VALUE"""),"SQL")</f>
        <v>SQL</v>
      </c>
      <c r="J7526" s="1" t="str">
        <f>IFERROR(__xludf.DUMMYFUNCTION("""COMPUTED_VALUE"""),"VBA")</f>
        <v>VBA</v>
      </c>
    </row>
    <row r="7527">
      <c r="B7527" s="1" t="str">
        <f>IFERROR(__xludf.DUMMYFUNCTION("""COMPUTED_VALUE"""),"C;C++;C#;HTML/CSS;JavaScript;PHP;Swift;TypeScript")</f>
        <v>C;C++;C#;HTML/CSS;JavaScript;PHP;Swift;TypeScript</v>
      </c>
      <c r="E7527" s="1" t="str">
        <f>IFERROR(__xludf.DUMMYFUNCTION("UNIQUE(SPLIT(B7527,"";""))"),"C")</f>
        <v>C</v>
      </c>
      <c r="F7527" s="1" t="str">
        <f>IFERROR(__xludf.DUMMYFUNCTION("""COMPUTED_VALUE"""),"C++")</f>
        <v>C++</v>
      </c>
      <c r="G7527" s="1" t="str">
        <f>IFERROR(__xludf.DUMMYFUNCTION("""COMPUTED_VALUE"""),"C#")</f>
        <v>C#</v>
      </c>
      <c r="H7527" s="1" t="str">
        <f>IFERROR(__xludf.DUMMYFUNCTION("""COMPUTED_VALUE"""),"HTML/CSS")</f>
        <v>HTML/CSS</v>
      </c>
      <c r="I7527" s="1" t="str">
        <f>IFERROR(__xludf.DUMMYFUNCTION("""COMPUTED_VALUE"""),"JavaScript")</f>
        <v>JavaScript</v>
      </c>
      <c r="J7527" s="1" t="str">
        <f>IFERROR(__xludf.DUMMYFUNCTION("""COMPUTED_VALUE"""),"PHP")</f>
        <v>PHP</v>
      </c>
      <c r="K7527" s="1" t="str">
        <f>IFERROR(__xludf.DUMMYFUNCTION("""COMPUTED_VALUE"""),"Swift")</f>
        <v>Swift</v>
      </c>
      <c r="L7527" s="1" t="str">
        <f>IFERROR(__xludf.DUMMYFUNCTION("""COMPUTED_VALUE"""),"TypeScript")</f>
        <v>TypeScript</v>
      </c>
    </row>
    <row r="7528">
      <c r="B7528" s="1" t="str">
        <f>IFERROR(__xludf.DUMMYFUNCTION("""COMPUTED_VALUE"""),"C++;C#;HTML/CSS;JavaScript;Ruby")</f>
        <v>C++;C#;HTML/CSS;JavaScript;Ruby</v>
      </c>
      <c r="E7528" s="1" t="str">
        <f>IFERROR(__xludf.DUMMYFUNCTION("UNIQUE(SPLIT(B7528,"";""))"),"C++")</f>
        <v>C++</v>
      </c>
      <c r="F7528" s="1" t="str">
        <f>IFERROR(__xludf.DUMMYFUNCTION("""COMPUTED_VALUE"""),"C#")</f>
        <v>C#</v>
      </c>
      <c r="G7528" s="1" t="str">
        <f>IFERROR(__xludf.DUMMYFUNCTION("""COMPUTED_VALUE"""),"HTML/CSS")</f>
        <v>HTML/CSS</v>
      </c>
      <c r="H7528" s="1" t="str">
        <f>IFERROR(__xludf.DUMMYFUNCTION("""COMPUTED_VALUE"""),"JavaScript")</f>
        <v>JavaScript</v>
      </c>
      <c r="I7528" s="1" t="str">
        <f>IFERROR(__xludf.DUMMYFUNCTION("""COMPUTED_VALUE"""),"Ruby")</f>
        <v>Ruby</v>
      </c>
    </row>
    <row r="7529">
      <c r="B7529" s="1" t="str">
        <f>IFERROR(__xludf.DUMMYFUNCTION("""COMPUTED_VALUE"""),"C++;Python;Swift")</f>
        <v>C++;Python;Swift</v>
      </c>
      <c r="E7529" s="1" t="str">
        <f>IFERROR(__xludf.DUMMYFUNCTION("UNIQUE(SPLIT(B7529,"";""))"),"C++")</f>
        <v>C++</v>
      </c>
      <c r="F7529" s="1" t="str">
        <f>IFERROR(__xludf.DUMMYFUNCTION("""COMPUTED_VALUE"""),"Python")</f>
        <v>Python</v>
      </c>
      <c r="G7529" s="1" t="str">
        <f>IFERROR(__xludf.DUMMYFUNCTION("""COMPUTED_VALUE"""),"Swift")</f>
        <v>Swift</v>
      </c>
    </row>
    <row r="7530">
      <c r="B7530" s="1" t="str">
        <f>IFERROR(__xludf.DUMMYFUNCTION("""COMPUTED_VALUE"""),"C;C++;C#;Go;HTML/CSS;Java;Python")</f>
        <v>C;C++;C#;Go;HTML/CSS;Java;Python</v>
      </c>
      <c r="E7530" s="1" t="str">
        <f>IFERROR(__xludf.DUMMYFUNCTION("UNIQUE(SPLIT(B7530,"";""))"),"C")</f>
        <v>C</v>
      </c>
      <c r="F7530" s="1" t="str">
        <f>IFERROR(__xludf.DUMMYFUNCTION("""COMPUTED_VALUE"""),"C++")</f>
        <v>C++</v>
      </c>
      <c r="G7530" s="1" t="str">
        <f>IFERROR(__xludf.DUMMYFUNCTION("""COMPUTED_VALUE"""),"C#")</f>
        <v>C#</v>
      </c>
      <c r="H7530" s="1" t="str">
        <f>IFERROR(__xludf.DUMMYFUNCTION("""COMPUTED_VALUE"""),"Go")</f>
        <v>Go</v>
      </c>
      <c r="I7530" s="1" t="str">
        <f>IFERROR(__xludf.DUMMYFUNCTION("""COMPUTED_VALUE"""),"HTML/CSS")</f>
        <v>HTML/CSS</v>
      </c>
      <c r="J7530" s="1" t="str">
        <f>IFERROR(__xludf.DUMMYFUNCTION("""COMPUTED_VALUE"""),"Java")</f>
        <v>Java</v>
      </c>
      <c r="K7530" s="1" t="str">
        <f>IFERROR(__xludf.DUMMYFUNCTION("""COMPUTED_VALUE"""),"Python")</f>
        <v>Python</v>
      </c>
    </row>
    <row r="7531">
      <c r="B7531" s="1" t="str">
        <f>IFERROR(__xludf.DUMMYFUNCTION("""COMPUTED_VALUE"""),"HTML/CSS;Java;JavaScript")</f>
        <v>HTML/CSS;Java;JavaScript</v>
      </c>
      <c r="E7531" s="1" t="str">
        <f>IFERROR(__xludf.DUMMYFUNCTION("UNIQUE(SPLIT(B7531,"";""))"),"HTML/CSS")</f>
        <v>HTML/CSS</v>
      </c>
      <c r="F7531" s="1" t="str">
        <f>IFERROR(__xludf.DUMMYFUNCTION("""COMPUTED_VALUE"""),"Java")</f>
        <v>Java</v>
      </c>
      <c r="G7531" s="1" t="str">
        <f>IFERROR(__xludf.DUMMYFUNCTION("""COMPUTED_VALUE"""),"JavaScript")</f>
        <v>JavaScript</v>
      </c>
    </row>
    <row r="7532">
      <c r="B7532" s="1" t="str">
        <f>IFERROR(__xludf.DUMMYFUNCTION("""COMPUTED_VALUE"""),"Bash/Shell/PowerShell;HTML/CSS;Java;JavaScript;PHP;Python;SQL")</f>
        <v>Bash/Shell/PowerShell;HTML/CSS;Java;JavaScript;PHP;Python;SQL</v>
      </c>
      <c r="E7532" s="1" t="str">
        <f>IFERROR(__xludf.DUMMYFUNCTION("UNIQUE(SPLIT(B7532,"";""))"),"Bash/Shell/PowerShell")</f>
        <v>Bash/Shell/PowerShell</v>
      </c>
      <c r="F7532" s="1" t="str">
        <f>IFERROR(__xludf.DUMMYFUNCTION("""COMPUTED_VALUE"""),"HTML/CSS")</f>
        <v>HTML/CSS</v>
      </c>
      <c r="G7532" s="1" t="str">
        <f>IFERROR(__xludf.DUMMYFUNCTION("""COMPUTED_VALUE"""),"Java")</f>
        <v>Java</v>
      </c>
      <c r="H7532" s="1" t="str">
        <f>IFERROR(__xludf.DUMMYFUNCTION("""COMPUTED_VALUE"""),"JavaScript")</f>
        <v>JavaScript</v>
      </c>
      <c r="I7532" s="1" t="str">
        <f>IFERROR(__xludf.DUMMYFUNCTION("""COMPUTED_VALUE"""),"PHP")</f>
        <v>PHP</v>
      </c>
      <c r="J7532" s="1" t="str">
        <f>IFERROR(__xludf.DUMMYFUNCTION("""COMPUTED_VALUE"""),"Python")</f>
        <v>Python</v>
      </c>
      <c r="K7532" s="1" t="str">
        <f>IFERROR(__xludf.DUMMYFUNCTION("""COMPUTED_VALUE"""),"SQL")</f>
        <v>SQL</v>
      </c>
    </row>
    <row r="7533">
      <c r="B7533" s="1" t="str">
        <f>IFERROR(__xludf.DUMMYFUNCTION("""COMPUTED_VALUE"""),"Bash/Shell/PowerShell;C;C++;C#;HTML/CSS;Java;JavaScript;Objective-C;PHP;Python;SQL;VBA")</f>
        <v>Bash/Shell/PowerShell;C;C++;C#;HTML/CSS;Java;JavaScript;Objective-C;PHP;Python;SQL;VBA</v>
      </c>
      <c r="E7533" s="1" t="str">
        <f>IFERROR(__xludf.DUMMYFUNCTION("UNIQUE(SPLIT(B7533,"";""))"),"Bash/Shell/PowerShell")</f>
        <v>Bash/Shell/PowerShell</v>
      </c>
      <c r="F7533" s="1" t="str">
        <f>IFERROR(__xludf.DUMMYFUNCTION("""COMPUTED_VALUE"""),"C")</f>
        <v>C</v>
      </c>
      <c r="G7533" s="1" t="str">
        <f>IFERROR(__xludf.DUMMYFUNCTION("""COMPUTED_VALUE"""),"C++")</f>
        <v>C++</v>
      </c>
      <c r="H7533" s="1" t="str">
        <f>IFERROR(__xludf.DUMMYFUNCTION("""COMPUTED_VALUE"""),"C#")</f>
        <v>C#</v>
      </c>
      <c r="I7533" s="1" t="str">
        <f>IFERROR(__xludf.DUMMYFUNCTION("""COMPUTED_VALUE"""),"HTML/CSS")</f>
        <v>HTML/CSS</v>
      </c>
      <c r="J7533" s="1" t="str">
        <f>IFERROR(__xludf.DUMMYFUNCTION("""COMPUTED_VALUE"""),"Java")</f>
        <v>Java</v>
      </c>
      <c r="K7533" s="1" t="str">
        <f>IFERROR(__xludf.DUMMYFUNCTION("""COMPUTED_VALUE"""),"JavaScript")</f>
        <v>JavaScript</v>
      </c>
      <c r="L7533" s="1" t="str">
        <f>IFERROR(__xludf.DUMMYFUNCTION("""COMPUTED_VALUE"""),"Objective-C")</f>
        <v>Objective-C</v>
      </c>
      <c r="M7533" s="1" t="str">
        <f>IFERROR(__xludf.DUMMYFUNCTION("""COMPUTED_VALUE"""),"PHP")</f>
        <v>PHP</v>
      </c>
      <c r="N7533" s="1" t="str">
        <f>IFERROR(__xludf.DUMMYFUNCTION("""COMPUTED_VALUE"""),"Python")</f>
        <v>Python</v>
      </c>
      <c r="O7533" s="1" t="str">
        <f>IFERROR(__xludf.DUMMYFUNCTION("""COMPUTED_VALUE"""),"SQL")</f>
        <v>SQL</v>
      </c>
      <c r="P7533" s="1" t="str">
        <f>IFERROR(__xludf.DUMMYFUNCTION("""COMPUTED_VALUE"""),"VBA")</f>
        <v>VBA</v>
      </c>
    </row>
    <row r="7534">
      <c r="B7534" s="1" t="str">
        <f>IFERROR(__xludf.DUMMYFUNCTION("""COMPUTED_VALUE"""),"Python")</f>
        <v>Python</v>
      </c>
      <c r="E7534" s="1" t="str">
        <f>IFERROR(__xludf.DUMMYFUNCTION("UNIQUE(SPLIT(B7534,"";""))"),"Python")</f>
        <v>Python</v>
      </c>
    </row>
    <row r="7535">
      <c r="B7535" s="1" t="str">
        <f>IFERROR(__xludf.DUMMYFUNCTION("""COMPUTED_VALUE"""),"HTML/CSS;JavaScript;Python;SQL")</f>
        <v>HTML/CSS;JavaScript;Python;SQL</v>
      </c>
      <c r="E7535" s="1" t="str">
        <f>IFERROR(__xludf.DUMMYFUNCTION("UNIQUE(SPLIT(B7535,"";""))"),"HTML/CSS")</f>
        <v>HTML/CSS</v>
      </c>
      <c r="F7535" s="1" t="str">
        <f>IFERROR(__xludf.DUMMYFUNCTION("""COMPUTED_VALUE"""),"JavaScript")</f>
        <v>JavaScript</v>
      </c>
      <c r="G7535" s="1" t="str">
        <f>IFERROR(__xludf.DUMMYFUNCTION("""COMPUTED_VALUE"""),"Python")</f>
        <v>Python</v>
      </c>
      <c r="H7535" s="1" t="str">
        <f>IFERROR(__xludf.DUMMYFUNCTION("""COMPUTED_VALUE"""),"SQL")</f>
        <v>SQL</v>
      </c>
    </row>
    <row r="7536">
      <c r="B7536" s="1" t="str">
        <f>IFERROR(__xludf.DUMMYFUNCTION("""COMPUTED_VALUE"""),"Bash/Shell/PowerShell;HTML/CSS;JavaScript;SQL;TypeScript")</f>
        <v>Bash/Shell/PowerShell;HTML/CSS;JavaScript;SQL;TypeScript</v>
      </c>
      <c r="E7536" s="1" t="str">
        <f>IFERROR(__xludf.DUMMYFUNCTION("UNIQUE(SPLIT(B7536,"";""))"),"Bash/Shell/PowerShell")</f>
        <v>Bash/Shell/PowerShell</v>
      </c>
      <c r="F7536" s="1" t="str">
        <f>IFERROR(__xludf.DUMMYFUNCTION("""COMPUTED_VALUE"""),"HTML/CSS")</f>
        <v>HTML/CSS</v>
      </c>
      <c r="G7536" s="1" t="str">
        <f>IFERROR(__xludf.DUMMYFUNCTION("""COMPUTED_VALUE"""),"JavaScript")</f>
        <v>JavaScript</v>
      </c>
      <c r="H7536" s="1" t="str">
        <f>IFERROR(__xludf.DUMMYFUNCTION("""COMPUTED_VALUE"""),"SQL")</f>
        <v>SQL</v>
      </c>
      <c r="I7536" s="1" t="str">
        <f>IFERROR(__xludf.DUMMYFUNCTION("""COMPUTED_VALUE"""),"TypeScript")</f>
        <v>TypeScript</v>
      </c>
    </row>
    <row r="7537">
      <c r="B7537" s="1" t="str">
        <f>IFERROR(__xludf.DUMMYFUNCTION("""COMPUTED_VALUE"""),"HTML/CSS;Java;JavaScript")</f>
        <v>HTML/CSS;Java;JavaScript</v>
      </c>
      <c r="E7537" s="1" t="str">
        <f>IFERROR(__xludf.DUMMYFUNCTION("UNIQUE(SPLIT(B7537,"";""))"),"HTML/CSS")</f>
        <v>HTML/CSS</v>
      </c>
      <c r="F7537" s="1" t="str">
        <f>IFERROR(__xludf.DUMMYFUNCTION("""COMPUTED_VALUE"""),"Java")</f>
        <v>Java</v>
      </c>
      <c r="G7537" s="1" t="str">
        <f>IFERROR(__xludf.DUMMYFUNCTION("""COMPUTED_VALUE"""),"JavaScript")</f>
        <v>JavaScript</v>
      </c>
    </row>
    <row r="7538">
      <c r="B7538" s="1" t="str">
        <f>IFERROR(__xludf.DUMMYFUNCTION("""COMPUTED_VALUE"""),"Bash/Shell/PowerShell;C#;HTML/CSS;Java;JavaScript;Kotlin;SQL;TypeScript")</f>
        <v>Bash/Shell/PowerShell;C#;HTML/CSS;Java;JavaScript;Kotlin;SQL;TypeScript</v>
      </c>
      <c r="E7538" s="1" t="str">
        <f>IFERROR(__xludf.DUMMYFUNCTION("UNIQUE(SPLIT(B7538,"";""))"),"Bash/Shell/PowerShell")</f>
        <v>Bash/Shell/PowerShell</v>
      </c>
      <c r="F7538" s="1" t="str">
        <f>IFERROR(__xludf.DUMMYFUNCTION("""COMPUTED_VALUE"""),"C#")</f>
        <v>C#</v>
      </c>
      <c r="G7538" s="1" t="str">
        <f>IFERROR(__xludf.DUMMYFUNCTION("""COMPUTED_VALUE"""),"HTML/CSS")</f>
        <v>HTML/CSS</v>
      </c>
      <c r="H7538" s="1" t="str">
        <f>IFERROR(__xludf.DUMMYFUNCTION("""COMPUTED_VALUE"""),"Java")</f>
        <v>Java</v>
      </c>
      <c r="I7538" s="1" t="str">
        <f>IFERROR(__xludf.DUMMYFUNCTION("""COMPUTED_VALUE"""),"JavaScript")</f>
        <v>JavaScript</v>
      </c>
      <c r="J7538" s="1" t="str">
        <f>IFERROR(__xludf.DUMMYFUNCTION("""COMPUTED_VALUE"""),"Kotlin")</f>
        <v>Kotlin</v>
      </c>
      <c r="K7538" s="1" t="str">
        <f>IFERROR(__xludf.DUMMYFUNCTION("""COMPUTED_VALUE"""),"SQL")</f>
        <v>SQL</v>
      </c>
      <c r="L7538" s="1" t="str">
        <f>IFERROR(__xludf.DUMMYFUNCTION("""COMPUTED_VALUE"""),"TypeScript")</f>
        <v>TypeScript</v>
      </c>
    </row>
    <row r="7539">
      <c r="B7539" s="1" t="str">
        <f>IFERROR(__xludf.DUMMYFUNCTION("""COMPUTED_VALUE"""),"C;C++;HTML/CSS;Java;JavaScript;Kotlin;PHP;SQL")</f>
        <v>C;C++;HTML/CSS;Java;JavaScript;Kotlin;PHP;SQL</v>
      </c>
      <c r="E7539" s="1" t="str">
        <f>IFERROR(__xludf.DUMMYFUNCTION("UNIQUE(SPLIT(B7539,"";""))"),"C")</f>
        <v>C</v>
      </c>
      <c r="F7539" s="1" t="str">
        <f>IFERROR(__xludf.DUMMYFUNCTION("""COMPUTED_VALUE"""),"C++")</f>
        <v>C++</v>
      </c>
      <c r="G7539" s="1" t="str">
        <f>IFERROR(__xludf.DUMMYFUNCTION("""COMPUTED_VALUE"""),"HTML/CSS")</f>
        <v>HTML/CSS</v>
      </c>
      <c r="H7539" s="1" t="str">
        <f>IFERROR(__xludf.DUMMYFUNCTION("""COMPUTED_VALUE"""),"Java")</f>
        <v>Java</v>
      </c>
      <c r="I7539" s="1" t="str">
        <f>IFERROR(__xludf.DUMMYFUNCTION("""COMPUTED_VALUE"""),"JavaScript")</f>
        <v>JavaScript</v>
      </c>
      <c r="J7539" s="1" t="str">
        <f>IFERROR(__xludf.DUMMYFUNCTION("""COMPUTED_VALUE"""),"Kotlin")</f>
        <v>Kotlin</v>
      </c>
      <c r="K7539" s="1" t="str">
        <f>IFERROR(__xludf.DUMMYFUNCTION("""COMPUTED_VALUE"""),"PHP")</f>
        <v>PHP</v>
      </c>
      <c r="L7539" s="1" t="str">
        <f>IFERROR(__xludf.DUMMYFUNCTION("""COMPUTED_VALUE"""),"SQL")</f>
        <v>SQL</v>
      </c>
    </row>
    <row r="7540">
      <c r="B7540" s="1" t="str">
        <f>IFERROR(__xludf.DUMMYFUNCTION("""COMPUTED_VALUE"""),"HTML/CSS;JavaScript;PHP")</f>
        <v>HTML/CSS;JavaScript;PHP</v>
      </c>
      <c r="E7540" s="1" t="str">
        <f>IFERROR(__xludf.DUMMYFUNCTION("UNIQUE(SPLIT(B7540,"";""))"),"HTML/CSS")</f>
        <v>HTML/CSS</v>
      </c>
      <c r="F7540" s="1" t="str">
        <f>IFERROR(__xludf.DUMMYFUNCTION("""COMPUTED_VALUE"""),"JavaScript")</f>
        <v>JavaScript</v>
      </c>
      <c r="G7540" s="1" t="str">
        <f>IFERROR(__xludf.DUMMYFUNCTION("""COMPUTED_VALUE"""),"PHP")</f>
        <v>PHP</v>
      </c>
    </row>
    <row r="7541">
      <c r="B7541" s="1" t="str">
        <f>IFERROR(__xludf.DUMMYFUNCTION("""COMPUTED_VALUE"""),"C;C++")</f>
        <v>C;C++</v>
      </c>
      <c r="E7541" s="1" t="str">
        <f>IFERROR(__xludf.DUMMYFUNCTION("UNIQUE(SPLIT(B7541,"";""))"),"C")</f>
        <v>C</v>
      </c>
      <c r="F7541" s="1" t="str">
        <f>IFERROR(__xludf.DUMMYFUNCTION("""COMPUTED_VALUE"""),"C++")</f>
        <v>C++</v>
      </c>
    </row>
    <row r="7542">
      <c r="B7542" s="1" t="str">
        <f>IFERROR(__xludf.DUMMYFUNCTION("""COMPUTED_VALUE"""),"C++")</f>
        <v>C++</v>
      </c>
      <c r="E7542" s="1" t="str">
        <f>IFERROR(__xludf.DUMMYFUNCTION("UNIQUE(SPLIT(B7542,"";""))"),"C++")</f>
        <v>C++</v>
      </c>
    </row>
    <row r="7543">
      <c r="B7543" s="1" t="str">
        <f>IFERROR(__xludf.DUMMYFUNCTION("""COMPUTED_VALUE"""),"Python;TypeScript")</f>
        <v>Python;TypeScript</v>
      </c>
      <c r="E7543" s="1" t="str">
        <f>IFERROR(__xludf.DUMMYFUNCTION("UNIQUE(SPLIT(B7543,"";""))"),"Python")</f>
        <v>Python</v>
      </c>
      <c r="F7543" s="1" t="str">
        <f>IFERROR(__xludf.DUMMYFUNCTION("""COMPUTED_VALUE"""),"TypeScript")</f>
        <v>TypeScript</v>
      </c>
    </row>
    <row r="7544">
      <c r="B7544" s="1" t="str">
        <f>IFERROR(__xludf.DUMMYFUNCTION("""COMPUTED_VALUE"""),"Java")</f>
        <v>Java</v>
      </c>
      <c r="E7544" s="1" t="str">
        <f>IFERROR(__xludf.DUMMYFUNCTION("UNIQUE(SPLIT(B7544,"";""))"),"Java")</f>
        <v>Java</v>
      </c>
    </row>
    <row r="7545">
      <c r="B7545" s="1" t="str">
        <f>IFERROR(__xludf.DUMMYFUNCTION("""COMPUTED_VALUE"""),"Bash/Shell/PowerShell;HTML/CSS;Java;JavaScript;SQL;TypeScript")</f>
        <v>Bash/Shell/PowerShell;HTML/CSS;Java;JavaScript;SQL;TypeScript</v>
      </c>
      <c r="E7545" s="1" t="str">
        <f>IFERROR(__xludf.DUMMYFUNCTION("UNIQUE(SPLIT(B7545,"";""))"),"Bash/Shell/PowerShell")</f>
        <v>Bash/Shell/PowerShell</v>
      </c>
      <c r="F7545" s="1" t="str">
        <f>IFERROR(__xludf.DUMMYFUNCTION("""COMPUTED_VALUE"""),"HTML/CSS")</f>
        <v>HTML/CSS</v>
      </c>
      <c r="G7545" s="1" t="str">
        <f>IFERROR(__xludf.DUMMYFUNCTION("""COMPUTED_VALUE"""),"Java")</f>
        <v>Java</v>
      </c>
      <c r="H7545" s="1" t="str">
        <f>IFERROR(__xludf.DUMMYFUNCTION("""COMPUTED_VALUE"""),"JavaScript")</f>
        <v>JavaScript</v>
      </c>
      <c r="I7545" s="1" t="str">
        <f>IFERROR(__xludf.DUMMYFUNCTION("""COMPUTED_VALUE"""),"SQL")</f>
        <v>SQL</v>
      </c>
      <c r="J7545" s="1" t="str">
        <f>IFERROR(__xludf.DUMMYFUNCTION("""COMPUTED_VALUE"""),"TypeScript")</f>
        <v>TypeScript</v>
      </c>
    </row>
    <row r="7546">
      <c r="B7546" s="1" t="str">
        <f>IFERROR(__xludf.DUMMYFUNCTION("""COMPUTED_VALUE"""),"C#;HTML/CSS;JavaScript;Python;R;SQL;TypeScript")</f>
        <v>C#;HTML/CSS;JavaScript;Python;R;SQL;TypeScript</v>
      </c>
      <c r="E7546" s="1" t="str">
        <f>IFERROR(__xludf.DUMMYFUNCTION("UNIQUE(SPLIT(B7546,"";""))"),"C#")</f>
        <v>C#</v>
      </c>
      <c r="F7546" s="1" t="str">
        <f>IFERROR(__xludf.DUMMYFUNCTION("""COMPUTED_VALUE"""),"HTML/CSS")</f>
        <v>HTML/CSS</v>
      </c>
      <c r="G7546" s="1" t="str">
        <f>IFERROR(__xludf.DUMMYFUNCTION("""COMPUTED_VALUE"""),"JavaScript")</f>
        <v>JavaScript</v>
      </c>
      <c r="H7546" s="1" t="str">
        <f>IFERROR(__xludf.DUMMYFUNCTION("""COMPUTED_VALUE"""),"Python")</f>
        <v>Python</v>
      </c>
      <c r="I7546" s="1" t="str">
        <f>IFERROR(__xludf.DUMMYFUNCTION("""COMPUTED_VALUE"""),"R")</f>
        <v>R</v>
      </c>
      <c r="J7546" s="1" t="str">
        <f>IFERROR(__xludf.DUMMYFUNCTION("""COMPUTED_VALUE"""),"SQL")</f>
        <v>SQL</v>
      </c>
      <c r="K7546" s="1" t="str">
        <f>IFERROR(__xludf.DUMMYFUNCTION("""COMPUTED_VALUE"""),"TypeScript")</f>
        <v>TypeScript</v>
      </c>
    </row>
    <row r="7547">
      <c r="B7547" s="1" t="str">
        <f>IFERROR(__xludf.DUMMYFUNCTION("""COMPUTED_VALUE"""),"Bash/Shell/PowerShell;Java;Python;SQL")</f>
        <v>Bash/Shell/PowerShell;Java;Python;SQL</v>
      </c>
      <c r="E7547" s="1" t="str">
        <f>IFERROR(__xludf.DUMMYFUNCTION("UNIQUE(SPLIT(B7547,"";""))"),"Bash/Shell/PowerShell")</f>
        <v>Bash/Shell/PowerShell</v>
      </c>
      <c r="F7547" s="1" t="str">
        <f>IFERROR(__xludf.DUMMYFUNCTION("""COMPUTED_VALUE"""),"Java")</f>
        <v>Java</v>
      </c>
      <c r="G7547" s="1" t="str">
        <f>IFERROR(__xludf.DUMMYFUNCTION("""COMPUTED_VALUE"""),"Python")</f>
        <v>Python</v>
      </c>
      <c r="H7547" s="1" t="str">
        <f>IFERROR(__xludf.DUMMYFUNCTION("""COMPUTED_VALUE"""),"SQL")</f>
        <v>SQL</v>
      </c>
    </row>
    <row r="7548">
      <c r="B7548" s="1" t="str">
        <f>IFERROR(__xludf.DUMMYFUNCTION("""COMPUTED_VALUE"""),"C++;C#;Java;Python")</f>
        <v>C++;C#;Java;Python</v>
      </c>
      <c r="E7548" s="1" t="str">
        <f>IFERROR(__xludf.DUMMYFUNCTION("UNIQUE(SPLIT(B7548,"";""))"),"C++")</f>
        <v>C++</v>
      </c>
      <c r="F7548" s="1" t="str">
        <f>IFERROR(__xludf.DUMMYFUNCTION("""COMPUTED_VALUE"""),"C#")</f>
        <v>C#</v>
      </c>
      <c r="G7548" s="1" t="str">
        <f>IFERROR(__xludf.DUMMYFUNCTION("""COMPUTED_VALUE"""),"Java")</f>
        <v>Java</v>
      </c>
      <c r="H7548" s="1" t="str">
        <f>IFERROR(__xludf.DUMMYFUNCTION("""COMPUTED_VALUE"""),"Python")</f>
        <v>Python</v>
      </c>
    </row>
    <row r="7549">
      <c r="B7549" s="1" t="str">
        <f>IFERROR(__xludf.DUMMYFUNCTION("""COMPUTED_VALUE"""),"Bash/Shell/PowerShell;C#;HTML/CSS;JavaScript;SQL;VBA")</f>
        <v>Bash/Shell/PowerShell;C#;HTML/CSS;JavaScript;SQL;VBA</v>
      </c>
      <c r="E7549" s="1" t="str">
        <f>IFERROR(__xludf.DUMMYFUNCTION("UNIQUE(SPLIT(B7549,"";""))"),"Bash/Shell/PowerShell")</f>
        <v>Bash/Shell/PowerShell</v>
      </c>
      <c r="F7549" s="1" t="str">
        <f>IFERROR(__xludf.DUMMYFUNCTION("""COMPUTED_VALUE"""),"C#")</f>
        <v>C#</v>
      </c>
      <c r="G7549" s="1" t="str">
        <f>IFERROR(__xludf.DUMMYFUNCTION("""COMPUTED_VALUE"""),"HTML/CSS")</f>
        <v>HTML/CSS</v>
      </c>
      <c r="H7549" s="1" t="str">
        <f>IFERROR(__xludf.DUMMYFUNCTION("""COMPUTED_VALUE"""),"JavaScript")</f>
        <v>JavaScript</v>
      </c>
      <c r="I7549" s="1" t="str">
        <f>IFERROR(__xludf.DUMMYFUNCTION("""COMPUTED_VALUE"""),"SQL")</f>
        <v>SQL</v>
      </c>
      <c r="J7549" s="1" t="str">
        <f>IFERROR(__xludf.DUMMYFUNCTION("""COMPUTED_VALUE"""),"VBA")</f>
        <v>VBA</v>
      </c>
    </row>
    <row r="7550">
      <c r="B7550" s="1" t="str">
        <f>IFERROR(__xludf.DUMMYFUNCTION("""COMPUTED_VALUE"""),"PHP;Python;SQL")</f>
        <v>PHP;Python;SQL</v>
      </c>
      <c r="E7550" s="1" t="str">
        <f>IFERROR(__xludf.DUMMYFUNCTION("UNIQUE(SPLIT(B7550,"";""))"),"PHP")</f>
        <v>PHP</v>
      </c>
      <c r="F7550" s="1" t="str">
        <f>IFERROR(__xludf.DUMMYFUNCTION("""COMPUTED_VALUE"""),"Python")</f>
        <v>Python</v>
      </c>
      <c r="G7550" s="1" t="str">
        <f>IFERROR(__xludf.DUMMYFUNCTION("""COMPUTED_VALUE"""),"SQL")</f>
        <v>SQL</v>
      </c>
    </row>
    <row r="7551">
      <c r="B7551" s="1" t="str">
        <f>IFERROR(__xludf.DUMMYFUNCTION("""COMPUTED_VALUE"""),"Bash/Shell/PowerShell;HTML/CSS;JavaScript;SQL;Other(s):")</f>
        <v>Bash/Shell/PowerShell;HTML/CSS;JavaScript;SQL;Other(s):</v>
      </c>
      <c r="E7551" s="1" t="str">
        <f>IFERROR(__xludf.DUMMYFUNCTION("UNIQUE(SPLIT(B7551,"";""))"),"Bash/Shell/PowerShell")</f>
        <v>Bash/Shell/PowerShell</v>
      </c>
      <c r="F7551" s="1" t="str">
        <f>IFERROR(__xludf.DUMMYFUNCTION("""COMPUTED_VALUE"""),"HTML/CSS")</f>
        <v>HTML/CSS</v>
      </c>
      <c r="G7551" s="1" t="str">
        <f>IFERROR(__xludf.DUMMYFUNCTION("""COMPUTED_VALUE"""),"JavaScript")</f>
        <v>JavaScript</v>
      </c>
      <c r="H7551" s="1" t="str">
        <f>IFERROR(__xludf.DUMMYFUNCTION("""COMPUTED_VALUE"""),"SQL")</f>
        <v>SQL</v>
      </c>
      <c r="I7551" s="1" t="str">
        <f>IFERROR(__xludf.DUMMYFUNCTION("""COMPUTED_VALUE"""),"Other(s):")</f>
        <v>Other(s):</v>
      </c>
    </row>
    <row r="7552">
      <c r="B7552" s="1" t="str">
        <f>IFERROR(__xludf.DUMMYFUNCTION("""COMPUTED_VALUE"""),"Bash/Shell/PowerShell;HTML/CSS;JavaScript")</f>
        <v>Bash/Shell/PowerShell;HTML/CSS;JavaScript</v>
      </c>
      <c r="E7552" s="1" t="str">
        <f>IFERROR(__xludf.DUMMYFUNCTION("UNIQUE(SPLIT(B7552,"";""))"),"Bash/Shell/PowerShell")</f>
        <v>Bash/Shell/PowerShell</v>
      </c>
      <c r="F7552" s="1" t="str">
        <f>IFERROR(__xludf.DUMMYFUNCTION("""COMPUTED_VALUE"""),"HTML/CSS")</f>
        <v>HTML/CSS</v>
      </c>
      <c r="G7552" s="1" t="str">
        <f>IFERROR(__xludf.DUMMYFUNCTION("""COMPUTED_VALUE"""),"JavaScript")</f>
        <v>JavaScript</v>
      </c>
    </row>
    <row r="7553">
      <c r="B7553" s="1" t="str">
        <f>IFERROR(__xludf.DUMMYFUNCTION("""COMPUTED_VALUE"""),"HTML/CSS;Java;Python")</f>
        <v>HTML/CSS;Java;Python</v>
      </c>
      <c r="E7553" s="1" t="str">
        <f>IFERROR(__xludf.DUMMYFUNCTION("UNIQUE(SPLIT(B7553,"";""))"),"HTML/CSS")</f>
        <v>HTML/CSS</v>
      </c>
      <c r="F7553" s="1" t="str">
        <f>IFERROR(__xludf.DUMMYFUNCTION("""COMPUTED_VALUE"""),"Java")</f>
        <v>Java</v>
      </c>
      <c r="G7553" s="1" t="str">
        <f>IFERROR(__xludf.DUMMYFUNCTION("""COMPUTED_VALUE"""),"Python")</f>
        <v>Python</v>
      </c>
    </row>
    <row r="7554">
      <c r="B7554" s="1" t="str">
        <f>IFERROR(__xludf.DUMMYFUNCTION("""COMPUTED_VALUE"""),"C#;HTML/CSS;JavaScript;SQL;VBA")</f>
        <v>C#;HTML/CSS;JavaScript;SQL;VBA</v>
      </c>
      <c r="E7554" s="1" t="str">
        <f>IFERROR(__xludf.DUMMYFUNCTION("UNIQUE(SPLIT(B7554,"";""))"),"C#")</f>
        <v>C#</v>
      </c>
      <c r="F7554" s="1" t="str">
        <f>IFERROR(__xludf.DUMMYFUNCTION("""COMPUTED_VALUE"""),"HTML/CSS")</f>
        <v>HTML/CSS</v>
      </c>
      <c r="G7554" s="1" t="str">
        <f>IFERROR(__xludf.DUMMYFUNCTION("""COMPUTED_VALUE"""),"JavaScript")</f>
        <v>JavaScript</v>
      </c>
      <c r="H7554" s="1" t="str">
        <f>IFERROR(__xludf.DUMMYFUNCTION("""COMPUTED_VALUE"""),"SQL")</f>
        <v>SQL</v>
      </c>
      <c r="I7554" s="1" t="str">
        <f>IFERROR(__xludf.DUMMYFUNCTION("""COMPUTED_VALUE"""),"VBA")</f>
        <v>VBA</v>
      </c>
    </row>
    <row r="7555">
      <c r="B7555" s="1" t="str">
        <f>IFERROR(__xludf.DUMMYFUNCTION("""COMPUTED_VALUE"""),"C++;Go;JavaScript;Python")</f>
        <v>C++;Go;JavaScript;Python</v>
      </c>
      <c r="E7555" s="1" t="str">
        <f>IFERROR(__xludf.DUMMYFUNCTION("UNIQUE(SPLIT(B7555,"";""))"),"C++")</f>
        <v>C++</v>
      </c>
      <c r="F7555" s="1" t="str">
        <f>IFERROR(__xludf.DUMMYFUNCTION("""COMPUTED_VALUE"""),"Go")</f>
        <v>Go</v>
      </c>
      <c r="G7555" s="1" t="str">
        <f>IFERROR(__xludf.DUMMYFUNCTION("""COMPUTED_VALUE"""),"JavaScript")</f>
        <v>JavaScript</v>
      </c>
      <c r="H7555" s="1" t="str">
        <f>IFERROR(__xludf.DUMMYFUNCTION("""COMPUTED_VALUE"""),"Python")</f>
        <v>Python</v>
      </c>
    </row>
    <row r="7556">
      <c r="B7556" s="1" t="str">
        <f>IFERROR(__xludf.DUMMYFUNCTION("""COMPUTED_VALUE"""),"Bash/Shell/PowerShell;C#;HTML/CSS;JavaScript;PHP;Python;Ruby;SQL")</f>
        <v>Bash/Shell/PowerShell;C#;HTML/CSS;JavaScript;PHP;Python;Ruby;SQL</v>
      </c>
      <c r="E7556" s="1" t="str">
        <f>IFERROR(__xludf.DUMMYFUNCTION("UNIQUE(SPLIT(B7556,"";""))"),"Bash/Shell/PowerShell")</f>
        <v>Bash/Shell/PowerShell</v>
      </c>
      <c r="F7556" s="1" t="str">
        <f>IFERROR(__xludf.DUMMYFUNCTION("""COMPUTED_VALUE"""),"C#")</f>
        <v>C#</v>
      </c>
      <c r="G7556" s="1" t="str">
        <f>IFERROR(__xludf.DUMMYFUNCTION("""COMPUTED_VALUE"""),"HTML/CSS")</f>
        <v>HTML/CSS</v>
      </c>
      <c r="H7556" s="1" t="str">
        <f>IFERROR(__xludf.DUMMYFUNCTION("""COMPUTED_VALUE"""),"JavaScript")</f>
        <v>JavaScript</v>
      </c>
      <c r="I7556" s="1" t="str">
        <f>IFERROR(__xludf.DUMMYFUNCTION("""COMPUTED_VALUE"""),"PHP")</f>
        <v>PHP</v>
      </c>
      <c r="J7556" s="1" t="str">
        <f>IFERROR(__xludf.DUMMYFUNCTION("""COMPUTED_VALUE"""),"Python")</f>
        <v>Python</v>
      </c>
      <c r="K7556" s="1" t="str">
        <f>IFERROR(__xludf.DUMMYFUNCTION("""COMPUTED_VALUE"""),"Ruby")</f>
        <v>Ruby</v>
      </c>
      <c r="L7556" s="1" t="str">
        <f>IFERROR(__xludf.DUMMYFUNCTION("""COMPUTED_VALUE"""),"SQL")</f>
        <v>SQL</v>
      </c>
    </row>
    <row r="7557">
      <c r="B7557" s="1" t="str">
        <f>IFERROR(__xludf.DUMMYFUNCTION("""COMPUTED_VALUE"""),"Java;JavaScript;Python")</f>
        <v>Java;JavaScript;Python</v>
      </c>
      <c r="E7557" s="1" t="str">
        <f>IFERROR(__xludf.DUMMYFUNCTION("UNIQUE(SPLIT(B7557,"";""))"),"Java")</f>
        <v>Java</v>
      </c>
      <c r="F7557" s="1" t="str">
        <f>IFERROR(__xludf.DUMMYFUNCTION("""COMPUTED_VALUE"""),"JavaScript")</f>
        <v>JavaScript</v>
      </c>
      <c r="G7557" s="1" t="str">
        <f>IFERROR(__xludf.DUMMYFUNCTION("""COMPUTED_VALUE"""),"Python")</f>
        <v>Python</v>
      </c>
    </row>
    <row r="7558">
      <c r="B7558" s="1" t="str">
        <f>IFERROR(__xludf.DUMMYFUNCTION("""COMPUTED_VALUE"""),"Bash/Shell/PowerShell;HTML/CSS;JavaScript;PHP;Python;Ruby;Other(s):")</f>
        <v>Bash/Shell/PowerShell;HTML/CSS;JavaScript;PHP;Python;Ruby;Other(s):</v>
      </c>
      <c r="E7558" s="1" t="str">
        <f>IFERROR(__xludf.DUMMYFUNCTION("UNIQUE(SPLIT(B7558,"";""))"),"Bash/Shell/PowerShell")</f>
        <v>Bash/Shell/PowerShell</v>
      </c>
      <c r="F7558" s="1" t="str">
        <f>IFERROR(__xludf.DUMMYFUNCTION("""COMPUTED_VALUE"""),"HTML/CSS")</f>
        <v>HTML/CSS</v>
      </c>
      <c r="G7558" s="1" t="str">
        <f>IFERROR(__xludf.DUMMYFUNCTION("""COMPUTED_VALUE"""),"JavaScript")</f>
        <v>JavaScript</v>
      </c>
      <c r="H7558" s="1" t="str">
        <f>IFERROR(__xludf.DUMMYFUNCTION("""COMPUTED_VALUE"""),"PHP")</f>
        <v>PHP</v>
      </c>
      <c r="I7558" s="1" t="str">
        <f>IFERROR(__xludf.DUMMYFUNCTION("""COMPUTED_VALUE"""),"Python")</f>
        <v>Python</v>
      </c>
      <c r="J7558" s="1" t="str">
        <f>IFERROR(__xludf.DUMMYFUNCTION("""COMPUTED_VALUE"""),"Ruby")</f>
        <v>Ruby</v>
      </c>
      <c r="K7558" s="1" t="str">
        <f>IFERROR(__xludf.DUMMYFUNCTION("""COMPUTED_VALUE"""),"Other(s):")</f>
        <v>Other(s):</v>
      </c>
    </row>
    <row r="7559">
      <c r="B7559" s="1" t="str">
        <f>IFERROR(__xludf.DUMMYFUNCTION("""COMPUTED_VALUE"""),"Assembly;Bash/Shell/PowerShell;C;C#;Clojure;HTML/CSS;Java;JavaScript;Python;Rust;SQL")</f>
        <v>Assembly;Bash/Shell/PowerShell;C;C#;Clojure;HTML/CSS;Java;JavaScript;Python;Rust;SQL</v>
      </c>
      <c r="E7559" s="1" t="str">
        <f>IFERROR(__xludf.DUMMYFUNCTION("UNIQUE(SPLIT(B7559,"";""))"),"Assembly")</f>
        <v>Assembly</v>
      </c>
      <c r="F7559" s="1" t="str">
        <f>IFERROR(__xludf.DUMMYFUNCTION("""COMPUTED_VALUE"""),"Bash/Shell/PowerShell")</f>
        <v>Bash/Shell/PowerShell</v>
      </c>
      <c r="G7559" s="1" t="str">
        <f>IFERROR(__xludf.DUMMYFUNCTION("""COMPUTED_VALUE"""),"C")</f>
        <v>C</v>
      </c>
      <c r="H7559" s="1" t="str">
        <f>IFERROR(__xludf.DUMMYFUNCTION("""COMPUTED_VALUE"""),"C#")</f>
        <v>C#</v>
      </c>
      <c r="I7559" s="1" t="str">
        <f>IFERROR(__xludf.DUMMYFUNCTION("""COMPUTED_VALUE"""),"Clojure")</f>
        <v>Clojure</v>
      </c>
      <c r="J7559" s="1" t="str">
        <f>IFERROR(__xludf.DUMMYFUNCTION("""COMPUTED_VALUE"""),"HTML/CSS")</f>
        <v>HTML/CSS</v>
      </c>
      <c r="K7559" s="1" t="str">
        <f>IFERROR(__xludf.DUMMYFUNCTION("""COMPUTED_VALUE"""),"Java")</f>
        <v>Java</v>
      </c>
      <c r="L7559" s="1" t="str">
        <f>IFERROR(__xludf.DUMMYFUNCTION("""COMPUTED_VALUE"""),"JavaScript")</f>
        <v>JavaScript</v>
      </c>
      <c r="M7559" s="1" t="str">
        <f>IFERROR(__xludf.DUMMYFUNCTION("""COMPUTED_VALUE"""),"Python")</f>
        <v>Python</v>
      </c>
      <c r="N7559" s="1" t="str">
        <f>IFERROR(__xludf.DUMMYFUNCTION("""COMPUTED_VALUE"""),"Rust")</f>
        <v>Rust</v>
      </c>
      <c r="O7559" s="1" t="str">
        <f>IFERROR(__xludf.DUMMYFUNCTION("""COMPUTED_VALUE"""),"SQL")</f>
        <v>SQL</v>
      </c>
    </row>
    <row r="7560">
      <c r="B7560" s="1" t="str">
        <f>IFERROR(__xludf.DUMMYFUNCTION("""COMPUTED_VALUE"""),"C++;C#;Python;SQL")</f>
        <v>C++;C#;Python;SQL</v>
      </c>
      <c r="E7560" s="1" t="str">
        <f>IFERROR(__xludf.DUMMYFUNCTION("UNIQUE(SPLIT(B7560,"";""))"),"C++")</f>
        <v>C++</v>
      </c>
      <c r="F7560" s="1" t="str">
        <f>IFERROR(__xludf.DUMMYFUNCTION("""COMPUTED_VALUE"""),"C#")</f>
        <v>C#</v>
      </c>
      <c r="G7560" s="1" t="str">
        <f>IFERROR(__xludf.DUMMYFUNCTION("""COMPUTED_VALUE"""),"Python")</f>
        <v>Python</v>
      </c>
      <c r="H7560" s="1" t="str">
        <f>IFERROR(__xludf.DUMMYFUNCTION("""COMPUTED_VALUE"""),"SQL")</f>
        <v>SQL</v>
      </c>
    </row>
    <row r="7561">
      <c r="B7561" s="1" t="str">
        <f>IFERROR(__xludf.DUMMYFUNCTION("""COMPUTED_VALUE"""),"C;C++;PHP;Python;R;Ruby")</f>
        <v>C;C++;PHP;Python;R;Ruby</v>
      </c>
      <c r="E7561" s="1" t="str">
        <f>IFERROR(__xludf.DUMMYFUNCTION("UNIQUE(SPLIT(B7561,"";""))"),"C")</f>
        <v>C</v>
      </c>
      <c r="F7561" s="1" t="str">
        <f>IFERROR(__xludf.DUMMYFUNCTION("""COMPUTED_VALUE"""),"C++")</f>
        <v>C++</v>
      </c>
      <c r="G7561" s="1" t="str">
        <f>IFERROR(__xludf.DUMMYFUNCTION("""COMPUTED_VALUE"""),"PHP")</f>
        <v>PHP</v>
      </c>
      <c r="H7561" s="1" t="str">
        <f>IFERROR(__xludf.DUMMYFUNCTION("""COMPUTED_VALUE"""),"Python")</f>
        <v>Python</v>
      </c>
      <c r="I7561" s="1" t="str">
        <f>IFERROR(__xludf.DUMMYFUNCTION("""COMPUTED_VALUE"""),"R")</f>
        <v>R</v>
      </c>
      <c r="J7561" s="1" t="str">
        <f>IFERROR(__xludf.DUMMYFUNCTION("""COMPUTED_VALUE"""),"Ruby")</f>
        <v>Ruby</v>
      </c>
    </row>
    <row r="7562">
      <c r="B7562" s="1" t="str">
        <f>IFERROR(__xludf.DUMMYFUNCTION("""COMPUTED_VALUE"""),"Assembly;Bash/Shell/PowerShell;C;Erlang;HTML/CSS;Java;JavaScript;Python;SQL")</f>
        <v>Assembly;Bash/Shell/PowerShell;C;Erlang;HTML/CSS;Java;JavaScript;Python;SQL</v>
      </c>
      <c r="E7562" s="1" t="str">
        <f>IFERROR(__xludf.DUMMYFUNCTION("UNIQUE(SPLIT(B7562,"";""))"),"Assembly")</f>
        <v>Assembly</v>
      </c>
      <c r="F7562" s="1" t="str">
        <f>IFERROR(__xludf.DUMMYFUNCTION("""COMPUTED_VALUE"""),"Bash/Shell/PowerShell")</f>
        <v>Bash/Shell/PowerShell</v>
      </c>
      <c r="G7562" s="1" t="str">
        <f>IFERROR(__xludf.DUMMYFUNCTION("""COMPUTED_VALUE"""),"C")</f>
        <v>C</v>
      </c>
      <c r="H7562" s="1" t="str">
        <f>IFERROR(__xludf.DUMMYFUNCTION("""COMPUTED_VALUE"""),"Erlang")</f>
        <v>Erlang</v>
      </c>
      <c r="I7562" s="1" t="str">
        <f>IFERROR(__xludf.DUMMYFUNCTION("""COMPUTED_VALUE"""),"HTML/CSS")</f>
        <v>HTML/CSS</v>
      </c>
      <c r="J7562" s="1" t="str">
        <f>IFERROR(__xludf.DUMMYFUNCTION("""COMPUTED_VALUE"""),"Java")</f>
        <v>Java</v>
      </c>
      <c r="K7562" s="1" t="str">
        <f>IFERROR(__xludf.DUMMYFUNCTION("""COMPUTED_VALUE"""),"JavaScript")</f>
        <v>JavaScript</v>
      </c>
      <c r="L7562" s="1" t="str">
        <f>IFERROR(__xludf.DUMMYFUNCTION("""COMPUTED_VALUE"""),"Python")</f>
        <v>Python</v>
      </c>
      <c r="M7562" s="1" t="str">
        <f>IFERROR(__xludf.DUMMYFUNCTION("""COMPUTED_VALUE"""),"SQL")</f>
        <v>SQL</v>
      </c>
    </row>
    <row r="7563">
      <c r="B7563" s="1" t="str">
        <f>IFERROR(__xludf.DUMMYFUNCTION("""COMPUTED_VALUE"""),"C++;HTML/CSS;Java;JavaScript;Python;TypeScript")</f>
        <v>C++;HTML/CSS;Java;JavaScript;Python;TypeScript</v>
      </c>
      <c r="E7563" s="1" t="str">
        <f>IFERROR(__xludf.DUMMYFUNCTION("UNIQUE(SPLIT(B7563,"";""))"),"C++")</f>
        <v>C++</v>
      </c>
      <c r="F7563" s="1" t="str">
        <f>IFERROR(__xludf.DUMMYFUNCTION("""COMPUTED_VALUE"""),"HTML/CSS")</f>
        <v>HTML/CSS</v>
      </c>
      <c r="G7563" s="1" t="str">
        <f>IFERROR(__xludf.DUMMYFUNCTION("""COMPUTED_VALUE"""),"Java")</f>
        <v>Java</v>
      </c>
      <c r="H7563" s="1" t="str">
        <f>IFERROR(__xludf.DUMMYFUNCTION("""COMPUTED_VALUE"""),"JavaScript")</f>
        <v>JavaScript</v>
      </c>
      <c r="I7563" s="1" t="str">
        <f>IFERROR(__xludf.DUMMYFUNCTION("""COMPUTED_VALUE"""),"Python")</f>
        <v>Python</v>
      </c>
      <c r="J7563" s="1" t="str">
        <f>IFERROR(__xludf.DUMMYFUNCTION("""COMPUTED_VALUE"""),"TypeScript")</f>
        <v>TypeScript</v>
      </c>
    </row>
    <row r="7564">
      <c r="B7564" s="1" t="str">
        <f>IFERROR(__xludf.DUMMYFUNCTION("""COMPUTED_VALUE"""),"HTML/CSS;PHP;Python")</f>
        <v>HTML/CSS;PHP;Python</v>
      </c>
      <c r="E7564" s="1" t="str">
        <f>IFERROR(__xludf.DUMMYFUNCTION("UNIQUE(SPLIT(B7564,"";""))"),"HTML/CSS")</f>
        <v>HTML/CSS</v>
      </c>
      <c r="F7564" s="1" t="str">
        <f>IFERROR(__xludf.DUMMYFUNCTION("""COMPUTED_VALUE"""),"PHP")</f>
        <v>PHP</v>
      </c>
      <c r="G7564" s="1" t="str">
        <f>IFERROR(__xludf.DUMMYFUNCTION("""COMPUTED_VALUE"""),"Python")</f>
        <v>Python</v>
      </c>
    </row>
    <row r="7565">
      <c r="B7565" s="1" t="str">
        <f>IFERROR(__xludf.DUMMYFUNCTION("""COMPUTED_VALUE"""),"Bash/Shell/PowerShell;HTML/CSS;JavaScript;Python;R;SQL")</f>
        <v>Bash/Shell/PowerShell;HTML/CSS;JavaScript;Python;R;SQL</v>
      </c>
      <c r="E7565" s="1" t="str">
        <f>IFERROR(__xludf.DUMMYFUNCTION("UNIQUE(SPLIT(B7565,"";""))"),"Bash/Shell/PowerShell")</f>
        <v>Bash/Shell/PowerShell</v>
      </c>
      <c r="F7565" s="1" t="str">
        <f>IFERROR(__xludf.DUMMYFUNCTION("""COMPUTED_VALUE"""),"HTML/CSS")</f>
        <v>HTML/CSS</v>
      </c>
      <c r="G7565" s="1" t="str">
        <f>IFERROR(__xludf.DUMMYFUNCTION("""COMPUTED_VALUE"""),"JavaScript")</f>
        <v>JavaScript</v>
      </c>
      <c r="H7565" s="1" t="str">
        <f>IFERROR(__xludf.DUMMYFUNCTION("""COMPUTED_VALUE"""),"Python")</f>
        <v>Python</v>
      </c>
      <c r="I7565" s="1" t="str">
        <f>IFERROR(__xludf.DUMMYFUNCTION("""COMPUTED_VALUE"""),"R")</f>
        <v>R</v>
      </c>
      <c r="J7565" s="1" t="str">
        <f>IFERROR(__xludf.DUMMYFUNCTION("""COMPUTED_VALUE"""),"SQL")</f>
        <v>SQL</v>
      </c>
    </row>
    <row r="7566">
      <c r="B7566" s="1" t="str">
        <f>IFERROR(__xludf.DUMMYFUNCTION("""COMPUTED_VALUE"""),"Bash/Shell/PowerShell;C;Java;Kotlin;Python")</f>
        <v>Bash/Shell/PowerShell;C;Java;Kotlin;Python</v>
      </c>
      <c r="E7566" s="1" t="str">
        <f>IFERROR(__xludf.DUMMYFUNCTION("UNIQUE(SPLIT(B7566,"";""))"),"Bash/Shell/PowerShell")</f>
        <v>Bash/Shell/PowerShell</v>
      </c>
      <c r="F7566" s="1" t="str">
        <f>IFERROR(__xludf.DUMMYFUNCTION("""COMPUTED_VALUE"""),"C")</f>
        <v>C</v>
      </c>
      <c r="G7566" s="1" t="str">
        <f>IFERROR(__xludf.DUMMYFUNCTION("""COMPUTED_VALUE"""),"Java")</f>
        <v>Java</v>
      </c>
      <c r="H7566" s="1" t="str">
        <f>IFERROR(__xludf.DUMMYFUNCTION("""COMPUTED_VALUE"""),"Kotlin")</f>
        <v>Kotlin</v>
      </c>
      <c r="I7566" s="1" t="str">
        <f>IFERROR(__xludf.DUMMYFUNCTION("""COMPUTED_VALUE"""),"Python")</f>
        <v>Python</v>
      </c>
    </row>
    <row r="7567">
      <c r="B7567" s="1" t="str">
        <f>IFERROR(__xludf.DUMMYFUNCTION("""COMPUTED_VALUE"""),"Bash/Shell/PowerShell;HTML/CSS;JavaScript;PHP;Rust;Other(s):")</f>
        <v>Bash/Shell/PowerShell;HTML/CSS;JavaScript;PHP;Rust;Other(s):</v>
      </c>
      <c r="E7567" s="1" t="str">
        <f>IFERROR(__xludf.DUMMYFUNCTION("UNIQUE(SPLIT(B7567,"";""))"),"Bash/Shell/PowerShell")</f>
        <v>Bash/Shell/PowerShell</v>
      </c>
      <c r="F7567" s="1" t="str">
        <f>IFERROR(__xludf.DUMMYFUNCTION("""COMPUTED_VALUE"""),"HTML/CSS")</f>
        <v>HTML/CSS</v>
      </c>
      <c r="G7567" s="1" t="str">
        <f>IFERROR(__xludf.DUMMYFUNCTION("""COMPUTED_VALUE"""),"JavaScript")</f>
        <v>JavaScript</v>
      </c>
      <c r="H7567" s="1" t="str">
        <f>IFERROR(__xludf.DUMMYFUNCTION("""COMPUTED_VALUE"""),"PHP")</f>
        <v>PHP</v>
      </c>
      <c r="I7567" s="1" t="str">
        <f>IFERROR(__xludf.DUMMYFUNCTION("""COMPUTED_VALUE"""),"Rust")</f>
        <v>Rust</v>
      </c>
      <c r="J7567" s="1" t="str">
        <f>IFERROR(__xludf.DUMMYFUNCTION("""COMPUTED_VALUE"""),"Other(s):")</f>
        <v>Other(s):</v>
      </c>
    </row>
    <row r="7568">
      <c r="B7568" s="1" t="str">
        <f>IFERROR(__xludf.DUMMYFUNCTION("""COMPUTED_VALUE"""),"Go;Python;SQL")</f>
        <v>Go;Python;SQL</v>
      </c>
      <c r="E7568" s="1" t="str">
        <f>IFERROR(__xludf.DUMMYFUNCTION("UNIQUE(SPLIT(B7568,"";""))"),"Go")</f>
        <v>Go</v>
      </c>
      <c r="F7568" s="1" t="str">
        <f>IFERROR(__xludf.DUMMYFUNCTION("""COMPUTED_VALUE"""),"Python")</f>
        <v>Python</v>
      </c>
      <c r="G7568" s="1" t="str">
        <f>IFERROR(__xludf.DUMMYFUNCTION("""COMPUTED_VALUE"""),"SQL")</f>
        <v>SQL</v>
      </c>
    </row>
    <row r="7569">
      <c r="B7569" s="1" t="str">
        <f>IFERROR(__xludf.DUMMYFUNCTION("""COMPUTED_VALUE"""),"Bash/Shell/PowerShell;C;C++;HTML/CSS;JavaScript;PHP;Python;R;SQL;VBA")</f>
        <v>Bash/Shell/PowerShell;C;C++;HTML/CSS;JavaScript;PHP;Python;R;SQL;VBA</v>
      </c>
      <c r="E7569" s="1" t="str">
        <f>IFERROR(__xludf.DUMMYFUNCTION("UNIQUE(SPLIT(B7569,"";""))"),"Bash/Shell/PowerShell")</f>
        <v>Bash/Shell/PowerShell</v>
      </c>
      <c r="F7569" s="1" t="str">
        <f>IFERROR(__xludf.DUMMYFUNCTION("""COMPUTED_VALUE"""),"C")</f>
        <v>C</v>
      </c>
      <c r="G7569" s="1" t="str">
        <f>IFERROR(__xludf.DUMMYFUNCTION("""COMPUTED_VALUE"""),"C++")</f>
        <v>C++</v>
      </c>
      <c r="H7569" s="1" t="str">
        <f>IFERROR(__xludf.DUMMYFUNCTION("""COMPUTED_VALUE"""),"HTML/CSS")</f>
        <v>HTML/CSS</v>
      </c>
      <c r="I7569" s="1" t="str">
        <f>IFERROR(__xludf.DUMMYFUNCTION("""COMPUTED_VALUE"""),"JavaScript")</f>
        <v>JavaScript</v>
      </c>
      <c r="J7569" s="1" t="str">
        <f>IFERROR(__xludf.DUMMYFUNCTION("""COMPUTED_VALUE"""),"PHP")</f>
        <v>PHP</v>
      </c>
      <c r="K7569" s="1" t="str">
        <f>IFERROR(__xludf.DUMMYFUNCTION("""COMPUTED_VALUE"""),"Python")</f>
        <v>Python</v>
      </c>
      <c r="L7569" s="1" t="str">
        <f>IFERROR(__xludf.DUMMYFUNCTION("""COMPUTED_VALUE"""),"R")</f>
        <v>R</v>
      </c>
      <c r="M7569" s="1" t="str">
        <f>IFERROR(__xludf.DUMMYFUNCTION("""COMPUTED_VALUE"""),"SQL")</f>
        <v>SQL</v>
      </c>
      <c r="N7569" s="1" t="str">
        <f>IFERROR(__xludf.DUMMYFUNCTION("""COMPUTED_VALUE"""),"VBA")</f>
        <v>VBA</v>
      </c>
    </row>
    <row r="7570">
      <c r="B7570" s="1" t="str">
        <f>IFERROR(__xludf.DUMMYFUNCTION("""COMPUTED_VALUE"""),"HTML/CSS;Java;JavaScript;Kotlin")</f>
        <v>HTML/CSS;Java;JavaScript;Kotlin</v>
      </c>
      <c r="E7570" s="1" t="str">
        <f>IFERROR(__xludf.DUMMYFUNCTION("UNIQUE(SPLIT(B7570,"";""))"),"HTML/CSS")</f>
        <v>HTML/CSS</v>
      </c>
      <c r="F7570" s="1" t="str">
        <f>IFERROR(__xludf.DUMMYFUNCTION("""COMPUTED_VALUE"""),"Java")</f>
        <v>Java</v>
      </c>
      <c r="G7570" s="1" t="str">
        <f>IFERROR(__xludf.DUMMYFUNCTION("""COMPUTED_VALUE"""),"JavaScript")</f>
        <v>JavaScript</v>
      </c>
      <c r="H7570" s="1" t="str">
        <f>IFERROR(__xludf.DUMMYFUNCTION("""COMPUTED_VALUE"""),"Kotlin")</f>
        <v>Kotlin</v>
      </c>
    </row>
    <row r="7571">
      <c r="B7571" s="1" t="str">
        <f>IFERROR(__xludf.DUMMYFUNCTION("""COMPUTED_VALUE"""),"Bash/Shell/PowerShell;C++;C#;HTML/CSS;Java;JavaScript;PHP;Python;Ruby;SQL;Swift;TypeScript")</f>
        <v>Bash/Shell/PowerShell;C++;C#;HTML/CSS;Java;JavaScript;PHP;Python;Ruby;SQL;Swift;TypeScript</v>
      </c>
      <c r="E7571" s="1" t="str">
        <f>IFERROR(__xludf.DUMMYFUNCTION("UNIQUE(SPLIT(B7571,"";""))"),"Bash/Shell/PowerShell")</f>
        <v>Bash/Shell/PowerShell</v>
      </c>
      <c r="F7571" s="1" t="str">
        <f>IFERROR(__xludf.DUMMYFUNCTION("""COMPUTED_VALUE"""),"C++")</f>
        <v>C++</v>
      </c>
      <c r="G7571" s="1" t="str">
        <f>IFERROR(__xludf.DUMMYFUNCTION("""COMPUTED_VALUE"""),"C#")</f>
        <v>C#</v>
      </c>
      <c r="H7571" s="1" t="str">
        <f>IFERROR(__xludf.DUMMYFUNCTION("""COMPUTED_VALUE"""),"HTML/CSS")</f>
        <v>HTML/CSS</v>
      </c>
      <c r="I7571" s="1" t="str">
        <f>IFERROR(__xludf.DUMMYFUNCTION("""COMPUTED_VALUE"""),"Java")</f>
        <v>Java</v>
      </c>
      <c r="J7571" s="1" t="str">
        <f>IFERROR(__xludf.DUMMYFUNCTION("""COMPUTED_VALUE"""),"JavaScript")</f>
        <v>JavaScript</v>
      </c>
      <c r="K7571" s="1" t="str">
        <f>IFERROR(__xludf.DUMMYFUNCTION("""COMPUTED_VALUE"""),"PHP")</f>
        <v>PHP</v>
      </c>
      <c r="L7571" s="1" t="str">
        <f>IFERROR(__xludf.DUMMYFUNCTION("""COMPUTED_VALUE"""),"Python")</f>
        <v>Python</v>
      </c>
      <c r="M7571" s="1" t="str">
        <f>IFERROR(__xludf.DUMMYFUNCTION("""COMPUTED_VALUE"""),"Ruby")</f>
        <v>Ruby</v>
      </c>
      <c r="N7571" s="1" t="str">
        <f>IFERROR(__xludf.DUMMYFUNCTION("""COMPUTED_VALUE"""),"SQL")</f>
        <v>SQL</v>
      </c>
      <c r="O7571" s="1" t="str">
        <f>IFERROR(__xludf.DUMMYFUNCTION("""COMPUTED_VALUE"""),"Swift")</f>
        <v>Swift</v>
      </c>
      <c r="P7571" s="1" t="str">
        <f>IFERROR(__xludf.DUMMYFUNCTION("""COMPUTED_VALUE"""),"TypeScript")</f>
        <v>TypeScript</v>
      </c>
    </row>
    <row r="7572">
      <c r="B7572" s="1" t="str">
        <f>IFERROR(__xludf.DUMMYFUNCTION("""COMPUTED_VALUE"""),"Bash/Shell/PowerShell;JavaScript;Python;Rust;Other(s):")</f>
        <v>Bash/Shell/PowerShell;JavaScript;Python;Rust;Other(s):</v>
      </c>
      <c r="E7572" s="1" t="str">
        <f>IFERROR(__xludf.DUMMYFUNCTION("UNIQUE(SPLIT(B7572,"";""))"),"Bash/Shell/PowerShell")</f>
        <v>Bash/Shell/PowerShell</v>
      </c>
      <c r="F7572" s="1" t="str">
        <f>IFERROR(__xludf.DUMMYFUNCTION("""COMPUTED_VALUE"""),"JavaScript")</f>
        <v>JavaScript</v>
      </c>
      <c r="G7572" s="1" t="str">
        <f>IFERROR(__xludf.DUMMYFUNCTION("""COMPUTED_VALUE"""),"Python")</f>
        <v>Python</v>
      </c>
      <c r="H7572" s="1" t="str">
        <f>IFERROR(__xludf.DUMMYFUNCTION("""COMPUTED_VALUE"""),"Rust")</f>
        <v>Rust</v>
      </c>
      <c r="I7572" s="1" t="str">
        <f>IFERROR(__xludf.DUMMYFUNCTION("""COMPUTED_VALUE"""),"Other(s):")</f>
        <v>Other(s):</v>
      </c>
    </row>
    <row r="7573">
      <c r="B7573" s="1" t="str">
        <f>IFERROR(__xludf.DUMMYFUNCTION("""COMPUTED_VALUE"""),"Python;Swift")</f>
        <v>Python;Swift</v>
      </c>
      <c r="E7573" s="1" t="str">
        <f>IFERROR(__xludf.DUMMYFUNCTION("UNIQUE(SPLIT(B7573,"";""))"),"Python")</f>
        <v>Python</v>
      </c>
      <c r="F7573" s="1" t="str">
        <f>IFERROR(__xludf.DUMMYFUNCTION("""COMPUTED_VALUE"""),"Swift")</f>
        <v>Swift</v>
      </c>
    </row>
    <row r="7574">
      <c r="B7574" s="1" t="str">
        <f>IFERROR(__xludf.DUMMYFUNCTION("""COMPUTED_VALUE"""),"C#;HTML/CSS;JavaScript;SQL")</f>
        <v>C#;HTML/CSS;JavaScript;SQL</v>
      </c>
      <c r="E7574" s="1" t="str">
        <f>IFERROR(__xludf.DUMMYFUNCTION("UNIQUE(SPLIT(B7574,"";""))"),"C#")</f>
        <v>C#</v>
      </c>
      <c r="F7574" s="1" t="str">
        <f>IFERROR(__xludf.DUMMYFUNCTION("""COMPUTED_VALUE"""),"HTML/CSS")</f>
        <v>HTML/CSS</v>
      </c>
      <c r="G7574" s="1" t="str">
        <f>IFERROR(__xludf.DUMMYFUNCTION("""COMPUTED_VALUE"""),"JavaScript")</f>
        <v>JavaScript</v>
      </c>
      <c r="H7574" s="1" t="str">
        <f>IFERROR(__xludf.DUMMYFUNCTION("""COMPUTED_VALUE"""),"SQL")</f>
        <v>SQL</v>
      </c>
    </row>
    <row r="7575">
      <c r="B7575" s="1" t="str">
        <f>IFERROR(__xludf.DUMMYFUNCTION("""COMPUTED_VALUE"""),"Bash/Shell/PowerShell;HTML/CSS;Java;JavaScript;PHP;Python;Ruby;TypeScript")</f>
        <v>Bash/Shell/PowerShell;HTML/CSS;Java;JavaScript;PHP;Python;Ruby;TypeScript</v>
      </c>
      <c r="E7575" s="1" t="str">
        <f>IFERROR(__xludf.DUMMYFUNCTION("UNIQUE(SPLIT(B7575,"";""))"),"Bash/Shell/PowerShell")</f>
        <v>Bash/Shell/PowerShell</v>
      </c>
      <c r="F7575" s="1" t="str">
        <f>IFERROR(__xludf.DUMMYFUNCTION("""COMPUTED_VALUE"""),"HTML/CSS")</f>
        <v>HTML/CSS</v>
      </c>
      <c r="G7575" s="1" t="str">
        <f>IFERROR(__xludf.DUMMYFUNCTION("""COMPUTED_VALUE"""),"Java")</f>
        <v>Java</v>
      </c>
      <c r="H7575" s="1" t="str">
        <f>IFERROR(__xludf.DUMMYFUNCTION("""COMPUTED_VALUE"""),"JavaScript")</f>
        <v>JavaScript</v>
      </c>
      <c r="I7575" s="1" t="str">
        <f>IFERROR(__xludf.DUMMYFUNCTION("""COMPUTED_VALUE"""),"PHP")</f>
        <v>PHP</v>
      </c>
      <c r="J7575" s="1" t="str">
        <f>IFERROR(__xludf.DUMMYFUNCTION("""COMPUTED_VALUE"""),"Python")</f>
        <v>Python</v>
      </c>
      <c r="K7575" s="1" t="str">
        <f>IFERROR(__xludf.DUMMYFUNCTION("""COMPUTED_VALUE"""),"Ruby")</f>
        <v>Ruby</v>
      </c>
      <c r="L7575" s="1" t="str">
        <f>IFERROR(__xludf.DUMMYFUNCTION("""COMPUTED_VALUE"""),"TypeScript")</f>
        <v>TypeScript</v>
      </c>
    </row>
    <row r="7576">
      <c r="B7576" s="1" t="str">
        <f>IFERROR(__xludf.DUMMYFUNCTION("""COMPUTED_VALUE"""),"Dart;HTML/CSS;Java;PHP;Python;SQL;TypeScript")</f>
        <v>Dart;HTML/CSS;Java;PHP;Python;SQL;TypeScript</v>
      </c>
      <c r="E7576" s="1" t="str">
        <f>IFERROR(__xludf.DUMMYFUNCTION("UNIQUE(SPLIT(B7576,"";""))"),"Dart")</f>
        <v>Dart</v>
      </c>
      <c r="F7576" s="1" t="str">
        <f>IFERROR(__xludf.DUMMYFUNCTION("""COMPUTED_VALUE"""),"HTML/CSS")</f>
        <v>HTML/CSS</v>
      </c>
      <c r="G7576" s="1" t="str">
        <f>IFERROR(__xludf.DUMMYFUNCTION("""COMPUTED_VALUE"""),"Java")</f>
        <v>Java</v>
      </c>
      <c r="H7576" s="1" t="str">
        <f>IFERROR(__xludf.DUMMYFUNCTION("""COMPUTED_VALUE"""),"PHP")</f>
        <v>PHP</v>
      </c>
      <c r="I7576" s="1" t="str">
        <f>IFERROR(__xludf.DUMMYFUNCTION("""COMPUTED_VALUE"""),"Python")</f>
        <v>Python</v>
      </c>
      <c r="J7576" s="1" t="str">
        <f>IFERROR(__xludf.DUMMYFUNCTION("""COMPUTED_VALUE"""),"SQL")</f>
        <v>SQL</v>
      </c>
      <c r="K7576" s="1" t="str">
        <f>IFERROR(__xludf.DUMMYFUNCTION("""COMPUTED_VALUE"""),"TypeScript")</f>
        <v>TypeScript</v>
      </c>
    </row>
    <row r="7577">
      <c r="B7577" s="1" t="str">
        <f>IFERROR(__xludf.DUMMYFUNCTION("""COMPUTED_VALUE"""),"C++")</f>
        <v>C++</v>
      </c>
      <c r="E7577" s="1" t="str">
        <f>IFERROR(__xludf.DUMMYFUNCTION("UNIQUE(SPLIT(B7577,"";""))"),"C++")</f>
        <v>C++</v>
      </c>
    </row>
    <row r="7578">
      <c r="B7578" s="1" t="str">
        <f>IFERROR(__xludf.DUMMYFUNCTION("""COMPUTED_VALUE"""),"Bash/Shell/PowerShell;HTML/CSS;Java;JavaScript;Python;SQL")</f>
        <v>Bash/Shell/PowerShell;HTML/CSS;Java;JavaScript;Python;SQL</v>
      </c>
      <c r="E7578" s="1" t="str">
        <f>IFERROR(__xludf.DUMMYFUNCTION("UNIQUE(SPLIT(B7578,"";""))"),"Bash/Shell/PowerShell")</f>
        <v>Bash/Shell/PowerShell</v>
      </c>
      <c r="F7578" s="1" t="str">
        <f>IFERROR(__xludf.DUMMYFUNCTION("""COMPUTED_VALUE"""),"HTML/CSS")</f>
        <v>HTML/CSS</v>
      </c>
      <c r="G7578" s="1" t="str">
        <f>IFERROR(__xludf.DUMMYFUNCTION("""COMPUTED_VALUE"""),"Java")</f>
        <v>Java</v>
      </c>
      <c r="H7578" s="1" t="str">
        <f>IFERROR(__xludf.DUMMYFUNCTION("""COMPUTED_VALUE"""),"JavaScript")</f>
        <v>JavaScript</v>
      </c>
      <c r="I7578" s="1" t="str">
        <f>IFERROR(__xludf.DUMMYFUNCTION("""COMPUTED_VALUE"""),"Python")</f>
        <v>Python</v>
      </c>
      <c r="J7578" s="1" t="str">
        <f>IFERROR(__xludf.DUMMYFUNCTION("""COMPUTED_VALUE"""),"SQL")</f>
        <v>SQL</v>
      </c>
    </row>
    <row r="7579">
      <c r="B7579" s="1" t="str">
        <f>IFERROR(__xludf.DUMMYFUNCTION("""COMPUTED_VALUE"""),"Bash/Shell/PowerShell;C;C++;Go;HTML/CSS;Java;JavaScript;Kotlin;PHP;Python;SQL")</f>
        <v>Bash/Shell/PowerShell;C;C++;Go;HTML/CSS;Java;JavaScript;Kotlin;PHP;Python;SQL</v>
      </c>
      <c r="E7579" s="1" t="str">
        <f>IFERROR(__xludf.DUMMYFUNCTION("UNIQUE(SPLIT(B7579,"";""))"),"Bash/Shell/PowerShell")</f>
        <v>Bash/Shell/PowerShell</v>
      </c>
      <c r="F7579" s="1" t="str">
        <f>IFERROR(__xludf.DUMMYFUNCTION("""COMPUTED_VALUE"""),"C")</f>
        <v>C</v>
      </c>
      <c r="G7579" s="1" t="str">
        <f>IFERROR(__xludf.DUMMYFUNCTION("""COMPUTED_VALUE"""),"C++")</f>
        <v>C++</v>
      </c>
      <c r="H7579" s="1" t="str">
        <f>IFERROR(__xludf.DUMMYFUNCTION("""COMPUTED_VALUE"""),"Go")</f>
        <v>Go</v>
      </c>
      <c r="I7579" s="1" t="str">
        <f>IFERROR(__xludf.DUMMYFUNCTION("""COMPUTED_VALUE"""),"HTML/CSS")</f>
        <v>HTML/CSS</v>
      </c>
      <c r="J7579" s="1" t="str">
        <f>IFERROR(__xludf.DUMMYFUNCTION("""COMPUTED_VALUE"""),"Java")</f>
        <v>Java</v>
      </c>
      <c r="K7579" s="1" t="str">
        <f>IFERROR(__xludf.DUMMYFUNCTION("""COMPUTED_VALUE"""),"JavaScript")</f>
        <v>JavaScript</v>
      </c>
      <c r="L7579" s="1" t="str">
        <f>IFERROR(__xludf.DUMMYFUNCTION("""COMPUTED_VALUE"""),"Kotlin")</f>
        <v>Kotlin</v>
      </c>
      <c r="M7579" s="1" t="str">
        <f>IFERROR(__xludf.DUMMYFUNCTION("""COMPUTED_VALUE"""),"PHP")</f>
        <v>PHP</v>
      </c>
      <c r="N7579" s="1" t="str">
        <f>IFERROR(__xludf.DUMMYFUNCTION("""COMPUTED_VALUE"""),"Python")</f>
        <v>Python</v>
      </c>
      <c r="O7579" s="1" t="str">
        <f>IFERROR(__xludf.DUMMYFUNCTION("""COMPUTED_VALUE"""),"SQL")</f>
        <v>SQL</v>
      </c>
    </row>
    <row r="7580">
      <c r="B7580" s="1" t="str">
        <f>IFERROR(__xludf.DUMMYFUNCTION("""COMPUTED_VALUE"""),"C;C++;C#;HTML/CSS;JavaScript;PHP")</f>
        <v>C;C++;C#;HTML/CSS;JavaScript;PHP</v>
      </c>
      <c r="E7580" s="1" t="str">
        <f>IFERROR(__xludf.DUMMYFUNCTION("UNIQUE(SPLIT(B7580,"";""))"),"C")</f>
        <v>C</v>
      </c>
      <c r="F7580" s="1" t="str">
        <f>IFERROR(__xludf.DUMMYFUNCTION("""COMPUTED_VALUE"""),"C++")</f>
        <v>C++</v>
      </c>
      <c r="G7580" s="1" t="str">
        <f>IFERROR(__xludf.DUMMYFUNCTION("""COMPUTED_VALUE"""),"C#")</f>
        <v>C#</v>
      </c>
      <c r="H7580" s="1" t="str">
        <f>IFERROR(__xludf.DUMMYFUNCTION("""COMPUTED_VALUE"""),"HTML/CSS")</f>
        <v>HTML/CSS</v>
      </c>
      <c r="I7580" s="1" t="str">
        <f>IFERROR(__xludf.DUMMYFUNCTION("""COMPUTED_VALUE"""),"JavaScript")</f>
        <v>JavaScript</v>
      </c>
      <c r="J7580" s="1" t="str">
        <f>IFERROR(__xludf.DUMMYFUNCTION("""COMPUTED_VALUE"""),"PHP")</f>
        <v>PHP</v>
      </c>
    </row>
    <row r="7581">
      <c r="B7581" s="1" t="str">
        <f>IFERROR(__xludf.DUMMYFUNCTION("""COMPUTED_VALUE"""),"Dart;HTML/CSS;Java;JavaScript")</f>
        <v>Dart;HTML/CSS;Java;JavaScript</v>
      </c>
      <c r="E7581" s="1" t="str">
        <f>IFERROR(__xludf.DUMMYFUNCTION("UNIQUE(SPLIT(B7581,"";""))"),"Dart")</f>
        <v>Dart</v>
      </c>
      <c r="F7581" s="1" t="str">
        <f>IFERROR(__xludf.DUMMYFUNCTION("""COMPUTED_VALUE"""),"HTML/CSS")</f>
        <v>HTML/CSS</v>
      </c>
      <c r="G7581" s="1" t="str">
        <f>IFERROR(__xludf.DUMMYFUNCTION("""COMPUTED_VALUE"""),"Java")</f>
        <v>Java</v>
      </c>
      <c r="H7581" s="1" t="str">
        <f>IFERROR(__xludf.DUMMYFUNCTION("""COMPUTED_VALUE"""),"JavaScript")</f>
        <v>JavaScript</v>
      </c>
    </row>
    <row r="7582">
      <c r="B7582" s="1" t="str">
        <f>IFERROR(__xludf.DUMMYFUNCTION("""COMPUTED_VALUE"""),"Bash/Shell/PowerShell;C#;HTML/CSS;Java;JavaScript;SQL;VBA;WebAssembly")</f>
        <v>Bash/Shell/PowerShell;C#;HTML/CSS;Java;JavaScript;SQL;VBA;WebAssembly</v>
      </c>
      <c r="E7582" s="1" t="str">
        <f>IFERROR(__xludf.DUMMYFUNCTION("UNIQUE(SPLIT(B7582,"";""))"),"Bash/Shell/PowerShell")</f>
        <v>Bash/Shell/PowerShell</v>
      </c>
      <c r="F7582" s="1" t="str">
        <f>IFERROR(__xludf.DUMMYFUNCTION("""COMPUTED_VALUE"""),"C#")</f>
        <v>C#</v>
      </c>
      <c r="G7582" s="1" t="str">
        <f>IFERROR(__xludf.DUMMYFUNCTION("""COMPUTED_VALUE"""),"HTML/CSS")</f>
        <v>HTML/CSS</v>
      </c>
      <c r="H7582" s="1" t="str">
        <f>IFERROR(__xludf.DUMMYFUNCTION("""COMPUTED_VALUE"""),"Java")</f>
        <v>Java</v>
      </c>
      <c r="I7582" s="1" t="str">
        <f>IFERROR(__xludf.DUMMYFUNCTION("""COMPUTED_VALUE"""),"JavaScript")</f>
        <v>JavaScript</v>
      </c>
      <c r="J7582" s="1" t="str">
        <f>IFERROR(__xludf.DUMMYFUNCTION("""COMPUTED_VALUE"""),"SQL")</f>
        <v>SQL</v>
      </c>
      <c r="K7582" s="1" t="str">
        <f>IFERROR(__xludf.DUMMYFUNCTION("""COMPUTED_VALUE"""),"VBA")</f>
        <v>VBA</v>
      </c>
      <c r="L7582" s="1" t="str">
        <f>IFERROR(__xludf.DUMMYFUNCTION("""COMPUTED_VALUE"""),"WebAssembly")</f>
        <v>WebAssembly</v>
      </c>
    </row>
    <row r="7583">
      <c r="B7583" s="1" t="str">
        <f>IFERROR(__xludf.DUMMYFUNCTION("""COMPUTED_VALUE"""),"Go;Java;Kotlin")</f>
        <v>Go;Java;Kotlin</v>
      </c>
      <c r="E7583" s="1" t="str">
        <f>IFERROR(__xludf.DUMMYFUNCTION("UNIQUE(SPLIT(B7583,"";""))"),"Go")</f>
        <v>Go</v>
      </c>
      <c r="F7583" s="1" t="str">
        <f>IFERROR(__xludf.DUMMYFUNCTION("""COMPUTED_VALUE"""),"Java")</f>
        <v>Java</v>
      </c>
      <c r="G7583" s="1" t="str">
        <f>IFERROR(__xludf.DUMMYFUNCTION("""COMPUTED_VALUE"""),"Kotlin")</f>
        <v>Kotlin</v>
      </c>
    </row>
    <row r="7584">
      <c r="B7584" s="1" t="str">
        <f>IFERROR(__xludf.DUMMYFUNCTION("""COMPUTED_VALUE"""),"C++;HTML/CSS;Java;JavaScript;SQL")</f>
        <v>C++;HTML/CSS;Java;JavaScript;SQL</v>
      </c>
      <c r="E7584" s="1" t="str">
        <f>IFERROR(__xludf.DUMMYFUNCTION("UNIQUE(SPLIT(B7584,"";""))"),"C++")</f>
        <v>C++</v>
      </c>
      <c r="F7584" s="1" t="str">
        <f>IFERROR(__xludf.DUMMYFUNCTION("""COMPUTED_VALUE"""),"HTML/CSS")</f>
        <v>HTML/CSS</v>
      </c>
      <c r="G7584" s="1" t="str">
        <f>IFERROR(__xludf.DUMMYFUNCTION("""COMPUTED_VALUE"""),"Java")</f>
        <v>Java</v>
      </c>
      <c r="H7584" s="1" t="str">
        <f>IFERROR(__xludf.DUMMYFUNCTION("""COMPUTED_VALUE"""),"JavaScript")</f>
        <v>JavaScript</v>
      </c>
      <c r="I7584" s="1" t="str">
        <f>IFERROR(__xludf.DUMMYFUNCTION("""COMPUTED_VALUE"""),"SQL")</f>
        <v>SQL</v>
      </c>
    </row>
    <row r="7585">
      <c r="B7585" s="1" t="str">
        <f>IFERROR(__xludf.DUMMYFUNCTION("""COMPUTED_VALUE"""),"C#;HTML/CSS;JavaScript")</f>
        <v>C#;HTML/CSS;JavaScript</v>
      </c>
      <c r="E7585" s="1" t="str">
        <f>IFERROR(__xludf.DUMMYFUNCTION("UNIQUE(SPLIT(B7585,"";""))"),"C#")</f>
        <v>C#</v>
      </c>
      <c r="F7585" s="1" t="str">
        <f>IFERROR(__xludf.DUMMYFUNCTION("""COMPUTED_VALUE"""),"HTML/CSS")</f>
        <v>HTML/CSS</v>
      </c>
      <c r="G7585" s="1" t="str">
        <f>IFERROR(__xludf.DUMMYFUNCTION("""COMPUTED_VALUE"""),"JavaScript")</f>
        <v>JavaScript</v>
      </c>
    </row>
    <row r="7586">
      <c r="B7586" s="1" t="str">
        <f>IFERROR(__xludf.DUMMYFUNCTION("""COMPUTED_VALUE"""),"C#;HTML/CSS;JavaScript;PHP;Python;SQL")</f>
        <v>C#;HTML/CSS;JavaScript;PHP;Python;SQL</v>
      </c>
      <c r="E7586" s="1" t="str">
        <f>IFERROR(__xludf.DUMMYFUNCTION("UNIQUE(SPLIT(B7586,"";""))"),"C#")</f>
        <v>C#</v>
      </c>
      <c r="F7586" s="1" t="str">
        <f>IFERROR(__xludf.DUMMYFUNCTION("""COMPUTED_VALUE"""),"HTML/CSS")</f>
        <v>HTML/CSS</v>
      </c>
      <c r="G7586" s="1" t="str">
        <f>IFERROR(__xludf.DUMMYFUNCTION("""COMPUTED_VALUE"""),"JavaScript")</f>
        <v>JavaScript</v>
      </c>
      <c r="H7586" s="1" t="str">
        <f>IFERROR(__xludf.DUMMYFUNCTION("""COMPUTED_VALUE"""),"PHP")</f>
        <v>PHP</v>
      </c>
      <c r="I7586" s="1" t="str">
        <f>IFERROR(__xludf.DUMMYFUNCTION("""COMPUTED_VALUE"""),"Python")</f>
        <v>Python</v>
      </c>
      <c r="J7586" s="1" t="str">
        <f>IFERROR(__xludf.DUMMYFUNCTION("""COMPUTED_VALUE"""),"SQL")</f>
        <v>SQL</v>
      </c>
    </row>
    <row r="7587">
      <c r="B7587" s="1" t="str">
        <f>IFERROR(__xludf.DUMMYFUNCTION("""COMPUTED_VALUE"""),"Java")</f>
        <v>Java</v>
      </c>
      <c r="E7587" s="1" t="str">
        <f>IFERROR(__xludf.DUMMYFUNCTION("UNIQUE(SPLIT(B7587,"";""))"),"Java")</f>
        <v>Java</v>
      </c>
    </row>
    <row r="7588">
      <c r="B7588" s="1" t="str">
        <f>IFERROR(__xludf.DUMMYFUNCTION("""COMPUTED_VALUE"""),"Bash/Shell/PowerShell;C#")</f>
        <v>Bash/Shell/PowerShell;C#</v>
      </c>
      <c r="E7588" s="1" t="str">
        <f>IFERROR(__xludf.DUMMYFUNCTION("UNIQUE(SPLIT(B7588,"";""))"),"Bash/Shell/PowerShell")</f>
        <v>Bash/Shell/PowerShell</v>
      </c>
      <c r="F7588" s="1" t="str">
        <f>IFERROR(__xludf.DUMMYFUNCTION("""COMPUTED_VALUE"""),"C#")</f>
        <v>C#</v>
      </c>
    </row>
    <row r="7589">
      <c r="B7589" s="1" t="str">
        <f>IFERROR(__xludf.DUMMYFUNCTION("""COMPUTED_VALUE"""),"HTML/CSS;JavaScript;PHP;SQL")</f>
        <v>HTML/CSS;JavaScript;PHP;SQL</v>
      </c>
      <c r="E7589" s="1" t="str">
        <f>IFERROR(__xludf.DUMMYFUNCTION("UNIQUE(SPLIT(B7589,"";""))"),"HTML/CSS")</f>
        <v>HTML/CSS</v>
      </c>
      <c r="F7589" s="1" t="str">
        <f>IFERROR(__xludf.DUMMYFUNCTION("""COMPUTED_VALUE"""),"JavaScript")</f>
        <v>JavaScript</v>
      </c>
      <c r="G7589" s="1" t="str">
        <f>IFERROR(__xludf.DUMMYFUNCTION("""COMPUTED_VALUE"""),"PHP")</f>
        <v>PHP</v>
      </c>
      <c r="H7589" s="1" t="str">
        <f>IFERROR(__xludf.DUMMYFUNCTION("""COMPUTED_VALUE"""),"SQL")</f>
        <v>SQL</v>
      </c>
    </row>
    <row r="7590">
      <c r="B7590" s="1" t="str">
        <f>IFERROR(__xludf.DUMMYFUNCTION("""COMPUTED_VALUE"""),"C++;C#;HTML/CSS;Java;JavaScript;PHP;SQL;Swift;TypeScript")</f>
        <v>C++;C#;HTML/CSS;Java;JavaScript;PHP;SQL;Swift;TypeScript</v>
      </c>
      <c r="E7590" s="1" t="str">
        <f>IFERROR(__xludf.DUMMYFUNCTION("UNIQUE(SPLIT(B7590,"";""))"),"C++")</f>
        <v>C++</v>
      </c>
      <c r="F7590" s="1" t="str">
        <f>IFERROR(__xludf.DUMMYFUNCTION("""COMPUTED_VALUE"""),"C#")</f>
        <v>C#</v>
      </c>
      <c r="G7590" s="1" t="str">
        <f>IFERROR(__xludf.DUMMYFUNCTION("""COMPUTED_VALUE"""),"HTML/CSS")</f>
        <v>HTML/CSS</v>
      </c>
      <c r="H7590" s="1" t="str">
        <f>IFERROR(__xludf.DUMMYFUNCTION("""COMPUTED_VALUE"""),"Java")</f>
        <v>Java</v>
      </c>
      <c r="I7590" s="1" t="str">
        <f>IFERROR(__xludf.DUMMYFUNCTION("""COMPUTED_VALUE"""),"JavaScript")</f>
        <v>JavaScript</v>
      </c>
      <c r="J7590" s="1" t="str">
        <f>IFERROR(__xludf.DUMMYFUNCTION("""COMPUTED_VALUE"""),"PHP")</f>
        <v>PHP</v>
      </c>
      <c r="K7590" s="1" t="str">
        <f>IFERROR(__xludf.DUMMYFUNCTION("""COMPUTED_VALUE"""),"SQL")</f>
        <v>SQL</v>
      </c>
      <c r="L7590" s="1" t="str">
        <f>IFERROR(__xludf.DUMMYFUNCTION("""COMPUTED_VALUE"""),"Swift")</f>
        <v>Swift</v>
      </c>
      <c r="M7590" s="1" t="str">
        <f>IFERROR(__xludf.DUMMYFUNCTION("""COMPUTED_VALUE"""),"TypeScript")</f>
        <v>TypeScript</v>
      </c>
    </row>
    <row r="7591">
      <c r="B7591" s="1" t="str">
        <f>IFERROR(__xludf.DUMMYFUNCTION("""COMPUTED_VALUE"""),"HTML/CSS;Java;JavaScript")</f>
        <v>HTML/CSS;Java;JavaScript</v>
      </c>
      <c r="E7591" s="1" t="str">
        <f>IFERROR(__xludf.DUMMYFUNCTION("UNIQUE(SPLIT(B7591,"";""))"),"HTML/CSS")</f>
        <v>HTML/CSS</v>
      </c>
      <c r="F7591" s="1" t="str">
        <f>IFERROR(__xludf.DUMMYFUNCTION("""COMPUTED_VALUE"""),"Java")</f>
        <v>Java</v>
      </c>
      <c r="G7591" s="1" t="str">
        <f>IFERROR(__xludf.DUMMYFUNCTION("""COMPUTED_VALUE"""),"JavaScript")</f>
        <v>JavaScript</v>
      </c>
    </row>
    <row r="7592">
      <c r="B7592" s="1" t="str">
        <f>IFERROR(__xludf.DUMMYFUNCTION("""COMPUTED_VALUE"""),"Assembly;C;C++;Java;Other(s):")</f>
        <v>Assembly;C;C++;Java;Other(s):</v>
      </c>
      <c r="E7592" s="1" t="str">
        <f>IFERROR(__xludf.DUMMYFUNCTION("UNIQUE(SPLIT(B7592,"";""))"),"Assembly")</f>
        <v>Assembly</v>
      </c>
      <c r="F7592" s="1" t="str">
        <f>IFERROR(__xludf.DUMMYFUNCTION("""COMPUTED_VALUE"""),"C")</f>
        <v>C</v>
      </c>
      <c r="G7592" s="1" t="str">
        <f>IFERROR(__xludf.DUMMYFUNCTION("""COMPUTED_VALUE"""),"C++")</f>
        <v>C++</v>
      </c>
      <c r="H7592" s="1" t="str">
        <f>IFERROR(__xludf.DUMMYFUNCTION("""COMPUTED_VALUE"""),"Java")</f>
        <v>Java</v>
      </c>
      <c r="I7592" s="1" t="str">
        <f>IFERROR(__xludf.DUMMYFUNCTION("""COMPUTED_VALUE"""),"Other(s):")</f>
        <v>Other(s):</v>
      </c>
    </row>
    <row r="7593">
      <c r="B7593" s="1" t="str">
        <f>IFERROR(__xludf.DUMMYFUNCTION("""COMPUTED_VALUE"""),"Bash/Shell/PowerShell;Java;JavaScript;Other(s):")</f>
        <v>Bash/Shell/PowerShell;Java;JavaScript;Other(s):</v>
      </c>
      <c r="E7593" s="1" t="str">
        <f>IFERROR(__xludf.DUMMYFUNCTION("UNIQUE(SPLIT(B7593,"";""))"),"Bash/Shell/PowerShell")</f>
        <v>Bash/Shell/PowerShell</v>
      </c>
      <c r="F7593" s="1" t="str">
        <f>IFERROR(__xludf.DUMMYFUNCTION("""COMPUTED_VALUE"""),"Java")</f>
        <v>Java</v>
      </c>
      <c r="G7593" s="1" t="str">
        <f>IFERROR(__xludf.DUMMYFUNCTION("""COMPUTED_VALUE"""),"JavaScript")</f>
        <v>JavaScript</v>
      </c>
      <c r="H7593" s="1" t="str">
        <f>IFERROR(__xludf.DUMMYFUNCTION("""COMPUTED_VALUE"""),"Other(s):")</f>
        <v>Other(s):</v>
      </c>
    </row>
    <row r="7594">
      <c r="B7594" s="1" t="str">
        <f>IFERROR(__xludf.DUMMYFUNCTION("""COMPUTED_VALUE"""),"C++;C#;Ruby;SQL")</f>
        <v>C++;C#;Ruby;SQL</v>
      </c>
      <c r="E7594" s="1" t="str">
        <f>IFERROR(__xludf.DUMMYFUNCTION("UNIQUE(SPLIT(B7594,"";""))"),"C++")</f>
        <v>C++</v>
      </c>
      <c r="F7594" s="1" t="str">
        <f>IFERROR(__xludf.DUMMYFUNCTION("""COMPUTED_VALUE"""),"C#")</f>
        <v>C#</v>
      </c>
      <c r="G7594" s="1" t="str">
        <f>IFERROR(__xludf.DUMMYFUNCTION("""COMPUTED_VALUE"""),"Ruby")</f>
        <v>Ruby</v>
      </c>
      <c r="H7594" s="1" t="str">
        <f>IFERROR(__xludf.DUMMYFUNCTION("""COMPUTED_VALUE"""),"SQL")</f>
        <v>SQL</v>
      </c>
    </row>
    <row r="7595">
      <c r="B7595" s="1" t="str">
        <f>IFERROR(__xludf.DUMMYFUNCTION("""COMPUTED_VALUE"""),"Bash/Shell/PowerShell;C#;HTML/CSS;JavaScript;SQL;VBA")</f>
        <v>Bash/Shell/PowerShell;C#;HTML/CSS;JavaScript;SQL;VBA</v>
      </c>
      <c r="E7595" s="1" t="str">
        <f>IFERROR(__xludf.DUMMYFUNCTION("UNIQUE(SPLIT(B7595,"";""))"),"Bash/Shell/PowerShell")</f>
        <v>Bash/Shell/PowerShell</v>
      </c>
      <c r="F7595" s="1" t="str">
        <f>IFERROR(__xludf.DUMMYFUNCTION("""COMPUTED_VALUE"""),"C#")</f>
        <v>C#</v>
      </c>
      <c r="G7595" s="1" t="str">
        <f>IFERROR(__xludf.DUMMYFUNCTION("""COMPUTED_VALUE"""),"HTML/CSS")</f>
        <v>HTML/CSS</v>
      </c>
      <c r="H7595" s="1" t="str">
        <f>IFERROR(__xludf.DUMMYFUNCTION("""COMPUTED_VALUE"""),"JavaScript")</f>
        <v>JavaScript</v>
      </c>
      <c r="I7595" s="1" t="str">
        <f>IFERROR(__xludf.DUMMYFUNCTION("""COMPUTED_VALUE"""),"SQL")</f>
        <v>SQL</v>
      </c>
      <c r="J7595" s="1" t="str">
        <f>IFERROR(__xludf.DUMMYFUNCTION("""COMPUTED_VALUE"""),"VBA")</f>
        <v>VBA</v>
      </c>
    </row>
    <row r="7596">
      <c r="B7596" s="1" t="str">
        <f>IFERROR(__xludf.DUMMYFUNCTION("""COMPUTED_VALUE"""),"Bash/Shell/PowerShell;C#;SQL")</f>
        <v>Bash/Shell/PowerShell;C#;SQL</v>
      </c>
      <c r="E7596" s="1" t="str">
        <f>IFERROR(__xludf.DUMMYFUNCTION("UNIQUE(SPLIT(B7596,"";""))"),"Bash/Shell/PowerShell")</f>
        <v>Bash/Shell/PowerShell</v>
      </c>
      <c r="F7596" s="1" t="str">
        <f>IFERROR(__xludf.DUMMYFUNCTION("""COMPUTED_VALUE"""),"C#")</f>
        <v>C#</v>
      </c>
      <c r="G7596" s="1" t="str">
        <f>IFERROR(__xludf.DUMMYFUNCTION("""COMPUTED_VALUE"""),"SQL")</f>
        <v>SQL</v>
      </c>
    </row>
    <row r="7597">
      <c r="B7597" s="1" t="str">
        <f>IFERROR(__xludf.DUMMYFUNCTION("""COMPUTED_VALUE"""),"C++;Python;Other(s):")</f>
        <v>C++;Python;Other(s):</v>
      </c>
      <c r="E7597" s="1" t="str">
        <f>IFERROR(__xludf.DUMMYFUNCTION("UNIQUE(SPLIT(B7597,"";""))"),"C++")</f>
        <v>C++</v>
      </c>
      <c r="F7597" s="1" t="str">
        <f>IFERROR(__xludf.DUMMYFUNCTION("""COMPUTED_VALUE"""),"Python")</f>
        <v>Python</v>
      </c>
      <c r="G7597" s="1" t="str">
        <f>IFERROR(__xludf.DUMMYFUNCTION("""COMPUTED_VALUE"""),"Other(s):")</f>
        <v>Other(s):</v>
      </c>
    </row>
    <row r="7598">
      <c r="B7598" s="1" t="str">
        <f>IFERROR(__xludf.DUMMYFUNCTION("""COMPUTED_VALUE"""),"C;SQL;VBA")</f>
        <v>C;SQL;VBA</v>
      </c>
      <c r="E7598" s="1" t="str">
        <f>IFERROR(__xludf.DUMMYFUNCTION("UNIQUE(SPLIT(B7598,"";""))"),"C")</f>
        <v>C</v>
      </c>
      <c r="F7598" s="1" t="str">
        <f>IFERROR(__xludf.DUMMYFUNCTION("""COMPUTED_VALUE"""),"SQL")</f>
        <v>SQL</v>
      </c>
      <c r="G7598" s="1" t="str">
        <f>IFERROR(__xludf.DUMMYFUNCTION("""COMPUTED_VALUE"""),"VBA")</f>
        <v>VBA</v>
      </c>
    </row>
    <row r="7599">
      <c r="B7599" s="1" t="str">
        <f>IFERROR(__xludf.DUMMYFUNCTION("""COMPUTED_VALUE"""),"HTML/CSS;JavaScript;Python")</f>
        <v>HTML/CSS;JavaScript;Python</v>
      </c>
      <c r="E7599" s="1" t="str">
        <f>IFERROR(__xludf.DUMMYFUNCTION("UNIQUE(SPLIT(B7599,"";""))"),"HTML/CSS")</f>
        <v>HTML/CSS</v>
      </c>
      <c r="F7599" s="1" t="str">
        <f>IFERROR(__xludf.DUMMYFUNCTION("""COMPUTED_VALUE"""),"JavaScript")</f>
        <v>JavaScript</v>
      </c>
      <c r="G7599" s="1" t="str">
        <f>IFERROR(__xludf.DUMMYFUNCTION("""COMPUTED_VALUE"""),"Python")</f>
        <v>Python</v>
      </c>
    </row>
    <row r="7600">
      <c r="B7600" s="1" t="str">
        <f>IFERROR(__xludf.DUMMYFUNCTION("""COMPUTED_VALUE"""),"HTML/CSS;JavaScript;PHP;SQL")</f>
        <v>HTML/CSS;JavaScript;PHP;SQL</v>
      </c>
      <c r="E7600" s="1" t="str">
        <f>IFERROR(__xludf.DUMMYFUNCTION("UNIQUE(SPLIT(B7600,"";""))"),"HTML/CSS")</f>
        <v>HTML/CSS</v>
      </c>
      <c r="F7600" s="1" t="str">
        <f>IFERROR(__xludf.DUMMYFUNCTION("""COMPUTED_VALUE"""),"JavaScript")</f>
        <v>JavaScript</v>
      </c>
      <c r="G7600" s="1" t="str">
        <f>IFERROR(__xludf.DUMMYFUNCTION("""COMPUTED_VALUE"""),"PHP")</f>
        <v>PHP</v>
      </c>
      <c r="H7600" s="1" t="str">
        <f>IFERROR(__xludf.DUMMYFUNCTION("""COMPUTED_VALUE"""),"SQL")</f>
        <v>SQL</v>
      </c>
    </row>
    <row r="7601">
      <c r="B7601" s="1" t="str">
        <f>IFERROR(__xludf.DUMMYFUNCTION("""COMPUTED_VALUE"""),"C;C++;C#;HTML/CSS;Java;JavaScript;PHP;Python;SQL")</f>
        <v>C;C++;C#;HTML/CSS;Java;JavaScript;PHP;Python;SQL</v>
      </c>
      <c r="E7601" s="1" t="str">
        <f>IFERROR(__xludf.DUMMYFUNCTION("UNIQUE(SPLIT(B7601,"";""))"),"C")</f>
        <v>C</v>
      </c>
      <c r="F7601" s="1" t="str">
        <f>IFERROR(__xludf.DUMMYFUNCTION("""COMPUTED_VALUE"""),"C++")</f>
        <v>C++</v>
      </c>
      <c r="G7601" s="1" t="str">
        <f>IFERROR(__xludf.DUMMYFUNCTION("""COMPUTED_VALUE"""),"C#")</f>
        <v>C#</v>
      </c>
      <c r="H7601" s="1" t="str">
        <f>IFERROR(__xludf.DUMMYFUNCTION("""COMPUTED_VALUE"""),"HTML/CSS")</f>
        <v>HTML/CSS</v>
      </c>
      <c r="I7601" s="1" t="str">
        <f>IFERROR(__xludf.DUMMYFUNCTION("""COMPUTED_VALUE"""),"Java")</f>
        <v>Java</v>
      </c>
      <c r="J7601" s="1" t="str">
        <f>IFERROR(__xludf.DUMMYFUNCTION("""COMPUTED_VALUE"""),"JavaScript")</f>
        <v>JavaScript</v>
      </c>
      <c r="K7601" s="1" t="str">
        <f>IFERROR(__xludf.DUMMYFUNCTION("""COMPUTED_VALUE"""),"PHP")</f>
        <v>PHP</v>
      </c>
      <c r="L7601" s="1" t="str">
        <f>IFERROR(__xludf.DUMMYFUNCTION("""COMPUTED_VALUE"""),"Python")</f>
        <v>Python</v>
      </c>
      <c r="M7601" s="1" t="str">
        <f>IFERROR(__xludf.DUMMYFUNCTION("""COMPUTED_VALUE"""),"SQL")</f>
        <v>SQL</v>
      </c>
    </row>
    <row r="7602">
      <c r="B7602" s="1" t="str">
        <f>IFERROR(__xludf.DUMMYFUNCTION("""COMPUTED_VALUE"""),"Bash/Shell/PowerShell;Go;Java;Python;Other(s):")</f>
        <v>Bash/Shell/PowerShell;Go;Java;Python;Other(s):</v>
      </c>
      <c r="E7602" s="1" t="str">
        <f>IFERROR(__xludf.DUMMYFUNCTION("UNIQUE(SPLIT(B7602,"";""))"),"Bash/Shell/PowerShell")</f>
        <v>Bash/Shell/PowerShell</v>
      </c>
      <c r="F7602" s="1" t="str">
        <f>IFERROR(__xludf.DUMMYFUNCTION("""COMPUTED_VALUE"""),"Go")</f>
        <v>Go</v>
      </c>
      <c r="G7602" s="1" t="str">
        <f>IFERROR(__xludf.DUMMYFUNCTION("""COMPUTED_VALUE"""),"Java")</f>
        <v>Java</v>
      </c>
      <c r="H7602" s="1" t="str">
        <f>IFERROR(__xludf.DUMMYFUNCTION("""COMPUTED_VALUE"""),"Python")</f>
        <v>Python</v>
      </c>
      <c r="I7602" s="1" t="str">
        <f>IFERROR(__xludf.DUMMYFUNCTION("""COMPUTED_VALUE"""),"Other(s):")</f>
        <v>Other(s):</v>
      </c>
    </row>
    <row r="7603">
      <c r="B7603" s="1" t="str">
        <f>IFERROR(__xludf.DUMMYFUNCTION("""COMPUTED_VALUE"""),"Bash/Shell/PowerShell;C++;C#;Dart;F#;Go;HTML/CSS;Java;JavaScript;Rust;SQL;TypeScript;VBA;WebAssembly")</f>
        <v>Bash/Shell/PowerShell;C++;C#;Dart;F#;Go;HTML/CSS;Java;JavaScript;Rust;SQL;TypeScript;VBA;WebAssembly</v>
      </c>
      <c r="E7603" s="1" t="str">
        <f>IFERROR(__xludf.DUMMYFUNCTION("UNIQUE(SPLIT(B7603,"";""))"),"Bash/Shell/PowerShell")</f>
        <v>Bash/Shell/PowerShell</v>
      </c>
      <c r="F7603" s="1" t="str">
        <f>IFERROR(__xludf.DUMMYFUNCTION("""COMPUTED_VALUE"""),"C++")</f>
        <v>C++</v>
      </c>
      <c r="G7603" s="1" t="str">
        <f>IFERROR(__xludf.DUMMYFUNCTION("""COMPUTED_VALUE"""),"C#")</f>
        <v>C#</v>
      </c>
      <c r="H7603" s="1" t="str">
        <f>IFERROR(__xludf.DUMMYFUNCTION("""COMPUTED_VALUE"""),"Dart")</f>
        <v>Dart</v>
      </c>
      <c r="I7603" s="1" t="str">
        <f>IFERROR(__xludf.DUMMYFUNCTION("""COMPUTED_VALUE"""),"F#")</f>
        <v>F#</v>
      </c>
      <c r="J7603" s="1" t="str">
        <f>IFERROR(__xludf.DUMMYFUNCTION("""COMPUTED_VALUE"""),"Go")</f>
        <v>Go</v>
      </c>
      <c r="K7603" s="1" t="str">
        <f>IFERROR(__xludf.DUMMYFUNCTION("""COMPUTED_VALUE"""),"HTML/CSS")</f>
        <v>HTML/CSS</v>
      </c>
      <c r="L7603" s="1" t="str">
        <f>IFERROR(__xludf.DUMMYFUNCTION("""COMPUTED_VALUE"""),"Java")</f>
        <v>Java</v>
      </c>
      <c r="M7603" s="1" t="str">
        <f>IFERROR(__xludf.DUMMYFUNCTION("""COMPUTED_VALUE"""),"JavaScript")</f>
        <v>JavaScript</v>
      </c>
      <c r="N7603" s="1" t="str">
        <f>IFERROR(__xludf.DUMMYFUNCTION("""COMPUTED_VALUE"""),"Rust")</f>
        <v>Rust</v>
      </c>
      <c r="O7603" s="1" t="str">
        <f>IFERROR(__xludf.DUMMYFUNCTION("""COMPUTED_VALUE"""),"SQL")</f>
        <v>SQL</v>
      </c>
      <c r="P7603" s="1" t="str">
        <f>IFERROR(__xludf.DUMMYFUNCTION("""COMPUTED_VALUE"""),"TypeScript")</f>
        <v>TypeScript</v>
      </c>
      <c r="Q7603" s="1" t="str">
        <f>IFERROR(__xludf.DUMMYFUNCTION("""COMPUTED_VALUE"""),"VBA")</f>
        <v>VBA</v>
      </c>
      <c r="R7603" s="1" t="str">
        <f>IFERROR(__xludf.DUMMYFUNCTION("""COMPUTED_VALUE"""),"WebAssembly")</f>
        <v>WebAssembly</v>
      </c>
    </row>
    <row r="7604">
      <c r="B7604" s="1" t="str">
        <f>IFERROR(__xludf.DUMMYFUNCTION("""COMPUTED_VALUE"""),"HTML/CSS;Java;JavaScript;SQL")</f>
        <v>HTML/CSS;Java;JavaScript;SQL</v>
      </c>
      <c r="E7604" s="1" t="str">
        <f>IFERROR(__xludf.DUMMYFUNCTION("UNIQUE(SPLIT(B7604,"";""))"),"HTML/CSS")</f>
        <v>HTML/CSS</v>
      </c>
      <c r="F7604" s="1" t="str">
        <f>IFERROR(__xludf.DUMMYFUNCTION("""COMPUTED_VALUE"""),"Java")</f>
        <v>Java</v>
      </c>
      <c r="G7604" s="1" t="str">
        <f>IFERROR(__xludf.DUMMYFUNCTION("""COMPUTED_VALUE"""),"JavaScript")</f>
        <v>JavaScript</v>
      </c>
      <c r="H7604" s="1" t="str">
        <f>IFERROR(__xludf.DUMMYFUNCTION("""COMPUTED_VALUE"""),"SQL")</f>
        <v>SQL</v>
      </c>
    </row>
    <row r="7605">
      <c r="B7605" s="1" t="str">
        <f>IFERROR(__xludf.DUMMYFUNCTION("""COMPUTED_VALUE"""),"Bash/Shell/PowerShell;HTML/CSS;Java;Python;Ruby;SQL")</f>
        <v>Bash/Shell/PowerShell;HTML/CSS;Java;Python;Ruby;SQL</v>
      </c>
      <c r="E7605" s="1" t="str">
        <f>IFERROR(__xludf.DUMMYFUNCTION("UNIQUE(SPLIT(B7605,"";""))"),"Bash/Shell/PowerShell")</f>
        <v>Bash/Shell/PowerShell</v>
      </c>
      <c r="F7605" s="1" t="str">
        <f>IFERROR(__xludf.DUMMYFUNCTION("""COMPUTED_VALUE"""),"HTML/CSS")</f>
        <v>HTML/CSS</v>
      </c>
      <c r="G7605" s="1" t="str">
        <f>IFERROR(__xludf.DUMMYFUNCTION("""COMPUTED_VALUE"""),"Java")</f>
        <v>Java</v>
      </c>
      <c r="H7605" s="1" t="str">
        <f>IFERROR(__xludf.DUMMYFUNCTION("""COMPUTED_VALUE"""),"Python")</f>
        <v>Python</v>
      </c>
      <c r="I7605" s="1" t="str">
        <f>IFERROR(__xludf.DUMMYFUNCTION("""COMPUTED_VALUE"""),"Ruby")</f>
        <v>Ruby</v>
      </c>
      <c r="J7605" s="1" t="str">
        <f>IFERROR(__xludf.DUMMYFUNCTION("""COMPUTED_VALUE"""),"SQL")</f>
        <v>SQL</v>
      </c>
    </row>
    <row r="7606">
      <c r="B7606" s="1" t="str">
        <f>IFERROR(__xludf.DUMMYFUNCTION("""COMPUTED_VALUE"""),"Assembly;Bash/Shell/PowerShell;C;C++;C#;HTML/CSS;Java;JavaScript;Python")</f>
        <v>Assembly;Bash/Shell/PowerShell;C;C++;C#;HTML/CSS;Java;JavaScript;Python</v>
      </c>
      <c r="E7606" s="1" t="str">
        <f>IFERROR(__xludf.DUMMYFUNCTION("UNIQUE(SPLIT(B7606,"";""))"),"Assembly")</f>
        <v>Assembly</v>
      </c>
      <c r="F7606" s="1" t="str">
        <f>IFERROR(__xludf.DUMMYFUNCTION("""COMPUTED_VALUE"""),"Bash/Shell/PowerShell")</f>
        <v>Bash/Shell/PowerShell</v>
      </c>
      <c r="G7606" s="1" t="str">
        <f>IFERROR(__xludf.DUMMYFUNCTION("""COMPUTED_VALUE"""),"C")</f>
        <v>C</v>
      </c>
      <c r="H7606" s="1" t="str">
        <f>IFERROR(__xludf.DUMMYFUNCTION("""COMPUTED_VALUE"""),"C++")</f>
        <v>C++</v>
      </c>
      <c r="I7606" s="1" t="str">
        <f>IFERROR(__xludf.DUMMYFUNCTION("""COMPUTED_VALUE"""),"C#")</f>
        <v>C#</v>
      </c>
      <c r="J7606" s="1" t="str">
        <f>IFERROR(__xludf.DUMMYFUNCTION("""COMPUTED_VALUE"""),"HTML/CSS")</f>
        <v>HTML/CSS</v>
      </c>
      <c r="K7606" s="1" t="str">
        <f>IFERROR(__xludf.DUMMYFUNCTION("""COMPUTED_VALUE"""),"Java")</f>
        <v>Java</v>
      </c>
      <c r="L7606" s="1" t="str">
        <f>IFERROR(__xludf.DUMMYFUNCTION("""COMPUTED_VALUE"""),"JavaScript")</f>
        <v>JavaScript</v>
      </c>
      <c r="M7606" s="1" t="str">
        <f>IFERROR(__xludf.DUMMYFUNCTION("""COMPUTED_VALUE"""),"Python")</f>
        <v>Python</v>
      </c>
    </row>
    <row r="7607">
      <c r="B7607" s="1" t="str">
        <f>IFERROR(__xludf.DUMMYFUNCTION("""COMPUTED_VALUE"""),"Bash/Shell/PowerShell;C++;C#;HTML/CSS;Java;JavaScript;Python;TypeScript")</f>
        <v>Bash/Shell/PowerShell;C++;C#;HTML/CSS;Java;JavaScript;Python;TypeScript</v>
      </c>
      <c r="E7607" s="1" t="str">
        <f>IFERROR(__xludf.DUMMYFUNCTION("UNIQUE(SPLIT(B7607,"";""))"),"Bash/Shell/PowerShell")</f>
        <v>Bash/Shell/PowerShell</v>
      </c>
      <c r="F7607" s="1" t="str">
        <f>IFERROR(__xludf.DUMMYFUNCTION("""COMPUTED_VALUE"""),"C++")</f>
        <v>C++</v>
      </c>
      <c r="G7607" s="1" t="str">
        <f>IFERROR(__xludf.DUMMYFUNCTION("""COMPUTED_VALUE"""),"C#")</f>
        <v>C#</v>
      </c>
      <c r="H7607" s="1" t="str">
        <f>IFERROR(__xludf.DUMMYFUNCTION("""COMPUTED_VALUE"""),"HTML/CSS")</f>
        <v>HTML/CSS</v>
      </c>
      <c r="I7607" s="1" t="str">
        <f>IFERROR(__xludf.DUMMYFUNCTION("""COMPUTED_VALUE"""),"Java")</f>
        <v>Java</v>
      </c>
      <c r="J7607" s="1" t="str">
        <f>IFERROR(__xludf.DUMMYFUNCTION("""COMPUTED_VALUE"""),"JavaScript")</f>
        <v>JavaScript</v>
      </c>
      <c r="K7607" s="1" t="str">
        <f>IFERROR(__xludf.DUMMYFUNCTION("""COMPUTED_VALUE"""),"Python")</f>
        <v>Python</v>
      </c>
      <c r="L7607" s="1" t="str">
        <f>IFERROR(__xludf.DUMMYFUNCTION("""COMPUTED_VALUE"""),"TypeScript")</f>
        <v>TypeScript</v>
      </c>
    </row>
    <row r="7608">
      <c r="B7608" s="1" t="str">
        <f>IFERROR(__xludf.DUMMYFUNCTION("""COMPUTED_VALUE"""),"C#")</f>
        <v>C#</v>
      </c>
      <c r="E7608" s="1" t="str">
        <f>IFERROR(__xludf.DUMMYFUNCTION("UNIQUE(SPLIT(B7608,"";""))"),"C#")</f>
        <v>C#</v>
      </c>
    </row>
    <row r="7609">
      <c r="B7609" s="1" t="str">
        <f>IFERROR(__xludf.DUMMYFUNCTION("""COMPUTED_VALUE"""),"Assembly;Bash/Shell/PowerShell;C;C++;HTML/CSS;JavaScript;Python")</f>
        <v>Assembly;Bash/Shell/PowerShell;C;C++;HTML/CSS;JavaScript;Python</v>
      </c>
      <c r="E7609" s="1" t="str">
        <f>IFERROR(__xludf.DUMMYFUNCTION("UNIQUE(SPLIT(B7609,"";""))"),"Assembly")</f>
        <v>Assembly</v>
      </c>
      <c r="F7609" s="1" t="str">
        <f>IFERROR(__xludf.DUMMYFUNCTION("""COMPUTED_VALUE"""),"Bash/Shell/PowerShell")</f>
        <v>Bash/Shell/PowerShell</v>
      </c>
      <c r="G7609" s="1" t="str">
        <f>IFERROR(__xludf.DUMMYFUNCTION("""COMPUTED_VALUE"""),"C")</f>
        <v>C</v>
      </c>
      <c r="H7609" s="1" t="str">
        <f>IFERROR(__xludf.DUMMYFUNCTION("""COMPUTED_VALUE"""),"C++")</f>
        <v>C++</v>
      </c>
      <c r="I7609" s="1" t="str">
        <f>IFERROR(__xludf.DUMMYFUNCTION("""COMPUTED_VALUE"""),"HTML/CSS")</f>
        <v>HTML/CSS</v>
      </c>
      <c r="J7609" s="1" t="str">
        <f>IFERROR(__xludf.DUMMYFUNCTION("""COMPUTED_VALUE"""),"JavaScript")</f>
        <v>JavaScript</v>
      </c>
      <c r="K7609" s="1" t="str">
        <f>IFERROR(__xludf.DUMMYFUNCTION("""COMPUTED_VALUE"""),"Python")</f>
        <v>Python</v>
      </c>
    </row>
    <row r="7610">
      <c r="B7610" s="1" t="str">
        <f>IFERROR(__xludf.DUMMYFUNCTION("""COMPUTED_VALUE"""),"HTML/CSS;Java;JavaScript;Python;Ruby;SQL")</f>
        <v>HTML/CSS;Java;JavaScript;Python;Ruby;SQL</v>
      </c>
      <c r="E7610" s="1" t="str">
        <f>IFERROR(__xludf.DUMMYFUNCTION("UNIQUE(SPLIT(B7610,"";""))"),"HTML/CSS")</f>
        <v>HTML/CSS</v>
      </c>
      <c r="F7610" s="1" t="str">
        <f>IFERROR(__xludf.DUMMYFUNCTION("""COMPUTED_VALUE"""),"Java")</f>
        <v>Java</v>
      </c>
      <c r="G7610" s="1" t="str">
        <f>IFERROR(__xludf.DUMMYFUNCTION("""COMPUTED_VALUE"""),"JavaScript")</f>
        <v>JavaScript</v>
      </c>
      <c r="H7610" s="1" t="str">
        <f>IFERROR(__xludf.DUMMYFUNCTION("""COMPUTED_VALUE"""),"Python")</f>
        <v>Python</v>
      </c>
      <c r="I7610" s="1" t="str">
        <f>IFERROR(__xludf.DUMMYFUNCTION("""COMPUTED_VALUE"""),"Ruby")</f>
        <v>Ruby</v>
      </c>
      <c r="J7610" s="1" t="str">
        <f>IFERROR(__xludf.DUMMYFUNCTION("""COMPUTED_VALUE"""),"SQL")</f>
        <v>SQL</v>
      </c>
    </row>
    <row r="7611">
      <c r="B7611" s="1" t="str">
        <f>IFERROR(__xludf.DUMMYFUNCTION("""COMPUTED_VALUE"""),"Bash/Shell/PowerShell;C#;HTML/CSS;Java;JavaScript;Python;SQL;TypeScript")</f>
        <v>Bash/Shell/PowerShell;C#;HTML/CSS;Java;JavaScript;Python;SQL;TypeScript</v>
      </c>
      <c r="E7611" s="1" t="str">
        <f>IFERROR(__xludf.DUMMYFUNCTION("UNIQUE(SPLIT(B7611,"";""))"),"Bash/Shell/PowerShell")</f>
        <v>Bash/Shell/PowerShell</v>
      </c>
      <c r="F7611" s="1" t="str">
        <f>IFERROR(__xludf.DUMMYFUNCTION("""COMPUTED_VALUE"""),"C#")</f>
        <v>C#</v>
      </c>
      <c r="G7611" s="1" t="str">
        <f>IFERROR(__xludf.DUMMYFUNCTION("""COMPUTED_VALUE"""),"HTML/CSS")</f>
        <v>HTML/CSS</v>
      </c>
      <c r="H7611" s="1" t="str">
        <f>IFERROR(__xludf.DUMMYFUNCTION("""COMPUTED_VALUE"""),"Java")</f>
        <v>Java</v>
      </c>
      <c r="I7611" s="1" t="str">
        <f>IFERROR(__xludf.DUMMYFUNCTION("""COMPUTED_VALUE"""),"JavaScript")</f>
        <v>JavaScript</v>
      </c>
      <c r="J7611" s="1" t="str">
        <f>IFERROR(__xludf.DUMMYFUNCTION("""COMPUTED_VALUE"""),"Python")</f>
        <v>Python</v>
      </c>
      <c r="K7611" s="1" t="str">
        <f>IFERROR(__xludf.DUMMYFUNCTION("""COMPUTED_VALUE"""),"SQL")</f>
        <v>SQL</v>
      </c>
      <c r="L7611" s="1" t="str">
        <f>IFERROR(__xludf.DUMMYFUNCTION("""COMPUTED_VALUE"""),"TypeScript")</f>
        <v>TypeScript</v>
      </c>
    </row>
    <row r="7612">
      <c r="B7612" s="1" t="str">
        <f>IFERROR(__xludf.DUMMYFUNCTION("""COMPUTED_VALUE"""),"HTML/CSS;JavaScript")</f>
        <v>HTML/CSS;JavaScript</v>
      </c>
      <c r="E7612" s="1" t="str">
        <f>IFERROR(__xludf.DUMMYFUNCTION("UNIQUE(SPLIT(B7612,"";""))"),"HTML/CSS")</f>
        <v>HTML/CSS</v>
      </c>
      <c r="F7612" s="1" t="str">
        <f>IFERROR(__xludf.DUMMYFUNCTION("""COMPUTED_VALUE"""),"JavaScript")</f>
        <v>JavaScript</v>
      </c>
    </row>
    <row r="7613">
      <c r="B7613" s="1" t="str">
        <f>IFERROR(__xludf.DUMMYFUNCTION("""COMPUTED_VALUE"""),"HTML/CSS;JavaScript;Python;SQL")</f>
        <v>HTML/CSS;JavaScript;Python;SQL</v>
      </c>
      <c r="E7613" s="1" t="str">
        <f>IFERROR(__xludf.DUMMYFUNCTION("UNIQUE(SPLIT(B7613,"";""))"),"HTML/CSS")</f>
        <v>HTML/CSS</v>
      </c>
      <c r="F7613" s="1" t="str">
        <f>IFERROR(__xludf.DUMMYFUNCTION("""COMPUTED_VALUE"""),"JavaScript")</f>
        <v>JavaScript</v>
      </c>
      <c r="G7613" s="1" t="str">
        <f>IFERROR(__xludf.DUMMYFUNCTION("""COMPUTED_VALUE"""),"Python")</f>
        <v>Python</v>
      </c>
      <c r="H7613" s="1" t="str">
        <f>IFERROR(__xludf.DUMMYFUNCTION("""COMPUTED_VALUE"""),"SQL")</f>
        <v>SQL</v>
      </c>
    </row>
    <row r="7614">
      <c r="B7614" s="1" t="str">
        <f>IFERROR(__xludf.DUMMYFUNCTION("""COMPUTED_VALUE"""),"C;C++;C#;HTML/CSS;JavaScript;PHP;R;SQL")</f>
        <v>C;C++;C#;HTML/CSS;JavaScript;PHP;R;SQL</v>
      </c>
      <c r="E7614" s="1" t="str">
        <f>IFERROR(__xludf.DUMMYFUNCTION("UNIQUE(SPLIT(B7614,"";""))"),"C")</f>
        <v>C</v>
      </c>
      <c r="F7614" s="1" t="str">
        <f>IFERROR(__xludf.DUMMYFUNCTION("""COMPUTED_VALUE"""),"C++")</f>
        <v>C++</v>
      </c>
      <c r="G7614" s="1" t="str">
        <f>IFERROR(__xludf.DUMMYFUNCTION("""COMPUTED_VALUE"""),"C#")</f>
        <v>C#</v>
      </c>
      <c r="H7614" s="1" t="str">
        <f>IFERROR(__xludf.DUMMYFUNCTION("""COMPUTED_VALUE"""),"HTML/CSS")</f>
        <v>HTML/CSS</v>
      </c>
      <c r="I7614" s="1" t="str">
        <f>IFERROR(__xludf.DUMMYFUNCTION("""COMPUTED_VALUE"""),"JavaScript")</f>
        <v>JavaScript</v>
      </c>
      <c r="J7614" s="1" t="str">
        <f>IFERROR(__xludf.DUMMYFUNCTION("""COMPUTED_VALUE"""),"PHP")</f>
        <v>PHP</v>
      </c>
      <c r="K7614" s="1" t="str">
        <f>IFERROR(__xludf.DUMMYFUNCTION("""COMPUTED_VALUE"""),"R")</f>
        <v>R</v>
      </c>
      <c r="L7614" s="1" t="str">
        <f>IFERROR(__xludf.DUMMYFUNCTION("""COMPUTED_VALUE"""),"SQL")</f>
        <v>SQL</v>
      </c>
    </row>
    <row r="7615">
      <c r="B7615" s="1" t="str">
        <f>IFERROR(__xludf.DUMMYFUNCTION("""COMPUTED_VALUE"""),"Go")</f>
        <v>Go</v>
      </c>
      <c r="E7615" s="1" t="str">
        <f>IFERROR(__xludf.DUMMYFUNCTION("UNIQUE(SPLIT(B7615,"";""))"),"Go")</f>
        <v>Go</v>
      </c>
    </row>
    <row r="7616">
      <c r="B7616" s="1" t="str">
        <f>IFERROR(__xludf.DUMMYFUNCTION("""COMPUTED_VALUE"""),"Bash/Shell/PowerShell;C++")</f>
        <v>Bash/Shell/PowerShell;C++</v>
      </c>
      <c r="E7616" s="1" t="str">
        <f>IFERROR(__xludf.DUMMYFUNCTION("UNIQUE(SPLIT(B7616,"";""))"),"Bash/Shell/PowerShell")</f>
        <v>Bash/Shell/PowerShell</v>
      </c>
      <c r="F7616" s="1" t="str">
        <f>IFERROR(__xludf.DUMMYFUNCTION("""COMPUTED_VALUE"""),"C++")</f>
        <v>C++</v>
      </c>
    </row>
    <row r="7617">
      <c r="B7617" s="1" t="str">
        <f>IFERROR(__xludf.DUMMYFUNCTION("""COMPUTED_VALUE"""),"Bash/Shell/PowerShell;C;C++;C#;JavaScript;SQL")</f>
        <v>Bash/Shell/PowerShell;C;C++;C#;JavaScript;SQL</v>
      </c>
      <c r="E7617" s="1" t="str">
        <f>IFERROR(__xludf.DUMMYFUNCTION("UNIQUE(SPLIT(B7617,"";""))"),"Bash/Shell/PowerShell")</f>
        <v>Bash/Shell/PowerShell</v>
      </c>
      <c r="F7617" s="1" t="str">
        <f>IFERROR(__xludf.DUMMYFUNCTION("""COMPUTED_VALUE"""),"C")</f>
        <v>C</v>
      </c>
      <c r="G7617" s="1" t="str">
        <f>IFERROR(__xludf.DUMMYFUNCTION("""COMPUTED_VALUE"""),"C++")</f>
        <v>C++</v>
      </c>
      <c r="H7617" s="1" t="str">
        <f>IFERROR(__xludf.DUMMYFUNCTION("""COMPUTED_VALUE"""),"C#")</f>
        <v>C#</v>
      </c>
      <c r="I7617" s="1" t="str">
        <f>IFERROR(__xludf.DUMMYFUNCTION("""COMPUTED_VALUE"""),"JavaScript")</f>
        <v>JavaScript</v>
      </c>
      <c r="J7617" s="1" t="str">
        <f>IFERROR(__xludf.DUMMYFUNCTION("""COMPUTED_VALUE"""),"SQL")</f>
        <v>SQL</v>
      </c>
    </row>
    <row r="7618">
      <c r="B7618" s="1" t="str">
        <f>IFERROR(__xludf.DUMMYFUNCTION("""COMPUTED_VALUE"""),"HTML/CSS;PHP;Python;SQL")</f>
        <v>HTML/CSS;PHP;Python;SQL</v>
      </c>
      <c r="E7618" s="1" t="str">
        <f>IFERROR(__xludf.DUMMYFUNCTION("UNIQUE(SPLIT(B7618,"";""))"),"HTML/CSS")</f>
        <v>HTML/CSS</v>
      </c>
      <c r="F7618" s="1" t="str">
        <f>IFERROR(__xludf.DUMMYFUNCTION("""COMPUTED_VALUE"""),"PHP")</f>
        <v>PHP</v>
      </c>
      <c r="G7618" s="1" t="str">
        <f>IFERROR(__xludf.DUMMYFUNCTION("""COMPUTED_VALUE"""),"Python")</f>
        <v>Python</v>
      </c>
      <c r="H7618" s="1" t="str">
        <f>IFERROR(__xludf.DUMMYFUNCTION("""COMPUTED_VALUE"""),"SQL")</f>
        <v>SQL</v>
      </c>
    </row>
    <row r="7619">
      <c r="B7619" s="1" t="str">
        <f>IFERROR(__xludf.DUMMYFUNCTION("""COMPUTED_VALUE"""),"C#;F#;Go;HTML/CSS;JavaScript;Python;Rust;SQL;TypeScript;WebAssembly;Other(s):")</f>
        <v>C#;F#;Go;HTML/CSS;JavaScript;Python;Rust;SQL;TypeScript;WebAssembly;Other(s):</v>
      </c>
      <c r="E7619" s="1" t="str">
        <f>IFERROR(__xludf.DUMMYFUNCTION("UNIQUE(SPLIT(B7619,"";""))"),"C#")</f>
        <v>C#</v>
      </c>
      <c r="F7619" s="1" t="str">
        <f>IFERROR(__xludf.DUMMYFUNCTION("""COMPUTED_VALUE"""),"F#")</f>
        <v>F#</v>
      </c>
      <c r="G7619" s="1" t="str">
        <f>IFERROR(__xludf.DUMMYFUNCTION("""COMPUTED_VALUE"""),"Go")</f>
        <v>Go</v>
      </c>
      <c r="H7619" s="1" t="str">
        <f>IFERROR(__xludf.DUMMYFUNCTION("""COMPUTED_VALUE"""),"HTML/CSS")</f>
        <v>HTML/CSS</v>
      </c>
      <c r="I7619" s="1" t="str">
        <f>IFERROR(__xludf.DUMMYFUNCTION("""COMPUTED_VALUE"""),"JavaScript")</f>
        <v>JavaScript</v>
      </c>
      <c r="J7619" s="1" t="str">
        <f>IFERROR(__xludf.DUMMYFUNCTION("""COMPUTED_VALUE"""),"Python")</f>
        <v>Python</v>
      </c>
      <c r="K7619" s="1" t="str">
        <f>IFERROR(__xludf.DUMMYFUNCTION("""COMPUTED_VALUE"""),"Rust")</f>
        <v>Rust</v>
      </c>
      <c r="L7619" s="1" t="str">
        <f>IFERROR(__xludf.DUMMYFUNCTION("""COMPUTED_VALUE"""),"SQL")</f>
        <v>SQL</v>
      </c>
      <c r="M7619" s="1" t="str">
        <f>IFERROR(__xludf.DUMMYFUNCTION("""COMPUTED_VALUE"""),"TypeScript")</f>
        <v>TypeScript</v>
      </c>
      <c r="N7619" s="1" t="str">
        <f>IFERROR(__xludf.DUMMYFUNCTION("""COMPUTED_VALUE"""),"WebAssembly")</f>
        <v>WebAssembly</v>
      </c>
      <c r="O7619" s="1" t="str">
        <f>IFERROR(__xludf.DUMMYFUNCTION("""COMPUTED_VALUE"""),"Other(s):")</f>
        <v>Other(s):</v>
      </c>
    </row>
    <row r="7620">
      <c r="B7620" s="1" t="str">
        <f>IFERROR(__xludf.DUMMYFUNCTION("""COMPUTED_VALUE"""),"C;C++;HTML/CSS;Python;VBA")</f>
        <v>C;C++;HTML/CSS;Python;VBA</v>
      </c>
      <c r="E7620" s="1" t="str">
        <f>IFERROR(__xludf.DUMMYFUNCTION("UNIQUE(SPLIT(B7620,"";""))"),"C")</f>
        <v>C</v>
      </c>
      <c r="F7620" s="1" t="str">
        <f>IFERROR(__xludf.DUMMYFUNCTION("""COMPUTED_VALUE"""),"C++")</f>
        <v>C++</v>
      </c>
      <c r="G7620" s="1" t="str">
        <f>IFERROR(__xludf.DUMMYFUNCTION("""COMPUTED_VALUE"""),"HTML/CSS")</f>
        <v>HTML/CSS</v>
      </c>
      <c r="H7620" s="1" t="str">
        <f>IFERROR(__xludf.DUMMYFUNCTION("""COMPUTED_VALUE"""),"Python")</f>
        <v>Python</v>
      </c>
      <c r="I7620" s="1" t="str">
        <f>IFERROR(__xludf.DUMMYFUNCTION("""COMPUTED_VALUE"""),"VBA")</f>
        <v>VBA</v>
      </c>
    </row>
    <row r="7621">
      <c r="B7621" s="1" t="str">
        <f>IFERROR(__xludf.DUMMYFUNCTION("""COMPUTED_VALUE"""),"C;C++;C#;HTML/CSS;Java;JavaScript;PHP;Python;SQL")</f>
        <v>C;C++;C#;HTML/CSS;Java;JavaScript;PHP;Python;SQL</v>
      </c>
      <c r="E7621" s="1" t="str">
        <f>IFERROR(__xludf.DUMMYFUNCTION("UNIQUE(SPLIT(B7621,"";""))"),"C")</f>
        <v>C</v>
      </c>
      <c r="F7621" s="1" t="str">
        <f>IFERROR(__xludf.DUMMYFUNCTION("""COMPUTED_VALUE"""),"C++")</f>
        <v>C++</v>
      </c>
      <c r="G7621" s="1" t="str">
        <f>IFERROR(__xludf.DUMMYFUNCTION("""COMPUTED_VALUE"""),"C#")</f>
        <v>C#</v>
      </c>
      <c r="H7621" s="1" t="str">
        <f>IFERROR(__xludf.DUMMYFUNCTION("""COMPUTED_VALUE"""),"HTML/CSS")</f>
        <v>HTML/CSS</v>
      </c>
      <c r="I7621" s="1" t="str">
        <f>IFERROR(__xludf.DUMMYFUNCTION("""COMPUTED_VALUE"""),"Java")</f>
        <v>Java</v>
      </c>
      <c r="J7621" s="1" t="str">
        <f>IFERROR(__xludf.DUMMYFUNCTION("""COMPUTED_VALUE"""),"JavaScript")</f>
        <v>JavaScript</v>
      </c>
      <c r="K7621" s="1" t="str">
        <f>IFERROR(__xludf.DUMMYFUNCTION("""COMPUTED_VALUE"""),"PHP")</f>
        <v>PHP</v>
      </c>
      <c r="L7621" s="1" t="str">
        <f>IFERROR(__xludf.DUMMYFUNCTION("""COMPUTED_VALUE"""),"Python")</f>
        <v>Python</v>
      </c>
      <c r="M7621" s="1" t="str">
        <f>IFERROR(__xludf.DUMMYFUNCTION("""COMPUTED_VALUE"""),"SQL")</f>
        <v>SQL</v>
      </c>
    </row>
    <row r="7622">
      <c r="B7622" s="1" t="str">
        <f>IFERROR(__xludf.DUMMYFUNCTION("""COMPUTED_VALUE"""),"Bash/Shell/PowerShell;C#;HTML/CSS;JavaScript;PHP")</f>
        <v>Bash/Shell/PowerShell;C#;HTML/CSS;JavaScript;PHP</v>
      </c>
      <c r="E7622" s="1" t="str">
        <f>IFERROR(__xludf.DUMMYFUNCTION("UNIQUE(SPLIT(B7622,"";""))"),"Bash/Shell/PowerShell")</f>
        <v>Bash/Shell/PowerShell</v>
      </c>
      <c r="F7622" s="1" t="str">
        <f>IFERROR(__xludf.DUMMYFUNCTION("""COMPUTED_VALUE"""),"C#")</f>
        <v>C#</v>
      </c>
      <c r="G7622" s="1" t="str">
        <f>IFERROR(__xludf.DUMMYFUNCTION("""COMPUTED_VALUE"""),"HTML/CSS")</f>
        <v>HTML/CSS</v>
      </c>
      <c r="H7622" s="1" t="str">
        <f>IFERROR(__xludf.DUMMYFUNCTION("""COMPUTED_VALUE"""),"JavaScript")</f>
        <v>JavaScript</v>
      </c>
      <c r="I7622" s="1" t="str">
        <f>IFERROR(__xludf.DUMMYFUNCTION("""COMPUTED_VALUE"""),"PHP")</f>
        <v>PHP</v>
      </c>
    </row>
    <row r="7623">
      <c r="B7623" s="1" t="str">
        <f>IFERROR(__xludf.DUMMYFUNCTION("""COMPUTED_VALUE"""),"C")</f>
        <v>C</v>
      </c>
      <c r="E7623" s="1" t="str">
        <f>IFERROR(__xludf.DUMMYFUNCTION("UNIQUE(SPLIT(B7623,"";""))"),"C")</f>
        <v>C</v>
      </c>
    </row>
    <row r="7624">
      <c r="B7624" s="1" t="str">
        <f>IFERROR(__xludf.DUMMYFUNCTION("""COMPUTED_VALUE"""),"Bash/Shell/PowerShell;HTML/CSS;JavaScript;PHP;SQL")</f>
        <v>Bash/Shell/PowerShell;HTML/CSS;JavaScript;PHP;SQL</v>
      </c>
      <c r="E7624" s="1" t="str">
        <f>IFERROR(__xludf.DUMMYFUNCTION("UNIQUE(SPLIT(B7624,"";""))"),"Bash/Shell/PowerShell")</f>
        <v>Bash/Shell/PowerShell</v>
      </c>
      <c r="F7624" s="1" t="str">
        <f>IFERROR(__xludf.DUMMYFUNCTION("""COMPUTED_VALUE"""),"HTML/CSS")</f>
        <v>HTML/CSS</v>
      </c>
      <c r="G7624" s="1" t="str">
        <f>IFERROR(__xludf.DUMMYFUNCTION("""COMPUTED_VALUE"""),"JavaScript")</f>
        <v>JavaScript</v>
      </c>
      <c r="H7624" s="1" t="str">
        <f>IFERROR(__xludf.DUMMYFUNCTION("""COMPUTED_VALUE"""),"PHP")</f>
        <v>PHP</v>
      </c>
      <c r="I7624" s="1" t="str">
        <f>IFERROR(__xludf.DUMMYFUNCTION("""COMPUTED_VALUE"""),"SQL")</f>
        <v>SQL</v>
      </c>
    </row>
    <row r="7625">
      <c r="B7625" s="1" t="str">
        <f>IFERROR(__xludf.DUMMYFUNCTION("""COMPUTED_VALUE"""),"Bash/Shell/PowerShell;HTML/CSS;Java;JavaScript;Python;TypeScript")</f>
        <v>Bash/Shell/PowerShell;HTML/CSS;Java;JavaScript;Python;TypeScript</v>
      </c>
      <c r="E7625" s="1" t="str">
        <f>IFERROR(__xludf.DUMMYFUNCTION("UNIQUE(SPLIT(B7625,"";""))"),"Bash/Shell/PowerShell")</f>
        <v>Bash/Shell/PowerShell</v>
      </c>
      <c r="F7625" s="1" t="str">
        <f>IFERROR(__xludf.DUMMYFUNCTION("""COMPUTED_VALUE"""),"HTML/CSS")</f>
        <v>HTML/CSS</v>
      </c>
      <c r="G7625" s="1" t="str">
        <f>IFERROR(__xludf.DUMMYFUNCTION("""COMPUTED_VALUE"""),"Java")</f>
        <v>Java</v>
      </c>
      <c r="H7625" s="1" t="str">
        <f>IFERROR(__xludf.DUMMYFUNCTION("""COMPUTED_VALUE"""),"JavaScript")</f>
        <v>JavaScript</v>
      </c>
      <c r="I7625" s="1" t="str">
        <f>IFERROR(__xludf.DUMMYFUNCTION("""COMPUTED_VALUE"""),"Python")</f>
        <v>Python</v>
      </c>
      <c r="J7625" s="1" t="str">
        <f>IFERROR(__xludf.DUMMYFUNCTION("""COMPUTED_VALUE"""),"TypeScript")</f>
        <v>TypeScript</v>
      </c>
    </row>
    <row r="7626">
      <c r="B7626" s="1" t="str">
        <f>IFERROR(__xludf.DUMMYFUNCTION("""COMPUTED_VALUE"""),"C++;C#;F#;HTML/CSS;JavaScript;SQL")</f>
        <v>C++;C#;F#;HTML/CSS;JavaScript;SQL</v>
      </c>
      <c r="E7626" s="1" t="str">
        <f>IFERROR(__xludf.DUMMYFUNCTION("UNIQUE(SPLIT(B7626,"";""))"),"C++")</f>
        <v>C++</v>
      </c>
      <c r="F7626" s="1" t="str">
        <f>IFERROR(__xludf.DUMMYFUNCTION("""COMPUTED_VALUE"""),"C#")</f>
        <v>C#</v>
      </c>
      <c r="G7626" s="1" t="str">
        <f>IFERROR(__xludf.DUMMYFUNCTION("""COMPUTED_VALUE"""),"F#")</f>
        <v>F#</v>
      </c>
      <c r="H7626" s="1" t="str">
        <f>IFERROR(__xludf.DUMMYFUNCTION("""COMPUTED_VALUE"""),"HTML/CSS")</f>
        <v>HTML/CSS</v>
      </c>
      <c r="I7626" s="1" t="str">
        <f>IFERROR(__xludf.DUMMYFUNCTION("""COMPUTED_VALUE"""),"JavaScript")</f>
        <v>JavaScript</v>
      </c>
      <c r="J7626" s="1" t="str">
        <f>IFERROR(__xludf.DUMMYFUNCTION("""COMPUTED_VALUE"""),"SQL")</f>
        <v>SQL</v>
      </c>
    </row>
    <row r="7627">
      <c r="B7627" s="1" t="str">
        <f>IFERROR(__xludf.DUMMYFUNCTION("""COMPUTED_VALUE"""),"HTML/CSS;JavaScript;Kotlin")</f>
        <v>HTML/CSS;JavaScript;Kotlin</v>
      </c>
      <c r="E7627" s="1" t="str">
        <f>IFERROR(__xludf.DUMMYFUNCTION("UNIQUE(SPLIT(B7627,"";""))"),"HTML/CSS")</f>
        <v>HTML/CSS</v>
      </c>
      <c r="F7627" s="1" t="str">
        <f>IFERROR(__xludf.DUMMYFUNCTION("""COMPUTED_VALUE"""),"JavaScript")</f>
        <v>JavaScript</v>
      </c>
      <c r="G7627" s="1" t="str">
        <f>IFERROR(__xludf.DUMMYFUNCTION("""COMPUTED_VALUE"""),"Kotlin")</f>
        <v>Kotlin</v>
      </c>
    </row>
    <row r="7628">
      <c r="B7628" s="1" t="str">
        <f>IFERROR(__xludf.DUMMYFUNCTION("""COMPUTED_VALUE"""),"JavaScript")</f>
        <v>JavaScript</v>
      </c>
      <c r="E7628" s="1" t="str">
        <f>IFERROR(__xludf.DUMMYFUNCTION("UNIQUE(SPLIT(B7628,"";""))"),"JavaScript")</f>
        <v>JavaScript</v>
      </c>
    </row>
    <row r="7629">
      <c r="B7629" s="1" t="str">
        <f>IFERROR(__xludf.DUMMYFUNCTION("""COMPUTED_VALUE"""),"Java;Python;SQL")</f>
        <v>Java;Python;SQL</v>
      </c>
      <c r="E7629" s="1" t="str">
        <f>IFERROR(__xludf.DUMMYFUNCTION("UNIQUE(SPLIT(B7629,"";""))"),"Java")</f>
        <v>Java</v>
      </c>
      <c r="F7629" s="1" t="str">
        <f>IFERROR(__xludf.DUMMYFUNCTION("""COMPUTED_VALUE"""),"Python")</f>
        <v>Python</v>
      </c>
      <c r="G7629" s="1" t="str">
        <f>IFERROR(__xludf.DUMMYFUNCTION("""COMPUTED_VALUE"""),"SQL")</f>
        <v>SQL</v>
      </c>
    </row>
    <row r="7630">
      <c r="B7630" s="1" t="str">
        <f>IFERROR(__xludf.DUMMYFUNCTION("""COMPUTED_VALUE"""),"Bash/Shell/PowerShell;HTML/CSS;JavaScript;PHP;SQL")</f>
        <v>Bash/Shell/PowerShell;HTML/CSS;JavaScript;PHP;SQL</v>
      </c>
      <c r="E7630" s="1" t="str">
        <f>IFERROR(__xludf.DUMMYFUNCTION("UNIQUE(SPLIT(B7630,"";""))"),"Bash/Shell/PowerShell")</f>
        <v>Bash/Shell/PowerShell</v>
      </c>
      <c r="F7630" s="1" t="str">
        <f>IFERROR(__xludf.DUMMYFUNCTION("""COMPUTED_VALUE"""),"HTML/CSS")</f>
        <v>HTML/CSS</v>
      </c>
      <c r="G7630" s="1" t="str">
        <f>IFERROR(__xludf.DUMMYFUNCTION("""COMPUTED_VALUE"""),"JavaScript")</f>
        <v>JavaScript</v>
      </c>
      <c r="H7630" s="1" t="str">
        <f>IFERROR(__xludf.DUMMYFUNCTION("""COMPUTED_VALUE"""),"PHP")</f>
        <v>PHP</v>
      </c>
      <c r="I7630" s="1" t="str">
        <f>IFERROR(__xludf.DUMMYFUNCTION("""COMPUTED_VALUE"""),"SQL")</f>
        <v>SQL</v>
      </c>
    </row>
    <row r="7631">
      <c r="B7631" s="1" t="str">
        <f>IFERROR(__xludf.DUMMYFUNCTION("""COMPUTED_VALUE"""),"HTML/CSS;JavaScript;PHP;SQL")</f>
        <v>HTML/CSS;JavaScript;PHP;SQL</v>
      </c>
      <c r="E7631" s="1" t="str">
        <f>IFERROR(__xludf.DUMMYFUNCTION("UNIQUE(SPLIT(B7631,"";""))"),"HTML/CSS")</f>
        <v>HTML/CSS</v>
      </c>
      <c r="F7631" s="1" t="str">
        <f>IFERROR(__xludf.DUMMYFUNCTION("""COMPUTED_VALUE"""),"JavaScript")</f>
        <v>JavaScript</v>
      </c>
      <c r="G7631" s="1" t="str">
        <f>IFERROR(__xludf.DUMMYFUNCTION("""COMPUTED_VALUE"""),"PHP")</f>
        <v>PHP</v>
      </c>
      <c r="H7631" s="1" t="str">
        <f>IFERROR(__xludf.DUMMYFUNCTION("""COMPUTED_VALUE"""),"SQL")</f>
        <v>SQL</v>
      </c>
    </row>
    <row r="7632">
      <c r="B7632" s="1" t="str">
        <f>IFERROR(__xludf.DUMMYFUNCTION("""COMPUTED_VALUE"""),"HTML/CSS;Java;JavaScript;PHP")</f>
        <v>HTML/CSS;Java;JavaScript;PHP</v>
      </c>
      <c r="E7632" s="1" t="str">
        <f>IFERROR(__xludf.DUMMYFUNCTION("UNIQUE(SPLIT(B7632,"";""))"),"HTML/CSS")</f>
        <v>HTML/CSS</v>
      </c>
      <c r="F7632" s="1" t="str">
        <f>IFERROR(__xludf.DUMMYFUNCTION("""COMPUTED_VALUE"""),"Java")</f>
        <v>Java</v>
      </c>
      <c r="G7632" s="1" t="str">
        <f>IFERROR(__xludf.DUMMYFUNCTION("""COMPUTED_VALUE"""),"JavaScript")</f>
        <v>JavaScript</v>
      </c>
      <c r="H7632" s="1" t="str">
        <f>IFERROR(__xludf.DUMMYFUNCTION("""COMPUTED_VALUE"""),"PHP")</f>
        <v>PHP</v>
      </c>
    </row>
    <row r="7633">
      <c r="B7633" s="1" t="str">
        <f>IFERROR(__xludf.DUMMYFUNCTION("""COMPUTED_VALUE"""),"Bash/Shell/PowerShell;C++;Java;Python")</f>
        <v>Bash/Shell/PowerShell;C++;Java;Python</v>
      </c>
      <c r="E7633" s="1" t="str">
        <f>IFERROR(__xludf.DUMMYFUNCTION("UNIQUE(SPLIT(B7633,"";""))"),"Bash/Shell/PowerShell")</f>
        <v>Bash/Shell/PowerShell</v>
      </c>
      <c r="F7633" s="1" t="str">
        <f>IFERROR(__xludf.DUMMYFUNCTION("""COMPUTED_VALUE"""),"C++")</f>
        <v>C++</v>
      </c>
      <c r="G7633" s="1" t="str">
        <f>IFERROR(__xludf.DUMMYFUNCTION("""COMPUTED_VALUE"""),"Java")</f>
        <v>Java</v>
      </c>
      <c r="H7633" s="1" t="str">
        <f>IFERROR(__xludf.DUMMYFUNCTION("""COMPUTED_VALUE"""),"Python")</f>
        <v>Python</v>
      </c>
    </row>
    <row r="7634">
      <c r="B7634" s="1" t="str">
        <f>IFERROR(__xludf.DUMMYFUNCTION("""COMPUTED_VALUE"""),"C#;HTML/CSS;JavaScript;PHP")</f>
        <v>C#;HTML/CSS;JavaScript;PHP</v>
      </c>
      <c r="E7634" s="1" t="str">
        <f>IFERROR(__xludf.DUMMYFUNCTION("UNIQUE(SPLIT(B7634,"";""))"),"C#")</f>
        <v>C#</v>
      </c>
      <c r="F7634" s="1" t="str">
        <f>IFERROR(__xludf.DUMMYFUNCTION("""COMPUTED_VALUE"""),"HTML/CSS")</f>
        <v>HTML/CSS</v>
      </c>
      <c r="G7634" s="1" t="str">
        <f>IFERROR(__xludf.DUMMYFUNCTION("""COMPUTED_VALUE"""),"JavaScript")</f>
        <v>JavaScript</v>
      </c>
      <c r="H7634" s="1" t="str">
        <f>IFERROR(__xludf.DUMMYFUNCTION("""COMPUTED_VALUE"""),"PHP")</f>
        <v>PHP</v>
      </c>
    </row>
    <row r="7635">
      <c r="B7635" s="1" t="str">
        <f>IFERROR(__xludf.DUMMYFUNCTION("""COMPUTED_VALUE"""),"Bash/Shell/PowerShell;Python;R;SQL")</f>
        <v>Bash/Shell/PowerShell;Python;R;SQL</v>
      </c>
      <c r="E7635" s="1" t="str">
        <f>IFERROR(__xludf.DUMMYFUNCTION("UNIQUE(SPLIT(B7635,"";""))"),"Bash/Shell/PowerShell")</f>
        <v>Bash/Shell/PowerShell</v>
      </c>
      <c r="F7635" s="1" t="str">
        <f>IFERROR(__xludf.DUMMYFUNCTION("""COMPUTED_VALUE"""),"Python")</f>
        <v>Python</v>
      </c>
      <c r="G7635" s="1" t="str">
        <f>IFERROR(__xludf.DUMMYFUNCTION("""COMPUTED_VALUE"""),"R")</f>
        <v>R</v>
      </c>
      <c r="H7635" s="1" t="str">
        <f>IFERROR(__xludf.DUMMYFUNCTION("""COMPUTED_VALUE"""),"SQL")</f>
        <v>SQL</v>
      </c>
    </row>
    <row r="7636">
      <c r="B7636" s="1" t="str">
        <f>IFERROR(__xludf.DUMMYFUNCTION("""COMPUTED_VALUE"""),"Assembly;Bash/Shell/PowerShell;C;C++;HTML/CSS;Java;JavaScript;PHP;R;Scala;SQL")</f>
        <v>Assembly;Bash/Shell/PowerShell;C;C++;HTML/CSS;Java;JavaScript;PHP;R;Scala;SQL</v>
      </c>
      <c r="E7636" s="1" t="str">
        <f>IFERROR(__xludf.DUMMYFUNCTION("UNIQUE(SPLIT(B7636,"";""))"),"Assembly")</f>
        <v>Assembly</v>
      </c>
      <c r="F7636" s="1" t="str">
        <f>IFERROR(__xludf.DUMMYFUNCTION("""COMPUTED_VALUE"""),"Bash/Shell/PowerShell")</f>
        <v>Bash/Shell/PowerShell</v>
      </c>
      <c r="G7636" s="1" t="str">
        <f>IFERROR(__xludf.DUMMYFUNCTION("""COMPUTED_VALUE"""),"C")</f>
        <v>C</v>
      </c>
      <c r="H7636" s="1" t="str">
        <f>IFERROR(__xludf.DUMMYFUNCTION("""COMPUTED_VALUE"""),"C++")</f>
        <v>C++</v>
      </c>
      <c r="I7636" s="1" t="str">
        <f>IFERROR(__xludf.DUMMYFUNCTION("""COMPUTED_VALUE"""),"HTML/CSS")</f>
        <v>HTML/CSS</v>
      </c>
      <c r="J7636" s="1" t="str">
        <f>IFERROR(__xludf.DUMMYFUNCTION("""COMPUTED_VALUE"""),"Java")</f>
        <v>Java</v>
      </c>
      <c r="K7636" s="1" t="str">
        <f>IFERROR(__xludf.DUMMYFUNCTION("""COMPUTED_VALUE"""),"JavaScript")</f>
        <v>JavaScript</v>
      </c>
      <c r="L7636" s="1" t="str">
        <f>IFERROR(__xludf.DUMMYFUNCTION("""COMPUTED_VALUE"""),"PHP")</f>
        <v>PHP</v>
      </c>
      <c r="M7636" s="1" t="str">
        <f>IFERROR(__xludf.DUMMYFUNCTION("""COMPUTED_VALUE"""),"R")</f>
        <v>R</v>
      </c>
      <c r="N7636" s="1" t="str">
        <f>IFERROR(__xludf.DUMMYFUNCTION("""COMPUTED_VALUE"""),"Scala")</f>
        <v>Scala</v>
      </c>
      <c r="O7636" s="1" t="str">
        <f>IFERROR(__xludf.DUMMYFUNCTION("""COMPUTED_VALUE"""),"SQL")</f>
        <v>SQL</v>
      </c>
    </row>
    <row r="7637">
      <c r="B7637" s="1" t="str">
        <f>IFERROR(__xludf.DUMMYFUNCTION("""COMPUTED_VALUE"""),"Java;JavaScript;PHP;Python;SQL")</f>
        <v>Java;JavaScript;PHP;Python;SQL</v>
      </c>
      <c r="E7637" s="1" t="str">
        <f>IFERROR(__xludf.DUMMYFUNCTION("UNIQUE(SPLIT(B7637,"";""))"),"Java")</f>
        <v>Java</v>
      </c>
      <c r="F7637" s="1" t="str">
        <f>IFERROR(__xludf.DUMMYFUNCTION("""COMPUTED_VALUE"""),"JavaScript")</f>
        <v>JavaScript</v>
      </c>
      <c r="G7637" s="1" t="str">
        <f>IFERROR(__xludf.DUMMYFUNCTION("""COMPUTED_VALUE"""),"PHP")</f>
        <v>PHP</v>
      </c>
      <c r="H7637" s="1" t="str">
        <f>IFERROR(__xludf.DUMMYFUNCTION("""COMPUTED_VALUE"""),"Python")</f>
        <v>Python</v>
      </c>
      <c r="I7637" s="1" t="str">
        <f>IFERROR(__xludf.DUMMYFUNCTION("""COMPUTED_VALUE"""),"SQL")</f>
        <v>SQL</v>
      </c>
    </row>
    <row r="7638">
      <c r="B7638" s="1" t="str">
        <f>IFERROR(__xludf.DUMMYFUNCTION("""COMPUTED_VALUE"""),"Bash/Shell/PowerShell;C;HTML/CSS;Java;Python;SQL")</f>
        <v>Bash/Shell/PowerShell;C;HTML/CSS;Java;Python;SQL</v>
      </c>
      <c r="E7638" s="1" t="str">
        <f>IFERROR(__xludf.DUMMYFUNCTION("UNIQUE(SPLIT(B7638,"";""))"),"Bash/Shell/PowerShell")</f>
        <v>Bash/Shell/PowerShell</v>
      </c>
      <c r="F7638" s="1" t="str">
        <f>IFERROR(__xludf.DUMMYFUNCTION("""COMPUTED_VALUE"""),"C")</f>
        <v>C</v>
      </c>
      <c r="G7638" s="1" t="str">
        <f>IFERROR(__xludf.DUMMYFUNCTION("""COMPUTED_VALUE"""),"HTML/CSS")</f>
        <v>HTML/CSS</v>
      </c>
      <c r="H7638" s="1" t="str">
        <f>IFERROR(__xludf.DUMMYFUNCTION("""COMPUTED_VALUE"""),"Java")</f>
        <v>Java</v>
      </c>
      <c r="I7638" s="1" t="str">
        <f>IFERROR(__xludf.DUMMYFUNCTION("""COMPUTED_VALUE"""),"Python")</f>
        <v>Python</v>
      </c>
      <c r="J7638" s="1" t="str">
        <f>IFERROR(__xludf.DUMMYFUNCTION("""COMPUTED_VALUE"""),"SQL")</f>
        <v>SQL</v>
      </c>
    </row>
    <row r="7639">
      <c r="B7639" s="1" t="str">
        <f>IFERROR(__xludf.DUMMYFUNCTION("""COMPUTED_VALUE"""),"HTML/CSS;JavaScript;PHP;TypeScript")</f>
        <v>HTML/CSS;JavaScript;PHP;TypeScript</v>
      </c>
      <c r="E7639" s="1" t="str">
        <f>IFERROR(__xludf.DUMMYFUNCTION("UNIQUE(SPLIT(B7639,"";""))"),"HTML/CSS")</f>
        <v>HTML/CSS</v>
      </c>
      <c r="F7639" s="1" t="str">
        <f>IFERROR(__xludf.DUMMYFUNCTION("""COMPUTED_VALUE"""),"JavaScript")</f>
        <v>JavaScript</v>
      </c>
      <c r="G7639" s="1" t="str">
        <f>IFERROR(__xludf.DUMMYFUNCTION("""COMPUTED_VALUE"""),"PHP")</f>
        <v>PHP</v>
      </c>
      <c r="H7639" s="1" t="str">
        <f>IFERROR(__xludf.DUMMYFUNCTION("""COMPUTED_VALUE"""),"TypeScript")</f>
        <v>TypeScript</v>
      </c>
    </row>
    <row r="7640">
      <c r="B7640" s="1" t="str">
        <f>IFERROR(__xludf.DUMMYFUNCTION("""COMPUTED_VALUE"""),"HTML/CSS;Java;JavaScript;Python;Ruby;SQL;Other(s):")</f>
        <v>HTML/CSS;Java;JavaScript;Python;Ruby;SQL;Other(s):</v>
      </c>
      <c r="E7640" s="1" t="str">
        <f>IFERROR(__xludf.DUMMYFUNCTION("UNIQUE(SPLIT(B7640,"";""))"),"HTML/CSS")</f>
        <v>HTML/CSS</v>
      </c>
      <c r="F7640" s="1" t="str">
        <f>IFERROR(__xludf.DUMMYFUNCTION("""COMPUTED_VALUE"""),"Java")</f>
        <v>Java</v>
      </c>
      <c r="G7640" s="1" t="str">
        <f>IFERROR(__xludf.DUMMYFUNCTION("""COMPUTED_VALUE"""),"JavaScript")</f>
        <v>JavaScript</v>
      </c>
      <c r="H7640" s="1" t="str">
        <f>IFERROR(__xludf.DUMMYFUNCTION("""COMPUTED_VALUE"""),"Python")</f>
        <v>Python</v>
      </c>
      <c r="I7640" s="1" t="str">
        <f>IFERROR(__xludf.DUMMYFUNCTION("""COMPUTED_VALUE"""),"Ruby")</f>
        <v>Ruby</v>
      </c>
      <c r="J7640" s="1" t="str">
        <f>IFERROR(__xludf.DUMMYFUNCTION("""COMPUTED_VALUE"""),"SQL")</f>
        <v>SQL</v>
      </c>
      <c r="K7640" s="1" t="str">
        <f>IFERROR(__xludf.DUMMYFUNCTION("""COMPUTED_VALUE"""),"Other(s):")</f>
        <v>Other(s):</v>
      </c>
    </row>
    <row r="7641">
      <c r="B7641" s="1" t="str">
        <f>IFERROR(__xludf.DUMMYFUNCTION("""COMPUTED_VALUE"""),"Bash/Shell/PowerShell;HTML/CSS;Java;JavaScript;Scala;SQL;Other(s):")</f>
        <v>Bash/Shell/PowerShell;HTML/CSS;Java;JavaScript;Scala;SQL;Other(s):</v>
      </c>
      <c r="E7641" s="1" t="str">
        <f>IFERROR(__xludf.DUMMYFUNCTION("UNIQUE(SPLIT(B7641,"";""))"),"Bash/Shell/PowerShell")</f>
        <v>Bash/Shell/PowerShell</v>
      </c>
      <c r="F7641" s="1" t="str">
        <f>IFERROR(__xludf.DUMMYFUNCTION("""COMPUTED_VALUE"""),"HTML/CSS")</f>
        <v>HTML/CSS</v>
      </c>
      <c r="G7641" s="1" t="str">
        <f>IFERROR(__xludf.DUMMYFUNCTION("""COMPUTED_VALUE"""),"Java")</f>
        <v>Java</v>
      </c>
      <c r="H7641" s="1" t="str">
        <f>IFERROR(__xludf.DUMMYFUNCTION("""COMPUTED_VALUE"""),"JavaScript")</f>
        <v>JavaScript</v>
      </c>
      <c r="I7641" s="1" t="str">
        <f>IFERROR(__xludf.DUMMYFUNCTION("""COMPUTED_VALUE"""),"Scala")</f>
        <v>Scala</v>
      </c>
      <c r="J7641" s="1" t="str">
        <f>IFERROR(__xludf.DUMMYFUNCTION("""COMPUTED_VALUE"""),"SQL")</f>
        <v>SQL</v>
      </c>
      <c r="K7641" s="1" t="str">
        <f>IFERROR(__xludf.DUMMYFUNCTION("""COMPUTED_VALUE"""),"Other(s):")</f>
        <v>Other(s):</v>
      </c>
    </row>
    <row r="7642">
      <c r="B7642" s="1" t="str">
        <f>IFERROR(__xludf.DUMMYFUNCTION("""COMPUTED_VALUE"""),"JavaScript;Objective-C;PHP;Python;SQL;Swift;TypeScript")</f>
        <v>JavaScript;Objective-C;PHP;Python;SQL;Swift;TypeScript</v>
      </c>
      <c r="E7642" s="1" t="str">
        <f>IFERROR(__xludf.DUMMYFUNCTION("UNIQUE(SPLIT(B7642,"";""))"),"JavaScript")</f>
        <v>JavaScript</v>
      </c>
      <c r="F7642" s="1" t="str">
        <f>IFERROR(__xludf.DUMMYFUNCTION("""COMPUTED_VALUE"""),"Objective-C")</f>
        <v>Objective-C</v>
      </c>
      <c r="G7642" s="1" t="str">
        <f>IFERROR(__xludf.DUMMYFUNCTION("""COMPUTED_VALUE"""),"PHP")</f>
        <v>PHP</v>
      </c>
      <c r="H7642" s="1" t="str">
        <f>IFERROR(__xludf.DUMMYFUNCTION("""COMPUTED_VALUE"""),"Python")</f>
        <v>Python</v>
      </c>
      <c r="I7642" s="1" t="str">
        <f>IFERROR(__xludf.DUMMYFUNCTION("""COMPUTED_VALUE"""),"SQL")</f>
        <v>SQL</v>
      </c>
      <c r="J7642" s="1" t="str">
        <f>IFERROR(__xludf.DUMMYFUNCTION("""COMPUTED_VALUE"""),"Swift")</f>
        <v>Swift</v>
      </c>
      <c r="K7642" s="1" t="str">
        <f>IFERROR(__xludf.DUMMYFUNCTION("""COMPUTED_VALUE"""),"TypeScript")</f>
        <v>TypeScript</v>
      </c>
    </row>
    <row r="7643">
      <c r="B7643" s="1" t="str">
        <f>IFERROR(__xludf.DUMMYFUNCTION("""COMPUTED_VALUE"""),"Bash/Shell/PowerShell;Go;Java;Python;Rust")</f>
        <v>Bash/Shell/PowerShell;Go;Java;Python;Rust</v>
      </c>
      <c r="E7643" s="1" t="str">
        <f>IFERROR(__xludf.DUMMYFUNCTION("UNIQUE(SPLIT(B7643,"";""))"),"Bash/Shell/PowerShell")</f>
        <v>Bash/Shell/PowerShell</v>
      </c>
      <c r="F7643" s="1" t="str">
        <f>IFERROR(__xludf.DUMMYFUNCTION("""COMPUTED_VALUE"""),"Go")</f>
        <v>Go</v>
      </c>
      <c r="G7643" s="1" t="str">
        <f>IFERROR(__xludf.DUMMYFUNCTION("""COMPUTED_VALUE"""),"Java")</f>
        <v>Java</v>
      </c>
      <c r="H7643" s="1" t="str">
        <f>IFERROR(__xludf.DUMMYFUNCTION("""COMPUTED_VALUE"""),"Python")</f>
        <v>Python</v>
      </c>
      <c r="I7643" s="1" t="str">
        <f>IFERROR(__xludf.DUMMYFUNCTION("""COMPUTED_VALUE"""),"Rust")</f>
        <v>Rust</v>
      </c>
    </row>
    <row r="7644">
      <c r="B7644" s="1" t="str">
        <f>IFERROR(__xludf.DUMMYFUNCTION("""COMPUTED_VALUE"""),"Bash/Shell/PowerShell;Go;HTML/CSS;JavaScript;Ruby;SQL")</f>
        <v>Bash/Shell/PowerShell;Go;HTML/CSS;JavaScript;Ruby;SQL</v>
      </c>
      <c r="E7644" s="1" t="str">
        <f>IFERROR(__xludf.DUMMYFUNCTION("UNIQUE(SPLIT(B7644,"";""))"),"Bash/Shell/PowerShell")</f>
        <v>Bash/Shell/PowerShell</v>
      </c>
      <c r="F7644" s="1" t="str">
        <f>IFERROR(__xludf.DUMMYFUNCTION("""COMPUTED_VALUE"""),"Go")</f>
        <v>Go</v>
      </c>
      <c r="G7644" s="1" t="str">
        <f>IFERROR(__xludf.DUMMYFUNCTION("""COMPUTED_VALUE"""),"HTML/CSS")</f>
        <v>HTML/CSS</v>
      </c>
      <c r="H7644" s="1" t="str">
        <f>IFERROR(__xludf.DUMMYFUNCTION("""COMPUTED_VALUE"""),"JavaScript")</f>
        <v>JavaScript</v>
      </c>
      <c r="I7644" s="1" t="str">
        <f>IFERROR(__xludf.DUMMYFUNCTION("""COMPUTED_VALUE"""),"Ruby")</f>
        <v>Ruby</v>
      </c>
      <c r="J7644" s="1" t="str">
        <f>IFERROR(__xludf.DUMMYFUNCTION("""COMPUTED_VALUE"""),"SQL")</f>
        <v>SQL</v>
      </c>
    </row>
    <row r="7645">
      <c r="B7645" s="1" t="str">
        <f>IFERROR(__xludf.DUMMYFUNCTION("""COMPUTED_VALUE"""),"C++;HTML/CSS;Java;JavaScript;TypeScript")</f>
        <v>C++;HTML/CSS;Java;JavaScript;TypeScript</v>
      </c>
      <c r="E7645" s="1" t="str">
        <f>IFERROR(__xludf.DUMMYFUNCTION("UNIQUE(SPLIT(B7645,"";""))"),"C++")</f>
        <v>C++</v>
      </c>
      <c r="F7645" s="1" t="str">
        <f>IFERROR(__xludf.DUMMYFUNCTION("""COMPUTED_VALUE"""),"HTML/CSS")</f>
        <v>HTML/CSS</v>
      </c>
      <c r="G7645" s="1" t="str">
        <f>IFERROR(__xludf.DUMMYFUNCTION("""COMPUTED_VALUE"""),"Java")</f>
        <v>Java</v>
      </c>
      <c r="H7645" s="1" t="str">
        <f>IFERROR(__xludf.DUMMYFUNCTION("""COMPUTED_VALUE"""),"JavaScript")</f>
        <v>JavaScript</v>
      </c>
      <c r="I7645" s="1" t="str">
        <f>IFERROR(__xludf.DUMMYFUNCTION("""COMPUTED_VALUE"""),"TypeScript")</f>
        <v>TypeScript</v>
      </c>
    </row>
    <row r="7646">
      <c r="B7646" s="1" t="str">
        <f>IFERROR(__xludf.DUMMYFUNCTION("""COMPUTED_VALUE"""),"Java;Kotlin;Python")</f>
        <v>Java;Kotlin;Python</v>
      </c>
      <c r="E7646" s="1" t="str">
        <f>IFERROR(__xludf.DUMMYFUNCTION("UNIQUE(SPLIT(B7646,"";""))"),"Java")</f>
        <v>Java</v>
      </c>
      <c r="F7646" s="1" t="str">
        <f>IFERROR(__xludf.DUMMYFUNCTION("""COMPUTED_VALUE"""),"Kotlin")</f>
        <v>Kotlin</v>
      </c>
      <c r="G7646" s="1" t="str">
        <f>IFERROR(__xludf.DUMMYFUNCTION("""COMPUTED_VALUE"""),"Python")</f>
        <v>Python</v>
      </c>
    </row>
    <row r="7647">
      <c r="B7647" s="1" t="str">
        <f>IFERROR(__xludf.DUMMYFUNCTION("""COMPUTED_VALUE"""),"Clojure;HTML/CSS")</f>
        <v>Clojure;HTML/CSS</v>
      </c>
      <c r="E7647" s="1" t="str">
        <f>IFERROR(__xludf.DUMMYFUNCTION("UNIQUE(SPLIT(B7647,"";""))"),"Clojure")</f>
        <v>Clojure</v>
      </c>
      <c r="F7647" s="1" t="str">
        <f>IFERROR(__xludf.DUMMYFUNCTION("""COMPUTED_VALUE"""),"HTML/CSS")</f>
        <v>HTML/CSS</v>
      </c>
    </row>
    <row r="7648">
      <c r="B7648" s="1" t="str">
        <f>IFERROR(__xludf.DUMMYFUNCTION("""COMPUTED_VALUE"""),"Assembly;Bash/Shell/PowerShell;C;C++;Java;Objective-C;SQL;Swift")</f>
        <v>Assembly;Bash/Shell/PowerShell;C;C++;Java;Objective-C;SQL;Swift</v>
      </c>
      <c r="E7648" s="1" t="str">
        <f>IFERROR(__xludf.DUMMYFUNCTION("UNIQUE(SPLIT(B7648,"";""))"),"Assembly")</f>
        <v>Assembly</v>
      </c>
      <c r="F7648" s="1" t="str">
        <f>IFERROR(__xludf.DUMMYFUNCTION("""COMPUTED_VALUE"""),"Bash/Shell/PowerShell")</f>
        <v>Bash/Shell/PowerShell</v>
      </c>
      <c r="G7648" s="1" t="str">
        <f>IFERROR(__xludf.DUMMYFUNCTION("""COMPUTED_VALUE"""),"C")</f>
        <v>C</v>
      </c>
      <c r="H7648" s="1" t="str">
        <f>IFERROR(__xludf.DUMMYFUNCTION("""COMPUTED_VALUE"""),"C++")</f>
        <v>C++</v>
      </c>
      <c r="I7648" s="1" t="str">
        <f>IFERROR(__xludf.DUMMYFUNCTION("""COMPUTED_VALUE"""),"Java")</f>
        <v>Java</v>
      </c>
      <c r="J7648" s="1" t="str">
        <f>IFERROR(__xludf.DUMMYFUNCTION("""COMPUTED_VALUE"""),"Objective-C")</f>
        <v>Objective-C</v>
      </c>
      <c r="K7648" s="1" t="str">
        <f>IFERROR(__xludf.DUMMYFUNCTION("""COMPUTED_VALUE"""),"SQL")</f>
        <v>SQL</v>
      </c>
      <c r="L7648" s="1" t="str">
        <f>IFERROR(__xludf.DUMMYFUNCTION("""COMPUTED_VALUE"""),"Swift")</f>
        <v>Swift</v>
      </c>
    </row>
    <row r="7649">
      <c r="B7649" s="1" t="str">
        <f>IFERROR(__xludf.DUMMYFUNCTION("""COMPUTED_VALUE"""),"HTML/CSS;JavaScript;PHP")</f>
        <v>HTML/CSS;JavaScript;PHP</v>
      </c>
      <c r="E7649" s="1" t="str">
        <f>IFERROR(__xludf.DUMMYFUNCTION("UNIQUE(SPLIT(B7649,"";""))"),"HTML/CSS")</f>
        <v>HTML/CSS</v>
      </c>
      <c r="F7649" s="1" t="str">
        <f>IFERROR(__xludf.DUMMYFUNCTION("""COMPUTED_VALUE"""),"JavaScript")</f>
        <v>JavaScript</v>
      </c>
      <c r="G7649" s="1" t="str">
        <f>IFERROR(__xludf.DUMMYFUNCTION("""COMPUTED_VALUE"""),"PHP")</f>
        <v>PHP</v>
      </c>
    </row>
    <row r="7650">
      <c r="B7650" s="1" t="str">
        <f>IFERROR(__xludf.DUMMYFUNCTION("""COMPUTED_VALUE"""),"C++;C#;HTML/CSS;Java;JavaScript;Python;Swift")</f>
        <v>C++;C#;HTML/CSS;Java;JavaScript;Python;Swift</v>
      </c>
      <c r="E7650" s="1" t="str">
        <f>IFERROR(__xludf.DUMMYFUNCTION("UNIQUE(SPLIT(B7650,"";""))"),"C++")</f>
        <v>C++</v>
      </c>
      <c r="F7650" s="1" t="str">
        <f>IFERROR(__xludf.DUMMYFUNCTION("""COMPUTED_VALUE"""),"C#")</f>
        <v>C#</v>
      </c>
      <c r="G7650" s="1" t="str">
        <f>IFERROR(__xludf.DUMMYFUNCTION("""COMPUTED_VALUE"""),"HTML/CSS")</f>
        <v>HTML/CSS</v>
      </c>
      <c r="H7650" s="1" t="str">
        <f>IFERROR(__xludf.DUMMYFUNCTION("""COMPUTED_VALUE"""),"Java")</f>
        <v>Java</v>
      </c>
      <c r="I7650" s="1" t="str">
        <f>IFERROR(__xludf.DUMMYFUNCTION("""COMPUTED_VALUE"""),"JavaScript")</f>
        <v>JavaScript</v>
      </c>
      <c r="J7650" s="1" t="str">
        <f>IFERROR(__xludf.DUMMYFUNCTION("""COMPUTED_VALUE"""),"Python")</f>
        <v>Python</v>
      </c>
      <c r="K7650" s="1" t="str">
        <f>IFERROR(__xludf.DUMMYFUNCTION("""COMPUTED_VALUE"""),"Swift")</f>
        <v>Swift</v>
      </c>
    </row>
    <row r="7651">
      <c r="B7651" s="1" t="str">
        <f>IFERROR(__xludf.DUMMYFUNCTION("""COMPUTED_VALUE"""),"Bash/Shell/PowerShell;C;C++;C#;Go;HTML/CSS;JavaScript;Python;Ruby;Scala;SQL;TypeScript")</f>
        <v>Bash/Shell/PowerShell;C;C++;C#;Go;HTML/CSS;JavaScript;Python;Ruby;Scala;SQL;TypeScript</v>
      </c>
      <c r="E7651" s="1" t="str">
        <f>IFERROR(__xludf.DUMMYFUNCTION("UNIQUE(SPLIT(B7651,"";""))"),"Bash/Shell/PowerShell")</f>
        <v>Bash/Shell/PowerShell</v>
      </c>
      <c r="F7651" s="1" t="str">
        <f>IFERROR(__xludf.DUMMYFUNCTION("""COMPUTED_VALUE"""),"C")</f>
        <v>C</v>
      </c>
      <c r="G7651" s="1" t="str">
        <f>IFERROR(__xludf.DUMMYFUNCTION("""COMPUTED_VALUE"""),"C++")</f>
        <v>C++</v>
      </c>
      <c r="H7651" s="1" t="str">
        <f>IFERROR(__xludf.DUMMYFUNCTION("""COMPUTED_VALUE"""),"C#")</f>
        <v>C#</v>
      </c>
      <c r="I7651" s="1" t="str">
        <f>IFERROR(__xludf.DUMMYFUNCTION("""COMPUTED_VALUE"""),"Go")</f>
        <v>Go</v>
      </c>
      <c r="J7651" s="1" t="str">
        <f>IFERROR(__xludf.DUMMYFUNCTION("""COMPUTED_VALUE"""),"HTML/CSS")</f>
        <v>HTML/CSS</v>
      </c>
      <c r="K7651" s="1" t="str">
        <f>IFERROR(__xludf.DUMMYFUNCTION("""COMPUTED_VALUE"""),"JavaScript")</f>
        <v>JavaScript</v>
      </c>
      <c r="L7651" s="1" t="str">
        <f>IFERROR(__xludf.DUMMYFUNCTION("""COMPUTED_VALUE"""),"Python")</f>
        <v>Python</v>
      </c>
      <c r="M7651" s="1" t="str">
        <f>IFERROR(__xludf.DUMMYFUNCTION("""COMPUTED_VALUE"""),"Ruby")</f>
        <v>Ruby</v>
      </c>
      <c r="N7651" s="1" t="str">
        <f>IFERROR(__xludf.DUMMYFUNCTION("""COMPUTED_VALUE"""),"Scala")</f>
        <v>Scala</v>
      </c>
      <c r="O7651" s="1" t="str">
        <f>IFERROR(__xludf.DUMMYFUNCTION("""COMPUTED_VALUE"""),"SQL")</f>
        <v>SQL</v>
      </c>
      <c r="P7651" s="1" t="str">
        <f>IFERROR(__xludf.DUMMYFUNCTION("""COMPUTED_VALUE"""),"TypeScript")</f>
        <v>TypeScript</v>
      </c>
    </row>
    <row r="7652">
      <c r="B7652" s="1" t="str">
        <f>IFERROR(__xludf.DUMMYFUNCTION("""COMPUTED_VALUE"""),"HTML/CSS;JavaScript;PHP;VBA")</f>
        <v>HTML/CSS;JavaScript;PHP;VBA</v>
      </c>
      <c r="E7652" s="1" t="str">
        <f>IFERROR(__xludf.DUMMYFUNCTION("UNIQUE(SPLIT(B7652,"";""))"),"HTML/CSS")</f>
        <v>HTML/CSS</v>
      </c>
      <c r="F7652" s="1" t="str">
        <f>IFERROR(__xludf.DUMMYFUNCTION("""COMPUTED_VALUE"""),"JavaScript")</f>
        <v>JavaScript</v>
      </c>
      <c r="G7652" s="1" t="str">
        <f>IFERROR(__xludf.DUMMYFUNCTION("""COMPUTED_VALUE"""),"PHP")</f>
        <v>PHP</v>
      </c>
      <c r="H7652" s="1" t="str">
        <f>IFERROR(__xludf.DUMMYFUNCTION("""COMPUTED_VALUE"""),"VBA")</f>
        <v>VBA</v>
      </c>
    </row>
    <row r="7653">
      <c r="B7653" s="1" t="str">
        <f>IFERROR(__xludf.DUMMYFUNCTION("""COMPUTED_VALUE"""),"Bash/Shell/PowerShell;C;C++;Dart;Go;HTML/CSS;Java;JavaScript;Kotlin;Objective-C;Python;SQL;Swift")</f>
        <v>Bash/Shell/PowerShell;C;C++;Dart;Go;HTML/CSS;Java;JavaScript;Kotlin;Objective-C;Python;SQL;Swift</v>
      </c>
      <c r="E7653" s="1" t="str">
        <f>IFERROR(__xludf.DUMMYFUNCTION("UNIQUE(SPLIT(B7653,"";""))"),"Bash/Shell/PowerShell")</f>
        <v>Bash/Shell/PowerShell</v>
      </c>
      <c r="F7653" s="1" t="str">
        <f>IFERROR(__xludf.DUMMYFUNCTION("""COMPUTED_VALUE"""),"C")</f>
        <v>C</v>
      </c>
      <c r="G7653" s="1" t="str">
        <f>IFERROR(__xludf.DUMMYFUNCTION("""COMPUTED_VALUE"""),"C++")</f>
        <v>C++</v>
      </c>
      <c r="H7653" s="1" t="str">
        <f>IFERROR(__xludf.DUMMYFUNCTION("""COMPUTED_VALUE"""),"Dart")</f>
        <v>Dart</v>
      </c>
      <c r="I7653" s="1" t="str">
        <f>IFERROR(__xludf.DUMMYFUNCTION("""COMPUTED_VALUE"""),"Go")</f>
        <v>Go</v>
      </c>
      <c r="J7653" s="1" t="str">
        <f>IFERROR(__xludf.DUMMYFUNCTION("""COMPUTED_VALUE"""),"HTML/CSS")</f>
        <v>HTML/CSS</v>
      </c>
      <c r="K7653" s="1" t="str">
        <f>IFERROR(__xludf.DUMMYFUNCTION("""COMPUTED_VALUE"""),"Java")</f>
        <v>Java</v>
      </c>
      <c r="L7653" s="1" t="str">
        <f>IFERROR(__xludf.DUMMYFUNCTION("""COMPUTED_VALUE"""),"JavaScript")</f>
        <v>JavaScript</v>
      </c>
      <c r="M7653" s="1" t="str">
        <f>IFERROR(__xludf.DUMMYFUNCTION("""COMPUTED_VALUE"""),"Kotlin")</f>
        <v>Kotlin</v>
      </c>
      <c r="N7653" s="1" t="str">
        <f>IFERROR(__xludf.DUMMYFUNCTION("""COMPUTED_VALUE"""),"Objective-C")</f>
        <v>Objective-C</v>
      </c>
      <c r="O7653" s="1" t="str">
        <f>IFERROR(__xludf.DUMMYFUNCTION("""COMPUTED_VALUE"""),"Python")</f>
        <v>Python</v>
      </c>
      <c r="P7653" s="1" t="str">
        <f>IFERROR(__xludf.DUMMYFUNCTION("""COMPUTED_VALUE"""),"SQL")</f>
        <v>SQL</v>
      </c>
      <c r="Q7653" s="1" t="str">
        <f>IFERROR(__xludf.DUMMYFUNCTION("""COMPUTED_VALUE"""),"Swift")</f>
        <v>Swift</v>
      </c>
    </row>
    <row r="7654">
      <c r="B7654" s="1" t="str">
        <f>IFERROR(__xludf.DUMMYFUNCTION("""COMPUTED_VALUE"""),"C#;HTML/CSS;JavaScript;Python;R;SQL")</f>
        <v>C#;HTML/CSS;JavaScript;Python;R;SQL</v>
      </c>
      <c r="E7654" s="1" t="str">
        <f>IFERROR(__xludf.DUMMYFUNCTION("UNIQUE(SPLIT(B7654,"";""))"),"C#")</f>
        <v>C#</v>
      </c>
      <c r="F7654" s="1" t="str">
        <f>IFERROR(__xludf.DUMMYFUNCTION("""COMPUTED_VALUE"""),"HTML/CSS")</f>
        <v>HTML/CSS</v>
      </c>
      <c r="G7654" s="1" t="str">
        <f>IFERROR(__xludf.DUMMYFUNCTION("""COMPUTED_VALUE"""),"JavaScript")</f>
        <v>JavaScript</v>
      </c>
      <c r="H7654" s="1" t="str">
        <f>IFERROR(__xludf.DUMMYFUNCTION("""COMPUTED_VALUE"""),"Python")</f>
        <v>Python</v>
      </c>
      <c r="I7654" s="1" t="str">
        <f>IFERROR(__xludf.DUMMYFUNCTION("""COMPUTED_VALUE"""),"R")</f>
        <v>R</v>
      </c>
      <c r="J7654" s="1" t="str">
        <f>IFERROR(__xludf.DUMMYFUNCTION("""COMPUTED_VALUE"""),"SQL")</f>
        <v>SQL</v>
      </c>
    </row>
    <row r="7655">
      <c r="B7655" s="1" t="str">
        <f>IFERROR(__xludf.DUMMYFUNCTION("""COMPUTED_VALUE"""),"Bash/Shell/PowerShell;HTML/CSS;JavaScript;PHP;Python;SQL;TypeScript")</f>
        <v>Bash/Shell/PowerShell;HTML/CSS;JavaScript;PHP;Python;SQL;TypeScript</v>
      </c>
      <c r="E7655" s="1" t="str">
        <f>IFERROR(__xludf.DUMMYFUNCTION("UNIQUE(SPLIT(B7655,"";""))"),"Bash/Shell/PowerShell")</f>
        <v>Bash/Shell/PowerShell</v>
      </c>
      <c r="F7655" s="1" t="str">
        <f>IFERROR(__xludf.DUMMYFUNCTION("""COMPUTED_VALUE"""),"HTML/CSS")</f>
        <v>HTML/CSS</v>
      </c>
      <c r="G7655" s="1" t="str">
        <f>IFERROR(__xludf.DUMMYFUNCTION("""COMPUTED_VALUE"""),"JavaScript")</f>
        <v>JavaScript</v>
      </c>
      <c r="H7655" s="1" t="str">
        <f>IFERROR(__xludf.DUMMYFUNCTION("""COMPUTED_VALUE"""),"PHP")</f>
        <v>PHP</v>
      </c>
      <c r="I7655" s="1" t="str">
        <f>IFERROR(__xludf.DUMMYFUNCTION("""COMPUTED_VALUE"""),"Python")</f>
        <v>Python</v>
      </c>
      <c r="J7655" s="1" t="str">
        <f>IFERROR(__xludf.DUMMYFUNCTION("""COMPUTED_VALUE"""),"SQL")</f>
        <v>SQL</v>
      </c>
      <c r="K7655" s="1" t="str">
        <f>IFERROR(__xludf.DUMMYFUNCTION("""COMPUTED_VALUE"""),"TypeScript")</f>
        <v>TypeScript</v>
      </c>
    </row>
    <row r="7656">
      <c r="B7656" s="1" t="str">
        <f>IFERROR(__xludf.DUMMYFUNCTION("""COMPUTED_VALUE"""),"HTML/CSS;JavaScript;PHP;SQL")</f>
        <v>HTML/CSS;JavaScript;PHP;SQL</v>
      </c>
      <c r="E7656" s="1" t="str">
        <f>IFERROR(__xludf.DUMMYFUNCTION("UNIQUE(SPLIT(B7656,"";""))"),"HTML/CSS")</f>
        <v>HTML/CSS</v>
      </c>
      <c r="F7656" s="1" t="str">
        <f>IFERROR(__xludf.DUMMYFUNCTION("""COMPUTED_VALUE"""),"JavaScript")</f>
        <v>JavaScript</v>
      </c>
      <c r="G7656" s="1" t="str">
        <f>IFERROR(__xludf.DUMMYFUNCTION("""COMPUTED_VALUE"""),"PHP")</f>
        <v>PHP</v>
      </c>
      <c r="H7656" s="1" t="str">
        <f>IFERROR(__xludf.DUMMYFUNCTION("""COMPUTED_VALUE"""),"SQL")</f>
        <v>SQL</v>
      </c>
    </row>
    <row r="7657">
      <c r="B7657" s="1" t="str">
        <f>IFERROR(__xludf.DUMMYFUNCTION("""COMPUTED_VALUE"""),"Bash/Shell/PowerShell;Java;JavaScript;PHP;Python;R;SQL;TypeScript")</f>
        <v>Bash/Shell/PowerShell;Java;JavaScript;PHP;Python;R;SQL;TypeScript</v>
      </c>
      <c r="E7657" s="1" t="str">
        <f>IFERROR(__xludf.DUMMYFUNCTION("UNIQUE(SPLIT(B7657,"";""))"),"Bash/Shell/PowerShell")</f>
        <v>Bash/Shell/PowerShell</v>
      </c>
      <c r="F7657" s="1" t="str">
        <f>IFERROR(__xludf.DUMMYFUNCTION("""COMPUTED_VALUE"""),"Java")</f>
        <v>Java</v>
      </c>
      <c r="G7657" s="1" t="str">
        <f>IFERROR(__xludf.DUMMYFUNCTION("""COMPUTED_VALUE"""),"JavaScript")</f>
        <v>JavaScript</v>
      </c>
      <c r="H7657" s="1" t="str">
        <f>IFERROR(__xludf.DUMMYFUNCTION("""COMPUTED_VALUE"""),"PHP")</f>
        <v>PHP</v>
      </c>
      <c r="I7657" s="1" t="str">
        <f>IFERROR(__xludf.DUMMYFUNCTION("""COMPUTED_VALUE"""),"Python")</f>
        <v>Python</v>
      </c>
      <c r="J7657" s="1" t="str">
        <f>IFERROR(__xludf.DUMMYFUNCTION("""COMPUTED_VALUE"""),"R")</f>
        <v>R</v>
      </c>
      <c r="K7657" s="1" t="str">
        <f>IFERROR(__xludf.DUMMYFUNCTION("""COMPUTED_VALUE"""),"SQL")</f>
        <v>SQL</v>
      </c>
      <c r="L7657" s="1" t="str">
        <f>IFERROR(__xludf.DUMMYFUNCTION("""COMPUTED_VALUE"""),"TypeScript")</f>
        <v>TypeScript</v>
      </c>
    </row>
    <row r="7658">
      <c r="B7658" s="1" t="str">
        <f>IFERROR(__xludf.DUMMYFUNCTION("""COMPUTED_VALUE"""),"Java;Python")</f>
        <v>Java;Python</v>
      </c>
      <c r="E7658" s="1" t="str">
        <f>IFERROR(__xludf.DUMMYFUNCTION("UNIQUE(SPLIT(B7658,"";""))"),"Java")</f>
        <v>Java</v>
      </c>
      <c r="F7658" s="1" t="str">
        <f>IFERROR(__xludf.DUMMYFUNCTION("""COMPUTED_VALUE"""),"Python")</f>
        <v>Python</v>
      </c>
    </row>
    <row r="7659">
      <c r="B7659" s="1" t="str">
        <f>IFERROR(__xludf.DUMMYFUNCTION("""COMPUTED_VALUE"""),"C#")</f>
        <v>C#</v>
      </c>
      <c r="E7659" s="1" t="str">
        <f>IFERROR(__xludf.DUMMYFUNCTION("UNIQUE(SPLIT(B7659,"";""))"),"C#")</f>
        <v>C#</v>
      </c>
    </row>
    <row r="7660">
      <c r="B7660" s="1" t="str">
        <f>IFERROR(__xludf.DUMMYFUNCTION("""COMPUTED_VALUE"""),"Bash/Shell/PowerShell;HTML/CSS;JavaScript;Python;SQL")</f>
        <v>Bash/Shell/PowerShell;HTML/CSS;JavaScript;Python;SQL</v>
      </c>
      <c r="E7660" s="1" t="str">
        <f>IFERROR(__xludf.DUMMYFUNCTION("UNIQUE(SPLIT(B7660,"";""))"),"Bash/Shell/PowerShell")</f>
        <v>Bash/Shell/PowerShell</v>
      </c>
      <c r="F7660" s="1" t="str">
        <f>IFERROR(__xludf.DUMMYFUNCTION("""COMPUTED_VALUE"""),"HTML/CSS")</f>
        <v>HTML/CSS</v>
      </c>
      <c r="G7660" s="1" t="str">
        <f>IFERROR(__xludf.DUMMYFUNCTION("""COMPUTED_VALUE"""),"JavaScript")</f>
        <v>JavaScript</v>
      </c>
      <c r="H7660" s="1" t="str">
        <f>IFERROR(__xludf.DUMMYFUNCTION("""COMPUTED_VALUE"""),"Python")</f>
        <v>Python</v>
      </c>
      <c r="I7660" s="1" t="str">
        <f>IFERROR(__xludf.DUMMYFUNCTION("""COMPUTED_VALUE"""),"SQL")</f>
        <v>SQL</v>
      </c>
    </row>
    <row r="7661">
      <c r="B7661" s="1" t="str">
        <f>IFERROR(__xludf.DUMMYFUNCTION("""COMPUTED_VALUE"""),"Bash/Shell/PowerShell;HTML/CSS;Java;JavaScript;Kotlin")</f>
        <v>Bash/Shell/PowerShell;HTML/CSS;Java;JavaScript;Kotlin</v>
      </c>
      <c r="E7661" s="1" t="str">
        <f>IFERROR(__xludf.DUMMYFUNCTION("UNIQUE(SPLIT(B7661,"";""))"),"Bash/Shell/PowerShell")</f>
        <v>Bash/Shell/PowerShell</v>
      </c>
      <c r="F7661" s="1" t="str">
        <f>IFERROR(__xludf.DUMMYFUNCTION("""COMPUTED_VALUE"""),"HTML/CSS")</f>
        <v>HTML/CSS</v>
      </c>
      <c r="G7661" s="1" t="str">
        <f>IFERROR(__xludf.DUMMYFUNCTION("""COMPUTED_VALUE"""),"Java")</f>
        <v>Java</v>
      </c>
      <c r="H7661" s="1" t="str">
        <f>IFERROR(__xludf.DUMMYFUNCTION("""COMPUTED_VALUE"""),"JavaScript")</f>
        <v>JavaScript</v>
      </c>
      <c r="I7661" s="1" t="str">
        <f>IFERROR(__xludf.DUMMYFUNCTION("""COMPUTED_VALUE"""),"Kotlin")</f>
        <v>Kotlin</v>
      </c>
    </row>
    <row r="7662">
      <c r="B7662" s="1" t="str">
        <f>IFERROR(__xludf.DUMMYFUNCTION("""COMPUTED_VALUE"""),"Bash/Shell/PowerShell;HTML/CSS;JavaScript;Python;SQL;TypeScript")</f>
        <v>Bash/Shell/PowerShell;HTML/CSS;JavaScript;Python;SQL;TypeScript</v>
      </c>
      <c r="E7662" s="1" t="str">
        <f>IFERROR(__xludf.DUMMYFUNCTION("UNIQUE(SPLIT(B7662,"";""))"),"Bash/Shell/PowerShell")</f>
        <v>Bash/Shell/PowerShell</v>
      </c>
      <c r="F7662" s="1" t="str">
        <f>IFERROR(__xludf.DUMMYFUNCTION("""COMPUTED_VALUE"""),"HTML/CSS")</f>
        <v>HTML/CSS</v>
      </c>
      <c r="G7662" s="1" t="str">
        <f>IFERROR(__xludf.DUMMYFUNCTION("""COMPUTED_VALUE"""),"JavaScript")</f>
        <v>JavaScript</v>
      </c>
      <c r="H7662" s="1" t="str">
        <f>IFERROR(__xludf.DUMMYFUNCTION("""COMPUTED_VALUE"""),"Python")</f>
        <v>Python</v>
      </c>
      <c r="I7662" s="1" t="str">
        <f>IFERROR(__xludf.DUMMYFUNCTION("""COMPUTED_VALUE"""),"SQL")</f>
        <v>SQL</v>
      </c>
      <c r="J7662" s="1" t="str">
        <f>IFERROR(__xludf.DUMMYFUNCTION("""COMPUTED_VALUE"""),"TypeScript")</f>
        <v>TypeScript</v>
      </c>
    </row>
    <row r="7663">
      <c r="B7663" s="1" t="str">
        <f>IFERROR(__xludf.DUMMYFUNCTION("""COMPUTED_VALUE"""),"HTML/CSS;Java;JavaScript;Python;SQL")</f>
        <v>HTML/CSS;Java;JavaScript;Python;SQL</v>
      </c>
      <c r="E7663" s="1" t="str">
        <f>IFERROR(__xludf.DUMMYFUNCTION("UNIQUE(SPLIT(B7663,"";""))"),"HTML/CSS")</f>
        <v>HTML/CSS</v>
      </c>
      <c r="F7663" s="1" t="str">
        <f>IFERROR(__xludf.DUMMYFUNCTION("""COMPUTED_VALUE"""),"Java")</f>
        <v>Java</v>
      </c>
      <c r="G7663" s="1" t="str">
        <f>IFERROR(__xludf.DUMMYFUNCTION("""COMPUTED_VALUE"""),"JavaScript")</f>
        <v>JavaScript</v>
      </c>
      <c r="H7663" s="1" t="str">
        <f>IFERROR(__xludf.DUMMYFUNCTION("""COMPUTED_VALUE"""),"Python")</f>
        <v>Python</v>
      </c>
      <c r="I7663" s="1" t="str">
        <f>IFERROR(__xludf.DUMMYFUNCTION("""COMPUTED_VALUE"""),"SQL")</f>
        <v>SQL</v>
      </c>
    </row>
    <row r="7664">
      <c r="B7664" s="1" t="str">
        <f>IFERROR(__xludf.DUMMYFUNCTION("""COMPUTED_VALUE"""),"Bash/Shell/PowerShell;Go;HTML/CSS;JavaScript;Python;SQL")</f>
        <v>Bash/Shell/PowerShell;Go;HTML/CSS;JavaScript;Python;SQL</v>
      </c>
      <c r="E7664" s="1" t="str">
        <f>IFERROR(__xludf.DUMMYFUNCTION("UNIQUE(SPLIT(B7664,"";""))"),"Bash/Shell/PowerShell")</f>
        <v>Bash/Shell/PowerShell</v>
      </c>
      <c r="F7664" s="1" t="str">
        <f>IFERROR(__xludf.DUMMYFUNCTION("""COMPUTED_VALUE"""),"Go")</f>
        <v>Go</v>
      </c>
      <c r="G7664" s="1" t="str">
        <f>IFERROR(__xludf.DUMMYFUNCTION("""COMPUTED_VALUE"""),"HTML/CSS")</f>
        <v>HTML/CSS</v>
      </c>
      <c r="H7664" s="1" t="str">
        <f>IFERROR(__xludf.DUMMYFUNCTION("""COMPUTED_VALUE"""),"JavaScript")</f>
        <v>JavaScript</v>
      </c>
      <c r="I7664" s="1" t="str">
        <f>IFERROR(__xludf.DUMMYFUNCTION("""COMPUTED_VALUE"""),"Python")</f>
        <v>Python</v>
      </c>
      <c r="J7664" s="1" t="str">
        <f>IFERROR(__xludf.DUMMYFUNCTION("""COMPUTED_VALUE"""),"SQL")</f>
        <v>SQL</v>
      </c>
    </row>
    <row r="7665">
      <c r="B7665" s="1" t="str">
        <f>IFERROR(__xludf.DUMMYFUNCTION("""COMPUTED_VALUE"""),"C;C++;C#;HTML/CSS;Java;JavaScript;SQL")</f>
        <v>C;C++;C#;HTML/CSS;Java;JavaScript;SQL</v>
      </c>
      <c r="E7665" s="1" t="str">
        <f>IFERROR(__xludf.DUMMYFUNCTION("UNIQUE(SPLIT(B7665,"";""))"),"C")</f>
        <v>C</v>
      </c>
      <c r="F7665" s="1" t="str">
        <f>IFERROR(__xludf.DUMMYFUNCTION("""COMPUTED_VALUE"""),"C++")</f>
        <v>C++</v>
      </c>
      <c r="G7665" s="1" t="str">
        <f>IFERROR(__xludf.DUMMYFUNCTION("""COMPUTED_VALUE"""),"C#")</f>
        <v>C#</v>
      </c>
      <c r="H7665" s="1" t="str">
        <f>IFERROR(__xludf.DUMMYFUNCTION("""COMPUTED_VALUE"""),"HTML/CSS")</f>
        <v>HTML/CSS</v>
      </c>
      <c r="I7665" s="1" t="str">
        <f>IFERROR(__xludf.DUMMYFUNCTION("""COMPUTED_VALUE"""),"Java")</f>
        <v>Java</v>
      </c>
      <c r="J7665" s="1" t="str">
        <f>IFERROR(__xludf.DUMMYFUNCTION("""COMPUTED_VALUE"""),"JavaScript")</f>
        <v>JavaScript</v>
      </c>
      <c r="K7665" s="1" t="str">
        <f>IFERROR(__xludf.DUMMYFUNCTION("""COMPUTED_VALUE"""),"SQL")</f>
        <v>SQL</v>
      </c>
    </row>
    <row r="7666">
      <c r="B7666" s="1" t="str">
        <f>IFERROR(__xludf.DUMMYFUNCTION("""COMPUTED_VALUE"""),"Bash/Shell/PowerShell;HTML/CSS;JavaScript;Ruby")</f>
        <v>Bash/Shell/PowerShell;HTML/CSS;JavaScript;Ruby</v>
      </c>
      <c r="E7666" s="1" t="str">
        <f>IFERROR(__xludf.DUMMYFUNCTION("UNIQUE(SPLIT(B7666,"";""))"),"Bash/Shell/PowerShell")</f>
        <v>Bash/Shell/PowerShell</v>
      </c>
      <c r="F7666" s="1" t="str">
        <f>IFERROR(__xludf.DUMMYFUNCTION("""COMPUTED_VALUE"""),"HTML/CSS")</f>
        <v>HTML/CSS</v>
      </c>
      <c r="G7666" s="1" t="str">
        <f>IFERROR(__xludf.DUMMYFUNCTION("""COMPUTED_VALUE"""),"JavaScript")</f>
        <v>JavaScript</v>
      </c>
      <c r="H7666" s="1" t="str">
        <f>IFERROR(__xludf.DUMMYFUNCTION("""COMPUTED_VALUE"""),"Ruby")</f>
        <v>Ruby</v>
      </c>
    </row>
    <row r="7667">
      <c r="B7667" s="1" t="str">
        <f>IFERROR(__xludf.DUMMYFUNCTION("""COMPUTED_VALUE"""),"Assembly;C;C++;HTML/CSS;Python;Rust;SQL")</f>
        <v>Assembly;C;C++;HTML/CSS;Python;Rust;SQL</v>
      </c>
      <c r="E7667" s="1" t="str">
        <f>IFERROR(__xludf.DUMMYFUNCTION("UNIQUE(SPLIT(B7667,"";""))"),"Assembly")</f>
        <v>Assembly</v>
      </c>
      <c r="F7667" s="1" t="str">
        <f>IFERROR(__xludf.DUMMYFUNCTION("""COMPUTED_VALUE"""),"C")</f>
        <v>C</v>
      </c>
      <c r="G7667" s="1" t="str">
        <f>IFERROR(__xludf.DUMMYFUNCTION("""COMPUTED_VALUE"""),"C++")</f>
        <v>C++</v>
      </c>
      <c r="H7667" s="1" t="str">
        <f>IFERROR(__xludf.DUMMYFUNCTION("""COMPUTED_VALUE"""),"HTML/CSS")</f>
        <v>HTML/CSS</v>
      </c>
      <c r="I7667" s="1" t="str">
        <f>IFERROR(__xludf.DUMMYFUNCTION("""COMPUTED_VALUE"""),"Python")</f>
        <v>Python</v>
      </c>
      <c r="J7667" s="1" t="str">
        <f>IFERROR(__xludf.DUMMYFUNCTION("""COMPUTED_VALUE"""),"Rust")</f>
        <v>Rust</v>
      </c>
      <c r="K7667" s="1" t="str">
        <f>IFERROR(__xludf.DUMMYFUNCTION("""COMPUTED_VALUE"""),"SQL")</f>
        <v>SQL</v>
      </c>
    </row>
    <row r="7668">
      <c r="B7668" s="1" t="str">
        <f>IFERROR(__xludf.DUMMYFUNCTION("""COMPUTED_VALUE"""),"Bash/Shell/PowerShell;C;C++;HTML/CSS;Java;JavaScript;Objective-C;SQL;Swift")</f>
        <v>Bash/Shell/PowerShell;C;C++;HTML/CSS;Java;JavaScript;Objective-C;SQL;Swift</v>
      </c>
      <c r="E7668" s="1" t="str">
        <f>IFERROR(__xludf.DUMMYFUNCTION("UNIQUE(SPLIT(B7668,"";""))"),"Bash/Shell/PowerShell")</f>
        <v>Bash/Shell/PowerShell</v>
      </c>
      <c r="F7668" s="1" t="str">
        <f>IFERROR(__xludf.DUMMYFUNCTION("""COMPUTED_VALUE"""),"C")</f>
        <v>C</v>
      </c>
      <c r="G7668" s="1" t="str">
        <f>IFERROR(__xludf.DUMMYFUNCTION("""COMPUTED_VALUE"""),"C++")</f>
        <v>C++</v>
      </c>
      <c r="H7668" s="1" t="str">
        <f>IFERROR(__xludf.DUMMYFUNCTION("""COMPUTED_VALUE"""),"HTML/CSS")</f>
        <v>HTML/CSS</v>
      </c>
      <c r="I7668" s="1" t="str">
        <f>IFERROR(__xludf.DUMMYFUNCTION("""COMPUTED_VALUE"""),"Java")</f>
        <v>Java</v>
      </c>
      <c r="J7668" s="1" t="str">
        <f>IFERROR(__xludf.DUMMYFUNCTION("""COMPUTED_VALUE"""),"JavaScript")</f>
        <v>JavaScript</v>
      </c>
      <c r="K7668" s="1" t="str">
        <f>IFERROR(__xludf.DUMMYFUNCTION("""COMPUTED_VALUE"""),"Objective-C")</f>
        <v>Objective-C</v>
      </c>
      <c r="L7668" s="1" t="str">
        <f>IFERROR(__xludf.DUMMYFUNCTION("""COMPUTED_VALUE"""),"SQL")</f>
        <v>SQL</v>
      </c>
      <c r="M7668" s="1" t="str">
        <f>IFERROR(__xludf.DUMMYFUNCTION("""COMPUTED_VALUE"""),"Swift")</f>
        <v>Swift</v>
      </c>
    </row>
    <row r="7669">
      <c r="B7669" s="1" t="str">
        <f>IFERROR(__xludf.DUMMYFUNCTION("""COMPUTED_VALUE"""),"SQL")</f>
        <v>SQL</v>
      </c>
      <c r="E7669" s="1" t="str">
        <f>IFERROR(__xludf.DUMMYFUNCTION("UNIQUE(SPLIT(B7669,"";""))"),"SQL")</f>
        <v>SQL</v>
      </c>
    </row>
    <row r="7670">
      <c r="B7670" s="1" t="str">
        <f>IFERROR(__xludf.DUMMYFUNCTION("""COMPUTED_VALUE"""),"C#;HTML/CSS;JavaScript;TypeScript")</f>
        <v>C#;HTML/CSS;JavaScript;TypeScript</v>
      </c>
      <c r="E7670" s="1" t="str">
        <f>IFERROR(__xludf.DUMMYFUNCTION("UNIQUE(SPLIT(B7670,"";""))"),"C#")</f>
        <v>C#</v>
      </c>
      <c r="F7670" s="1" t="str">
        <f>IFERROR(__xludf.DUMMYFUNCTION("""COMPUTED_VALUE"""),"HTML/CSS")</f>
        <v>HTML/CSS</v>
      </c>
      <c r="G7670" s="1" t="str">
        <f>IFERROR(__xludf.DUMMYFUNCTION("""COMPUTED_VALUE"""),"JavaScript")</f>
        <v>JavaScript</v>
      </c>
      <c r="H7670" s="1" t="str">
        <f>IFERROR(__xludf.DUMMYFUNCTION("""COMPUTED_VALUE"""),"TypeScript")</f>
        <v>TypeScript</v>
      </c>
    </row>
    <row r="7671">
      <c r="B7671" s="1" t="str">
        <f>IFERROR(__xludf.DUMMYFUNCTION("""COMPUTED_VALUE"""),"C;HTML/CSS;Java;JavaScript;Python")</f>
        <v>C;HTML/CSS;Java;JavaScript;Python</v>
      </c>
      <c r="E7671" s="1" t="str">
        <f>IFERROR(__xludf.DUMMYFUNCTION("UNIQUE(SPLIT(B7671,"";""))"),"C")</f>
        <v>C</v>
      </c>
      <c r="F7671" s="1" t="str">
        <f>IFERROR(__xludf.DUMMYFUNCTION("""COMPUTED_VALUE"""),"HTML/CSS")</f>
        <v>HTML/CSS</v>
      </c>
      <c r="G7671" s="1" t="str">
        <f>IFERROR(__xludf.DUMMYFUNCTION("""COMPUTED_VALUE"""),"Java")</f>
        <v>Java</v>
      </c>
      <c r="H7671" s="1" t="str">
        <f>IFERROR(__xludf.DUMMYFUNCTION("""COMPUTED_VALUE"""),"JavaScript")</f>
        <v>JavaScript</v>
      </c>
      <c r="I7671" s="1" t="str">
        <f>IFERROR(__xludf.DUMMYFUNCTION("""COMPUTED_VALUE"""),"Python")</f>
        <v>Python</v>
      </c>
    </row>
    <row r="7672">
      <c r="B7672" s="1" t="str">
        <f>IFERROR(__xludf.DUMMYFUNCTION("""COMPUTED_VALUE"""),"HTML/CSS;JavaScript")</f>
        <v>HTML/CSS;JavaScript</v>
      </c>
      <c r="E7672" s="1" t="str">
        <f>IFERROR(__xludf.DUMMYFUNCTION("UNIQUE(SPLIT(B7672,"";""))"),"HTML/CSS")</f>
        <v>HTML/CSS</v>
      </c>
      <c r="F7672" s="1" t="str">
        <f>IFERROR(__xludf.DUMMYFUNCTION("""COMPUTED_VALUE"""),"JavaScript")</f>
        <v>JavaScript</v>
      </c>
    </row>
    <row r="7673">
      <c r="B7673" s="1" t="str">
        <f>IFERROR(__xludf.DUMMYFUNCTION("""COMPUTED_VALUE"""),"HTML/CSS;JavaScript;PHP;Other(s):")</f>
        <v>HTML/CSS;JavaScript;PHP;Other(s):</v>
      </c>
      <c r="E7673" s="1" t="str">
        <f>IFERROR(__xludf.DUMMYFUNCTION("UNIQUE(SPLIT(B7673,"";""))"),"HTML/CSS")</f>
        <v>HTML/CSS</v>
      </c>
      <c r="F7673" s="1" t="str">
        <f>IFERROR(__xludf.DUMMYFUNCTION("""COMPUTED_VALUE"""),"JavaScript")</f>
        <v>JavaScript</v>
      </c>
      <c r="G7673" s="1" t="str">
        <f>IFERROR(__xludf.DUMMYFUNCTION("""COMPUTED_VALUE"""),"PHP")</f>
        <v>PHP</v>
      </c>
      <c r="H7673" s="1" t="str">
        <f>IFERROR(__xludf.DUMMYFUNCTION("""COMPUTED_VALUE"""),"Other(s):")</f>
        <v>Other(s):</v>
      </c>
    </row>
    <row r="7674">
      <c r="B7674" s="1" t="str">
        <f>IFERROR(__xludf.DUMMYFUNCTION("""COMPUTED_VALUE"""),"Bash/Shell/PowerShell;Java;JavaScript;Other(s):")</f>
        <v>Bash/Shell/PowerShell;Java;JavaScript;Other(s):</v>
      </c>
      <c r="E7674" s="1" t="str">
        <f>IFERROR(__xludf.DUMMYFUNCTION("UNIQUE(SPLIT(B7674,"";""))"),"Bash/Shell/PowerShell")</f>
        <v>Bash/Shell/PowerShell</v>
      </c>
      <c r="F7674" s="1" t="str">
        <f>IFERROR(__xludf.DUMMYFUNCTION("""COMPUTED_VALUE"""),"Java")</f>
        <v>Java</v>
      </c>
      <c r="G7674" s="1" t="str">
        <f>IFERROR(__xludf.DUMMYFUNCTION("""COMPUTED_VALUE"""),"JavaScript")</f>
        <v>JavaScript</v>
      </c>
      <c r="H7674" s="1" t="str">
        <f>IFERROR(__xludf.DUMMYFUNCTION("""COMPUTED_VALUE"""),"Other(s):")</f>
        <v>Other(s):</v>
      </c>
    </row>
    <row r="7675">
      <c r="B7675" s="1" t="str">
        <f>IFERROR(__xludf.DUMMYFUNCTION("""COMPUTED_VALUE"""),"C#;HTML/CSS;Swift")</f>
        <v>C#;HTML/CSS;Swift</v>
      </c>
      <c r="E7675" s="1" t="str">
        <f>IFERROR(__xludf.DUMMYFUNCTION("UNIQUE(SPLIT(B7675,"";""))"),"C#")</f>
        <v>C#</v>
      </c>
      <c r="F7675" s="1" t="str">
        <f>IFERROR(__xludf.DUMMYFUNCTION("""COMPUTED_VALUE"""),"HTML/CSS")</f>
        <v>HTML/CSS</v>
      </c>
      <c r="G7675" s="1" t="str">
        <f>IFERROR(__xludf.DUMMYFUNCTION("""COMPUTED_VALUE"""),"Swift")</f>
        <v>Swift</v>
      </c>
    </row>
    <row r="7676">
      <c r="B7676" s="1" t="str">
        <f>IFERROR(__xludf.DUMMYFUNCTION("""COMPUTED_VALUE"""),"Bash/Shell/PowerShell;HTML/CSS;JavaScript;Python;Ruby")</f>
        <v>Bash/Shell/PowerShell;HTML/CSS;JavaScript;Python;Ruby</v>
      </c>
      <c r="E7676" s="1" t="str">
        <f>IFERROR(__xludf.DUMMYFUNCTION("UNIQUE(SPLIT(B7676,"";""))"),"Bash/Shell/PowerShell")</f>
        <v>Bash/Shell/PowerShell</v>
      </c>
      <c r="F7676" s="1" t="str">
        <f>IFERROR(__xludf.DUMMYFUNCTION("""COMPUTED_VALUE"""),"HTML/CSS")</f>
        <v>HTML/CSS</v>
      </c>
      <c r="G7676" s="1" t="str">
        <f>IFERROR(__xludf.DUMMYFUNCTION("""COMPUTED_VALUE"""),"JavaScript")</f>
        <v>JavaScript</v>
      </c>
      <c r="H7676" s="1" t="str">
        <f>IFERROR(__xludf.DUMMYFUNCTION("""COMPUTED_VALUE"""),"Python")</f>
        <v>Python</v>
      </c>
      <c r="I7676" s="1" t="str">
        <f>IFERROR(__xludf.DUMMYFUNCTION("""COMPUTED_VALUE"""),"Ruby")</f>
        <v>Ruby</v>
      </c>
    </row>
    <row r="7677">
      <c r="B7677" s="1" t="str">
        <f>IFERROR(__xludf.DUMMYFUNCTION("""COMPUTED_VALUE"""),"HTML/CSS")</f>
        <v>HTML/CSS</v>
      </c>
      <c r="E7677" s="1" t="str">
        <f>IFERROR(__xludf.DUMMYFUNCTION("UNIQUE(SPLIT(B7677,"";""))"),"HTML/CSS")</f>
        <v>HTML/CSS</v>
      </c>
    </row>
    <row r="7678">
      <c r="B7678" s="1" t="str">
        <f>IFERROR(__xludf.DUMMYFUNCTION("""COMPUTED_VALUE"""),"Bash/Shell/PowerShell;C#;HTML/CSS;Java;JavaScript;Kotlin;PHP;SQL;Other(s):")</f>
        <v>Bash/Shell/PowerShell;C#;HTML/CSS;Java;JavaScript;Kotlin;PHP;SQL;Other(s):</v>
      </c>
      <c r="E7678" s="1" t="str">
        <f>IFERROR(__xludf.DUMMYFUNCTION("UNIQUE(SPLIT(B7678,"";""))"),"Bash/Shell/PowerShell")</f>
        <v>Bash/Shell/PowerShell</v>
      </c>
      <c r="F7678" s="1" t="str">
        <f>IFERROR(__xludf.DUMMYFUNCTION("""COMPUTED_VALUE"""),"C#")</f>
        <v>C#</v>
      </c>
      <c r="G7678" s="1" t="str">
        <f>IFERROR(__xludf.DUMMYFUNCTION("""COMPUTED_VALUE"""),"HTML/CSS")</f>
        <v>HTML/CSS</v>
      </c>
      <c r="H7678" s="1" t="str">
        <f>IFERROR(__xludf.DUMMYFUNCTION("""COMPUTED_VALUE"""),"Java")</f>
        <v>Java</v>
      </c>
      <c r="I7678" s="1" t="str">
        <f>IFERROR(__xludf.DUMMYFUNCTION("""COMPUTED_VALUE"""),"JavaScript")</f>
        <v>JavaScript</v>
      </c>
      <c r="J7678" s="1" t="str">
        <f>IFERROR(__xludf.DUMMYFUNCTION("""COMPUTED_VALUE"""),"Kotlin")</f>
        <v>Kotlin</v>
      </c>
      <c r="K7678" s="1" t="str">
        <f>IFERROR(__xludf.DUMMYFUNCTION("""COMPUTED_VALUE"""),"PHP")</f>
        <v>PHP</v>
      </c>
      <c r="L7678" s="1" t="str">
        <f>IFERROR(__xludf.DUMMYFUNCTION("""COMPUTED_VALUE"""),"SQL")</f>
        <v>SQL</v>
      </c>
      <c r="M7678" s="1" t="str">
        <f>IFERROR(__xludf.DUMMYFUNCTION("""COMPUTED_VALUE"""),"Other(s):")</f>
        <v>Other(s):</v>
      </c>
    </row>
    <row r="7679">
      <c r="B7679" s="1" t="str">
        <f>IFERROR(__xludf.DUMMYFUNCTION("""COMPUTED_VALUE"""),"Bash/Shell/PowerShell;HTML/CSS;JavaScript;Ruby;SQL")</f>
        <v>Bash/Shell/PowerShell;HTML/CSS;JavaScript;Ruby;SQL</v>
      </c>
      <c r="E7679" s="1" t="str">
        <f>IFERROR(__xludf.DUMMYFUNCTION("UNIQUE(SPLIT(B7679,"";""))"),"Bash/Shell/PowerShell")</f>
        <v>Bash/Shell/PowerShell</v>
      </c>
      <c r="F7679" s="1" t="str">
        <f>IFERROR(__xludf.DUMMYFUNCTION("""COMPUTED_VALUE"""),"HTML/CSS")</f>
        <v>HTML/CSS</v>
      </c>
      <c r="G7679" s="1" t="str">
        <f>IFERROR(__xludf.DUMMYFUNCTION("""COMPUTED_VALUE"""),"JavaScript")</f>
        <v>JavaScript</v>
      </c>
      <c r="H7679" s="1" t="str">
        <f>IFERROR(__xludf.DUMMYFUNCTION("""COMPUTED_VALUE"""),"Ruby")</f>
        <v>Ruby</v>
      </c>
      <c r="I7679" s="1" t="str">
        <f>IFERROR(__xludf.DUMMYFUNCTION("""COMPUTED_VALUE"""),"SQL")</f>
        <v>SQL</v>
      </c>
    </row>
    <row r="7680">
      <c r="B7680" s="1" t="str">
        <f>IFERROR(__xludf.DUMMYFUNCTION("""COMPUTED_VALUE"""),"C++;Python")</f>
        <v>C++;Python</v>
      </c>
      <c r="E7680" s="1" t="str">
        <f>IFERROR(__xludf.DUMMYFUNCTION("UNIQUE(SPLIT(B7680,"";""))"),"C++")</f>
        <v>C++</v>
      </c>
      <c r="F7680" s="1" t="str">
        <f>IFERROR(__xludf.DUMMYFUNCTION("""COMPUTED_VALUE"""),"Python")</f>
        <v>Python</v>
      </c>
    </row>
    <row r="7681">
      <c r="B7681" s="1" t="str">
        <f>IFERROR(__xludf.DUMMYFUNCTION("""COMPUTED_VALUE"""),"Bash/Shell/PowerShell;C#;Clojure;Java;Python;Scala;SQL")</f>
        <v>Bash/Shell/PowerShell;C#;Clojure;Java;Python;Scala;SQL</v>
      </c>
      <c r="E7681" s="1" t="str">
        <f>IFERROR(__xludf.DUMMYFUNCTION("UNIQUE(SPLIT(B7681,"";""))"),"Bash/Shell/PowerShell")</f>
        <v>Bash/Shell/PowerShell</v>
      </c>
      <c r="F7681" s="1" t="str">
        <f>IFERROR(__xludf.DUMMYFUNCTION("""COMPUTED_VALUE"""),"C#")</f>
        <v>C#</v>
      </c>
      <c r="G7681" s="1" t="str">
        <f>IFERROR(__xludf.DUMMYFUNCTION("""COMPUTED_VALUE"""),"Clojure")</f>
        <v>Clojure</v>
      </c>
      <c r="H7681" s="1" t="str">
        <f>IFERROR(__xludf.DUMMYFUNCTION("""COMPUTED_VALUE"""),"Java")</f>
        <v>Java</v>
      </c>
      <c r="I7681" s="1" t="str">
        <f>IFERROR(__xludf.DUMMYFUNCTION("""COMPUTED_VALUE"""),"Python")</f>
        <v>Python</v>
      </c>
      <c r="J7681" s="1" t="str">
        <f>IFERROR(__xludf.DUMMYFUNCTION("""COMPUTED_VALUE"""),"Scala")</f>
        <v>Scala</v>
      </c>
      <c r="K7681" s="1" t="str">
        <f>IFERROR(__xludf.DUMMYFUNCTION("""COMPUTED_VALUE"""),"SQL")</f>
        <v>SQL</v>
      </c>
    </row>
    <row r="7682">
      <c r="B7682" s="1" t="str">
        <f>IFERROR(__xludf.DUMMYFUNCTION("""COMPUTED_VALUE"""),"Assembly;HTML/CSS;Java;PHP;SQL")</f>
        <v>Assembly;HTML/CSS;Java;PHP;SQL</v>
      </c>
      <c r="E7682" s="1" t="str">
        <f>IFERROR(__xludf.DUMMYFUNCTION("UNIQUE(SPLIT(B7682,"";""))"),"Assembly")</f>
        <v>Assembly</v>
      </c>
      <c r="F7682" s="1" t="str">
        <f>IFERROR(__xludf.DUMMYFUNCTION("""COMPUTED_VALUE"""),"HTML/CSS")</f>
        <v>HTML/CSS</v>
      </c>
      <c r="G7682" s="1" t="str">
        <f>IFERROR(__xludf.DUMMYFUNCTION("""COMPUTED_VALUE"""),"Java")</f>
        <v>Java</v>
      </c>
      <c r="H7682" s="1" t="str">
        <f>IFERROR(__xludf.DUMMYFUNCTION("""COMPUTED_VALUE"""),"PHP")</f>
        <v>PHP</v>
      </c>
      <c r="I7682" s="1" t="str">
        <f>IFERROR(__xludf.DUMMYFUNCTION("""COMPUTED_VALUE"""),"SQL")</f>
        <v>SQL</v>
      </c>
    </row>
    <row r="7683">
      <c r="B7683" s="1" t="str">
        <f>IFERROR(__xludf.DUMMYFUNCTION("""COMPUTED_VALUE"""),"Bash/Shell/PowerShell;C#;Java;JavaScript;SQL")</f>
        <v>Bash/Shell/PowerShell;C#;Java;JavaScript;SQL</v>
      </c>
      <c r="E7683" s="1" t="str">
        <f>IFERROR(__xludf.DUMMYFUNCTION("UNIQUE(SPLIT(B7683,"";""))"),"Bash/Shell/PowerShell")</f>
        <v>Bash/Shell/PowerShell</v>
      </c>
      <c r="F7683" s="1" t="str">
        <f>IFERROR(__xludf.DUMMYFUNCTION("""COMPUTED_VALUE"""),"C#")</f>
        <v>C#</v>
      </c>
      <c r="G7683" s="1" t="str">
        <f>IFERROR(__xludf.DUMMYFUNCTION("""COMPUTED_VALUE"""),"Java")</f>
        <v>Java</v>
      </c>
      <c r="H7683" s="1" t="str">
        <f>IFERROR(__xludf.DUMMYFUNCTION("""COMPUTED_VALUE"""),"JavaScript")</f>
        <v>JavaScript</v>
      </c>
      <c r="I7683" s="1" t="str">
        <f>IFERROR(__xludf.DUMMYFUNCTION("""COMPUTED_VALUE"""),"SQL")</f>
        <v>SQL</v>
      </c>
    </row>
    <row r="7684">
      <c r="B7684" s="1" t="str">
        <f>IFERROR(__xludf.DUMMYFUNCTION("""COMPUTED_VALUE"""),"Bash/Shell/PowerShell;C#;Go;HTML/CSS;Java;Kotlin;Python;R;SQL")</f>
        <v>Bash/Shell/PowerShell;C#;Go;HTML/CSS;Java;Kotlin;Python;R;SQL</v>
      </c>
      <c r="E7684" s="1" t="str">
        <f>IFERROR(__xludf.DUMMYFUNCTION("UNIQUE(SPLIT(B7684,"";""))"),"Bash/Shell/PowerShell")</f>
        <v>Bash/Shell/PowerShell</v>
      </c>
      <c r="F7684" s="1" t="str">
        <f>IFERROR(__xludf.DUMMYFUNCTION("""COMPUTED_VALUE"""),"C#")</f>
        <v>C#</v>
      </c>
      <c r="G7684" s="1" t="str">
        <f>IFERROR(__xludf.DUMMYFUNCTION("""COMPUTED_VALUE"""),"Go")</f>
        <v>Go</v>
      </c>
      <c r="H7684" s="1" t="str">
        <f>IFERROR(__xludf.DUMMYFUNCTION("""COMPUTED_VALUE"""),"HTML/CSS")</f>
        <v>HTML/CSS</v>
      </c>
      <c r="I7684" s="1" t="str">
        <f>IFERROR(__xludf.DUMMYFUNCTION("""COMPUTED_VALUE"""),"Java")</f>
        <v>Java</v>
      </c>
      <c r="J7684" s="1" t="str">
        <f>IFERROR(__xludf.DUMMYFUNCTION("""COMPUTED_VALUE"""),"Kotlin")</f>
        <v>Kotlin</v>
      </c>
      <c r="K7684" s="1" t="str">
        <f>IFERROR(__xludf.DUMMYFUNCTION("""COMPUTED_VALUE"""),"Python")</f>
        <v>Python</v>
      </c>
      <c r="L7684" s="1" t="str">
        <f>IFERROR(__xludf.DUMMYFUNCTION("""COMPUTED_VALUE"""),"R")</f>
        <v>R</v>
      </c>
      <c r="M7684" s="1" t="str">
        <f>IFERROR(__xludf.DUMMYFUNCTION("""COMPUTED_VALUE"""),"SQL")</f>
        <v>SQL</v>
      </c>
    </row>
    <row r="7685">
      <c r="B7685" s="1" t="str">
        <f>IFERROR(__xludf.DUMMYFUNCTION("""COMPUTED_VALUE"""),"C;HTML/CSS;Java;JavaScript;SQL")</f>
        <v>C;HTML/CSS;Java;JavaScript;SQL</v>
      </c>
      <c r="E7685" s="1" t="str">
        <f>IFERROR(__xludf.DUMMYFUNCTION("UNIQUE(SPLIT(B7685,"";""))"),"C")</f>
        <v>C</v>
      </c>
      <c r="F7685" s="1" t="str">
        <f>IFERROR(__xludf.DUMMYFUNCTION("""COMPUTED_VALUE"""),"HTML/CSS")</f>
        <v>HTML/CSS</v>
      </c>
      <c r="G7685" s="1" t="str">
        <f>IFERROR(__xludf.DUMMYFUNCTION("""COMPUTED_VALUE"""),"Java")</f>
        <v>Java</v>
      </c>
      <c r="H7685" s="1" t="str">
        <f>IFERROR(__xludf.DUMMYFUNCTION("""COMPUTED_VALUE"""),"JavaScript")</f>
        <v>JavaScript</v>
      </c>
      <c r="I7685" s="1" t="str">
        <f>IFERROR(__xludf.DUMMYFUNCTION("""COMPUTED_VALUE"""),"SQL")</f>
        <v>SQL</v>
      </c>
    </row>
    <row r="7686">
      <c r="B7686" s="1" t="str">
        <f>IFERROR(__xludf.DUMMYFUNCTION("""COMPUTED_VALUE"""),"HTML/CSS;Python;SQL")</f>
        <v>HTML/CSS;Python;SQL</v>
      </c>
      <c r="E7686" s="1" t="str">
        <f>IFERROR(__xludf.DUMMYFUNCTION("UNIQUE(SPLIT(B7686,"";""))"),"HTML/CSS")</f>
        <v>HTML/CSS</v>
      </c>
      <c r="F7686" s="1" t="str">
        <f>IFERROR(__xludf.DUMMYFUNCTION("""COMPUTED_VALUE"""),"Python")</f>
        <v>Python</v>
      </c>
      <c r="G7686" s="1" t="str">
        <f>IFERROR(__xludf.DUMMYFUNCTION("""COMPUTED_VALUE"""),"SQL")</f>
        <v>SQL</v>
      </c>
    </row>
    <row r="7687">
      <c r="B7687" s="1" t="str">
        <f>IFERROR(__xludf.DUMMYFUNCTION("""COMPUTED_VALUE"""),"Bash/Shell/PowerShell;Go;HTML/CSS;JavaScript")</f>
        <v>Bash/Shell/PowerShell;Go;HTML/CSS;JavaScript</v>
      </c>
      <c r="E7687" s="1" t="str">
        <f>IFERROR(__xludf.DUMMYFUNCTION("UNIQUE(SPLIT(B7687,"";""))"),"Bash/Shell/PowerShell")</f>
        <v>Bash/Shell/PowerShell</v>
      </c>
      <c r="F7687" s="1" t="str">
        <f>IFERROR(__xludf.DUMMYFUNCTION("""COMPUTED_VALUE"""),"Go")</f>
        <v>Go</v>
      </c>
      <c r="G7687" s="1" t="str">
        <f>IFERROR(__xludf.DUMMYFUNCTION("""COMPUTED_VALUE"""),"HTML/CSS")</f>
        <v>HTML/CSS</v>
      </c>
      <c r="H7687" s="1" t="str">
        <f>IFERROR(__xludf.DUMMYFUNCTION("""COMPUTED_VALUE"""),"JavaScript")</f>
        <v>JavaScript</v>
      </c>
    </row>
    <row r="7688">
      <c r="B7688" s="1" t="str">
        <f>IFERROR(__xludf.DUMMYFUNCTION("""COMPUTED_VALUE"""),"Assembly;Bash/Shell/PowerShell;C;C++;HTML/CSS;JavaScript;PHP;Python;Ruby;SQL")</f>
        <v>Assembly;Bash/Shell/PowerShell;C;C++;HTML/CSS;JavaScript;PHP;Python;Ruby;SQL</v>
      </c>
      <c r="E7688" s="1" t="str">
        <f>IFERROR(__xludf.DUMMYFUNCTION("UNIQUE(SPLIT(B7688,"";""))"),"Assembly")</f>
        <v>Assembly</v>
      </c>
      <c r="F7688" s="1" t="str">
        <f>IFERROR(__xludf.DUMMYFUNCTION("""COMPUTED_VALUE"""),"Bash/Shell/PowerShell")</f>
        <v>Bash/Shell/PowerShell</v>
      </c>
      <c r="G7688" s="1" t="str">
        <f>IFERROR(__xludf.DUMMYFUNCTION("""COMPUTED_VALUE"""),"C")</f>
        <v>C</v>
      </c>
      <c r="H7688" s="1" t="str">
        <f>IFERROR(__xludf.DUMMYFUNCTION("""COMPUTED_VALUE"""),"C++")</f>
        <v>C++</v>
      </c>
      <c r="I7688" s="1" t="str">
        <f>IFERROR(__xludf.DUMMYFUNCTION("""COMPUTED_VALUE"""),"HTML/CSS")</f>
        <v>HTML/CSS</v>
      </c>
      <c r="J7688" s="1" t="str">
        <f>IFERROR(__xludf.DUMMYFUNCTION("""COMPUTED_VALUE"""),"JavaScript")</f>
        <v>JavaScript</v>
      </c>
      <c r="K7688" s="1" t="str">
        <f>IFERROR(__xludf.DUMMYFUNCTION("""COMPUTED_VALUE"""),"PHP")</f>
        <v>PHP</v>
      </c>
      <c r="L7688" s="1" t="str">
        <f>IFERROR(__xludf.DUMMYFUNCTION("""COMPUTED_VALUE"""),"Python")</f>
        <v>Python</v>
      </c>
      <c r="M7688" s="1" t="str">
        <f>IFERROR(__xludf.DUMMYFUNCTION("""COMPUTED_VALUE"""),"Ruby")</f>
        <v>Ruby</v>
      </c>
      <c r="N7688" s="1" t="str">
        <f>IFERROR(__xludf.DUMMYFUNCTION("""COMPUTED_VALUE"""),"SQL")</f>
        <v>SQL</v>
      </c>
    </row>
    <row r="7689">
      <c r="B7689" s="1" t="str">
        <f>IFERROR(__xludf.DUMMYFUNCTION("""COMPUTED_VALUE"""),"HTML/CSS;JavaScript;PHP;Python")</f>
        <v>HTML/CSS;JavaScript;PHP;Python</v>
      </c>
      <c r="E7689" s="1" t="str">
        <f>IFERROR(__xludf.DUMMYFUNCTION("UNIQUE(SPLIT(B7689,"";""))"),"HTML/CSS")</f>
        <v>HTML/CSS</v>
      </c>
      <c r="F7689" s="1" t="str">
        <f>IFERROR(__xludf.DUMMYFUNCTION("""COMPUTED_VALUE"""),"JavaScript")</f>
        <v>JavaScript</v>
      </c>
      <c r="G7689" s="1" t="str">
        <f>IFERROR(__xludf.DUMMYFUNCTION("""COMPUTED_VALUE"""),"PHP")</f>
        <v>PHP</v>
      </c>
      <c r="H7689" s="1" t="str">
        <f>IFERROR(__xludf.DUMMYFUNCTION("""COMPUTED_VALUE"""),"Python")</f>
        <v>Python</v>
      </c>
    </row>
    <row r="7690">
      <c r="B7690" s="1" t="str">
        <f>IFERROR(__xludf.DUMMYFUNCTION("""COMPUTED_VALUE"""),"Java;Kotlin;Swift")</f>
        <v>Java;Kotlin;Swift</v>
      </c>
      <c r="E7690" s="1" t="str">
        <f>IFERROR(__xludf.DUMMYFUNCTION("UNIQUE(SPLIT(B7690,"";""))"),"Java")</f>
        <v>Java</v>
      </c>
      <c r="F7690" s="1" t="str">
        <f>IFERROR(__xludf.DUMMYFUNCTION("""COMPUTED_VALUE"""),"Kotlin")</f>
        <v>Kotlin</v>
      </c>
      <c r="G7690" s="1" t="str">
        <f>IFERROR(__xludf.DUMMYFUNCTION("""COMPUTED_VALUE"""),"Swift")</f>
        <v>Swift</v>
      </c>
    </row>
    <row r="7691">
      <c r="B7691" s="1" t="str">
        <f>IFERROR(__xludf.DUMMYFUNCTION("""COMPUTED_VALUE"""),"Kotlin")</f>
        <v>Kotlin</v>
      </c>
      <c r="E7691" s="1" t="str">
        <f>IFERROR(__xludf.DUMMYFUNCTION("UNIQUE(SPLIT(B7691,"";""))"),"Kotlin")</f>
        <v>Kotlin</v>
      </c>
    </row>
    <row r="7692">
      <c r="B7692" s="1" t="str">
        <f>IFERROR(__xludf.DUMMYFUNCTION("""COMPUTED_VALUE"""),"Bash/Shell/PowerShell;C;Java;JavaScript;SQL;Other(s):")</f>
        <v>Bash/Shell/PowerShell;C;Java;JavaScript;SQL;Other(s):</v>
      </c>
      <c r="E7692" s="1" t="str">
        <f>IFERROR(__xludf.DUMMYFUNCTION("UNIQUE(SPLIT(B7692,"";""))"),"Bash/Shell/PowerShell")</f>
        <v>Bash/Shell/PowerShell</v>
      </c>
      <c r="F7692" s="1" t="str">
        <f>IFERROR(__xludf.DUMMYFUNCTION("""COMPUTED_VALUE"""),"C")</f>
        <v>C</v>
      </c>
      <c r="G7692" s="1" t="str">
        <f>IFERROR(__xludf.DUMMYFUNCTION("""COMPUTED_VALUE"""),"Java")</f>
        <v>Java</v>
      </c>
      <c r="H7692" s="1" t="str">
        <f>IFERROR(__xludf.DUMMYFUNCTION("""COMPUTED_VALUE"""),"JavaScript")</f>
        <v>JavaScript</v>
      </c>
      <c r="I7692" s="1" t="str">
        <f>IFERROR(__xludf.DUMMYFUNCTION("""COMPUTED_VALUE"""),"SQL")</f>
        <v>SQL</v>
      </c>
      <c r="J7692" s="1" t="str">
        <f>IFERROR(__xludf.DUMMYFUNCTION("""COMPUTED_VALUE"""),"Other(s):")</f>
        <v>Other(s):</v>
      </c>
    </row>
    <row r="7693">
      <c r="B7693" s="1" t="str">
        <f>IFERROR(__xludf.DUMMYFUNCTION("""COMPUTED_VALUE"""),"C;C++;C#;HTML/CSS;Java;JavaScript;Python;SQL;TypeScript")</f>
        <v>C;C++;C#;HTML/CSS;Java;JavaScript;Python;SQL;TypeScript</v>
      </c>
      <c r="E7693" s="1" t="str">
        <f>IFERROR(__xludf.DUMMYFUNCTION("UNIQUE(SPLIT(B7693,"";""))"),"C")</f>
        <v>C</v>
      </c>
      <c r="F7693" s="1" t="str">
        <f>IFERROR(__xludf.DUMMYFUNCTION("""COMPUTED_VALUE"""),"C++")</f>
        <v>C++</v>
      </c>
      <c r="G7693" s="1" t="str">
        <f>IFERROR(__xludf.DUMMYFUNCTION("""COMPUTED_VALUE"""),"C#")</f>
        <v>C#</v>
      </c>
      <c r="H7693" s="1" t="str">
        <f>IFERROR(__xludf.DUMMYFUNCTION("""COMPUTED_VALUE"""),"HTML/CSS")</f>
        <v>HTML/CSS</v>
      </c>
      <c r="I7693" s="1" t="str">
        <f>IFERROR(__xludf.DUMMYFUNCTION("""COMPUTED_VALUE"""),"Java")</f>
        <v>Java</v>
      </c>
      <c r="J7693" s="1" t="str">
        <f>IFERROR(__xludf.DUMMYFUNCTION("""COMPUTED_VALUE"""),"JavaScript")</f>
        <v>JavaScript</v>
      </c>
      <c r="K7693" s="1" t="str">
        <f>IFERROR(__xludf.DUMMYFUNCTION("""COMPUTED_VALUE"""),"Python")</f>
        <v>Python</v>
      </c>
      <c r="L7693" s="1" t="str">
        <f>IFERROR(__xludf.DUMMYFUNCTION("""COMPUTED_VALUE"""),"SQL")</f>
        <v>SQL</v>
      </c>
      <c r="M7693" s="1" t="str">
        <f>IFERROR(__xludf.DUMMYFUNCTION("""COMPUTED_VALUE"""),"TypeScript")</f>
        <v>TypeScript</v>
      </c>
    </row>
    <row r="7694">
      <c r="B7694" s="1" t="str">
        <f>IFERROR(__xludf.DUMMYFUNCTION("""COMPUTED_VALUE"""),"C;Dart;Java;Python")</f>
        <v>C;Dart;Java;Python</v>
      </c>
      <c r="E7694" s="1" t="str">
        <f>IFERROR(__xludf.DUMMYFUNCTION("UNIQUE(SPLIT(B7694,"";""))"),"C")</f>
        <v>C</v>
      </c>
      <c r="F7694" s="1" t="str">
        <f>IFERROR(__xludf.DUMMYFUNCTION("""COMPUTED_VALUE"""),"Dart")</f>
        <v>Dart</v>
      </c>
      <c r="G7694" s="1" t="str">
        <f>IFERROR(__xludf.DUMMYFUNCTION("""COMPUTED_VALUE"""),"Java")</f>
        <v>Java</v>
      </c>
      <c r="H7694" s="1" t="str">
        <f>IFERROR(__xludf.DUMMYFUNCTION("""COMPUTED_VALUE"""),"Python")</f>
        <v>Python</v>
      </c>
    </row>
    <row r="7695">
      <c r="B7695" s="1" t="str">
        <f>IFERROR(__xludf.DUMMYFUNCTION("""COMPUTED_VALUE"""),"HTML/CSS;JavaScript;PHP")</f>
        <v>HTML/CSS;JavaScript;PHP</v>
      </c>
      <c r="E7695" s="1" t="str">
        <f>IFERROR(__xludf.DUMMYFUNCTION("UNIQUE(SPLIT(B7695,"";""))"),"HTML/CSS")</f>
        <v>HTML/CSS</v>
      </c>
      <c r="F7695" s="1" t="str">
        <f>IFERROR(__xludf.DUMMYFUNCTION("""COMPUTED_VALUE"""),"JavaScript")</f>
        <v>JavaScript</v>
      </c>
      <c r="G7695" s="1" t="str">
        <f>IFERROR(__xludf.DUMMYFUNCTION("""COMPUTED_VALUE"""),"PHP")</f>
        <v>PHP</v>
      </c>
    </row>
    <row r="7696">
      <c r="B7696" s="1" t="str">
        <f>IFERROR(__xludf.DUMMYFUNCTION("""COMPUTED_VALUE"""),"Go;HTML/CSS;JavaScript;Python;Other(s):")</f>
        <v>Go;HTML/CSS;JavaScript;Python;Other(s):</v>
      </c>
      <c r="E7696" s="1" t="str">
        <f>IFERROR(__xludf.DUMMYFUNCTION("UNIQUE(SPLIT(B7696,"";""))"),"Go")</f>
        <v>Go</v>
      </c>
      <c r="F7696" s="1" t="str">
        <f>IFERROR(__xludf.DUMMYFUNCTION("""COMPUTED_VALUE"""),"HTML/CSS")</f>
        <v>HTML/CSS</v>
      </c>
      <c r="G7696" s="1" t="str">
        <f>IFERROR(__xludf.DUMMYFUNCTION("""COMPUTED_VALUE"""),"JavaScript")</f>
        <v>JavaScript</v>
      </c>
      <c r="H7696" s="1" t="str">
        <f>IFERROR(__xludf.DUMMYFUNCTION("""COMPUTED_VALUE"""),"Python")</f>
        <v>Python</v>
      </c>
      <c r="I7696" s="1" t="str">
        <f>IFERROR(__xludf.DUMMYFUNCTION("""COMPUTED_VALUE"""),"Other(s):")</f>
        <v>Other(s):</v>
      </c>
    </row>
    <row r="7697">
      <c r="B7697" s="1" t="str">
        <f>IFERROR(__xludf.DUMMYFUNCTION("""COMPUTED_VALUE"""),"Scala")</f>
        <v>Scala</v>
      </c>
      <c r="E7697" s="1" t="str">
        <f>IFERROR(__xludf.DUMMYFUNCTION("UNIQUE(SPLIT(B7697,"";""))"),"Scala")</f>
        <v>Scala</v>
      </c>
    </row>
    <row r="7698">
      <c r="B7698" s="1" t="str">
        <f>IFERROR(__xludf.DUMMYFUNCTION("""COMPUTED_VALUE"""),"Bash/Shell/PowerShell;HTML/CSS;Java;Scala;SQL")</f>
        <v>Bash/Shell/PowerShell;HTML/CSS;Java;Scala;SQL</v>
      </c>
      <c r="E7698" s="1" t="str">
        <f>IFERROR(__xludf.DUMMYFUNCTION("UNIQUE(SPLIT(B7698,"";""))"),"Bash/Shell/PowerShell")</f>
        <v>Bash/Shell/PowerShell</v>
      </c>
      <c r="F7698" s="1" t="str">
        <f>IFERROR(__xludf.DUMMYFUNCTION("""COMPUTED_VALUE"""),"HTML/CSS")</f>
        <v>HTML/CSS</v>
      </c>
      <c r="G7698" s="1" t="str">
        <f>IFERROR(__xludf.DUMMYFUNCTION("""COMPUTED_VALUE"""),"Java")</f>
        <v>Java</v>
      </c>
      <c r="H7698" s="1" t="str">
        <f>IFERROR(__xludf.DUMMYFUNCTION("""COMPUTED_VALUE"""),"Scala")</f>
        <v>Scala</v>
      </c>
      <c r="I7698" s="1" t="str">
        <f>IFERROR(__xludf.DUMMYFUNCTION("""COMPUTED_VALUE"""),"SQL")</f>
        <v>SQL</v>
      </c>
    </row>
    <row r="7699">
      <c r="B7699" s="1" t="str">
        <f>IFERROR(__xludf.DUMMYFUNCTION("""COMPUTED_VALUE"""),"Java")</f>
        <v>Java</v>
      </c>
      <c r="E7699" s="1" t="str">
        <f>IFERROR(__xludf.DUMMYFUNCTION("UNIQUE(SPLIT(B7699,"";""))"),"Java")</f>
        <v>Java</v>
      </c>
    </row>
    <row r="7700">
      <c r="B7700" s="1" t="str">
        <f>IFERROR(__xludf.DUMMYFUNCTION("""COMPUTED_VALUE"""),"C#;HTML/CSS;JavaScript;Python;SQL;TypeScript")</f>
        <v>C#;HTML/CSS;JavaScript;Python;SQL;TypeScript</v>
      </c>
      <c r="E7700" s="1" t="str">
        <f>IFERROR(__xludf.DUMMYFUNCTION("UNIQUE(SPLIT(B7700,"";""))"),"C#")</f>
        <v>C#</v>
      </c>
      <c r="F7700" s="1" t="str">
        <f>IFERROR(__xludf.DUMMYFUNCTION("""COMPUTED_VALUE"""),"HTML/CSS")</f>
        <v>HTML/CSS</v>
      </c>
      <c r="G7700" s="1" t="str">
        <f>IFERROR(__xludf.DUMMYFUNCTION("""COMPUTED_VALUE"""),"JavaScript")</f>
        <v>JavaScript</v>
      </c>
      <c r="H7700" s="1" t="str">
        <f>IFERROR(__xludf.DUMMYFUNCTION("""COMPUTED_VALUE"""),"Python")</f>
        <v>Python</v>
      </c>
      <c r="I7700" s="1" t="str">
        <f>IFERROR(__xludf.DUMMYFUNCTION("""COMPUTED_VALUE"""),"SQL")</f>
        <v>SQL</v>
      </c>
      <c r="J7700" s="1" t="str">
        <f>IFERROR(__xludf.DUMMYFUNCTION("""COMPUTED_VALUE"""),"TypeScript")</f>
        <v>TypeScript</v>
      </c>
    </row>
    <row r="7701">
      <c r="B7701" s="1" t="str">
        <f>IFERROR(__xludf.DUMMYFUNCTION("""COMPUTED_VALUE"""),"Assembly;C;C++;C#;HTML/CSS;Java;JavaScript;Python;Ruby;TypeScript")</f>
        <v>Assembly;C;C++;C#;HTML/CSS;Java;JavaScript;Python;Ruby;TypeScript</v>
      </c>
      <c r="E7701" s="1" t="str">
        <f>IFERROR(__xludf.DUMMYFUNCTION("UNIQUE(SPLIT(B7701,"";""))"),"Assembly")</f>
        <v>Assembly</v>
      </c>
      <c r="F7701" s="1" t="str">
        <f>IFERROR(__xludf.DUMMYFUNCTION("""COMPUTED_VALUE"""),"C")</f>
        <v>C</v>
      </c>
      <c r="G7701" s="1" t="str">
        <f>IFERROR(__xludf.DUMMYFUNCTION("""COMPUTED_VALUE"""),"C++")</f>
        <v>C++</v>
      </c>
      <c r="H7701" s="1" t="str">
        <f>IFERROR(__xludf.DUMMYFUNCTION("""COMPUTED_VALUE"""),"C#")</f>
        <v>C#</v>
      </c>
      <c r="I7701" s="1" t="str">
        <f>IFERROR(__xludf.DUMMYFUNCTION("""COMPUTED_VALUE"""),"HTML/CSS")</f>
        <v>HTML/CSS</v>
      </c>
      <c r="J7701" s="1" t="str">
        <f>IFERROR(__xludf.DUMMYFUNCTION("""COMPUTED_VALUE"""),"Java")</f>
        <v>Java</v>
      </c>
      <c r="K7701" s="1" t="str">
        <f>IFERROR(__xludf.DUMMYFUNCTION("""COMPUTED_VALUE"""),"JavaScript")</f>
        <v>JavaScript</v>
      </c>
      <c r="L7701" s="1" t="str">
        <f>IFERROR(__xludf.DUMMYFUNCTION("""COMPUTED_VALUE"""),"Python")</f>
        <v>Python</v>
      </c>
      <c r="M7701" s="1" t="str">
        <f>IFERROR(__xludf.DUMMYFUNCTION("""COMPUTED_VALUE"""),"Ruby")</f>
        <v>Ruby</v>
      </c>
      <c r="N7701" s="1" t="str">
        <f>IFERROR(__xludf.DUMMYFUNCTION("""COMPUTED_VALUE"""),"TypeScript")</f>
        <v>TypeScript</v>
      </c>
    </row>
    <row r="7702">
      <c r="B7702" s="1" t="str">
        <f>IFERROR(__xludf.DUMMYFUNCTION("""COMPUTED_VALUE"""),"C#;HTML/CSS;Java;JavaScript;PHP;SQL;TypeScript")</f>
        <v>C#;HTML/CSS;Java;JavaScript;PHP;SQL;TypeScript</v>
      </c>
      <c r="E7702" s="1" t="str">
        <f>IFERROR(__xludf.DUMMYFUNCTION("UNIQUE(SPLIT(B7702,"";""))"),"C#")</f>
        <v>C#</v>
      </c>
      <c r="F7702" s="1" t="str">
        <f>IFERROR(__xludf.DUMMYFUNCTION("""COMPUTED_VALUE"""),"HTML/CSS")</f>
        <v>HTML/CSS</v>
      </c>
      <c r="G7702" s="1" t="str">
        <f>IFERROR(__xludf.DUMMYFUNCTION("""COMPUTED_VALUE"""),"Java")</f>
        <v>Java</v>
      </c>
      <c r="H7702" s="1" t="str">
        <f>IFERROR(__xludf.DUMMYFUNCTION("""COMPUTED_VALUE"""),"JavaScript")</f>
        <v>JavaScript</v>
      </c>
      <c r="I7702" s="1" t="str">
        <f>IFERROR(__xludf.DUMMYFUNCTION("""COMPUTED_VALUE"""),"PHP")</f>
        <v>PHP</v>
      </c>
      <c r="J7702" s="1" t="str">
        <f>IFERROR(__xludf.DUMMYFUNCTION("""COMPUTED_VALUE"""),"SQL")</f>
        <v>SQL</v>
      </c>
      <c r="K7702" s="1" t="str">
        <f>IFERROR(__xludf.DUMMYFUNCTION("""COMPUTED_VALUE"""),"TypeScript")</f>
        <v>TypeScript</v>
      </c>
    </row>
    <row r="7703">
      <c r="B7703" s="1" t="str">
        <f>IFERROR(__xludf.DUMMYFUNCTION("""COMPUTED_VALUE"""),"C++;HTML/CSS;Java;JavaScript;SQL")</f>
        <v>C++;HTML/CSS;Java;JavaScript;SQL</v>
      </c>
      <c r="E7703" s="1" t="str">
        <f>IFERROR(__xludf.DUMMYFUNCTION("UNIQUE(SPLIT(B7703,"";""))"),"C++")</f>
        <v>C++</v>
      </c>
      <c r="F7703" s="1" t="str">
        <f>IFERROR(__xludf.DUMMYFUNCTION("""COMPUTED_VALUE"""),"HTML/CSS")</f>
        <v>HTML/CSS</v>
      </c>
      <c r="G7703" s="1" t="str">
        <f>IFERROR(__xludf.DUMMYFUNCTION("""COMPUTED_VALUE"""),"Java")</f>
        <v>Java</v>
      </c>
      <c r="H7703" s="1" t="str">
        <f>IFERROR(__xludf.DUMMYFUNCTION("""COMPUTED_VALUE"""),"JavaScript")</f>
        <v>JavaScript</v>
      </c>
      <c r="I7703" s="1" t="str">
        <f>IFERROR(__xludf.DUMMYFUNCTION("""COMPUTED_VALUE"""),"SQL")</f>
        <v>SQL</v>
      </c>
    </row>
    <row r="7704">
      <c r="B7704" s="1" t="str">
        <f>IFERROR(__xludf.DUMMYFUNCTION("""COMPUTED_VALUE"""),"Bash/Shell/PowerShell;JavaScript;Objective-C;Python;Ruby;Swift")</f>
        <v>Bash/Shell/PowerShell;JavaScript;Objective-C;Python;Ruby;Swift</v>
      </c>
      <c r="E7704" s="1" t="str">
        <f>IFERROR(__xludf.DUMMYFUNCTION("UNIQUE(SPLIT(B7704,"";""))"),"Bash/Shell/PowerShell")</f>
        <v>Bash/Shell/PowerShell</v>
      </c>
      <c r="F7704" s="1" t="str">
        <f>IFERROR(__xludf.DUMMYFUNCTION("""COMPUTED_VALUE"""),"JavaScript")</f>
        <v>JavaScript</v>
      </c>
      <c r="G7704" s="1" t="str">
        <f>IFERROR(__xludf.DUMMYFUNCTION("""COMPUTED_VALUE"""),"Objective-C")</f>
        <v>Objective-C</v>
      </c>
      <c r="H7704" s="1" t="str">
        <f>IFERROR(__xludf.DUMMYFUNCTION("""COMPUTED_VALUE"""),"Python")</f>
        <v>Python</v>
      </c>
      <c r="I7704" s="1" t="str">
        <f>IFERROR(__xludf.DUMMYFUNCTION("""COMPUTED_VALUE"""),"Ruby")</f>
        <v>Ruby</v>
      </c>
      <c r="J7704" s="1" t="str">
        <f>IFERROR(__xludf.DUMMYFUNCTION("""COMPUTED_VALUE"""),"Swift")</f>
        <v>Swift</v>
      </c>
    </row>
    <row r="7705">
      <c r="B7705" s="1" t="str">
        <f>IFERROR(__xludf.DUMMYFUNCTION("""COMPUTED_VALUE"""),"Bash/Shell/PowerShell;C;C++;Objective-C")</f>
        <v>Bash/Shell/PowerShell;C;C++;Objective-C</v>
      </c>
      <c r="E7705" s="1" t="str">
        <f>IFERROR(__xludf.DUMMYFUNCTION("UNIQUE(SPLIT(B7705,"";""))"),"Bash/Shell/PowerShell")</f>
        <v>Bash/Shell/PowerShell</v>
      </c>
      <c r="F7705" s="1" t="str">
        <f>IFERROR(__xludf.DUMMYFUNCTION("""COMPUTED_VALUE"""),"C")</f>
        <v>C</v>
      </c>
      <c r="G7705" s="1" t="str">
        <f>IFERROR(__xludf.DUMMYFUNCTION("""COMPUTED_VALUE"""),"C++")</f>
        <v>C++</v>
      </c>
      <c r="H7705" s="1" t="str">
        <f>IFERROR(__xludf.DUMMYFUNCTION("""COMPUTED_VALUE"""),"Objective-C")</f>
        <v>Objective-C</v>
      </c>
    </row>
    <row r="7706">
      <c r="B7706" s="1" t="str">
        <f>IFERROR(__xludf.DUMMYFUNCTION("""COMPUTED_VALUE"""),"Bash/Shell/PowerShell;HTML/CSS;JavaScript;Python;SQL")</f>
        <v>Bash/Shell/PowerShell;HTML/CSS;JavaScript;Python;SQL</v>
      </c>
      <c r="E7706" s="1" t="str">
        <f>IFERROR(__xludf.DUMMYFUNCTION("UNIQUE(SPLIT(B7706,"";""))"),"Bash/Shell/PowerShell")</f>
        <v>Bash/Shell/PowerShell</v>
      </c>
      <c r="F7706" s="1" t="str">
        <f>IFERROR(__xludf.DUMMYFUNCTION("""COMPUTED_VALUE"""),"HTML/CSS")</f>
        <v>HTML/CSS</v>
      </c>
      <c r="G7706" s="1" t="str">
        <f>IFERROR(__xludf.DUMMYFUNCTION("""COMPUTED_VALUE"""),"JavaScript")</f>
        <v>JavaScript</v>
      </c>
      <c r="H7706" s="1" t="str">
        <f>IFERROR(__xludf.DUMMYFUNCTION("""COMPUTED_VALUE"""),"Python")</f>
        <v>Python</v>
      </c>
      <c r="I7706" s="1" t="str">
        <f>IFERROR(__xludf.DUMMYFUNCTION("""COMPUTED_VALUE"""),"SQL")</f>
        <v>SQL</v>
      </c>
    </row>
    <row r="7707">
      <c r="B7707" s="1" t="str">
        <f>IFERROR(__xludf.DUMMYFUNCTION("""COMPUTED_VALUE"""),"C#;HTML/CSS;Java;JavaScript;PHP;Python;SQL")</f>
        <v>C#;HTML/CSS;Java;JavaScript;PHP;Python;SQL</v>
      </c>
      <c r="E7707" s="1" t="str">
        <f>IFERROR(__xludf.DUMMYFUNCTION("UNIQUE(SPLIT(B7707,"";""))"),"C#")</f>
        <v>C#</v>
      </c>
      <c r="F7707" s="1" t="str">
        <f>IFERROR(__xludf.DUMMYFUNCTION("""COMPUTED_VALUE"""),"HTML/CSS")</f>
        <v>HTML/CSS</v>
      </c>
      <c r="G7707" s="1" t="str">
        <f>IFERROR(__xludf.DUMMYFUNCTION("""COMPUTED_VALUE"""),"Java")</f>
        <v>Java</v>
      </c>
      <c r="H7707" s="1" t="str">
        <f>IFERROR(__xludf.DUMMYFUNCTION("""COMPUTED_VALUE"""),"JavaScript")</f>
        <v>JavaScript</v>
      </c>
      <c r="I7707" s="1" t="str">
        <f>IFERROR(__xludf.DUMMYFUNCTION("""COMPUTED_VALUE"""),"PHP")</f>
        <v>PHP</v>
      </c>
      <c r="J7707" s="1" t="str">
        <f>IFERROR(__xludf.DUMMYFUNCTION("""COMPUTED_VALUE"""),"Python")</f>
        <v>Python</v>
      </c>
      <c r="K7707" s="1" t="str">
        <f>IFERROR(__xludf.DUMMYFUNCTION("""COMPUTED_VALUE"""),"SQL")</f>
        <v>SQL</v>
      </c>
    </row>
    <row r="7708">
      <c r="B7708" s="1" t="str">
        <f>IFERROR(__xludf.DUMMYFUNCTION("""COMPUTED_VALUE"""),"HTML/CSS;Java;JavaScript;Python;Ruby")</f>
        <v>HTML/CSS;Java;JavaScript;Python;Ruby</v>
      </c>
      <c r="E7708" s="1" t="str">
        <f>IFERROR(__xludf.DUMMYFUNCTION("UNIQUE(SPLIT(B7708,"";""))"),"HTML/CSS")</f>
        <v>HTML/CSS</v>
      </c>
      <c r="F7708" s="1" t="str">
        <f>IFERROR(__xludf.DUMMYFUNCTION("""COMPUTED_VALUE"""),"Java")</f>
        <v>Java</v>
      </c>
      <c r="G7708" s="1" t="str">
        <f>IFERROR(__xludf.DUMMYFUNCTION("""COMPUTED_VALUE"""),"JavaScript")</f>
        <v>JavaScript</v>
      </c>
      <c r="H7708" s="1" t="str">
        <f>IFERROR(__xludf.DUMMYFUNCTION("""COMPUTED_VALUE"""),"Python")</f>
        <v>Python</v>
      </c>
      <c r="I7708" s="1" t="str">
        <f>IFERROR(__xludf.DUMMYFUNCTION("""COMPUTED_VALUE"""),"Ruby")</f>
        <v>Ruby</v>
      </c>
    </row>
    <row r="7709">
      <c r="B7709" s="1" t="str">
        <f>IFERROR(__xludf.DUMMYFUNCTION("""COMPUTED_VALUE"""),"Bash/Shell/PowerShell;Python;Other(s):")</f>
        <v>Bash/Shell/PowerShell;Python;Other(s):</v>
      </c>
      <c r="E7709" s="1" t="str">
        <f>IFERROR(__xludf.DUMMYFUNCTION("UNIQUE(SPLIT(B7709,"";""))"),"Bash/Shell/PowerShell")</f>
        <v>Bash/Shell/PowerShell</v>
      </c>
      <c r="F7709" s="1" t="str">
        <f>IFERROR(__xludf.DUMMYFUNCTION("""COMPUTED_VALUE"""),"Python")</f>
        <v>Python</v>
      </c>
      <c r="G7709" s="1" t="str">
        <f>IFERROR(__xludf.DUMMYFUNCTION("""COMPUTED_VALUE"""),"Other(s):")</f>
        <v>Other(s):</v>
      </c>
    </row>
    <row r="7710">
      <c r="B7710" s="1" t="str">
        <f>IFERROR(__xludf.DUMMYFUNCTION("""COMPUTED_VALUE"""),"HTML/CSS;JavaScript;PHP;Python;SQL")</f>
        <v>HTML/CSS;JavaScript;PHP;Python;SQL</v>
      </c>
      <c r="E7710" s="1" t="str">
        <f>IFERROR(__xludf.DUMMYFUNCTION("UNIQUE(SPLIT(B7710,"";""))"),"HTML/CSS")</f>
        <v>HTML/CSS</v>
      </c>
      <c r="F7710" s="1" t="str">
        <f>IFERROR(__xludf.DUMMYFUNCTION("""COMPUTED_VALUE"""),"JavaScript")</f>
        <v>JavaScript</v>
      </c>
      <c r="G7710" s="1" t="str">
        <f>IFERROR(__xludf.DUMMYFUNCTION("""COMPUTED_VALUE"""),"PHP")</f>
        <v>PHP</v>
      </c>
      <c r="H7710" s="1" t="str">
        <f>IFERROR(__xludf.DUMMYFUNCTION("""COMPUTED_VALUE"""),"Python")</f>
        <v>Python</v>
      </c>
      <c r="I7710" s="1" t="str">
        <f>IFERROR(__xludf.DUMMYFUNCTION("""COMPUTED_VALUE"""),"SQL")</f>
        <v>SQL</v>
      </c>
    </row>
    <row r="7711">
      <c r="B7711" s="1" t="str">
        <f>IFERROR(__xludf.DUMMYFUNCTION("""COMPUTED_VALUE"""),"Bash/Shell/PowerShell;HTML/CSS;Other(s):")</f>
        <v>Bash/Shell/PowerShell;HTML/CSS;Other(s):</v>
      </c>
      <c r="E7711" s="1" t="str">
        <f>IFERROR(__xludf.DUMMYFUNCTION("UNIQUE(SPLIT(B7711,"";""))"),"Bash/Shell/PowerShell")</f>
        <v>Bash/Shell/PowerShell</v>
      </c>
      <c r="F7711" s="1" t="str">
        <f>IFERROR(__xludf.DUMMYFUNCTION("""COMPUTED_VALUE"""),"HTML/CSS")</f>
        <v>HTML/CSS</v>
      </c>
      <c r="G7711" s="1" t="str">
        <f>IFERROR(__xludf.DUMMYFUNCTION("""COMPUTED_VALUE"""),"Other(s):")</f>
        <v>Other(s):</v>
      </c>
    </row>
    <row r="7712">
      <c r="B7712" s="1" t="str">
        <f>IFERROR(__xludf.DUMMYFUNCTION("""COMPUTED_VALUE"""),"Bash/Shell/PowerShell;Go;Kotlin;WebAssembly")</f>
        <v>Bash/Shell/PowerShell;Go;Kotlin;WebAssembly</v>
      </c>
      <c r="E7712" s="1" t="str">
        <f>IFERROR(__xludf.DUMMYFUNCTION("UNIQUE(SPLIT(B7712,"";""))"),"Bash/Shell/PowerShell")</f>
        <v>Bash/Shell/PowerShell</v>
      </c>
      <c r="F7712" s="1" t="str">
        <f>IFERROR(__xludf.DUMMYFUNCTION("""COMPUTED_VALUE"""),"Go")</f>
        <v>Go</v>
      </c>
      <c r="G7712" s="1" t="str">
        <f>IFERROR(__xludf.DUMMYFUNCTION("""COMPUTED_VALUE"""),"Kotlin")</f>
        <v>Kotlin</v>
      </c>
      <c r="H7712" s="1" t="str">
        <f>IFERROR(__xludf.DUMMYFUNCTION("""COMPUTED_VALUE"""),"WebAssembly")</f>
        <v>WebAssembly</v>
      </c>
    </row>
    <row r="7713">
      <c r="B7713" s="1" t="str">
        <f>IFERROR(__xludf.DUMMYFUNCTION("""COMPUTED_VALUE"""),"Bash/Shell/PowerShell;HTML/CSS;JavaScript;Python;SQL")</f>
        <v>Bash/Shell/PowerShell;HTML/CSS;JavaScript;Python;SQL</v>
      </c>
      <c r="E7713" s="1" t="str">
        <f>IFERROR(__xludf.DUMMYFUNCTION("UNIQUE(SPLIT(B7713,"";""))"),"Bash/Shell/PowerShell")</f>
        <v>Bash/Shell/PowerShell</v>
      </c>
      <c r="F7713" s="1" t="str">
        <f>IFERROR(__xludf.DUMMYFUNCTION("""COMPUTED_VALUE"""),"HTML/CSS")</f>
        <v>HTML/CSS</v>
      </c>
      <c r="G7713" s="1" t="str">
        <f>IFERROR(__xludf.DUMMYFUNCTION("""COMPUTED_VALUE"""),"JavaScript")</f>
        <v>JavaScript</v>
      </c>
      <c r="H7713" s="1" t="str">
        <f>IFERROR(__xludf.DUMMYFUNCTION("""COMPUTED_VALUE"""),"Python")</f>
        <v>Python</v>
      </c>
      <c r="I7713" s="1" t="str">
        <f>IFERROR(__xludf.DUMMYFUNCTION("""COMPUTED_VALUE"""),"SQL")</f>
        <v>SQL</v>
      </c>
    </row>
    <row r="7714">
      <c r="B7714" s="1" t="str">
        <f>IFERROR(__xludf.DUMMYFUNCTION("""COMPUTED_VALUE"""),"Bash/Shell/PowerShell;Python")</f>
        <v>Bash/Shell/PowerShell;Python</v>
      </c>
      <c r="E7714" s="1" t="str">
        <f>IFERROR(__xludf.DUMMYFUNCTION("UNIQUE(SPLIT(B7714,"";""))"),"Bash/Shell/PowerShell")</f>
        <v>Bash/Shell/PowerShell</v>
      </c>
      <c r="F7714" s="1" t="str">
        <f>IFERROR(__xludf.DUMMYFUNCTION("""COMPUTED_VALUE"""),"Python")</f>
        <v>Python</v>
      </c>
    </row>
    <row r="7715">
      <c r="B7715" s="1" t="str">
        <f>IFERROR(__xludf.DUMMYFUNCTION("""COMPUTED_VALUE"""),"Bash/Shell/PowerShell;C#;F#;HTML/CSS;Java;JavaScript;Python;Scala;SQL;TypeScript")</f>
        <v>Bash/Shell/PowerShell;C#;F#;HTML/CSS;Java;JavaScript;Python;Scala;SQL;TypeScript</v>
      </c>
      <c r="E7715" s="1" t="str">
        <f>IFERROR(__xludf.DUMMYFUNCTION("UNIQUE(SPLIT(B7715,"";""))"),"Bash/Shell/PowerShell")</f>
        <v>Bash/Shell/PowerShell</v>
      </c>
      <c r="F7715" s="1" t="str">
        <f>IFERROR(__xludf.DUMMYFUNCTION("""COMPUTED_VALUE"""),"C#")</f>
        <v>C#</v>
      </c>
      <c r="G7715" s="1" t="str">
        <f>IFERROR(__xludf.DUMMYFUNCTION("""COMPUTED_VALUE"""),"F#")</f>
        <v>F#</v>
      </c>
      <c r="H7715" s="1" t="str">
        <f>IFERROR(__xludf.DUMMYFUNCTION("""COMPUTED_VALUE"""),"HTML/CSS")</f>
        <v>HTML/CSS</v>
      </c>
      <c r="I7715" s="1" t="str">
        <f>IFERROR(__xludf.DUMMYFUNCTION("""COMPUTED_VALUE"""),"Java")</f>
        <v>Java</v>
      </c>
      <c r="J7715" s="1" t="str">
        <f>IFERROR(__xludf.DUMMYFUNCTION("""COMPUTED_VALUE"""),"JavaScript")</f>
        <v>JavaScript</v>
      </c>
      <c r="K7715" s="1" t="str">
        <f>IFERROR(__xludf.DUMMYFUNCTION("""COMPUTED_VALUE"""),"Python")</f>
        <v>Python</v>
      </c>
      <c r="L7715" s="1" t="str">
        <f>IFERROR(__xludf.DUMMYFUNCTION("""COMPUTED_VALUE"""),"Scala")</f>
        <v>Scala</v>
      </c>
      <c r="M7715" s="1" t="str">
        <f>IFERROR(__xludf.DUMMYFUNCTION("""COMPUTED_VALUE"""),"SQL")</f>
        <v>SQL</v>
      </c>
      <c r="N7715" s="1" t="str">
        <f>IFERROR(__xludf.DUMMYFUNCTION("""COMPUTED_VALUE"""),"TypeScript")</f>
        <v>TypeScript</v>
      </c>
    </row>
    <row r="7716">
      <c r="B7716" s="1" t="str">
        <f>IFERROR(__xludf.DUMMYFUNCTION("""COMPUTED_VALUE"""),"HTML/CSS;JavaScript;PHP")</f>
        <v>HTML/CSS;JavaScript;PHP</v>
      </c>
      <c r="E7716" s="1" t="str">
        <f>IFERROR(__xludf.DUMMYFUNCTION("UNIQUE(SPLIT(B7716,"";""))"),"HTML/CSS")</f>
        <v>HTML/CSS</v>
      </c>
      <c r="F7716" s="1" t="str">
        <f>IFERROR(__xludf.DUMMYFUNCTION("""COMPUTED_VALUE"""),"JavaScript")</f>
        <v>JavaScript</v>
      </c>
      <c r="G7716" s="1" t="str">
        <f>IFERROR(__xludf.DUMMYFUNCTION("""COMPUTED_VALUE"""),"PHP")</f>
        <v>PHP</v>
      </c>
    </row>
    <row r="7717">
      <c r="B7717" s="1" t="str">
        <f>IFERROR(__xludf.DUMMYFUNCTION("""COMPUTED_VALUE"""),"Bash/Shell/PowerShell;C#;HTML/CSS;JavaScript;Python")</f>
        <v>Bash/Shell/PowerShell;C#;HTML/CSS;JavaScript;Python</v>
      </c>
      <c r="E7717" s="1" t="str">
        <f>IFERROR(__xludf.DUMMYFUNCTION("UNIQUE(SPLIT(B7717,"";""))"),"Bash/Shell/PowerShell")</f>
        <v>Bash/Shell/PowerShell</v>
      </c>
      <c r="F7717" s="1" t="str">
        <f>IFERROR(__xludf.DUMMYFUNCTION("""COMPUTED_VALUE"""),"C#")</f>
        <v>C#</v>
      </c>
      <c r="G7717" s="1" t="str">
        <f>IFERROR(__xludf.DUMMYFUNCTION("""COMPUTED_VALUE"""),"HTML/CSS")</f>
        <v>HTML/CSS</v>
      </c>
      <c r="H7717" s="1" t="str">
        <f>IFERROR(__xludf.DUMMYFUNCTION("""COMPUTED_VALUE"""),"JavaScript")</f>
        <v>JavaScript</v>
      </c>
      <c r="I7717" s="1" t="str">
        <f>IFERROR(__xludf.DUMMYFUNCTION("""COMPUTED_VALUE"""),"Python")</f>
        <v>Python</v>
      </c>
    </row>
    <row r="7718">
      <c r="B7718" s="1" t="str">
        <f>IFERROR(__xludf.DUMMYFUNCTION("""COMPUTED_VALUE"""),"HTML/CSS;JavaScript;Python")</f>
        <v>HTML/CSS;JavaScript;Python</v>
      </c>
      <c r="E7718" s="1" t="str">
        <f>IFERROR(__xludf.DUMMYFUNCTION("UNIQUE(SPLIT(B7718,"";""))"),"HTML/CSS")</f>
        <v>HTML/CSS</v>
      </c>
      <c r="F7718" s="1" t="str">
        <f>IFERROR(__xludf.DUMMYFUNCTION("""COMPUTED_VALUE"""),"JavaScript")</f>
        <v>JavaScript</v>
      </c>
      <c r="G7718" s="1" t="str">
        <f>IFERROR(__xludf.DUMMYFUNCTION("""COMPUTED_VALUE"""),"Python")</f>
        <v>Python</v>
      </c>
    </row>
    <row r="7719">
      <c r="B7719" s="1" t="str">
        <f>IFERROR(__xludf.DUMMYFUNCTION("""COMPUTED_VALUE"""),"C#;HTML/CSS;JavaScript;SQL")</f>
        <v>C#;HTML/CSS;JavaScript;SQL</v>
      </c>
      <c r="E7719" s="1" t="str">
        <f>IFERROR(__xludf.DUMMYFUNCTION("UNIQUE(SPLIT(B7719,"";""))"),"C#")</f>
        <v>C#</v>
      </c>
      <c r="F7719" s="1" t="str">
        <f>IFERROR(__xludf.DUMMYFUNCTION("""COMPUTED_VALUE"""),"HTML/CSS")</f>
        <v>HTML/CSS</v>
      </c>
      <c r="G7719" s="1" t="str">
        <f>IFERROR(__xludf.DUMMYFUNCTION("""COMPUTED_VALUE"""),"JavaScript")</f>
        <v>JavaScript</v>
      </c>
      <c r="H7719" s="1" t="str">
        <f>IFERROR(__xludf.DUMMYFUNCTION("""COMPUTED_VALUE"""),"SQL")</f>
        <v>SQL</v>
      </c>
    </row>
    <row r="7720">
      <c r="B7720" s="1" t="str">
        <f>IFERROR(__xludf.DUMMYFUNCTION("""COMPUTED_VALUE"""),"HTML/CSS;Python;R;SQL")</f>
        <v>HTML/CSS;Python;R;SQL</v>
      </c>
      <c r="E7720" s="1" t="str">
        <f>IFERROR(__xludf.DUMMYFUNCTION("UNIQUE(SPLIT(B7720,"";""))"),"HTML/CSS")</f>
        <v>HTML/CSS</v>
      </c>
      <c r="F7720" s="1" t="str">
        <f>IFERROR(__xludf.DUMMYFUNCTION("""COMPUTED_VALUE"""),"Python")</f>
        <v>Python</v>
      </c>
      <c r="G7720" s="1" t="str">
        <f>IFERROR(__xludf.DUMMYFUNCTION("""COMPUTED_VALUE"""),"R")</f>
        <v>R</v>
      </c>
      <c r="H7720" s="1" t="str">
        <f>IFERROR(__xludf.DUMMYFUNCTION("""COMPUTED_VALUE"""),"SQL")</f>
        <v>SQL</v>
      </c>
    </row>
    <row r="7721">
      <c r="B7721" s="1" t="str">
        <f>IFERROR(__xludf.DUMMYFUNCTION("""COMPUTED_VALUE"""),"Bash/Shell/PowerShell;HTML/CSS;JavaScript")</f>
        <v>Bash/Shell/PowerShell;HTML/CSS;JavaScript</v>
      </c>
      <c r="E7721" s="1" t="str">
        <f>IFERROR(__xludf.DUMMYFUNCTION("UNIQUE(SPLIT(B7721,"";""))"),"Bash/Shell/PowerShell")</f>
        <v>Bash/Shell/PowerShell</v>
      </c>
      <c r="F7721" s="1" t="str">
        <f>IFERROR(__xludf.DUMMYFUNCTION("""COMPUTED_VALUE"""),"HTML/CSS")</f>
        <v>HTML/CSS</v>
      </c>
      <c r="G7721" s="1" t="str">
        <f>IFERROR(__xludf.DUMMYFUNCTION("""COMPUTED_VALUE"""),"JavaScript")</f>
        <v>JavaScript</v>
      </c>
    </row>
    <row r="7722">
      <c r="B7722" s="1" t="str">
        <f>IFERROR(__xludf.DUMMYFUNCTION("""COMPUTED_VALUE"""),"HTML/CSS;JavaScript;Python")</f>
        <v>HTML/CSS;JavaScript;Python</v>
      </c>
      <c r="E7722" s="1" t="str">
        <f>IFERROR(__xludf.DUMMYFUNCTION("UNIQUE(SPLIT(B7722,"";""))"),"HTML/CSS")</f>
        <v>HTML/CSS</v>
      </c>
      <c r="F7722" s="1" t="str">
        <f>IFERROR(__xludf.DUMMYFUNCTION("""COMPUTED_VALUE"""),"JavaScript")</f>
        <v>JavaScript</v>
      </c>
      <c r="G7722" s="1" t="str">
        <f>IFERROR(__xludf.DUMMYFUNCTION("""COMPUTED_VALUE"""),"Python")</f>
        <v>Python</v>
      </c>
    </row>
    <row r="7723">
      <c r="B7723" s="1" t="str">
        <f>IFERROR(__xludf.DUMMYFUNCTION("""COMPUTED_VALUE"""),"Bash/Shell/PowerShell;HTML/CSS;Java;JavaScript;Python")</f>
        <v>Bash/Shell/PowerShell;HTML/CSS;Java;JavaScript;Python</v>
      </c>
      <c r="E7723" s="1" t="str">
        <f>IFERROR(__xludf.DUMMYFUNCTION("UNIQUE(SPLIT(B7723,"";""))"),"Bash/Shell/PowerShell")</f>
        <v>Bash/Shell/PowerShell</v>
      </c>
      <c r="F7723" s="1" t="str">
        <f>IFERROR(__xludf.DUMMYFUNCTION("""COMPUTED_VALUE"""),"HTML/CSS")</f>
        <v>HTML/CSS</v>
      </c>
      <c r="G7723" s="1" t="str">
        <f>IFERROR(__xludf.DUMMYFUNCTION("""COMPUTED_VALUE"""),"Java")</f>
        <v>Java</v>
      </c>
      <c r="H7723" s="1" t="str">
        <f>IFERROR(__xludf.DUMMYFUNCTION("""COMPUTED_VALUE"""),"JavaScript")</f>
        <v>JavaScript</v>
      </c>
      <c r="I7723" s="1" t="str">
        <f>IFERROR(__xludf.DUMMYFUNCTION("""COMPUTED_VALUE"""),"Python")</f>
        <v>Python</v>
      </c>
    </row>
    <row r="7724">
      <c r="B7724" s="1" t="str">
        <f>IFERROR(__xludf.DUMMYFUNCTION("""COMPUTED_VALUE"""),"Java;PHP;SQL;VBA")</f>
        <v>Java;PHP;SQL;VBA</v>
      </c>
      <c r="E7724" s="1" t="str">
        <f>IFERROR(__xludf.DUMMYFUNCTION("UNIQUE(SPLIT(B7724,"";""))"),"Java")</f>
        <v>Java</v>
      </c>
      <c r="F7724" s="1" t="str">
        <f>IFERROR(__xludf.DUMMYFUNCTION("""COMPUTED_VALUE"""),"PHP")</f>
        <v>PHP</v>
      </c>
      <c r="G7724" s="1" t="str">
        <f>IFERROR(__xludf.DUMMYFUNCTION("""COMPUTED_VALUE"""),"SQL")</f>
        <v>SQL</v>
      </c>
      <c r="H7724" s="1" t="str">
        <f>IFERROR(__xludf.DUMMYFUNCTION("""COMPUTED_VALUE"""),"VBA")</f>
        <v>VBA</v>
      </c>
    </row>
    <row r="7725">
      <c r="B7725" s="1" t="str">
        <f>IFERROR(__xludf.DUMMYFUNCTION("""COMPUTED_VALUE"""),"C;C#;HTML/CSS;JavaScript;Python;SQL")</f>
        <v>C;C#;HTML/CSS;JavaScript;Python;SQL</v>
      </c>
      <c r="E7725" s="1" t="str">
        <f>IFERROR(__xludf.DUMMYFUNCTION("UNIQUE(SPLIT(B7725,"";""))"),"C")</f>
        <v>C</v>
      </c>
      <c r="F7725" s="1" t="str">
        <f>IFERROR(__xludf.DUMMYFUNCTION("""COMPUTED_VALUE"""),"C#")</f>
        <v>C#</v>
      </c>
      <c r="G7725" s="1" t="str">
        <f>IFERROR(__xludf.DUMMYFUNCTION("""COMPUTED_VALUE"""),"HTML/CSS")</f>
        <v>HTML/CSS</v>
      </c>
      <c r="H7725" s="1" t="str">
        <f>IFERROR(__xludf.DUMMYFUNCTION("""COMPUTED_VALUE"""),"JavaScript")</f>
        <v>JavaScript</v>
      </c>
      <c r="I7725" s="1" t="str">
        <f>IFERROR(__xludf.DUMMYFUNCTION("""COMPUTED_VALUE"""),"Python")</f>
        <v>Python</v>
      </c>
      <c r="J7725" s="1" t="str">
        <f>IFERROR(__xludf.DUMMYFUNCTION("""COMPUTED_VALUE"""),"SQL")</f>
        <v>SQL</v>
      </c>
    </row>
    <row r="7726">
      <c r="B7726" s="1" t="str">
        <f>IFERROR(__xludf.DUMMYFUNCTION("""COMPUTED_VALUE"""),"HTML/CSS;JavaScript;PHP;Python;SQL")</f>
        <v>HTML/CSS;JavaScript;PHP;Python;SQL</v>
      </c>
      <c r="E7726" s="1" t="str">
        <f>IFERROR(__xludf.DUMMYFUNCTION("UNIQUE(SPLIT(B7726,"";""))"),"HTML/CSS")</f>
        <v>HTML/CSS</v>
      </c>
      <c r="F7726" s="1" t="str">
        <f>IFERROR(__xludf.DUMMYFUNCTION("""COMPUTED_VALUE"""),"JavaScript")</f>
        <v>JavaScript</v>
      </c>
      <c r="G7726" s="1" t="str">
        <f>IFERROR(__xludf.DUMMYFUNCTION("""COMPUTED_VALUE"""),"PHP")</f>
        <v>PHP</v>
      </c>
      <c r="H7726" s="1" t="str">
        <f>IFERROR(__xludf.DUMMYFUNCTION("""COMPUTED_VALUE"""),"Python")</f>
        <v>Python</v>
      </c>
      <c r="I7726" s="1" t="str">
        <f>IFERROR(__xludf.DUMMYFUNCTION("""COMPUTED_VALUE"""),"SQL")</f>
        <v>SQL</v>
      </c>
    </row>
    <row r="7727">
      <c r="B7727" s="1" t="str">
        <f>IFERROR(__xludf.DUMMYFUNCTION("""COMPUTED_VALUE"""),"C#;VBA")</f>
        <v>C#;VBA</v>
      </c>
      <c r="E7727" s="1" t="str">
        <f>IFERROR(__xludf.DUMMYFUNCTION("UNIQUE(SPLIT(B7727,"";""))"),"C#")</f>
        <v>C#</v>
      </c>
      <c r="F7727" s="1" t="str">
        <f>IFERROR(__xludf.DUMMYFUNCTION("""COMPUTED_VALUE"""),"VBA")</f>
        <v>VBA</v>
      </c>
    </row>
    <row r="7728">
      <c r="B7728" s="1" t="str">
        <f>IFERROR(__xludf.DUMMYFUNCTION("""COMPUTED_VALUE"""),"HTML/CSS;JavaScript;Python;Scala")</f>
        <v>HTML/CSS;JavaScript;Python;Scala</v>
      </c>
      <c r="E7728" s="1" t="str">
        <f>IFERROR(__xludf.DUMMYFUNCTION("UNIQUE(SPLIT(B7728,"";""))"),"HTML/CSS")</f>
        <v>HTML/CSS</v>
      </c>
      <c r="F7728" s="1" t="str">
        <f>IFERROR(__xludf.DUMMYFUNCTION("""COMPUTED_VALUE"""),"JavaScript")</f>
        <v>JavaScript</v>
      </c>
      <c r="G7728" s="1" t="str">
        <f>IFERROR(__xludf.DUMMYFUNCTION("""COMPUTED_VALUE"""),"Python")</f>
        <v>Python</v>
      </c>
      <c r="H7728" s="1" t="str">
        <f>IFERROR(__xludf.DUMMYFUNCTION("""COMPUTED_VALUE"""),"Scala")</f>
        <v>Scala</v>
      </c>
    </row>
    <row r="7729">
      <c r="B7729" s="1" t="str">
        <f>IFERROR(__xludf.DUMMYFUNCTION("""COMPUTED_VALUE"""),"Bash/Shell/PowerShell;C++;HTML/CSS;JavaScript;Objective-C;Python")</f>
        <v>Bash/Shell/PowerShell;C++;HTML/CSS;JavaScript;Objective-C;Python</v>
      </c>
      <c r="E7729" s="1" t="str">
        <f>IFERROR(__xludf.DUMMYFUNCTION("UNIQUE(SPLIT(B7729,"";""))"),"Bash/Shell/PowerShell")</f>
        <v>Bash/Shell/PowerShell</v>
      </c>
      <c r="F7729" s="1" t="str">
        <f>IFERROR(__xludf.DUMMYFUNCTION("""COMPUTED_VALUE"""),"C++")</f>
        <v>C++</v>
      </c>
      <c r="G7729" s="1" t="str">
        <f>IFERROR(__xludf.DUMMYFUNCTION("""COMPUTED_VALUE"""),"HTML/CSS")</f>
        <v>HTML/CSS</v>
      </c>
      <c r="H7729" s="1" t="str">
        <f>IFERROR(__xludf.DUMMYFUNCTION("""COMPUTED_VALUE"""),"JavaScript")</f>
        <v>JavaScript</v>
      </c>
      <c r="I7729" s="1" t="str">
        <f>IFERROR(__xludf.DUMMYFUNCTION("""COMPUTED_VALUE"""),"Objective-C")</f>
        <v>Objective-C</v>
      </c>
      <c r="J7729" s="1" t="str">
        <f>IFERROR(__xludf.DUMMYFUNCTION("""COMPUTED_VALUE"""),"Python")</f>
        <v>Python</v>
      </c>
    </row>
    <row r="7730">
      <c r="B7730" s="1" t="str">
        <f>IFERROR(__xludf.DUMMYFUNCTION("""COMPUTED_VALUE"""),"C++;Dart;Go;HTML/CSS;JavaScript;Python;TypeScript")</f>
        <v>C++;Dart;Go;HTML/CSS;JavaScript;Python;TypeScript</v>
      </c>
      <c r="E7730" s="1" t="str">
        <f>IFERROR(__xludf.DUMMYFUNCTION("UNIQUE(SPLIT(B7730,"";""))"),"C++")</f>
        <v>C++</v>
      </c>
      <c r="F7730" s="1" t="str">
        <f>IFERROR(__xludf.DUMMYFUNCTION("""COMPUTED_VALUE"""),"Dart")</f>
        <v>Dart</v>
      </c>
      <c r="G7730" s="1" t="str">
        <f>IFERROR(__xludf.DUMMYFUNCTION("""COMPUTED_VALUE"""),"Go")</f>
        <v>Go</v>
      </c>
      <c r="H7730" s="1" t="str">
        <f>IFERROR(__xludf.DUMMYFUNCTION("""COMPUTED_VALUE"""),"HTML/CSS")</f>
        <v>HTML/CSS</v>
      </c>
      <c r="I7730" s="1" t="str">
        <f>IFERROR(__xludf.DUMMYFUNCTION("""COMPUTED_VALUE"""),"JavaScript")</f>
        <v>JavaScript</v>
      </c>
      <c r="J7730" s="1" t="str">
        <f>IFERROR(__xludf.DUMMYFUNCTION("""COMPUTED_VALUE"""),"Python")</f>
        <v>Python</v>
      </c>
      <c r="K7730" s="1" t="str">
        <f>IFERROR(__xludf.DUMMYFUNCTION("""COMPUTED_VALUE"""),"TypeScript")</f>
        <v>TypeScript</v>
      </c>
    </row>
    <row r="7731">
      <c r="B7731" s="1" t="str">
        <f>IFERROR(__xludf.DUMMYFUNCTION("""COMPUTED_VALUE"""),"JavaScript;PHP;SQL")</f>
        <v>JavaScript;PHP;SQL</v>
      </c>
      <c r="E7731" s="1" t="str">
        <f>IFERROR(__xludf.DUMMYFUNCTION("UNIQUE(SPLIT(B7731,"";""))"),"JavaScript")</f>
        <v>JavaScript</v>
      </c>
      <c r="F7731" s="1" t="str">
        <f>IFERROR(__xludf.DUMMYFUNCTION("""COMPUTED_VALUE"""),"PHP")</f>
        <v>PHP</v>
      </c>
      <c r="G7731" s="1" t="str">
        <f>IFERROR(__xludf.DUMMYFUNCTION("""COMPUTED_VALUE"""),"SQL")</f>
        <v>SQL</v>
      </c>
    </row>
    <row r="7732">
      <c r="B7732" s="1" t="str">
        <f>IFERROR(__xludf.DUMMYFUNCTION("""COMPUTED_VALUE"""),"C;C++;C#;HTML/CSS;Java;JavaScript;PHP;Python")</f>
        <v>C;C++;C#;HTML/CSS;Java;JavaScript;PHP;Python</v>
      </c>
      <c r="E7732" s="1" t="str">
        <f>IFERROR(__xludf.DUMMYFUNCTION("UNIQUE(SPLIT(B7732,"";""))"),"C")</f>
        <v>C</v>
      </c>
      <c r="F7732" s="1" t="str">
        <f>IFERROR(__xludf.DUMMYFUNCTION("""COMPUTED_VALUE"""),"C++")</f>
        <v>C++</v>
      </c>
      <c r="G7732" s="1" t="str">
        <f>IFERROR(__xludf.DUMMYFUNCTION("""COMPUTED_VALUE"""),"C#")</f>
        <v>C#</v>
      </c>
      <c r="H7732" s="1" t="str">
        <f>IFERROR(__xludf.DUMMYFUNCTION("""COMPUTED_VALUE"""),"HTML/CSS")</f>
        <v>HTML/CSS</v>
      </c>
      <c r="I7732" s="1" t="str">
        <f>IFERROR(__xludf.DUMMYFUNCTION("""COMPUTED_VALUE"""),"Java")</f>
        <v>Java</v>
      </c>
      <c r="J7732" s="1" t="str">
        <f>IFERROR(__xludf.DUMMYFUNCTION("""COMPUTED_VALUE"""),"JavaScript")</f>
        <v>JavaScript</v>
      </c>
      <c r="K7732" s="1" t="str">
        <f>IFERROR(__xludf.DUMMYFUNCTION("""COMPUTED_VALUE"""),"PHP")</f>
        <v>PHP</v>
      </c>
      <c r="L7732" s="1" t="str">
        <f>IFERROR(__xludf.DUMMYFUNCTION("""COMPUTED_VALUE"""),"Python")</f>
        <v>Python</v>
      </c>
    </row>
    <row r="7733">
      <c r="B7733" s="1" t="str">
        <f>IFERROR(__xludf.DUMMYFUNCTION("""COMPUTED_VALUE"""),"Java;Python")</f>
        <v>Java;Python</v>
      </c>
      <c r="E7733" s="1" t="str">
        <f>IFERROR(__xludf.DUMMYFUNCTION("UNIQUE(SPLIT(B7733,"";""))"),"Java")</f>
        <v>Java</v>
      </c>
      <c r="F7733" s="1" t="str">
        <f>IFERROR(__xludf.DUMMYFUNCTION("""COMPUTED_VALUE"""),"Python")</f>
        <v>Python</v>
      </c>
    </row>
    <row r="7734">
      <c r="B7734" s="1" t="str">
        <f>IFERROR(__xludf.DUMMYFUNCTION("""COMPUTED_VALUE"""),"C#;HTML/CSS;JavaScript;Python;SQL;VBA")</f>
        <v>C#;HTML/CSS;JavaScript;Python;SQL;VBA</v>
      </c>
      <c r="E7734" s="1" t="str">
        <f>IFERROR(__xludf.DUMMYFUNCTION("UNIQUE(SPLIT(B7734,"";""))"),"C#")</f>
        <v>C#</v>
      </c>
      <c r="F7734" s="1" t="str">
        <f>IFERROR(__xludf.DUMMYFUNCTION("""COMPUTED_VALUE"""),"HTML/CSS")</f>
        <v>HTML/CSS</v>
      </c>
      <c r="G7734" s="1" t="str">
        <f>IFERROR(__xludf.DUMMYFUNCTION("""COMPUTED_VALUE"""),"JavaScript")</f>
        <v>JavaScript</v>
      </c>
      <c r="H7734" s="1" t="str">
        <f>IFERROR(__xludf.DUMMYFUNCTION("""COMPUTED_VALUE"""),"Python")</f>
        <v>Python</v>
      </c>
      <c r="I7734" s="1" t="str">
        <f>IFERROR(__xludf.DUMMYFUNCTION("""COMPUTED_VALUE"""),"SQL")</f>
        <v>SQL</v>
      </c>
      <c r="J7734" s="1" t="str">
        <f>IFERROR(__xludf.DUMMYFUNCTION("""COMPUTED_VALUE"""),"VBA")</f>
        <v>VBA</v>
      </c>
    </row>
    <row r="7735">
      <c r="B7735" s="1" t="str">
        <f>IFERROR(__xludf.DUMMYFUNCTION("""COMPUTED_VALUE"""),"Assembly;C;C++;C#;HTML/CSS;JavaScript;PHP;Python;SQL")</f>
        <v>Assembly;C;C++;C#;HTML/CSS;JavaScript;PHP;Python;SQL</v>
      </c>
      <c r="E7735" s="1" t="str">
        <f>IFERROR(__xludf.DUMMYFUNCTION("UNIQUE(SPLIT(B7735,"";""))"),"Assembly")</f>
        <v>Assembly</v>
      </c>
      <c r="F7735" s="1" t="str">
        <f>IFERROR(__xludf.DUMMYFUNCTION("""COMPUTED_VALUE"""),"C")</f>
        <v>C</v>
      </c>
      <c r="G7735" s="1" t="str">
        <f>IFERROR(__xludf.DUMMYFUNCTION("""COMPUTED_VALUE"""),"C++")</f>
        <v>C++</v>
      </c>
      <c r="H7735" s="1" t="str">
        <f>IFERROR(__xludf.DUMMYFUNCTION("""COMPUTED_VALUE"""),"C#")</f>
        <v>C#</v>
      </c>
      <c r="I7735" s="1" t="str">
        <f>IFERROR(__xludf.DUMMYFUNCTION("""COMPUTED_VALUE"""),"HTML/CSS")</f>
        <v>HTML/CSS</v>
      </c>
      <c r="J7735" s="1" t="str">
        <f>IFERROR(__xludf.DUMMYFUNCTION("""COMPUTED_VALUE"""),"JavaScript")</f>
        <v>JavaScript</v>
      </c>
      <c r="K7735" s="1" t="str">
        <f>IFERROR(__xludf.DUMMYFUNCTION("""COMPUTED_VALUE"""),"PHP")</f>
        <v>PHP</v>
      </c>
      <c r="L7735" s="1" t="str">
        <f>IFERROR(__xludf.DUMMYFUNCTION("""COMPUTED_VALUE"""),"Python")</f>
        <v>Python</v>
      </c>
      <c r="M7735" s="1" t="str">
        <f>IFERROR(__xludf.DUMMYFUNCTION("""COMPUTED_VALUE"""),"SQL")</f>
        <v>SQL</v>
      </c>
    </row>
    <row r="7736">
      <c r="B7736" s="1" t="str">
        <f>IFERROR(__xludf.DUMMYFUNCTION("""COMPUTED_VALUE"""),"HTML/CSS;Java;JavaScript;TypeScript")</f>
        <v>HTML/CSS;Java;JavaScript;TypeScript</v>
      </c>
      <c r="E7736" s="1" t="str">
        <f>IFERROR(__xludf.DUMMYFUNCTION("UNIQUE(SPLIT(B7736,"";""))"),"HTML/CSS")</f>
        <v>HTML/CSS</v>
      </c>
      <c r="F7736" s="1" t="str">
        <f>IFERROR(__xludf.DUMMYFUNCTION("""COMPUTED_VALUE"""),"Java")</f>
        <v>Java</v>
      </c>
      <c r="G7736" s="1" t="str">
        <f>IFERROR(__xludf.DUMMYFUNCTION("""COMPUTED_VALUE"""),"JavaScript")</f>
        <v>JavaScript</v>
      </c>
      <c r="H7736" s="1" t="str">
        <f>IFERROR(__xludf.DUMMYFUNCTION("""COMPUTED_VALUE"""),"TypeScript")</f>
        <v>TypeScript</v>
      </c>
    </row>
    <row r="7737">
      <c r="B7737" s="1" t="str">
        <f>IFERROR(__xludf.DUMMYFUNCTION("""COMPUTED_VALUE"""),"C#;HTML/CSS;Java;JavaScript;SQL")</f>
        <v>C#;HTML/CSS;Java;JavaScript;SQL</v>
      </c>
      <c r="E7737" s="1" t="str">
        <f>IFERROR(__xludf.DUMMYFUNCTION("UNIQUE(SPLIT(B7737,"";""))"),"C#")</f>
        <v>C#</v>
      </c>
      <c r="F7737" s="1" t="str">
        <f>IFERROR(__xludf.DUMMYFUNCTION("""COMPUTED_VALUE"""),"HTML/CSS")</f>
        <v>HTML/CSS</v>
      </c>
      <c r="G7737" s="1" t="str">
        <f>IFERROR(__xludf.DUMMYFUNCTION("""COMPUTED_VALUE"""),"Java")</f>
        <v>Java</v>
      </c>
      <c r="H7737" s="1" t="str">
        <f>IFERROR(__xludf.DUMMYFUNCTION("""COMPUTED_VALUE"""),"JavaScript")</f>
        <v>JavaScript</v>
      </c>
      <c r="I7737" s="1" t="str">
        <f>IFERROR(__xludf.DUMMYFUNCTION("""COMPUTED_VALUE"""),"SQL")</f>
        <v>SQL</v>
      </c>
    </row>
    <row r="7738">
      <c r="B7738" s="1" t="str">
        <f>IFERROR(__xludf.DUMMYFUNCTION("""COMPUTED_VALUE"""),"C#;HTML/CSS;JavaScript;SQL;Other(s):")</f>
        <v>C#;HTML/CSS;JavaScript;SQL;Other(s):</v>
      </c>
      <c r="E7738" s="1" t="str">
        <f>IFERROR(__xludf.DUMMYFUNCTION("UNIQUE(SPLIT(B7738,"";""))"),"C#")</f>
        <v>C#</v>
      </c>
      <c r="F7738" s="1" t="str">
        <f>IFERROR(__xludf.DUMMYFUNCTION("""COMPUTED_VALUE"""),"HTML/CSS")</f>
        <v>HTML/CSS</v>
      </c>
      <c r="G7738" s="1" t="str">
        <f>IFERROR(__xludf.DUMMYFUNCTION("""COMPUTED_VALUE"""),"JavaScript")</f>
        <v>JavaScript</v>
      </c>
      <c r="H7738" s="1" t="str">
        <f>IFERROR(__xludf.DUMMYFUNCTION("""COMPUTED_VALUE"""),"SQL")</f>
        <v>SQL</v>
      </c>
      <c r="I7738" s="1" t="str">
        <f>IFERROR(__xludf.DUMMYFUNCTION("""COMPUTED_VALUE"""),"Other(s):")</f>
        <v>Other(s):</v>
      </c>
    </row>
    <row r="7739">
      <c r="B7739" s="1" t="str">
        <f>IFERROR(__xludf.DUMMYFUNCTION("""COMPUTED_VALUE"""),"Bash/Shell/PowerShell;HTML/CSS;Java;JavaScript;TypeScript")</f>
        <v>Bash/Shell/PowerShell;HTML/CSS;Java;JavaScript;TypeScript</v>
      </c>
      <c r="E7739" s="1" t="str">
        <f>IFERROR(__xludf.DUMMYFUNCTION("UNIQUE(SPLIT(B7739,"";""))"),"Bash/Shell/PowerShell")</f>
        <v>Bash/Shell/PowerShell</v>
      </c>
      <c r="F7739" s="1" t="str">
        <f>IFERROR(__xludf.DUMMYFUNCTION("""COMPUTED_VALUE"""),"HTML/CSS")</f>
        <v>HTML/CSS</v>
      </c>
      <c r="G7739" s="1" t="str">
        <f>IFERROR(__xludf.DUMMYFUNCTION("""COMPUTED_VALUE"""),"Java")</f>
        <v>Java</v>
      </c>
      <c r="H7739" s="1" t="str">
        <f>IFERROR(__xludf.DUMMYFUNCTION("""COMPUTED_VALUE"""),"JavaScript")</f>
        <v>JavaScript</v>
      </c>
      <c r="I7739" s="1" t="str">
        <f>IFERROR(__xludf.DUMMYFUNCTION("""COMPUTED_VALUE"""),"TypeScript")</f>
        <v>TypeScript</v>
      </c>
    </row>
    <row r="7740">
      <c r="B7740" s="1" t="str">
        <f>IFERROR(__xludf.DUMMYFUNCTION("""COMPUTED_VALUE"""),"HTML/CSS;JavaScript;Python;SQL;TypeScript")</f>
        <v>HTML/CSS;JavaScript;Python;SQL;TypeScript</v>
      </c>
      <c r="E7740" s="1" t="str">
        <f>IFERROR(__xludf.DUMMYFUNCTION("UNIQUE(SPLIT(B7740,"";""))"),"HTML/CSS")</f>
        <v>HTML/CSS</v>
      </c>
      <c r="F7740" s="1" t="str">
        <f>IFERROR(__xludf.DUMMYFUNCTION("""COMPUTED_VALUE"""),"JavaScript")</f>
        <v>JavaScript</v>
      </c>
      <c r="G7740" s="1" t="str">
        <f>IFERROR(__xludf.DUMMYFUNCTION("""COMPUTED_VALUE"""),"Python")</f>
        <v>Python</v>
      </c>
      <c r="H7740" s="1" t="str">
        <f>IFERROR(__xludf.DUMMYFUNCTION("""COMPUTED_VALUE"""),"SQL")</f>
        <v>SQL</v>
      </c>
      <c r="I7740" s="1" t="str">
        <f>IFERROR(__xludf.DUMMYFUNCTION("""COMPUTED_VALUE"""),"TypeScript")</f>
        <v>TypeScript</v>
      </c>
    </row>
    <row r="7741">
      <c r="B7741" s="1" t="str">
        <f>IFERROR(__xludf.DUMMYFUNCTION("""COMPUTED_VALUE"""),"Python;R")</f>
        <v>Python;R</v>
      </c>
      <c r="E7741" s="1" t="str">
        <f>IFERROR(__xludf.DUMMYFUNCTION("UNIQUE(SPLIT(B7741,"";""))"),"Python")</f>
        <v>Python</v>
      </c>
      <c r="F7741" s="1" t="str">
        <f>IFERROR(__xludf.DUMMYFUNCTION("""COMPUTED_VALUE"""),"R")</f>
        <v>R</v>
      </c>
    </row>
    <row r="7742">
      <c r="B7742" s="1" t="str">
        <f>IFERROR(__xludf.DUMMYFUNCTION("""COMPUTED_VALUE"""),"Bash/Shell/PowerShell;C;C#;HTML/CSS;JavaScript;SQL;TypeScript")</f>
        <v>Bash/Shell/PowerShell;C;C#;HTML/CSS;JavaScript;SQL;TypeScript</v>
      </c>
      <c r="E7742" s="1" t="str">
        <f>IFERROR(__xludf.DUMMYFUNCTION("UNIQUE(SPLIT(B7742,"";""))"),"Bash/Shell/PowerShell")</f>
        <v>Bash/Shell/PowerShell</v>
      </c>
      <c r="F7742" s="1" t="str">
        <f>IFERROR(__xludf.DUMMYFUNCTION("""COMPUTED_VALUE"""),"C")</f>
        <v>C</v>
      </c>
      <c r="G7742" s="1" t="str">
        <f>IFERROR(__xludf.DUMMYFUNCTION("""COMPUTED_VALUE"""),"C#")</f>
        <v>C#</v>
      </c>
      <c r="H7742" s="1" t="str">
        <f>IFERROR(__xludf.DUMMYFUNCTION("""COMPUTED_VALUE"""),"HTML/CSS")</f>
        <v>HTML/CSS</v>
      </c>
      <c r="I7742" s="1" t="str">
        <f>IFERROR(__xludf.DUMMYFUNCTION("""COMPUTED_VALUE"""),"JavaScript")</f>
        <v>JavaScript</v>
      </c>
      <c r="J7742" s="1" t="str">
        <f>IFERROR(__xludf.DUMMYFUNCTION("""COMPUTED_VALUE"""),"SQL")</f>
        <v>SQL</v>
      </c>
      <c r="K7742" s="1" t="str">
        <f>IFERROR(__xludf.DUMMYFUNCTION("""COMPUTED_VALUE"""),"TypeScript")</f>
        <v>TypeScript</v>
      </c>
    </row>
    <row r="7743">
      <c r="B7743" s="1" t="str">
        <f>IFERROR(__xludf.DUMMYFUNCTION("""COMPUTED_VALUE"""),"Bash/Shell/PowerShell;C;HTML/CSS;Java;PHP;SQL;TypeScript")</f>
        <v>Bash/Shell/PowerShell;C;HTML/CSS;Java;PHP;SQL;TypeScript</v>
      </c>
      <c r="E7743" s="1" t="str">
        <f>IFERROR(__xludf.DUMMYFUNCTION("UNIQUE(SPLIT(B7743,"";""))"),"Bash/Shell/PowerShell")</f>
        <v>Bash/Shell/PowerShell</v>
      </c>
      <c r="F7743" s="1" t="str">
        <f>IFERROR(__xludf.DUMMYFUNCTION("""COMPUTED_VALUE"""),"C")</f>
        <v>C</v>
      </c>
      <c r="G7743" s="1" t="str">
        <f>IFERROR(__xludf.DUMMYFUNCTION("""COMPUTED_VALUE"""),"HTML/CSS")</f>
        <v>HTML/CSS</v>
      </c>
      <c r="H7743" s="1" t="str">
        <f>IFERROR(__xludf.DUMMYFUNCTION("""COMPUTED_VALUE"""),"Java")</f>
        <v>Java</v>
      </c>
      <c r="I7743" s="1" t="str">
        <f>IFERROR(__xludf.DUMMYFUNCTION("""COMPUTED_VALUE"""),"PHP")</f>
        <v>PHP</v>
      </c>
      <c r="J7743" s="1" t="str">
        <f>IFERROR(__xludf.DUMMYFUNCTION("""COMPUTED_VALUE"""),"SQL")</f>
        <v>SQL</v>
      </c>
      <c r="K7743" s="1" t="str">
        <f>IFERROR(__xludf.DUMMYFUNCTION("""COMPUTED_VALUE"""),"TypeScript")</f>
        <v>TypeScript</v>
      </c>
    </row>
    <row r="7744">
      <c r="B7744" s="1" t="str">
        <f>IFERROR(__xludf.DUMMYFUNCTION("""COMPUTED_VALUE"""),"HTML/CSS;JavaScript;Python")</f>
        <v>HTML/CSS;JavaScript;Python</v>
      </c>
      <c r="E7744" s="1" t="str">
        <f>IFERROR(__xludf.DUMMYFUNCTION("UNIQUE(SPLIT(B7744,"";""))"),"HTML/CSS")</f>
        <v>HTML/CSS</v>
      </c>
      <c r="F7744" s="1" t="str">
        <f>IFERROR(__xludf.DUMMYFUNCTION("""COMPUTED_VALUE"""),"JavaScript")</f>
        <v>JavaScript</v>
      </c>
      <c r="G7744" s="1" t="str">
        <f>IFERROR(__xludf.DUMMYFUNCTION("""COMPUTED_VALUE"""),"Python")</f>
        <v>Python</v>
      </c>
    </row>
    <row r="7745">
      <c r="B7745" s="1" t="str">
        <f>IFERROR(__xludf.DUMMYFUNCTION("""COMPUTED_VALUE"""),"HTML/CSS;JavaScript;Python;SQL")</f>
        <v>HTML/CSS;JavaScript;Python;SQL</v>
      </c>
      <c r="E7745" s="1" t="str">
        <f>IFERROR(__xludf.DUMMYFUNCTION("UNIQUE(SPLIT(B7745,"";""))"),"HTML/CSS")</f>
        <v>HTML/CSS</v>
      </c>
      <c r="F7745" s="1" t="str">
        <f>IFERROR(__xludf.DUMMYFUNCTION("""COMPUTED_VALUE"""),"JavaScript")</f>
        <v>JavaScript</v>
      </c>
      <c r="G7745" s="1" t="str">
        <f>IFERROR(__xludf.DUMMYFUNCTION("""COMPUTED_VALUE"""),"Python")</f>
        <v>Python</v>
      </c>
      <c r="H7745" s="1" t="str">
        <f>IFERROR(__xludf.DUMMYFUNCTION("""COMPUTED_VALUE"""),"SQL")</f>
        <v>SQL</v>
      </c>
    </row>
    <row r="7746">
      <c r="B7746" s="1" t="str">
        <f>IFERROR(__xludf.DUMMYFUNCTION("""COMPUTED_VALUE"""),"HTML/CSS;JavaScript;Python;SQL;TypeScript")</f>
        <v>HTML/CSS;JavaScript;Python;SQL;TypeScript</v>
      </c>
      <c r="E7746" s="1" t="str">
        <f>IFERROR(__xludf.DUMMYFUNCTION("UNIQUE(SPLIT(B7746,"";""))"),"HTML/CSS")</f>
        <v>HTML/CSS</v>
      </c>
      <c r="F7746" s="1" t="str">
        <f>IFERROR(__xludf.DUMMYFUNCTION("""COMPUTED_VALUE"""),"JavaScript")</f>
        <v>JavaScript</v>
      </c>
      <c r="G7746" s="1" t="str">
        <f>IFERROR(__xludf.DUMMYFUNCTION("""COMPUTED_VALUE"""),"Python")</f>
        <v>Python</v>
      </c>
      <c r="H7746" s="1" t="str">
        <f>IFERROR(__xludf.DUMMYFUNCTION("""COMPUTED_VALUE"""),"SQL")</f>
        <v>SQL</v>
      </c>
      <c r="I7746" s="1" t="str">
        <f>IFERROR(__xludf.DUMMYFUNCTION("""COMPUTED_VALUE"""),"TypeScript")</f>
        <v>TypeScript</v>
      </c>
    </row>
    <row r="7747">
      <c r="B7747" s="1" t="str">
        <f>IFERROR(__xludf.DUMMYFUNCTION("""COMPUTED_VALUE"""),"Bash/Shell/PowerShell;C#;HTML/CSS;JavaScript;PHP;SQL;TypeScript")</f>
        <v>Bash/Shell/PowerShell;C#;HTML/CSS;JavaScript;PHP;SQL;TypeScript</v>
      </c>
      <c r="E7747" s="1" t="str">
        <f>IFERROR(__xludf.DUMMYFUNCTION("UNIQUE(SPLIT(B7747,"";""))"),"Bash/Shell/PowerShell")</f>
        <v>Bash/Shell/PowerShell</v>
      </c>
      <c r="F7747" s="1" t="str">
        <f>IFERROR(__xludf.DUMMYFUNCTION("""COMPUTED_VALUE"""),"C#")</f>
        <v>C#</v>
      </c>
      <c r="G7747" s="1" t="str">
        <f>IFERROR(__xludf.DUMMYFUNCTION("""COMPUTED_VALUE"""),"HTML/CSS")</f>
        <v>HTML/CSS</v>
      </c>
      <c r="H7747" s="1" t="str">
        <f>IFERROR(__xludf.DUMMYFUNCTION("""COMPUTED_VALUE"""),"JavaScript")</f>
        <v>JavaScript</v>
      </c>
      <c r="I7747" s="1" t="str">
        <f>IFERROR(__xludf.DUMMYFUNCTION("""COMPUTED_VALUE"""),"PHP")</f>
        <v>PHP</v>
      </c>
      <c r="J7747" s="1" t="str">
        <f>IFERROR(__xludf.DUMMYFUNCTION("""COMPUTED_VALUE"""),"SQL")</f>
        <v>SQL</v>
      </c>
      <c r="K7747" s="1" t="str">
        <f>IFERROR(__xludf.DUMMYFUNCTION("""COMPUTED_VALUE"""),"TypeScript")</f>
        <v>TypeScript</v>
      </c>
    </row>
    <row r="7748">
      <c r="B7748" s="1" t="str">
        <f>IFERROR(__xludf.DUMMYFUNCTION("""COMPUTED_VALUE"""),"Bash/Shell/PowerShell;HTML/CSS;Java;Python;SQL")</f>
        <v>Bash/Shell/PowerShell;HTML/CSS;Java;Python;SQL</v>
      </c>
      <c r="E7748" s="1" t="str">
        <f>IFERROR(__xludf.DUMMYFUNCTION("UNIQUE(SPLIT(B7748,"";""))"),"Bash/Shell/PowerShell")</f>
        <v>Bash/Shell/PowerShell</v>
      </c>
      <c r="F7748" s="1" t="str">
        <f>IFERROR(__xludf.DUMMYFUNCTION("""COMPUTED_VALUE"""),"HTML/CSS")</f>
        <v>HTML/CSS</v>
      </c>
      <c r="G7748" s="1" t="str">
        <f>IFERROR(__xludf.DUMMYFUNCTION("""COMPUTED_VALUE"""),"Java")</f>
        <v>Java</v>
      </c>
      <c r="H7748" s="1" t="str">
        <f>IFERROR(__xludf.DUMMYFUNCTION("""COMPUTED_VALUE"""),"Python")</f>
        <v>Python</v>
      </c>
      <c r="I7748" s="1" t="str">
        <f>IFERROR(__xludf.DUMMYFUNCTION("""COMPUTED_VALUE"""),"SQL")</f>
        <v>SQL</v>
      </c>
    </row>
    <row r="7749">
      <c r="B7749" s="1" t="str">
        <f>IFERROR(__xludf.DUMMYFUNCTION("""COMPUTED_VALUE"""),"C;Java;Python;R;VBA")</f>
        <v>C;Java;Python;R;VBA</v>
      </c>
      <c r="E7749" s="1" t="str">
        <f>IFERROR(__xludf.DUMMYFUNCTION("UNIQUE(SPLIT(B7749,"";""))"),"C")</f>
        <v>C</v>
      </c>
      <c r="F7749" s="1" t="str">
        <f>IFERROR(__xludf.DUMMYFUNCTION("""COMPUTED_VALUE"""),"Java")</f>
        <v>Java</v>
      </c>
      <c r="G7749" s="1" t="str">
        <f>IFERROR(__xludf.DUMMYFUNCTION("""COMPUTED_VALUE"""),"Python")</f>
        <v>Python</v>
      </c>
      <c r="H7749" s="1" t="str">
        <f>IFERROR(__xludf.DUMMYFUNCTION("""COMPUTED_VALUE"""),"R")</f>
        <v>R</v>
      </c>
      <c r="I7749" s="1" t="str">
        <f>IFERROR(__xludf.DUMMYFUNCTION("""COMPUTED_VALUE"""),"VBA")</f>
        <v>VBA</v>
      </c>
    </row>
    <row r="7750">
      <c r="B7750" s="1" t="str">
        <f>IFERROR(__xludf.DUMMYFUNCTION("""COMPUTED_VALUE"""),"Bash/Shell/PowerShell;HTML/CSS;JavaScript")</f>
        <v>Bash/Shell/PowerShell;HTML/CSS;JavaScript</v>
      </c>
      <c r="E7750" s="1" t="str">
        <f>IFERROR(__xludf.DUMMYFUNCTION("UNIQUE(SPLIT(B7750,"";""))"),"Bash/Shell/PowerShell")</f>
        <v>Bash/Shell/PowerShell</v>
      </c>
      <c r="F7750" s="1" t="str">
        <f>IFERROR(__xludf.DUMMYFUNCTION("""COMPUTED_VALUE"""),"HTML/CSS")</f>
        <v>HTML/CSS</v>
      </c>
      <c r="G7750" s="1" t="str">
        <f>IFERROR(__xludf.DUMMYFUNCTION("""COMPUTED_VALUE"""),"JavaScript")</f>
        <v>JavaScript</v>
      </c>
    </row>
    <row r="7751">
      <c r="B7751" s="1" t="str">
        <f>IFERROR(__xludf.DUMMYFUNCTION("""COMPUTED_VALUE"""),"Bash/Shell/PowerShell;Python;R;SQL")</f>
        <v>Bash/Shell/PowerShell;Python;R;SQL</v>
      </c>
      <c r="E7751" s="1" t="str">
        <f>IFERROR(__xludf.DUMMYFUNCTION("UNIQUE(SPLIT(B7751,"";""))"),"Bash/Shell/PowerShell")</f>
        <v>Bash/Shell/PowerShell</v>
      </c>
      <c r="F7751" s="1" t="str">
        <f>IFERROR(__xludf.DUMMYFUNCTION("""COMPUTED_VALUE"""),"Python")</f>
        <v>Python</v>
      </c>
      <c r="G7751" s="1" t="str">
        <f>IFERROR(__xludf.DUMMYFUNCTION("""COMPUTED_VALUE"""),"R")</f>
        <v>R</v>
      </c>
      <c r="H7751" s="1" t="str">
        <f>IFERROR(__xludf.DUMMYFUNCTION("""COMPUTED_VALUE"""),"SQL")</f>
        <v>SQL</v>
      </c>
    </row>
    <row r="7752">
      <c r="B7752" s="1" t="str">
        <f>IFERROR(__xludf.DUMMYFUNCTION("""COMPUTED_VALUE"""),"C#;HTML/CSS;JavaScript;SQL;TypeScript")</f>
        <v>C#;HTML/CSS;JavaScript;SQL;TypeScript</v>
      </c>
      <c r="E7752" s="1" t="str">
        <f>IFERROR(__xludf.DUMMYFUNCTION("UNIQUE(SPLIT(B7752,"";""))"),"C#")</f>
        <v>C#</v>
      </c>
      <c r="F7752" s="1" t="str">
        <f>IFERROR(__xludf.DUMMYFUNCTION("""COMPUTED_VALUE"""),"HTML/CSS")</f>
        <v>HTML/CSS</v>
      </c>
      <c r="G7752" s="1" t="str">
        <f>IFERROR(__xludf.DUMMYFUNCTION("""COMPUTED_VALUE"""),"JavaScript")</f>
        <v>JavaScript</v>
      </c>
      <c r="H7752" s="1" t="str">
        <f>IFERROR(__xludf.DUMMYFUNCTION("""COMPUTED_VALUE"""),"SQL")</f>
        <v>SQL</v>
      </c>
      <c r="I7752" s="1" t="str">
        <f>IFERROR(__xludf.DUMMYFUNCTION("""COMPUTED_VALUE"""),"TypeScript")</f>
        <v>TypeScript</v>
      </c>
    </row>
    <row r="7753">
      <c r="B7753" s="1" t="str">
        <f>IFERROR(__xludf.DUMMYFUNCTION("""COMPUTED_VALUE"""),"C#;HTML/CSS;JavaScript;Python;SQL")</f>
        <v>C#;HTML/CSS;JavaScript;Python;SQL</v>
      </c>
      <c r="E7753" s="1" t="str">
        <f>IFERROR(__xludf.DUMMYFUNCTION("UNIQUE(SPLIT(B7753,"";""))"),"C#")</f>
        <v>C#</v>
      </c>
      <c r="F7753" s="1" t="str">
        <f>IFERROR(__xludf.DUMMYFUNCTION("""COMPUTED_VALUE"""),"HTML/CSS")</f>
        <v>HTML/CSS</v>
      </c>
      <c r="G7753" s="1" t="str">
        <f>IFERROR(__xludf.DUMMYFUNCTION("""COMPUTED_VALUE"""),"JavaScript")</f>
        <v>JavaScript</v>
      </c>
      <c r="H7753" s="1" t="str">
        <f>IFERROR(__xludf.DUMMYFUNCTION("""COMPUTED_VALUE"""),"Python")</f>
        <v>Python</v>
      </c>
      <c r="I7753" s="1" t="str">
        <f>IFERROR(__xludf.DUMMYFUNCTION("""COMPUTED_VALUE"""),"SQL")</f>
        <v>SQL</v>
      </c>
    </row>
    <row r="7754">
      <c r="B7754" s="1" t="str">
        <f>IFERROR(__xludf.DUMMYFUNCTION("""COMPUTED_VALUE"""),"Assembly;C++;HTML/CSS;Java;PHP;SQL")</f>
        <v>Assembly;C++;HTML/CSS;Java;PHP;SQL</v>
      </c>
      <c r="E7754" s="1" t="str">
        <f>IFERROR(__xludf.DUMMYFUNCTION("UNIQUE(SPLIT(B7754,"";""))"),"Assembly")</f>
        <v>Assembly</v>
      </c>
      <c r="F7754" s="1" t="str">
        <f>IFERROR(__xludf.DUMMYFUNCTION("""COMPUTED_VALUE"""),"C++")</f>
        <v>C++</v>
      </c>
      <c r="G7754" s="1" t="str">
        <f>IFERROR(__xludf.DUMMYFUNCTION("""COMPUTED_VALUE"""),"HTML/CSS")</f>
        <v>HTML/CSS</v>
      </c>
      <c r="H7754" s="1" t="str">
        <f>IFERROR(__xludf.DUMMYFUNCTION("""COMPUTED_VALUE"""),"Java")</f>
        <v>Java</v>
      </c>
      <c r="I7754" s="1" t="str">
        <f>IFERROR(__xludf.DUMMYFUNCTION("""COMPUTED_VALUE"""),"PHP")</f>
        <v>PHP</v>
      </c>
      <c r="J7754" s="1" t="str">
        <f>IFERROR(__xludf.DUMMYFUNCTION("""COMPUTED_VALUE"""),"SQL")</f>
        <v>SQL</v>
      </c>
    </row>
    <row r="7755">
      <c r="B7755" s="1" t="str">
        <f>IFERROR(__xludf.DUMMYFUNCTION("""COMPUTED_VALUE"""),"C#;HTML/CSS;SQL")</f>
        <v>C#;HTML/CSS;SQL</v>
      </c>
      <c r="E7755" s="1" t="str">
        <f>IFERROR(__xludf.DUMMYFUNCTION("UNIQUE(SPLIT(B7755,"";""))"),"C#")</f>
        <v>C#</v>
      </c>
      <c r="F7755" s="1" t="str">
        <f>IFERROR(__xludf.DUMMYFUNCTION("""COMPUTED_VALUE"""),"HTML/CSS")</f>
        <v>HTML/CSS</v>
      </c>
      <c r="G7755" s="1" t="str">
        <f>IFERROR(__xludf.DUMMYFUNCTION("""COMPUTED_VALUE"""),"SQL")</f>
        <v>SQL</v>
      </c>
    </row>
    <row r="7756">
      <c r="B7756" s="1" t="str">
        <f>IFERROR(__xludf.DUMMYFUNCTION("""COMPUTED_VALUE"""),"C#;HTML/CSS;JavaScript;SQL;TypeScript")</f>
        <v>C#;HTML/CSS;JavaScript;SQL;TypeScript</v>
      </c>
      <c r="E7756" s="1" t="str">
        <f>IFERROR(__xludf.DUMMYFUNCTION("UNIQUE(SPLIT(B7756,"";""))"),"C#")</f>
        <v>C#</v>
      </c>
      <c r="F7756" s="1" t="str">
        <f>IFERROR(__xludf.DUMMYFUNCTION("""COMPUTED_VALUE"""),"HTML/CSS")</f>
        <v>HTML/CSS</v>
      </c>
      <c r="G7756" s="1" t="str">
        <f>IFERROR(__xludf.DUMMYFUNCTION("""COMPUTED_VALUE"""),"JavaScript")</f>
        <v>JavaScript</v>
      </c>
      <c r="H7756" s="1" t="str">
        <f>IFERROR(__xludf.DUMMYFUNCTION("""COMPUTED_VALUE"""),"SQL")</f>
        <v>SQL</v>
      </c>
      <c r="I7756" s="1" t="str">
        <f>IFERROR(__xludf.DUMMYFUNCTION("""COMPUTED_VALUE"""),"TypeScript")</f>
        <v>TypeScript</v>
      </c>
    </row>
    <row r="7757">
      <c r="B7757" s="1" t="str">
        <f>IFERROR(__xludf.DUMMYFUNCTION("""COMPUTED_VALUE"""),"C++;HTML/CSS;JavaScript")</f>
        <v>C++;HTML/CSS;JavaScript</v>
      </c>
      <c r="E7757" s="1" t="str">
        <f>IFERROR(__xludf.DUMMYFUNCTION("UNIQUE(SPLIT(B7757,"";""))"),"C++")</f>
        <v>C++</v>
      </c>
      <c r="F7757" s="1" t="str">
        <f>IFERROR(__xludf.DUMMYFUNCTION("""COMPUTED_VALUE"""),"HTML/CSS")</f>
        <v>HTML/CSS</v>
      </c>
      <c r="G7757" s="1" t="str">
        <f>IFERROR(__xludf.DUMMYFUNCTION("""COMPUTED_VALUE"""),"JavaScript")</f>
        <v>JavaScript</v>
      </c>
    </row>
    <row r="7758">
      <c r="B7758" s="1" t="str">
        <f>IFERROR(__xludf.DUMMYFUNCTION("""COMPUTED_VALUE"""),"C++;HTML/CSS;PHP;Python")</f>
        <v>C++;HTML/CSS;PHP;Python</v>
      </c>
      <c r="E7758" s="1" t="str">
        <f>IFERROR(__xludf.DUMMYFUNCTION("UNIQUE(SPLIT(B7758,"";""))"),"C++")</f>
        <v>C++</v>
      </c>
      <c r="F7758" s="1" t="str">
        <f>IFERROR(__xludf.DUMMYFUNCTION("""COMPUTED_VALUE"""),"HTML/CSS")</f>
        <v>HTML/CSS</v>
      </c>
      <c r="G7758" s="1" t="str">
        <f>IFERROR(__xludf.DUMMYFUNCTION("""COMPUTED_VALUE"""),"PHP")</f>
        <v>PHP</v>
      </c>
      <c r="H7758" s="1" t="str">
        <f>IFERROR(__xludf.DUMMYFUNCTION("""COMPUTED_VALUE"""),"Python")</f>
        <v>Python</v>
      </c>
    </row>
    <row r="7759">
      <c r="B7759" s="1" t="str">
        <f>IFERROR(__xludf.DUMMYFUNCTION("""COMPUTED_VALUE"""),"C#;HTML/CSS;JavaScript;VBA")</f>
        <v>C#;HTML/CSS;JavaScript;VBA</v>
      </c>
      <c r="E7759" s="1" t="str">
        <f>IFERROR(__xludf.DUMMYFUNCTION("UNIQUE(SPLIT(B7759,"";""))"),"C#")</f>
        <v>C#</v>
      </c>
      <c r="F7759" s="1" t="str">
        <f>IFERROR(__xludf.DUMMYFUNCTION("""COMPUTED_VALUE"""),"HTML/CSS")</f>
        <v>HTML/CSS</v>
      </c>
      <c r="G7759" s="1" t="str">
        <f>IFERROR(__xludf.DUMMYFUNCTION("""COMPUTED_VALUE"""),"JavaScript")</f>
        <v>JavaScript</v>
      </c>
      <c r="H7759" s="1" t="str">
        <f>IFERROR(__xludf.DUMMYFUNCTION("""COMPUTED_VALUE"""),"VBA")</f>
        <v>VBA</v>
      </c>
    </row>
    <row r="7760">
      <c r="B7760" s="1" t="str">
        <f>IFERROR(__xludf.DUMMYFUNCTION("""COMPUTED_VALUE"""),"Bash/Shell/PowerShell;SQL")</f>
        <v>Bash/Shell/PowerShell;SQL</v>
      </c>
      <c r="E7760" s="1" t="str">
        <f>IFERROR(__xludf.DUMMYFUNCTION("UNIQUE(SPLIT(B7760,"";""))"),"Bash/Shell/PowerShell")</f>
        <v>Bash/Shell/PowerShell</v>
      </c>
      <c r="F7760" s="1" t="str">
        <f>IFERROR(__xludf.DUMMYFUNCTION("""COMPUTED_VALUE"""),"SQL")</f>
        <v>SQL</v>
      </c>
    </row>
    <row r="7761">
      <c r="B7761" s="1" t="str">
        <f>IFERROR(__xludf.DUMMYFUNCTION("""COMPUTED_VALUE"""),"HTML/CSS;JavaScript;TypeScript")</f>
        <v>HTML/CSS;JavaScript;TypeScript</v>
      </c>
      <c r="E7761" s="1" t="str">
        <f>IFERROR(__xludf.DUMMYFUNCTION("UNIQUE(SPLIT(B7761,"";""))"),"HTML/CSS")</f>
        <v>HTML/CSS</v>
      </c>
      <c r="F7761" s="1" t="str">
        <f>IFERROR(__xludf.DUMMYFUNCTION("""COMPUTED_VALUE"""),"JavaScript")</f>
        <v>JavaScript</v>
      </c>
      <c r="G7761" s="1" t="str">
        <f>IFERROR(__xludf.DUMMYFUNCTION("""COMPUTED_VALUE"""),"TypeScript")</f>
        <v>TypeScript</v>
      </c>
    </row>
    <row r="7762">
      <c r="B7762" s="1" t="str">
        <f>IFERROR(__xludf.DUMMYFUNCTION("""COMPUTED_VALUE"""),"Bash/Shell/PowerShell;HTML/CSS;JavaScript;PHP;SQL;TypeScript")</f>
        <v>Bash/Shell/PowerShell;HTML/CSS;JavaScript;PHP;SQL;TypeScript</v>
      </c>
      <c r="E7762" s="1" t="str">
        <f>IFERROR(__xludf.DUMMYFUNCTION("UNIQUE(SPLIT(B7762,"";""))"),"Bash/Shell/PowerShell")</f>
        <v>Bash/Shell/PowerShell</v>
      </c>
      <c r="F7762" s="1" t="str">
        <f>IFERROR(__xludf.DUMMYFUNCTION("""COMPUTED_VALUE"""),"HTML/CSS")</f>
        <v>HTML/CSS</v>
      </c>
      <c r="G7762" s="1" t="str">
        <f>IFERROR(__xludf.DUMMYFUNCTION("""COMPUTED_VALUE"""),"JavaScript")</f>
        <v>JavaScript</v>
      </c>
      <c r="H7762" s="1" t="str">
        <f>IFERROR(__xludf.DUMMYFUNCTION("""COMPUTED_VALUE"""),"PHP")</f>
        <v>PHP</v>
      </c>
      <c r="I7762" s="1" t="str">
        <f>IFERROR(__xludf.DUMMYFUNCTION("""COMPUTED_VALUE"""),"SQL")</f>
        <v>SQL</v>
      </c>
      <c r="J7762" s="1" t="str">
        <f>IFERROR(__xludf.DUMMYFUNCTION("""COMPUTED_VALUE"""),"TypeScript")</f>
        <v>TypeScript</v>
      </c>
    </row>
    <row r="7763">
      <c r="B7763" s="1" t="str">
        <f>IFERROR(__xludf.DUMMYFUNCTION("""COMPUTED_VALUE"""),"HTML/CSS;Java;SQL")</f>
        <v>HTML/CSS;Java;SQL</v>
      </c>
      <c r="E7763" s="1" t="str">
        <f>IFERROR(__xludf.DUMMYFUNCTION("UNIQUE(SPLIT(B7763,"";""))"),"HTML/CSS")</f>
        <v>HTML/CSS</v>
      </c>
      <c r="F7763" s="1" t="str">
        <f>IFERROR(__xludf.DUMMYFUNCTION("""COMPUTED_VALUE"""),"Java")</f>
        <v>Java</v>
      </c>
      <c r="G7763" s="1" t="str">
        <f>IFERROR(__xludf.DUMMYFUNCTION("""COMPUTED_VALUE"""),"SQL")</f>
        <v>SQL</v>
      </c>
    </row>
    <row r="7764">
      <c r="B7764" s="1" t="str">
        <f>IFERROR(__xludf.DUMMYFUNCTION("""COMPUTED_VALUE"""),"HTML/CSS;JavaScript;TypeScript")</f>
        <v>HTML/CSS;JavaScript;TypeScript</v>
      </c>
      <c r="E7764" s="1" t="str">
        <f>IFERROR(__xludf.DUMMYFUNCTION("UNIQUE(SPLIT(B7764,"";""))"),"HTML/CSS")</f>
        <v>HTML/CSS</v>
      </c>
      <c r="F7764" s="1" t="str">
        <f>IFERROR(__xludf.DUMMYFUNCTION("""COMPUTED_VALUE"""),"JavaScript")</f>
        <v>JavaScript</v>
      </c>
      <c r="G7764" s="1" t="str">
        <f>IFERROR(__xludf.DUMMYFUNCTION("""COMPUTED_VALUE"""),"TypeScript")</f>
        <v>TypeScript</v>
      </c>
    </row>
    <row r="7765">
      <c r="B7765" s="1" t="str">
        <f>IFERROR(__xludf.DUMMYFUNCTION("""COMPUTED_VALUE"""),"HTML/CSS;JavaScript")</f>
        <v>HTML/CSS;JavaScript</v>
      </c>
      <c r="E7765" s="1" t="str">
        <f>IFERROR(__xludf.DUMMYFUNCTION("UNIQUE(SPLIT(B7765,"";""))"),"HTML/CSS")</f>
        <v>HTML/CSS</v>
      </c>
      <c r="F7765" s="1" t="str">
        <f>IFERROR(__xludf.DUMMYFUNCTION("""COMPUTED_VALUE"""),"JavaScript")</f>
        <v>JavaScript</v>
      </c>
    </row>
    <row r="7766">
      <c r="B7766" s="1" t="str">
        <f>IFERROR(__xludf.DUMMYFUNCTION("""COMPUTED_VALUE"""),"C;C++;HTML/CSS;Java;JavaScript;Python")</f>
        <v>C;C++;HTML/CSS;Java;JavaScript;Python</v>
      </c>
      <c r="E7766" s="1" t="str">
        <f>IFERROR(__xludf.DUMMYFUNCTION("UNIQUE(SPLIT(B7766,"";""))"),"C")</f>
        <v>C</v>
      </c>
      <c r="F7766" s="1" t="str">
        <f>IFERROR(__xludf.DUMMYFUNCTION("""COMPUTED_VALUE"""),"C++")</f>
        <v>C++</v>
      </c>
      <c r="G7766" s="1" t="str">
        <f>IFERROR(__xludf.DUMMYFUNCTION("""COMPUTED_VALUE"""),"HTML/CSS")</f>
        <v>HTML/CSS</v>
      </c>
      <c r="H7766" s="1" t="str">
        <f>IFERROR(__xludf.DUMMYFUNCTION("""COMPUTED_VALUE"""),"Java")</f>
        <v>Java</v>
      </c>
      <c r="I7766" s="1" t="str">
        <f>IFERROR(__xludf.DUMMYFUNCTION("""COMPUTED_VALUE"""),"JavaScript")</f>
        <v>JavaScript</v>
      </c>
      <c r="J7766" s="1" t="str">
        <f>IFERROR(__xludf.DUMMYFUNCTION("""COMPUTED_VALUE"""),"Python")</f>
        <v>Python</v>
      </c>
    </row>
    <row r="7767">
      <c r="B7767" s="1" t="str">
        <f>IFERROR(__xludf.DUMMYFUNCTION("""COMPUTED_VALUE"""),"Bash/Shell/PowerShell;HTML/CSS;Java;JavaScript;SQL;TypeScript")</f>
        <v>Bash/Shell/PowerShell;HTML/CSS;Java;JavaScript;SQL;TypeScript</v>
      </c>
      <c r="E7767" s="1" t="str">
        <f>IFERROR(__xludf.DUMMYFUNCTION("UNIQUE(SPLIT(B7767,"";""))"),"Bash/Shell/PowerShell")</f>
        <v>Bash/Shell/PowerShell</v>
      </c>
      <c r="F7767" s="1" t="str">
        <f>IFERROR(__xludf.DUMMYFUNCTION("""COMPUTED_VALUE"""),"HTML/CSS")</f>
        <v>HTML/CSS</v>
      </c>
      <c r="G7767" s="1" t="str">
        <f>IFERROR(__xludf.DUMMYFUNCTION("""COMPUTED_VALUE"""),"Java")</f>
        <v>Java</v>
      </c>
      <c r="H7767" s="1" t="str">
        <f>IFERROR(__xludf.DUMMYFUNCTION("""COMPUTED_VALUE"""),"JavaScript")</f>
        <v>JavaScript</v>
      </c>
      <c r="I7767" s="1" t="str">
        <f>IFERROR(__xludf.DUMMYFUNCTION("""COMPUTED_VALUE"""),"SQL")</f>
        <v>SQL</v>
      </c>
      <c r="J7767" s="1" t="str">
        <f>IFERROR(__xludf.DUMMYFUNCTION("""COMPUTED_VALUE"""),"TypeScript")</f>
        <v>TypeScript</v>
      </c>
    </row>
    <row r="7768">
      <c r="B7768" s="1" t="str">
        <f>IFERROR(__xludf.DUMMYFUNCTION("""COMPUTED_VALUE"""),"Bash/Shell/PowerShell;C;C++;Python;SQL")</f>
        <v>Bash/Shell/PowerShell;C;C++;Python;SQL</v>
      </c>
      <c r="E7768" s="1" t="str">
        <f>IFERROR(__xludf.DUMMYFUNCTION("UNIQUE(SPLIT(B7768,"";""))"),"Bash/Shell/PowerShell")</f>
        <v>Bash/Shell/PowerShell</v>
      </c>
      <c r="F7768" s="1" t="str">
        <f>IFERROR(__xludf.DUMMYFUNCTION("""COMPUTED_VALUE"""),"C")</f>
        <v>C</v>
      </c>
      <c r="G7768" s="1" t="str">
        <f>IFERROR(__xludf.DUMMYFUNCTION("""COMPUTED_VALUE"""),"C++")</f>
        <v>C++</v>
      </c>
      <c r="H7768" s="1" t="str">
        <f>IFERROR(__xludf.DUMMYFUNCTION("""COMPUTED_VALUE"""),"Python")</f>
        <v>Python</v>
      </c>
      <c r="I7768" s="1" t="str">
        <f>IFERROR(__xludf.DUMMYFUNCTION("""COMPUTED_VALUE"""),"SQL")</f>
        <v>SQL</v>
      </c>
    </row>
    <row r="7769">
      <c r="B7769" s="1" t="str">
        <f>IFERROR(__xludf.DUMMYFUNCTION("""COMPUTED_VALUE"""),"Java")</f>
        <v>Java</v>
      </c>
      <c r="E7769" s="1" t="str">
        <f>IFERROR(__xludf.DUMMYFUNCTION("UNIQUE(SPLIT(B7769,"";""))"),"Java")</f>
        <v>Java</v>
      </c>
    </row>
    <row r="7770">
      <c r="B7770" s="1" t="str">
        <f>IFERROR(__xludf.DUMMYFUNCTION("""COMPUTED_VALUE"""),"Bash/Shell/PowerShell;HTML/CSS;JavaScript;PHP;SQL")</f>
        <v>Bash/Shell/PowerShell;HTML/CSS;JavaScript;PHP;SQL</v>
      </c>
      <c r="E7770" s="1" t="str">
        <f>IFERROR(__xludf.DUMMYFUNCTION("UNIQUE(SPLIT(B7770,"";""))"),"Bash/Shell/PowerShell")</f>
        <v>Bash/Shell/PowerShell</v>
      </c>
      <c r="F7770" s="1" t="str">
        <f>IFERROR(__xludf.DUMMYFUNCTION("""COMPUTED_VALUE"""),"HTML/CSS")</f>
        <v>HTML/CSS</v>
      </c>
      <c r="G7770" s="1" t="str">
        <f>IFERROR(__xludf.DUMMYFUNCTION("""COMPUTED_VALUE"""),"JavaScript")</f>
        <v>JavaScript</v>
      </c>
      <c r="H7770" s="1" t="str">
        <f>IFERROR(__xludf.DUMMYFUNCTION("""COMPUTED_VALUE"""),"PHP")</f>
        <v>PHP</v>
      </c>
      <c r="I7770" s="1" t="str">
        <f>IFERROR(__xludf.DUMMYFUNCTION("""COMPUTED_VALUE"""),"SQL")</f>
        <v>SQL</v>
      </c>
    </row>
    <row r="7771">
      <c r="B7771" s="1" t="str">
        <f>IFERROR(__xludf.DUMMYFUNCTION("""COMPUTED_VALUE"""),"Assembly;HTML/CSS;Java;JavaScript;Ruby;SQL;VBA")</f>
        <v>Assembly;HTML/CSS;Java;JavaScript;Ruby;SQL;VBA</v>
      </c>
      <c r="E7771" s="1" t="str">
        <f>IFERROR(__xludf.DUMMYFUNCTION("UNIQUE(SPLIT(B7771,"";""))"),"Assembly")</f>
        <v>Assembly</v>
      </c>
      <c r="F7771" s="1" t="str">
        <f>IFERROR(__xludf.DUMMYFUNCTION("""COMPUTED_VALUE"""),"HTML/CSS")</f>
        <v>HTML/CSS</v>
      </c>
      <c r="G7771" s="1" t="str">
        <f>IFERROR(__xludf.DUMMYFUNCTION("""COMPUTED_VALUE"""),"Java")</f>
        <v>Java</v>
      </c>
      <c r="H7771" s="1" t="str">
        <f>IFERROR(__xludf.DUMMYFUNCTION("""COMPUTED_VALUE"""),"JavaScript")</f>
        <v>JavaScript</v>
      </c>
      <c r="I7771" s="1" t="str">
        <f>IFERROR(__xludf.DUMMYFUNCTION("""COMPUTED_VALUE"""),"Ruby")</f>
        <v>Ruby</v>
      </c>
      <c r="J7771" s="1" t="str">
        <f>IFERROR(__xludf.DUMMYFUNCTION("""COMPUTED_VALUE"""),"SQL")</f>
        <v>SQL</v>
      </c>
      <c r="K7771" s="1" t="str">
        <f>IFERROR(__xludf.DUMMYFUNCTION("""COMPUTED_VALUE"""),"VBA")</f>
        <v>VBA</v>
      </c>
    </row>
    <row r="7772">
      <c r="B7772" s="1" t="str">
        <f>IFERROR(__xludf.DUMMYFUNCTION("""COMPUTED_VALUE"""),"C;HTML/CSS;Java;JavaScript;Python")</f>
        <v>C;HTML/CSS;Java;JavaScript;Python</v>
      </c>
      <c r="E7772" s="1" t="str">
        <f>IFERROR(__xludf.DUMMYFUNCTION("UNIQUE(SPLIT(B7772,"";""))"),"C")</f>
        <v>C</v>
      </c>
      <c r="F7772" s="1" t="str">
        <f>IFERROR(__xludf.DUMMYFUNCTION("""COMPUTED_VALUE"""),"HTML/CSS")</f>
        <v>HTML/CSS</v>
      </c>
      <c r="G7772" s="1" t="str">
        <f>IFERROR(__xludf.DUMMYFUNCTION("""COMPUTED_VALUE"""),"Java")</f>
        <v>Java</v>
      </c>
      <c r="H7772" s="1" t="str">
        <f>IFERROR(__xludf.DUMMYFUNCTION("""COMPUTED_VALUE"""),"JavaScript")</f>
        <v>JavaScript</v>
      </c>
      <c r="I7772" s="1" t="str">
        <f>IFERROR(__xludf.DUMMYFUNCTION("""COMPUTED_VALUE"""),"Python")</f>
        <v>Python</v>
      </c>
    </row>
    <row r="7773">
      <c r="B7773" s="1" t="str">
        <f>IFERROR(__xludf.DUMMYFUNCTION("""COMPUTED_VALUE"""),"Bash/Shell/PowerShell;C++;JavaScript;Python;Rust")</f>
        <v>Bash/Shell/PowerShell;C++;JavaScript;Python;Rust</v>
      </c>
      <c r="E7773" s="1" t="str">
        <f>IFERROR(__xludf.DUMMYFUNCTION("UNIQUE(SPLIT(B7773,"";""))"),"Bash/Shell/PowerShell")</f>
        <v>Bash/Shell/PowerShell</v>
      </c>
      <c r="F7773" s="1" t="str">
        <f>IFERROR(__xludf.DUMMYFUNCTION("""COMPUTED_VALUE"""),"C++")</f>
        <v>C++</v>
      </c>
      <c r="G7773" s="1" t="str">
        <f>IFERROR(__xludf.DUMMYFUNCTION("""COMPUTED_VALUE"""),"JavaScript")</f>
        <v>JavaScript</v>
      </c>
      <c r="H7773" s="1" t="str">
        <f>IFERROR(__xludf.DUMMYFUNCTION("""COMPUTED_VALUE"""),"Python")</f>
        <v>Python</v>
      </c>
      <c r="I7773" s="1" t="str">
        <f>IFERROR(__xludf.DUMMYFUNCTION("""COMPUTED_VALUE"""),"Rust")</f>
        <v>Rust</v>
      </c>
    </row>
    <row r="7774">
      <c r="B7774" s="1" t="str">
        <f>IFERROR(__xludf.DUMMYFUNCTION("""COMPUTED_VALUE"""),"HTML/CSS;JavaScript;PHP;SQL")</f>
        <v>HTML/CSS;JavaScript;PHP;SQL</v>
      </c>
      <c r="E7774" s="1" t="str">
        <f>IFERROR(__xludf.DUMMYFUNCTION("UNIQUE(SPLIT(B7774,"";""))"),"HTML/CSS")</f>
        <v>HTML/CSS</v>
      </c>
      <c r="F7774" s="1" t="str">
        <f>IFERROR(__xludf.DUMMYFUNCTION("""COMPUTED_VALUE"""),"JavaScript")</f>
        <v>JavaScript</v>
      </c>
      <c r="G7774" s="1" t="str">
        <f>IFERROR(__xludf.DUMMYFUNCTION("""COMPUTED_VALUE"""),"PHP")</f>
        <v>PHP</v>
      </c>
      <c r="H7774" s="1" t="str">
        <f>IFERROR(__xludf.DUMMYFUNCTION("""COMPUTED_VALUE"""),"SQL")</f>
        <v>SQL</v>
      </c>
    </row>
    <row r="7775">
      <c r="B7775" s="1" t="str">
        <f>IFERROR(__xludf.DUMMYFUNCTION("""COMPUTED_VALUE"""),"Bash/Shell/PowerShell;HTML/CSS;Java;JavaScript;Kotlin;TypeScript")</f>
        <v>Bash/Shell/PowerShell;HTML/CSS;Java;JavaScript;Kotlin;TypeScript</v>
      </c>
      <c r="E7775" s="1" t="str">
        <f>IFERROR(__xludf.DUMMYFUNCTION("UNIQUE(SPLIT(B7775,"";""))"),"Bash/Shell/PowerShell")</f>
        <v>Bash/Shell/PowerShell</v>
      </c>
      <c r="F7775" s="1" t="str">
        <f>IFERROR(__xludf.DUMMYFUNCTION("""COMPUTED_VALUE"""),"HTML/CSS")</f>
        <v>HTML/CSS</v>
      </c>
      <c r="G7775" s="1" t="str">
        <f>IFERROR(__xludf.DUMMYFUNCTION("""COMPUTED_VALUE"""),"Java")</f>
        <v>Java</v>
      </c>
      <c r="H7775" s="1" t="str">
        <f>IFERROR(__xludf.DUMMYFUNCTION("""COMPUTED_VALUE"""),"JavaScript")</f>
        <v>JavaScript</v>
      </c>
      <c r="I7775" s="1" t="str">
        <f>IFERROR(__xludf.DUMMYFUNCTION("""COMPUTED_VALUE"""),"Kotlin")</f>
        <v>Kotlin</v>
      </c>
      <c r="J7775" s="1" t="str">
        <f>IFERROR(__xludf.DUMMYFUNCTION("""COMPUTED_VALUE"""),"TypeScript")</f>
        <v>TypeScript</v>
      </c>
    </row>
    <row r="7776">
      <c r="B7776" s="1" t="str">
        <f>IFERROR(__xludf.DUMMYFUNCTION("""COMPUTED_VALUE"""),"C;C++;HTML/CSS;JavaScript;PHP;SQL")</f>
        <v>C;C++;HTML/CSS;JavaScript;PHP;SQL</v>
      </c>
      <c r="E7776" s="1" t="str">
        <f>IFERROR(__xludf.DUMMYFUNCTION("UNIQUE(SPLIT(B7776,"";""))"),"C")</f>
        <v>C</v>
      </c>
      <c r="F7776" s="1" t="str">
        <f>IFERROR(__xludf.DUMMYFUNCTION("""COMPUTED_VALUE"""),"C++")</f>
        <v>C++</v>
      </c>
      <c r="G7776" s="1" t="str">
        <f>IFERROR(__xludf.DUMMYFUNCTION("""COMPUTED_VALUE"""),"HTML/CSS")</f>
        <v>HTML/CSS</v>
      </c>
      <c r="H7776" s="1" t="str">
        <f>IFERROR(__xludf.DUMMYFUNCTION("""COMPUTED_VALUE"""),"JavaScript")</f>
        <v>JavaScript</v>
      </c>
      <c r="I7776" s="1" t="str">
        <f>IFERROR(__xludf.DUMMYFUNCTION("""COMPUTED_VALUE"""),"PHP")</f>
        <v>PHP</v>
      </c>
      <c r="J7776" s="1" t="str">
        <f>IFERROR(__xludf.DUMMYFUNCTION("""COMPUTED_VALUE"""),"SQL")</f>
        <v>SQL</v>
      </c>
    </row>
    <row r="7777">
      <c r="B7777" s="1" t="str">
        <f>IFERROR(__xludf.DUMMYFUNCTION("""COMPUTED_VALUE"""),"C;C++;C#;Java;JavaScript;PHP;Python;Scala")</f>
        <v>C;C++;C#;Java;JavaScript;PHP;Python;Scala</v>
      </c>
      <c r="E7777" s="1" t="str">
        <f>IFERROR(__xludf.DUMMYFUNCTION("UNIQUE(SPLIT(B7777,"";""))"),"C")</f>
        <v>C</v>
      </c>
      <c r="F7777" s="1" t="str">
        <f>IFERROR(__xludf.DUMMYFUNCTION("""COMPUTED_VALUE"""),"C++")</f>
        <v>C++</v>
      </c>
      <c r="G7777" s="1" t="str">
        <f>IFERROR(__xludf.DUMMYFUNCTION("""COMPUTED_VALUE"""),"C#")</f>
        <v>C#</v>
      </c>
      <c r="H7777" s="1" t="str">
        <f>IFERROR(__xludf.DUMMYFUNCTION("""COMPUTED_VALUE"""),"Java")</f>
        <v>Java</v>
      </c>
      <c r="I7777" s="1" t="str">
        <f>IFERROR(__xludf.DUMMYFUNCTION("""COMPUTED_VALUE"""),"JavaScript")</f>
        <v>JavaScript</v>
      </c>
      <c r="J7777" s="1" t="str">
        <f>IFERROR(__xludf.DUMMYFUNCTION("""COMPUTED_VALUE"""),"PHP")</f>
        <v>PHP</v>
      </c>
      <c r="K7777" s="1" t="str">
        <f>IFERROR(__xludf.DUMMYFUNCTION("""COMPUTED_VALUE"""),"Python")</f>
        <v>Python</v>
      </c>
      <c r="L7777" s="1" t="str">
        <f>IFERROR(__xludf.DUMMYFUNCTION("""COMPUTED_VALUE"""),"Scala")</f>
        <v>Scala</v>
      </c>
    </row>
    <row r="7778">
      <c r="B7778" s="1" t="str">
        <f>IFERROR(__xludf.DUMMYFUNCTION("""COMPUTED_VALUE"""),"HTML/CSS;Java;JavaScript;TypeScript")</f>
        <v>HTML/CSS;Java;JavaScript;TypeScript</v>
      </c>
      <c r="E7778" s="1" t="str">
        <f>IFERROR(__xludf.DUMMYFUNCTION("UNIQUE(SPLIT(B7778,"";""))"),"HTML/CSS")</f>
        <v>HTML/CSS</v>
      </c>
      <c r="F7778" s="1" t="str">
        <f>IFERROR(__xludf.DUMMYFUNCTION("""COMPUTED_VALUE"""),"Java")</f>
        <v>Java</v>
      </c>
      <c r="G7778" s="1" t="str">
        <f>IFERROR(__xludf.DUMMYFUNCTION("""COMPUTED_VALUE"""),"JavaScript")</f>
        <v>JavaScript</v>
      </c>
      <c r="H7778" s="1" t="str">
        <f>IFERROR(__xludf.DUMMYFUNCTION("""COMPUTED_VALUE"""),"TypeScript")</f>
        <v>TypeScript</v>
      </c>
    </row>
    <row r="7779">
      <c r="B7779" s="1" t="str">
        <f>IFERROR(__xludf.DUMMYFUNCTION("""COMPUTED_VALUE"""),"SQL;VBA")</f>
        <v>SQL;VBA</v>
      </c>
      <c r="E7779" s="1" t="str">
        <f>IFERROR(__xludf.DUMMYFUNCTION("UNIQUE(SPLIT(B7779,"";""))"),"SQL")</f>
        <v>SQL</v>
      </c>
      <c r="F7779" s="1" t="str">
        <f>IFERROR(__xludf.DUMMYFUNCTION("""COMPUTED_VALUE"""),"VBA")</f>
        <v>VBA</v>
      </c>
    </row>
    <row r="7780">
      <c r="B7780" s="1" t="str">
        <f>IFERROR(__xludf.DUMMYFUNCTION("""COMPUTED_VALUE"""),"C#;TypeScript")</f>
        <v>C#;TypeScript</v>
      </c>
      <c r="E7780" s="1" t="str">
        <f>IFERROR(__xludf.DUMMYFUNCTION("UNIQUE(SPLIT(B7780,"";""))"),"C#")</f>
        <v>C#</v>
      </c>
      <c r="F7780" s="1" t="str">
        <f>IFERROR(__xludf.DUMMYFUNCTION("""COMPUTED_VALUE"""),"TypeScript")</f>
        <v>TypeScript</v>
      </c>
    </row>
    <row r="7781">
      <c r="B7781" s="1" t="str">
        <f>IFERROR(__xludf.DUMMYFUNCTION("""COMPUTED_VALUE"""),"C#;HTML/CSS;JavaScript;SQL")</f>
        <v>C#;HTML/CSS;JavaScript;SQL</v>
      </c>
      <c r="E7781" s="1" t="str">
        <f>IFERROR(__xludf.DUMMYFUNCTION("UNIQUE(SPLIT(B7781,"";""))"),"C#")</f>
        <v>C#</v>
      </c>
      <c r="F7781" s="1" t="str">
        <f>IFERROR(__xludf.DUMMYFUNCTION("""COMPUTED_VALUE"""),"HTML/CSS")</f>
        <v>HTML/CSS</v>
      </c>
      <c r="G7781" s="1" t="str">
        <f>IFERROR(__xludf.DUMMYFUNCTION("""COMPUTED_VALUE"""),"JavaScript")</f>
        <v>JavaScript</v>
      </c>
      <c r="H7781" s="1" t="str">
        <f>IFERROR(__xludf.DUMMYFUNCTION("""COMPUTED_VALUE"""),"SQL")</f>
        <v>SQL</v>
      </c>
    </row>
    <row r="7782">
      <c r="B7782" s="1" t="str">
        <f>IFERROR(__xludf.DUMMYFUNCTION("""COMPUTED_VALUE"""),"JavaScript")</f>
        <v>JavaScript</v>
      </c>
      <c r="E7782" s="1" t="str">
        <f>IFERROR(__xludf.DUMMYFUNCTION("UNIQUE(SPLIT(B7782,"";""))"),"JavaScript")</f>
        <v>JavaScript</v>
      </c>
    </row>
    <row r="7783">
      <c r="B7783" s="1" t="str">
        <f>IFERROR(__xludf.DUMMYFUNCTION("""COMPUTED_VALUE"""),"HTML/CSS;Java;JavaScript;Python;Ruby")</f>
        <v>HTML/CSS;Java;JavaScript;Python;Ruby</v>
      </c>
      <c r="E7783" s="1" t="str">
        <f>IFERROR(__xludf.DUMMYFUNCTION("UNIQUE(SPLIT(B7783,"";""))"),"HTML/CSS")</f>
        <v>HTML/CSS</v>
      </c>
      <c r="F7783" s="1" t="str">
        <f>IFERROR(__xludf.DUMMYFUNCTION("""COMPUTED_VALUE"""),"Java")</f>
        <v>Java</v>
      </c>
      <c r="G7783" s="1" t="str">
        <f>IFERROR(__xludf.DUMMYFUNCTION("""COMPUTED_VALUE"""),"JavaScript")</f>
        <v>JavaScript</v>
      </c>
      <c r="H7783" s="1" t="str">
        <f>IFERROR(__xludf.DUMMYFUNCTION("""COMPUTED_VALUE"""),"Python")</f>
        <v>Python</v>
      </c>
      <c r="I7783" s="1" t="str">
        <f>IFERROR(__xludf.DUMMYFUNCTION("""COMPUTED_VALUE"""),"Ruby")</f>
        <v>Ruby</v>
      </c>
    </row>
    <row r="7784">
      <c r="B7784" s="1" t="str">
        <f>IFERROR(__xludf.DUMMYFUNCTION("""COMPUTED_VALUE"""),"C#;HTML/CSS;JavaScript;SQL;TypeScript")</f>
        <v>C#;HTML/CSS;JavaScript;SQL;TypeScript</v>
      </c>
      <c r="E7784" s="1" t="str">
        <f>IFERROR(__xludf.DUMMYFUNCTION("UNIQUE(SPLIT(B7784,"";""))"),"C#")</f>
        <v>C#</v>
      </c>
      <c r="F7784" s="1" t="str">
        <f>IFERROR(__xludf.DUMMYFUNCTION("""COMPUTED_VALUE"""),"HTML/CSS")</f>
        <v>HTML/CSS</v>
      </c>
      <c r="G7784" s="1" t="str">
        <f>IFERROR(__xludf.DUMMYFUNCTION("""COMPUTED_VALUE"""),"JavaScript")</f>
        <v>JavaScript</v>
      </c>
      <c r="H7784" s="1" t="str">
        <f>IFERROR(__xludf.DUMMYFUNCTION("""COMPUTED_VALUE"""),"SQL")</f>
        <v>SQL</v>
      </c>
      <c r="I7784" s="1" t="str">
        <f>IFERROR(__xludf.DUMMYFUNCTION("""COMPUTED_VALUE"""),"TypeScript")</f>
        <v>TypeScript</v>
      </c>
    </row>
    <row r="7785">
      <c r="B7785" s="1" t="str">
        <f>IFERROR(__xludf.DUMMYFUNCTION("""COMPUTED_VALUE"""),"Bash/Shell/PowerShell;Python;Ruby")</f>
        <v>Bash/Shell/PowerShell;Python;Ruby</v>
      </c>
      <c r="E7785" s="1" t="str">
        <f>IFERROR(__xludf.DUMMYFUNCTION("UNIQUE(SPLIT(B7785,"";""))"),"Bash/Shell/PowerShell")</f>
        <v>Bash/Shell/PowerShell</v>
      </c>
      <c r="F7785" s="1" t="str">
        <f>IFERROR(__xludf.DUMMYFUNCTION("""COMPUTED_VALUE"""),"Python")</f>
        <v>Python</v>
      </c>
      <c r="G7785" s="1" t="str">
        <f>IFERROR(__xludf.DUMMYFUNCTION("""COMPUTED_VALUE"""),"Ruby")</f>
        <v>Ruby</v>
      </c>
    </row>
    <row r="7786">
      <c r="B7786" s="1" t="str">
        <f>IFERROR(__xludf.DUMMYFUNCTION("""COMPUTED_VALUE"""),"C;C++;C#;HTML/CSS;Java;JavaScript;Objective-C;PHP;Python;SQL")</f>
        <v>C;C++;C#;HTML/CSS;Java;JavaScript;Objective-C;PHP;Python;SQL</v>
      </c>
      <c r="E7786" s="1" t="str">
        <f>IFERROR(__xludf.DUMMYFUNCTION("UNIQUE(SPLIT(B7786,"";""))"),"C")</f>
        <v>C</v>
      </c>
      <c r="F7786" s="1" t="str">
        <f>IFERROR(__xludf.DUMMYFUNCTION("""COMPUTED_VALUE"""),"C++")</f>
        <v>C++</v>
      </c>
      <c r="G7786" s="1" t="str">
        <f>IFERROR(__xludf.DUMMYFUNCTION("""COMPUTED_VALUE"""),"C#")</f>
        <v>C#</v>
      </c>
      <c r="H7786" s="1" t="str">
        <f>IFERROR(__xludf.DUMMYFUNCTION("""COMPUTED_VALUE"""),"HTML/CSS")</f>
        <v>HTML/CSS</v>
      </c>
      <c r="I7786" s="1" t="str">
        <f>IFERROR(__xludf.DUMMYFUNCTION("""COMPUTED_VALUE"""),"Java")</f>
        <v>Java</v>
      </c>
      <c r="J7786" s="1" t="str">
        <f>IFERROR(__xludf.DUMMYFUNCTION("""COMPUTED_VALUE"""),"JavaScript")</f>
        <v>JavaScript</v>
      </c>
      <c r="K7786" s="1" t="str">
        <f>IFERROR(__xludf.DUMMYFUNCTION("""COMPUTED_VALUE"""),"Objective-C")</f>
        <v>Objective-C</v>
      </c>
      <c r="L7786" s="1" t="str">
        <f>IFERROR(__xludf.DUMMYFUNCTION("""COMPUTED_VALUE"""),"PHP")</f>
        <v>PHP</v>
      </c>
      <c r="M7786" s="1" t="str">
        <f>IFERROR(__xludf.DUMMYFUNCTION("""COMPUTED_VALUE"""),"Python")</f>
        <v>Python</v>
      </c>
      <c r="N7786" s="1" t="str">
        <f>IFERROR(__xludf.DUMMYFUNCTION("""COMPUTED_VALUE"""),"SQL")</f>
        <v>SQL</v>
      </c>
    </row>
    <row r="7787">
      <c r="B7787" s="1" t="str">
        <f>IFERROR(__xludf.DUMMYFUNCTION("""COMPUTED_VALUE"""),"HTML/CSS;Java;JavaScript;Kotlin;Swift")</f>
        <v>HTML/CSS;Java;JavaScript;Kotlin;Swift</v>
      </c>
      <c r="E7787" s="1" t="str">
        <f>IFERROR(__xludf.DUMMYFUNCTION("UNIQUE(SPLIT(B7787,"";""))"),"HTML/CSS")</f>
        <v>HTML/CSS</v>
      </c>
      <c r="F7787" s="1" t="str">
        <f>IFERROR(__xludf.DUMMYFUNCTION("""COMPUTED_VALUE"""),"Java")</f>
        <v>Java</v>
      </c>
      <c r="G7787" s="1" t="str">
        <f>IFERROR(__xludf.DUMMYFUNCTION("""COMPUTED_VALUE"""),"JavaScript")</f>
        <v>JavaScript</v>
      </c>
      <c r="H7787" s="1" t="str">
        <f>IFERROR(__xludf.DUMMYFUNCTION("""COMPUTED_VALUE"""),"Kotlin")</f>
        <v>Kotlin</v>
      </c>
      <c r="I7787" s="1" t="str">
        <f>IFERROR(__xludf.DUMMYFUNCTION("""COMPUTED_VALUE"""),"Swift")</f>
        <v>Swift</v>
      </c>
    </row>
    <row r="7788">
      <c r="B7788" s="1" t="str">
        <f>IFERROR(__xludf.DUMMYFUNCTION("""COMPUTED_VALUE"""),"Bash/Shell/PowerShell;HTML/CSS;JavaScript")</f>
        <v>Bash/Shell/PowerShell;HTML/CSS;JavaScript</v>
      </c>
      <c r="E7788" s="1" t="str">
        <f>IFERROR(__xludf.DUMMYFUNCTION("UNIQUE(SPLIT(B7788,"";""))"),"Bash/Shell/PowerShell")</f>
        <v>Bash/Shell/PowerShell</v>
      </c>
      <c r="F7788" s="1" t="str">
        <f>IFERROR(__xludf.DUMMYFUNCTION("""COMPUTED_VALUE"""),"HTML/CSS")</f>
        <v>HTML/CSS</v>
      </c>
      <c r="G7788" s="1" t="str">
        <f>IFERROR(__xludf.DUMMYFUNCTION("""COMPUTED_VALUE"""),"JavaScript")</f>
        <v>JavaScript</v>
      </c>
    </row>
    <row r="7789">
      <c r="B7789" s="1" t="str">
        <f>IFERROR(__xludf.DUMMYFUNCTION("""COMPUTED_VALUE"""),"Bash/Shell/PowerShell;C;C++;HTML/CSS;Java;JavaScript;PHP;SQL")</f>
        <v>Bash/Shell/PowerShell;C;C++;HTML/CSS;Java;JavaScript;PHP;SQL</v>
      </c>
      <c r="E7789" s="1" t="str">
        <f>IFERROR(__xludf.DUMMYFUNCTION("UNIQUE(SPLIT(B7789,"";""))"),"Bash/Shell/PowerShell")</f>
        <v>Bash/Shell/PowerShell</v>
      </c>
      <c r="F7789" s="1" t="str">
        <f>IFERROR(__xludf.DUMMYFUNCTION("""COMPUTED_VALUE"""),"C")</f>
        <v>C</v>
      </c>
      <c r="G7789" s="1" t="str">
        <f>IFERROR(__xludf.DUMMYFUNCTION("""COMPUTED_VALUE"""),"C++")</f>
        <v>C++</v>
      </c>
      <c r="H7789" s="1" t="str">
        <f>IFERROR(__xludf.DUMMYFUNCTION("""COMPUTED_VALUE"""),"HTML/CSS")</f>
        <v>HTML/CSS</v>
      </c>
      <c r="I7789" s="1" t="str">
        <f>IFERROR(__xludf.DUMMYFUNCTION("""COMPUTED_VALUE"""),"Java")</f>
        <v>Java</v>
      </c>
      <c r="J7789" s="1" t="str">
        <f>IFERROR(__xludf.DUMMYFUNCTION("""COMPUTED_VALUE"""),"JavaScript")</f>
        <v>JavaScript</v>
      </c>
      <c r="K7789" s="1" t="str">
        <f>IFERROR(__xludf.DUMMYFUNCTION("""COMPUTED_VALUE"""),"PHP")</f>
        <v>PHP</v>
      </c>
      <c r="L7789" s="1" t="str">
        <f>IFERROR(__xludf.DUMMYFUNCTION("""COMPUTED_VALUE"""),"SQL")</f>
        <v>SQL</v>
      </c>
    </row>
    <row r="7790">
      <c r="B7790" s="1" t="str">
        <f>IFERROR(__xludf.DUMMYFUNCTION("""COMPUTED_VALUE"""),"C#;HTML/CSS;JavaScript;SQL;TypeScript")</f>
        <v>C#;HTML/CSS;JavaScript;SQL;TypeScript</v>
      </c>
      <c r="E7790" s="1" t="str">
        <f>IFERROR(__xludf.DUMMYFUNCTION("UNIQUE(SPLIT(B7790,"";""))"),"C#")</f>
        <v>C#</v>
      </c>
      <c r="F7790" s="1" t="str">
        <f>IFERROR(__xludf.DUMMYFUNCTION("""COMPUTED_VALUE"""),"HTML/CSS")</f>
        <v>HTML/CSS</v>
      </c>
      <c r="G7790" s="1" t="str">
        <f>IFERROR(__xludf.DUMMYFUNCTION("""COMPUTED_VALUE"""),"JavaScript")</f>
        <v>JavaScript</v>
      </c>
      <c r="H7790" s="1" t="str">
        <f>IFERROR(__xludf.DUMMYFUNCTION("""COMPUTED_VALUE"""),"SQL")</f>
        <v>SQL</v>
      </c>
      <c r="I7790" s="1" t="str">
        <f>IFERROR(__xludf.DUMMYFUNCTION("""COMPUTED_VALUE"""),"TypeScript")</f>
        <v>TypeScript</v>
      </c>
    </row>
    <row r="7791">
      <c r="B7791" s="1" t="str">
        <f>IFERROR(__xludf.DUMMYFUNCTION("""COMPUTED_VALUE"""),"Bash/Shell/PowerShell;Objective-C;Ruby;Swift")</f>
        <v>Bash/Shell/PowerShell;Objective-C;Ruby;Swift</v>
      </c>
      <c r="E7791" s="1" t="str">
        <f>IFERROR(__xludf.DUMMYFUNCTION("UNIQUE(SPLIT(B7791,"";""))"),"Bash/Shell/PowerShell")</f>
        <v>Bash/Shell/PowerShell</v>
      </c>
      <c r="F7791" s="1" t="str">
        <f>IFERROR(__xludf.DUMMYFUNCTION("""COMPUTED_VALUE"""),"Objective-C")</f>
        <v>Objective-C</v>
      </c>
      <c r="G7791" s="1" t="str">
        <f>IFERROR(__xludf.DUMMYFUNCTION("""COMPUTED_VALUE"""),"Ruby")</f>
        <v>Ruby</v>
      </c>
      <c r="H7791" s="1" t="str">
        <f>IFERROR(__xludf.DUMMYFUNCTION("""COMPUTED_VALUE"""),"Swift")</f>
        <v>Swift</v>
      </c>
    </row>
    <row r="7792">
      <c r="B7792" s="1" t="str">
        <f>IFERROR(__xludf.DUMMYFUNCTION("""COMPUTED_VALUE"""),"C++;C#;R")</f>
        <v>C++;C#;R</v>
      </c>
      <c r="E7792" s="1" t="str">
        <f>IFERROR(__xludf.DUMMYFUNCTION("UNIQUE(SPLIT(B7792,"";""))"),"C++")</f>
        <v>C++</v>
      </c>
      <c r="F7792" s="1" t="str">
        <f>IFERROR(__xludf.DUMMYFUNCTION("""COMPUTED_VALUE"""),"C#")</f>
        <v>C#</v>
      </c>
      <c r="G7792" s="1" t="str">
        <f>IFERROR(__xludf.DUMMYFUNCTION("""COMPUTED_VALUE"""),"R")</f>
        <v>R</v>
      </c>
    </row>
    <row r="7793">
      <c r="B7793" s="1" t="str">
        <f>IFERROR(__xludf.DUMMYFUNCTION("""COMPUTED_VALUE"""),"C#;HTML/CSS;JavaScript;PHP;SQL")</f>
        <v>C#;HTML/CSS;JavaScript;PHP;SQL</v>
      </c>
      <c r="E7793" s="1" t="str">
        <f>IFERROR(__xludf.DUMMYFUNCTION("UNIQUE(SPLIT(B7793,"";""))"),"C#")</f>
        <v>C#</v>
      </c>
      <c r="F7793" s="1" t="str">
        <f>IFERROR(__xludf.DUMMYFUNCTION("""COMPUTED_VALUE"""),"HTML/CSS")</f>
        <v>HTML/CSS</v>
      </c>
      <c r="G7793" s="1" t="str">
        <f>IFERROR(__xludf.DUMMYFUNCTION("""COMPUTED_VALUE"""),"JavaScript")</f>
        <v>JavaScript</v>
      </c>
      <c r="H7793" s="1" t="str">
        <f>IFERROR(__xludf.DUMMYFUNCTION("""COMPUTED_VALUE"""),"PHP")</f>
        <v>PHP</v>
      </c>
      <c r="I7793" s="1" t="str">
        <f>IFERROR(__xludf.DUMMYFUNCTION("""COMPUTED_VALUE"""),"SQL")</f>
        <v>SQL</v>
      </c>
    </row>
    <row r="7794">
      <c r="B7794" s="1" t="str">
        <f>IFERROR(__xludf.DUMMYFUNCTION("""COMPUTED_VALUE"""),"HTML/CSS;Java;JavaScript;SQL")</f>
        <v>HTML/CSS;Java;JavaScript;SQL</v>
      </c>
      <c r="E7794" s="1" t="str">
        <f>IFERROR(__xludf.DUMMYFUNCTION("UNIQUE(SPLIT(B7794,"";""))"),"HTML/CSS")</f>
        <v>HTML/CSS</v>
      </c>
      <c r="F7794" s="1" t="str">
        <f>IFERROR(__xludf.DUMMYFUNCTION("""COMPUTED_VALUE"""),"Java")</f>
        <v>Java</v>
      </c>
      <c r="G7794" s="1" t="str">
        <f>IFERROR(__xludf.DUMMYFUNCTION("""COMPUTED_VALUE"""),"JavaScript")</f>
        <v>JavaScript</v>
      </c>
      <c r="H7794" s="1" t="str">
        <f>IFERROR(__xludf.DUMMYFUNCTION("""COMPUTED_VALUE"""),"SQL")</f>
        <v>SQL</v>
      </c>
    </row>
    <row r="7795">
      <c r="B7795" s="1" t="str">
        <f>IFERROR(__xludf.DUMMYFUNCTION("""COMPUTED_VALUE"""),"Swift")</f>
        <v>Swift</v>
      </c>
      <c r="E7795" s="1" t="str">
        <f>IFERROR(__xludf.DUMMYFUNCTION("UNIQUE(SPLIT(B7795,"";""))"),"Swift")</f>
        <v>Swift</v>
      </c>
    </row>
    <row r="7796">
      <c r="B7796" s="1" t="str">
        <f>IFERROR(__xludf.DUMMYFUNCTION("""COMPUTED_VALUE"""),"Bash/Shell/PowerShell;C++;C#;HTML/CSS;Java;JavaScript;PHP;Python;R;Ruby;SQL;VBA;Other(s):")</f>
        <v>Bash/Shell/PowerShell;C++;C#;HTML/CSS;Java;JavaScript;PHP;Python;R;Ruby;SQL;VBA;Other(s):</v>
      </c>
      <c r="E7796" s="1" t="str">
        <f>IFERROR(__xludf.DUMMYFUNCTION("UNIQUE(SPLIT(B7796,"";""))"),"Bash/Shell/PowerShell")</f>
        <v>Bash/Shell/PowerShell</v>
      </c>
      <c r="F7796" s="1" t="str">
        <f>IFERROR(__xludf.DUMMYFUNCTION("""COMPUTED_VALUE"""),"C++")</f>
        <v>C++</v>
      </c>
      <c r="G7796" s="1" t="str">
        <f>IFERROR(__xludf.DUMMYFUNCTION("""COMPUTED_VALUE"""),"C#")</f>
        <v>C#</v>
      </c>
      <c r="H7796" s="1" t="str">
        <f>IFERROR(__xludf.DUMMYFUNCTION("""COMPUTED_VALUE"""),"HTML/CSS")</f>
        <v>HTML/CSS</v>
      </c>
      <c r="I7796" s="1" t="str">
        <f>IFERROR(__xludf.DUMMYFUNCTION("""COMPUTED_VALUE"""),"Java")</f>
        <v>Java</v>
      </c>
      <c r="J7796" s="1" t="str">
        <f>IFERROR(__xludf.DUMMYFUNCTION("""COMPUTED_VALUE"""),"JavaScript")</f>
        <v>JavaScript</v>
      </c>
      <c r="K7796" s="1" t="str">
        <f>IFERROR(__xludf.DUMMYFUNCTION("""COMPUTED_VALUE"""),"PHP")</f>
        <v>PHP</v>
      </c>
      <c r="L7796" s="1" t="str">
        <f>IFERROR(__xludf.DUMMYFUNCTION("""COMPUTED_VALUE"""),"Python")</f>
        <v>Python</v>
      </c>
      <c r="M7796" s="1" t="str">
        <f>IFERROR(__xludf.DUMMYFUNCTION("""COMPUTED_VALUE"""),"R")</f>
        <v>R</v>
      </c>
      <c r="N7796" s="1" t="str">
        <f>IFERROR(__xludf.DUMMYFUNCTION("""COMPUTED_VALUE"""),"Ruby")</f>
        <v>Ruby</v>
      </c>
      <c r="O7796" s="1" t="str">
        <f>IFERROR(__xludf.DUMMYFUNCTION("""COMPUTED_VALUE"""),"SQL")</f>
        <v>SQL</v>
      </c>
      <c r="P7796" s="1" t="str">
        <f>IFERROR(__xludf.DUMMYFUNCTION("""COMPUTED_VALUE"""),"VBA")</f>
        <v>VBA</v>
      </c>
      <c r="Q7796" s="1" t="str">
        <f>IFERROR(__xludf.DUMMYFUNCTION("""COMPUTED_VALUE"""),"Other(s):")</f>
        <v>Other(s):</v>
      </c>
    </row>
    <row r="7797">
      <c r="B7797" s="1" t="str">
        <f>IFERROR(__xludf.DUMMYFUNCTION("""COMPUTED_VALUE"""),"Assembly;Bash/Shell/PowerShell;C;C++;C#;Go;HTML/CSS;JavaScript;Python")</f>
        <v>Assembly;Bash/Shell/PowerShell;C;C++;C#;Go;HTML/CSS;JavaScript;Python</v>
      </c>
      <c r="E7797" s="1" t="str">
        <f>IFERROR(__xludf.DUMMYFUNCTION("UNIQUE(SPLIT(B7797,"";""))"),"Assembly")</f>
        <v>Assembly</v>
      </c>
      <c r="F7797" s="1" t="str">
        <f>IFERROR(__xludf.DUMMYFUNCTION("""COMPUTED_VALUE"""),"Bash/Shell/PowerShell")</f>
        <v>Bash/Shell/PowerShell</v>
      </c>
      <c r="G7797" s="1" t="str">
        <f>IFERROR(__xludf.DUMMYFUNCTION("""COMPUTED_VALUE"""),"C")</f>
        <v>C</v>
      </c>
      <c r="H7797" s="1" t="str">
        <f>IFERROR(__xludf.DUMMYFUNCTION("""COMPUTED_VALUE"""),"C++")</f>
        <v>C++</v>
      </c>
      <c r="I7797" s="1" t="str">
        <f>IFERROR(__xludf.DUMMYFUNCTION("""COMPUTED_VALUE"""),"C#")</f>
        <v>C#</v>
      </c>
      <c r="J7797" s="1" t="str">
        <f>IFERROR(__xludf.DUMMYFUNCTION("""COMPUTED_VALUE"""),"Go")</f>
        <v>Go</v>
      </c>
      <c r="K7797" s="1" t="str">
        <f>IFERROR(__xludf.DUMMYFUNCTION("""COMPUTED_VALUE"""),"HTML/CSS")</f>
        <v>HTML/CSS</v>
      </c>
      <c r="L7797" s="1" t="str">
        <f>IFERROR(__xludf.DUMMYFUNCTION("""COMPUTED_VALUE"""),"JavaScript")</f>
        <v>JavaScript</v>
      </c>
      <c r="M7797" s="1" t="str">
        <f>IFERROR(__xludf.DUMMYFUNCTION("""COMPUTED_VALUE"""),"Python")</f>
        <v>Python</v>
      </c>
    </row>
    <row r="7798">
      <c r="B7798" s="1" t="str">
        <f>IFERROR(__xludf.DUMMYFUNCTION("""COMPUTED_VALUE"""),"Bash/Shell/PowerShell;HTML/CSS;JavaScript;Python;TypeScript")</f>
        <v>Bash/Shell/PowerShell;HTML/CSS;JavaScript;Python;TypeScript</v>
      </c>
      <c r="E7798" s="1" t="str">
        <f>IFERROR(__xludf.DUMMYFUNCTION("UNIQUE(SPLIT(B7798,"";""))"),"Bash/Shell/PowerShell")</f>
        <v>Bash/Shell/PowerShell</v>
      </c>
      <c r="F7798" s="1" t="str">
        <f>IFERROR(__xludf.DUMMYFUNCTION("""COMPUTED_VALUE"""),"HTML/CSS")</f>
        <v>HTML/CSS</v>
      </c>
      <c r="G7798" s="1" t="str">
        <f>IFERROR(__xludf.DUMMYFUNCTION("""COMPUTED_VALUE"""),"JavaScript")</f>
        <v>JavaScript</v>
      </c>
      <c r="H7798" s="1" t="str">
        <f>IFERROR(__xludf.DUMMYFUNCTION("""COMPUTED_VALUE"""),"Python")</f>
        <v>Python</v>
      </c>
      <c r="I7798" s="1" t="str">
        <f>IFERROR(__xludf.DUMMYFUNCTION("""COMPUTED_VALUE"""),"TypeScript")</f>
        <v>TypeScript</v>
      </c>
    </row>
    <row r="7799">
      <c r="B7799" s="1" t="str">
        <f>IFERROR(__xludf.DUMMYFUNCTION("""COMPUTED_VALUE"""),"Python;SQL;VBA;Other(s):")</f>
        <v>Python;SQL;VBA;Other(s):</v>
      </c>
      <c r="E7799" s="1" t="str">
        <f>IFERROR(__xludf.DUMMYFUNCTION("UNIQUE(SPLIT(B7799,"";""))"),"Python")</f>
        <v>Python</v>
      </c>
      <c r="F7799" s="1" t="str">
        <f>IFERROR(__xludf.DUMMYFUNCTION("""COMPUTED_VALUE"""),"SQL")</f>
        <v>SQL</v>
      </c>
      <c r="G7799" s="1" t="str">
        <f>IFERROR(__xludf.DUMMYFUNCTION("""COMPUTED_VALUE"""),"VBA")</f>
        <v>VBA</v>
      </c>
      <c r="H7799" s="1" t="str">
        <f>IFERROR(__xludf.DUMMYFUNCTION("""COMPUTED_VALUE"""),"Other(s):")</f>
        <v>Other(s):</v>
      </c>
    </row>
    <row r="7800">
      <c r="B7800" s="1" t="str">
        <f>IFERROR(__xludf.DUMMYFUNCTION("""COMPUTED_VALUE"""),"Bash/Shell/PowerShell;C;C++;HTML/CSS;Java;JavaScript;Python;SQL;Other(s):")</f>
        <v>Bash/Shell/PowerShell;C;C++;HTML/CSS;Java;JavaScript;Python;SQL;Other(s):</v>
      </c>
      <c r="E7800" s="1" t="str">
        <f>IFERROR(__xludf.DUMMYFUNCTION("UNIQUE(SPLIT(B7800,"";""))"),"Bash/Shell/PowerShell")</f>
        <v>Bash/Shell/PowerShell</v>
      </c>
      <c r="F7800" s="1" t="str">
        <f>IFERROR(__xludf.DUMMYFUNCTION("""COMPUTED_VALUE"""),"C")</f>
        <v>C</v>
      </c>
      <c r="G7800" s="1" t="str">
        <f>IFERROR(__xludf.DUMMYFUNCTION("""COMPUTED_VALUE"""),"C++")</f>
        <v>C++</v>
      </c>
      <c r="H7800" s="1" t="str">
        <f>IFERROR(__xludf.DUMMYFUNCTION("""COMPUTED_VALUE"""),"HTML/CSS")</f>
        <v>HTML/CSS</v>
      </c>
      <c r="I7800" s="1" t="str">
        <f>IFERROR(__xludf.DUMMYFUNCTION("""COMPUTED_VALUE"""),"Java")</f>
        <v>Java</v>
      </c>
      <c r="J7800" s="1" t="str">
        <f>IFERROR(__xludf.DUMMYFUNCTION("""COMPUTED_VALUE"""),"JavaScript")</f>
        <v>JavaScript</v>
      </c>
      <c r="K7800" s="1" t="str">
        <f>IFERROR(__xludf.DUMMYFUNCTION("""COMPUTED_VALUE"""),"Python")</f>
        <v>Python</v>
      </c>
      <c r="L7800" s="1" t="str">
        <f>IFERROR(__xludf.DUMMYFUNCTION("""COMPUTED_VALUE"""),"SQL")</f>
        <v>SQL</v>
      </c>
      <c r="M7800" s="1" t="str">
        <f>IFERROR(__xludf.DUMMYFUNCTION("""COMPUTED_VALUE"""),"Other(s):")</f>
        <v>Other(s):</v>
      </c>
    </row>
    <row r="7801">
      <c r="B7801" s="1" t="str">
        <f>IFERROR(__xludf.DUMMYFUNCTION("""COMPUTED_VALUE"""),"C;C++;C#;Clojure;F#;SQL;Other(s):")</f>
        <v>C;C++;C#;Clojure;F#;SQL;Other(s):</v>
      </c>
      <c r="E7801" s="1" t="str">
        <f>IFERROR(__xludf.DUMMYFUNCTION("UNIQUE(SPLIT(B7801,"";""))"),"C")</f>
        <v>C</v>
      </c>
      <c r="F7801" s="1" t="str">
        <f>IFERROR(__xludf.DUMMYFUNCTION("""COMPUTED_VALUE"""),"C++")</f>
        <v>C++</v>
      </c>
      <c r="G7801" s="1" t="str">
        <f>IFERROR(__xludf.DUMMYFUNCTION("""COMPUTED_VALUE"""),"C#")</f>
        <v>C#</v>
      </c>
      <c r="H7801" s="1" t="str">
        <f>IFERROR(__xludf.DUMMYFUNCTION("""COMPUTED_VALUE"""),"Clojure")</f>
        <v>Clojure</v>
      </c>
      <c r="I7801" s="1" t="str">
        <f>IFERROR(__xludf.DUMMYFUNCTION("""COMPUTED_VALUE"""),"F#")</f>
        <v>F#</v>
      </c>
      <c r="J7801" s="1" t="str">
        <f>IFERROR(__xludf.DUMMYFUNCTION("""COMPUTED_VALUE"""),"SQL")</f>
        <v>SQL</v>
      </c>
      <c r="K7801" s="1" t="str">
        <f>IFERROR(__xludf.DUMMYFUNCTION("""COMPUTED_VALUE"""),"Other(s):")</f>
        <v>Other(s):</v>
      </c>
    </row>
    <row r="7802">
      <c r="B7802" s="1" t="str">
        <f>IFERROR(__xludf.DUMMYFUNCTION("""COMPUTED_VALUE"""),"JavaScript;TypeScript")</f>
        <v>JavaScript;TypeScript</v>
      </c>
      <c r="E7802" s="1" t="str">
        <f>IFERROR(__xludf.DUMMYFUNCTION("UNIQUE(SPLIT(B7802,"";""))"),"JavaScript")</f>
        <v>JavaScript</v>
      </c>
      <c r="F7802" s="1" t="str">
        <f>IFERROR(__xludf.DUMMYFUNCTION("""COMPUTED_VALUE"""),"TypeScript")</f>
        <v>TypeScript</v>
      </c>
    </row>
    <row r="7803">
      <c r="B7803" s="1" t="str">
        <f>IFERROR(__xludf.DUMMYFUNCTION("""COMPUTED_VALUE"""),"C#")</f>
        <v>C#</v>
      </c>
      <c r="E7803" s="1" t="str">
        <f>IFERROR(__xludf.DUMMYFUNCTION("UNIQUE(SPLIT(B7803,"";""))"),"C#")</f>
        <v>C#</v>
      </c>
    </row>
    <row r="7804">
      <c r="B7804" s="1" t="str">
        <f>IFERROR(__xludf.DUMMYFUNCTION("""COMPUTED_VALUE"""),"HTML/CSS;JavaScript;PHP;TypeScript")</f>
        <v>HTML/CSS;JavaScript;PHP;TypeScript</v>
      </c>
      <c r="E7804" s="1" t="str">
        <f>IFERROR(__xludf.DUMMYFUNCTION("UNIQUE(SPLIT(B7804,"";""))"),"HTML/CSS")</f>
        <v>HTML/CSS</v>
      </c>
      <c r="F7804" s="1" t="str">
        <f>IFERROR(__xludf.DUMMYFUNCTION("""COMPUTED_VALUE"""),"JavaScript")</f>
        <v>JavaScript</v>
      </c>
      <c r="G7804" s="1" t="str">
        <f>IFERROR(__xludf.DUMMYFUNCTION("""COMPUTED_VALUE"""),"PHP")</f>
        <v>PHP</v>
      </c>
      <c r="H7804" s="1" t="str">
        <f>IFERROR(__xludf.DUMMYFUNCTION("""COMPUTED_VALUE"""),"TypeScript")</f>
        <v>TypeScript</v>
      </c>
    </row>
    <row r="7805">
      <c r="B7805" s="1" t="str">
        <f>IFERROR(__xludf.DUMMYFUNCTION("""COMPUTED_VALUE"""),"Assembly;Bash/Shell/PowerShell;C;C++;C#;Clojure;Dart;Elixir;Erlang;F#;Go;HTML/CSS;Java;JavaScript;Kotlin;Objective-C;PHP;Python;R;Ruby;Rust;Scala;SQL;Swift;TypeScript;VBA;WebAssembly")</f>
        <v>Assembly;Bash/Shell/PowerShell;C;C++;C#;Clojure;Dart;Elixir;Erlang;F#;Go;HTML/CSS;Java;JavaScript;Kotlin;Objective-C;PHP;Python;R;Ruby;Rust;Scala;SQL;Swift;TypeScript;VBA;WebAssembly</v>
      </c>
      <c r="E7805" s="1" t="str">
        <f>IFERROR(__xludf.DUMMYFUNCTION("UNIQUE(SPLIT(B7805,"";""))"),"Assembly")</f>
        <v>Assembly</v>
      </c>
      <c r="F7805" s="1" t="str">
        <f>IFERROR(__xludf.DUMMYFUNCTION("""COMPUTED_VALUE"""),"Bash/Shell/PowerShell")</f>
        <v>Bash/Shell/PowerShell</v>
      </c>
      <c r="G7805" s="1" t="str">
        <f>IFERROR(__xludf.DUMMYFUNCTION("""COMPUTED_VALUE"""),"C")</f>
        <v>C</v>
      </c>
      <c r="H7805" s="1" t="str">
        <f>IFERROR(__xludf.DUMMYFUNCTION("""COMPUTED_VALUE"""),"C++")</f>
        <v>C++</v>
      </c>
      <c r="I7805" s="1" t="str">
        <f>IFERROR(__xludf.DUMMYFUNCTION("""COMPUTED_VALUE"""),"C#")</f>
        <v>C#</v>
      </c>
      <c r="J7805" s="1" t="str">
        <f>IFERROR(__xludf.DUMMYFUNCTION("""COMPUTED_VALUE"""),"Clojure")</f>
        <v>Clojure</v>
      </c>
      <c r="K7805" s="1" t="str">
        <f>IFERROR(__xludf.DUMMYFUNCTION("""COMPUTED_VALUE"""),"Dart")</f>
        <v>Dart</v>
      </c>
      <c r="L7805" s="1" t="str">
        <f>IFERROR(__xludf.DUMMYFUNCTION("""COMPUTED_VALUE"""),"Elixir")</f>
        <v>Elixir</v>
      </c>
      <c r="M7805" s="1" t="str">
        <f>IFERROR(__xludf.DUMMYFUNCTION("""COMPUTED_VALUE"""),"Erlang")</f>
        <v>Erlang</v>
      </c>
      <c r="N7805" s="1" t="str">
        <f>IFERROR(__xludf.DUMMYFUNCTION("""COMPUTED_VALUE"""),"F#")</f>
        <v>F#</v>
      </c>
      <c r="O7805" s="1" t="str">
        <f>IFERROR(__xludf.DUMMYFUNCTION("""COMPUTED_VALUE"""),"Go")</f>
        <v>Go</v>
      </c>
      <c r="P7805" s="1" t="str">
        <f>IFERROR(__xludf.DUMMYFUNCTION("""COMPUTED_VALUE"""),"HTML/CSS")</f>
        <v>HTML/CSS</v>
      </c>
      <c r="Q7805" s="1" t="str">
        <f>IFERROR(__xludf.DUMMYFUNCTION("""COMPUTED_VALUE"""),"Java")</f>
        <v>Java</v>
      </c>
      <c r="R7805" s="1" t="str">
        <f>IFERROR(__xludf.DUMMYFUNCTION("""COMPUTED_VALUE"""),"JavaScript")</f>
        <v>JavaScript</v>
      </c>
      <c r="S7805" s="1" t="str">
        <f>IFERROR(__xludf.DUMMYFUNCTION("""COMPUTED_VALUE"""),"Kotlin")</f>
        <v>Kotlin</v>
      </c>
      <c r="T7805" s="1" t="str">
        <f>IFERROR(__xludf.DUMMYFUNCTION("""COMPUTED_VALUE"""),"Objective-C")</f>
        <v>Objective-C</v>
      </c>
      <c r="U7805" s="1" t="str">
        <f>IFERROR(__xludf.DUMMYFUNCTION("""COMPUTED_VALUE"""),"PHP")</f>
        <v>PHP</v>
      </c>
      <c r="V7805" s="1" t="str">
        <f>IFERROR(__xludf.DUMMYFUNCTION("""COMPUTED_VALUE"""),"Python")</f>
        <v>Python</v>
      </c>
      <c r="W7805" s="1" t="str">
        <f>IFERROR(__xludf.DUMMYFUNCTION("""COMPUTED_VALUE"""),"R")</f>
        <v>R</v>
      </c>
      <c r="X7805" s="1" t="str">
        <f>IFERROR(__xludf.DUMMYFUNCTION("""COMPUTED_VALUE"""),"Ruby")</f>
        <v>Ruby</v>
      </c>
      <c r="Y7805" s="1" t="str">
        <f>IFERROR(__xludf.DUMMYFUNCTION("""COMPUTED_VALUE"""),"Rust")</f>
        <v>Rust</v>
      </c>
      <c r="Z7805" s="1" t="str">
        <f>IFERROR(__xludf.DUMMYFUNCTION("""COMPUTED_VALUE"""),"Scala")</f>
        <v>Scala</v>
      </c>
      <c r="AA7805" s="1" t="str">
        <f>IFERROR(__xludf.DUMMYFUNCTION("""COMPUTED_VALUE"""),"SQL")</f>
        <v>SQL</v>
      </c>
      <c r="AB7805" s="1" t="str">
        <f>IFERROR(__xludf.DUMMYFUNCTION("""COMPUTED_VALUE"""),"Swift")</f>
        <v>Swift</v>
      </c>
      <c r="AC7805" s="1" t="str">
        <f>IFERROR(__xludf.DUMMYFUNCTION("""COMPUTED_VALUE"""),"TypeScript")</f>
        <v>TypeScript</v>
      </c>
      <c r="AD7805" s="1" t="str">
        <f>IFERROR(__xludf.DUMMYFUNCTION("""COMPUTED_VALUE"""),"VBA")</f>
        <v>VBA</v>
      </c>
      <c r="AE7805" s="1" t="str">
        <f>IFERROR(__xludf.DUMMYFUNCTION("""COMPUTED_VALUE"""),"WebAssembly")</f>
        <v>WebAssembly</v>
      </c>
    </row>
    <row r="7806">
      <c r="B7806" s="1" t="str">
        <f>IFERROR(__xludf.DUMMYFUNCTION("""COMPUTED_VALUE"""),"Java;JavaScript;Swift")</f>
        <v>Java;JavaScript;Swift</v>
      </c>
      <c r="E7806" s="1" t="str">
        <f>IFERROR(__xludf.DUMMYFUNCTION("UNIQUE(SPLIT(B7806,"";""))"),"Java")</f>
        <v>Java</v>
      </c>
      <c r="F7806" s="1" t="str">
        <f>IFERROR(__xludf.DUMMYFUNCTION("""COMPUTED_VALUE"""),"JavaScript")</f>
        <v>JavaScript</v>
      </c>
      <c r="G7806" s="1" t="str">
        <f>IFERROR(__xludf.DUMMYFUNCTION("""COMPUTED_VALUE"""),"Swift")</f>
        <v>Swift</v>
      </c>
    </row>
    <row r="7807">
      <c r="B7807" s="1" t="str">
        <f>IFERROR(__xludf.DUMMYFUNCTION("""COMPUTED_VALUE"""),"HTML/CSS;Java;JavaScript;Scala;SQL")</f>
        <v>HTML/CSS;Java;JavaScript;Scala;SQL</v>
      </c>
      <c r="E7807" s="1" t="str">
        <f>IFERROR(__xludf.DUMMYFUNCTION("UNIQUE(SPLIT(B7807,"";""))"),"HTML/CSS")</f>
        <v>HTML/CSS</v>
      </c>
      <c r="F7807" s="1" t="str">
        <f>IFERROR(__xludf.DUMMYFUNCTION("""COMPUTED_VALUE"""),"Java")</f>
        <v>Java</v>
      </c>
      <c r="G7807" s="1" t="str">
        <f>IFERROR(__xludf.DUMMYFUNCTION("""COMPUTED_VALUE"""),"JavaScript")</f>
        <v>JavaScript</v>
      </c>
      <c r="H7807" s="1" t="str">
        <f>IFERROR(__xludf.DUMMYFUNCTION("""COMPUTED_VALUE"""),"Scala")</f>
        <v>Scala</v>
      </c>
      <c r="I7807" s="1" t="str">
        <f>IFERROR(__xludf.DUMMYFUNCTION("""COMPUTED_VALUE"""),"SQL")</f>
        <v>SQL</v>
      </c>
    </row>
    <row r="7808">
      <c r="B7808" s="1" t="str">
        <f>IFERROR(__xludf.DUMMYFUNCTION("""COMPUTED_VALUE"""),"Bash/Shell/PowerShell;Elixir;HTML/CSS;JavaScript;Ruby")</f>
        <v>Bash/Shell/PowerShell;Elixir;HTML/CSS;JavaScript;Ruby</v>
      </c>
      <c r="E7808" s="1" t="str">
        <f>IFERROR(__xludf.DUMMYFUNCTION("UNIQUE(SPLIT(B7808,"";""))"),"Bash/Shell/PowerShell")</f>
        <v>Bash/Shell/PowerShell</v>
      </c>
      <c r="F7808" s="1" t="str">
        <f>IFERROR(__xludf.DUMMYFUNCTION("""COMPUTED_VALUE"""),"Elixir")</f>
        <v>Elixir</v>
      </c>
      <c r="G7808" s="1" t="str">
        <f>IFERROR(__xludf.DUMMYFUNCTION("""COMPUTED_VALUE"""),"HTML/CSS")</f>
        <v>HTML/CSS</v>
      </c>
      <c r="H7808" s="1" t="str">
        <f>IFERROR(__xludf.DUMMYFUNCTION("""COMPUTED_VALUE"""),"JavaScript")</f>
        <v>JavaScript</v>
      </c>
      <c r="I7808" s="1" t="str">
        <f>IFERROR(__xludf.DUMMYFUNCTION("""COMPUTED_VALUE"""),"Ruby")</f>
        <v>Ruby</v>
      </c>
    </row>
    <row r="7809">
      <c r="B7809" s="1" t="str">
        <f>IFERROR(__xludf.DUMMYFUNCTION("""COMPUTED_VALUE"""),"C#;HTML/CSS;JavaScript;SQL;Other(s):")</f>
        <v>C#;HTML/CSS;JavaScript;SQL;Other(s):</v>
      </c>
      <c r="E7809" s="1" t="str">
        <f>IFERROR(__xludf.DUMMYFUNCTION("UNIQUE(SPLIT(B7809,"";""))"),"C#")</f>
        <v>C#</v>
      </c>
      <c r="F7809" s="1" t="str">
        <f>IFERROR(__xludf.DUMMYFUNCTION("""COMPUTED_VALUE"""),"HTML/CSS")</f>
        <v>HTML/CSS</v>
      </c>
      <c r="G7809" s="1" t="str">
        <f>IFERROR(__xludf.DUMMYFUNCTION("""COMPUTED_VALUE"""),"JavaScript")</f>
        <v>JavaScript</v>
      </c>
      <c r="H7809" s="1" t="str">
        <f>IFERROR(__xludf.DUMMYFUNCTION("""COMPUTED_VALUE"""),"SQL")</f>
        <v>SQL</v>
      </c>
      <c r="I7809" s="1" t="str">
        <f>IFERROR(__xludf.DUMMYFUNCTION("""COMPUTED_VALUE"""),"Other(s):")</f>
        <v>Other(s):</v>
      </c>
    </row>
    <row r="7810">
      <c r="B7810" s="1" t="str">
        <f>IFERROR(__xludf.DUMMYFUNCTION("""COMPUTED_VALUE"""),"Bash/Shell/PowerShell;C#;HTML/CSS;JavaScript;Python;Ruby;SQL;TypeScript")</f>
        <v>Bash/Shell/PowerShell;C#;HTML/CSS;JavaScript;Python;Ruby;SQL;TypeScript</v>
      </c>
      <c r="E7810" s="1" t="str">
        <f>IFERROR(__xludf.DUMMYFUNCTION("UNIQUE(SPLIT(B7810,"";""))"),"Bash/Shell/PowerShell")</f>
        <v>Bash/Shell/PowerShell</v>
      </c>
      <c r="F7810" s="1" t="str">
        <f>IFERROR(__xludf.DUMMYFUNCTION("""COMPUTED_VALUE"""),"C#")</f>
        <v>C#</v>
      </c>
      <c r="G7810" s="1" t="str">
        <f>IFERROR(__xludf.DUMMYFUNCTION("""COMPUTED_VALUE"""),"HTML/CSS")</f>
        <v>HTML/CSS</v>
      </c>
      <c r="H7810" s="1" t="str">
        <f>IFERROR(__xludf.DUMMYFUNCTION("""COMPUTED_VALUE"""),"JavaScript")</f>
        <v>JavaScript</v>
      </c>
      <c r="I7810" s="1" t="str">
        <f>IFERROR(__xludf.DUMMYFUNCTION("""COMPUTED_VALUE"""),"Python")</f>
        <v>Python</v>
      </c>
      <c r="J7810" s="1" t="str">
        <f>IFERROR(__xludf.DUMMYFUNCTION("""COMPUTED_VALUE"""),"Ruby")</f>
        <v>Ruby</v>
      </c>
      <c r="K7810" s="1" t="str">
        <f>IFERROR(__xludf.DUMMYFUNCTION("""COMPUTED_VALUE"""),"SQL")</f>
        <v>SQL</v>
      </c>
      <c r="L7810" s="1" t="str">
        <f>IFERROR(__xludf.DUMMYFUNCTION("""COMPUTED_VALUE"""),"TypeScript")</f>
        <v>TypeScript</v>
      </c>
    </row>
    <row r="7811">
      <c r="B7811" s="1" t="str">
        <f>IFERROR(__xludf.DUMMYFUNCTION("""COMPUTED_VALUE"""),"Bash/Shell/PowerShell;C#;HTML/CSS;Java;JavaScript;PHP;SQL")</f>
        <v>Bash/Shell/PowerShell;C#;HTML/CSS;Java;JavaScript;PHP;SQL</v>
      </c>
      <c r="E7811" s="1" t="str">
        <f>IFERROR(__xludf.DUMMYFUNCTION("UNIQUE(SPLIT(B7811,"";""))"),"Bash/Shell/PowerShell")</f>
        <v>Bash/Shell/PowerShell</v>
      </c>
      <c r="F7811" s="1" t="str">
        <f>IFERROR(__xludf.DUMMYFUNCTION("""COMPUTED_VALUE"""),"C#")</f>
        <v>C#</v>
      </c>
      <c r="G7811" s="1" t="str">
        <f>IFERROR(__xludf.DUMMYFUNCTION("""COMPUTED_VALUE"""),"HTML/CSS")</f>
        <v>HTML/CSS</v>
      </c>
      <c r="H7811" s="1" t="str">
        <f>IFERROR(__xludf.DUMMYFUNCTION("""COMPUTED_VALUE"""),"Java")</f>
        <v>Java</v>
      </c>
      <c r="I7811" s="1" t="str">
        <f>IFERROR(__xludf.DUMMYFUNCTION("""COMPUTED_VALUE"""),"JavaScript")</f>
        <v>JavaScript</v>
      </c>
      <c r="J7811" s="1" t="str">
        <f>IFERROR(__xludf.DUMMYFUNCTION("""COMPUTED_VALUE"""),"PHP")</f>
        <v>PHP</v>
      </c>
      <c r="K7811" s="1" t="str">
        <f>IFERROR(__xludf.DUMMYFUNCTION("""COMPUTED_VALUE"""),"SQL")</f>
        <v>SQL</v>
      </c>
    </row>
    <row r="7812">
      <c r="B7812" s="1" t="str">
        <f>IFERROR(__xludf.DUMMYFUNCTION("""COMPUTED_VALUE"""),"HTML/CSS;JavaScript;Other(s):")</f>
        <v>HTML/CSS;JavaScript;Other(s):</v>
      </c>
      <c r="E7812" s="1" t="str">
        <f>IFERROR(__xludf.DUMMYFUNCTION("UNIQUE(SPLIT(B7812,"";""))"),"HTML/CSS")</f>
        <v>HTML/CSS</v>
      </c>
      <c r="F7812" s="1" t="str">
        <f>IFERROR(__xludf.DUMMYFUNCTION("""COMPUTED_VALUE"""),"JavaScript")</f>
        <v>JavaScript</v>
      </c>
      <c r="G7812" s="1" t="str">
        <f>IFERROR(__xludf.DUMMYFUNCTION("""COMPUTED_VALUE"""),"Other(s):")</f>
        <v>Other(s):</v>
      </c>
    </row>
    <row r="7813">
      <c r="B7813" s="1" t="str">
        <f>IFERROR(__xludf.DUMMYFUNCTION("""COMPUTED_VALUE"""),"Go;HTML/CSS;JavaScript;SQL")</f>
        <v>Go;HTML/CSS;JavaScript;SQL</v>
      </c>
      <c r="E7813" s="1" t="str">
        <f>IFERROR(__xludf.DUMMYFUNCTION("UNIQUE(SPLIT(B7813,"";""))"),"Go")</f>
        <v>Go</v>
      </c>
      <c r="F7813" s="1" t="str">
        <f>IFERROR(__xludf.DUMMYFUNCTION("""COMPUTED_VALUE"""),"HTML/CSS")</f>
        <v>HTML/CSS</v>
      </c>
      <c r="G7813" s="1" t="str">
        <f>IFERROR(__xludf.DUMMYFUNCTION("""COMPUTED_VALUE"""),"JavaScript")</f>
        <v>JavaScript</v>
      </c>
      <c r="H7813" s="1" t="str">
        <f>IFERROR(__xludf.DUMMYFUNCTION("""COMPUTED_VALUE"""),"SQL")</f>
        <v>SQL</v>
      </c>
    </row>
    <row r="7814">
      <c r="B7814" s="1" t="str">
        <f>IFERROR(__xludf.DUMMYFUNCTION("""COMPUTED_VALUE"""),"HTML/CSS;Java;JavaScript;PHP;Python;SQL;TypeScript")</f>
        <v>HTML/CSS;Java;JavaScript;PHP;Python;SQL;TypeScript</v>
      </c>
      <c r="E7814" s="1" t="str">
        <f>IFERROR(__xludf.DUMMYFUNCTION("UNIQUE(SPLIT(B7814,"";""))"),"HTML/CSS")</f>
        <v>HTML/CSS</v>
      </c>
      <c r="F7814" s="1" t="str">
        <f>IFERROR(__xludf.DUMMYFUNCTION("""COMPUTED_VALUE"""),"Java")</f>
        <v>Java</v>
      </c>
      <c r="G7814" s="1" t="str">
        <f>IFERROR(__xludf.DUMMYFUNCTION("""COMPUTED_VALUE"""),"JavaScript")</f>
        <v>JavaScript</v>
      </c>
      <c r="H7814" s="1" t="str">
        <f>IFERROR(__xludf.DUMMYFUNCTION("""COMPUTED_VALUE"""),"PHP")</f>
        <v>PHP</v>
      </c>
      <c r="I7814" s="1" t="str">
        <f>IFERROR(__xludf.DUMMYFUNCTION("""COMPUTED_VALUE"""),"Python")</f>
        <v>Python</v>
      </c>
      <c r="J7814" s="1" t="str">
        <f>IFERROR(__xludf.DUMMYFUNCTION("""COMPUTED_VALUE"""),"SQL")</f>
        <v>SQL</v>
      </c>
      <c r="K7814" s="1" t="str">
        <f>IFERROR(__xludf.DUMMYFUNCTION("""COMPUTED_VALUE"""),"TypeScript")</f>
        <v>TypeScript</v>
      </c>
    </row>
    <row r="7815">
      <c r="B7815" s="1" t="str">
        <f>IFERROR(__xludf.DUMMYFUNCTION("""COMPUTED_VALUE"""),"Java;Python;Scala;TypeScript")</f>
        <v>Java;Python;Scala;TypeScript</v>
      </c>
      <c r="E7815" s="1" t="str">
        <f>IFERROR(__xludf.DUMMYFUNCTION("UNIQUE(SPLIT(B7815,"";""))"),"Java")</f>
        <v>Java</v>
      </c>
      <c r="F7815" s="1" t="str">
        <f>IFERROR(__xludf.DUMMYFUNCTION("""COMPUTED_VALUE"""),"Python")</f>
        <v>Python</v>
      </c>
      <c r="G7815" s="1" t="str">
        <f>IFERROR(__xludf.DUMMYFUNCTION("""COMPUTED_VALUE"""),"Scala")</f>
        <v>Scala</v>
      </c>
      <c r="H7815" s="1" t="str">
        <f>IFERROR(__xludf.DUMMYFUNCTION("""COMPUTED_VALUE"""),"TypeScript")</f>
        <v>TypeScript</v>
      </c>
    </row>
    <row r="7816">
      <c r="B7816" s="1" t="str">
        <f>IFERROR(__xludf.DUMMYFUNCTION("""COMPUTED_VALUE"""),"HTML/CSS;Java;TypeScript")</f>
        <v>HTML/CSS;Java;TypeScript</v>
      </c>
      <c r="E7816" s="1" t="str">
        <f>IFERROR(__xludf.DUMMYFUNCTION("UNIQUE(SPLIT(B7816,"";""))"),"HTML/CSS")</f>
        <v>HTML/CSS</v>
      </c>
      <c r="F7816" s="1" t="str">
        <f>IFERROR(__xludf.DUMMYFUNCTION("""COMPUTED_VALUE"""),"Java")</f>
        <v>Java</v>
      </c>
      <c r="G7816" s="1" t="str">
        <f>IFERROR(__xludf.DUMMYFUNCTION("""COMPUTED_VALUE"""),"TypeScript")</f>
        <v>TypeScript</v>
      </c>
    </row>
    <row r="7817">
      <c r="B7817" s="1" t="str">
        <f>IFERROR(__xludf.DUMMYFUNCTION("""COMPUTED_VALUE"""),"C#;Java;JavaScript;Python")</f>
        <v>C#;Java;JavaScript;Python</v>
      </c>
      <c r="E7817" s="1" t="str">
        <f>IFERROR(__xludf.DUMMYFUNCTION("UNIQUE(SPLIT(B7817,"";""))"),"C#")</f>
        <v>C#</v>
      </c>
      <c r="F7817" s="1" t="str">
        <f>IFERROR(__xludf.DUMMYFUNCTION("""COMPUTED_VALUE"""),"Java")</f>
        <v>Java</v>
      </c>
      <c r="G7817" s="1" t="str">
        <f>IFERROR(__xludf.DUMMYFUNCTION("""COMPUTED_VALUE"""),"JavaScript")</f>
        <v>JavaScript</v>
      </c>
      <c r="H7817" s="1" t="str">
        <f>IFERROR(__xludf.DUMMYFUNCTION("""COMPUTED_VALUE"""),"Python")</f>
        <v>Python</v>
      </c>
    </row>
    <row r="7818">
      <c r="B7818" s="1" t="str">
        <f>IFERROR(__xludf.DUMMYFUNCTION("""COMPUTED_VALUE"""),"C#;JavaScript;SQL")</f>
        <v>C#;JavaScript;SQL</v>
      </c>
      <c r="E7818" s="1" t="str">
        <f>IFERROR(__xludf.DUMMYFUNCTION("UNIQUE(SPLIT(B7818,"";""))"),"C#")</f>
        <v>C#</v>
      </c>
      <c r="F7818" s="1" t="str">
        <f>IFERROR(__xludf.DUMMYFUNCTION("""COMPUTED_VALUE"""),"JavaScript")</f>
        <v>JavaScript</v>
      </c>
      <c r="G7818" s="1" t="str">
        <f>IFERROR(__xludf.DUMMYFUNCTION("""COMPUTED_VALUE"""),"SQL")</f>
        <v>SQL</v>
      </c>
    </row>
    <row r="7819">
      <c r="B7819" s="1" t="str">
        <f>IFERROR(__xludf.DUMMYFUNCTION("""COMPUTED_VALUE"""),"HTML/CSS;Java;JavaScript;TypeScript")</f>
        <v>HTML/CSS;Java;JavaScript;TypeScript</v>
      </c>
      <c r="E7819" s="1" t="str">
        <f>IFERROR(__xludf.DUMMYFUNCTION("UNIQUE(SPLIT(B7819,"";""))"),"HTML/CSS")</f>
        <v>HTML/CSS</v>
      </c>
      <c r="F7819" s="1" t="str">
        <f>IFERROR(__xludf.DUMMYFUNCTION("""COMPUTED_VALUE"""),"Java")</f>
        <v>Java</v>
      </c>
      <c r="G7819" s="1" t="str">
        <f>IFERROR(__xludf.DUMMYFUNCTION("""COMPUTED_VALUE"""),"JavaScript")</f>
        <v>JavaScript</v>
      </c>
      <c r="H7819" s="1" t="str">
        <f>IFERROR(__xludf.DUMMYFUNCTION("""COMPUTED_VALUE"""),"TypeScript")</f>
        <v>TypeScript</v>
      </c>
    </row>
    <row r="7820">
      <c r="B7820" s="1" t="str">
        <f>IFERROR(__xludf.DUMMYFUNCTION("""COMPUTED_VALUE"""),"Bash/Shell/PowerShell;Java;JavaScript")</f>
        <v>Bash/Shell/PowerShell;Java;JavaScript</v>
      </c>
      <c r="E7820" s="1" t="str">
        <f>IFERROR(__xludf.DUMMYFUNCTION("UNIQUE(SPLIT(B7820,"";""))"),"Bash/Shell/PowerShell")</f>
        <v>Bash/Shell/PowerShell</v>
      </c>
      <c r="F7820" s="1" t="str">
        <f>IFERROR(__xludf.DUMMYFUNCTION("""COMPUTED_VALUE"""),"Java")</f>
        <v>Java</v>
      </c>
      <c r="G7820" s="1" t="str">
        <f>IFERROR(__xludf.DUMMYFUNCTION("""COMPUTED_VALUE"""),"JavaScript")</f>
        <v>JavaScript</v>
      </c>
    </row>
    <row r="7821">
      <c r="B7821" s="1" t="str">
        <f>IFERROR(__xludf.DUMMYFUNCTION("""COMPUTED_VALUE"""),"HTML/CSS;Java;JavaScript;Kotlin;Python;SQL;TypeScript")</f>
        <v>HTML/CSS;Java;JavaScript;Kotlin;Python;SQL;TypeScript</v>
      </c>
      <c r="E7821" s="1" t="str">
        <f>IFERROR(__xludf.DUMMYFUNCTION("UNIQUE(SPLIT(B7821,"";""))"),"HTML/CSS")</f>
        <v>HTML/CSS</v>
      </c>
      <c r="F7821" s="1" t="str">
        <f>IFERROR(__xludf.DUMMYFUNCTION("""COMPUTED_VALUE"""),"Java")</f>
        <v>Java</v>
      </c>
      <c r="G7821" s="1" t="str">
        <f>IFERROR(__xludf.DUMMYFUNCTION("""COMPUTED_VALUE"""),"JavaScript")</f>
        <v>JavaScript</v>
      </c>
      <c r="H7821" s="1" t="str">
        <f>IFERROR(__xludf.DUMMYFUNCTION("""COMPUTED_VALUE"""),"Kotlin")</f>
        <v>Kotlin</v>
      </c>
      <c r="I7821" s="1" t="str">
        <f>IFERROR(__xludf.DUMMYFUNCTION("""COMPUTED_VALUE"""),"Python")</f>
        <v>Python</v>
      </c>
      <c r="J7821" s="1" t="str">
        <f>IFERROR(__xludf.DUMMYFUNCTION("""COMPUTED_VALUE"""),"SQL")</f>
        <v>SQL</v>
      </c>
      <c r="K7821" s="1" t="str">
        <f>IFERROR(__xludf.DUMMYFUNCTION("""COMPUTED_VALUE"""),"TypeScript")</f>
        <v>TypeScript</v>
      </c>
    </row>
    <row r="7822">
      <c r="B7822" s="1" t="str">
        <f>IFERROR(__xludf.DUMMYFUNCTION("""COMPUTED_VALUE"""),"HTML/CSS;JavaScript")</f>
        <v>HTML/CSS;JavaScript</v>
      </c>
      <c r="E7822" s="1" t="str">
        <f>IFERROR(__xludf.DUMMYFUNCTION("UNIQUE(SPLIT(B7822,"";""))"),"HTML/CSS")</f>
        <v>HTML/CSS</v>
      </c>
      <c r="F7822" s="1" t="str">
        <f>IFERROR(__xludf.DUMMYFUNCTION("""COMPUTED_VALUE"""),"JavaScript")</f>
        <v>JavaScript</v>
      </c>
    </row>
    <row r="7823">
      <c r="B7823" s="1" t="str">
        <f>IFERROR(__xludf.DUMMYFUNCTION("""COMPUTED_VALUE"""),"SQL")</f>
        <v>SQL</v>
      </c>
      <c r="E7823" s="1" t="str">
        <f>IFERROR(__xludf.DUMMYFUNCTION("UNIQUE(SPLIT(B7823,"";""))"),"SQL")</f>
        <v>SQL</v>
      </c>
    </row>
    <row r="7824">
      <c r="B7824" s="1" t="str">
        <f>IFERROR(__xludf.DUMMYFUNCTION("""COMPUTED_VALUE"""),"Bash/Shell/PowerShell;C;C#;Python;Other(s):")</f>
        <v>Bash/Shell/PowerShell;C;C#;Python;Other(s):</v>
      </c>
      <c r="E7824" s="1" t="str">
        <f>IFERROR(__xludf.DUMMYFUNCTION("UNIQUE(SPLIT(B7824,"";""))"),"Bash/Shell/PowerShell")</f>
        <v>Bash/Shell/PowerShell</v>
      </c>
      <c r="F7824" s="1" t="str">
        <f>IFERROR(__xludf.DUMMYFUNCTION("""COMPUTED_VALUE"""),"C")</f>
        <v>C</v>
      </c>
      <c r="G7824" s="1" t="str">
        <f>IFERROR(__xludf.DUMMYFUNCTION("""COMPUTED_VALUE"""),"C#")</f>
        <v>C#</v>
      </c>
      <c r="H7824" s="1" t="str">
        <f>IFERROR(__xludf.DUMMYFUNCTION("""COMPUTED_VALUE"""),"Python")</f>
        <v>Python</v>
      </c>
      <c r="I7824" s="1" t="str">
        <f>IFERROR(__xludf.DUMMYFUNCTION("""COMPUTED_VALUE"""),"Other(s):")</f>
        <v>Other(s):</v>
      </c>
    </row>
    <row r="7825">
      <c r="B7825" s="1" t="str">
        <f>IFERROR(__xludf.DUMMYFUNCTION("""COMPUTED_VALUE"""),"Bash/Shell/PowerShell;C#;Go;HTML/CSS;Java;JavaScript;Python;Rust;Scala;SQL")</f>
        <v>Bash/Shell/PowerShell;C#;Go;HTML/CSS;Java;JavaScript;Python;Rust;Scala;SQL</v>
      </c>
      <c r="E7825" s="1" t="str">
        <f>IFERROR(__xludf.DUMMYFUNCTION("UNIQUE(SPLIT(B7825,"";""))"),"Bash/Shell/PowerShell")</f>
        <v>Bash/Shell/PowerShell</v>
      </c>
      <c r="F7825" s="1" t="str">
        <f>IFERROR(__xludf.DUMMYFUNCTION("""COMPUTED_VALUE"""),"C#")</f>
        <v>C#</v>
      </c>
      <c r="G7825" s="1" t="str">
        <f>IFERROR(__xludf.DUMMYFUNCTION("""COMPUTED_VALUE"""),"Go")</f>
        <v>Go</v>
      </c>
      <c r="H7825" s="1" t="str">
        <f>IFERROR(__xludf.DUMMYFUNCTION("""COMPUTED_VALUE"""),"HTML/CSS")</f>
        <v>HTML/CSS</v>
      </c>
      <c r="I7825" s="1" t="str">
        <f>IFERROR(__xludf.DUMMYFUNCTION("""COMPUTED_VALUE"""),"Java")</f>
        <v>Java</v>
      </c>
      <c r="J7825" s="1" t="str">
        <f>IFERROR(__xludf.DUMMYFUNCTION("""COMPUTED_VALUE"""),"JavaScript")</f>
        <v>JavaScript</v>
      </c>
      <c r="K7825" s="1" t="str">
        <f>IFERROR(__xludf.DUMMYFUNCTION("""COMPUTED_VALUE"""),"Python")</f>
        <v>Python</v>
      </c>
      <c r="L7825" s="1" t="str">
        <f>IFERROR(__xludf.DUMMYFUNCTION("""COMPUTED_VALUE"""),"Rust")</f>
        <v>Rust</v>
      </c>
      <c r="M7825" s="1" t="str">
        <f>IFERROR(__xludf.DUMMYFUNCTION("""COMPUTED_VALUE"""),"Scala")</f>
        <v>Scala</v>
      </c>
      <c r="N7825" s="1" t="str">
        <f>IFERROR(__xludf.DUMMYFUNCTION("""COMPUTED_VALUE"""),"SQL")</f>
        <v>SQL</v>
      </c>
    </row>
    <row r="7826">
      <c r="B7826" s="1" t="str">
        <f>IFERROR(__xludf.DUMMYFUNCTION("""COMPUTED_VALUE"""),"JavaScript;Ruby;SQL")</f>
        <v>JavaScript;Ruby;SQL</v>
      </c>
      <c r="E7826" s="1" t="str">
        <f>IFERROR(__xludf.DUMMYFUNCTION("UNIQUE(SPLIT(B7826,"";""))"),"JavaScript")</f>
        <v>JavaScript</v>
      </c>
      <c r="F7826" s="1" t="str">
        <f>IFERROR(__xludf.DUMMYFUNCTION("""COMPUTED_VALUE"""),"Ruby")</f>
        <v>Ruby</v>
      </c>
      <c r="G7826" s="1" t="str">
        <f>IFERROR(__xludf.DUMMYFUNCTION("""COMPUTED_VALUE"""),"SQL")</f>
        <v>SQL</v>
      </c>
    </row>
    <row r="7827">
      <c r="B7827" s="1" t="str">
        <f>IFERROR(__xludf.DUMMYFUNCTION("""COMPUTED_VALUE"""),"Bash/Shell/PowerShell;C++;C#;Dart;Go;HTML/CSS;Java;JavaScript;Kotlin;PHP;Python;SQL;TypeScript")</f>
        <v>Bash/Shell/PowerShell;C++;C#;Dart;Go;HTML/CSS;Java;JavaScript;Kotlin;PHP;Python;SQL;TypeScript</v>
      </c>
      <c r="E7827" s="1" t="str">
        <f>IFERROR(__xludf.DUMMYFUNCTION("UNIQUE(SPLIT(B7827,"";""))"),"Bash/Shell/PowerShell")</f>
        <v>Bash/Shell/PowerShell</v>
      </c>
      <c r="F7827" s="1" t="str">
        <f>IFERROR(__xludf.DUMMYFUNCTION("""COMPUTED_VALUE"""),"C++")</f>
        <v>C++</v>
      </c>
      <c r="G7827" s="1" t="str">
        <f>IFERROR(__xludf.DUMMYFUNCTION("""COMPUTED_VALUE"""),"C#")</f>
        <v>C#</v>
      </c>
      <c r="H7827" s="1" t="str">
        <f>IFERROR(__xludf.DUMMYFUNCTION("""COMPUTED_VALUE"""),"Dart")</f>
        <v>Dart</v>
      </c>
      <c r="I7827" s="1" t="str">
        <f>IFERROR(__xludf.DUMMYFUNCTION("""COMPUTED_VALUE"""),"Go")</f>
        <v>Go</v>
      </c>
      <c r="J7827" s="1" t="str">
        <f>IFERROR(__xludf.DUMMYFUNCTION("""COMPUTED_VALUE"""),"HTML/CSS")</f>
        <v>HTML/CSS</v>
      </c>
      <c r="K7827" s="1" t="str">
        <f>IFERROR(__xludf.DUMMYFUNCTION("""COMPUTED_VALUE"""),"Java")</f>
        <v>Java</v>
      </c>
      <c r="L7827" s="1" t="str">
        <f>IFERROR(__xludf.DUMMYFUNCTION("""COMPUTED_VALUE"""),"JavaScript")</f>
        <v>JavaScript</v>
      </c>
      <c r="M7827" s="1" t="str">
        <f>IFERROR(__xludf.DUMMYFUNCTION("""COMPUTED_VALUE"""),"Kotlin")</f>
        <v>Kotlin</v>
      </c>
      <c r="N7827" s="1" t="str">
        <f>IFERROR(__xludf.DUMMYFUNCTION("""COMPUTED_VALUE"""),"PHP")</f>
        <v>PHP</v>
      </c>
      <c r="O7827" s="1" t="str">
        <f>IFERROR(__xludf.DUMMYFUNCTION("""COMPUTED_VALUE"""),"Python")</f>
        <v>Python</v>
      </c>
      <c r="P7827" s="1" t="str">
        <f>IFERROR(__xludf.DUMMYFUNCTION("""COMPUTED_VALUE"""),"SQL")</f>
        <v>SQL</v>
      </c>
      <c r="Q7827" s="1" t="str">
        <f>IFERROR(__xludf.DUMMYFUNCTION("""COMPUTED_VALUE"""),"TypeScript")</f>
        <v>TypeScript</v>
      </c>
    </row>
    <row r="7828">
      <c r="B7828" s="1" t="str">
        <f>IFERROR(__xludf.DUMMYFUNCTION("""COMPUTED_VALUE"""),"HTML/CSS;Java;JavaScript;Python;SQL;Other(s):")</f>
        <v>HTML/CSS;Java;JavaScript;Python;SQL;Other(s):</v>
      </c>
      <c r="E7828" s="1" t="str">
        <f>IFERROR(__xludf.DUMMYFUNCTION("UNIQUE(SPLIT(B7828,"";""))"),"HTML/CSS")</f>
        <v>HTML/CSS</v>
      </c>
      <c r="F7828" s="1" t="str">
        <f>IFERROR(__xludf.DUMMYFUNCTION("""COMPUTED_VALUE"""),"Java")</f>
        <v>Java</v>
      </c>
      <c r="G7828" s="1" t="str">
        <f>IFERROR(__xludf.DUMMYFUNCTION("""COMPUTED_VALUE"""),"JavaScript")</f>
        <v>JavaScript</v>
      </c>
      <c r="H7828" s="1" t="str">
        <f>IFERROR(__xludf.DUMMYFUNCTION("""COMPUTED_VALUE"""),"Python")</f>
        <v>Python</v>
      </c>
      <c r="I7828" s="1" t="str">
        <f>IFERROR(__xludf.DUMMYFUNCTION("""COMPUTED_VALUE"""),"SQL")</f>
        <v>SQL</v>
      </c>
      <c r="J7828" s="1" t="str">
        <f>IFERROR(__xludf.DUMMYFUNCTION("""COMPUTED_VALUE"""),"Other(s):")</f>
        <v>Other(s):</v>
      </c>
    </row>
    <row r="7829">
      <c r="B7829" s="1" t="str">
        <f>IFERROR(__xludf.DUMMYFUNCTION("""COMPUTED_VALUE"""),"Bash/Shell/PowerShell;C;C++;Python")</f>
        <v>Bash/Shell/PowerShell;C;C++;Python</v>
      </c>
      <c r="E7829" s="1" t="str">
        <f>IFERROR(__xludf.DUMMYFUNCTION("UNIQUE(SPLIT(B7829,"";""))"),"Bash/Shell/PowerShell")</f>
        <v>Bash/Shell/PowerShell</v>
      </c>
      <c r="F7829" s="1" t="str">
        <f>IFERROR(__xludf.DUMMYFUNCTION("""COMPUTED_VALUE"""),"C")</f>
        <v>C</v>
      </c>
      <c r="G7829" s="1" t="str">
        <f>IFERROR(__xludf.DUMMYFUNCTION("""COMPUTED_VALUE"""),"C++")</f>
        <v>C++</v>
      </c>
      <c r="H7829" s="1" t="str">
        <f>IFERROR(__xludf.DUMMYFUNCTION("""COMPUTED_VALUE"""),"Python")</f>
        <v>Python</v>
      </c>
    </row>
    <row r="7830">
      <c r="B7830" s="1" t="str">
        <f>IFERROR(__xludf.DUMMYFUNCTION("""COMPUTED_VALUE"""),"JavaScript")</f>
        <v>JavaScript</v>
      </c>
      <c r="E7830" s="1" t="str">
        <f>IFERROR(__xludf.DUMMYFUNCTION("UNIQUE(SPLIT(B7830,"";""))"),"JavaScript")</f>
        <v>JavaScript</v>
      </c>
    </row>
    <row r="7831">
      <c r="B7831" s="1" t="str">
        <f>IFERROR(__xludf.DUMMYFUNCTION("""COMPUTED_VALUE"""),"C#;HTML/CSS;JavaScript;PHP")</f>
        <v>C#;HTML/CSS;JavaScript;PHP</v>
      </c>
      <c r="E7831" s="1" t="str">
        <f>IFERROR(__xludf.DUMMYFUNCTION("UNIQUE(SPLIT(B7831,"";""))"),"C#")</f>
        <v>C#</v>
      </c>
      <c r="F7831" s="1" t="str">
        <f>IFERROR(__xludf.DUMMYFUNCTION("""COMPUTED_VALUE"""),"HTML/CSS")</f>
        <v>HTML/CSS</v>
      </c>
      <c r="G7831" s="1" t="str">
        <f>IFERROR(__xludf.DUMMYFUNCTION("""COMPUTED_VALUE"""),"JavaScript")</f>
        <v>JavaScript</v>
      </c>
      <c r="H7831" s="1" t="str">
        <f>IFERROR(__xludf.DUMMYFUNCTION("""COMPUTED_VALUE"""),"PHP")</f>
        <v>PHP</v>
      </c>
    </row>
    <row r="7832">
      <c r="B7832" s="1" t="str">
        <f>IFERROR(__xludf.DUMMYFUNCTION("""COMPUTED_VALUE"""),"Bash/Shell/PowerShell;C++;HTML/CSS;JavaScript;Python;SQL;Other(s):")</f>
        <v>Bash/Shell/PowerShell;C++;HTML/CSS;JavaScript;Python;SQL;Other(s):</v>
      </c>
      <c r="E7832" s="1" t="str">
        <f>IFERROR(__xludf.DUMMYFUNCTION("UNIQUE(SPLIT(B7832,"";""))"),"Bash/Shell/PowerShell")</f>
        <v>Bash/Shell/PowerShell</v>
      </c>
      <c r="F7832" s="1" t="str">
        <f>IFERROR(__xludf.DUMMYFUNCTION("""COMPUTED_VALUE"""),"C++")</f>
        <v>C++</v>
      </c>
      <c r="G7832" s="1" t="str">
        <f>IFERROR(__xludf.DUMMYFUNCTION("""COMPUTED_VALUE"""),"HTML/CSS")</f>
        <v>HTML/CSS</v>
      </c>
      <c r="H7832" s="1" t="str">
        <f>IFERROR(__xludf.DUMMYFUNCTION("""COMPUTED_VALUE"""),"JavaScript")</f>
        <v>JavaScript</v>
      </c>
      <c r="I7832" s="1" t="str">
        <f>IFERROR(__xludf.DUMMYFUNCTION("""COMPUTED_VALUE"""),"Python")</f>
        <v>Python</v>
      </c>
      <c r="J7832" s="1" t="str">
        <f>IFERROR(__xludf.DUMMYFUNCTION("""COMPUTED_VALUE"""),"SQL")</f>
        <v>SQL</v>
      </c>
      <c r="K7832" s="1" t="str">
        <f>IFERROR(__xludf.DUMMYFUNCTION("""COMPUTED_VALUE"""),"Other(s):")</f>
        <v>Other(s):</v>
      </c>
    </row>
    <row r="7833">
      <c r="B7833" s="1" t="str">
        <f>IFERROR(__xludf.DUMMYFUNCTION("""COMPUTED_VALUE"""),"Bash/Shell/PowerShell;Python;SQL")</f>
        <v>Bash/Shell/PowerShell;Python;SQL</v>
      </c>
      <c r="E7833" s="1" t="str">
        <f>IFERROR(__xludf.DUMMYFUNCTION("UNIQUE(SPLIT(B7833,"";""))"),"Bash/Shell/PowerShell")</f>
        <v>Bash/Shell/PowerShell</v>
      </c>
      <c r="F7833" s="1" t="str">
        <f>IFERROR(__xludf.DUMMYFUNCTION("""COMPUTED_VALUE"""),"Python")</f>
        <v>Python</v>
      </c>
      <c r="G7833" s="1" t="str">
        <f>IFERROR(__xludf.DUMMYFUNCTION("""COMPUTED_VALUE"""),"SQL")</f>
        <v>SQL</v>
      </c>
    </row>
    <row r="7834">
      <c r="B7834" s="1" t="str">
        <f>IFERROR(__xludf.DUMMYFUNCTION("""COMPUTED_VALUE"""),"Bash/Shell/PowerShell;HTML/CSS;Java;JavaScript;PHP;Python;SQL;VBA")</f>
        <v>Bash/Shell/PowerShell;HTML/CSS;Java;JavaScript;PHP;Python;SQL;VBA</v>
      </c>
      <c r="E7834" s="1" t="str">
        <f>IFERROR(__xludf.DUMMYFUNCTION("UNIQUE(SPLIT(B7834,"";""))"),"Bash/Shell/PowerShell")</f>
        <v>Bash/Shell/PowerShell</v>
      </c>
      <c r="F7834" s="1" t="str">
        <f>IFERROR(__xludf.DUMMYFUNCTION("""COMPUTED_VALUE"""),"HTML/CSS")</f>
        <v>HTML/CSS</v>
      </c>
      <c r="G7834" s="1" t="str">
        <f>IFERROR(__xludf.DUMMYFUNCTION("""COMPUTED_VALUE"""),"Java")</f>
        <v>Java</v>
      </c>
      <c r="H7834" s="1" t="str">
        <f>IFERROR(__xludf.DUMMYFUNCTION("""COMPUTED_VALUE"""),"JavaScript")</f>
        <v>JavaScript</v>
      </c>
      <c r="I7834" s="1" t="str">
        <f>IFERROR(__xludf.DUMMYFUNCTION("""COMPUTED_VALUE"""),"PHP")</f>
        <v>PHP</v>
      </c>
      <c r="J7834" s="1" t="str">
        <f>IFERROR(__xludf.DUMMYFUNCTION("""COMPUTED_VALUE"""),"Python")</f>
        <v>Python</v>
      </c>
      <c r="K7834" s="1" t="str">
        <f>IFERROR(__xludf.DUMMYFUNCTION("""COMPUTED_VALUE"""),"SQL")</f>
        <v>SQL</v>
      </c>
      <c r="L7834" s="1" t="str">
        <f>IFERROR(__xludf.DUMMYFUNCTION("""COMPUTED_VALUE"""),"VBA")</f>
        <v>VBA</v>
      </c>
    </row>
    <row r="7835">
      <c r="B7835" s="1" t="str">
        <f>IFERROR(__xludf.DUMMYFUNCTION("""COMPUTED_VALUE"""),"HTML/CSS;Java;JavaScript;SQL;Other(s):")</f>
        <v>HTML/CSS;Java;JavaScript;SQL;Other(s):</v>
      </c>
      <c r="E7835" s="1" t="str">
        <f>IFERROR(__xludf.DUMMYFUNCTION("UNIQUE(SPLIT(B7835,"";""))"),"HTML/CSS")</f>
        <v>HTML/CSS</v>
      </c>
      <c r="F7835" s="1" t="str">
        <f>IFERROR(__xludf.DUMMYFUNCTION("""COMPUTED_VALUE"""),"Java")</f>
        <v>Java</v>
      </c>
      <c r="G7835" s="1" t="str">
        <f>IFERROR(__xludf.DUMMYFUNCTION("""COMPUTED_VALUE"""),"JavaScript")</f>
        <v>JavaScript</v>
      </c>
      <c r="H7835" s="1" t="str">
        <f>IFERROR(__xludf.DUMMYFUNCTION("""COMPUTED_VALUE"""),"SQL")</f>
        <v>SQL</v>
      </c>
      <c r="I7835" s="1" t="str">
        <f>IFERROR(__xludf.DUMMYFUNCTION("""COMPUTED_VALUE"""),"Other(s):")</f>
        <v>Other(s):</v>
      </c>
    </row>
    <row r="7836">
      <c r="B7836" s="1" t="str">
        <f>IFERROR(__xludf.DUMMYFUNCTION("""COMPUTED_VALUE"""),"JavaScript;PHP;SQL")</f>
        <v>JavaScript;PHP;SQL</v>
      </c>
      <c r="E7836" s="1" t="str">
        <f>IFERROR(__xludf.DUMMYFUNCTION("UNIQUE(SPLIT(B7836,"";""))"),"JavaScript")</f>
        <v>JavaScript</v>
      </c>
      <c r="F7836" s="1" t="str">
        <f>IFERROR(__xludf.DUMMYFUNCTION("""COMPUTED_VALUE"""),"PHP")</f>
        <v>PHP</v>
      </c>
      <c r="G7836" s="1" t="str">
        <f>IFERROR(__xludf.DUMMYFUNCTION("""COMPUTED_VALUE"""),"SQL")</f>
        <v>SQL</v>
      </c>
    </row>
    <row r="7837">
      <c r="B7837" s="1" t="str">
        <f>IFERROR(__xludf.DUMMYFUNCTION("""COMPUTED_VALUE"""),"Assembly;HTML/CSS;JavaScript;R;Ruby;SQL")</f>
        <v>Assembly;HTML/CSS;JavaScript;R;Ruby;SQL</v>
      </c>
      <c r="E7837" s="1" t="str">
        <f>IFERROR(__xludf.DUMMYFUNCTION("UNIQUE(SPLIT(B7837,"";""))"),"Assembly")</f>
        <v>Assembly</v>
      </c>
      <c r="F7837" s="1" t="str">
        <f>IFERROR(__xludf.DUMMYFUNCTION("""COMPUTED_VALUE"""),"HTML/CSS")</f>
        <v>HTML/CSS</v>
      </c>
      <c r="G7837" s="1" t="str">
        <f>IFERROR(__xludf.DUMMYFUNCTION("""COMPUTED_VALUE"""),"JavaScript")</f>
        <v>JavaScript</v>
      </c>
      <c r="H7837" s="1" t="str">
        <f>IFERROR(__xludf.DUMMYFUNCTION("""COMPUTED_VALUE"""),"R")</f>
        <v>R</v>
      </c>
      <c r="I7837" s="1" t="str">
        <f>IFERROR(__xludf.DUMMYFUNCTION("""COMPUTED_VALUE"""),"Ruby")</f>
        <v>Ruby</v>
      </c>
      <c r="J7837" s="1" t="str">
        <f>IFERROR(__xludf.DUMMYFUNCTION("""COMPUTED_VALUE"""),"SQL")</f>
        <v>SQL</v>
      </c>
    </row>
    <row r="7838">
      <c r="B7838" s="1" t="str">
        <f>IFERROR(__xludf.DUMMYFUNCTION("""COMPUTED_VALUE"""),"C#;Elixir;F#;Java;JavaScript;TypeScript")</f>
        <v>C#;Elixir;F#;Java;JavaScript;TypeScript</v>
      </c>
      <c r="E7838" s="1" t="str">
        <f>IFERROR(__xludf.DUMMYFUNCTION("UNIQUE(SPLIT(B7838,"";""))"),"C#")</f>
        <v>C#</v>
      </c>
      <c r="F7838" s="1" t="str">
        <f>IFERROR(__xludf.DUMMYFUNCTION("""COMPUTED_VALUE"""),"Elixir")</f>
        <v>Elixir</v>
      </c>
      <c r="G7838" s="1" t="str">
        <f>IFERROR(__xludf.DUMMYFUNCTION("""COMPUTED_VALUE"""),"F#")</f>
        <v>F#</v>
      </c>
      <c r="H7838" s="1" t="str">
        <f>IFERROR(__xludf.DUMMYFUNCTION("""COMPUTED_VALUE"""),"Java")</f>
        <v>Java</v>
      </c>
      <c r="I7838" s="1" t="str">
        <f>IFERROR(__xludf.DUMMYFUNCTION("""COMPUTED_VALUE"""),"JavaScript")</f>
        <v>JavaScript</v>
      </c>
      <c r="J7838" s="1" t="str">
        <f>IFERROR(__xludf.DUMMYFUNCTION("""COMPUTED_VALUE"""),"TypeScript")</f>
        <v>TypeScript</v>
      </c>
    </row>
    <row r="7839">
      <c r="B7839" s="1" t="str">
        <f>IFERROR(__xludf.DUMMYFUNCTION("""COMPUTED_VALUE"""),"HTML/CSS;JavaScript;TypeScript")</f>
        <v>HTML/CSS;JavaScript;TypeScript</v>
      </c>
      <c r="E7839" s="1" t="str">
        <f>IFERROR(__xludf.DUMMYFUNCTION("UNIQUE(SPLIT(B7839,"";""))"),"HTML/CSS")</f>
        <v>HTML/CSS</v>
      </c>
      <c r="F7839" s="1" t="str">
        <f>IFERROR(__xludf.DUMMYFUNCTION("""COMPUTED_VALUE"""),"JavaScript")</f>
        <v>JavaScript</v>
      </c>
      <c r="G7839" s="1" t="str">
        <f>IFERROR(__xludf.DUMMYFUNCTION("""COMPUTED_VALUE"""),"TypeScript")</f>
        <v>TypeScript</v>
      </c>
    </row>
    <row r="7840">
      <c r="B7840" s="1" t="str">
        <f>IFERROR(__xludf.DUMMYFUNCTION("""COMPUTED_VALUE"""),"HTML/CSS;JavaScript;TypeScript")</f>
        <v>HTML/CSS;JavaScript;TypeScript</v>
      </c>
      <c r="E7840" s="1" t="str">
        <f>IFERROR(__xludf.DUMMYFUNCTION("UNIQUE(SPLIT(B7840,"";""))"),"HTML/CSS")</f>
        <v>HTML/CSS</v>
      </c>
      <c r="F7840" s="1" t="str">
        <f>IFERROR(__xludf.DUMMYFUNCTION("""COMPUTED_VALUE"""),"JavaScript")</f>
        <v>JavaScript</v>
      </c>
      <c r="G7840" s="1" t="str">
        <f>IFERROR(__xludf.DUMMYFUNCTION("""COMPUTED_VALUE"""),"TypeScript")</f>
        <v>TypeScript</v>
      </c>
    </row>
    <row r="7841">
      <c r="B7841" s="1" t="str">
        <f>IFERROR(__xludf.DUMMYFUNCTION("""COMPUTED_VALUE"""),"Bash/Shell/PowerShell;C;C++;C#;HTML/CSS;JavaScript;Objective-C;Python;R;SQL;TypeScript;VBA")</f>
        <v>Bash/Shell/PowerShell;C;C++;C#;HTML/CSS;JavaScript;Objective-C;Python;R;SQL;TypeScript;VBA</v>
      </c>
      <c r="E7841" s="1" t="str">
        <f>IFERROR(__xludf.DUMMYFUNCTION("UNIQUE(SPLIT(B7841,"";""))"),"Bash/Shell/PowerShell")</f>
        <v>Bash/Shell/PowerShell</v>
      </c>
      <c r="F7841" s="1" t="str">
        <f>IFERROR(__xludf.DUMMYFUNCTION("""COMPUTED_VALUE"""),"C")</f>
        <v>C</v>
      </c>
      <c r="G7841" s="1" t="str">
        <f>IFERROR(__xludf.DUMMYFUNCTION("""COMPUTED_VALUE"""),"C++")</f>
        <v>C++</v>
      </c>
      <c r="H7841" s="1" t="str">
        <f>IFERROR(__xludf.DUMMYFUNCTION("""COMPUTED_VALUE"""),"C#")</f>
        <v>C#</v>
      </c>
      <c r="I7841" s="1" t="str">
        <f>IFERROR(__xludf.DUMMYFUNCTION("""COMPUTED_VALUE"""),"HTML/CSS")</f>
        <v>HTML/CSS</v>
      </c>
      <c r="J7841" s="1" t="str">
        <f>IFERROR(__xludf.DUMMYFUNCTION("""COMPUTED_VALUE"""),"JavaScript")</f>
        <v>JavaScript</v>
      </c>
      <c r="K7841" s="1" t="str">
        <f>IFERROR(__xludf.DUMMYFUNCTION("""COMPUTED_VALUE"""),"Objective-C")</f>
        <v>Objective-C</v>
      </c>
      <c r="L7841" s="1" t="str">
        <f>IFERROR(__xludf.DUMMYFUNCTION("""COMPUTED_VALUE"""),"Python")</f>
        <v>Python</v>
      </c>
      <c r="M7841" s="1" t="str">
        <f>IFERROR(__xludf.DUMMYFUNCTION("""COMPUTED_VALUE"""),"R")</f>
        <v>R</v>
      </c>
      <c r="N7841" s="1" t="str">
        <f>IFERROR(__xludf.DUMMYFUNCTION("""COMPUTED_VALUE"""),"SQL")</f>
        <v>SQL</v>
      </c>
      <c r="O7841" s="1" t="str">
        <f>IFERROR(__xludf.DUMMYFUNCTION("""COMPUTED_VALUE"""),"TypeScript")</f>
        <v>TypeScript</v>
      </c>
      <c r="P7841" s="1" t="str">
        <f>IFERROR(__xludf.DUMMYFUNCTION("""COMPUTED_VALUE"""),"VBA")</f>
        <v>VBA</v>
      </c>
    </row>
    <row r="7842">
      <c r="B7842" s="1" t="str">
        <f>IFERROR(__xludf.DUMMYFUNCTION("""COMPUTED_VALUE"""),"C#;HTML/CSS;JavaScript;PHP;SQL;VBA")</f>
        <v>C#;HTML/CSS;JavaScript;PHP;SQL;VBA</v>
      </c>
      <c r="E7842" s="1" t="str">
        <f>IFERROR(__xludf.DUMMYFUNCTION("UNIQUE(SPLIT(B7842,"";""))"),"C#")</f>
        <v>C#</v>
      </c>
      <c r="F7842" s="1" t="str">
        <f>IFERROR(__xludf.DUMMYFUNCTION("""COMPUTED_VALUE"""),"HTML/CSS")</f>
        <v>HTML/CSS</v>
      </c>
      <c r="G7842" s="1" t="str">
        <f>IFERROR(__xludf.DUMMYFUNCTION("""COMPUTED_VALUE"""),"JavaScript")</f>
        <v>JavaScript</v>
      </c>
      <c r="H7842" s="1" t="str">
        <f>IFERROR(__xludf.DUMMYFUNCTION("""COMPUTED_VALUE"""),"PHP")</f>
        <v>PHP</v>
      </c>
      <c r="I7842" s="1" t="str">
        <f>IFERROR(__xludf.DUMMYFUNCTION("""COMPUTED_VALUE"""),"SQL")</f>
        <v>SQL</v>
      </c>
      <c r="J7842" s="1" t="str">
        <f>IFERROR(__xludf.DUMMYFUNCTION("""COMPUTED_VALUE"""),"VBA")</f>
        <v>VBA</v>
      </c>
    </row>
    <row r="7843">
      <c r="B7843" s="1" t="str">
        <f>IFERROR(__xludf.DUMMYFUNCTION("""COMPUTED_VALUE"""),"JavaScript")</f>
        <v>JavaScript</v>
      </c>
      <c r="E7843" s="1" t="str">
        <f>IFERROR(__xludf.DUMMYFUNCTION("UNIQUE(SPLIT(B7843,"";""))"),"JavaScript")</f>
        <v>JavaScript</v>
      </c>
    </row>
    <row r="7844">
      <c r="B7844" s="1" t="str">
        <f>IFERROR(__xludf.DUMMYFUNCTION("""COMPUTED_VALUE"""),"Bash/Shell/PowerShell;C;HTML/CSS;Java;JavaScript;Objective-C;SQL")</f>
        <v>Bash/Shell/PowerShell;C;HTML/CSS;Java;JavaScript;Objective-C;SQL</v>
      </c>
      <c r="E7844" s="1" t="str">
        <f>IFERROR(__xludf.DUMMYFUNCTION("UNIQUE(SPLIT(B7844,"";""))"),"Bash/Shell/PowerShell")</f>
        <v>Bash/Shell/PowerShell</v>
      </c>
      <c r="F7844" s="1" t="str">
        <f>IFERROR(__xludf.DUMMYFUNCTION("""COMPUTED_VALUE"""),"C")</f>
        <v>C</v>
      </c>
      <c r="G7844" s="1" t="str">
        <f>IFERROR(__xludf.DUMMYFUNCTION("""COMPUTED_VALUE"""),"HTML/CSS")</f>
        <v>HTML/CSS</v>
      </c>
      <c r="H7844" s="1" t="str">
        <f>IFERROR(__xludf.DUMMYFUNCTION("""COMPUTED_VALUE"""),"Java")</f>
        <v>Java</v>
      </c>
      <c r="I7844" s="1" t="str">
        <f>IFERROR(__xludf.DUMMYFUNCTION("""COMPUTED_VALUE"""),"JavaScript")</f>
        <v>JavaScript</v>
      </c>
      <c r="J7844" s="1" t="str">
        <f>IFERROR(__xludf.DUMMYFUNCTION("""COMPUTED_VALUE"""),"Objective-C")</f>
        <v>Objective-C</v>
      </c>
      <c r="K7844" s="1" t="str">
        <f>IFERROR(__xludf.DUMMYFUNCTION("""COMPUTED_VALUE"""),"SQL")</f>
        <v>SQL</v>
      </c>
    </row>
    <row r="7845">
      <c r="B7845" s="1" t="str">
        <f>IFERROR(__xludf.DUMMYFUNCTION("""COMPUTED_VALUE"""),"Python")</f>
        <v>Python</v>
      </c>
      <c r="E7845" s="1" t="str">
        <f>IFERROR(__xludf.DUMMYFUNCTION("UNIQUE(SPLIT(B7845,"";""))"),"Python")</f>
        <v>Python</v>
      </c>
    </row>
    <row r="7846">
      <c r="B7846" s="1" t="str">
        <f>IFERROR(__xludf.DUMMYFUNCTION("""COMPUTED_VALUE"""),"Bash/Shell/PowerShell;C#;HTML/CSS;JavaScript;PHP;Python;SQL;TypeScript")</f>
        <v>Bash/Shell/PowerShell;C#;HTML/CSS;JavaScript;PHP;Python;SQL;TypeScript</v>
      </c>
      <c r="E7846" s="1" t="str">
        <f>IFERROR(__xludf.DUMMYFUNCTION("UNIQUE(SPLIT(B7846,"";""))"),"Bash/Shell/PowerShell")</f>
        <v>Bash/Shell/PowerShell</v>
      </c>
      <c r="F7846" s="1" t="str">
        <f>IFERROR(__xludf.DUMMYFUNCTION("""COMPUTED_VALUE"""),"C#")</f>
        <v>C#</v>
      </c>
      <c r="G7846" s="1" t="str">
        <f>IFERROR(__xludf.DUMMYFUNCTION("""COMPUTED_VALUE"""),"HTML/CSS")</f>
        <v>HTML/CSS</v>
      </c>
      <c r="H7846" s="1" t="str">
        <f>IFERROR(__xludf.DUMMYFUNCTION("""COMPUTED_VALUE"""),"JavaScript")</f>
        <v>JavaScript</v>
      </c>
      <c r="I7846" s="1" t="str">
        <f>IFERROR(__xludf.DUMMYFUNCTION("""COMPUTED_VALUE"""),"PHP")</f>
        <v>PHP</v>
      </c>
      <c r="J7846" s="1" t="str">
        <f>IFERROR(__xludf.DUMMYFUNCTION("""COMPUTED_VALUE"""),"Python")</f>
        <v>Python</v>
      </c>
      <c r="K7846" s="1" t="str">
        <f>IFERROR(__xludf.DUMMYFUNCTION("""COMPUTED_VALUE"""),"SQL")</f>
        <v>SQL</v>
      </c>
      <c r="L7846" s="1" t="str">
        <f>IFERROR(__xludf.DUMMYFUNCTION("""COMPUTED_VALUE"""),"TypeScript")</f>
        <v>TypeScript</v>
      </c>
    </row>
    <row r="7847">
      <c r="B7847" s="1" t="str">
        <f>IFERROR(__xludf.DUMMYFUNCTION("""COMPUTED_VALUE"""),"Bash/Shell/PowerShell;C++;HTML/CSS;Java;JavaScript;Python;SQL;TypeScript")</f>
        <v>Bash/Shell/PowerShell;C++;HTML/CSS;Java;JavaScript;Python;SQL;TypeScript</v>
      </c>
      <c r="E7847" s="1" t="str">
        <f>IFERROR(__xludf.DUMMYFUNCTION("UNIQUE(SPLIT(B7847,"";""))"),"Bash/Shell/PowerShell")</f>
        <v>Bash/Shell/PowerShell</v>
      </c>
      <c r="F7847" s="1" t="str">
        <f>IFERROR(__xludf.DUMMYFUNCTION("""COMPUTED_VALUE"""),"C++")</f>
        <v>C++</v>
      </c>
      <c r="G7847" s="1" t="str">
        <f>IFERROR(__xludf.DUMMYFUNCTION("""COMPUTED_VALUE"""),"HTML/CSS")</f>
        <v>HTML/CSS</v>
      </c>
      <c r="H7847" s="1" t="str">
        <f>IFERROR(__xludf.DUMMYFUNCTION("""COMPUTED_VALUE"""),"Java")</f>
        <v>Java</v>
      </c>
      <c r="I7847" s="1" t="str">
        <f>IFERROR(__xludf.DUMMYFUNCTION("""COMPUTED_VALUE"""),"JavaScript")</f>
        <v>JavaScript</v>
      </c>
      <c r="J7847" s="1" t="str">
        <f>IFERROR(__xludf.DUMMYFUNCTION("""COMPUTED_VALUE"""),"Python")</f>
        <v>Python</v>
      </c>
      <c r="K7847" s="1" t="str">
        <f>IFERROR(__xludf.DUMMYFUNCTION("""COMPUTED_VALUE"""),"SQL")</f>
        <v>SQL</v>
      </c>
      <c r="L7847" s="1" t="str">
        <f>IFERROR(__xludf.DUMMYFUNCTION("""COMPUTED_VALUE"""),"TypeScript")</f>
        <v>TypeScript</v>
      </c>
    </row>
    <row r="7848">
      <c r="B7848" s="1" t="str">
        <f>IFERROR(__xludf.DUMMYFUNCTION("""COMPUTED_VALUE"""),"Java;Kotlin")</f>
        <v>Java;Kotlin</v>
      </c>
      <c r="E7848" s="1" t="str">
        <f>IFERROR(__xludf.DUMMYFUNCTION("UNIQUE(SPLIT(B7848,"";""))"),"Java")</f>
        <v>Java</v>
      </c>
      <c r="F7848" s="1" t="str">
        <f>IFERROR(__xludf.DUMMYFUNCTION("""COMPUTED_VALUE"""),"Kotlin")</f>
        <v>Kotlin</v>
      </c>
    </row>
    <row r="7849">
      <c r="B7849" s="1" t="str">
        <f>IFERROR(__xludf.DUMMYFUNCTION("""COMPUTED_VALUE"""),"C#;HTML/CSS;JavaScript;SQL")</f>
        <v>C#;HTML/CSS;JavaScript;SQL</v>
      </c>
      <c r="E7849" s="1" t="str">
        <f>IFERROR(__xludf.DUMMYFUNCTION("UNIQUE(SPLIT(B7849,"";""))"),"C#")</f>
        <v>C#</v>
      </c>
      <c r="F7849" s="1" t="str">
        <f>IFERROR(__xludf.DUMMYFUNCTION("""COMPUTED_VALUE"""),"HTML/CSS")</f>
        <v>HTML/CSS</v>
      </c>
      <c r="G7849" s="1" t="str">
        <f>IFERROR(__xludf.DUMMYFUNCTION("""COMPUTED_VALUE"""),"JavaScript")</f>
        <v>JavaScript</v>
      </c>
      <c r="H7849" s="1" t="str">
        <f>IFERROR(__xludf.DUMMYFUNCTION("""COMPUTED_VALUE"""),"SQL")</f>
        <v>SQL</v>
      </c>
    </row>
    <row r="7850">
      <c r="B7850" s="1" t="str">
        <f>IFERROR(__xludf.DUMMYFUNCTION("""COMPUTED_VALUE"""),"Bash/Shell/PowerShell;C++;C#;HTML/CSS;Java;JavaScript;PHP;Python;SQL;TypeScript")</f>
        <v>Bash/Shell/PowerShell;C++;C#;HTML/CSS;Java;JavaScript;PHP;Python;SQL;TypeScript</v>
      </c>
      <c r="E7850" s="1" t="str">
        <f>IFERROR(__xludf.DUMMYFUNCTION("UNIQUE(SPLIT(B7850,"";""))"),"Bash/Shell/PowerShell")</f>
        <v>Bash/Shell/PowerShell</v>
      </c>
      <c r="F7850" s="1" t="str">
        <f>IFERROR(__xludf.DUMMYFUNCTION("""COMPUTED_VALUE"""),"C++")</f>
        <v>C++</v>
      </c>
      <c r="G7850" s="1" t="str">
        <f>IFERROR(__xludf.DUMMYFUNCTION("""COMPUTED_VALUE"""),"C#")</f>
        <v>C#</v>
      </c>
      <c r="H7850" s="1" t="str">
        <f>IFERROR(__xludf.DUMMYFUNCTION("""COMPUTED_VALUE"""),"HTML/CSS")</f>
        <v>HTML/CSS</v>
      </c>
      <c r="I7850" s="1" t="str">
        <f>IFERROR(__xludf.DUMMYFUNCTION("""COMPUTED_VALUE"""),"Java")</f>
        <v>Java</v>
      </c>
      <c r="J7850" s="1" t="str">
        <f>IFERROR(__xludf.DUMMYFUNCTION("""COMPUTED_VALUE"""),"JavaScript")</f>
        <v>JavaScript</v>
      </c>
      <c r="K7850" s="1" t="str">
        <f>IFERROR(__xludf.DUMMYFUNCTION("""COMPUTED_VALUE"""),"PHP")</f>
        <v>PHP</v>
      </c>
      <c r="L7850" s="1" t="str">
        <f>IFERROR(__xludf.DUMMYFUNCTION("""COMPUTED_VALUE"""),"Python")</f>
        <v>Python</v>
      </c>
      <c r="M7850" s="1" t="str">
        <f>IFERROR(__xludf.DUMMYFUNCTION("""COMPUTED_VALUE"""),"SQL")</f>
        <v>SQL</v>
      </c>
      <c r="N7850" s="1" t="str">
        <f>IFERROR(__xludf.DUMMYFUNCTION("""COMPUTED_VALUE"""),"TypeScript")</f>
        <v>TypeScript</v>
      </c>
    </row>
    <row r="7851">
      <c r="B7851" s="1" t="str">
        <f>IFERROR(__xludf.DUMMYFUNCTION("""COMPUTED_VALUE"""),"HTML/CSS;Java;JavaScript;PHP;Python;SQL")</f>
        <v>HTML/CSS;Java;JavaScript;PHP;Python;SQL</v>
      </c>
      <c r="E7851" s="1" t="str">
        <f>IFERROR(__xludf.DUMMYFUNCTION("UNIQUE(SPLIT(B7851,"";""))"),"HTML/CSS")</f>
        <v>HTML/CSS</v>
      </c>
      <c r="F7851" s="1" t="str">
        <f>IFERROR(__xludf.DUMMYFUNCTION("""COMPUTED_VALUE"""),"Java")</f>
        <v>Java</v>
      </c>
      <c r="G7851" s="1" t="str">
        <f>IFERROR(__xludf.DUMMYFUNCTION("""COMPUTED_VALUE"""),"JavaScript")</f>
        <v>JavaScript</v>
      </c>
      <c r="H7851" s="1" t="str">
        <f>IFERROR(__xludf.DUMMYFUNCTION("""COMPUTED_VALUE"""),"PHP")</f>
        <v>PHP</v>
      </c>
      <c r="I7851" s="1" t="str">
        <f>IFERROR(__xludf.DUMMYFUNCTION("""COMPUTED_VALUE"""),"Python")</f>
        <v>Python</v>
      </c>
      <c r="J7851" s="1" t="str">
        <f>IFERROR(__xludf.DUMMYFUNCTION("""COMPUTED_VALUE"""),"SQL")</f>
        <v>SQL</v>
      </c>
    </row>
    <row r="7852">
      <c r="B7852" s="1" t="str">
        <f>IFERROR(__xludf.DUMMYFUNCTION("""COMPUTED_VALUE"""),"C#;HTML/CSS;Java;JavaScript;SQL;TypeScript")</f>
        <v>C#;HTML/CSS;Java;JavaScript;SQL;TypeScript</v>
      </c>
      <c r="E7852" s="1" t="str">
        <f>IFERROR(__xludf.DUMMYFUNCTION("UNIQUE(SPLIT(B7852,"";""))"),"C#")</f>
        <v>C#</v>
      </c>
      <c r="F7852" s="1" t="str">
        <f>IFERROR(__xludf.DUMMYFUNCTION("""COMPUTED_VALUE"""),"HTML/CSS")</f>
        <v>HTML/CSS</v>
      </c>
      <c r="G7852" s="1" t="str">
        <f>IFERROR(__xludf.DUMMYFUNCTION("""COMPUTED_VALUE"""),"Java")</f>
        <v>Java</v>
      </c>
      <c r="H7852" s="1" t="str">
        <f>IFERROR(__xludf.DUMMYFUNCTION("""COMPUTED_VALUE"""),"JavaScript")</f>
        <v>JavaScript</v>
      </c>
      <c r="I7852" s="1" t="str">
        <f>IFERROR(__xludf.DUMMYFUNCTION("""COMPUTED_VALUE"""),"SQL")</f>
        <v>SQL</v>
      </c>
      <c r="J7852" s="1" t="str">
        <f>IFERROR(__xludf.DUMMYFUNCTION("""COMPUTED_VALUE"""),"TypeScript")</f>
        <v>TypeScript</v>
      </c>
    </row>
    <row r="7853">
      <c r="B7853" s="1" t="str">
        <f>IFERROR(__xludf.DUMMYFUNCTION("""COMPUTED_VALUE"""),"C;C++;C#;Python")</f>
        <v>C;C++;C#;Python</v>
      </c>
      <c r="E7853" s="1" t="str">
        <f>IFERROR(__xludf.DUMMYFUNCTION("UNIQUE(SPLIT(B7853,"";""))"),"C")</f>
        <v>C</v>
      </c>
      <c r="F7853" s="1" t="str">
        <f>IFERROR(__xludf.DUMMYFUNCTION("""COMPUTED_VALUE"""),"C++")</f>
        <v>C++</v>
      </c>
      <c r="G7853" s="1" t="str">
        <f>IFERROR(__xludf.DUMMYFUNCTION("""COMPUTED_VALUE"""),"C#")</f>
        <v>C#</v>
      </c>
      <c r="H7853" s="1" t="str">
        <f>IFERROR(__xludf.DUMMYFUNCTION("""COMPUTED_VALUE"""),"Python")</f>
        <v>Python</v>
      </c>
    </row>
    <row r="7854">
      <c r="B7854" s="1" t="str">
        <f>IFERROR(__xludf.DUMMYFUNCTION("""COMPUTED_VALUE"""),"Bash/Shell/PowerShell;C;C++;C#;SQL")</f>
        <v>Bash/Shell/PowerShell;C;C++;C#;SQL</v>
      </c>
      <c r="E7854" s="1" t="str">
        <f>IFERROR(__xludf.DUMMYFUNCTION("UNIQUE(SPLIT(B7854,"";""))"),"Bash/Shell/PowerShell")</f>
        <v>Bash/Shell/PowerShell</v>
      </c>
      <c r="F7854" s="1" t="str">
        <f>IFERROR(__xludf.DUMMYFUNCTION("""COMPUTED_VALUE"""),"C")</f>
        <v>C</v>
      </c>
      <c r="G7854" s="1" t="str">
        <f>IFERROR(__xludf.DUMMYFUNCTION("""COMPUTED_VALUE"""),"C++")</f>
        <v>C++</v>
      </c>
      <c r="H7854" s="1" t="str">
        <f>IFERROR(__xludf.DUMMYFUNCTION("""COMPUTED_VALUE"""),"C#")</f>
        <v>C#</v>
      </c>
      <c r="I7854" s="1" t="str">
        <f>IFERROR(__xludf.DUMMYFUNCTION("""COMPUTED_VALUE"""),"SQL")</f>
        <v>SQL</v>
      </c>
    </row>
    <row r="7855">
      <c r="B7855" s="1" t="str">
        <f>IFERROR(__xludf.DUMMYFUNCTION("""COMPUTED_VALUE"""),"Assembly;Bash/Shell/PowerShell;C;C++;HTML/CSS;Java;JavaScript;Python")</f>
        <v>Assembly;Bash/Shell/PowerShell;C;C++;HTML/CSS;Java;JavaScript;Python</v>
      </c>
      <c r="E7855" s="1" t="str">
        <f>IFERROR(__xludf.DUMMYFUNCTION("UNIQUE(SPLIT(B7855,"";""))"),"Assembly")</f>
        <v>Assembly</v>
      </c>
      <c r="F7855" s="1" t="str">
        <f>IFERROR(__xludf.DUMMYFUNCTION("""COMPUTED_VALUE"""),"Bash/Shell/PowerShell")</f>
        <v>Bash/Shell/PowerShell</v>
      </c>
      <c r="G7855" s="1" t="str">
        <f>IFERROR(__xludf.DUMMYFUNCTION("""COMPUTED_VALUE"""),"C")</f>
        <v>C</v>
      </c>
      <c r="H7855" s="1" t="str">
        <f>IFERROR(__xludf.DUMMYFUNCTION("""COMPUTED_VALUE"""),"C++")</f>
        <v>C++</v>
      </c>
      <c r="I7855" s="1" t="str">
        <f>IFERROR(__xludf.DUMMYFUNCTION("""COMPUTED_VALUE"""),"HTML/CSS")</f>
        <v>HTML/CSS</v>
      </c>
      <c r="J7855" s="1" t="str">
        <f>IFERROR(__xludf.DUMMYFUNCTION("""COMPUTED_VALUE"""),"Java")</f>
        <v>Java</v>
      </c>
      <c r="K7855" s="1" t="str">
        <f>IFERROR(__xludf.DUMMYFUNCTION("""COMPUTED_VALUE"""),"JavaScript")</f>
        <v>JavaScript</v>
      </c>
      <c r="L7855" s="1" t="str">
        <f>IFERROR(__xludf.DUMMYFUNCTION("""COMPUTED_VALUE"""),"Python")</f>
        <v>Python</v>
      </c>
    </row>
    <row r="7856">
      <c r="B7856" s="1" t="str">
        <f>IFERROR(__xludf.DUMMYFUNCTION("""COMPUTED_VALUE"""),"Python")</f>
        <v>Python</v>
      </c>
      <c r="E7856" s="1" t="str">
        <f>IFERROR(__xludf.DUMMYFUNCTION("UNIQUE(SPLIT(B7856,"";""))"),"Python")</f>
        <v>Python</v>
      </c>
    </row>
    <row r="7857">
      <c r="B7857" s="1" t="str">
        <f>IFERROR(__xludf.DUMMYFUNCTION("""COMPUTED_VALUE"""),"C#;HTML/CSS;JavaScript;Kotlin;PHP;SQL")</f>
        <v>C#;HTML/CSS;JavaScript;Kotlin;PHP;SQL</v>
      </c>
      <c r="E7857" s="1" t="str">
        <f>IFERROR(__xludf.DUMMYFUNCTION("UNIQUE(SPLIT(B7857,"";""))"),"C#")</f>
        <v>C#</v>
      </c>
      <c r="F7857" s="1" t="str">
        <f>IFERROR(__xludf.DUMMYFUNCTION("""COMPUTED_VALUE"""),"HTML/CSS")</f>
        <v>HTML/CSS</v>
      </c>
      <c r="G7857" s="1" t="str">
        <f>IFERROR(__xludf.DUMMYFUNCTION("""COMPUTED_VALUE"""),"JavaScript")</f>
        <v>JavaScript</v>
      </c>
      <c r="H7857" s="1" t="str">
        <f>IFERROR(__xludf.DUMMYFUNCTION("""COMPUTED_VALUE"""),"Kotlin")</f>
        <v>Kotlin</v>
      </c>
      <c r="I7857" s="1" t="str">
        <f>IFERROR(__xludf.DUMMYFUNCTION("""COMPUTED_VALUE"""),"PHP")</f>
        <v>PHP</v>
      </c>
      <c r="J7857" s="1" t="str">
        <f>IFERROR(__xludf.DUMMYFUNCTION("""COMPUTED_VALUE"""),"SQL")</f>
        <v>SQL</v>
      </c>
    </row>
    <row r="7858">
      <c r="B7858" s="1" t="str">
        <f>IFERROR(__xludf.DUMMYFUNCTION("""COMPUTED_VALUE"""),"Bash/Shell/PowerShell;HTML/CSS;JavaScript;PHP;SQL;VBA;Other(s):")</f>
        <v>Bash/Shell/PowerShell;HTML/CSS;JavaScript;PHP;SQL;VBA;Other(s):</v>
      </c>
      <c r="E7858" s="1" t="str">
        <f>IFERROR(__xludf.DUMMYFUNCTION("UNIQUE(SPLIT(B7858,"";""))"),"Bash/Shell/PowerShell")</f>
        <v>Bash/Shell/PowerShell</v>
      </c>
      <c r="F7858" s="1" t="str">
        <f>IFERROR(__xludf.DUMMYFUNCTION("""COMPUTED_VALUE"""),"HTML/CSS")</f>
        <v>HTML/CSS</v>
      </c>
      <c r="G7858" s="1" t="str">
        <f>IFERROR(__xludf.DUMMYFUNCTION("""COMPUTED_VALUE"""),"JavaScript")</f>
        <v>JavaScript</v>
      </c>
      <c r="H7858" s="1" t="str">
        <f>IFERROR(__xludf.DUMMYFUNCTION("""COMPUTED_VALUE"""),"PHP")</f>
        <v>PHP</v>
      </c>
      <c r="I7858" s="1" t="str">
        <f>IFERROR(__xludf.DUMMYFUNCTION("""COMPUTED_VALUE"""),"SQL")</f>
        <v>SQL</v>
      </c>
      <c r="J7858" s="1" t="str">
        <f>IFERROR(__xludf.DUMMYFUNCTION("""COMPUTED_VALUE"""),"VBA")</f>
        <v>VBA</v>
      </c>
      <c r="K7858" s="1" t="str">
        <f>IFERROR(__xludf.DUMMYFUNCTION("""COMPUTED_VALUE"""),"Other(s):")</f>
        <v>Other(s):</v>
      </c>
    </row>
    <row r="7859">
      <c r="B7859" s="1" t="str">
        <f>IFERROR(__xludf.DUMMYFUNCTION("""COMPUTED_VALUE"""),"Bash/Shell/PowerShell;C;C++;C#;Go;HTML/CSS;JavaScript;PHP;Ruby;SQL")</f>
        <v>Bash/Shell/PowerShell;C;C++;C#;Go;HTML/CSS;JavaScript;PHP;Ruby;SQL</v>
      </c>
      <c r="E7859" s="1" t="str">
        <f>IFERROR(__xludf.DUMMYFUNCTION("UNIQUE(SPLIT(B7859,"";""))"),"Bash/Shell/PowerShell")</f>
        <v>Bash/Shell/PowerShell</v>
      </c>
      <c r="F7859" s="1" t="str">
        <f>IFERROR(__xludf.DUMMYFUNCTION("""COMPUTED_VALUE"""),"C")</f>
        <v>C</v>
      </c>
      <c r="G7859" s="1" t="str">
        <f>IFERROR(__xludf.DUMMYFUNCTION("""COMPUTED_VALUE"""),"C++")</f>
        <v>C++</v>
      </c>
      <c r="H7859" s="1" t="str">
        <f>IFERROR(__xludf.DUMMYFUNCTION("""COMPUTED_VALUE"""),"C#")</f>
        <v>C#</v>
      </c>
      <c r="I7859" s="1" t="str">
        <f>IFERROR(__xludf.DUMMYFUNCTION("""COMPUTED_VALUE"""),"Go")</f>
        <v>Go</v>
      </c>
      <c r="J7859" s="1" t="str">
        <f>IFERROR(__xludf.DUMMYFUNCTION("""COMPUTED_VALUE"""),"HTML/CSS")</f>
        <v>HTML/CSS</v>
      </c>
      <c r="K7859" s="1" t="str">
        <f>IFERROR(__xludf.DUMMYFUNCTION("""COMPUTED_VALUE"""),"JavaScript")</f>
        <v>JavaScript</v>
      </c>
      <c r="L7859" s="1" t="str">
        <f>IFERROR(__xludf.DUMMYFUNCTION("""COMPUTED_VALUE"""),"PHP")</f>
        <v>PHP</v>
      </c>
      <c r="M7859" s="1" t="str">
        <f>IFERROR(__xludf.DUMMYFUNCTION("""COMPUTED_VALUE"""),"Ruby")</f>
        <v>Ruby</v>
      </c>
      <c r="N7859" s="1" t="str">
        <f>IFERROR(__xludf.DUMMYFUNCTION("""COMPUTED_VALUE"""),"SQL")</f>
        <v>SQL</v>
      </c>
    </row>
    <row r="7860">
      <c r="B7860" s="1" t="str">
        <f>IFERROR(__xludf.DUMMYFUNCTION("""COMPUTED_VALUE"""),"Bash/Shell/PowerShell;C++;HTML/CSS;JavaScript;PHP;Python;SQL;TypeScript")</f>
        <v>Bash/Shell/PowerShell;C++;HTML/CSS;JavaScript;PHP;Python;SQL;TypeScript</v>
      </c>
      <c r="E7860" s="1" t="str">
        <f>IFERROR(__xludf.DUMMYFUNCTION("UNIQUE(SPLIT(B7860,"";""))"),"Bash/Shell/PowerShell")</f>
        <v>Bash/Shell/PowerShell</v>
      </c>
      <c r="F7860" s="1" t="str">
        <f>IFERROR(__xludf.DUMMYFUNCTION("""COMPUTED_VALUE"""),"C++")</f>
        <v>C++</v>
      </c>
      <c r="G7860" s="1" t="str">
        <f>IFERROR(__xludf.DUMMYFUNCTION("""COMPUTED_VALUE"""),"HTML/CSS")</f>
        <v>HTML/CSS</v>
      </c>
      <c r="H7860" s="1" t="str">
        <f>IFERROR(__xludf.DUMMYFUNCTION("""COMPUTED_VALUE"""),"JavaScript")</f>
        <v>JavaScript</v>
      </c>
      <c r="I7860" s="1" t="str">
        <f>IFERROR(__xludf.DUMMYFUNCTION("""COMPUTED_VALUE"""),"PHP")</f>
        <v>PHP</v>
      </c>
      <c r="J7860" s="1" t="str">
        <f>IFERROR(__xludf.DUMMYFUNCTION("""COMPUTED_VALUE"""),"Python")</f>
        <v>Python</v>
      </c>
      <c r="K7860" s="1" t="str">
        <f>IFERROR(__xludf.DUMMYFUNCTION("""COMPUTED_VALUE"""),"SQL")</f>
        <v>SQL</v>
      </c>
      <c r="L7860" s="1" t="str">
        <f>IFERROR(__xludf.DUMMYFUNCTION("""COMPUTED_VALUE"""),"TypeScript")</f>
        <v>TypeScript</v>
      </c>
    </row>
    <row r="7861">
      <c r="B7861" s="1" t="str">
        <f>IFERROR(__xludf.DUMMYFUNCTION("""COMPUTED_VALUE"""),"C#;Python")</f>
        <v>C#;Python</v>
      </c>
      <c r="E7861" s="1" t="str">
        <f>IFERROR(__xludf.DUMMYFUNCTION("UNIQUE(SPLIT(B7861,"";""))"),"C#")</f>
        <v>C#</v>
      </c>
      <c r="F7861" s="1" t="str">
        <f>IFERROR(__xludf.DUMMYFUNCTION("""COMPUTED_VALUE"""),"Python")</f>
        <v>Python</v>
      </c>
    </row>
    <row r="7862">
      <c r="B7862" s="1" t="str">
        <f>IFERROR(__xludf.DUMMYFUNCTION("""COMPUTED_VALUE"""),"HTML/CSS;JavaScript;PHP;SQL")</f>
        <v>HTML/CSS;JavaScript;PHP;SQL</v>
      </c>
      <c r="E7862" s="1" t="str">
        <f>IFERROR(__xludf.DUMMYFUNCTION("UNIQUE(SPLIT(B7862,"";""))"),"HTML/CSS")</f>
        <v>HTML/CSS</v>
      </c>
      <c r="F7862" s="1" t="str">
        <f>IFERROR(__xludf.DUMMYFUNCTION("""COMPUTED_VALUE"""),"JavaScript")</f>
        <v>JavaScript</v>
      </c>
      <c r="G7862" s="1" t="str">
        <f>IFERROR(__xludf.DUMMYFUNCTION("""COMPUTED_VALUE"""),"PHP")</f>
        <v>PHP</v>
      </c>
      <c r="H7862" s="1" t="str">
        <f>IFERROR(__xludf.DUMMYFUNCTION("""COMPUTED_VALUE"""),"SQL")</f>
        <v>SQL</v>
      </c>
    </row>
    <row r="7863">
      <c r="B7863" s="1" t="str">
        <f>IFERROR(__xludf.DUMMYFUNCTION("""COMPUTED_VALUE"""),"Bash/Shell/PowerShell;Java")</f>
        <v>Bash/Shell/PowerShell;Java</v>
      </c>
      <c r="E7863" s="1" t="str">
        <f>IFERROR(__xludf.DUMMYFUNCTION("UNIQUE(SPLIT(B7863,"";""))"),"Bash/Shell/PowerShell")</f>
        <v>Bash/Shell/PowerShell</v>
      </c>
      <c r="F7863" s="1" t="str">
        <f>IFERROR(__xludf.DUMMYFUNCTION("""COMPUTED_VALUE"""),"Java")</f>
        <v>Java</v>
      </c>
    </row>
    <row r="7864">
      <c r="B7864" s="1" t="str">
        <f>IFERROR(__xludf.DUMMYFUNCTION("""COMPUTED_VALUE"""),"Assembly;Bash/Shell/PowerShell;Java;Python;Ruby")</f>
        <v>Assembly;Bash/Shell/PowerShell;Java;Python;Ruby</v>
      </c>
      <c r="E7864" s="1" t="str">
        <f>IFERROR(__xludf.DUMMYFUNCTION("UNIQUE(SPLIT(B7864,"";""))"),"Assembly")</f>
        <v>Assembly</v>
      </c>
      <c r="F7864" s="1" t="str">
        <f>IFERROR(__xludf.DUMMYFUNCTION("""COMPUTED_VALUE"""),"Bash/Shell/PowerShell")</f>
        <v>Bash/Shell/PowerShell</v>
      </c>
      <c r="G7864" s="1" t="str">
        <f>IFERROR(__xludf.DUMMYFUNCTION("""COMPUTED_VALUE"""),"Java")</f>
        <v>Java</v>
      </c>
      <c r="H7864" s="1" t="str">
        <f>IFERROR(__xludf.DUMMYFUNCTION("""COMPUTED_VALUE"""),"Python")</f>
        <v>Python</v>
      </c>
      <c r="I7864" s="1" t="str">
        <f>IFERROR(__xludf.DUMMYFUNCTION("""COMPUTED_VALUE"""),"Ruby")</f>
        <v>Ruby</v>
      </c>
    </row>
    <row r="7865">
      <c r="B7865" s="1" t="str">
        <f>IFERROR(__xludf.DUMMYFUNCTION("""COMPUTED_VALUE"""),"C#;HTML/CSS;JavaScript;TypeScript")</f>
        <v>C#;HTML/CSS;JavaScript;TypeScript</v>
      </c>
      <c r="E7865" s="1" t="str">
        <f>IFERROR(__xludf.DUMMYFUNCTION("UNIQUE(SPLIT(B7865,"";""))"),"C#")</f>
        <v>C#</v>
      </c>
      <c r="F7865" s="1" t="str">
        <f>IFERROR(__xludf.DUMMYFUNCTION("""COMPUTED_VALUE"""),"HTML/CSS")</f>
        <v>HTML/CSS</v>
      </c>
      <c r="G7865" s="1" t="str">
        <f>IFERROR(__xludf.DUMMYFUNCTION("""COMPUTED_VALUE"""),"JavaScript")</f>
        <v>JavaScript</v>
      </c>
      <c r="H7865" s="1" t="str">
        <f>IFERROR(__xludf.DUMMYFUNCTION("""COMPUTED_VALUE"""),"TypeScript")</f>
        <v>TypeScript</v>
      </c>
    </row>
    <row r="7866">
      <c r="B7866" s="1" t="str">
        <f>IFERROR(__xludf.DUMMYFUNCTION("""COMPUTED_VALUE"""),"JavaScript;Python;Rust;SQL")</f>
        <v>JavaScript;Python;Rust;SQL</v>
      </c>
      <c r="E7866" s="1" t="str">
        <f>IFERROR(__xludf.DUMMYFUNCTION("UNIQUE(SPLIT(B7866,"";""))"),"JavaScript")</f>
        <v>JavaScript</v>
      </c>
      <c r="F7866" s="1" t="str">
        <f>IFERROR(__xludf.DUMMYFUNCTION("""COMPUTED_VALUE"""),"Python")</f>
        <v>Python</v>
      </c>
      <c r="G7866" s="1" t="str">
        <f>IFERROR(__xludf.DUMMYFUNCTION("""COMPUTED_VALUE"""),"Rust")</f>
        <v>Rust</v>
      </c>
      <c r="H7866" s="1" t="str">
        <f>IFERROR(__xludf.DUMMYFUNCTION("""COMPUTED_VALUE"""),"SQL")</f>
        <v>SQL</v>
      </c>
    </row>
    <row r="7867">
      <c r="B7867" s="1" t="str">
        <f>IFERROR(__xludf.DUMMYFUNCTION("""COMPUTED_VALUE"""),"HTML/CSS;JavaScript")</f>
        <v>HTML/CSS;JavaScript</v>
      </c>
      <c r="E7867" s="1" t="str">
        <f>IFERROR(__xludf.DUMMYFUNCTION("UNIQUE(SPLIT(B7867,"";""))"),"HTML/CSS")</f>
        <v>HTML/CSS</v>
      </c>
      <c r="F7867" s="1" t="str">
        <f>IFERROR(__xludf.DUMMYFUNCTION("""COMPUTED_VALUE"""),"JavaScript")</f>
        <v>JavaScript</v>
      </c>
    </row>
    <row r="7868">
      <c r="B7868" s="1" t="str">
        <f>IFERROR(__xludf.DUMMYFUNCTION("""COMPUTED_VALUE"""),"C#")</f>
        <v>C#</v>
      </c>
      <c r="E7868" s="1" t="str">
        <f>IFERROR(__xludf.DUMMYFUNCTION("UNIQUE(SPLIT(B7868,"";""))"),"C#")</f>
        <v>C#</v>
      </c>
    </row>
    <row r="7869">
      <c r="B7869" s="1" t="str">
        <f>IFERROR(__xludf.DUMMYFUNCTION("""COMPUTED_VALUE"""),"C;C++;Other(s):")</f>
        <v>C;C++;Other(s):</v>
      </c>
      <c r="E7869" s="1" t="str">
        <f>IFERROR(__xludf.DUMMYFUNCTION("UNIQUE(SPLIT(B7869,"";""))"),"C")</f>
        <v>C</v>
      </c>
      <c r="F7869" s="1" t="str">
        <f>IFERROR(__xludf.DUMMYFUNCTION("""COMPUTED_VALUE"""),"C++")</f>
        <v>C++</v>
      </c>
      <c r="G7869" s="1" t="str">
        <f>IFERROR(__xludf.DUMMYFUNCTION("""COMPUTED_VALUE"""),"Other(s):")</f>
        <v>Other(s):</v>
      </c>
    </row>
    <row r="7870">
      <c r="B7870" s="1" t="str">
        <f>IFERROR(__xludf.DUMMYFUNCTION("""COMPUTED_VALUE"""),"Bash/Shell/PowerShell;C++;C#;HTML/CSS;Java;JavaScript;PHP;SQL")</f>
        <v>Bash/Shell/PowerShell;C++;C#;HTML/CSS;Java;JavaScript;PHP;SQL</v>
      </c>
      <c r="E7870" s="1" t="str">
        <f>IFERROR(__xludf.DUMMYFUNCTION("UNIQUE(SPLIT(B7870,"";""))"),"Bash/Shell/PowerShell")</f>
        <v>Bash/Shell/PowerShell</v>
      </c>
      <c r="F7870" s="1" t="str">
        <f>IFERROR(__xludf.DUMMYFUNCTION("""COMPUTED_VALUE"""),"C++")</f>
        <v>C++</v>
      </c>
      <c r="G7870" s="1" t="str">
        <f>IFERROR(__xludf.DUMMYFUNCTION("""COMPUTED_VALUE"""),"C#")</f>
        <v>C#</v>
      </c>
      <c r="H7870" s="1" t="str">
        <f>IFERROR(__xludf.DUMMYFUNCTION("""COMPUTED_VALUE"""),"HTML/CSS")</f>
        <v>HTML/CSS</v>
      </c>
      <c r="I7870" s="1" t="str">
        <f>IFERROR(__xludf.DUMMYFUNCTION("""COMPUTED_VALUE"""),"Java")</f>
        <v>Java</v>
      </c>
      <c r="J7870" s="1" t="str">
        <f>IFERROR(__xludf.DUMMYFUNCTION("""COMPUTED_VALUE"""),"JavaScript")</f>
        <v>JavaScript</v>
      </c>
      <c r="K7870" s="1" t="str">
        <f>IFERROR(__xludf.DUMMYFUNCTION("""COMPUTED_VALUE"""),"PHP")</f>
        <v>PHP</v>
      </c>
      <c r="L7870" s="1" t="str">
        <f>IFERROR(__xludf.DUMMYFUNCTION("""COMPUTED_VALUE"""),"SQL")</f>
        <v>SQL</v>
      </c>
    </row>
    <row r="7871">
      <c r="B7871" s="1" t="str">
        <f>IFERROR(__xludf.DUMMYFUNCTION("""COMPUTED_VALUE"""),"Bash/Shell/PowerShell;C#;Go;JavaScript")</f>
        <v>Bash/Shell/PowerShell;C#;Go;JavaScript</v>
      </c>
      <c r="E7871" s="1" t="str">
        <f>IFERROR(__xludf.DUMMYFUNCTION("UNIQUE(SPLIT(B7871,"";""))"),"Bash/Shell/PowerShell")</f>
        <v>Bash/Shell/PowerShell</v>
      </c>
      <c r="F7871" s="1" t="str">
        <f>IFERROR(__xludf.DUMMYFUNCTION("""COMPUTED_VALUE"""),"C#")</f>
        <v>C#</v>
      </c>
      <c r="G7871" s="1" t="str">
        <f>IFERROR(__xludf.DUMMYFUNCTION("""COMPUTED_VALUE"""),"Go")</f>
        <v>Go</v>
      </c>
      <c r="H7871" s="1" t="str">
        <f>IFERROR(__xludf.DUMMYFUNCTION("""COMPUTED_VALUE"""),"JavaScript")</f>
        <v>JavaScript</v>
      </c>
    </row>
    <row r="7872">
      <c r="B7872" s="1" t="str">
        <f>IFERROR(__xludf.DUMMYFUNCTION("""COMPUTED_VALUE"""),"HTML/CSS;JavaScript;PHP;SQL")</f>
        <v>HTML/CSS;JavaScript;PHP;SQL</v>
      </c>
      <c r="E7872" s="1" t="str">
        <f>IFERROR(__xludf.DUMMYFUNCTION("UNIQUE(SPLIT(B7872,"";""))"),"HTML/CSS")</f>
        <v>HTML/CSS</v>
      </c>
      <c r="F7872" s="1" t="str">
        <f>IFERROR(__xludf.DUMMYFUNCTION("""COMPUTED_VALUE"""),"JavaScript")</f>
        <v>JavaScript</v>
      </c>
      <c r="G7872" s="1" t="str">
        <f>IFERROR(__xludf.DUMMYFUNCTION("""COMPUTED_VALUE"""),"PHP")</f>
        <v>PHP</v>
      </c>
      <c r="H7872" s="1" t="str">
        <f>IFERROR(__xludf.DUMMYFUNCTION("""COMPUTED_VALUE"""),"SQL")</f>
        <v>SQL</v>
      </c>
    </row>
    <row r="7873">
      <c r="B7873" s="1" t="str">
        <f>IFERROR(__xludf.DUMMYFUNCTION("""COMPUTED_VALUE"""),"Bash/Shell/PowerShell;C;C++;Java;Python;SQL")</f>
        <v>Bash/Shell/PowerShell;C;C++;Java;Python;SQL</v>
      </c>
      <c r="E7873" s="1" t="str">
        <f>IFERROR(__xludf.DUMMYFUNCTION("UNIQUE(SPLIT(B7873,"";""))"),"Bash/Shell/PowerShell")</f>
        <v>Bash/Shell/PowerShell</v>
      </c>
      <c r="F7873" s="1" t="str">
        <f>IFERROR(__xludf.DUMMYFUNCTION("""COMPUTED_VALUE"""),"C")</f>
        <v>C</v>
      </c>
      <c r="G7873" s="1" t="str">
        <f>IFERROR(__xludf.DUMMYFUNCTION("""COMPUTED_VALUE"""),"C++")</f>
        <v>C++</v>
      </c>
      <c r="H7873" s="1" t="str">
        <f>IFERROR(__xludf.DUMMYFUNCTION("""COMPUTED_VALUE"""),"Java")</f>
        <v>Java</v>
      </c>
      <c r="I7873" s="1" t="str">
        <f>IFERROR(__xludf.DUMMYFUNCTION("""COMPUTED_VALUE"""),"Python")</f>
        <v>Python</v>
      </c>
      <c r="J7873" s="1" t="str">
        <f>IFERROR(__xludf.DUMMYFUNCTION("""COMPUTED_VALUE"""),"SQL")</f>
        <v>SQL</v>
      </c>
    </row>
    <row r="7874">
      <c r="B7874" s="1" t="str">
        <f>IFERROR(__xludf.DUMMYFUNCTION("""COMPUTED_VALUE"""),"C;C++;C#;HTML/CSS;Java;JavaScript;PHP;SQL")</f>
        <v>C;C++;C#;HTML/CSS;Java;JavaScript;PHP;SQL</v>
      </c>
      <c r="E7874" s="1" t="str">
        <f>IFERROR(__xludf.DUMMYFUNCTION("UNIQUE(SPLIT(B7874,"";""))"),"C")</f>
        <v>C</v>
      </c>
      <c r="F7874" s="1" t="str">
        <f>IFERROR(__xludf.DUMMYFUNCTION("""COMPUTED_VALUE"""),"C++")</f>
        <v>C++</v>
      </c>
      <c r="G7874" s="1" t="str">
        <f>IFERROR(__xludf.DUMMYFUNCTION("""COMPUTED_VALUE"""),"C#")</f>
        <v>C#</v>
      </c>
      <c r="H7874" s="1" t="str">
        <f>IFERROR(__xludf.DUMMYFUNCTION("""COMPUTED_VALUE"""),"HTML/CSS")</f>
        <v>HTML/CSS</v>
      </c>
      <c r="I7874" s="1" t="str">
        <f>IFERROR(__xludf.DUMMYFUNCTION("""COMPUTED_VALUE"""),"Java")</f>
        <v>Java</v>
      </c>
      <c r="J7874" s="1" t="str">
        <f>IFERROR(__xludf.DUMMYFUNCTION("""COMPUTED_VALUE"""),"JavaScript")</f>
        <v>JavaScript</v>
      </c>
      <c r="K7874" s="1" t="str">
        <f>IFERROR(__xludf.DUMMYFUNCTION("""COMPUTED_VALUE"""),"PHP")</f>
        <v>PHP</v>
      </c>
      <c r="L7874" s="1" t="str">
        <f>IFERROR(__xludf.DUMMYFUNCTION("""COMPUTED_VALUE"""),"SQL")</f>
        <v>SQL</v>
      </c>
    </row>
    <row r="7875">
      <c r="B7875" s="1" t="str">
        <f>IFERROR(__xludf.DUMMYFUNCTION("""COMPUTED_VALUE"""),"C#")</f>
        <v>C#</v>
      </c>
      <c r="E7875" s="1" t="str">
        <f>IFERROR(__xludf.DUMMYFUNCTION("UNIQUE(SPLIT(B7875,"";""))"),"C#")</f>
        <v>C#</v>
      </c>
    </row>
    <row r="7876">
      <c r="B7876" s="1" t="str">
        <f>IFERROR(__xludf.DUMMYFUNCTION("""COMPUTED_VALUE"""),"Bash/Shell/PowerShell;Clojure;HTML/CSS;JavaScript;Python;SQL;TypeScript")</f>
        <v>Bash/Shell/PowerShell;Clojure;HTML/CSS;JavaScript;Python;SQL;TypeScript</v>
      </c>
      <c r="E7876" s="1" t="str">
        <f>IFERROR(__xludf.DUMMYFUNCTION("UNIQUE(SPLIT(B7876,"";""))"),"Bash/Shell/PowerShell")</f>
        <v>Bash/Shell/PowerShell</v>
      </c>
      <c r="F7876" s="1" t="str">
        <f>IFERROR(__xludf.DUMMYFUNCTION("""COMPUTED_VALUE"""),"Clojure")</f>
        <v>Clojure</v>
      </c>
      <c r="G7876" s="1" t="str">
        <f>IFERROR(__xludf.DUMMYFUNCTION("""COMPUTED_VALUE"""),"HTML/CSS")</f>
        <v>HTML/CSS</v>
      </c>
      <c r="H7876" s="1" t="str">
        <f>IFERROR(__xludf.DUMMYFUNCTION("""COMPUTED_VALUE"""),"JavaScript")</f>
        <v>JavaScript</v>
      </c>
      <c r="I7876" s="1" t="str">
        <f>IFERROR(__xludf.DUMMYFUNCTION("""COMPUTED_VALUE"""),"Python")</f>
        <v>Python</v>
      </c>
      <c r="J7876" s="1" t="str">
        <f>IFERROR(__xludf.DUMMYFUNCTION("""COMPUTED_VALUE"""),"SQL")</f>
        <v>SQL</v>
      </c>
      <c r="K7876" s="1" t="str">
        <f>IFERROR(__xludf.DUMMYFUNCTION("""COMPUTED_VALUE"""),"TypeScript")</f>
        <v>TypeScript</v>
      </c>
    </row>
    <row r="7877">
      <c r="B7877" s="1" t="str">
        <f>IFERROR(__xludf.DUMMYFUNCTION("""COMPUTED_VALUE"""),"C++;C#")</f>
        <v>C++;C#</v>
      </c>
      <c r="E7877" s="1" t="str">
        <f>IFERROR(__xludf.DUMMYFUNCTION("UNIQUE(SPLIT(B7877,"";""))"),"C++")</f>
        <v>C++</v>
      </c>
      <c r="F7877" s="1" t="str">
        <f>IFERROR(__xludf.DUMMYFUNCTION("""COMPUTED_VALUE"""),"C#")</f>
        <v>C#</v>
      </c>
    </row>
    <row r="7878">
      <c r="B7878" s="1" t="str">
        <f>IFERROR(__xludf.DUMMYFUNCTION("""COMPUTED_VALUE"""),"HTML/CSS;Java;JavaScript;PHP;Python")</f>
        <v>HTML/CSS;Java;JavaScript;PHP;Python</v>
      </c>
      <c r="E7878" s="1" t="str">
        <f>IFERROR(__xludf.DUMMYFUNCTION("UNIQUE(SPLIT(B7878,"";""))"),"HTML/CSS")</f>
        <v>HTML/CSS</v>
      </c>
      <c r="F7878" s="1" t="str">
        <f>IFERROR(__xludf.DUMMYFUNCTION("""COMPUTED_VALUE"""),"Java")</f>
        <v>Java</v>
      </c>
      <c r="G7878" s="1" t="str">
        <f>IFERROR(__xludf.DUMMYFUNCTION("""COMPUTED_VALUE"""),"JavaScript")</f>
        <v>JavaScript</v>
      </c>
      <c r="H7878" s="1" t="str">
        <f>IFERROR(__xludf.DUMMYFUNCTION("""COMPUTED_VALUE"""),"PHP")</f>
        <v>PHP</v>
      </c>
      <c r="I7878" s="1" t="str">
        <f>IFERROR(__xludf.DUMMYFUNCTION("""COMPUTED_VALUE"""),"Python")</f>
        <v>Python</v>
      </c>
    </row>
    <row r="7879">
      <c r="B7879" s="1" t="str">
        <f>IFERROR(__xludf.DUMMYFUNCTION("""COMPUTED_VALUE"""),"Bash/Shell/PowerShell;HTML/CSS;Java")</f>
        <v>Bash/Shell/PowerShell;HTML/CSS;Java</v>
      </c>
      <c r="E7879" s="1" t="str">
        <f>IFERROR(__xludf.DUMMYFUNCTION("UNIQUE(SPLIT(B7879,"";""))"),"Bash/Shell/PowerShell")</f>
        <v>Bash/Shell/PowerShell</v>
      </c>
      <c r="F7879" s="1" t="str">
        <f>IFERROR(__xludf.DUMMYFUNCTION("""COMPUTED_VALUE"""),"HTML/CSS")</f>
        <v>HTML/CSS</v>
      </c>
      <c r="G7879" s="1" t="str">
        <f>IFERROR(__xludf.DUMMYFUNCTION("""COMPUTED_VALUE"""),"Java")</f>
        <v>Java</v>
      </c>
    </row>
    <row r="7880">
      <c r="B7880" s="1" t="str">
        <f>IFERROR(__xludf.DUMMYFUNCTION("""COMPUTED_VALUE"""),"Python;R")</f>
        <v>Python;R</v>
      </c>
      <c r="E7880" s="1" t="str">
        <f>IFERROR(__xludf.DUMMYFUNCTION("UNIQUE(SPLIT(B7880,"";""))"),"Python")</f>
        <v>Python</v>
      </c>
      <c r="F7880" s="1" t="str">
        <f>IFERROR(__xludf.DUMMYFUNCTION("""COMPUTED_VALUE"""),"R")</f>
        <v>R</v>
      </c>
    </row>
    <row r="7881">
      <c r="B7881" s="1" t="str">
        <f>IFERROR(__xludf.DUMMYFUNCTION("""COMPUTED_VALUE"""),"Bash/Shell/PowerShell;C;HTML/CSS;JavaScript;Python;SQL;Swift")</f>
        <v>Bash/Shell/PowerShell;C;HTML/CSS;JavaScript;Python;SQL;Swift</v>
      </c>
      <c r="E7881" s="1" t="str">
        <f>IFERROR(__xludf.DUMMYFUNCTION("UNIQUE(SPLIT(B7881,"";""))"),"Bash/Shell/PowerShell")</f>
        <v>Bash/Shell/PowerShell</v>
      </c>
      <c r="F7881" s="1" t="str">
        <f>IFERROR(__xludf.DUMMYFUNCTION("""COMPUTED_VALUE"""),"C")</f>
        <v>C</v>
      </c>
      <c r="G7881" s="1" t="str">
        <f>IFERROR(__xludf.DUMMYFUNCTION("""COMPUTED_VALUE"""),"HTML/CSS")</f>
        <v>HTML/CSS</v>
      </c>
      <c r="H7881" s="1" t="str">
        <f>IFERROR(__xludf.DUMMYFUNCTION("""COMPUTED_VALUE"""),"JavaScript")</f>
        <v>JavaScript</v>
      </c>
      <c r="I7881" s="1" t="str">
        <f>IFERROR(__xludf.DUMMYFUNCTION("""COMPUTED_VALUE"""),"Python")</f>
        <v>Python</v>
      </c>
      <c r="J7881" s="1" t="str">
        <f>IFERROR(__xludf.DUMMYFUNCTION("""COMPUTED_VALUE"""),"SQL")</f>
        <v>SQL</v>
      </c>
      <c r="K7881" s="1" t="str">
        <f>IFERROR(__xludf.DUMMYFUNCTION("""COMPUTED_VALUE"""),"Swift")</f>
        <v>Swift</v>
      </c>
    </row>
    <row r="7882">
      <c r="B7882" s="1" t="str">
        <f>IFERROR(__xludf.DUMMYFUNCTION("""COMPUTED_VALUE"""),"Java;Ruby;Scala;SQL")</f>
        <v>Java;Ruby;Scala;SQL</v>
      </c>
      <c r="E7882" s="1" t="str">
        <f>IFERROR(__xludf.DUMMYFUNCTION("UNIQUE(SPLIT(B7882,"";""))"),"Java")</f>
        <v>Java</v>
      </c>
      <c r="F7882" s="1" t="str">
        <f>IFERROR(__xludf.DUMMYFUNCTION("""COMPUTED_VALUE"""),"Ruby")</f>
        <v>Ruby</v>
      </c>
      <c r="G7882" s="1" t="str">
        <f>IFERROR(__xludf.DUMMYFUNCTION("""COMPUTED_VALUE"""),"Scala")</f>
        <v>Scala</v>
      </c>
      <c r="H7882" s="1" t="str">
        <f>IFERROR(__xludf.DUMMYFUNCTION("""COMPUTED_VALUE"""),"SQL")</f>
        <v>SQL</v>
      </c>
    </row>
    <row r="7883">
      <c r="B7883" s="1" t="str">
        <f>IFERROR(__xludf.DUMMYFUNCTION("""COMPUTED_VALUE"""),"C;C++;Java;Other(s):")</f>
        <v>C;C++;Java;Other(s):</v>
      </c>
      <c r="E7883" s="1" t="str">
        <f>IFERROR(__xludf.DUMMYFUNCTION("UNIQUE(SPLIT(B7883,"";""))"),"C")</f>
        <v>C</v>
      </c>
      <c r="F7883" s="1" t="str">
        <f>IFERROR(__xludf.DUMMYFUNCTION("""COMPUTED_VALUE"""),"C++")</f>
        <v>C++</v>
      </c>
      <c r="G7883" s="1" t="str">
        <f>IFERROR(__xludf.DUMMYFUNCTION("""COMPUTED_VALUE"""),"Java")</f>
        <v>Java</v>
      </c>
      <c r="H7883" s="1" t="str">
        <f>IFERROR(__xludf.DUMMYFUNCTION("""COMPUTED_VALUE"""),"Other(s):")</f>
        <v>Other(s):</v>
      </c>
    </row>
    <row r="7884">
      <c r="B7884" s="1" t="str">
        <f>IFERROR(__xludf.DUMMYFUNCTION("""COMPUTED_VALUE"""),"Bash/Shell/PowerShell;Python;R;SQL")</f>
        <v>Bash/Shell/PowerShell;Python;R;SQL</v>
      </c>
      <c r="E7884" s="1" t="str">
        <f>IFERROR(__xludf.DUMMYFUNCTION("UNIQUE(SPLIT(B7884,"";""))"),"Bash/Shell/PowerShell")</f>
        <v>Bash/Shell/PowerShell</v>
      </c>
      <c r="F7884" s="1" t="str">
        <f>IFERROR(__xludf.DUMMYFUNCTION("""COMPUTED_VALUE"""),"Python")</f>
        <v>Python</v>
      </c>
      <c r="G7884" s="1" t="str">
        <f>IFERROR(__xludf.DUMMYFUNCTION("""COMPUTED_VALUE"""),"R")</f>
        <v>R</v>
      </c>
      <c r="H7884" s="1" t="str">
        <f>IFERROR(__xludf.DUMMYFUNCTION("""COMPUTED_VALUE"""),"SQL")</f>
        <v>SQL</v>
      </c>
    </row>
    <row r="7885">
      <c r="B7885" s="1" t="str">
        <f>IFERROR(__xludf.DUMMYFUNCTION("""COMPUTED_VALUE"""),"Assembly;Ruby;WebAssembly;Other(s):")</f>
        <v>Assembly;Ruby;WebAssembly;Other(s):</v>
      </c>
      <c r="E7885" s="1" t="str">
        <f>IFERROR(__xludf.DUMMYFUNCTION("UNIQUE(SPLIT(B7885,"";""))"),"Assembly")</f>
        <v>Assembly</v>
      </c>
      <c r="F7885" s="1" t="str">
        <f>IFERROR(__xludf.DUMMYFUNCTION("""COMPUTED_VALUE"""),"Ruby")</f>
        <v>Ruby</v>
      </c>
      <c r="G7885" s="1" t="str">
        <f>IFERROR(__xludf.DUMMYFUNCTION("""COMPUTED_VALUE"""),"WebAssembly")</f>
        <v>WebAssembly</v>
      </c>
      <c r="H7885" s="1" t="str">
        <f>IFERROR(__xludf.DUMMYFUNCTION("""COMPUTED_VALUE"""),"Other(s):")</f>
        <v>Other(s):</v>
      </c>
    </row>
    <row r="7886">
      <c r="B7886" s="1" t="str">
        <f>IFERROR(__xludf.DUMMYFUNCTION("""COMPUTED_VALUE"""),"C#;HTML/CSS;JavaScript;Python;SQL")</f>
        <v>C#;HTML/CSS;JavaScript;Python;SQL</v>
      </c>
      <c r="E7886" s="1" t="str">
        <f>IFERROR(__xludf.DUMMYFUNCTION("UNIQUE(SPLIT(B7886,"";""))"),"C#")</f>
        <v>C#</v>
      </c>
      <c r="F7886" s="1" t="str">
        <f>IFERROR(__xludf.DUMMYFUNCTION("""COMPUTED_VALUE"""),"HTML/CSS")</f>
        <v>HTML/CSS</v>
      </c>
      <c r="G7886" s="1" t="str">
        <f>IFERROR(__xludf.DUMMYFUNCTION("""COMPUTED_VALUE"""),"JavaScript")</f>
        <v>JavaScript</v>
      </c>
      <c r="H7886" s="1" t="str">
        <f>IFERROR(__xludf.DUMMYFUNCTION("""COMPUTED_VALUE"""),"Python")</f>
        <v>Python</v>
      </c>
      <c r="I7886" s="1" t="str">
        <f>IFERROR(__xludf.DUMMYFUNCTION("""COMPUTED_VALUE"""),"SQL")</f>
        <v>SQL</v>
      </c>
    </row>
    <row r="7887">
      <c r="B7887" s="1" t="str">
        <f>IFERROR(__xludf.DUMMYFUNCTION("""COMPUTED_VALUE"""),"HTML/CSS;Java;JavaScript;Ruby;TypeScript")</f>
        <v>HTML/CSS;Java;JavaScript;Ruby;TypeScript</v>
      </c>
      <c r="E7887" s="1" t="str">
        <f>IFERROR(__xludf.DUMMYFUNCTION("UNIQUE(SPLIT(B7887,"";""))"),"HTML/CSS")</f>
        <v>HTML/CSS</v>
      </c>
      <c r="F7887" s="1" t="str">
        <f>IFERROR(__xludf.DUMMYFUNCTION("""COMPUTED_VALUE"""),"Java")</f>
        <v>Java</v>
      </c>
      <c r="G7887" s="1" t="str">
        <f>IFERROR(__xludf.DUMMYFUNCTION("""COMPUTED_VALUE"""),"JavaScript")</f>
        <v>JavaScript</v>
      </c>
      <c r="H7887" s="1" t="str">
        <f>IFERROR(__xludf.DUMMYFUNCTION("""COMPUTED_VALUE"""),"Ruby")</f>
        <v>Ruby</v>
      </c>
      <c r="I7887" s="1" t="str">
        <f>IFERROR(__xludf.DUMMYFUNCTION("""COMPUTED_VALUE"""),"TypeScript")</f>
        <v>TypeScript</v>
      </c>
    </row>
    <row r="7888">
      <c r="B7888" s="1" t="str">
        <f>IFERROR(__xludf.DUMMYFUNCTION("""COMPUTED_VALUE"""),"Bash/Shell/PowerShell;C#;HTML/CSS;JavaScript;SQL;VBA")</f>
        <v>Bash/Shell/PowerShell;C#;HTML/CSS;JavaScript;SQL;VBA</v>
      </c>
      <c r="E7888" s="1" t="str">
        <f>IFERROR(__xludf.DUMMYFUNCTION("UNIQUE(SPLIT(B7888,"";""))"),"Bash/Shell/PowerShell")</f>
        <v>Bash/Shell/PowerShell</v>
      </c>
      <c r="F7888" s="1" t="str">
        <f>IFERROR(__xludf.DUMMYFUNCTION("""COMPUTED_VALUE"""),"C#")</f>
        <v>C#</v>
      </c>
      <c r="G7888" s="1" t="str">
        <f>IFERROR(__xludf.DUMMYFUNCTION("""COMPUTED_VALUE"""),"HTML/CSS")</f>
        <v>HTML/CSS</v>
      </c>
      <c r="H7888" s="1" t="str">
        <f>IFERROR(__xludf.DUMMYFUNCTION("""COMPUTED_VALUE"""),"JavaScript")</f>
        <v>JavaScript</v>
      </c>
      <c r="I7888" s="1" t="str">
        <f>IFERROR(__xludf.DUMMYFUNCTION("""COMPUTED_VALUE"""),"SQL")</f>
        <v>SQL</v>
      </c>
      <c r="J7888" s="1" t="str">
        <f>IFERROR(__xludf.DUMMYFUNCTION("""COMPUTED_VALUE"""),"VBA")</f>
        <v>VBA</v>
      </c>
    </row>
    <row r="7889">
      <c r="B7889" s="1" t="str">
        <f>IFERROR(__xludf.DUMMYFUNCTION("""COMPUTED_VALUE"""),"Assembly;R")</f>
        <v>Assembly;R</v>
      </c>
      <c r="E7889" s="1" t="str">
        <f>IFERROR(__xludf.DUMMYFUNCTION("UNIQUE(SPLIT(B7889,"";""))"),"Assembly")</f>
        <v>Assembly</v>
      </c>
      <c r="F7889" s="1" t="str">
        <f>IFERROR(__xludf.DUMMYFUNCTION("""COMPUTED_VALUE"""),"R")</f>
        <v>R</v>
      </c>
    </row>
    <row r="7890">
      <c r="B7890" s="1" t="str">
        <f>IFERROR(__xludf.DUMMYFUNCTION("""COMPUTED_VALUE"""),"Bash/Shell/PowerShell;C;C++;HTML/CSS;Java;Kotlin;Python")</f>
        <v>Bash/Shell/PowerShell;C;C++;HTML/CSS;Java;Kotlin;Python</v>
      </c>
      <c r="E7890" s="1" t="str">
        <f>IFERROR(__xludf.DUMMYFUNCTION("UNIQUE(SPLIT(B7890,"";""))"),"Bash/Shell/PowerShell")</f>
        <v>Bash/Shell/PowerShell</v>
      </c>
      <c r="F7890" s="1" t="str">
        <f>IFERROR(__xludf.DUMMYFUNCTION("""COMPUTED_VALUE"""),"C")</f>
        <v>C</v>
      </c>
      <c r="G7890" s="1" t="str">
        <f>IFERROR(__xludf.DUMMYFUNCTION("""COMPUTED_VALUE"""),"C++")</f>
        <v>C++</v>
      </c>
      <c r="H7890" s="1" t="str">
        <f>IFERROR(__xludf.DUMMYFUNCTION("""COMPUTED_VALUE"""),"HTML/CSS")</f>
        <v>HTML/CSS</v>
      </c>
      <c r="I7890" s="1" t="str">
        <f>IFERROR(__xludf.DUMMYFUNCTION("""COMPUTED_VALUE"""),"Java")</f>
        <v>Java</v>
      </c>
      <c r="J7890" s="1" t="str">
        <f>IFERROR(__xludf.DUMMYFUNCTION("""COMPUTED_VALUE"""),"Kotlin")</f>
        <v>Kotlin</v>
      </c>
      <c r="K7890" s="1" t="str">
        <f>IFERROR(__xludf.DUMMYFUNCTION("""COMPUTED_VALUE"""),"Python")</f>
        <v>Python</v>
      </c>
    </row>
    <row r="7891">
      <c r="B7891" s="1" t="str">
        <f>IFERROR(__xludf.DUMMYFUNCTION("""COMPUTED_VALUE"""),"Bash/Shell/PowerShell;C#;Go;HTML/CSS;JavaScript;Python;Ruby;SQL;TypeScript")</f>
        <v>Bash/Shell/PowerShell;C#;Go;HTML/CSS;JavaScript;Python;Ruby;SQL;TypeScript</v>
      </c>
      <c r="E7891" s="1" t="str">
        <f>IFERROR(__xludf.DUMMYFUNCTION("UNIQUE(SPLIT(B7891,"";""))"),"Bash/Shell/PowerShell")</f>
        <v>Bash/Shell/PowerShell</v>
      </c>
      <c r="F7891" s="1" t="str">
        <f>IFERROR(__xludf.DUMMYFUNCTION("""COMPUTED_VALUE"""),"C#")</f>
        <v>C#</v>
      </c>
      <c r="G7891" s="1" t="str">
        <f>IFERROR(__xludf.DUMMYFUNCTION("""COMPUTED_VALUE"""),"Go")</f>
        <v>Go</v>
      </c>
      <c r="H7891" s="1" t="str">
        <f>IFERROR(__xludf.DUMMYFUNCTION("""COMPUTED_VALUE"""),"HTML/CSS")</f>
        <v>HTML/CSS</v>
      </c>
      <c r="I7891" s="1" t="str">
        <f>IFERROR(__xludf.DUMMYFUNCTION("""COMPUTED_VALUE"""),"JavaScript")</f>
        <v>JavaScript</v>
      </c>
      <c r="J7891" s="1" t="str">
        <f>IFERROR(__xludf.DUMMYFUNCTION("""COMPUTED_VALUE"""),"Python")</f>
        <v>Python</v>
      </c>
      <c r="K7891" s="1" t="str">
        <f>IFERROR(__xludf.DUMMYFUNCTION("""COMPUTED_VALUE"""),"Ruby")</f>
        <v>Ruby</v>
      </c>
      <c r="L7891" s="1" t="str">
        <f>IFERROR(__xludf.DUMMYFUNCTION("""COMPUTED_VALUE"""),"SQL")</f>
        <v>SQL</v>
      </c>
      <c r="M7891" s="1" t="str">
        <f>IFERROR(__xludf.DUMMYFUNCTION("""COMPUTED_VALUE"""),"TypeScript")</f>
        <v>TypeScript</v>
      </c>
    </row>
    <row r="7892">
      <c r="B7892" s="1" t="str">
        <f>IFERROR(__xludf.DUMMYFUNCTION("""COMPUTED_VALUE"""),"Bash/Shell/PowerShell;Java;Python;R;Scala;SQL")</f>
        <v>Bash/Shell/PowerShell;Java;Python;R;Scala;SQL</v>
      </c>
      <c r="E7892" s="1" t="str">
        <f>IFERROR(__xludf.DUMMYFUNCTION("UNIQUE(SPLIT(B7892,"";""))"),"Bash/Shell/PowerShell")</f>
        <v>Bash/Shell/PowerShell</v>
      </c>
      <c r="F7892" s="1" t="str">
        <f>IFERROR(__xludf.DUMMYFUNCTION("""COMPUTED_VALUE"""),"Java")</f>
        <v>Java</v>
      </c>
      <c r="G7892" s="1" t="str">
        <f>IFERROR(__xludf.DUMMYFUNCTION("""COMPUTED_VALUE"""),"Python")</f>
        <v>Python</v>
      </c>
      <c r="H7892" s="1" t="str">
        <f>IFERROR(__xludf.DUMMYFUNCTION("""COMPUTED_VALUE"""),"R")</f>
        <v>R</v>
      </c>
      <c r="I7892" s="1" t="str">
        <f>IFERROR(__xludf.DUMMYFUNCTION("""COMPUTED_VALUE"""),"Scala")</f>
        <v>Scala</v>
      </c>
      <c r="J7892" s="1" t="str">
        <f>IFERROR(__xludf.DUMMYFUNCTION("""COMPUTED_VALUE"""),"SQL")</f>
        <v>SQL</v>
      </c>
    </row>
    <row r="7893">
      <c r="B7893" s="1" t="str">
        <f>IFERROR(__xludf.DUMMYFUNCTION("""COMPUTED_VALUE"""),"Bash/Shell/PowerShell;C#;Go;HTML/CSS;Python;SQL;VBA")</f>
        <v>Bash/Shell/PowerShell;C#;Go;HTML/CSS;Python;SQL;VBA</v>
      </c>
      <c r="E7893" s="1" t="str">
        <f>IFERROR(__xludf.DUMMYFUNCTION("UNIQUE(SPLIT(B7893,"";""))"),"Bash/Shell/PowerShell")</f>
        <v>Bash/Shell/PowerShell</v>
      </c>
      <c r="F7893" s="1" t="str">
        <f>IFERROR(__xludf.DUMMYFUNCTION("""COMPUTED_VALUE"""),"C#")</f>
        <v>C#</v>
      </c>
      <c r="G7893" s="1" t="str">
        <f>IFERROR(__xludf.DUMMYFUNCTION("""COMPUTED_VALUE"""),"Go")</f>
        <v>Go</v>
      </c>
      <c r="H7893" s="1" t="str">
        <f>IFERROR(__xludf.DUMMYFUNCTION("""COMPUTED_VALUE"""),"HTML/CSS")</f>
        <v>HTML/CSS</v>
      </c>
      <c r="I7893" s="1" t="str">
        <f>IFERROR(__xludf.DUMMYFUNCTION("""COMPUTED_VALUE"""),"Python")</f>
        <v>Python</v>
      </c>
      <c r="J7893" s="1" t="str">
        <f>IFERROR(__xludf.DUMMYFUNCTION("""COMPUTED_VALUE"""),"SQL")</f>
        <v>SQL</v>
      </c>
      <c r="K7893" s="1" t="str">
        <f>IFERROR(__xludf.DUMMYFUNCTION("""COMPUTED_VALUE"""),"VBA")</f>
        <v>VBA</v>
      </c>
    </row>
    <row r="7894">
      <c r="B7894" s="1" t="str">
        <f>IFERROR(__xludf.DUMMYFUNCTION("""COMPUTED_VALUE"""),"C#;HTML/CSS;JavaScript;SQL;TypeScript")</f>
        <v>C#;HTML/CSS;JavaScript;SQL;TypeScript</v>
      </c>
      <c r="E7894" s="1" t="str">
        <f>IFERROR(__xludf.DUMMYFUNCTION("UNIQUE(SPLIT(B7894,"";""))"),"C#")</f>
        <v>C#</v>
      </c>
      <c r="F7894" s="1" t="str">
        <f>IFERROR(__xludf.DUMMYFUNCTION("""COMPUTED_VALUE"""),"HTML/CSS")</f>
        <v>HTML/CSS</v>
      </c>
      <c r="G7894" s="1" t="str">
        <f>IFERROR(__xludf.DUMMYFUNCTION("""COMPUTED_VALUE"""),"JavaScript")</f>
        <v>JavaScript</v>
      </c>
      <c r="H7894" s="1" t="str">
        <f>IFERROR(__xludf.DUMMYFUNCTION("""COMPUTED_VALUE"""),"SQL")</f>
        <v>SQL</v>
      </c>
      <c r="I7894" s="1" t="str">
        <f>IFERROR(__xludf.DUMMYFUNCTION("""COMPUTED_VALUE"""),"TypeScript")</f>
        <v>TypeScript</v>
      </c>
    </row>
    <row r="7895">
      <c r="B7895" s="1" t="str">
        <f>IFERROR(__xludf.DUMMYFUNCTION("""COMPUTED_VALUE"""),"Java;JavaScript")</f>
        <v>Java;JavaScript</v>
      </c>
      <c r="E7895" s="1" t="str">
        <f>IFERROR(__xludf.DUMMYFUNCTION("UNIQUE(SPLIT(B7895,"";""))"),"Java")</f>
        <v>Java</v>
      </c>
      <c r="F7895" s="1" t="str">
        <f>IFERROR(__xludf.DUMMYFUNCTION("""COMPUTED_VALUE"""),"JavaScript")</f>
        <v>JavaScript</v>
      </c>
    </row>
    <row r="7896">
      <c r="B7896" s="1" t="str">
        <f>IFERROR(__xludf.DUMMYFUNCTION("""COMPUTED_VALUE"""),"Objective-C;Swift")</f>
        <v>Objective-C;Swift</v>
      </c>
      <c r="E7896" s="1" t="str">
        <f>IFERROR(__xludf.DUMMYFUNCTION("UNIQUE(SPLIT(B7896,"";""))"),"Objective-C")</f>
        <v>Objective-C</v>
      </c>
      <c r="F7896" s="1" t="str">
        <f>IFERROR(__xludf.DUMMYFUNCTION("""COMPUTED_VALUE"""),"Swift")</f>
        <v>Swift</v>
      </c>
    </row>
    <row r="7897">
      <c r="B7897" s="1" t="str">
        <f>IFERROR(__xludf.DUMMYFUNCTION("""COMPUTED_VALUE"""),"HTML/CSS;PHP")</f>
        <v>HTML/CSS;PHP</v>
      </c>
      <c r="E7897" s="1" t="str">
        <f>IFERROR(__xludf.DUMMYFUNCTION("UNIQUE(SPLIT(B7897,"";""))"),"HTML/CSS")</f>
        <v>HTML/CSS</v>
      </c>
      <c r="F7897" s="1" t="str">
        <f>IFERROR(__xludf.DUMMYFUNCTION("""COMPUTED_VALUE"""),"PHP")</f>
        <v>PHP</v>
      </c>
    </row>
    <row r="7898">
      <c r="B7898" s="1" t="str">
        <f>IFERROR(__xludf.DUMMYFUNCTION("""COMPUTED_VALUE"""),"HTML/CSS;JavaScript;PHP")</f>
        <v>HTML/CSS;JavaScript;PHP</v>
      </c>
      <c r="E7898" s="1" t="str">
        <f>IFERROR(__xludf.DUMMYFUNCTION("UNIQUE(SPLIT(B7898,"";""))"),"HTML/CSS")</f>
        <v>HTML/CSS</v>
      </c>
      <c r="F7898" s="1" t="str">
        <f>IFERROR(__xludf.DUMMYFUNCTION("""COMPUTED_VALUE"""),"JavaScript")</f>
        <v>JavaScript</v>
      </c>
      <c r="G7898" s="1" t="str">
        <f>IFERROR(__xludf.DUMMYFUNCTION("""COMPUTED_VALUE"""),"PHP")</f>
        <v>PHP</v>
      </c>
    </row>
    <row r="7899">
      <c r="B7899" s="1" t="str">
        <f>IFERROR(__xludf.DUMMYFUNCTION("""COMPUTED_VALUE"""),"HTML/CSS;JavaScript;PHP;SQL;TypeScript")</f>
        <v>HTML/CSS;JavaScript;PHP;SQL;TypeScript</v>
      </c>
      <c r="E7899" s="1" t="str">
        <f>IFERROR(__xludf.DUMMYFUNCTION("UNIQUE(SPLIT(B7899,"";""))"),"HTML/CSS")</f>
        <v>HTML/CSS</v>
      </c>
      <c r="F7899" s="1" t="str">
        <f>IFERROR(__xludf.DUMMYFUNCTION("""COMPUTED_VALUE"""),"JavaScript")</f>
        <v>JavaScript</v>
      </c>
      <c r="G7899" s="1" t="str">
        <f>IFERROR(__xludf.DUMMYFUNCTION("""COMPUTED_VALUE"""),"PHP")</f>
        <v>PHP</v>
      </c>
      <c r="H7899" s="1" t="str">
        <f>IFERROR(__xludf.DUMMYFUNCTION("""COMPUTED_VALUE"""),"SQL")</f>
        <v>SQL</v>
      </c>
      <c r="I7899" s="1" t="str">
        <f>IFERROR(__xludf.DUMMYFUNCTION("""COMPUTED_VALUE"""),"TypeScript")</f>
        <v>TypeScript</v>
      </c>
    </row>
    <row r="7900">
      <c r="B7900" s="1" t="str">
        <f>IFERROR(__xludf.DUMMYFUNCTION("""COMPUTED_VALUE"""),"Bash/Shell/PowerShell;C;C++;C#;JavaScript;Objective-C;Swift")</f>
        <v>Bash/Shell/PowerShell;C;C++;C#;JavaScript;Objective-C;Swift</v>
      </c>
      <c r="E7900" s="1" t="str">
        <f>IFERROR(__xludf.DUMMYFUNCTION("UNIQUE(SPLIT(B7900,"";""))"),"Bash/Shell/PowerShell")</f>
        <v>Bash/Shell/PowerShell</v>
      </c>
      <c r="F7900" s="1" t="str">
        <f>IFERROR(__xludf.DUMMYFUNCTION("""COMPUTED_VALUE"""),"C")</f>
        <v>C</v>
      </c>
      <c r="G7900" s="1" t="str">
        <f>IFERROR(__xludf.DUMMYFUNCTION("""COMPUTED_VALUE"""),"C++")</f>
        <v>C++</v>
      </c>
      <c r="H7900" s="1" t="str">
        <f>IFERROR(__xludf.DUMMYFUNCTION("""COMPUTED_VALUE"""),"C#")</f>
        <v>C#</v>
      </c>
      <c r="I7900" s="1" t="str">
        <f>IFERROR(__xludf.DUMMYFUNCTION("""COMPUTED_VALUE"""),"JavaScript")</f>
        <v>JavaScript</v>
      </c>
      <c r="J7900" s="1" t="str">
        <f>IFERROR(__xludf.DUMMYFUNCTION("""COMPUTED_VALUE"""),"Objective-C")</f>
        <v>Objective-C</v>
      </c>
      <c r="K7900" s="1" t="str">
        <f>IFERROR(__xludf.DUMMYFUNCTION("""COMPUTED_VALUE"""),"Swift")</f>
        <v>Swift</v>
      </c>
    </row>
    <row r="7901">
      <c r="B7901" s="1" t="str">
        <f>IFERROR(__xludf.DUMMYFUNCTION("""COMPUTED_VALUE"""),"Assembly;Bash/Shell/PowerShell;C")</f>
        <v>Assembly;Bash/Shell/PowerShell;C</v>
      </c>
      <c r="E7901" s="1" t="str">
        <f>IFERROR(__xludf.DUMMYFUNCTION("UNIQUE(SPLIT(B7901,"";""))"),"Assembly")</f>
        <v>Assembly</v>
      </c>
      <c r="F7901" s="1" t="str">
        <f>IFERROR(__xludf.DUMMYFUNCTION("""COMPUTED_VALUE"""),"Bash/Shell/PowerShell")</f>
        <v>Bash/Shell/PowerShell</v>
      </c>
      <c r="G7901" s="1" t="str">
        <f>IFERROR(__xludf.DUMMYFUNCTION("""COMPUTED_VALUE"""),"C")</f>
        <v>C</v>
      </c>
    </row>
    <row r="7902">
      <c r="B7902" s="1" t="str">
        <f>IFERROR(__xludf.DUMMYFUNCTION("""COMPUTED_VALUE"""),"Python;SQL")</f>
        <v>Python;SQL</v>
      </c>
      <c r="E7902" s="1" t="str">
        <f>IFERROR(__xludf.DUMMYFUNCTION("UNIQUE(SPLIT(B7902,"";""))"),"Python")</f>
        <v>Python</v>
      </c>
      <c r="F7902" s="1" t="str">
        <f>IFERROR(__xludf.DUMMYFUNCTION("""COMPUTED_VALUE"""),"SQL")</f>
        <v>SQL</v>
      </c>
    </row>
    <row r="7903">
      <c r="B7903" s="1" t="str">
        <f>IFERROR(__xludf.DUMMYFUNCTION("""COMPUTED_VALUE"""),"Bash/Shell/PowerShell;C;C++;C#;SQL")</f>
        <v>Bash/Shell/PowerShell;C;C++;C#;SQL</v>
      </c>
      <c r="E7903" s="1" t="str">
        <f>IFERROR(__xludf.DUMMYFUNCTION("UNIQUE(SPLIT(B7903,"";""))"),"Bash/Shell/PowerShell")</f>
        <v>Bash/Shell/PowerShell</v>
      </c>
      <c r="F7903" s="1" t="str">
        <f>IFERROR(__xludf.DUMMYFUNCTION("""COMPUTED_VALUE"""),"C")</f>
        <v>C</v>
      </c>
      <c r="G7903" s="1" t="str">
        <f>IFERROR(__xludf.DUMMYFUNCTION("""COMPUTED_VALUE"""),"C++")</f>
        <v>C++</v>
      </c>
      <c r="H7903" s="1" t="str">
        <f>IFERROR(__xludf.DUMMYFUNCTION("""COMPUTED_VALUE"""),"C#")</f>
        <v>C#</v>
      </c>
      <c r="I7903" s="1" t="str">
        <f>IFERROR(__xludf.DUMMYFUNCTION("""COMPUTED_VALUE"""),"SQL")</f>
        <v>SQL</v>
      </c>
    </row>
    <row r="7904">
      <c r="B7904" s="1" t="str">
        <f>IFERROR(__xludf.DUMMYFUNCTION("""COMPUTED_VALUE"""),"Bash/Shell/PowerShell;HTML/CSS;Java;JavaScript;PHP;Ruby;SQL;TypeScript")</f>
        <v>Bash/Shell/PowerShell;HTML/CSS;Java;JavaScript;PHP;Ruby;SQL;TypeScript</v>
      </c>
      <c r="E7904" s="1" t="str">
        <f>IFERROR(__xludf.DUMMYFUNCTION("UNIQUE(SPLIT(B7904,"";""))"),"Bash/Shell/PowerShell")</f>
        <v>Bash/Shell/PowerShell</v>
      </c>
      <c r="F7904" s="1" t="str">
        <f>IFERROR(__xludf.DUMMYFUNCTION("""COMPUTED_VALUE"""),"HTML/CSS")</f>
        <v>HTML/CSS</v>
      </c>
      <c r="G7904" s="1" t="str">
        <f>IFERROR(__xludf.DUMMYFUNCTION("""COMPUTED_VALUE"""),"Java")</f>
        <v>Java</v>
      </c>
      <c r="H7904" s="1" t="str">
        <f>IFERROR(__xludf.DUMMYFUNCTION("""COMPUTED_VALUE"""),"JavaScript")</f>
        <v>JavaScript</v>
      </c>
      <c r="I7904" s="1" t="str">
        <f>IFERROR(__xludf.DUMMYFUNCTION("""COMPUTED_VALUE"""),"PHP")</f>
        <v>PHP</v>
      </c>
      <c r="J7904" s="1" t="str">
        <f>IFERROR(__xludf.DUMMYFUNCTION("""COMPUTED_VALUE"""),"Ruby")</f>
        <v>Ruby</v>
      </c>
      <c r="K7904" s="1" t="str">
        <f>IFERROR(__xludf.DUMMYFUNCTION("""COMPUTED_VALUE"""),"SQL")</f>
        <v>SQL</v>
      </c>
      <c r="L7904" s="1" t="str">
        <f>IFERROR(__xludf.DUMMYFUNCTION("""COMPUTED_VALUE"""),"TypeScript")</f>
        <v>TypeScript</v>
      </c>
    </row>
    <row r="7905">
      <c r="B7905" s="1" t="str">
        <f>IFERROR(__xludf.DUMMYFUNCTION("""COMPUTED_VALUE"""),"C++;Java;SQL")</f>
        <v>C++;Java;SQL</v>
      </c>
      <c r="E7905" s="1" t="str">
        <f>IFERROR(__xludf.DUMMYFUNCTION("UNIQUE(SPLIT(B7905,"";""))"),"C++")</f>
        <v>C++</v>
      </c>
      <c r="F7905" s="1" t="str">
        <f>IFERROR(__xludf.DUMMYFUNCTION("""COMPUTED_VALUE"""),"Java")</f>
        <v>Java</v>
      </c>
      <c r="G7905" s="1" t="str">
        <f>IFERROR(__xludf.DUMMYFUNCTION("""COMPUTED_VALUE"""),"SQL")</f>
        <v>SQL</v>
      </c>
    </row>
    <row r="7906">
      <c r="B7906" s="1" t="str">
        <f>IFERROR(__xludf.DUMMYFUNCTION("""COMPUTED_VALUE"""),"C++;Java;JavaScript;Python")</f>
        <v>C++;Java;JavaScript;Python</v>
      </c>
      <c r="E7906" s="1" t="str">
        <f>IFERROR(__xludf.DUMMYFUNCTION("UNIQUE(SPLIT(B7906,"";""))"),"C++")</f>
        <v>C++</v>
      </c>
      <c r="F7906" s="1" t="str">
        <f>IFERROR(__xludf.DUMMYFUNCTION("""COMPUTED_VALUE"""),"Java")</f>
        <v>Java</v>
      </c>
      <c r="G7906" s="1" t="str">
        <f>IFERROR(__xludf.DUMMYFUNCTION("""COMPUTED_VALUE"""),"JavaScript")</f>
        <v>JavaScript</v>
      </c>
      <c r="H7906" s="1" t="str">
        <f>IFERROR(__xludf.DUMMYFUNCTION("""COMPUTED_VALUE"""),"Python")</f>
        <v>Python</v>
      </c>
    </row>
    <row r="7907">
      <c r="B7907" s="1" t="str">
        <f>IFERROR(__xludf.DUMMYFUNCTION("""COMPUTED_VALUE"""),"C#;JavaScript;TypeScript")</f>
        <v>C#;JavaScript;TypeScript</v>
      </c>
      <c r="E7907" s="1" t="str">
        <f>IFERROR(__xludf.DUMMYFUNCTION("UNIQUE(SPLIT(B7907,"";""))"),"C#")</f>
        <v>C#</v>
      </c>
      <c r="F7907" s="1" t="str">
        <f>IFERROR(__xludf.DUMMYFUNCTION("""COMPUTED_VALUE"""),"JavaScript")</f>
        <v>JavaScript</v>
      </c>
      <c r="G7907" s="1" t="str">
        <f>IFERROR(__xludf.DUMMYFUNCTION("""COMPUTED_VALUE"""),"TypeScript")</f>
        <v>TypeScript</v>
      </c>
    </row>
    <row r="7908">
      <c r="B7908" s="1" t="str">
        <f>IFERROR(__xludf.DUMMYFUNCTION("""COMPUTED_VALUE"""),"Bash/Shell/PowerShell;C#;HTML/CSS;JavaScript;PHP;Python;Ruby;SQL;TypeScript")</f>
        <v>Bash/Shell/PowerShell;C#;HTML/CSS;JavaScript;PHP;Python;Ruby;SQL;TypeScript</v>
      </c>
      <c r="E7908" s="1" t="str">
        <f>IFERROR(__xludf.DUMMYFUNCTION("UNIQUE(SPLIT(B7908,"";""))"),"Bash/Shell/PowerShell")</f>
        <v>Bash/Shell/PowerShell</v>
      </c>
      <c r="F7908" s="1" t="str">
        <f>IFERROR(__xludf.DUMMYFUNCTION("""COMPUTED_VALUE"""),"C#")</f>
        <v>C#</v>
      </c>
      <c r="G7908" s="1" t="str">
        <f>IFERROR(__xludf.DUMMYFUNCTION("""COMPUTED_VALUE"""),"HTML/CSS")</f>
        <v>HTML/CSS</v>
      </c>
      <c r="H7908" s="1" t="str">
        <f>IFERROR(__xludf.DUMMYFUNCTION("""COMPUTED_VALUE"""),"JavaScript")</f>
        <v>JavaScript</v>
      </c>
      <c r="I7908" s="1" t="str">
        <f>IFERROR(__xludf.DUMMYFUNCTION("""COMPUTED_VALUE"""),"PHP")</f>
        <v>PHP</v>
      </c>
      <c r="J7908" s="1" t="str">
        <f>IFERROR(__xludf.DUMMYFUNCTION("""COMPUTED_VALUE"""),"Python")</f>
        <v>Python</v>
      </c>
      <c r="K7908" s="1" t="str">
        <f>IFERROR(__xludf.DUMMYFUNCTION("""COMPUTED_VALUE"""),"Ruby")</f>
        <v>Ruby</v>
      </c>
      <c r="L7908" s="1" t="str">
        <f>IFERROR(__xludf.DUMMYFUNCTION("""COMPUTED_VALUE"""),"SQL")</f>
        <v>SQL</v>
      </c>
      <c r="M7908" s="1" t="str">
        <f>IFERROR(__xludf.DUMMYFUNCTION("""COMPUTED_VALUE"""),"TypeScript")</f>
        <v>TypeScript</v>
      </c>
    </row>
    <row r="7909">
      <c r="B7909" s="1" t="str">
        <f>IFERROR(__xludf.DUMMYFUNCTION("""COMPUTED_VALUE"""),"Objective-C;Swift")</f>
        <v>Objective-C;Swift</v>
      </c>
      <c r="E7909" s="1" t="str">
        <f>IFERROR(__xludf.DUMMYFUNCTION("UNIQUE(SPLIT(B7909,"";""))"),"Objective-C")</f>
        <v>Objective-C</v>
      </c>
      <c r="F7909" s="1" t="str">
        <f>IFERROR(__xludf.DUMMYFUNCTION("""COMPUTED_VALUE"""),"Swift")</f>
        <v>Swift</v>
      </c>
    </row>
    <row r="7910">
      <c r="B7910" s="1" t="str">
        <f>IFERROR(__xludf.DUMMYFUNCTION("""COMPUTED_VALUE"""),"C#;Java;R;SQL")</f>
        <v>C#;Java;R;SQL</v>
      </c>
      <c r="E7910" s="1" t="str">
        <f>IFERROR(__xludf.DUMMYFUNCTION("UNIQUE(SPLIT(B7910,"";""))"),"C#")</f>
        <v>C#</v>
      </c>
      <c r="F7910" s="1" t="str">
        <f>IFERROR(__xludf.DUMMYFUNCTION("""COMPUTED_VALUE"""),"Java")</f>
        <v>Java</v>
      </c>
      <c r="G7910" s="1" t="str">
        <f>IFERROR(__xludf.DUMMYFUNCTION("""COMPUTED_VALUE"""),"R")</f>
        <v>R</v>
      </c>
      <c r="H7910" s="1" t="str">
        <f>IFERROR(__xludf.DUMMYFUNCTION("""COMPUTED_VALUE"""),"SQL")</f>
        <v>SQL</v>
      </c>
    </row>
    <row r="7911">
      <c r="B7911" s="1" t="str">
        <f>IFERROR(__xludf.DUMMYFUNCTION("""COMPUTED_VALUE"""),"C#;HTML/CSS;JavaScript;TypeScript")</f>
        <v>C#;HTML/CSS;JavaScript;TypeScript</v>
      </c>
      <c r="E7911" s="1" t="str">
        <f>IFERROR(__xludf.DUMMYFUNCTION("UNIQUE(SPLIT(B7911,"";""))"),"C#")</f>
        <v>C#</v>
      </c>
      <c r="F7911" s="1" t="str">
        <f>IFERROR(__xludf.DUMMYFUNCTION("""COMPUTED_VALUE"""),"HTML/CSS")</f>
        <v>HTML/CSS</v>
      </c>
      <c r="G7911" s="1" t="str">
        <f>IFERROR(__xludf.DUMMYFUNCTION("""COMPUTED_VALUE"""),"JavaScript")</f>
        <v>JavaScript</v>
      </c>
      <c r="H7911" s="1" t="str">
        <f>IFERROR(__xludf.DUMMYFUNCTION("""COMPUTED_VALUE"""),"TypeScript")</f>
        <v>TypeScript</v>
      </c>
    </row>
    <row r="7912">
      <c r="B7912" s="1" t="str">
        <f>IFERROR(__xludf.DUMMYFUNCTION("""COMPUTED_VALUE"""),"C#;Go;HTML/CSS;JavaScript;PHP;Python;Rust;SQL")</f>
        <v>C#;Go;HTML/CSS;JavaScript;PHP;Python;Rust;SQL</v>
      </c>
      <c r="E7912" s="1" t="str">
        <f>IFERROR(__xludf.DUMMYFUNCTION("UNIQUE(SPLIT(B7912,"";""))"),"C#")</f>
        <v>C#</v>
      </c>
      <c r="F7912" s="1" t="str">
        <f>IFERROR(__xludf.DUMMYFUNCTION("""COMPUTED_VALUE"""),"Go")</f>
        <v>Go</v>
      </c>
      <c r="G7912" s="1" t="str">
        <f>IFERROR(__xludf.DUMMYFUNCTION("""COMPUTED_VALUE"""),"HTML/CSS")</f>
        <v>HTML/CSS</v>
      </c>
      <c r="H7912" s="1" t="str">
        <f>IFERROR(__xludf.DUMMYFUNCTION("""COMPUTED_VALUE"""),"JavaScript")</f>
        <v>JavaScript</v>
      </c>
      <c r="I7912" s="1" t="str">
        <f>IFERROR(__xludf.DUMMYFUNCTION("""COMPUTED_VALUE"""),"PHP")</f>
        <v>PHP</v>
      </c>
      <c r="J7912" s="1" t="str">
        <f>IFERROR(__xludf.DUMMYFUNCTION("""COMPUTED_VALUE"""),"Python")</f>
        <v>Python</v>
      </c>
      <c r="K7912" s="1" t="str">
        <f>IFERROR(__xludf.DUMMYFUNCTION("""COMPUTED_VALUE"""),"Rust")</f>
        <v>Rust</v>
      </c>
      <c r="L7912" s="1" t="str">
        <f>IFERROR(__xludf.DUMMYFUNCTION("""COMPUTED_VALUE"""),"SQL")</f>
        <v>SQL</v>
      </c>
    </row>
    <row r="7913">
      <c r="B7913" s="1" t="str">
        <f>IFERROR(__xludf.DUMMYFUNCTION("""COMPUTED_VALUE"""),"Assembly;C#;Dart;SQL;Other(s):")</f>
        <v>Assembly;C#;Dart;SQL;Other(s):</v>
      </c>
      <c r="E7913" s="1" t="str">
        <f>IFERROR(__xludf.DUMMYFUNCTION("UNIQUE(SPLIT(B7913,"";""))"),"Assembly")</f>
        <v>Assembly</v>
      </c>
      <c r="F7913" s="1" t="str">
        <f>IFERROR(__xludf.DUMMYFUNCTION("""COMPUTED_VALUE"""),"C#")</f>
        <v>C#</v>
      </c>
      <c r="G7913" s="1" t="str">
        <f>IFERROR(__xludf.DUMMYFUNCTION("""COMPUTED_VALUE"""),"Dart")</f>
        <v>Dart</v>
      </c>
      <c r="H7913" s="1" t="str">
        <f>IFERROR(__xludf.DUMMYFUNCTION("""COMPUTED_VALUE"""),"SQL")</f>
        <v>SQL</v>
      </c>
      <c r="I7913" s="1" t="str">
        <f>IFERROR(__xludf.DUMMYFUNCTION("""COMPUTED_VALUE"""),"Other(s):")</f>
        <v>Other(s):</v>
      </c>
    </row>
    <row r="7914">
      <c r="B7914" s="1" t="str">
        <f>IFERROR(__xludf.DUMMYFUNCTION("""COMPUTED_VALUE"""),"C++;HTML/CSS;Java;JavaScript;SQL;TypeScript")</f>
        <v>C++;HTML/CSS;Java;JavaScript;SQL;TypeScript</v>
      </c>
      <c r="E7914" s="1" t="str">
        <f>IFERROR(__xludf.DUMMYFUNCTION("UNIQUE(SPLIT(B7914,"";""))"),"C++")</f>
        <v>C++</v>
      </c>
      <c r="F7914" s="1" t="str">
        <f>IFERROR(__xludf.DUMMYFUNCTION("""COMPUTED_VALUE"""),"HTML/CSS")</f>
        <v>HTML/CSS</v>
      </c>
      <c r="G7914" s="1" t="str">
        <f>IFERROR(__xludf.DUMMYFUNCTION("""COMPUTED_VALUE"""),"Java")</f>
        <v>Java</v>
      </c>
      <c r="H7914" s="1" t="str">
        <f>IFERROR(__xludf.DUMMYFUNCTION("""COMPUTED_VALUE"""),"JavaScript")</f>
        <v>JavaScript</v>
      </c>
      <c r="I7914" s="1" t="str">
        <f>IFERROR(__xludf.DUMMYFUNCTION("""COMPUTED_VALUE"""),"SQL")</f>
        <v>SQL</v>
      </c>
      <c r="J7914" s="1" t="str">
        <f>IFERROR(__xludf.DUMMYFUNCTION("""COMPUTED_VALUE"""),"TypeScript")</f>
        <v>TypeScript</v>
      </c>
    </row>
    <row r="7915">
      <c r="B7915" s="1" t="str">
        <f>IFERROR(__xludf.DUMMYFUNCTION("""COMPUTED_VALUE"""),"Bash/Shell/PowerShell;C#;Dart;HTML/CSS;JavaScript;Objective-C;PHP;SQL;Swift")</f>
        <v>Bash/Shell/PowerShell;C#;Dart;HTML/CSS;JavaScript;Objective-C;PHP;SQL;Swift</v>
      </c>
      <c r="E7915" s="1" t="str">
        <f>IFERROR(__xludf.DUMMYFUNCTION("UNIQUE(SPLIT(B7915,"";""))"),"Bash/Shell/PowerShell")</f>
        <v>Bash/Shell/PowerShell</v>
      </c>
      <c r="F7915" s="1" t="str">
        <f>IFERROR(__xludf.DUMMYFUNCTION("""COMPUTED_VALUE"""),"C#")</f>
        <v>C#</v>
      </c>
      <c r="G7915" s="1" t="str">
        <f>IFERROR(__xludf.DUMMYFUNCTION("""COMPUTED_VALUE"""),"Dart")</f>
        <v>Dart</v>
      </c>
      <c r="H7915" s="1" t="str">
        <f>IFERROR(__xludf.DUMMYFUNCTION("""COMPUTED_VALUE"""),"HTML/CSS")</f>
        <v>HTML/CSS</v>
      </c>
      <c r="I7915" s="1" t="str">
        <f>IFERROR(__xludf.DUMMYFUNCTION("""COMPUTED_VALUE"""),"JavaScript")</f>
        <v>JavaScript</v>
      </c>
      <c r="J7915" s="1" t="str">
        <f>IFERROR(__xludf.DUMMYFUNCTION("""COMPUTED_VALUE"""),"Objective-C")</f>
        <v>Objective-C</v>
      </c>
      <c r="K7915" s="1" t="str">
        <f>IFERROR(__xludf.DUMMYFUNCTION("""COMPUTED_VALUE"""),"PHP")</f>
        <v>PHP</v>
      </c>
      <c r="L7915" s="1" t="str">
        <f>IFERROR(__xludf.DUMMYFUNCTION("""COMPUTED_VALUE"""),"SQL")</f>
        <v>SQL</v>
      </c>
      <c r="M7915" s="1" t="str">
        <f>IFERROR(__xludf.DUMMYFUNCTION("""COMPUTED_VALUE"""),"Swift")</f>
        <v>Swift</v>
      </c>
    </row>
    <row r="7916">
      <c r="B7916" s="1" t="str">
        <f>IFERROR(__xludf.DUMMYFUNCTION("""COMPUTED_VALUE"""),"Bash/Shell/PowerShell;Python;Other(s):")</f>
        <v>Bash/Shell/PowerShell;Python;Other(s):</v>
      </c>
      <c r="E7916" s="1" t="str">
        <f>IFERROR(__xludf.DUMMYFUNCTION("UNIQUE(SPLIT(B7916,"";""))"),"Bash/Shell/PowerShell")</f>
        <v>Bash/Shell/PowerShell</v>
      </c>
      <c r="F7916" s="1" t="str">
        <f>IFERROR(__xludf.DUMMYFUNCTION("""COMPUTED_VALUE"""),"Python")</f>
        <v>Python</v>
      </c>
      <c r="G7916" s="1" t="str">
        <f>IFERROR(__xludf.DUMMYFUNCTION("""COMPUTED_VALUE"""),"Other(s):")</f>
        <v>Other(s):</v>
      </c>
    </row>
    <row r="7917">
      <c r="B7917" s="1" t="str">
        <f>IFERROR(__xludf.DUMMYFUNCTION("""COMPUTED_VALUE"""),"C#;HTML/CSS;Java;JavaScript;SQL;TypeScript")</f>
        <v>C#;HTML/CSS;Java;JavaScript;SQL;TypeScript</v>
      </c>
      <c r="E7917" s="1" t="str">
        <f>IFERROR(__xludf.DUMMYFUNCTION("UNIQUE(SPLIT(B7917,"";""))"),"C#")</f>
        <v>C#</v>
      </c>
      <c r="F7917" s="1" t="str">
        <f>IFERROR(__xludf.DUMMYFUNCTION("""COMPUTED_VALUE"""),"HTML/CSS")</f>
        <v>HTML/CSS</v>
      </c>
      <c r="G7917" s="1" t="str">
        <f>IFERROR(__xludf.DUMMYFUNCTION("""COMPUTED_VALUE"""),"Java")</f>
        <v>Java</v>
      </c>
      <c r="H7917" s="1" t="str">
        <f>IFERROR(__xludf.DUMMYFUNCTION("""COMPUTED_VALUE"""),"JavaScript")</f>
        <v>JavaScript</v>
      </c>
      <c r="I7917" s="1" t="str">
        <f>IFERROR(__xludf.DUMMYFUNCTION("""COMPUTED_VALUE"""),"SQL")</f>
        <v>SQL</v>
      </c>
      <c r="J7917" s="1" t="str">
        <f>IFERROR(__xludf.DUMMYFUNCTION("""COMPUTED_VALUE"""),"TypeScript")</f>
        <v>TypeScript</v>
      </c>
    </row>
    <row r="7918">
      <c r="B7918" s="1" t="str">
        <f>IFERROR(__xludf.DUMMYFUNCTION("""COMPUTED_VALUE"""),"Java;Kotlin;PHP")</f>
        <v>Java;Kotlin;PHP</v>
      </c>
      <c r="E7918" s="1" t="str">
        <f>IFERROR(__xludf.DUMMYFUNCTION("UNIQUE(SPLIT(B7918,"";""))"),"Java")</f>
        <v>Java</v>
      </c>
      <c r="F7918" s="1" t="str">
        <f>IFERROR(__xludf.DUMMYFUNCTION("""COMPUTED_VALUE"""),"Kotlin")</f>
        <v>Kotlin</v>
      </c>
      <c r="G7918" s="1" t="str">
        <f>IFERROR(__xludf.DUMMYFUNCTION("""COMPUTED_VALUE"""),"PHP")</f>
        <v>PHP</v>
      </c>
    </row>
    <row r="7919">
      <c r="B7919" s="1" t="str">
        <f>IFERROR(__xludf.DUMMYFUNCTION("""COMPUTED_VALUE"""),"C#;HTML/CSS;Java;JavaScript;SQL;TypeScript")</f>
        <v>C#;HTML/CSS;Java;JavaScript;SQL;TypeScript</v>
      </c>
      <c r="E7919" s="1" t="str">
        <f>IFERROR(__xludf.DUMMYFUNCTION("UNIQUE(SPLIT(B7919,"";""))"),"C#")</f>
        <v>C#</v>
      </c>
      <c r="F7919" s="1" t="str">
        <f>IFERROR(__xludf.DUMMYFUNCTION("""COMPUTED_VALUE"""),"HTML/CSS")</f>
        <v>HTML/CSS</v>
      </c>
      <c r="G7919" s="1" t="str">
        <f>IFERROR(__xludf.DUMMYFUNCTION("""COMPUTED_VALUE"""),"Java")</f>
        <v>Java</v>
      </c>
      <c r="H7919" s="1" t="str">
        <f>IFERROR(__xludf.DUMMYFUNCTION("""COMPUTED_VALUE"""),"JavaScript")</f>
        <v>JavaScript</v>
      </c>
      <c r="I7919" s="1" t="str">
        <f>IFERROR(__xludf.DUMMYFUNCTION("""COMPUTED_VALUE"""),"SQL")</f>
        <v>SQL</v>
      </c>
      <c r="J7919" s="1" t="str">
        <f>IFERROR(__xludf.DUMMYFUNCTION("""COMPUTED_VALUE"""),"TypeScript")</f>
        <v>TypeScript</v>
      </c>
    </row>
    <row r="7920">
      <c r="B7920" s="1" t="str">
        <f>IFERROR(__xludf.DUMMYFUNCTION("""COMPUTED_VALUE"""),"Bash/Shell/PowerShell;C;Python")</f>
        <v>Bash/Shell/PowerShell;C;Python</v>
      </c>
      <c r="E7920" s="1" t="str">
        <f>IFERROR(__xludf.DUMMYFUNCTION("UNIQUE(SPLIT(B7920,"";""))"),"Bash/Shell/PowerShell")</f>
        <v>Bash/Shell/PowerShell</v>
      </c>
      <c r="F7920" s="1" t="str">
        <f>IFERROR(__xludf.DUMMYFUNCTION("""COMPUTED_VALUE"""),"C")</f>
        <v>C</v>
      </c>
      <c r="G7920" s="1" t="str">
        <f>IFERROR(__xludf.DUMMYFUNCTION("""COMPUTED_VALUE"""),"Python")</f>
        <v>Python</v>
      </c>
    </row>
    <row r="7921">
      <c r="B7921" s="1" t="str">
        <f>IFERROR(__xludf.DUMMYFUNCTION("""COMPUTED_VALUE"""),"C;C#;Java;Python;SQL;VBA;Other(s):")</f>
        <v>C;C#;Java;Python;SQL;VBA;Other(s):</v>
      </c>
      <c r="E7921" s="1" t="str">
        <f>IFERROR(__xludf.DUMMYFUNCTION("UNIQUE(SPLIT(B7921,"";""))"),"C")</f>
        <v>C</v>
      </c>
      <c r="F7921" s="1" t="str">
        <f>IFERROR(__xludf.DUMMYFUNCTION("""COMPUTED_VALUE"""),"C#")</f>
        <v>C#</v>
      </c>
      <c r="G7921" s="1" t="str">
        <f>IFERROR(__xludf.DUMMYFUNCTION("""COMPUTED_VALUE"""),"Java")</f>
        <v>Java</v>
      </c>
      <c r="H7921" s="1" t="str">
        <f>IFERROR(__xludf.DUMMYFUNCTION("""COMPUTED_VALUE"""),"Python")</f>
        <v>Python</v>
      </c>
      <c r="I7921" s="1" t="str">
        <f>IFERROR(__xludf.DUMMYFUNCTION("""COMPUTED_VALUE"""),"SQL")</f>
        <v>SQL</v>
      </c>
      <c r="J7921" s="1" t="str">
        <f>IFERROR(__xludf.DUMMYFUNCTION("""COMPUTED_VALUE"""),"VBA")</f>
        <v>VBA</v>
      </c>
      <c r="K7921" s="1" t="str">
        <f>IFERROR(__xludf.DUMMYFUNCTION("""COMPUTED_VALUE"""),"Other(s):")</f>
        <v>Other(s):</v>
      </c>
    </row>
    <row r="7922">
      <c r="B7922" s="1" t="str">
        <f>IFERROR(__xludf.DUMMYFUNCTION("""COMPUTED_VALUE"""),"Bash/Shell/PowerShell;C#;HTML/CSS;JavaScript;SQL;TypeScript;VBA")</f>
        <v>Bash/Shell/PowerShell;C#;HTML/CSS;JavaScript;SQL;TypeScript;VBA</v>
      </c>
      <c r="E7922" s="1" t="str">
        <f>IFERROR(__xludf.DUMMYFUNCTION("UNIQUE(SPLIT(B7922,"";""))"),"Bash/Shell/PowerShell")</f>
        <v>Bash/Shell/PowerShell</v>
      </c>
      <c r="F7922" s="1" t="str">
        <f>IFERROR(__xludf.DUMMYFUNCTION("""COMPUTED_VALUE"""),"C#")</f>
        <v>C#</v>
      </c>
      <c r="G7922" s="1" t="str">
        <f>IFERROR(__xludf.DUMMYFUNCTION("""COMPUTED_VALUE"""),"HTML/CSS")</f>
        <v>HTML/CSS</v>
      </c>
      <c r="H7922" s="1" t="str">
        <f>IFERROR(__xludf.DUMMYFUNCTION("""COMPUTED_VALUE"""),"JavaScript")</f>
        <v>JavaScript</v>
      </c>
      <c r="I7922" s="1" t="str">
        <f>IFERROR(__xludf.DUMMYFUNCTION("""COMPUTED_VALUE"""),"SQL")</f>
        <v>SQL</v>
      </c>
      <c r="J7922" s="1" t="str">
        <f>IFERROR(__xludf.DUMMYFUNCTION("""COMPUTED_VALUE"""),"TypeScript")</f>
        <v>TypeScript</v>
      </c>
      <c r="K7922" s="1" t="str">
        <f>IFERROR(__xludf.DUMMYFUNCTION("""COMPUTED_VALUE"""),"VBA")</f>
        <v>VBA</v>
      </c>
    </row>
    <row r="7923">
      <c r="B7923" s="1" t="str">
        <f>IFERROR(__xludf.DUMMYFUNCTION("""COMPUTED_VALUE"""),"Bash/Shell/PowerShell;C;C++;Java;JavaScript;Kotlin;Python;SQL")</f>
        <v>Bash/Shell/PowerShell;C;C++;Java;JavaScript;Kotlin;Python;SQL</v>
      </c>
      <c r="E7923" s="1" t="str">
        <f>IFERROR(__xludf.DUMMYFUNCTION("UNIQUE(SPLIT(B7923,"";""))"),"Bash/Shell/PowerShell")</f>
        <v>Bash/Shell/PowerShell</v>
      </c>
      <c r="F7923" s="1" t="str">
        <f>IFERROR(__xludf.DUMMYFUNCTION("""COMPUTED_VALUE"""),"C")</f>
        <v>C</v>
      </c>
      <c r="G7923" s="1" t="str">
        <f>IFERROR(__xludf.DUMMYFUNCTION("""COMPUTED_VALUE"""),"C++")</f>
        <v>C++</v>
      </c>
      <c r="H7923" s="1" t="str">
        <f>IFERROR(__xludf.DUMMYFUNCTION("""COMPUTED_VALUE"""),"Java")</f>
        <v>Java</v>
      </c>
      <c r="I7923" s="1" t="str">
        <f>IFERROR(__xludf.DUMMYFUNCTION("""COMPUTED_VALUE"""),"JavaScript")</f>
        <v>JavaScript</v>
      </c>
      <c r="J7923" s="1" t="str">
        <f>IFERROR(__xludf.DUMMYFUNCTION("""COMPUTED_VALUE"""),"Kotlin")</f>
        <v>Kotlin</v>
      </c>
      <c r="K7923" s="1" t="str">
        <f>IFERROR(__xludf.DUMMYFUNCTION("""COMPUTED_VALUE"""),"Python")</f>
        <v>Python</v>
      </c>
      <c r="L7923" s="1" t="str">
        <f>IFERROR(__xludf.DUMMYFUNCTION("""COMPUTED_VALUE"""),"SQL")</f>
        <v>SQL</v>
      </c>
    </row>
    <row r="7924">
      <c r="B7924" s="1" t="str">
        <f>IFERROR(__xludf.DUMMYFUNCTION("""COMPUTED_VALUE"""),"Go;HTML/CSS;JavaScript;Python;SQL")</f>
        <v>Go;HTML/CSS;JavaScript;Python;SQL</v>
      </c>
      <c r="E7924" s="1" t="str">
        <f>IFERROR(__xludf.DUMMYFUNCTION("UNIQUE(SPLIT(B7924,"";""))"),"Go")</f>
        <v>Go</v>
      </c>
      <c r="F7924" s="1" t="str">
        <f>IFERROR(__xludf.DUMMYFUNCTION("""COMPUTED_VALUE"""),"HTML/CSS")</f>
        <v>HTML/CSS</v>
      </c>
      <c r="G7924" s="1" t="str">
        <f>IFERROR(__xludf.DUMMYFUNCTION("""COMPUTED_VALUE"""),"JavaScript")</f>
        <v>JavaScript</v>
      </c>
      <c r="H7924" s="1" t="str">
        <f>IFERROR(__xludf.DUMMYFUNCTION("""COMPUTED_VALUE"""),"Python")</f>
        <v>Python</v>
      </c>
      <c r="I7924" s="1" t="str">
        <f>IFERROR(__xludf.DUMMYFUNCTION("""COMPUTED_VALUE"""),"SQL")</f>
        <v>SQL</v>
      </c>
    </row>
    <row r="7925">
      <c r="B7925" s="1" t="str">
        <f>IFERROR(__xludf.DUMMYFUNCTION("""COMPUTED_VALUE"""),"Bash/Shell/PowerShell;HTML/CSS;Java;JavaScript;PHP;Python;SQL;TypeScript;WebAssembly")</f>
        <v>Bash/Shell/PowerShell;HTML/CSS;Java;JavaScript;PHP;Python;SQL;TypeScript;WebAssembly</v>
      </c>
      <c r="E7925" s="1" t="str">
        <f>IFERROR(__xludf.DUMMYFUNCTION("UNIQUE(SPLIT(B7925,"";""))"),"Bash/Shell/PowerShell")</f>
        <v>Bash/Shell/PowerShell</v>
      </c>
      <c r="F7925" s="1" t="str">
        <f>IFERROR(__xludf.DUMMYFUNCTION("""COMPUTED_VALUE"""),"HTML/CSS")</f>
        <v>HTML/CSS</v>
      </c>
      <c r="G7925" s="1" t="str">
        <f>IFERROR(__xludf.DUMMYFUNCTION("""COMPUTED_VALUE"""),"Java")</f>
        <v>Java</v>
      </c>
      <c r="H7925" s="1" t="str">
        <f>IFERROR(__xludf.DUMMYFUNCTION("""COMPUTED_VALUE"""),"JavaScript")</f>
        <v>JavaScript</v>
      </c>
      <c r="I7925" s="1" t="str">
        <f>IFERROR(__xludf.DUMMYFUNCTION("""COMPUTED_VALUE"""),"PHP")</f>
        <v>PHP</v>
      </c>
      <c r="J7925" s="1" t="str">
        <f>IFERROR(__xludf.DUMMYFUNCTION("""COMPUTED_VALUE"""),"Python")</f>
        <v>Python</v>
      </c>
      <c r="K7925" s="1" t="str">
        <f>IFERROR(__xludf.DUMMYFUNCTION("""COMPUTED_VALUE"""),"SQL")</f>
        <v>SQL</v>
      </c>
      <c r="L7925" s="1" t="str">
        <f>IFERROR(__xludf.DUMMYFUNCTION("""COMPUTED_VALUE"""),"TypeScript")</f>
        <v>TypeScript</v>
      </c>
      <c r="M7925" s="1" t="str">
        <f>IFERROR(__xludf.DUMMYFUNCTION("""COMPUTED_VALUE"""),"WebAssembly")</f>
        <v>WebAssembly</v>
      </c>
    </row>
    <row r="7926">
      <c r="B7926" s="1" t="str">
        <f>IFERROR(__xludf.DUMMYFUNCTION("""COMPUTED_VALUE"""),"Assembly;Bash/Shell/PowerShell;C;C++;Go;Python;Rust")</f>
        <v>Assembly;Bash/Shell/PowerShell;C;C++;Go;Python;Rust</v>
      </c>
      <c r="E7926" s="1" t="str">
        <f>IFERROR(__xludf.DUMMYFUNCTION("UNIQUE(SPLIT(B7926,"";""))"),"Assembly")</f>
        <v>Assembly</v>
      </c>
      <c r="F7926" s="1" t="str">
        <f>IFERROR(__xludf.DUMMYFUNCTION("""COMPUTED_VALUE"""),"Bash/Shell/PowerShell")</f>
        <v>Bash/Shell/PowerShell</v>
      </c>
      <c r="G7926" s="1" t="str">
        <f>IFERROR(__xludf.DUMMYFUNCTION("""COMPUTED_VALUE"""),"C")</f>
        <v>C</v>
      </c>
      <c r="H7926" s="1" t="str">
        <f>IFERROR(__xludf.DUMMYFUNCTION("""COMPUTED_VALUE"""),"C++")</f>
        <v>C++</v>
      </c>
      <c r="I7926" s="1" t="str">
        <f>IFERROR(__xludf.DUMMYFUNCTION("""COMPUTED_VALUE"""),"Go")</f>
        <v>Go</v>
      </c>
      <c r="J7926" s="1" t="str">
        <f>IFERROR(__xludf.DUMMYFUNCTION("""COMPUTED_VALUE"""),"Python")</f>
        <v>Python</v>
      </c>
      <c r="K7926" s="1" t="str">
        <f>IFERROR(__xludf.DUMMYFUNCTION("""COMPUTED_VALUE"""),"Rust")</f>
        <v>Rust</v>
      </c>
    </row>
    <row r="7927">
      <c r="B7927" s="1" t="str">
        <f>IFERROR(__xludf.DUMMYFUNCTION("""COMPUTED_VALUE"""),"Assembly;Bash/Shell/PowerShell;C;C++;HTML/CSS;Java;JavaScript;PHP;Python;SQL;Other(s):")</f>
        <v>Assembly;Bash/Shell/PowerShell;C;C++;HTML/CSS;Java;JavaScript;PHP;Python;SQL;Other(s):</v>
      </c>
      <c r="E7927" s="1" t="str">
        <f>IFERROR(__xludf.DUMMYFUNCTION("UNIQUE(SPLIT(B7927,"";""))"),"Assembly")</f>
        <v>Assembly</v>
      </c>
      <c r="F7927" s="1" t="str">
        <f>IFERROR(__xludf.DUMMYFUNCTION("""COMPUTED_VALUE"""),"Bash/Shell/PowerShell")</f>
        <v>Bash/Shell/PowerShell</v>
      </c>
      <c r="G7927" s="1" t="str">
        <f>IFERROR(__xludf.DUMMYFUNCTION("""COMPUTED_VALUE"""),"C")</f>
        <v>C</v>
      </c>
      <c r="H7927" s="1" t="str">
        <f>IFERROR(__xludf.DUMMYFUNCTION("""COMPUTED_VALUE"""),"C++")</f>
        <v>C++</v>
      </c>
      <c r="I7927" s="1" t="str">
        <f>IFERROR(__xludf.DUMMYFUNCTION("""COMPUTED_VALUE"""),"HTML/CSS")</f>
        <v>HTML/CSS</v>
      </c>
      <c r="J7927" s="1" t="str">
        <f>IFERROR(__xludf.DUMMYFUNCTION("""COMPUTED_VALUE"""),"Java")</f>
        <v>Java</v>
      </c>
      <c r="K7927" s="1" t="str">
        <f>IFERROR(__xludf.DUMMYFUNCTION("""COMPUTED_VALUE"""),"JavaScript")</f>
        <v>JavaScript</v>
      </c>
      <c r="L7927" s="1" t="str">
        <f>IFERROR(__xludf.DUMMYFUNCTION("""COMPUTED_VALUE"""),"PHP")</f>
        <v>PHP</v>
      </c>
      <c r="M7927" s="1" t="str">
        <f>IFERROR(__xludf.DUMMYFUNCTION("""COMPUTED_VALUE"""),"Python")</f>
        <v>Python</v>
      </c>
      <c r="N7927" s="1" t="str">
        <f>IFERROR(__xludf.DUMMYFUNCTION("""COMPUTED_VALUE"""),"SQL")</f>
        <v>SQL</v>
      </c>
      <c r="O7927" s="1" t="str">
        <f>IFERROR(__xludf.DUMMYFUNCTION("""COMPUTED_VALUE"""),"Other(s):")</f>
        <v>Other(s):</v>
      </c>
    </row>
    <row r="7928">
      <c r="B7928" s="1" t="str">
        <f>IFERROR(__xludf.DUMMYFUNCTION("""COMPUTED_VALUE"""),"Bash/Shell/PowerShell;C++;HTML/CSS;Java;Scala;SQL")</f>
        <v>Bash/Shell/PowerShell;C++;HTML/CSS;Java;Scala;SQL</v>
      </c>
      <c r="E7928" s="1" t="str">
        <f>IFERROR(__xludf.DUMMYFUNCTION("UNIQUE(SPLIT(B7928,"";""))"),"Bash/Shell/PowerShell")</f>
        <v>Bash/Shell/PowerShell</v>
      </c>
      <c r="F7928" s="1" t="str">
        <f>IFERROR(__xludf.DUMMYFUNCTION("""COMPUTED_VALUE"""),"C++")</f>
        <v>C++</v>
      </c>
      <c r="G7928" s="1" t="str">
        <f>IFERROR(__xludf.DUMMYFUNCTION("""COMPUTED_VALUE"""),"HTML/CSS")</f>
        <v>HTML/CSS</v>
      </c>
      <c r="H7928" s="1" t="str">
        <f>IFERROR(__xludf.DUMMYFUNCTION("""COMPUTED_VALUE"""),"Java")</f>
        <v>Java</v>
      </c>
      <c r="I7928" s="1" t="str">
        <f>IFERROR(__xludf.DUMMYFUNCTION("""COMPUTED_VALUE"""),"Scala")</f>
        <v>Scala</v>
      </c>
      <c r="J7928" s="1" t="str">
        <f>IFERROR(__xludf.DUMMYFUNCTION("""COMPUTED_VALUE"""),"SQL")</f>
        <v>SQL</v>
      </c>
    </row>
    <row r="7929">
      <c r="B7929" s="1" t="str">
        <f>IFERROR(__xludf.DUMMYFUNCTION("""COMPUTED_VALUE"""),"Bash/Shell/PowerShell;HTML/CSS;Java;TypeScript")</f>
        <v>Bash/Shell/PowerShell;HTML/CSS;Java;TypeScript</v>
      </c>
      <c r="E7929" s="1" t="str">
        <f>IFERROR(__xludf.DUMMYFUNCTION("UNIQUE(SPLIT(B7929,"";""))"),"Bash/Shell/PowerShell")</f>
        <v>Bash/Shell/PowerShell</v>
      </c>
      <c r="F7929" s="1" t="str">
        <f>IFERROR(__xludf.DUMMYFUNCTION("""COMPUTED_VALUE"""),"HTML/CSS")</f>
        <v>HTML/CSS</v>
      </c>
      <c r="G7929" s="1" t="str">
        <f>IFERROR(__xludf.DUMMYFUNCTION("""COMPUTED_VALUE"""),"Java")</f>
        <v>Java</v>
      </c>
      <c r="H7929" s="1" t="str">
        <f>IFERROR(__xludf.DUMMYFUNCTION("""COMPUTED_VALUE"""),"TypeScript")</f>
        <v>TypeScript</v>
      </c>
    </row>
    <row r="7930">
      <c r="B7930" s="1" t="str">
        <f>IFERROR(__xludf.DUMMYFUNCTION("""COMPUTED_VALUE"""),"Bash/Shell/PowerShell;HTML/CSS;JavaScript;PHP;Python;SQL")</f>
        <v>Bash/Shell/PowerShell;HTML/CSS;JavaScript;PHP;Python;SQL</v>
      </c>
      <c r="E7930" s="1" t="str">
        <f>IFERROR(__xludf.DUMMYFUNCTION("UNIQUE(SPLIT(B7930,"";""))"),"Bash/Shell/PowerShell")</f>
        <v>Bash/Shell/PowerShell</v>
      </c>
      <c r="F7930" s="1" t="str">
        <f>IFERROR(__xludf.DUMMYFUNCTION("""COMPUTED_VALUE"""),"HTML/CSS")</f>
        <v>HTML/CSS</v>
      </c>
      <c r="G7930" s="1" t="str">
        <f>IFERROR(__xludf.DUMMYFUNCTION("""COMPUTED_VALUE"""),"JavaScript")</f>
        <v>JavaScript</v>
      </c>
      <c r="H7930" s="1" t="str">
        <f>IFERROR(__xludf.DUMMYFUNCTION("""COMPUTED_VALUE"""),"PHP")</f>
        <v>PHP</v>
      </c>
      <c r="I7930" s="1" t="str">
        <f>IFERROR(__xludf.DUMMYFUNCTION("""COMPUTED_VALUE"""),"Python")</f>
        <v>Python</v>
      </c>
      <c r="J7930" s="1" t="str">
        <f>IFERROR(__xludf.DUMMYFUNCTION("""COMPUTED_VALUE"""),"SQL")</f>
        <v>SQL</v>
      </c>
    </row>
    <row r="7931">
      <c r="B7931" s="1" t="str">
        <f>IFERROR(__xludf.DUMMYFUNCTION("""COMPUTED_VALUE"""),"Assembly;C;Dart;Java;Kotlin")</f>
        <v>Assembly;C;Dart;Java;Kotlin</v>
      </c>
      <c r="E7931" s="1" t="str">
        <f>IFERROR(__xludf.DUMMYFUNCTION("UNIQUE(SPLIT(B7931,"";""))"),"Assembly")</f>
        <v>Assembly</v>
      </c>
      <c r="F7931" s="1" t="str">
        <f>IFERROR(__xludf.DUMMYFUNCTION("""COMPUTED_VALUE"""),"C")</f>
        <v>C</v>
      </c>
      <c r="G7931" s="1" t="str">
        <f>IFERROR(__xludf.DUMMYFUNCTION("""COMPUTED_VALUE"""),"Dart")</f>
        <v>Dart</v>
      </c>
      <c r="H7931" s="1" t="str">
        <f>IFERROR(__xludf.DUMMYFUNCTION("""COMPUTED_VALUE"""),"Java")</f>
        <v>Java</v>
      </c>
      <c r="I7931" s="1" t="str">
        <f>IFERROR(__xludf.DUMMYFUNCTION("""COMPUTED_VALUE"""),"Kotlin")</f>
        <v>Kotlin</v>
      </c>
    </row>
    <row r="7932">
      <c r="B7932" s="1" t="str">
        <f>IFERROR(__xludf.DUMMYFUNCTION("""COMPUTED_VALUE"""),"HTML/CSS;JavaScript;Python;VBA")</f>
        <v>HTML/CSS;JavaScript;Python;VBA</v>
      </c>
      <c r="E7932" s="1" t="str">
        <f>IFERROR(__xludf.DUMMYFUNCTION("UNIQUE(SPLIT(B7932,"";""))"),"HTML/CSS")</f>
        <v>HTML/CSS</v>
      </c>
      <c r="F7932" s="1" t="str">
        <f>IFERROR(__xludf.DUMMYFUNCTION("""COMPUTED_VALUE"""),"JavaScript")</f>
        <v>JavaScript</v>
      </c>
      <c r="G7932" s="1" t="str">
        <f>IFERROR(__xludf.DUMMYFUNCTION("""COMPUTED_VALUE"""),"Python")</f>
        <v>Python</v>
      </c>
      <c r="H7932" s="1" t="str">
        <f>IFERROR(__xludf.DUMMYFUNCTION("""COMPUTED_VALUE"""),"VBA")</f>
        <v>VBA</v>
      </c>
    </row>
    <row r="7933">
      <c r="B7933" s="1" t="str">
        <f>IFERROR(__xludf.DUMMYFUNCTION("""COMPUTED_VALUE"""),"Assembly;C++;HTML/CSS;Java;Python;Ruby")</f>
        <v>Assembly;C++;HTML/CSS;Java;Python;Ruby</v>
      </c>
      <c r="E7933" s="1" t="str">
        <f>IFERROR(__xludf.DUMMYFUNCTION("UNIQUE(SPLIT(B7933,"";""))"),"Assembly")</f>
        <v>Assembly</v>
      </c>
      <c r="F7933" s="1" t="str">
        <f>IFERROR(__xludf.DUMMYFUNCTION("""COMPUTED_VALUE"""),"C++")</f>
        <v>C++</v>
      </c>
      <c r="G7933" s="1" t="str">
        <f>IFERROR(__xludf.DUMMYFUNCTION("""COMPUTED_VALUE"""),"HTML/CSS")</f>
        <v>HTML/CSS</v>
      </c>
      <c r="H7933" s="1" t="str">
        <f>IFERROR(__xludf.DUMMYFUNCTION("""COMPUTED_VALUE"""),"Java")</f>
        <v>Java</v>
      </c>
      <c r="I7933" s="1" t="str">
        <f>IFERROR(__xludf.DUMMYFUNCTION("""COMPUTED_VALUE"""),"Python")</f>
        <v>Python</v>
      </c>
      <c r="J7933" s="1" t="str">
        <f>IFERROR(__xludf.DUMMYFUNCTION("""COMPUTED_VALUE"""),"Ruby")</f>
        <v>Ruby</v>
      </c>
    </row>
    <row r="7934">
      <c r="B7934" s="1" t="str">
        <f>IFERROR(__xludf.DUMMYFUNCTION("""COMPUTED_VALUE"""),"Bash/Shell/PowerShell;C;C++;HTML/CSS;Python;SQL;Swift;Other(s):")</f>
        <v>Bash/Shell/PowerShell;C;C++;HTML/CSS;Python;SQL;Swift;Other(s):</v>
      </c>
      <c r="E7934" s="1" t="str">
        <f>IFERROR(__xludf.DUMMYFUNCTION("UNIQUE(SPLIT(B7934,"";""))"),"Bash/Shell/PowerShell")</f>
        <v>Bash/Shell/PowerShell</v>
      </c>
      <c r="F7934" s="1" t="str">
        <f>IFERROR(__xludf.DUMMYFUNCTION("""COMPUTED_VALUE"""),"C")</f>
        <v>C</v>
      </c>
      <c r="G7934" s="1" t="str">
        <f>IFERROR(__xludf.DUMMYFUNCTION("""COMPUTED_VALUE"""),"C++")</f>
        <v>C++</v>
      </c>
      <c r="H7934" s="1" t="str">
        <f>IFERROR(__xludf.DUMMYFUNCTION("""COMPUTED_VALUE"""),"HTML/CSS")</f>
        <v>HTML/CSS</v>
      </c>
      <c r="I7934" s="1" t="str">
        <f>IFERROR(__xludf.DUMMYFUNCTION("""COMPUTED_VALUE"""),"Python")</f>
        <v>Python</v>
      </c>
      <c r="J7934" s="1" t="str">
        <f>IFERROR(__xludf.DUMMYFUNCTION("""COMPUTED_VALUE"""),"SQL")</f>
        <v>SQL</v>
      </c>
      <c r="K7934" s="1" t="str">
        <f>IFERROR(__xludf.DUMMYFUNCTION("""COMPUTED_VALUE"""),"Swift")</f>
        <v>Swift</v>
      </c>
      <c r="L7934" s="1" t="str">
        <f>IFERROR(__xludf.DUMMYFUNCTION("""COMPUTED_VALUE"""),"Other(s):")</f>
        <v>Other(s):</v>
      </c>
    </row>
    <row r="7935">
      <c r="B7935" s="1" t="str">
        <f>IFERROR(__xludf.DUMMYFUNCTION("""COMPUTED_VALUE"""),"Bash/Shell/PowerShell;C#;Java;SQL;VBA")</f>
        <v>Bash/Shell/PowerShell;C#;Java;SQL;VBA</v>
      </c>
      <c r="E7935" s="1" t="str">
        <f>IFERROR(__xludf.DUMMYFUNCTION("UNIQUE(SPLIT(B7935,"";""))"),"Bash/Shell/PowerShell")</f>
        <v>Bash/Shell/PowerShell</v>
      </c>
      <c r="F7935" s="1" t="str">
        <f>IFERROR(__xludf.DUMMYFUNCTION("""COMPUTED_VALUE"""),"C#")</f>
        <v>C#</v>
      </c>
      <c r="G7935" s="1" t="str">
        <f>IFERROR(__xludf.DUMMYFUNCTION("""COMPUTED_VALUE"""),"Java")</f>
        <v>Java</v>
      </c>
      <c r="H7935" s="1" t="str">
        <f>IFERROR(__xludf.DUMMYFUNCTION("""COMPUTED_VALUE"""),"SQL")</f>
        <v>SQL</v>
      </c>
      <c r="I7935" s="1" t="str">
        <f>IFERROR(__xludf.DUMMYFUNCTION("""COMPUTED_VALUE"""),"VBA")</f>
        <v>VBA</v>
      </c>
    </row>
    <row r="7936">
      <c r="B7936" s="1" t="str">
        <f>IFERROR(__xludf.DUMMYFUNCTION("""COMPUTED_VALUE"""),"Bash/Shell/PowerShell;Go;Java;JavaScript")</f>
        <v>Bash/Shell/PowerShell;Go;Java;JavaScript</v>
      </c>
      <c r="E7936" s="1" t="str">
        <f>IFERROR(__xludf.DUMMYFUNCTION("UNIQUE(SPLIT(B7936,"";""))"),"Bash/Shell/PowerShell")</f>
        <v>Bash/Shell/PowerShell</v>
      </c>
      <c r="F7936" s="1" t="str">
        <f>IFERROR(__xludf.DUMMYFUNCTION("""COMPUTED_VALUE"""),"Go")</f>
        <v>Go</v>
      </c>
      <c r="G7936" s="1" t="str">
        <f>IFERROR(__xludf.DUMMYFUNCTION("""COMPUTED_VALUE"""),"Java")</f>
        <v>Java</v>
      </c>
      <c r="H7936" s="1" t="str">
        <f>IFERROR(__xludf.DUMMYFUNCTION("""COMPUTED_VALUE"""),"JavaScript")</f>
        <v>JavaScript</v>
      </c>
    </row>
    <row r="7937">
      <c r="B7937" s="1" t="str">
        <f>IFERROR(__xludf.DUMMYFUNCTION("""COMPUTED_VALUE"""),"C#;HTML/CSS;JavaScript;SQL")</f>
        <v>C#;HTML/CSS;JavaScript;SQL</v>
      </c>
      <c r="E7937" s="1" t="str">
        <f>IFERROR(__xludf.DUMMYFUNCTION("UNIQUE(SPLIT(B7937,"";""))"),"C#")</f>
        <v>C#</v>
      </c>
      <c r="F7937" s="1" t="str">
        <f>IFERROR(__xludf.DUMMYFUNCTION("""COMPUTED_VALUE"""),"HTML/CSS")</f>
        <v>HTML/CSS</v>
      </c>
      <c r="G7937" s="1" t="str">
        <f>IFERROR(__xludf.DUMMYFUNCTION("""COMPUTED_VALUE"""),"JavaScript")</f>
        <v>JavaScript</v>
      </c>
      <c r="H7937" s="1" t="str">
        <f>IFERROR(__xludf.DUMMYFUNCTION("""COMPUTED_VALUE"""),"SQL")</f>
        <v>SQL</v>
      </c>
    </row>
    <row r="7938">
      <c r="B7938" s="1" t="str">
        <f>IFERROR(__xludf.DUMMYFUNCTION("""COMPUTED_VALUE"""),"Bash/Shell/PowerShell;C++;C#;HTML/CSS;Java;JavaScript;Scala;SQL")</f>
        <v>Bash/Shell/PowerShell;C++;C#;HTML/CSS;Java;JavaScript;Scala;SQL</v>
      </c>
      <c r="E7938" s="1" t="str">
        <f>IFERROR(__xludf.DUMMYFUNCTION("UNIQUE(SPLIT(B7938,"";""))"),"Bash/Shell/PowerShell")</f>
        <v>Bash/Shell/PowerShell</v>
      </c>
      <c r="F7938" s="1" t="str">
        <f>IFERROR(__xludf.DUMMYFUNCTION("""COMPUTED_VALUE"""),"C++")</f>
        <v>C++</v>
      </c>
      <c r="G7938" s="1" t="str">
        <f>IFERROR(__xludf.DUMMYFUNCTION("""COMPUTED_VALUE"""),"C#")</f>
        <v>C#</v>
      </c>
      <c r="H7938" s="1" t="str">
        <f>IFERROR(__xludf.DUMMYFUNCTION("""COMPUTED_VALUE"""),"HTML/CSS")</f>
        <v>HTML/CSS</v>
      </c>
      <c r="I7938" s="1" t="str">
        <f>IFERROR(__xludf.DUMMYFUNCTION("""COMPUTED_VALUE"""),"Java")</f>
        <v>Java</v>
      </c>
      <c r="J7938" s="1" t="str">
        <f>IFERROR(__xludf.DUMMYFUNCTION("""COMPUTED_VALUE"""),"JavaScript")</f>
        <v>JavaScript</v>
      </c>
      <c r="K7938" s="1" t="str">
        <f>IFERROR(__xludf.DUMMYFUNCTION("""COMPUTED_VALUE"""),"Scala")</f>
        <v>Scala</v>
      </c>
      <c r="L7938" s="1" t="str">
        <f>IFERROR(__xludf.DUMMYFUNCTION("""COMPUTED_VALUE"""),"SQL")</f>
        <v>SQL</v>
      </c>
    </row>
    <row r="7939">
      <c r="B7939" s="1" t="str">
        <f>IFERROR(__xludf.DUMMYFUNCTION("""COMPUTED_VALUE"""),"C#;HTML/CSS;SQL;VBA")</f>
        <v>C#;HTML/CSS;SQL;VBA</v>
      </c>
      <c r="E7939" s="1" t="str">
        <f>IFERROR(__xludf.DUMMYFUNCTION("UNIQUE(SPLIT(B7939,"";""))"),"C#")</f>
        <v>C#</v>
      </c>
      <c r="F7939" s="1" t="str">
        <f>IFERROR(__xludf.DUMMYFUNCTION("""COMPUTED_VALUE"""),"HTML/CSS")</f>
        <v>HTML/CSS</v>
      </c>
      <c r="G7939" s="1" t="str">
        <f>IFERROR(__xludf.DUMMYFUNCTION("""COMPUTED_VALUE"""),"SQL")</f>
        <v>SQL</v>
      </c>
      <c r="H7939" s="1" t="str">
        <f>IFERROR(__xludf.DUMMYFUNCTION("""COMPUTED_VALUE"""),"VBA")</f>
        <v>VBA</v>
      </c>
    </row>
    <row r="7940">
      <c r="B7940" s="1" t="str">
        <f>IFERROR(__xludf.DUMMYFUNCTION("""COMPUTED_VALUE"""),"HTML/CSS;Java;JavaScript;Python;Rust;SQL")</f>
        <v>HTML/CSS;Java;JavaScript;Python;Rust;SQL</v>
      </c>
      <c r="E7940" s="1" t="str">
        <f>IFERROR(__xludf.DUMMYFUNCTION("UNIQUE(SPLIT(B7940,"";""))"),"HTML/CSS")</f>
        <v>HTML/CSS</v>
      </c>
      <c r="F7940" s="1" t="str">
        <f>IFERROR(__xludf.DUMMYFUNCTION("""COMPUTED_VALUE"""),"Java")</f>
        <v>Java</v>
      </c>
      <c r="G7940" s="1" t="str">
        <f>IFERROR(__xludf.DUMMYFUNCTION("""COMPUTED_VALUE"""),"JavaScript")</f>
        <v>JavaScript</v>
      </c>
      <c r="H7940" s="1" t="str">
        <f>IFERROR(__xludf.DUMMYFUNCTION("""COMPUTED_VALUE"""),"Python")</f>
        <v>Python</v>
      </c>
      <c r="I7940" s="1" t="str">
        <f>IFERROR(__xludf.DUMMYFUNCTION("""COMPUTED_VALUE"""),"Rust")</f>
        <v>Rust</v>
      </c>
      <c r="J7940" s="1" t="str">
        <f>IFERROR(__xludf.DUMMYFUNCTION("""COMPUTED_VALUE"""),"SQL")</f>
        <v>SQL</v>
      </c>
    </row>
    <row r="7941">
      <c r="B7941" s="1" t="str">
        <f>IFERROR(__xludf.DUMMYFUNCTION("""COMPUTED_VALUE"""),"Java;Scala")</f>
        <v>Java;Scala</v>
      </c>
      <c r="E7941" s="1" t="str">
        <f>IFERROR(__xludf.DUMMYFUNCTION("UNIQUE(SPLIT(B7941,"";""))"),"Java")</f>
        <v>Java</v>
      </c>
      <c r="F7941" s="1" t="str">
        <f>IFERROR(__xludf.DUMMYFUNCTION("""COMPUTED_VALUE"""),"Scala")</f>
        <v>Scala</v>
      </c>
    </row>
    <row r="7942">
      <c r="B7942" s="1" t="str">
        <f>IFERROR(__xludf.DUMMYFUNCTION("""COMPUTED_VALUE"""),"Java;Kotlin;SQL")</f>
        <v>Java;Kotlin;SQL</v>
      </c>
      <c r="E7942" s="1" t="str">
        <f>IFERROR(__xludf.DUMMYFUNCTION("UNIQUE(SPLIT(B7942,"";""))"),"Java")</f>
        <v>Java</v>
      </c>
      <c r="F7942" s="1" t="str">
        <f>IFERROR(__xludf.DUMMYFUNCTION("""COMPUTED_VALUE"""),"Kotlin")</f>
        <v>Kotlin</v>
      </c>
      <c r="G7942" s="1" t="str">
        <f>IFERROR(__xludf.DUMMYFUNCTION("""COMPUTED_VALUE"""),"SQL")</f>
        <v>SQL</v>
      </c>
    </row>
    <row r="7943">
      <c r="B7943" s="1" t="str">
        <f>IFERROR(__xludf.DUMMYFUNCTION("""COMPUTED_VALUE"""),"C++")</f>
        <v>C++</v>
      </c>
      <c r="E7943" s="1" t="str">
        <f>IFERROR(__xludf.DUMMYFUNCTION("UNIQUE(SPLIT(B7943,"";""))"),"C++")</f>
        <v>C++</v>
      </c>
    </row>
    <row r="7944">
      <c r="B7944" s="1" t="str">
        <f>IFERROR(__xludf.DUMMYFUNCTION("""COMPUTED_VALUE"""),"Bash/Shell/PowerShell;C++;Go;HTML/CSS;JavaScript;Python;Rust;Other(s):")</f>
        <v>Bash/Shell/PowerShell;C++;Go;HTML/CSS;JavaScript;Python;Rust;Other(s):</v>
      </c>
      <c r="E7944" s="1" t="str">
        <f>IFERROR(__xludf.DUMMYFUNCTION("UNIQUE(SPLIT(B7944,"";""))"),"Bash/Shell/PowerShell")</f>
        <v>Bash/Shell/PowerShell</v>
      </c>
      <c r="F7944" s="1" t="str">
        <f>IFERROR(__xludf.DUMMYFUNCTION("""COMPUTED_VALUE"""),"C++")</f>
        <v>C++</v>
      </c>
      <c r="G7944" s="1" t="str">
        <f>IFERROR(__xludf.DUMMYFUNCTION("""COMPUTED_VALUE"""),"Go")</f>
        <v>Go</v>
      </c>
      <c r="H7944" s="1" t="str">
        <f>IFERROR(__xludf.DUMMYFUNCTION("""COMPUTED_VALUE"""),"HTML/CSS")</f>
        <v>HTML/CSS</v>
      </c>
      <c r="I7944" s="1" t="str">
        <f>IFERROR(__xludf.DUMMYFUNCTION("""COMPUTED_VALUE"""),"JavaScript")</f>
        <v>JavaScript</v>
      </c>
      <c r="J7944" s="1" t="str">
        <f>IFERROR(__xludf.DUMMYFUNCTION("""COMPUTED_VALUE"""),"Python")</f>
        <v>Python</v>
      </c>
      <c r="K7944" s="1" t="str">
        <f>IFERROR(__xludf.DUMMYFUNCTION("""COMPUTED_VALUE"""),"Rust")</f>
        <v>Rust</v>
      </c>
      <c r="L7944" s="1" t="str">
        <f>IFERROR(__xludf.DUMMYFUNCTION("""COMPUTED_VALUE"""),"Other(s):")</f>
        <v>Other(s):</v>
      </c>
    </row>
    <row r="7945">
      <c r="B7945" s="1" t="str">
        <f>IFERROR(__xludf.DUMMYFUNCTION("""COMPUTED_VALUE"""),"F#;HTML/CSS;Python;R;SQL")</f>
        <v>F#;HTML/CSS;Python;R;SQL</v>
      </c>
      <c r="E7945" s="1" t="str">
        <f>IFERROR(__xludf.DUMMYFUNCTION("UNIQUE(SPLIT(B7945,"";""))"),"F#")</f>
        <v>F#</v>
      </c>
      <c r="F7945" s="1" t="str">
        <f>IFERROR(__xludf.DUMMYFUNCTION("""COMPUTED_VALUE"""),"HTML/CSS")</f>
        <v>HTML/CSS</v>
      </c>
      <c r="G7945" s="1" t="str">
        <f>IFERROR(__xludf.DUMMYFUNCTION("""COMPUTED_VALUE"""),"Python")</f>
        <v>Python</v>
      </c>
      <c r="H7945" s="1" t="str">
        <f>IFERROR(__xludf.DUMMYFUNCTION("""COMPUTED_VALUE"""),"R")</f>
        <v>R</v>
      </c>
      <c r="I7945" s="1" t="str">
        <f>IFERROR(__xludf.DUMMYFUNCTION("""COMPUTED_VALUE"""),"SQL")</f>
        <v>SQL</v>
      </c>
    </row>
    <row r="7946">
      <c r="B7946" s="1" t="str">
        <f>IFERROR(__xludf.DUMMYFUNCTION("""COMPUTED_VALUE"""),"C++;C#;Java;Python;SQL;Swift;Other(s):")</f>
        <v>C++;C#;Java;Python;SQL;Swift;Other(s):</v>
      </c>
      <c r="E7946" s="1" t="str">
        <f>IFERROR(__xludf.DUMMYFUNCTION("UNIQUE(SPLIT(B7946,"";""))"),"C++")</f>
        <v>C++</v>
      </c>
      <c r="F7946" s="1" t="str">
        <f>IFERROR(__xludf.DUMMYFUNCTION("""COMPUTED_VALUE"""),"C#")</f>
        <v>C#</v>
      </c>
      <c r="G7946" s="1" t="str">
        <f>IFERROR(__xludf.DUMMYFUNCTION("""COMPUTED_VALUE"""),"Java")</f>
        <v>Java</v>
      </c>
      <c r="H7946" s="1" t="str">
        <f>IFERROR(__xludf.DUMMYFUNCTION("""COMPUTED_VALUE"""),"Python")</f>
        <v>Python</v>
      </c>
      <c r="I7946" s="1" t="str">
        <f>IFERROR(__xludf.DUMMYFUNCTION("""COMPUTED_VALUE"""),"SQL")</f>
        <v>SQL</v>
      </c>
      <c r="J7946" s="1" t="str">
        <f>IFERROR(__xludf.DUMMYFUNCTION("""COMPUTED_VALUE"""),"Swift")</f>
        <v>Swift</v>
      </c>
      <c r="K7946" s="1" t="str">
        <f>IFERROR(__xludf.DUMMYFUNCTION("""COMPUTED_VALUE"""),"Other(s):")</f>
        <v>Other(s):</v>
      </c>
    </row>
    <row r="7947">
      <c r="B7947" s="1" t="str">
        <f>IFERROR(__xludf.DUMMYFUNCTION("""COMPUTED_VALUE"""),"Bash/Shell/PowerShell;HTML/CSS;JavaScript;PHP;SQL")</f>
        <v>Bash/Shell/PowerShell;HTML/CSS;JavaScript;PHP;SQL</v>
      </c>
      <c r="E7947" s="1" t="str">
        <f>IFERROR(__xludf.DUMMYFUNCTION("UNIQUE(SPLIT(B7947,"";""))"),"Bash/Shell/PowerShell")</f>
        <v>Bash/Shell/PowerShell</v>
      </c>
      <c r="F7947" s="1" t="str">
        <f>IFERROR(__xludf.DUMMYFUNCTION("""COMPUTED_VALUE"""),"HTML/CSS")</f>
        <v>HTML/CSS</v>
      </c>
      <c r="G7947" s="1" t="str">
        <f>IFERROR(__xludf.DUMMYFUNCTION("""COMPUTED_VALUE"""),"JavaScript")</f>
        <v>JavaScript</v>
      </c>
      <c r="H7947" s="1" t="str">
        <f>IFERROR(__xludf.DUMMYFUNCTION("""COMPUTED_VALUE"""),"PHP")</f>
        <v>PHP</v>
      </c>
      <c r="I7947" s="1" t="str">
        <f>IFERROR(__xludf.DUMMYFUNCTION("""COMPUTED_VALUE"""),"SQL")</f>
        <v>SQL</v>
      </c>
    </row>
    <row r="7948">
      <c r="B7948" s="1" t="str">
        <f>IFERROR(__xludf.DUMMYFUNCTION("""COMPUTED_VALUE"""),"Bash/Shell/PowerShell;C#;Dart;HTML/CSS;JavaScript;SQL;TypeScript")</f>
        <v>Bash/Shell/PowerShell;C#;Dart;HTML/CSS;JavaScript;SQL;TypeScript</v>
      </c>
      <c r="E7948" s="1" t="str">
        <f>IFERROR(__xludf.DUMMYFUNCTION("UNIQUE(SPLIT(B7948,"";""))"),"Bash/Shell/PowerShell")</f>
        <v>Bash/Shell/PowerShell</v>
      </c>
      <c r="F7948" s="1" t="str">
        <f>IFERROR(__xludf.DUMMYFUNCTION("""COMPUTED_VALUE"""),"C#")</f>
        <v>C#</v>
      </c>
      <c r="G7948" s="1" t="str">
        <f>IFERROR(__xludf.DUMMYFUNCTION("""COMPUTED_VALUE"""),"Dart")</f>
        <v>Dart</v>
      </c>
      <c r="H7948" s="1" t="str">
        <f>IFERROR(__xludf.DUMMYFUNCTION("""COMPUTED_VALUE"""),"HTML/CSS")</f>
        <v>HTML/CSS</v>
      </c>
      <c r="I7948" s="1" t="str">
        <f>IFERROR(__xludf.DUMMYFUNCTION("""COMPUTED_VALUE"""),"JavaScript")</f>
        <v>JavaScript</v>
      </c>
      <c r="J7948" s="1" t="str">
        <f>IFERROR(__xludf.DUMMYFUNCTION("""COMPUTED_VALUE"""),"SQL")</f>
        <v>SQL</v>
      </c>
      <c r="K7948" s="1" t="str">
        <f>IFERROR(__xludf.DUMMYFUNCTION("""COMPUTED_VALUE"""),"TypeScript")</f>
        <v>TypeScript</v>
      </c>
    </row>
    <row r="7949">
      <c r="B7949" s="1" t="str">
        <f>IFERROR(__xludf.DUMMYFUNCTION("""COMPUTED_VALUE"""),"Assembly;Bash/Shell/PowerShell;C;C++;HTML/CSS;Java;JavaScript;Python;Rust")</f>
        <v>Assembly;Bash/Shell/PowerShell;C;C++;HTML/CSS;Java;JavaScript;Python;Rust</v>
      </c>
      <c r="E7949" s="1" t="str">
        <f>IFERROR(__xludf.DUMMYFUNCTION("UNIQUE(SPLIT(B7949,"";""))"),"Assembly")</f>
        <v>Assembly</v>
      </c>
      <c r="F7949" s="1" t="str">
        <f>IFERROR(__xludf.DUMMYFUNCTION("""COMPUTED_VALUE"""),"Bash/Shell/PowerShell")</f>
        <v>Bash/Shell/PowerShell</v>
      </c>
      <c r="G7949" s="1" t="str">
        <f>IFERROR(__xludf.DUMMYFUNCTION("""COMPUTED_VALUE"""),"C")</f>
        <v>C</v>
      </c>
      <c r="H7949" s="1" t="str">
        <f>IFERROR(__xludf.DUMMYFUNCTION("""COMPUTED_VALUE"""),"C++")</f>
        <v>C++</v>
      </c>
      <c r="I7949" s="1" t="str">
        <f>IFERROR(__xludf.DUMMYFUNCTION("""COMPUTED_VALUE"""),"HTML/CSS")</f>
        <v>HTML/CSS</v>
      </c>
      <c r="J7949" s="1" t="str">
        <f>IFERROR(__xludf.DUMMYFUNCTION("""COMPUTED_VALUE"""),"Java")</f>
        <v>Java</v>
      </c>
      <c r="K7949" s="1" t="str">
        <f>IFERROR(__xludf.DUMMYFUNCTION("""COMPUTED_VALUE"""),"JavaScript")</f>
        <v>JavaScript</v>
      </c>
      <c r="L7949" s="1" t="str">
        <f>IFERROR(__xludf.DUMMYFUNCTION("""COMPUTED_VALUE"""),"Python")</f>
        <v>Python</v>
      </c>
      <c r="M7949" s="1" t="str">
        <f>IFERROR(__xludf.DUMMYFUNCTION("""COMPUTED_VALUE"""),"Rust")</f>
        <v>Rust</v>
      </c>
    </row>
    <row r="7950">
      <c r="B7950" s="1" t="str">
        <f>IFERROR(__xludf.DUMMYFUNCTION("""COMPUTED_VALUE"""),"Bash/Shell/PowerShell;C++;C#;Python")</f>
        <v>Bash/Shell/PowerShell;C++;C#;Python</v>
      </c>
      <c r="E7950" s="1" t="str">
        <f>IFERROR(__xludf.DUMMYFUNCTION("UNIQUE(SPLIT(B7950,"";""))"),"Bash/Shell/PowerShell")</f>
        <v>Bash/Shell/PowerShell</v>
      </c>
      <c r="F7950" s="1" t="str">
        <f>IFERROR(__xludf.DUMMYFUNCTION("""COMPUTED_VALUE"""),"C++")</f>
        <v>C++</v>
      </c>
      <c r="G7950" s="1" t="str">
        <f>IFERROR(__xludf.DUMMYFUNCTION("""COMPUTED_VALUE"""),"C#")</f>
        <v>C#</v>
      </c>
      <c r="H7950" s="1" t="str">
        <f>IFERROR(__xludf.DUMMYFUNCTION("""COMPUTED_VALUE"""),"Python")</f>
        <v>Python</v>
      </c>
    </row>
    <row r="7951">
      <c r="B7951" s="1" t="str">
        <f>IFERROR(__xludf.DUMMYFUNCTION("""COMPUTED_VALUE"""),"C;C++;C#;HTML/CSS;JavaScript;PHP")</f>
        <v>C;C++;C#;HTML/CSS;JavaScript;PHP</v>
      </c>
      <c r="E7951" s="1" t="str">
        <f>IFERROR(__xludf.DUMMYFUNCTION("UNIQUE(SPLIT(B7951,"";""))"),"C")</f>
        <v>C</v>
      </c>
      <c r="F7951" s="1" t="str">
        <f>IFERROR(__xludf.DUMMYFUNCTION("""COMPUTED_VALUE"""),"C++")</f>
        <v>C++</v>
      </c>
      <c r="G7951" s="1" t="str">
        <f>IFERROR(__xludf.DUMMYFUNCTION("""COMPUTED_VALUE"""),"C#")</f>
        <v>C#</v>
      </c>
      <c r="H7951" s="1" t="str">
        <f>IFERROR(__xludf.DUMMYFUNCTION("""COMPUTED_VALUE"""),"HTML/CSS")</f>
        <v>HTML/CSS</v>
      </c>
      <c r="I7951" s="1" t="str">
        <f>IFERROR(__xludf.DUMMYFUNCTION("""COMPUTED_VALUE"""),"JavaScript")</f>
        <v>JavaScript</v>
      </c>
      <c r="J7951" s="1" t="str">
        <f>IFERROR(__xludf.DUMMYFUNCTION("""COMPUTED_VALUE"""),"PHP")</f>
        <v>PHP</v>
      </c>
    </row>
    <row r="7952">
      <c r="B7952" s="1" t="str">
        <f>IFERROR(__xludf.DUMMYFUNCTION("""COMPUTED_VALUE"""),"HTML/CSS;JavaScript;PHP;Python")</f>
        <v>HTML/CSS;JavaScript;PHP;Python</v>
      </c>
      <c r="E7952" s="1" t="str">
        <f>IFERROR(__xludf.DUMMYFUNCTION("UNIQUE(SPLIT(B7952,"";""))"),"HTML/CSS")</f>
        <v>HTML/CSS</v>
      </c>
      <c r="F7952" s="1" t="str">
        <f>IFERROR(__xludf.DUMMYFUNCTION("""COMPUTED_VALUE"""),"JavaScript")</f>
        <v>JavaScript</v>
      </c>
      <c r="G7952" s="1" t="str">
        <f>IFERROR(__xludf.DUMMYFUNCTION("""COMPUTED_VALUE"""),"PHP")</f>
        <v>PHP</v>
      </c>
      <c r="H7952" s="1" t="str">
        <f>IFERROR(__xludf.DUMMYFUNCTION("""COMPUTED_VALUE"""),"Python")</f>
        <v>Python</v>
      </c>
    </row>
    <row r="7953">
      <c r="B7953" s="1" t="str">
        <f>IFERROR(__xludf.DUMMYFUNCTION("""COMPUTED_VALUE"""),"Assembly;C#;JavaScript;SQL;VBA")</f>
        <v>Assembly;C#;JavaScript;SQL;VBA</v>
      </c>
      <c r="E7953" s="1" t="str">
        <f>IFERROR(__xludf.DUMMYFUNCTION("UNIQUE(SPLIT(B7953,"";""))"),"Assembly")</f>
        <v>Assembly</v>
      </c>
      <c r="F7953" s="1" t="str">
        <f>IFERROR(__xludf.DUMMYFUNCTION("""COMPUTED_VALUE"""),"C#")</f>
        <v>C#</v>
      </c>
      <c r="G7953" s="1" t="str">
        <f>IFERROR(__xludf.DUMMYFUNCTION("""COMPUTED_VALUE"""),"JavaScript")</f>
        <v>JavaScript</v>
      </c>
      <c r="H7953" s="1" t="str">
        <f>IFERROR(__xludf.DUMMYFUNCTION("""COMPUTED_VALUE"""),"SQL")</f>
        <v>SQL</v>
      </c>
      <c r="I7953" s="1" t="str">
        <f>IFERROR(__xludf.DUMMYFUNCTION("""COMPUTED_VALUE"""),"VBA")</f>
        <v>VBA</v>
      </c>
    </row>
    <row r="7954">
      <c r="B7954" s="1" t="str">
        <f>IFERROR(__xludf.DUMMYFUNCTION("""COMPUTED_VALUE"""),"C++;HTML/CSS;Java;JavaScript;PHP;SQL;VBA")</f>
        <v>C++;HTML/CSS;Java;JavaScript;PHP;SQL;VBA</v>
      </c>
      <c r="E7954" s="1" t="str">
        <f>IFERROR(__xludf.DUMMYFUNCTION("UNIQUE(SPLIT(B7954,"";""))"),"C++")</f>
        <v>C++</v>
      </c>
      <c r="F7954" s="1" t="str">
        <f>IFERROR(__xludf.DUMMYFUNCTION("""COMPUTED_VALUE"""),"HTML/CSS")</f>
        <v>HTML/CSS</v>
      </c>
      <c r="G7954" s="1" t="str">
        <f>IFERROR(__xludf.DUMMYFUNCTION("""COMPUTED_VALUE"""),"Java")</f>
        <v>Java</v>
      </c>
      <c r="H7954" s="1" t="str">
        <f>IFERROR(__xludf.DUMMYFUNCTION("""COMPUTED_VALUE"""),"JavaScript")</f>
        <v>JavaScript</v>
      </c>
      <c r="I7954" s="1" t="str">
        <f>IFERROR(__xludf.DUMMYFUNCTION("""COMPUTED_VALUE"""),"PHP")</f>
        <v>PHP</v>
      </c>
      <c r="J7954" s="1" t="str">
        <f>IFERROR(__xludf.DUMMYFUNCTION("""COMPUTED_VALUE"""),"SQL")</f>
        <v>SQL</v>
      </c>
      <c r="K7954" s="1" t="str">
        <f>IFERROR(__xludf.DUMMYFUNCTION("""COMPUTED_VALUE"""),"VBA")</f>
        <v>VBA</v>
      </c>
    </row>
    <row r="7955">
      <c r="B7955" s="1" t="str">
        <f>IFERROR(__xludf.DUMMYFUNCTION("""COMPUTED_VALUE"""),"C;C++;HTML/CSS;Java;PHP;Python;SQL")</f>
        <v>C;C++;HTML/CSS;Java;PHP;Python;SQL</v>
      </c>
      <c r="E7955" s="1" t="str">
        <f>IFERROR(__xludf.DUMMYFUNCTION("UNIQUE(SPLIT(B7955,"";""))"),"C")</f>
        <v>C</v>
      </c>
      <c r="F7955" s="1" t="str">
        <f>IFERROR(__xludf.DUMMYFUNCTION("""COMPUTED_VALUE"""),"C++")</f>
        <v>C++</v>
      </c>
      <c r="G7955" s="1" t="str">
        <f>IFERROR(__xludf.DUMMYFUNCTION("""COMPUTED_VALUE"""),"HTML/CSS")</f>
        <v>HTML/CSS</v>
      </c>
      <c r="H7955" s="1" t="str">
        <f>IFERROR(__xludf.DUMMYFUNCTION("""COMPUTED_VALUE"""),"Java")</f>
        <v>Java</v>
      </c>
      <c r="I7955" s="1" t="str">
        <f>IFERROR(__xludf.DUMMYFUNCTION("""COMPUTED_VALUE"""),"PHP")</f>
        <v>PHP</v>
      </c>
      <c r="J7955" s="1" t="str">
        <f>IFERROR(__xludf.DUMMYFUNCTION("""COMPUTED_VALUE"""),"Python")</f>
        <v>Python</v>
      </c>
      <c r="K7955" s="1" t="str">
        <f>IFERROR(__xludf.DUMMYFUNCTION("""COMPUTED_VALUE"""),"SQL")</f>
        <v>SQL</v>
      </c>
    </row>
    <row r="7956">
      <c r="B7956" s="1" t="str">
        <f>IFERROR(__xludf.DUMMYFUNCTION("""COMPUTED_VALUE"""),"HTML/CSS;JavaScript;Ruby;SQL;TypeScript")</f>
        <v>HTML/CSS;JavaScript;Ruby;SQL;TypeScript</v>
      </c>
      <c r="E7956" s="1" t="str">
        <f>IFERROR(__xludf.DUMMYFUNCTION("UNIQUE(SPLIT(B7956,"";""))"),"HTML/CSS")</f>
        <v>HTML/CSS</v>
      </c>
      <c r="F7956" s="1" t="str">
        <f>IFERROR(__xludf.DUMMYFUNCTION("""COMPUTED_VALUE"""),"JavaScript")</f>
        <v>JavaScript</v>
      </c>
      <c r="G7956" s="1" t="str">
        <f>IFERROR(__xludf.DUMMYFUNCTION("""COMPUTED_VALUE"""),"Ruby")</f>
        <v>Ruby</v>
      </c>
      <c r="H7956" s="1" t="str">
        <f>IFERROR(__xludf.DUMMYFUNCTION("""COMPUTED_VALUE"""),"SQL")</f>
        <v>SQL</v>
      </c>
      <c r="I7956" s="1" t="str">
        <f>IFERROR(__xludf.DUMMYFUNCTION("""COMPUTED_VALUE"""),"TypeScript")</f>
        <v>TypeScript</v>
      </c>
    </row>
    <row r="7957">
      <c r="B7957" s="1" t="str">
        <f>IFERROR(__xludf.DUMMYFUNCTION("""COMPUTED_VALUE"""),"Bash/Shell/PowerShell;Java;SQL")</f>
        <v>Bash/Shell/PowerShell;Java;SQL</v>
      </c>
      <c r="E7957" s="1" t="str">
        <f>IFERROR(__xludf.DUMMYFUNCTION("UNIQUE(SPLIT(B7957,"";""))"),"Bash/Shell/PowerShell")</f>
        <v>Bash/Shell/PowerShell</v>
      </c>
      <c r="F7957" s="1" t="str">
        <f>IFERROR(__xludf.DUMMYFUNCTION("""COMPUTED_VALUE"""),"Java")</f>
        <v>Java</v>
      </c>
      <c r="G7957" s="1" t="str">
        <f>IFERROR(__xludf.DUMMYFUNCTION("""COMPUTED_VALUE"""),"SQL")</f>
        <v>SQL</v>
      </c>
    </row>
    <row r="7958">
      <c r="B7958" s="1" t="str">
        <f>IFERROR(__xludf.DUMMYFUNCTION("""COMPUTED_VALUE"""),"Bash/Shell/PowerShell;Go;HTML/CSS;JavaScript;Python")</f>
        <v>Bash/Shell/PowerShell;Go;HTML/CSS;JavaScript;Python</v>
      </c>
      <c r="E7958" s="1" t="str">
        <f>IFERROR(__xludf.DUMMYFUNCTION("UNIQUE(SPLIT(B7958,"";""))"),"Bash/Shell/PowerShell")</f>
        <v>Bash/Shell/PowerShell</v>
      </c>
      <c r="F7958" s="1" t="str">
        <f>IFERROR(__xludf.DUMMYFUNCTION("""COMPUTED_VALUE"""),"Go")</f>
        <v>Go</v>
      </c>
      <c r="G7958" s="1" t="str">
        <f>IFERROR(__xludf.DUMMYFUNCTION("""COMPUTED_VALUE"""),"HTML/CSS")</f>
        <v>HTML/CSS</v>
      </c>
      <c r="H7958" s="1" t="str">
        <f>IFERROR(__xludf.DUMMYFUNCTION("""COMPUTED_VALUE"""),"JavaScript")</f>
        <v>JavaScript</v>
      </c>
      <c r="I7958" s="1" t="str">
        <f>IFERROR(__xludf.DUMMYFUNCTION("""COMPUTED_VALUE"""),"Python")</f>
        <v>Python</v>
      </c>
    </row>
    <row r="7959">
      <c r="B7959" s="1" t="str">
        <f>IFERROR(__xludf.DUMMYFUNCTION("""COMPUTED_VALUE"""),"C;Java;JavaScript;Kotlin;Python;SQL")</f>
        <v>C;Java;JavaScript;Kotlin;Python;SQL</v>
      </c>
      <c r="E7959" s="1" t="str">
        <f>IFERROR(__xludf.DUMMYFUNCTION("UNIQUE(SPLIT(B7959,"";""))"),"C")</f>
        <v>C</v>
      </c>
      <c r="F7959" s="1" t="str">
        <f>IFERROR(__xludf.DUMMYFUNCTION("""COMPUTED_VALUE"""),"Java")</f>
        <v>Java</v>
      </c>
      <c r="G7959" s="1" t="str">
        <f>IFERROR(__xludf.DUMMYFUNCTION("""COMPUTED_VALUE"""),"JavaScript")</f>
        <v>JavaScript</v>
      </c>
      <c r="H7959" s="1" t="str">
        <f>IFERROR(__xludf.DUMMYFUNCTION("""COMPUTED_VALUE"""),"Kotlin")</f>
        <v>Kotlin</v>
      </c>
      <c r="I7959" s="1" t="str">
        <f>IFERROR(__xludf.DUMMYFUNCTION("""COMPUTED_VALUE"""),"Python")</f>
        <v>Python</v>
      </c>
      <c r="J7959" s="1" t="str">
        <f>IFERROR(__xludf.DUMMYFUNCTION("""COMPUTED_VALUE"""),"SQL")</f>
        <v>SQL</v>
      </c>
    </row>
    <row r="7960">
      <c r="B7960" s="1" t="str">
        <f>IFERROR(__xludf.DUMMYFUNCTION("""COMPUTED_VALUE"""),"Bash/Shell/PowerShell;C#;Clojure;Elixir;Erlang;Go;HTML/CSS;Java;JavaScript;Python;R;Ruby;Rust;SQL")</f>
        <v>Bash/Shell/PowerShell;C#;Clojure;Elixir;Erlang;Go;HTML/CSS;Java;JavaScript;Python;R;Ruby;Rust;SQL</v>
      </c>
      <c r="E7960" s="1" t="str">
        <f>IFERROR(__xludf.DUMMYFUNCTION("UNIQUE(SPLIT(B7960,"";""))"),"Bash/Shell/PowerShell")</f>
        <v>Bash/Shell/PowerShell</v>
      </c>
      <c r="F7960" s="1" t="str">
        <f>IFERROR(__xludf.DUMMYFUNCTION("""COMPUTED_VALUE"""),"C#")</f>
        <v>C#</v>
      </c>
      <c r="G7960" s="1" t="str">
        <f>IFERROR(__xludf.DUMMYFUNCTION("""COMPUTED_VALUE"""),"Clojure")</f>
        <v>Clojure</v>
      </c>
      <c r="H7960" s="1" t="str">
        <f>IFERROR(__xludf.DUMMYFUNCTION("""COMPUTED_VALUE"""),"Elixir")</f>
        <v>Elixir</v>
      </c>
      <c r="I7960" s="1" t="str">
        <f>IFERROR(__xludf.DUMMYFUNCTION("""COMPUTED_VALUE"""),"Erlang")</f>
        <v>Erlang</v>
      </c>
      <c r="J7960" s="1" t="str">
        <f>IFERROR(__xludf.DUMMYFUNCTION("""COMPUTED_VALUE"""),"Go")</f>
        <v>Go</v>
      </c>
      <c r="K7960" s="1" t="str">
        <f>IFERROR(__xludf.DUMMYFUNCTION("""COMPUTED_VALUE"""),"HTML/CSS")</f>
        <v>HTML/CSS</v>
      </c>
      <c r="L7960" s="1" t="str">
        <f>IFERROR(__xludf.DUMMYFUNCTION("""COMPUTED_VALUE"""),"Java")</f>
        <v>Java</v>
      </c>
      <c r="M7960" s="1" t="str">
        <f>IFERROR(__xludf.DUMMYFUNCTION("""COMPUTED_VALUE"""),"JavaScript")</f>
        <v>JavaScript</v>
      </c>
      <c r="N7960" s="1" t="str">
        <f>IFERROR(__xludf.DUMMYFUNCTION("""COMPUTED_VALUE"""),"Python")</f>
        <v>Python</v>
      </c>
      <c r="O7960" s="1" t="str">
        <f>IFERROR(__xludf.DUMMYFUNCTION("""COMPUTED_VALUE"""),"R")</f>
        <v>R</v>
      </c>
      <c r="P7960" s="1" t="str">
        <f>IFERROR(__xludf.DUMMYFUNCTION("""COMPUTED_VALUE"""),"Ruby")</f>
        <v>Ruby</v>
      </c>
      <c r="Q7960" s="1" t="str">
        <f>IFERROR(__xludf.DUMMYFUNCTION("""COMPUTED_VALUE"""),"Rust")</f>
        <v>Rust</v>
      </c>
      <c r="R7960" s="1" t="str">
        <f>IFERROR(__xludf.DUMMYFUNCTION("""COMPUTED_VALUE"""),"SQL")</f>
        <v>SQL</v>
      </c>
    </row>
    <row r="7961">
      <c r="B7961" s="1" t="str">
        <f>IFERROR(__xludf.DUMMYFUNCTION("""COMPUTED_VALUE"""),"Assembly;C;C++;C#;HTML/CSS;Java;JavaScript;R;SQL;TypeScript;VBA")</f>
        <v>Assembly;C;C++;C#;HTML/CSS;Java;JavaScript;R;SQL;TypeScript;VBA</v>
      </c>
      <c r="E7961" s="1" t="str">
        <f>IFERROR(__xludf.DUMMYFUNCTION("UNIQUE(SPLIT(B7961,"";""))"),"Assembly")</f>
        <v>Assembly</v>
      </c>
      <c r="F7961" s="1" t="str">
        <f>IFERROR(__xludf.DUMMYFUNCTION("""COMPUTED_VALUE"""),"C")</f>
        <v>C</v>
      </c>
      <c r="G7961" s="1" t="str">
        <f>IFERROR(__xludf.DUMMYFUNCTION("""COMPUTED_VALUE"""),"C++")</f>
        <v>C++</v>
      </c>
      <c r="H7961" s="1" t="str">
        <f>IFERROR(__xludf.DUMMYFUNCTION("""COMPUTED_VALUE"""),"C#")</f>
        <v>C#</v>
      </c>
      <c r="I7961" s="1" t="str">
        <f>IFERROR(__xludf.DUMMYFUNCTION("""COMPUTED_VALUE"""),"HTML/CSS")</f>
        <v>HTML/CSS</v>
      </c>
      <c r="J7961" s="1" t="str">
        <f>IFERROR(__xludf.DUMMYFUNCTION("""COMPUTED_VALUE"""),"Java")</f>
        <v>Java</v>
      </c>
      <c r="K7961" s="1" t="str">
        <f>IFERROR(__xludf.DUMMYFUNCTION("""COMPUTED_VALUE"""),"JavaScript")</f>
        <v>JavaScript</v>
      </c>
      <c r="L7961" s="1" t="str">
        <f>IFERROR(__xludf.DUMMYFUNCTION("""COMPUTED_VALUE"""),"R")</f>
        <v>R</v>
      </c>
      <c r="M7961" s="1" t="str">
        <f>IFERROR(__xludf.DUMMYFUNCTION("""COMPUTED_VALUE"""),"SQL")</f>
        <v>SQL</v>
      </c>
      <c r="N7961" s="1" t="str">
        <f>IFERROR(__xludf.DUMMYFUNCTION("""COMPUTED_VALUE"""),"TypeScript")</f>
        <v>TypeScript</v>
      </c>
      <c r="O7961" s="1" t="str">
        <f>IFERROR(__xludf.DUMMYFUNCTION("""COMPUTED_VALUE"""),"VBA")</f>
        <v>VBA</v>
      </c>
    </row>
    <row r="7962">
      <c r="B7962" s="1" t="str">
        <f>IFERROR(__xludf.DUMMYFUNCTION("""COMPUTED_VALUE"""),"Assembly;Bash/Shell/PowerShell;C;HTML/CSS;Java;JavaScript;PHP;Python;R;SQL;Other(s):")</f>
        <v>Assembly;Bash/Shell/PowerShell;C;HTML/CSS;Java;JavaScript;PHP;Python;R;SQL;Other(s):</v>
      </c>
      <c r="E7962" s="1" t="str">
        <f>IFERROR(__xludf.DUMMYFUNCTION("UNIQUE(SPLIT(B7962,"";""))"),"Assembly")</f>
        <v>Assembly</v>
      </c>
      <c r="F7962" s="1" t="str">
        <f>IFERROR(__xludf.DUMMYFUNCTION("""COMPUTED_VALUE"""),"Bash/Shell/PowerShell")</f>
        <v>Bash/Shell/PowerShell</v>
      </c>
      <c r="G7962" s="1" t="str">
        <f>IFERROR(__xludf.DUMMYFUNCTION("""COMPUTED_VALUE"""),"C")</f>
        <v>C</v>
      </c>
      <c r="H7962" s="1" t="str">
        <f>IFERROR(__xludf.DUMMYFUNCTION("""COMPUTED_VALUE"""),"HTML/CSS")</f>
        <v>HTML/CSS</v>
      </c>
      <c r="I7962" s="1" t="str">
        <f>IFERROR(__xludf.DUMMYFUNCTION("""COMPUTED_VALUE"""),"Java")</f>
        <v>Java</v>
      </c>
      <c r="J7962" s="1" t="str">
        <f>IFERROR(__xludf.DUMMYFUNCTION("""COMPUTED_VALUE"""),"JavaScript")</f>
        <v>JavaScript</v>
      </c>
      <c r="K7962" s="1" t="str">
        <f>IFERROR(__xludf.DUMMYFUNCTION("""COMPUTED_VALUE"""),"PHP")</f>
        <v>PHP</v>
      </c>
      <c r="L7962" s="1" t="str">
        <f>IFERROR(__xludf.DUMMYFUNCTION("""COMPUTED_VALUE"""),"Python")</f>
        <v>Python</v>
      </c>
      <c r="M7962" s="1" t="str">
        <f>IFERROR(__xludf.DUMMYFUNCTION("""COMPUTED_VALUE"""),"R")</f>
        <v>R</v>
      </c>
      <c r="N7962" s="1" t="str">
        <f>IFERROR(__xludf.DUMMYFUNCTION("""COMPUTED_VALUE"""),"SQL")</f>
        <v>SQL</v>
      </c>
      <c r="O7962" s="1" t="str">
        <f>IFERROR(__xludf.DUMMYFUNCTION("""COMPUTED_VALUE"""),"Other(s):")</f>
        <v>Other(s):</v>
      </c>
    </row>
    <row r="7963">
      <c r="B7963" s="1" t="str">
        <f>IFERROR(__xludf.DUMMYFUNCTION("""COMPUTED_VALUE"""),"C;HTML/CSS;Java;JavaScript;Kotlin;PHP;Swift")</f>
        <v>C;HTML/CSS;Java;JavaScript;Kotlin;PHP;Swift</v>
      </c>
      <c r="E7963" s="1" t="str">
        <f>IFERROR(__xludf.DUMMYFUNCTION("UNIQUE(SPLIT(B7963,"";""))"),"C")</f>
        <v>C</v>
      </c>
      <c r="F7963" s="1" t="str">
        <f>IFERROR(__xludf.DUMMYFUNCTION("""COMPUTED_VALUE"""),"HTML/CSS")</f>
        <v>HTML/CSS</v>
      </c>
      <c r="G7963" s="1" t="str">
        <f>IFERROR(__xludf.DUMMYFUNCTION("""COMPUTED_VALUE"""),"Java")</f>
        <v>Java</v>
      </c>
      <c r="H7963" s="1" t="str">
        <f>IFERROR(__xludf.DUMMYFUNCTION("""COMPUTED_VALUE"""),"JavaScript")</f>
        <v>JavaScript</v>
      </c>
      <c r="I7963" s="1" t="str">
        <f>IFERROR(__xludf.DUMMYFUNCTION("""COMPUTED_VALUE"""),"Kotlin")</f>
        <v>Kotlin</v>
      </c>
      <c r="J7963" s="1" t="str">
        <f>IFERROR(__xludf.DUMMYFUNCTION("""COMPUTED_VALUE"""),"PHP")</f>
        <v>PHP</v>
      </c>
      <c r="K7963" s="1" t="str">
        <f>IFERROR(__xludf.DUMMYFUNCTION("""COMPUTED_VALUE"""),"Swift")</f>
        <v>Swift</v>
      </c>
    </row>
    <row r="7964">
      <c r="B7964" s="1" t="str">
        <f>IFERROR(__xludf.DUMMYFUNCTION("""COMPUTED_VALUE"""),"Go;HTML/CSS;Java;JavaScript;PHP;Python;R;SQL")</f>
        <v>Go;HTML/CSS;Java;JavaScript;PHP;Python;R;SQL</v>
      </c>
      <c r="E7964" s="1" t="str">
        <f>IFERROR(__xludf.DUMMYFUNCTION("UNIQUE(SPLIT(B7964,"";""))"),"Go")</f>
        <v>Go</v>
      </c>
      <c r="F7964" s="1" t="str">
        <f>IFERROR(__xludf.DUMMYFUNCTION("""COMPUTED_VALUE"""),"HTML/CSS")</f>
        <v>HTML/CSS</v>
      </c>
      <c r="G7964" s="1" t="str">
        <f>IFERROR(__xludf.DUMMYFUNCTION("""COMPUTED_VALUE"""),"Java")</f>
        <v>Java</v>
      </c>
      <c r="H7964" s="1" t="str">
        <f>IFERROR(__xludf.DUMMYFUNCTION("""COMPUTED_VALUE"""),"JavaScript")</f>
        <v>JavaScript</v>
      </c>
      <c r="I7964" s="1" t="str">
        <f>IFERROR(__xludf.DUMMYFUNCTION("""COMPUTED_VALUE"""),"PHP")</f>
        <v>PHP</v>
      </c>
      <c r="J7964" s="1" t="str">
        <f>IFERROR(__xludf.DUMMYFUNCTION("""COMPUTED_VALUE"""),"Python")</f>
        <v>Python</v>
      </c>
      <c r="K7964" s="1" t="str">
        <f>IFERROR(__xludf.DUMMYFUNCTION("""COMPUTED_VALUE"""),"R")</f>
        <v>R</v>
      </c>
      <c r="L7964" s="1" t="str">
        <f>IFERROR(__xludf.DUMMYFUNCTION("""COMPUTED_VALUE"""),"SQL")</f>
        <v>SQL</v>
      </c>
    </row>
    <row r="7965">
      <c r="B7965" s="1" t="str">
        <f>IFERROR(__xludf.DUMMYFUNCTION("""COMPUTED_VALUE"""),"Java;Kotlin")</f>
        <v>Java;Kotlin</v>
      </c>
      <c r="E7965" s="1" t="str">
        <f>IFERROR(__xludf.DUMMYFUNCTION("UNIQUE(SPLIT(B7965,"";""))"),"Java")</f>
        <v>Java</v>
      </c>
      <c r="F7965" s="1" t="str">
        <f>IFERROR(__xludf.DUMMYFUNCTION("""COMPUTED_VALUE"""),"Kotlin")</f>
        <v>Kotlin</v>
      </c>
    </row>
    <row r="7966">
      <c r="B7966" s="1" t="str">
        <f>IFERROR(__xludf.DUMMYFUNCTION("""COMPUTED_VALUE"""),"Assembly;C;C++;HTML/CSS;Java;JavaScript;SQL")</f>
        <v>Assembly;C;C++;HTML/CSS;Java;JavaScript;SQL</v>
      </c>
      <c r="E7966" s="1" t="str">
        <f>IFERROR(__xludf.DUMMYFUNCTION("UNIQUE(SPLIT(B7966,"";""))"),"Assembly")</f>
        <v>Assembly</v>
      </c>
      <c r="F7966" s="1" t="str">
        <f>IFERROR(__xludf.DUMMYFUNCTION("""COMPUTED_VALUE"""),"C")</f>
        <v>C</v>
      </c>
      <c r="G7966" s="1" t="str">
        <f>IFERROR(__xludf.DUMMYFUNCTION("""COMPUTED_VALUE"""),"C++")</f>
        <v>C++</v>
      </c>
      <c r="H7966" s="1" t="str">
        <f>IFERROR(__xludf.DUMMYFUNCTION("""COMPUTED_VALUE"""),"HTML/CSS")</f>
        <v>HTML/CSS</v>
      </c>
      <c r="I7966" s="1" t="str">
        <f>IFERROR(__xludf.DUMMYFUNCTION("""COMPUTED_VALUE"""),"Java")</f>
        <v>Java</v>
      </c>
      <c r="J7966" s="1" t="str">
        <f>IFERROR(__xludf.DUMMYFUNCTION("""COMPUTED_VALUE"""),"JavaScript")</f>
        <v>JavaScript</v>
      </c>
      <c r="K7966" s="1" t="str">
        <f>IFERROR(__xludf.DUMMYFUNCTION("""COMPUTED_VALUE"""),"SQL")</f>
        <v>SQL</v>
      </c>
    </row>
    <row r="7967">
      <c r="B7967" s="1" t="str">
        <f>IFERROR(__xludf.DUMMYFUNCTION("""COMPUTED_VALUE"""),"Bash/Shell/PowerShell;HTML/CSS;JavaScript;PHP;SQL")</f>
        <v>Bash/Shell/PowerShell;HTML/CSS;JavaScript;PHP;SQL</v>
      </c>
      <c r="E7967" s="1" t="str">
        <f>IFERROR(__xludf.DUMMYFUNCTION("UNIQUE(SPLIT(B7967,"";""))"),"Bash/Shell/PowerShell")</f>
        <v>Bash/Shell/PowerShell</v>
      </c>
      <c r="F7967" s="1" t="str">
        <f>IFERROR(__xludf.DUMMYFUNCTION("""COMPUTED_VALUE"""),"HTML/CSS")</f>
        <v>HTML/CSS</v>
      </c>
      <c r="G7967" s="1" t="str">
        <f>IFERROR(__xludf.DUMMYFUNCTION("""COMPUTED_VALUE"""),"JavaScript")</f>
        <v>JavaScript</v>
      </c>
      <c r="H7967" s="1" t="str">
        <f>IFERROR(__xludf.DUMMYFUNCTION("""COMPUTED_VALUE"""),"PHP")</f>
        <v>PHP</v>
      </c>
      <c r="I7967" s="1" t="str">
        <f>IFERROR(__xludf.DUMMYFUNCTION("""COMPUTED_VALUE"""),"SQL")</f>
        <v>SQL</v>
      </c>
    </row>
    <row r="7968">
      <c r="B7968" s="1" t="str">
        <f>IFERROR(__xludf.DUMMYFUNCTION("""COMPUTED_VALUE"""),"Bash/Shell/PowerShell;C;C#;HTML/CSS;Java;JavaScript;PHP;SQL;TypeScript")</f>
        <v>Bash/Shell/PowerShell;C;C#;HTML/CSS;Java;JavaScript;PHP;SQL;TypeScript</v>
      </c>
      <c r="E7968" s="1" t="str">
        <f>IFERROR(__xludf.DUMMYFUNCTION("UNIQUE(SPLIT(B7968,"";""))"),"Bash/Shell/PowerShell")</f>
        <v>Bash/Shell/PowerShell</v>
      </c>
      <c r="F7968" s="1" t="str">
        <f>IFERROR(__xludf.DUMMYFUNCTION("""COMPUTED_VALUE"""),"C")</f>
        <v>C</v>
      </c>
      <c r="G7968" s="1" t="str">
        <f>IFERROR(__xludf.DUMMYFUNCTION("""COMPUTED_VALUE"""),"C#")</f>
        <v>C#</v>
      </c>
      <c r="H7968" s="1" t="str">
        <f>IFERROR(__xludf.DUMMYFUNCTION("""COMPUTED_VALUE"""),"HTML/CSS")</f>
        <v>HTML/CSS</v>
      </c>
      <c r="I7968" s="1" t="str">
        <f>IFERROR(__xludf.DUMMYFUNCTION("""COMPUTED_VALUE"""),"Java")</f>
        <v>Java</v>
      </c>
      <c r="J7968" s="1" t="str">
        <f>IFERROR(__xludf.DUMMYFUNCTION("""COMPUTED_VALUE"""),"JavaScript")</f>
        <v>JavaScript</v>
      </c>
      <c r="K7968" s="1" t="str">
        <f>IFERROR(__xludf.DUMMYFUNCTION("""COMPUTED_VALUE"""),"PHP")</f>
        <v>PHP</v>
      </c>
      <c r="L7968" s="1" t="str">
        <f>IFERROR(__xludf.DUMMYFUNCTION("""COMPUTED_VALUE"""),"SQL")</f>
        <v>SQL</v>
      </c>
      <c r="M7968" s="1" t="str">
        <f>IFERROR(__xludf.DUMMYFUNCTION("""COMPUTED_VALUE"""),"TypeScript")</f>
        <v>TypeScript</v>
      </c>
    </row>
    <row r="7969">
      <c r="B7969" s="1" t="str">
        <f>IFERROR(__xludf.DUMMYFUNCTION("""COMPUTED_VALUE"""),"HTML/CSS;PHP")</f>
        <v>HTML/CSS;PHP</v>
      </c>
      <c r="E7969" s="1" t="str">
        <f>IFERROR(__xludf.DUMMYFUNCTION("UNIQUE(SPLIT(B7969,"";""))"),"HTML/CSS")</f>
        <v>HTML/CSS</v>
      </c>
      <c r="F7969" s="1" t="str">
        <f>IFERROR(__xludf.DUMMYFUNCTION("""COMPUTED_VALUE"""),"PHP")</f>
        <v>PHP</v>
      </c>
    </row>
    <row r="7970">
      <c r="B7970" s="1" t="str">
        <f>IFERROR(__xludf.DUMMYFUNCTION("""COMPUTED_VALUE"""),"Bash/Shell/PowerShell;C#;HTML/CSS;Java;JavaScript;R;SQL")</f>
        <v>Bash/Shell/PowerShell;C#;HTML/CSS;Java;JavaScript;R;SQL</v>
      </c>
      <c r="E7970" s="1" t="str">
        <f>IFERROR(__xludf.DUMMYFUNCTION("UNIQUE(SPLIT(B7970,"";""))"),"Bash/Shell/PowerShell")</f>
        <v>Bash/Shell/PowerShell</v>
      </c>
      <c r="F7970" s="1" t="str">
        <f>IFERROR(__xludf.DUMMYFUNCTION("""COMPUTED_VALUE"""),"C#")</f>
        <v>C#</v>
      </c>
      <c r="G7970" s="1" t="str">
        <f>IFERROR(__xludf.DUMMYFUNCTION("""COMPUTED_VALUE"""),"HTML/CSS")</f>
        <v>HTML/CSS</v>
      </c>
      <c r="H7970" s="1" t="str">
        <f>IFERROR(__xludf.DUMMYFUNCTION("""COMPUTED_VALUE"""),"Java")</f>
        <v>Java</v>
      </c>
      <c r="I7970" s="1" t="str">
        <f>IFERROR(__xludf.DUMMYFUNCTION("""COMPUTED_VALUE"""),"JavaScript")</f>
        <v>JavaScript</v>
      </c>
      <c r="J7970" s="1" t="str">
        <f>IFERROR(__xludf.DUMMYFUNCTION("""COMPUTED_VALUE"""),"R")</f>
        <v>R</v>
      </c>
      <c r="K7970" s="1" t="str">
        <f>IFERROR(__xludf.DUMMYFUNCTION("""COMPUTED_VALUE"""),"SQL")</f>
        <v>SQL</v>
      </c>
    </row>
    <row r="7971">
      <c r="B7971" s="1" t="str">
        <f>IFERROR(__xludf.DUMMYFUNCTION("""COMPUTED_VALUE"""),"Python;Scala;SQL")</f>
        <v>Python;Scala;SQL</v>
      </c>
      <c r="E7971" s="1" t="str">
        <f>IFERROR(__xludf.DUMMYFUNCTION("UNIQUE(SPLIT(B7971,"";""))"),"Python")</f>
        <v>Python</v>
      </c>
      <c r="F7971" s="1" t="str">
        <f>IFERROR(__xludf.DUMMYFUNCTION("""COMPUTED_VALUE"""),"Scala")</f>
        <v>Scala</v>
      </c>
      <c r="G7971" s="1" t="str">
        <f>IFERROR(__xludf.DUMMYFUNCTION("""COMPUTED_VALUE"""),"SQL")</f>
        <v>SQL</v>
      </c>
    </row>
    <row r="7972">
      <c r="B7972" s="1" t="str">
        <f>IFERROR(__xludf.DUMMYFUNCTION("""COMPUTED_VALUE"""),"Bash/Shell/PowerShell;C#;HTML/CSS;JavaScript;SQL;TypeScript;VBA")</f>
        <v>Bash/Shell/PowerShell;C#;HTML/CSS;JavaScript;SQL;TypeScript;VBA</v>
      </c>
      <c r="E7972" s="1" t="str">
        <f>IFERROR(__xludf.DUMMYFUNCTION("UNIQUE(SPLIT(B7972,"";""))"),"Bash/Shell/PowerShell")</f>
        <v>Bash/Shell/PowerShell</v>
      </c>
      <c r="F7972" s="1" t="str">
        <f>IFERROR(__xludf.DUMMYFUNCTION("""COMPUTED_VALUE"""),"C#")</f>
        <v>C#</v>
      </c>
      <c r="G7972" s="1" t="str">
        <f>IFERROR(__xludf.DUMMYFUNCTION("""COMPUTED_VALUE"""),"HTML/CSS")</f>
        <v>HTML/CSS</v>
      </c>
      <c r="H7972" s="1" t="str">
        <f>IFERROR(__xludf.DUMMYFUNCTION("""COMPUTED_VALUE"""),"JavaScript")</f>
        <v>JavaScript</v>
      </c>
      <c r="I7972" s="1" t="str">
        <f>IFERROR(__xludf.DUMMYFUNCTION("""COMPUTED_VALUE"""),"SQL")</f>
        <v>SQL</v>
      </c>
      <c r="J7972" s="1" t="str">
        <f>IFERROR(__xludf.DUMMYFUNCTION("""COMPUTED_VALUE"""),"TypeScript")</f>
        <v>TypeScript</v>
      </c>
      <c r="K7972" s="1" t="str">
        <f>IFERROR(__xludf.DUMMYFUNCTION("""COMPUTED_VALUE"""),"VBA")</f>
        <v>VBA</v>
      </c>
    </row>
    <row r="7973">
      <c r="B7973" s="1" t="str">
        <f>IFERROR(__xludf.DUMMYFUNCTION("""COMPUTED_VALUE"""),"Java;Kotlin;SQL")</f>
        <v>Java;Kotlin;SQL</v>
      </c>
      <c r="E7973" s="1" t="str">
        <f>IFERROR(__xludf.DUMMYFUNCTION("UNIQUE(SPLIT(B7973,"";""))"),"Java")</f>
        <v>Java</v>
      </c>
      <c r="F7973" s="1" t="str">
        <f>IFERROR(__xludf.DUMMYFUNCTION("""COMPUTED_VALUE"""),"Kotlin")</f>
        <v>Kotlin</v>
      </c>
      <c r="G7973" s="1" t="str">
        <f>IFERROR(__xludf.DUMMYFUNCTION("""COMPUTED_VALUE"""),"SQL")</f>
        <v>SQL</v>
      </c>
    </row>
    <row r="7974">
      <c r="B7974" s="1" t="str">
        <f>IFERROR(__xludf.DUMMYFUNCTION("""COMPUTED_VALUE"""),"C#;HTML/CSS;Java;JavaScript;Kotlin;SQL")</f>
        <v>C#;HTML/CSS;Java;JavaScript;Kotlin;SQL</v>
      </c>
      <c r="E7974" s="1" t="str">
        <f>IFERROR(__xludf.DUMMYFUNCTION("UNIQUE(SPLIT(B7974,"";""))"),"C#")</f>
        <v>C#</v>
      </c>
      <c r="F7974" s="1" t="str">
        <f>IFERROR(__xludf.DUMMYFUNCTION("""COMPUTED_VALUE"""),"HTML/CSS")</f>
        <v>HTML/CSS</v>
      </c>
      <c r="G7974" s="1" t="str">
        <f>IFERROR(__xludf.DUMMYFUNCTION("""COMPUTED_VALUE"""),"Java")</f>
        <v>Java</v>
      </c>
      <c r="H7974" s="1" t="str">
        <f>IFERROR(__xludf.DUMMYFUNCTION("""COMPUTED_VALUE"""),"JavaScript")</f>
        <v>JavaScript</v>
      </c>
      <c r="I7974" s="1" t="str">
        <f>IFERROR(__xludf.DUMMYFUNCTION("""COMPUTED_VALUE"""),"Kotlin")</f>
        <v>Kotlin</v>
      </c>
      <c r="J7974" s="1" t="str">
        <f>IFERROR(__xludf.DUMMYFUNCTION("""COMPUTED_VALUE"""),"SQL")</f>
        <v>SQL</v>
      </c>
    </row>
    <row r="7975">
      <c r="B7975" s="1" t="str">
        <f>IFERROR(__xludf.DUMMYFUNCTION("""COMPUTED_VALUE"""),"Bash/Shell/PowerShell;C++;Python;SQL")</f>
        <v>Bash/Shell/PowerShell;C++;Python;SQL</v>
      </c>
      <c r="E7975" s="1" t="str">
        <f>IFERROR(__xludf.DUMMYFUNCTION("UNIQUE(SPLIT(B7975,"";""))"),"Bash/Shell/PowerShell")</f>
        <v>Bash/Shell/PowerShell</v>
      </c>
      <c r="F7975" s="1" t="str">
        <f>IFERROR(__xludf.DUMMYFUNCTION("""COMPUTED_VALUE"""),"C++")</f>
        <v>C++</v>
      </c>
      <c r="G7975" s="1" t="str">
        <f>IFERROR(__xludf.DUMMYFUNCTION("""COMPUTED_VALUE"""),"Python")</f>
        <v>Python</v>
      </c>
      <c r="H7975" s="1" t="str">
        <f>IFERROR(__xludf.DUMMYFUNCTION("""COMPUTED_VALUE"""),"SQL")</f>
        <v>SQL</v>
      </c>
    </row>
    <row r="7976">
      <c r="B7976" s="1" t="str">
        <f>IFERROR(__xludf.DUMMYFUNCTION("""COMPUTED_VALUE"""),"Bash/Shell/PowerShell;Go;HTML/CSS;Python;SQL")</f>
        <v>Bash/Shell/PowerShell;Go;HTML/CSS;Python;SQL</v>
      </c>
      <c r="E7976" s="1" t="str">
        <f>IFERROR(__xludf.DUMMYFUNCTION("UNIQUE(SPLIT(B7976,"";""))"),"Bash/Shell/PowerShell")</f>
        <v>Bash/Shell/PowerShell</v>
      </c>
      <c r="F7976" s="1" t="str">
        <f>IFERROR(__xludf.DUMMYFUNCTION("""COMPUTED_VALUE"""),"Go")</f>
        <v>Go</v>
      </c>
      <c r="G7976" s="1" t="str">
        <f>IFERROR(__xludf.DUMMYFUNCTION("""COMPUTED_VALUE"""),"HTML/CSS")</f>
        <v>HTML/CSS</v>
      </c>
      <c r="H7976" s="1" t="str">
        <f>IFERROR(__xludf.DUMMYFUNCTION("""COMPUTED_VALUE"""),"Python")</f>
        <v>Python</v>
      </c>
      <c r="I7976" s="1" t="str">
        <f>IFERROR(__xludf.DUMMYFUNCTION("""COMPUTED_VALUE"""),"SQL")</f>
        <v>SQL</v>
      </c>
    </row>
    <row r="7977">
      <c r="B7977" s="1" t="str">
        <f>IFERROR(__xludf.DUMMYFUNCTION("""COMPUTED_VALUE"""),"Bash/Shell/PowerShell;Go;Python;R;SQL")</f>
        <v>Bash/Shell/PowerShell;Go;Python;R;SQL</v>
      </c>
      <c r="E7977" s="1" t="str">
        <f>IFERROR(__xludf.DUMMYFUNCTION("UNIQUE(SPLIT(B7977,"";""))"),"Bash/Shell/PowerShell")</f>
        <v>Bash/Shell/PowerShell</v>
      </c>
      <c r="F7977" s="1" t="str">
        <f>IFERROR(__xludf.DUMMYFUNCTION("""COMPUTED_VALUE"""),"Go")</f>
        <v>Go</v>
      </c>
      <c r="G7977" s="1" t="str">
        <f>IFERROR(__xludf.DUMMYFUNCTION("""COMPUTED_VALUE"""),"Python")</f>
        <v>Python</v>
      </c>
      <c r="H7977" s="1" t="str">
        <f>IFERROR(__xludf.DUMMYFUNCTION("""COMPUTED_VALUE"""),"R")</f>
        <v>R</v>
      </c>
      <c r="I7977" s="1" t="str">
        <f>IFERROR(__xludf.DUMMYFUNCTION("""COMPUTED_VALUE"""),"SQL")</f>
        <v>SQL</v>
      </c>
    </row>
    <row r="7978">
      <c r="B7978" s="1" t="str">
        <f>IFERROR(__xludf.DUMMYFUNCTION("""COMPUTED_VALUE"""),"Bash/Shell/PowerShell;C;C++;HTML/CSS;JavaScript;Python;R;Ruby;SQL")</f>
        <v>Bash/Shell/PowerShell;C;C++;HTML/CSS;JavaScript;Python;R;Ruby;SQL</v>
      </c>
      <c r="E7978" s="1" t="str">
        <f>IFERROR(__xludf.DUMMYFUNCTION("UNIQUE(SPLIT(B7978,"";""))"),"Bash/Shell/PowerShell")</f>
        <v>Bash/Shell/PowerShell</v>
      </c>
      <c r="F7978" s="1" t="str">
        <f>IFERROR(__xludf.DUMMYFUNCTION("""COMPUTED_VALUE"""),"C")</f>
        <v>C</v>
      </c>
      <c r="G7978" s="1" t="str">
        <f>IFERROR(__xludf.DUMMYFUNCTION("""COMPUTED_VALUE"""),"C++")</f>
        <v>C++</v>
      </c>
      <c r="H7978" s="1" t="str">
        <f>IFERROR(__xludf.DUMMYFUNCTION("""COMPUTED_VALUE"""),"HTML/CSS")</f>
        <v>HTML/CSS</v>
      </c>
      <c r="I7978" s="1" t="str">
        <f>IFERROR(__xludf.DUMMYFUNCTION("""COMPUTED_VALUE"""),"JavaScript")</f>
        <v>JavaScript</v>
      </c>
      <c r="J7978" s="1" t="str">
        <f>IFERROR(__xludf.DUMMYFUNCTION("""COMPUTED_VALUE"""),"Python")</f>
        <v>Python</v>
      </c>
      <c r="K7978" s="1" t="str">
        <f>IFERROR(__xludf.DUMMYFUNCTION("""COMPUTED_VALUE"""),"R")</f>
        <v>R</v>
      </c>
      <c r="L7978" s="1" t="str">
        <f>IFERROR(__xludf.DUMMYFUNCTION("""COMPUTED_VALUE"""),"Ruby")</f>
        <v>Ruby</v>
      </c>
      <c r="M7978" s="1" t="str">
        <f>IFERROR(__xludf.DUMMYFUNCTION("""COMPUTED_VALUE"""),"SQL")</f>
        <v>SQL</v>
      </c>
    </row>
    <row r="7979">
      <c r="B7979" s="1" t="str">
        <f>IFERROR(__xludf.DUMMYFUNCTION("""COMPUTED_VALUE"""),"Python")</f>
        <v>Python</v>
      </c>
      <c r="E7979" s="1" t="str">
        <f>IFERROR(__xludf.DUMMYFUNCTION("UNIQUE(SPLIT(B7979,"";""))"),"Python")</f>
        <v>Python</v>
      </c>
    </row>
    <row r="7980">
      <c r="B7980" s="1" t="str">
        <f>IFERROR(__xludf.DUMMYFUNCTION("""COMPUTED_VALUE"""),"HTML/CSS;JavaScript")</f>
        <v>HTML/CSS;JavaScript</v>
      </c>
      <c r="E7980" s="1" t="str">
        <f>IFERROR(__xludf.DUMMYFUNCTION("UNIQUE(SPLIT(B7980,"";""))"),"HTML/CSS")</f>
        <v>HTML/CSS</v>
      </c>
      <c r="F7980" s="1" t="str">
        <f>IFERROR(__xludf.DUMMYFUNCTION("""COMPUTED_VALUE"""),"JavaScript")</f>
        <v>JavaScript</v>
      </c>
    </row>
    <row r="7981">
      <c r="B7981" s="1" t="str">
        <f>IFERROR(__xludf.DUMMYFUNCTION("""COMPUTED_VALUE"""),"C;HTML/CSS;Java;JavaScript;Objective-C;PHP;Python;R;SQL;VBA")</f>
        <v>C;HTML/CSS;Java;JavaScript;Objective-C;PHP;Python;R;SQL;VBA</v>
      </c>
      <c r="E7981" s="1" t="str">
        <f>IFERROR(__xludf.DUMMYFUNCTION("UNIQUE(SPLIT(B7981,"";""))"),"C")</f>
        <v>C</v>
      </c>
      <c r="F7981" s="1" t="str">
        <f>IFERROR(__xludf.DUMMYFUNCTION("""COMPUTED_VALUE"""),"HTML/CSS")</f>
        <v>HTML/CSS</v>
      </c>
      <c r="G7981" s="1" t="str">
        <f>IFERROR(__xludf.DUMMYFUNCTION("""COMPUTED_VALUE"""),"Java")</f>
        <v>Java</v>
      </c>
      <c r="H7981" s="1" t="str">
        <f>IFERROR(__xludf.DUMMYFUNCTION("""COMPUTED_VALUE"""),"JavaScript")</f>
        <v>JavaScript</v>
      </c>
      <c r="I7981" s="1" t="str">
        <f>IFERROR(__xludf.DUMMYFUNCTION("""COMPUTED_VALUE"""),"Objective-C")</f>
        <v>Objective-C</v>
      </c>
      <c r="J7981" s="1" t="str">
        <f>IFERROR(__xludf.DUMMYFUNCTION("""COMPUTED_VALUE"""),"PHP")</f>
        <v>PHP</v>
      </c>
      <c r="K7981" s="1" t="str">
        <f>IFERROR(__xludf.DUMMYFUNCTION("""COMPUTED_VALUE"""),"Python")</f>
        <v>Python</v>
      </c>
      <c r="L7981" s="1" t="str">
        <f>IFERROR(__xludf.DUMMYFUNCTION("""COMPUTED_VALUE"""),"R")</f>
        <v>R</v>
      </c>
      <c r="M7981" s="1" t="str">
        <f>IFERROR(__xludf.DUMMYFUNCTION("""COMPUTED_VALUE"""),"SQL")</f>
        <v>SQL</v>
      </c>
      <c r="N7981" s="1" t="str">
        <f>IFERROR(__xludf.DUMMYFUNCTION("""COMPUTED_VALUE"""),"VBA")</f>
        <v>VBA</v>
      </c>
    </row>
    <row r="7982">
      <c r="B7982" s="1" t="str">
        <f>IFERROR(__xludf.DUMMYFUNCTION("""COMPUTED_VALUE"""),"Dart;Java;Kotlin")</f>
        <v>Dart;Java;Kotlin</v>
      </c>
      <c r="E7982" s="1" t="str">
        <f>IFERROR(__xludf.DUMMYFUNCTION("UNIQUE(SPLIT(B7982,"";""))"),"Dart")</f>
        <v>Dart</v>
      </c>
      <c r="F7982" s="1" t="str">
        <f>IFERROR(__xludf.DUMMYFUNCTION("""COMPUTED_VALUE"""),"Java")</f>
        <v>Java</v>
      </c>
      <c r="G7982" s="1" t="str">
        <f>IFERROR(__xludf.DUMMYFUNCTION("""COMPUTED_VALUE"""),"Kotlin")</f>
        <v>Kotlin</v>
      </c>
    </row>
    <row r="7983">
      <c r="B7983" s="1" t="str">
        <f>IFERROR(__xludf.DUMMYFUNCTION("""COMPUTED_VALUE"""),"C#;F#")</f>
        <v>C#;F#</v>
      </c>
      <c r="E7983" s="1" t="str">
        <f>IFERROR(__xludf.DUMMYFUNCTION("UNIQUE(SPLIT(B7983,"";""))"),"C#")</f>
        <v>C#</v>
      </c>
      <c r="F7983" s="1" t="str">
        <f>IFERROR(__xludf.DUMMYFUNCTION("""COMPUTED_VALUE"""),"F#")</f>
        <v>F#</v>
      </c>
    </row>
    <row r="7984">
      <c r="B7984" s="1" t="str">
        <f>IFERROR(__xludf.DUMMYFUNCTION("""COMPUTED_VALUE"""),"Bash/Shell/PowerShell;HTML/CSS;JavaScript;Python;SQL;TypeScript")</f>
        <v>Bash/Shell/PowerShell;HTML/CSS;JavaScript;Python;SQL;TypeScript</v>
      </c>
      <c r="E7984" s="1" t="str">
        <f>IFERROR(__xludf.DUMMYFUNCTION("UNIQUE(SPLIT(B7984,"";""))"),"Bash/Shell/PowerShell")</f>
        <v>Bash/Shell/PowerShell</v>
      </c>
      <c r="F7984" s="1" t="str">
        <f>IFERROR(__xludf.DUMMYFUNCTION("""COMPUTED_VALUE"""),"HTML/CSS")</f>
        <v>HTML/CSS</v>
      </c>
      <c r="G7984" s="1" t="str">
        <f>IFERROR(__xludf.DUMMYFUNCTION("""COMPUTED_VALUE"""),"JavaScript")</f>
        <v>JavaScript</v>
      </c>
      <c r="H7984" s="1" t="str">
        <f>IFERROR(__xludf.DUMMYFUNCTION("""COMPUTED_VALUE"""),"Python")</f>
        <v>Python</v>
      </c>
      <c r="I7984" s="1" t="str">
        <f>IFERROR(__xludf.DUMMYFUNCTION("""COMPUTED_VALUE"""),"SQL")</f>
        <v>SQL</v>
      </c>
      <c r="J7984" s="1" t="str">
        <f>IFERROR(__xludf.DUMMYFUNCTION("""COMPUTED_VALUE"""),"TypeScript")</f>
        <v>TypeScript</v>
      </c>
    </row>
    <row r="7985">
      <c r="B7985" s="1" t="str">
        <f>IFERROR(__xludf.DUMMYFUNCTION("""COMPUTED_VALUE"""),"Bash/Shell/PowerShell;HTML/CSS;Python;SQL")</f>
        <v>Bash/Shell/PowerShell;HTML/CSS;Python;SQL</v>
      </c>
      <c r="E7985" s="1" t="str">
        <f>IFERROR(__xludf.DUMMYFUNCTION("UNIQUE(SPLIT(B7985,"";""))"),"Bash/Shell/PowerShell")</f>
        <v>Bash/Shell/PowerShell</v>
      </c>
      <c r="F7985" s="1" t="str">
        <f>IFERROR(__xludf.DUMMYFUNCTION("""COMPUTED_VALUE"""),"HTML/CSS")</f>
        <v>HTML/CSS</v>
      </c>
      <c r="G7985" s="1" t="str">
        <f>IFERROR(__xludf.DUMMYFUNCTION("""COMPUTED_VALUE"""),"Python")</f>
        <v>Python</v>
      </c>
      <c r="H7985" s="1" t="str">
        <f>IFERROR(__xludf.DUMMYFUNCTION("""COMPUTED_VALUE"""),"SQL")</f>
        <v>SQL</v>
      </c>
    </row>
    <row r="7986">
      <c r="B7986" s="1" t="str">
        <f>IFERROR(__xludf.DUMMYFUNCTION("""COMPUTED_VALUE"""),"Bash/Shell/PowerShell;HTML/CSS;Java;JavaScript;Python;SQL;TypeScript;Other(s):")</f>
        <v>Bash/Shell/PowerShell;HTML/CSS;Java;JavaScript;Python;SQL;TypeScript;Other(s):</v>
      </c>
      <c r="E7986" s="1" t="str">
        <f>IFERROR(__xludf.DUMMYFUNCTION("UNIQUE(SPLIT(B7986,"";""))"),"Bash/Shell/PowerShell")</f>
        <v>Bash/Shell/PowerShell</v>
      </c>
      <c r="F7986" s="1" t="str">
        <f>IFERROR(__xludf.DUMMYFUNCTION("""COMPUTED_VALUE"""),"HTML/CSS")</f>
        <v>HTML/CSS</v>
      </c>
      <c r="G7986" s="1" t="str">
        <f>IFERROR(__xludf.DUMMYFUNCTION("""COMPUTED_VALUE"""),"Java")</f>
        <v>Java</v>
      </c>
      <c r="H7986" s="1" t="str">
        <f>IFERROR(__xludf.DUMMYFUNCTION("""COMPUTED_VALUE"""),"JavaScript")</f>
        <v>JavaScript</v>
      </c>
      <c r="I7986" s="1" t="str">
        <f>IFERROR(__xludf.DUMMYFUNCTION("""COMPUTED_VALUE"""),"Python")</f>
        <v>Python</v>
      </c>
      <c r="J7986" s="1" t="str">
        <f>IFERROR(__xludf.DUMMYFUNCTION("""COMPUTED_VALUE"""),"SQL")</f>
        <v>SQL</v>
      </c>
      <c r="K7986" s="1" t="str">
        <f>IFERROR(__xludf.DUMMYFUNCTION("""COMPUTED_VALUE"""),"TypeScript")</f>
        <v>TypeScript</v>
      </c>
      <c r="L7986" s="1" t="str">
        <f>IFERROR(__xludf.DUMMYFUNCTION("""COMPUTED_VALUE"""),"Other(s):")</f>
        <v>Other(s):</v>
      </c>
    </row>
    <row r="7987">
      <c r="B7987" s="1" t="str">
        <f>IFERROR(__xludf.DUMMYFUNCTION("""COMPUTED_VALUE"""),"HTML/CSS;Python")</f>
        <v>HTML/CSS;Python</v>
      </c>
      <c r="E7987" s="1" t="str">
        <f>IFERROR(__xludf.DUMMYFUNCTION("UNIQUE(SPLIT(B7987,"";""))"),"HTML/CSS")</f>
        <v>HTML/CSS</v>
      </c>
      <c r="F7987" s="1" t="str">
        <f>IFERROR(__xludf.DUMMYFUNCTION("""COMPUTED_VALUE"""),"Python")</f>
        <v>Python</v>
      </c>
    </row>
    <row r="7988">
      <c r="B7988" s="1" t="str">
        <f>IFERROR(__xludf.DUMMYFUNCTION("""COMPUTED_VALUE"""),"Bash/Shell/PowerShell;C;C++;C#;Elixir;Go;HTML/CSS;JavaScript;PHP;Python;Rust;SQL;Other(s):")</f>
        <v>Bash/Shell/PowerShell;C;C++;C#;Elixir;Go;HTML/CSS;JavaScript;PHP;Python;Rust;SQL;Other(s):</v>
      </c>
      <c r="E7988" s="1" t="str">
        <f>IFERROR(__xludf.DUMMYFUNCTION("UNIQUE(SPLIT(B7988,"";""))"),"Bash/Shell/PowerShell")</f>
        <v>Bash/Shell/PowerShell</v>
      </c>
      <c r="F7988" s="1" t="str">
        <f>IFERROR(__xludf.DUMMYFUNCTION("""COMPUTED_VALUE"""),"C")</f>
        <v>C</v>
      </c>
      <c r="G7988" s="1" t="str">
        <f>IFERROR(__xludf.DUMMYFUNCTION("""COMPUTED_VALUE"""),"C++")</f>
        <v>C++</v>
      </c>
      <c r="H7988" s="1" t="str">
        <f>IFERROR(__xludf.DUMMYFUNCTION("""COMPUTED_VALUE"""),"C#")</f>
        <v>C#</v>
      </c>
      <c r="I7988" s="1" t="str">
        <f>IFERROR(__xludf.DUMMYFUNCTION("""COMPUTED_VALUE"""),"Elixir")</f>
        <v>Elixir</v>
      </c>
      <c r="J7988" s="1" t="str">
        <f>IFERROR(__xludf.DUMMYFUNCTION("""COMPUTED_VALUE"""),"Go")</f>
        <v>Go</v>
      </c>
      <c r="K7988" s="1" t="str">
        <f>IFERROR(__xludf.DUMMYFUNCTION("""COMPUTED_VALUE"""),"HTML/CSS")</f>
        <v>HTML/CSS</v>
      </c>
      <c r="L7988" s="1" t="str">
        <f>IFERROR(__xludf.DUMMYFUNCTION("""COMPUTED_VALUE"""),"JavaScript")</f>
        <v>JavaScript</v>
      </c>
      <c r="M7988" s="1" t="str">
        <f>IFERROR(__xludf.DUMMYFUNCTION("""COMPUTED_VALUE"""),"PHP")</f>
        <v>PHP</v>
      </c>
      <c r="N7988" s="1" t="str">
        <f>IFERROR(__xludf.DUMMYFUNCTION("""COMPUTED_VALUE"""),"Python")</f>
        <v>Python</v>
      </c>
      <c r="O7988" s="1" t="str">
        <f>IFERROR(__xludf.DUMMYFUNCTION("""COMPUTED_VALUE"""),"Rust")</f>
        <v>Rust</v>
      </c>
      <c r="P7988" s="1" t="str">
        <f>IFERROR(__xludf.DUMMYFUNCTION("""COMPUTED_VALUE"""),"SQL")</f>
        <v>SQL</v>
      </c>
      <c r="Q7988" s="1" t="str">
        <f>IFERROR(__xludf.DUMMYFUNCTION("""COMPUTED_VALUE"""),"Other(s):")</f>
        <v>Other(s):</v>
      </c>
    </row>
    <row r="7989">
      <c r="B7989" s="1" t="str">
        <f>IFERROR(__xludf.DUMMYFUNCTION("""COMPUTED_VALUE"""),"HTML/CSS;JavaScript;Python;SQL")</f>
        <v>HTML/CSS;JavaScript;Python;SQL</v>
      </c>
      <c r="E7989" s="1" t="str">
        <f>IFERROR(__xludf.DUMMYFUNCTION("UNIQUE(SPLIT(B7989,"";""))"),"HTML/CSS")</f>
        <v>HTML/CSS</v>
      </c>
      <c r="F7989" s="1" t="str">
        <f>IFERROR(__xludf.DUMMYFUNCTION("""COMPUTED_VALUE"""),"JavaScript")</f>
        <v>JavaScript</v>
      </c>
      <c r="G7989" s="1" t="str">
        <f>IFERROR(__xludf.DUMMYFUNCTION("""COMPUTED_VALUE"""),"Python")</f>
        <v>Python</v>
      </c>
      <c r="H7989" s="1" t="str">
        <f>IFERROR(__xludf.DUMMYFUNCTION("""COMPUTED_VALUE"""),"SQL")</f>
        <v>SQL</v>
      </c>
    </row>
    <row r="7990">
      <c r="B7990" s="1" t="str">
        <f>IFERROR(__xludf.DUMMYFUNCTION("""COMPUTED_VALUE"""),"Bash/Shell/PowerShell;C;C++;C#;Dart;HTML/CSS;JavaScript;Python;R;TypeScript;Other(s):")</f>
        <v>Bash/Shell/PowerShell;C;C++;C#;Dart;HTML/CSS;JavaScript;Python;R;TypeScript;Other(s):</v>
      </c>
      <c r="E7990" s="1" t="str">
        <f>IFERROR(__xludf.DUMMYFUNCTION("UNIQUE(SPLIT(B7990,"";""))"),"Bash/Shell/PowerShell")</f>
        <v>Bash/Shell/PowerShell</v>
      </c>
      <c r="F7990" s="1" t="str">
        <f>IFERROR(__xludf.DUMMYFUNCTION("""COMPUTED_VALUE"""),"C")</f>
        <v>C</v>
      </c>
      <c r="G7990" s="1" t="str">
        <f>IFERROR(__xludf.DUMMYFUNCTION("""COMPUTED_VALUE"""),"C++")</f>
        <v>C++</v>
      </c>
      <c r="H7990" s="1" t="str">
        <f>IFERROR(__xludf.DUMMYFUNCTION("""COMPUTED_VALUE"""),"C#")</f>
        <v>C#</v>
      </c>
      <c r="I7990" s="1" t="str">
        <f>IFERROR(__xludf.DUMMYFUNCTION("""COMPUTED_VALUE"""),"Dart")</f>
        <v>Dart</v>
      </c>
      <c r="J7990" s="1" t="str">
        <f>IFERROR(__xludf.DUMMYFUNCTION("""COMPUTED_VALUE"""),"HTML/CSS")</f>
        <v>HTML/CSS</v>
      </c>
      <c r="K7990" s="1" t="str">
        <f>IFERROR(__xludf.DUMMYFUNCTION("""COMPUTED_VALUE"""),"JavaScript")</f>
        <v>JavaScript</v>
      </c>
      <c r="L7990" s="1" t="str">
        <f>IFERROR(__xludf.DUMMYFUNCTION("""COMPUTED_VALUE"""),"Python")</f>
        <v>Python</v>
      </c>
      <c r="M7990" s="1" t="str">
        <f>IFERROR(__xludf.DUMMYFUNCTION("""COMPUTED_VALUE"""),"R")</f>
        <v>R</v>
      </c>
      <c r="N7990" s="1" t="str">
        <f>IFERROR(__xludf.DUMMYFUNCTION("""COMPUTED_VALUE"""),"TypeScript")</f>
        <v>TypeScript</v>
      </c>
      <c r="O7990" s="1" t="str">
        <f>IFERROR(__xludf.DUMMYFUNCTION("""COMPUTED_VALUE"""),"Other(s):")</f>
        <v>Other(s):</v>
      </c>
    </row>
    <row r="7991">
      <c r="B7991" s="1" t="str">
        <f>IFERROR(__xludf.DUMMYFUNCTION("""COMPUTED_VALUE"""),"Bash/Shell/PowerShell;C#;HTML/CSS;JavaScript;PHP;SQL")</f>
        <v>Bash/Shell/PowerShell;C#;HTML/CSS;JavaScript;PHP;SQL</v>
      </c>
      <c r="E7991" s="1" t="str">
        <f>IFERROR(__xludf.DUMMYFUNCTION("UNIQUE(SPLIT(B7991,"";""))"),"Bash/Shell/PowerShell")</f>
        <v>Bash/Shell/PowerShell</v>
      </c>
      <c r="F7991" s="1" t="str">
        <f>IFERROR(__xludf.DUMMYFUNCTION("""COMPUTED_VALUE"""),"C#")</f>
        <v>C#</v>
      </c>
      <c r="G7991" s="1" t="str">
        <f>IFERROR(__xludf.DUMMYFUNCTION("""COMPUTED_VALUE"""),"HTML/CSS")</f>
        <v>HTML/CSS</v>
      </c>
      <c r="H7991" s="1" t="str">
        <f>IFERROR(__xludf.DUMMYFUNCTION("""COMPUTED_VALUE"""),"JavaScript")</f>
        <v>JavaScript</v>
      </c>
      <c r="I7991" s="1" t="str">
        <f>IFERROR(__xludf.DUMMYFUNCTION("""COMPUTED_VALUE"""),"PHP")</f>
        <v>PHP</v>
      </c>
      <c r="J7991" s="1" t="str">
        <f>IFERROR(__xludf.DUMMYFUNCTION("""COMPUTED_VALUE"""),"SQL")</f>
        <v>SQL</v>
      </c>
    </row>
    <row r="7992">
      <c r="B7992" s="1" t="str">
        <f>IFERROR(__xludf.DUMMYFUNCTION("""COMPUTED_VALUE"""),"JavaScript;Python")</f>
        <v>JavaScript;Python</v>
      </c>
      <c r="E7992" s="1" t="str">
        <f>IFERROR(__xludf.DUMMYFUNCTION("UNIQUE(SPLIT(B7992,"";""))"),"JavaScript")</f>
        <v>JavaScript</v>
      </c>
      <c r="F7992" s="1" t="str">
        <f>IFERROR(__xludf.DUMMYFUNCTION("""COMPUTED_VALUE"""),"Python")</f>
        <v>Python</v>
      </c>
    </row>
    <row r="7993">
      <c r="B7993" s="1" t="str">
        <f>IFERROR(__xludf.DUMMYFUNCTION("""COMPUTED_VALUE"""),"Assembly;Bash/Shell/PowerShell;C;C++;Java;Python;Other(s):")</f>
        <v>Assembly;Bash/Shell/PowerShell;C;C++;Java;Python;Other(s):</v>
      </c>
      <c r="E7993" s="1" t="str">
        <f>IFERROR(__xludf.DUMMYFUNCTION("UNIQUE(SPLIT(B7993,"";""))"),"Assembly")</f>
        <v>Assembly</v>
      </c>
      <c r="F7993" s="1" t="str">
        <f>IFERROR(__xludf.DUMMYFUNCTION("""COMPUTED_VALUE"""),"Bash/Shell/PowerShell")</f>
        <v>Bash/Shell/PowerShell</v>
      </c>
      <c r="G7993" s="1" t="str">
        <f>IFERROR(__xludf.DUMMYFUNCTION("""COMPUTED_VALUE"""),"C")</f>
        <v>C</v>
      </c>
      <c r="H7993" s="1" t="str">
        <f>IFERROR(__xludf.DUMMYFUNCTION("""COMPUTED_VALUE"""),"C++")</f>
        <v>C++</v>
      </c>
      <c r="I7993" s="1" t="str">
        <f>IFERROR(__xludf.DUMMYFUNCTION("""COMPUTED_VALUE"""),"Java")</f>
        <v>Java</v>
      </c>
      <c r="J7993" s="1" t="str">
        <f>IFERROR(__xludf.DUMMYFUNCTION("""COMPUTED_VALUE"""),"Python")</f>
        <v>Python</v>
      </c>
      <c r="K7993" s="1" t="str">
        <f>IFERROR(__xludf.DUMMYFUNCTION("""COMPUTED_VALUE"""),"Other(s):")</f>
        <v>Other(s):</v>
      </c>
    </row>
    <row r="7994">
      <c r="B7994" s="1" t="str">
        <f>IFERROR(__xludf.DUMMYFUNCTION("""COMPUTED_VALUE"""),"Assembly;C++;Go;Python;SQL;Swift;TypeScript;WebAssembly")</f>
        <v>Assembly;C++;Go;Python;SQL;Swift;TypeScript;WebAssembly</v>
      </c>
      <c r="E7994" s="1" t="str">
        <f>IFERROR(__xludf.DUMMYFUNCTION("UNIQUE(SPLIT(B7994,"";""))"),"Assembly")</f>
        <v>Assembly</v>
      </c>
      <c r="F7994" s="1" t="str">
        <f>IFERROR(__xludf.DUMMYFUNCTION("""COMPUTED_VALUE"""),"C++")</f>
        <v>C++</v>
      </c>
      <c r="G7994" s="1" t="str">
        <f>IFERROR(__xludf.DUMMYFUNCTION("""COMPUTED_VALUE"""),"Go")</f>
        <v>Go</v>
      </c>
      <c r="H7994" s="1" t="str">
        <f>IFERROR(__xludf.DUMMYFUNCTION("""COMPUTED_VALUE"""),"Python")</f>
        <v>Python</v>
      </c>
      <c r="I7994" s="1" t="str">
        <f>IFERROR(__xludf.DUMMYFUNCTION("""COMPUTED_VALUE"""),"SQL")</f>
        <v>SQL</v>
      </c>
      <c r="J7994" s="1" t="str">
        <f>IFERROR(__xludf.DUMMYFUNCTION("""COMPUTED_VALUE"""),"Swift")</f>
        <v>Swift</v>
      </c>
      <c r="K7994" s="1" t="str">
        <f>IFERROR(__xludf.DUMMYFUNCTION("""COMPUTED_VALUE"""),"TypeScript")</f>
        <v>TypeScript</v>
      </c>
      <c r="L7994" s="1" t="str">
        <f>IFERROR(__xludf.DUMMYFUNCTION("""COMPUTED_VALUE"""),"WebAssembly")</f>
        <v>WebAssembly</v>
      </c>
    </row>
    <row r="7995">
      <c r="B7995" s="1" t="str">
        <f>IFERROR(__xludf.DUMMYFUNCTION("""COMPUTED_VALUE"""),"Assembly;C;C++;C#;HTML/CSS;Java;JavaScript;Objective-C;PHP;Python;Rust;SQL")</f>
        <v>Assembly;C;C++;C#;HTML/CSS;Java;JavaScript;Objective-C;PHP;Python;Rust;SQL</v>
      </c>
      <c r="E7995" s="1" t="str">
        <f>IFERROR(__xludf.DUMMYFUNCTION("UNIQUE(SPLIT(B7995,"";""))"),"Assembly")</f>
        <v>Assembly</v>
      </c>
      <c r="F7995" s="1" t="str">
        <f>IFERROR(__xludf.DUMMYFUNCTION("""COMPUTED_VALUE"""),"C")</f>
        <v>C</v>
      </c>
      <c r="G7995" s="1" t="str">
        <f>IFERROR(__xludf.DUMMYFUNCTION("""COMPUTED_VALUE"""),"C++")</f>
        <v>C++</v>
      </c>
      <c r="H7995" s="1" t="str">
        <f>IFERROR(__xludf.DUMMYFUNCTION("""COMPUTED_VALUE"""),"C#")</f>
        <v>C#</v>
      </c>
      <c r="I7995" s="1" t="str">
        <f>IFERROR(__xludf.DUMMYFUNCTION("""COMPUTED_VALUE"""),"HTML/CSS")</f>
        <v>HTML/CSS</v>
      </c>
      <c r="J7995" s="1" t="str">
        <f>IFERROR(__xludf.DUMMYFUNCTION("""COMPUTED_VALUE"""),"Java")</f>
        <v>Java</v>
      </c>
      <c r="K7995" s="1" t="str">
        <f>IFERROR(__xludf.DUMMYFUNCTION("""COMPUTED_VALUE"""),"JavaScript")</f>
        <v>JavaScript</v>
      </c>
      <c r="L7995" s="1" t="str">
        <f>IFERROR(__xludf.DUMMYFUNCTION("""COMPUTED_VALUE"""),"Objective-C")</f>
        <v>Objective-C</v>
      </c>
      <c r="M7995" s="1" t="str">
        <f>IFERROR(__xludf.DUMMYFUNCTION("""COMPUTED_VALUE"""),"PHP")</f>
        <v>PHP</v>
      </c>
      <c r="N7995" s="1" t="str">
        <f>IFERROR(__xludf.DUMMYFUNCTION("""COMPUTED_VALUE"""),"Python")</f>
        <v>Python</v>
      </c>
      <c r="O7995" s="1" t="str">
        <f>IFERROR(__xludf.DUMMYFUNCTION("""COMPUTED_VALUE"""),"Rust")</f>
        <v>Rust</v>
      </c>
      <c r="P7995" s="1" t="str">
        <f>IFERROR(__xludf.DUMMYFUNCTION("""COMPUTED_VALUE"""),"SQL")</f>
        <v>SQL</v>
      </c>
    </row>
    <row r="7996">
      <c r="B7996" s="1" t="str">
        <f>IFERROR(__xludf.DUMMYFUNCTION("""COMPUTED_VALUE"""),"HTML/CSS;JavaScript;PHP;SQL")</f>
        <v>HTML/CSS;JavaScript;PHP;SQL</v>
      </c>
      <c r="E7996" s="1" t="str">
        <f>IFERROR(__xludf.DUMMYFUNCTION("UNIQUE(SPLIT(B7996,"";""))"),"HTML/CSS")</f>
        <v>HTML/CSS</v>
      </c>
      <c r="F7996" s="1" t="str">
        <f>IFERROR(__xludf.DUMMYFUNCTION("""COMPUTED_VALUE"""),"JavaScript")</f>
        <v>JavaScript</v>
      </c>
      <c r="G7996" s="1" t="str">
        <f>IFERROR(__xludf.DUMMYFUNCTION("""COMPUTED_VALUE"""),"PHP")</f>
        <v>PHP</v>
      </c>
      <c r="H7996" s="1" t="str">
        <f>IFERROR(__xludf.DUMMYFUNCTION("""COMPUTED_VALUE"""),"SQL")</f>
        <v>SQL</v>
      </c>
    </row>
    <row r="7997">
      <c r="B7997" s="1" t="str">
        <f>IFERROR(__xludf.DUMMYFUNCTION("""COMPUTED_VALUE"""),"C++")</f>
        <v>C++</v>
      </c>
      <c r="E7997" s="1" t="str">
        <f>IFERROR(__xludf.DUMMYFUNCTION("UNIQUE(SPLIT(B7997,"";""))"),"C++")</f>
        <v>C++</v>
      </c>
    </row>
    <row r="7998">
      <c r="B7998" s="1" t="str">
        <f>IFERROR(__xludf.DUMMYFUNCTION("""COMPUTED_VALUE"""),"HTML/CSS;JavaScript")</f>
        <v>HTML/CSS;JavaScript</v>
      </c>
      <c r="E7998" s="1" t="str">
        <f>IFERROR(__xludf.DUMMYFUNCTION("UNIQUE(SPLIT(B7998,"";""))"),"HTML/CSS")</f>
        <v>HTML/CSS</v>
      </c>
      <c r="F7998" s="1" t="str">
        <f>IFERROR(__xludf.DUMMYFUNCTION("""COMPUTED_VALUE"""),"JavaScript")</f>
        <v>JavaScript</v>
      </c>
    </row>
    <row r="7999">
      <c r="B7999" s="1" t="str">
        <f>IFERROR(__xludf.DUMMYFUNCTION("""COMPUTED_VALUE"""),"Bash/Shell/PowerShell;C;C++;HTML/CSS;Java;JavaScript;PHP;Python;SQL")</f>
        <v>Bash/Shell/PowerShell;C;C++;HTML/CSS;Java;JavaScript;PHP;Python;SQL</v>
      </c>
      <c r="E7999" s="1" t="str">
        <f>IFERROR(__xludf.DUMMYFUNCTION("UNIQUE(SPLIT(B7999,"";""))"),"Bash/Shell/PowerShell")</f>
        <v>Bash/Shell/PowerShell</v>
      </c>
      <c r="F7999" s="1" t="str">
        <f>IFERROR(__xludf.DUMMYFUNCTION("""COMPUTED_VALUE"""),"C")</f>
        <v>C</v>
      </c>
      <c r="G7999" s="1" t="str">
        <f>IFERROR(__xludf.DUMMYFUNCTION("""COMPUTED_VALUE"""),"C++")</f>
        <v>C++</v>
      </c>
      <c r="H7999" s="1" t="str">
        <f>IFERROR(__xludf.DUMMYFUNCTION("""COMPUTED_VALUE"""),"HTML/CSS")</f>
        <v>HTML/CSS</v>
      </c>
      <c r="I7999" s="1" t="str">
        <f>IFERROR(__xludf.DUMMYFUNCTION("""COMPUTED_VALUE"""),"Java")</f>
        <v>Java</v>
      </c>
      <c r="J7999" s="1" t="str">
        <f>IFERROR(__xludf.DUMMYFUNCTION("""COMPUTED_VALUE"""),"JavaScript")</f>
        <v>JavaScript</v>
      </c>
      <c r="K7999" s="1" t="str">
        <f>IFERROR(__xludf.DUMMYFUNCTION("""COMPUTED_VALUE"""),"PHP")</f>
        <v>PHP</v>
      </c>
      <c r="L7999" s="1" t="str">
        <f>IFERROR(__xludf.DUMMYFUNCTION("""COMPUTED_VALUE"""),"Python")</f>
        <v>Python</v>
      </c>
      <c r="M7999" s="1" t="str">
        <f>IFERROR(__xludf.DUMMYFUNCTION("""COMPUTED_VALUE"""),"SQL")</f>
        <v>SQL</v>
      </c>
    </row>
    <row r="8000">
      <c r="B8000" s="1" t="str">
        <f>IFERROR(__xludf.DUMMYFUNCTION("""COMPUTED_VALUE"""),"JavaScript;PHP;SQL")</f>
        <v>JavaScript;PHP;SQL</v>
      </c>
      <c r="E8000" s="1" t="str">
        <f>IFERROR(__xludf.DUMMYFUNCTION("UNIQUE(SPLIT(B8000,"";""))"),"JavaScript")</f>
        <v>JavaScript</v>
      </c>
      <c r="F8000" s="1" t="str">
        <f>IFERROR(__xludf.DUMMYFUNCTION("""COMPUTED_VALUE"""),"PHP")</f>
        <v>PHP</v>
      </c>
      <c r="G8000" s="1" t="str">
        <f>IFERROR(__xludf.DUMMYFUNCTION("""COMPUTED_VALUE"""),"SQL")</f>
        <v>SQL</v>
      </c>
    </row>
    <row r="8001">
      <c r="B8001" s="1" t="str">
        <f>IFERROR(__xludf.DUMMYFUNCTION("""COMPUTED_VALUE"""),"Bash/Shell/PowerShell;C++")</f>
        <v>Bash/Shell/PowerShell;C++</v>
      </c>
      <c r="E8001" s="1" t="str">
        <f>IFERROR(__xludf.DUMMYFUNCTION("UNIQUE(SPLIT(B8001,"";""))"),"Bash/Shell/PowerShell")</f>
        <v>Bash/Shell/PowerShell</v>
      </c>
      <c r="F8001" s="1" t="str">
        <f>IFERROR(__xludf.DUMMYFUNCTION("""COMPUTED_VALUE"""),"C++")</f>
        <v>C++</v>
      </c>
    </row>
    <row r="8002">
      <c r="B8002" s="1" t="str">
        <f>IFERROR(__xludf.DUMMYFUNCTION("""COMPUTED_VALUE"""),"HTML/CSS;JavaScript;PHP")</f>
        <v>HTML/CSS;JavaScript;PHP</v>
      </c>
      <c r="E8002" s="1" t="str">
        <f>IFERROR(__xludf.DUMMYFUNCTION("UNIQUE(SPLIT(B8002,"";""))"),"HTML/CSS")</f>
        <v>HTML/CSS</v>
      </c>
      <c r="F8002" s="1" t="str">
        <f>IFERROR(__xludf.DUMMYFUNCTION("""COMPUTED_VALUE"""),"JavaScript")</f>
        <v>JavaScript</v>
      </c>
      <c r="G8002" s="1" t="str">
        <f>IFERROR(__xludf.DUMMYFUNCTION("""COMPUTED_VALUE"""),"PHP")</f>
        <v>PHP</v>
      </c>
    </row>
    <row r="8003">
      <c r="B8003" s="1" t="str">
        <f>IFERROR(__xludf.DUMMYFUNCTION("""COMPUTED_VALUE"""),"C;C++;C#;HTML/CSS;Java;JavaScript;Python;SQL;Other(s):")</f>
        <v>C;C++;C#;HTML/CSS;Java;JavaScript;Python;SQL;Other(s):</v>
      </c>
      <c r="E8003" s="1" t="str">
        <f>IFERROR(__xludf.DUMMYFUNCTION("UNIQUE(SPLIT(B8003,"";""))"),"C")</f>
        <v>C</v>
      </c>
      <c r="F8003" s="1" t="str">
        <f>IFERROR(__xludf.DUMMYFUNCTION("""COMPUTED_VALUE"""),"C++")</f>
        <v>C++</v>
      </c>
      <c r="G8003" s="1" t="str">
        <f>IFERROR(__xludf.DUMMYFUNCTION("""COMPUTED_VALUE"""),"C#")</f>
        <v>C#</v>
      </c>
      <c r="H8003" s="1" t="str">
        <f>IFERROR(__xludf.DUMMYFUNCTION("""COMPUTED_VALUE"""),"HTML/CSS")</f>
        <v>HTML/CSS</v>
      </c>
      <c r="I8003" s="1" t="str">
        <f>IFERROR(__xludf.DUMMYFUNCTION("""COMPUTED_VALUE"""),"Java")</f>
        <v>Java</v>
      </c>
      <c r="J8003" s="1" t="str">
        <f>IFERROR(__xludf.DUMMYFUNCTION("""COMPUTED_VALUE"""),"JavaScript")</f>
        <v>JavaScript</v>
      </c>
      <c r="K8003" s="1" t="str">
        <f>IFERROR(__xludf.DUMMYFUNCTION("""COMPUTED_VALUE"""),"Python")</f>
        <v>Python</v>
      </c>
      <c r="L8003" s="1" t="str">
        <f>IFERROR(__xludf.DUMMYFUNCTION("""COMPUTED_VALUE"""),"SQL")</f>
        <v>SQL</v>
      </c>
      <c r="M8003" s="1" t="str">
        <f>IFERROR(__xludf.DUMMYFUNCTION("""COMPUTED_VALUE"""),"Other(s):")</f>
        <v>Other(s):</v>
      </c>
    </row>
    <row r="8004">
      <c r="B8004" s="1" t="str">
        <f>IFERROR(__xludf.DUMMYFUNCTION("""COMPUTED_VALUE"""),"C#;Python;SQL")</f>
        <v>C#;Python;SQL</v>
      </c>
      <c r="E8004" s="1" t="str">
        <f>IFERROR(__xludf.DUMMYFUNCTION("UNIQUE(SPLIT(B8004,"";""))"),"C#")</f>
        <v>C#</v>
      </c>
      <c r="F8004" s="1" t="str">
        <f>IFERROR(__xludf.DUMMYFUNCTION("""COMPUTED_VALUE"""),"Python")</f>
        <v>Python</v>
      </c>
      <c r="G8004" s="1" t="str">
        <f>IFERROR(__xludf.DUMMYFUNCTION("""COMPUTED_VALUE"""),"SQL")</f>
        <v>SQL</v>
      </c>
    </row>
    <row r="8005">
      <c r="B8005" s="1" t="str">
        <f>IFERROR(__xludf.DUMMYFUNCTION("""COMPUTED_VALUE"""),"Bash/Shell/PowerShell;C++;Java;Python")</f>
        <v>Bash/Shell/PowerShell;C++;Java;Python</v>
      </c>
      <c r="E8005" s="1" t="str">
        <f>IFERROR(__xludf.DUMMYFUNCTION("UNIQUE(SPLIT(B8005,"";""))"),"Bash/Shell/PowerShell")</f>
        <v>Bash/Shell/PowerShell</v>
      </c>
      <c r="F8005" s="1" t="str">
        <f>IFERROR(__xludf.DUMMYFUNCTION("""COMPUTED_VALUE"""),"C++")</f>
        <v>C++</v>
      </c>
      <c r="G8005" s="1" t="str">
        <f>IFERROR(__xludf.DUMMYFUNCTION("""COMPUTED_VALUE"""),"Java")</f>
        <v>Java</v>
      </c>
      <c r="H8005" s="1" t="str">
        <f>IFERROR(__xludf.DUMMYFUNCTION("""COMPUTED_VALUE"""),"Python")</f>
        <v>Python</v>
      </c>
    </row>
    <row r="8006">
      <c r="B8006" s="1" t="str">
        <f>IFERROR(__xludf.DUMMYFUNCTION("""COMPUTED_VALUE"""),"Bash/Shell/PowerShell;C#;HTML/CSS;Java;JavaScript;PHP;SQL")</f>
        <v>Bash/Shell/PowerShell;C#;HTML/CSS;Java;JavaScript;PHP;SQL</v>
      </c>
      <c r="E8006" s="1" t="str">
        <f>IFERROR(__xludf.DUMMYFUNCTION("UNIQUE(SPLIT(B8006,"";""))"),"Bash/Shell/PowerShell")</f>
        <v>Bash/Shell/PowerShell</v>
      </c>
      <c r="F8006" s="1" t="str">
        <f>IFERROR(__xludf.DUMMYFUNCTION("""COMPUTED_VALUE"""),"C#")</f>
        <v>C#</v>
      </c>
      <c r="G8006" s="1" t="str">
        <f>IFERROR(__xludf.DUMMYFUNCTION("""COMPUTED_VALUE"""),"HTML/CSS")</f>
        <v>HTML/CSS</v>
      </c>
      <c r="H8006" s="1" t="str">
        <f>IFERROR(__xludf.DUMMYFUNCTION("""COMPUTED_VALUE"""),"Java")</f>
        <v>Java</v>
      </c>
      <c r="I8006" s="1" t="str">
        <f>IFERROR(__xludf.DUMMYFUNCTION("""COMPUTED_VALUE"""),"JavaScript")</f>
        <v>JavaScript</v>
      </c>
      <c r="J8006" s="1" t="str">
        <f>IFERROR(__xludf.DUMMYFUNCTION("""COMPUTED_VALUE"""),"PHP")</f>
        <v>PHP</v>
      </c>
      <c r="K8006" s="1" t="str">
        <f>IFERROR(__xludf.DUMMYFUNCTION("""COMPUTED_VALUE"""),"SQL")</f>
        <v>SQL</v>
      </c>
    </row>
    <row r="8007">
      <c r="B8007" s="1" t="str">
        <f>IFERROR(__xludf.DUMMYFUNCTION("""COMPUTED_VALUE"""),"Assembly;C;C++;HTML/CSS;PHP;Python;SQL;Other(s):")</f>
        <v>Assembly;C;C++;HTML/CSS;PHP;Python;SQL;Other(s):</v>
      </c>
      <c r="E8007" s="1" t="str">
        <f>IFERROR(__xludf.DUMMYFUNCTION("UNIQUE(SPLIT(B8007,"";""))"),"Assembly")</f>
        <v>Assembly</v>
      </c>
      <c r="F8007" s="1" t="str">
        <f>IFERROR(__xludf.DUMMYFUNCTION("""COMPUTED_VALUE"""),"C")</f>
        <v>C</v>
      </c>
      <c r="G8007" s="1" t="str">
        <f>IFERROR(__xludf.DUMMYFUNCTION("""COMPUTED_VALUE"""),"C++")</f>
        <v>C++</v>
      </c>
      <c r="H8007" s="1" t="str">
        <f>IFERROR(__xludf.DUMMYFUNCTION("""COMPUTED_VALUE"""),"HTML/CSS")</f>
        <v>HTML/CSS</v>
      </c>
      <c r="I8007" s="1" t="str">
        <f>IFERROR(__xludf.DUMMYFUNCTION("""COMPUTED_VALUE"""),"PHP")</f>
        <v>PHP</v>
      </c>
      <c r="J8007" s="1" t="str">
        <f>IFERROR(__xludf.DUMMYFUNCTION("""COMPUTED_VALUE"""),"Python")</f>
        <v>Python</v>
      </c>
      <c r="K8007" s="1" t="str">
        <f>IFERROR(__xludf.DUMMYFUNCTION("""COMPUTED_VALUE"""),"SQL")</f>
        <v>SQL</v>
      </c>
      <c r="L8007" s="1" t="str">
        <f>IFERROR(__xludf.DUMMYFUNCTION("""COMPUTED_VALUE"""),"Other(s):")</f>
        <v>Other(s):</v>
      </c>
    </row>
    <row r="8008">
      <c r="B8008" s="1" t="str">
        <f>IFERROR(__xludf.DUMMYFUNCTION("""COMPUTED_VALUE"""),"C#;Java;SQL;VBA")</f>
        <v>C#;Java;SQL;VBA</v>
      </c>
      <c r="E8008" s="1" t="str">
        <f>IFERROR(__xludf.DUMMYFUNCTION("UNIQUE(SPLIT(B8008,"";""))"),"C#")</f>
        <v>C#</v>
      </c>
      <c r="F8008" s="1" t="str">
        <f>IFERROR(__xludf.DUMMYFUNCTION("""COMPUTED_VALUE"""),"Java")</f>
        <v>Java</v>
      </c>
      <c r="G8008" s="1" t="str">
        <f>IFERROR(__xludf.DUMMYFUNCTION("""COMPUTED_VALUE"""),"SQL")</f>
        <v>SQL</v>
      </c>
      <c r="H8008" s="1" t="str">
        <f>IFERROR(__xludf.DUMMYFUNCTION("""COMPUTED_VALUE"""),"VBA")</f>
        <v>VBA</v>
      </c>
    </row>
    <row r="8009">
      <c r="B8009" s="1" t="str">
        <f>IFERROR(__xludf.DUMMYFUNCTION("""COMPUTED_VALUE"""),"Bash/Shell/PowerShell;Dart;Go;HTML/CSS;JavaScript;Python;Ruby;SQL;TypeScript")</f>
        <v>Bash/Shell/PowerShell;Dart;Go;HTML/CSS;JavaScript;Python;Ruby;SQL;TypeScript</v>
      </c>
      <c r="E8009" s="1" t="str">
        <f>IFERROR(__xludf.DUMMYFUNCTION("UNIQUE(SPLIT(B8009,"";""))"),"Bash/Shell/PowerShell")</f>
        <v>Bash/Shell/PowerShell</v>
      </c>
      <c r="F8009" s="1" t="str">
        <f>IFERROR(__xludf.DUMMYFUNCTION("""COMPUTED_VALUE"""),"Dart")</f>
        <v>Dart</v>
      </c>
      <c r="G8009" s="1" t="str">
        <f>IFERROR(__xludf.DUMMYFUNCTION("""COMPUTED_VALUE"""),"Go")</f>
        <v>Go</v>
      </c>
      <c r="H8009" s="1" t="str">
        <f>IFERROR(__xludf.DUMMYFUNCTION("""COMPUTED_VALUE"""),"HTML/CSS")</f>
        <v>HTML/CSS</v>
      </c>
      <c r="I8009" s="1" t="str">
        <f>IFERROR(__xludf.DUMMYFUNCTION("""COMPUTED_VALUE"""),"JavaScript")</f>
        <v>JavaScript</v>
      </c>
      <c r="J8009" s="1" t="str">
        <f>IFERROR(__xludf.DUMMYFUNCTION("""COMPUTED_VALUE"""),"Python")</f>
        <v>Python</v>
      </c>
      <c r="K8009" s="1" t="str">
        <f>IFERROR(__xludf.DUMMYFUNCTION("""COMPUTED_VALUE"""),"Ruby")</f>
        <v>Ruby</v>
      </c>
      <c r="L8009" s="1" t="str">
        <f>IFERROR(__xludf.DUMMYFUNCTION("""COMPUTED_VALUE"""),"SQL")</f>
        <v>SQL</v>
      </c>
      <c r="M8009" s="1" t="str">
        <f>IFERROR(__xludf.DUMMYFUNCTION("""COMPUTED_VALUE"""),"TypeScript")</f>
        <v>TypeScript</v>
      </c>
    </row>
    <row r="8010">
      <c r="B8010" s="1" t="str">
        <f>IFERROR(__xludf.DUMMYFUNCTION("""COMPUTED_VALUE"""),"C#;HTML/CSS;JavaScript;SQL;TypeScript")</f>
        <v>C#;HTML/CSS;JavaScript;SQL;TypeScript</v>
      </c>
      <c r="E8010" s="1" t="str">
        <f>IFERROR(__xludf.DUMMYFUNCTION("UNIQUE(SPLIT(B8010,"";""))"),"C#")</f>
        <v>C#</v>
      </c>
      <c r="F8010" s="1" t="str">
        <f>IFERROR(__xludf.DUMMYFUNCTION("""COMPUTED_VALUE"""),"HTML/CSS")</f>
        <v>HTML/CSS</v>
      </c>
      <c r="G8010" s="1" t="str">
        <f>IFERROR(__xludf.DUMMYFUNCTION("""COMPUTED_VALUE"""),"JavaScript")</f>
        <v>JavaScript</v>
      </c>
      <c r="H8010" s="1" t="str">
        <f>IFERROR(__xludf.DUMMYFUNCTION("""COMPUTED_VALUE"""),"SQL")</f>
        <v>SQL</v>
      </c>
      <c r="I8010" s="1" t="str">
        <f>IFERROR(__xludf.DUMMYFUNCTION("""COMPUTED_VALUE"""),"TypeScript")</f>
        <v>TypeScript</v>
      </c>
    </row>
    <row r="8011">
      <c r="B8011" s="1" t="str">
        <f>IFERROR(__xludf.DUMMYFUNCTION("""COMPUTED_VALUE"""),"C;C++;C#;HTML/CSS;JavaScript;Python")</f>
        <v>C;C++;C#;HTML/CSS;JavaScript;Python</v>
      </c>
      <c r="E8011" s="1" t="str">
        <f>IFERROR(__xludf.DUMMYFUNCTION("UNIQUE(SPLIT(B8011,"";""))"),"C")</f>
        <v>C</v>
      </c>
      <c r="F8011" s="1" t="str">
        <f>IFERROR(__xludf.DUMMYFUNCTION("""COMPUTED_VALUE"""),"C++")</f>
        <v>C++</v>
      </c>
      <c r="G8011" s="1" t="str">
        <f>IFERROR(__xludf.DUMMYFUNCTION("""COMPUTED_VALUE"""),"C#")</f>
        <v>C#</v>
      </c>
      <c r="H8011" s="1" t="str">
        <f>IFERROR(__xludf.DUMMYFUNCTION("""COMPUTED_VALUE"""),"HTML/CSS")</f>
        <v>HTML/CSS</v>
      </c>
      <c r="I8011" s="1" t="str">
        <f>IFERROR(__xludf.DUMMYFUNCTION("""COMPUTED_VALUE"""),"JavaScript")</f>
        <v>JavaScript</v>
      </c>
      <c r="J8011" s="1" t="str">
        <f>IFERROR(__xludf.DUMMYFUNCTION("""COMPUTED_VALUE"""),"Python")</f>
        <v>Python</v>
      </c>
    </row>
    <row r="8012">
      <c r="B8012" s="1" t="str">
        <f>IFERROR(__xludf.DUMMYFUNCTION("""COMPUTED_VALUE"""),"HTML/CSS;Java;JavaScript;Ruby;TypeScript")</f>
        <v>HTML/CSS;Java;JavaScript;Ruby;TypeScript</v>
      </c>
      <c r="E8012" s="1" t="str">
        <f>IFERROR(__xludf.DUMMYFUNCTION("UNIQUE(SPLIT(B8012,"";""))"),"HTML/CSS")</f>
        <v>HTML/CSS</v>
      </c>
      <c r="F8012" s="1" t="str">
        <f>IFERROR(__xludf.DUMMYFUNCTION("""COMPUTED_VALUE"""),"Java")</f>
        <v>Java</v>
      </c>
      <c r="G8012" s="1" t="str">
        <f>IFERROR(__xludf.DUMMYFUNCTION("""COMPUTED_VALUE"""),"JavaScript")</f>
        <v>JavaScript</v>
      </c>
      <c r="H8012" s="1" t="str">
        <f>IFERROR(__xludf.DUMMYFUNCTION("""COMPUTED_VALUE"""),"Ruby")</f>
        <v>Ruby</v>
      </c>
      <c r="I8012" s="1" t="str">
        <f>IFERROR(__xludf.DUMMYFUNCTION("""COMPUTED_VALUE"""),"TypeScript")</f>
        <v>TypeScript</v>
      </c>
    </row>
    <row r="8013">
      <c r="B8013" s="1" t="str">
        <f>IFERROR(__xludf.DUMMYFUNCTION("""COMPUTED_VALUE"""),"HTML/CSS;JavaScript")</f>
        <v>HTML/CSS;JavaScript</v>
      </c>
      <c r="E8013" s="1" t="str">
        <f>IFERROR(__xludf.DUMMYFUNCTION("UNIQUE(SPLIT(B8013,"";""))"),"HTML/CSS")</f>
        <v>HTML/CSS</v>
      </c>
      <c r="F8013" s="1" t="str">
        <f>IFERROR(__xludf.DUMMYFUNCTION("""COMPUTED_VALUE"""),"JavaScript")</f>
        <v>JavaScript</v>
      </c>
    </row>
    <row r="8014">
      <c r="B8014" s="1" t="str">
        <f>IFERROR(__xludf.DUMMYFUNCTION("""COMPUTED_VALUE"""),"C;HTML/CSS;Python;R")</f>
        <v>C;HTML/CSS;Python;R</v>
      </c>
      <c r="E8014" s="1" t="str">
        <f>IFERROR(__xludf.DUMMYFUNCTION("UNIQUE(SPLIT(B8014,"";""))"),"C")</f>
        <v>C</v>
      </c>
      <c r="F8014" s="1" t="str">
        <f>IFERROR(__xludf.DUMMYFUNCTION("""COMPUTED_VALUE"""),"HTML/CSS")</f>
        <v>HTML/CSS</v>
      </c>
      <c r="G8014" s="1" t="str">
        <f>IFERROR(__xludf.DUMMYFUNCTION("""COMPUTED_VALUE"""),"Python")</f>
        <v>Python</v>
      </c>
      <c r="H8014" s="1" t="str">
        <f>IFERROR(__xludf.DUMMYFUNCTION("""COMPUTED_VALUE"""),"R")</f>
        <v>R</v>
      </c>
    </row>
    <row r="8015">
      <c r="B8015" s="1" t="str">
        <f>IFERROR(__xludf.DUMMYFUNCTION("""COMPUTED_VALUE"""),"Assembly;Bash/Shell/PowerShell;C;HTML/CSS;Java;PHP;SQL")</f>
        <v>Assembly;Bash/Shell/PowerShell;C;HTML/CSS;Java;PHP;SQL</v>
      </c>
      <c r="E8015" s="1" t="str">
        <f>IFERROR(__xludf.DUMMYFUNCTION("UNIQUE(SPLIT(B8015,"";""))"),"Assembly")</f>
        <v>Assembly</v>
      </c>
      <c r="F8015" s="1" t="str">
        <f>IFERROR(__xludf.DUMMYFUNCTION("""COMPUTED_VALUE"""),"Bash/Shell/PowerShell")</f>
        <v>Bash/Shell/PowerShell</v>
      </c>
      <c r="G8015" s="1" t="str">
        <f>IFERROR(__xludf.DUMMYFUNCTION("""COMPUTED_VALUE"""),"C")</f>
        <v>C</v>
      </c>
      <c r="H8015" s="1" t="str">
        <f>IFERROR(__xludf.DUMMYFUNCTION("""COMPUTED_VALUE"""),"HTML/CSS")</f>
        <v>HTML/CSS</v>
      </c>
      <c r="I8015" s="1" t="str">
        <f>IFERROR(__xludf.DUMMYFUNCTION("""COMPUTED_VALUE"""),"Java")</f>
        <v>Java</v>
      </c>
      <c r="J8015" s="1" t="str">
        <f>IFERROR(__xludf.DUMMYFUNCTION("""COMPUTED_VALUE"""),"PHP")</f>
        <v>PHP</v>
      </c>
      <c r="K8015" s="1" t="str">
        <f>IFERROR(__xludf.DUMMYFUNCTION("""COMPUTED_VALUE"""),"SQL")</f>
        <v>SQL</v>
      </c>
    </row>
    <row r="8016">
      <c r="B8016" s="1" t="str">
        <f>IFERROR(__xludf.DUMMYFUNCTION("""COMPUTED_VALUE"""),"Java;JavaScript;TypeScript")</f>
        <v>Java;JavaScript;TypeScript</v>
      </c>
      <c r="E8016" s="1" t="str">
        <f>IFERROR(__xludf.DUMMYFUNCTION("UNIQUE(SPLIT(B8016,"";""))"),"Java")</f>
        <v>Java</v>
      </c>
      <c r="F8016" s="1" t="str">
        <f>IFERROR(__xludf.DUMMYFUNCTION("""COMPUTED_VALUE"""),"JavaScript")</f>
        <v>JavaScript</v>
      </c>
      <c r="G8016" s="1" t="str">
        <f>IFERROR(__xludf.DUMMYFUNCTION("""COMPUTED_VALUE"""),"TypeScript")</f>
        <v>TypeScript</v>
      </c>
    </row>
    <row r="8017">
      <c r="B8017" s="1" t="str">
        <f>IFERROR(__xludf.DUMMYFUNCTION("""COMPUTED_VALUE"""),"C#;HTML/CSS;JavaScript;PHP;Python")</f>
        <v>C#;HTML/CSS;JavaScript;PHP;Python</v>
      </c>
      <c r="E8017" s="1" t="str">
        <f>IFERROR(__xludf.DUMMYFUNCTION("UNIQUE(SPLIT(B8017,"";""))"),"C#")</f>
        <v>C#</v>
      </c>
      <c r="F8017" s="1" t="str">
        <f>IFERROR(__xludf.DUMMYFUNCTION("""COMPUTED_VALUE"""),"HTML/CSS")</f>
        <v>HTML/CSS</v>
      </c>
      <c r="G8017" s="1" t="str">
        <f>IFERROR(__xludf.DUMMYFUNCTION("""COMPUTED_VALUE"""),"JavaScript")</f>
        <v>JavaScript</v>
      </c>
      <c r="H8017" s="1" t="str">
        <f>IFERROR(__xludf.DUMMYFUNCTION("""COMPUTED_VALUE"""),"PHP")</f>
        <v>PHP</v>
      </c>
      <c r="I8017" s="1" t="str">
        <f>IFERROR(__xludf.DUMMYFUNCTION("""COMPUTED_VALUE"""),"Python")</f>
        <v>Python</v>
      </c>
    </row>
    <row r="8018">
      <c r="B8018" s="1" t="str">
        <f>IFERROR(__xludf.DUMMYFUNCTION("""COMPUTED_VALUE"""),"Bash/Shell/PowerShell;C#;HTML/CSS;JavaScript;SQL;TypeScript")</f>
        <v>Bash/Shell/PowerShell;C#;HTML/CSS;JavaScript;SQL;TypeScript</v>
      </c>
      <c r="E8018" s="1" t="str">
        <f>IFERROR(__xludf.DUMMYFUNCTION("UNIQUE(SPLIT(B8018,"";""))"),"Bash/Shell/PowerShell")</f>
        <v>Bash/Shell/PowerShell</v>
      </c>
      <c r="F8018" s="1" t="str">
        <f>IFERROR(__xludf.DUMMYFUNCTION("""COMPUTED_VALUE"""),"C#")</f>
        <v>C#</v>
      </c>
      <c r="G8018" s="1" t="str">
        <f>IFERROR(__xludf.DUMMYFUNCTION("""COMPUTED_VALUE"""),"HTML/CSS")</f>
        <v>HTML/CSS</v>
      </c>
      <c r="H8018" s="1" t="str">
        <f>IFERROR(__xludf.DUMMYFUNCTION("""COMPUTED_VALUE"""),"JavaScript")</f>
        <v>JavaScript</v>
      </c>
      <c r="I8018" s="1" t="str">
        <f>IFERROR(__xludf.DUMMYFUNCTION("""COMPUTED_VALUE"""),"SQL")</f>
        <v>SQL</v>
      </c>
      <c r="J8018" s="1" t="str">
        <f>IFERROR(__xludf.DUMMYFUNCTION("""COMPUTED_VALUE"""),"TypeScript")</f>
        <v>TypeScript</v>
      </c>
    </row>
    <row r="8019">
      <c r="B8019" s="1" t="str">
        <f>IFERROR(__xludf.DUMMYFUNCTION("""COMPUTED_VALUE"""),"Bash/Shell/PowerShell;HTML/CSS;Java;JavaScript;Python;SQL")</f>
        <v>Bash/Shell/PowerShell;HTML/CSS;Java;JavaScript;Python;SQL</v>
      </c>
      <c r="E8019" s="1" t="str">
        <f>IFERROR(__xludf.DUMMYFUNCTION("UNIQUE(SPLIT(B8019,"";""))"),"Bash/Shell/PowerShell")</f>
        <v>Bash/Shell/PowerShell</v>
      </c>
      <c r="F8019" s="1" t="str">
        <f>IFERROR(__xludf.DUMMYFUNCTION("""COMPUTED_VALUE"""),"HTML/CSS")</f>
        <v>HTML/CSS</v>
      </c>
      <c r="G8019" s="1" t="str">
        <f>IFERROR(__xludf.DUMMYFUNCTION("""COMPUTED_VALUE"""),"Java")</f>
        <v>Java</v>
      </c>
      <c r="H8019" s="1" t="str">
        <f>IFERROR(__xludf.DUMMYFUNCTION("""COMPUTED_VALUE"""),"JavaScript")</f>
        <v>JavaScript</v>
      </c>
      <c r="I8019" s="1" t="str">
        <f>IFERROR(__xludf.DUMMYFUNCTION("""COMPUTED_VALUE"""),"Python")</f>
        <v>Python</v>
      </c>
      <c r="J8019" s="1" t="str">
        <f>IFERROR(__xludf.DUMMYFUNCTION("""COMPUTED_VALUE"""),"SQL")</f>
        <v>SQL</v>
      </c>
    </row>
    <row r="8020">
      <c r="B8020" s="1" t="str">
        <f>IFERROR(__xludf.DUMMYFUNCTION("""COMPUTED_VALUE"""),"Bash/Shell/PowerShell;C;C++;HTML/CSS;Python")</f>
        <v>Bash/Shell/PowerShell;C;C++;HTML/CSS;Python</v>
      </c>
      <c r="E8020" s="1" t="str">
        <f>IFERROR(__xludf.DUMMYFUNCTION("UNIQUE(SPLIT(B8020,"";""))"),"Bash/Shell/PowerShell")</f>
        <v>Bash/Shell/PowerShell</v>
      </c>
      <c r="F8020" s="1" t="str">
        <f>IFERROR(__xludf.DUMMYFUNCTION("""COMPUTED_VALUE"""),"C")</f>
        <v>C</v>
      </c>
      <c r="G8020" s="1" t="str">
        <f>IFERROR(__xludf.DUMMYFUNCTION("""COMPUTED_VALUE"""),"C++")</f>
        <v>C++</v>
      </c>
      <c r="H8020" s="1" t="str">
        <f>IFERROR(__xludf.DUMMYFUNCTION("""COMPUTED_VALUE"""),"HTML/CSS")</f>
        <v>HTML/CSS</v>
      </c>
      <c r="I8020" s="1" t="str">
        <f>IFERROR(__xludf.DUMMYFUNCTION("""COMPUTED_VALUE"""),"Python")</f>
        <v>Python</v>
      </c>
    </row>
    <row r="8021">
      <c r="B8021" s="1" t="str">
        <f>IFERROR(__xludf.DUMMYFUNCTION("""COMPUTED_VALUE"""),"HTML/CSS;Ruby;SQL")</f>
        <v>HTML/CSS;Ruby;SQL</v>
      </c>
      <c r="E8021" s="1" t="str">
        <f>IFERROR(__xludf.DUMMYFUNCTION("UNIQUE(SPLIT(B8021,"";""))"),"HTML/CSS")</f>
        <v>HTML/CSS</v>
      </c>
      <c r="F8021" s="1" t="str">
        <f>IFERROR(__xludf.DUMMYFUNCTION("""COMPUTED_VALUE"""),"Ruby")</f>
        <v>Ruby</v>
      </c>
      <c r="G8021" s="1" t="str">
        <f>IFERROR(__xludf.DUMMYFUNCTION("""COMPUTED_VALUE"""),"SQL")</f>
        <v>SQL</v>
      </c>
    </row>
    <row r="8022">
      <c r="B8022" s="1" t="str">
        <f>IFERROR(__xludf.DUMMYFUNCTION("""COMPUTED_VALUE"""),"HTML/CSS;Java;PHP;SQL")</f>
        <v>HTML/CSS;Java;PHP;SQL</v>
      </c>
      <c r="E8022" s="1" t="str">
        <f>IFERROR(__xludf.DUMMYFUNCTION("UNIQUE(SPLIT(B8022,"";""))"),"HTML/CSS")</f>
        <v>HTML/CSS</v>
      </c>
      <c r="F8022" s="1" t="str">
        <f>IFERROR(__xludf.DUMMYFUNCTION("""COMPUTED_VALUE"""),"Java")</f>
        <v>Java</v>
      </c>
      <c r="G8022" s="1" t="str">
        <f>IFERROR(__xludf.DUMMYFUNCTION("""COMPUTED_VALUE"""),"PHP")</f>
        <v>PHP</v>
      </c>
      <c r="H8022" s="1" t="str">
        <f>IFERROR(__xludf.DUMMYFUNCTION("""COMPUTED_VALUE"""),"SQL")</f>
        <v>SQL</v>
      </c>
    </row>
    <row r="8023">
      <c r="B8023" s="1" t="str">
        <f>IFERROR(__xludf.DUMMYFUNCTION("""COMPUTED_VALUE"""),"C;Java")</f>
        <v>C;Java</v>
      </c>
      <c r="E8023" s="1" t="str">
        <f>IFERROR(__xludf.DUMMYFUNCTION("UNIQUE(SPLIT(B8023,"";""))"),"C")</f>
        <v>C</v>
      </c>
      <c r="F8023" s="1" t="str">
        <f>IFERROR(__xludf.DUMMYFUNCTION("""COMPUTED_VALUE"""),"Java")</f>
        <v>Java</v>
      </c>
    </row>
    <row r="8024">
      <c r="B8024" s="1" t="str">
        <f>IFERROR(__xludf.DUMMYFUNCTION("""COMPUTED_VALUE"""),"HTML/CSS;JavaScript;PHP;SQL")</f>
        <v>HTML/CSS;JavaScript;PHP;SQL</v>
      </c>
      <c r="E8024" s="1" t="str">
        <f>IFERROR(__xludf.DUMMYFUNCTION("UNIQUE(SPLIT(B8024,"";""))"),"HTML/CSS")</f>
        <v>HTML/CSS</v>
      </c>
      <c r="F8024" s="1" t="str">
        <f>IFERROR(__xludf.DUMMYFUNCTION("""COMPUTED_VALUE"""),"JavaScript")</f>
        <v>JavaScript</v>
      </c>
      <c r="G8024" s="1" t="str">
        <f>IFERROR(__xludf.DUMMYFUNCTION("""COMPUTED_VALUE"""),"PHP")</f>
        <v>PHP</v>
      </c>
      <c r="H8024" s="1" t="str">
        <f>IFERROR(__xludf.DUMMYFUNCTION("""COMPUTED_VALUE"""),"SQL")</f>
        <v>SQL</v>
      </c>
    </row>
    <row r="8025">
      <c r="B8025" s="1" t="str">
        <f>IFERROR(__xludf.DUMMYFUNCTION("""COMPUTED_VALUE"""),"Java;SQL")</f>
        <v>Java;SQL</v>
      </c>
      <c r="E8025" s="1" t="str">
        <f>IFERROR(__xludf.DUMMYFUNCTION("UNIQUE(SPLIT(B8025,"";""))"),"Java")</f>
        <v>Java</v>
      </c>
      <c r="F8025" s="1" t="str">
        <f>IFERROR(__xludf.DUMMYFUNCTION("""COMPUTED_VALUE"""),"SQL")</f>
        <v>SQL</v>
      </c>
    </row>
    <row r="8026">
      <c r="B8026" s="1" t="str">
        <f>IFERROR(__xludf.DUMMYFUNCTION("""COMPUTED_VALUE"""),"Assembly;Bash/Shell/PowerShell;C;C++;C#;HTML/CSS;Java;JavaScript;PHP;SQL;TypeScript;VBA")</f>
        <v>Assembly;Bash/Shell/PowerShell;C;C++;C#;HTML/CSS;Java;JavaScript;PHP;SQL;TypeScript;VBA</v>
      </c>
      <c r="E8026" s="1" t="str">
        <f>IFERROR(__xludf.DUMMYFUNCTION("UNIQUE(SPLIT(B8026,"";""))"),"Assembly")</f>
        <v>Assembly</v>
      </c>
      <c r="F8026" s="1" t="str">
        <f>IFERROR(__xludf.DUMMYFUNCTION("""COMPUTED_VALUE"""),"Bash/Shell/PowerShell")</f>
        <v>Bash/Shell/PowerShell</v>
      </c>
      <c r="G8026" s="1" t="str">
        <f>IFERROR(__xludf.DUMMYFUNCTION("""COMPUTED_VALUE"""),"C")</f>
        <v>C</v>
      </c>
      <c r="H8026" s="1" t="str">
        <f>IFERROR(__xludf.DUMMYFUNCTION("""COMPUTED_VALUE"""),"C++")</f>
        <v>C++</v>
      </c>
      <c r="I8026" s="1" t="str">
        <f>IFERROR(__xludf.DUMMYFUNCTION("""COMPUTED_VALUE"""),"C#")</f>
        <v>C#</v>
      </c>
      <c r="J8026" s="1" t="str">
        <f>IFERROR(__xludf.DUMMYFUNCTION("""COMPUTED_VALUE"""),"HTML/CSS")</f>
        <v>HTML/CSS</v>
      </c>
      <c r="K8026" s="1" t="str">
        <f>IFERROR(__xludf.DUMMYFUNCTION("""COMPUTED_VALUE"""),"Java")</f>
        <v>Java</v>
      </c>
      <c r="L8026" s="1" t="str">
        <f>IFERROR(__xludf.DUMMYFUNCTION("""COMPUTED_VALUE"""),"JavaScript")</f>
        <v>JavaScript</v>
      </c>
      <c r="M8026" s="1" t="str">
        <f>IFERROR(__xludf.DUMMYFUNCTION("""COMPUTED_VALUE"""),"PHP")</f>
        <v>PHP</v>
      </c>
      <c r="N8026" s="1" t="str">
        <f>IFERROR(__xludf.DUMMYFUNCTION("""COMPUTED_VALUE"""),"SQL")</f>
        <v>SQL</v>
      </c>
      <c r="O8026" s="1" t="str">
        <f>IFERROR(__xludf.DUMMYFUNCTION("""COMPUTED_VALUE"""),"TypeScript")</f>
        <v>TypeScript</v>
      </c>
      <c r="P8026" s="1" t="str">
        <f>IFERROR(__xludf.DUMMYFUNCTION("""COMPUTED_VALUE"""),"VBA")</f>
        <v>VBA</v>
      </c>
    </row>
    <row r="8027">
      <c r="B8027" s="1" t="str">
        <f>IFERROR(__xludf.DUMMYFUNCTION("""COMPUTED_VALUE"""),"JavaScript;Python;Ruby")</f>
        <v>JavaScript;Python;Ruby</v>
      </c>
      <c r="E8027" s="1" t="str">
        <f>IFERROR(__xludf.DUMMYFUNCTION("UNIQUE(SPLIT(B8027,"";""))"),"JavaScript")</f>
        <v>JavaScript</v>
      </c>
      <c r="F8027" s="1" t="str">
        <f>IFERROR(__xludf.DUMMYFUNCTION("""COMPUTED_VALUE"""),"Python")</f>
        <v>Python</v>
      </c>
      <c r="G8027" s="1" t="str">
        <f>IFERROR(__xludf.DUMMYFUNCTION("""COMPUTED_VALUE"""),"Ruby")</f>
        <v>Ruby</v>
      </c>
    </row>
    <row r="8028">
      <c r="B8028" s="1" t="str">
        <f>IFERROR(__xludf.DUMMYFUNCTION("""COMPUTED_VALUE"""),"JavaScript;Python")</f>
        <v>JavaScript;Python</v>
      </c>
      <c r="E8028" s="1" t="str">
        <f>IFERROR(__xludf.DUMMYFUNCTION("UNIQUE(SPLIT(B8028,"";""))"),"JavaScript")</f>
        <v>JavaScript</v>
      </c>
      <c r="F8028" s="1" t="str">
        <f>IFERROR(__xludf.DUMMYFUNCTION("""COMPUTED_VALUE"""),"Python")</f>
        <v>Python</v>
      </c>
    </row>
    <row r="8029">
      <c r="B8029" s="1" t="str">
        <f>IFERROR(__xludf.DUMMYFUNCTION("""COMPUTED_VALUE"""),"Java")</f>
        <v>Java</v>
      </c>
      <c r="E8029" s="1" t="str">
        <f>IFERROR(__xludf.DUMMYFUNCTION("UNIQUE(SPLIT(B8029,"";""))"),"Java")</f>
        <v>Java</v>
      </c>
    </row>
    <row r="8030">
      <c r="B8030" s="1" t="str">
        <f>IFERROR(__xludf.DUMMYFUNCTION("""COMPUTED_VALUE"""),"Bash/Shell/PowerShell;C;Java;Python;Swift;Other(s):")</f>
        <v>Bash/Shell/PowerShell;C;Java;Python;Swift;Other(s):</v>
      </c>
      <c r="E8030" s="1" t="str">
        <f>IFERROR(__xludf.DUMMYFUNCTION("UNIQUE(SPLIT(B8030,"";""))"),"Bash/Shell/PowerShell")</f>
        <v>Bash/Shell/PowerShell</v>
      </c>
      <c r="F8030" s="1" t="str">
        <f>IFERROR(__xludf.DUMMYFUNCTION("""COMPUTED_VALUE"""),"C")</f>
        <v>C</v>
      </c>
      <c r="G8030" s="1" t="str">
        <f>IFERROR(__xludf.DUMMYFUNCTION("""COMPUTED_VALUE"""),"Java")</f>
        <v>Java</v>
      </c>
      <c r="H8030" s="1" t="str">
        <f>IFERROR(__xludf.DUMMYFUNCTION("""COMPUTED_VALUE"""),"Python")</f>
        <v>Python</v>
      </c>
      <c r="I8030" s="1" t="str">
        <f>IFERROR(__xludf.DUMMYFUNCTION("""COMPUTED_VALUE"""),"Swift")</f>
        <v>Swift</v>
      </c>
      <c r="J8030" s="1" t="str">
        <f>IFERROR(__xludf.DUMMYFUNCTION("""COMPUTED_VALUE"""),"Other(s):")</f>
        <v>Other(s):</v>
      </c>
    </row>
    <row r="8031">
      <c r="B8031" s="1" t="str">
        <f>IFERROR(__xludf.DUMMYFUNCTION("""COMPUTED_VALUE"""),"C++;HTML/CSS;JavaScript;Python")</f>
        <v>C++;HTML/CSS;JavaScript;Python</v>
      </c>
      <c r="E8031" s="1" t="str">
        <f>IFERROR(__xludf.DUMMYFUNCTION("UNIQUE(SPLIT(B8031,"";""))"),"C++")</f>
        <v>C++</v>
      </c>
      <c r="F8031" s="1" t="str">
        <f>IFERROR(__xludf.DUMMYFUNCTION("""COMPUTED_VALUE"""),"HTML/CSS")</f>
        <v>HTML/CSS</v>
      </c>
      <c r="G8031" s="1" t="str">
        <f>IFERROR(__xludf.DUMMYFUNCTION("""COMPUTED_VALUE"""),"JavaScript")</f>
        <v>JavaScript</v>
      </c>
      <c r="H8031" s="1" t="str">
        <f>IFERROR(__xludf.DUMMYFUNCTION("""COMPUTED_VALUE"""),"Python")</f>
        <v>Python</v>
      </c>
    </row>
    <row r="8032">
      <c r="B8032" s="1" t="str">
        <f>IFERROR(__xludf.DUMMYFUNCTION("""COMPUTED_VALUE"""),"Assembly;Bash/Shell/PowerShell;C;C++;Objective-C;Other(s):")</f>
        <v>Assembly;Bash/Shell/PowerShell;C;C++;Objective-C;Other(s):</v>
      </c>
      <c r="E8032" s="1" t="str">
        <f>IFERROR(__xludf.DUMMYFUNCTION("UNIQUE(SPLIT(B8032,"";""))"),"Assembly")</f>
        <v>Assembly</v>
      </c>
      <c r="F8032" s="1" t="str">
        <f>IFERROR(__xludf.DUMMYFUNCTION("""COMPUTED_VALUE"""),"Bash/Shell/PowerShell")</f>
        <v>Bash/Shell/PowerShell</v>
      </c>
      <c r="G8032" s="1" t="str">
        <f>IFERROR(__xludf.DUMMYFUNCTION("""COMPUTED_VALUE"""),"C")</f>
        <v>C</v>
      </c>
      <c r="H8032" s="1" t="str">
        <f>IFERROR(__xludf.DUMMYFUNCTION("""COMPUTED_VALUE"""),"C++")</f>
        <v>C++</v>
      </c>
      <c r="I8032" s="1" t="str">
        <f>IFERROR(__xludf.DUMMYFUNCTION("""COMPUTED_VALUE"""),"Objective-C")</f>
        <v>Objective-C</v>
      </c>
      <c r="J8032" s="1" t="str">
        <f>IFERROR(__xludf.DUMMYFUNCTION("""COMPUTED_VALUE"""),"Other(s):")</f>
        <v>Other(s):</v>
      </c>
    </row>
    <row r="8033">
      <c r="B8033" s="1" t="str">
        <f>IFERROR(__xludf.DUMMYFUNCTION("""COMPUTED_VALUE"""),"Bash/Shell/PowerShell;C;HTML/CSS;JavaScript;PHP;Python;Ruby;Other(s):")</f>
        <v>Bash/Shell/PowerShell;C;HTML/CSS;JavaScript;PHP;Python;Ruby;Other(s):</v>
      </c>
      <c r="E8033" s="1" t="str">
        <f>IFERROR(__xludf.DUMMYFUNCTION("UNIQUE(SPLIT(B8033,"";""))"),"Bash/Shell/PowerShell")</f>
        <v>Bash/Shell/PowerShell</v>
      </c>
      <c r="F8033" s="1" t="str">
        <f>IFERROR(__xludf.DUMMYFUNCTION("""COMPUTED_VALUE"""),"C")</f>
        <v>C</v>
      </c>
      <c r="G8033" s="1" t="str">
        <f>IFERROR(__xludf.DUMMYFUNCTION("""COMPUTED_VALUE"""),"HTML/CSS")</f>
        <v>HTML/CSS</v>
      </c>
      <c r="H8033" s="1" t="str">
        <f>IFERROR(__xludf.DUMMYFUNCTION("""COMPUTED_VALUE"""),"JavaScript")</f>
        <v>JavaScript</v>
      </c>
      <c r="I8033" s="1" t="str">
        <f>IFERROR(__xludf.DUMMYFUNCTION("""COMPUTED_VALUE"""),"PHP")</f>
        <v>PHP</v>
      </c>
      <c r="J8033" s="1" t="str">
        <f>IFERROR(__xludf.DUMMYFUNCTION("""COMPUTED_VALUE"""),"Python")</f>
        <v>Python</v>
      </c>
      <c r="K8033" s="1" t="str">
        <f>IFERROR(__xludf.DUMMYFUNCTION("""COMPUTED_VALUE"""),"Ruby")</f>
        <v>Ruby</v>
      </c>
      <c r="L8033" s="1" t="str">
        <f>IFERROR(__xludf.DUMMYFUNCTION("""COMPUTED_VALUE"""),"Other(s):")</f>
        <v>Other(s):</v>
      </c>
    </row>
    <row r="8034">
      <c r="B8034" s="1" t="str">
        <f>IFERROR(__xludf.DUMMYFUNCTION("""COMPUTED_VALUE"""),"C#;HTML/CSS;JavaScript;PHP;SQL")</f>
        <v>C#;HTML/CSS;JavaScript;PHP;SQL</v>
      </c>
      <c r="E8034" s="1" t="str">
        <f>IFERROR(__xludf.DUMMYFUNCTION("UNIQUE(SPLIT(B8034,"";""))"),"C#")</f>
        <v>C#</v>
      </c>
      <c r="F8034" s="1" t="str">
        <f>IFERROR(__xludf.DUMMYFUNCTION("""COMPUTED_VALUE"""),"HTML/CSS")</f>
        <v>HTML/CSS</v>
      </c>
      <c r="G8034" s="1" t="str">
        <f>IFERROR(__xludf.DUMMYFUNCTION("""COMPUTED_VALUE"""),"JavaScript")</f>
        <v>JavaScript</v>
      </c>
      <c r="H8034" s="1" t="str">
        <f>IFERROR(__xludf.DUMMYFUNCTION("""COMPUTED_VALUE"""),"PHP")</f>
        <v>PHP</v>
      </c>
      <c r="I8034" s="1" t="str">
        <f>IFERROR(__xludf.DUMMYFUNCTION("""COMPUTED_VALUE"""),"SQL")</f>
        <v>SQL</v>
      </c>
    </row>
    <row r="8035">
      <c r="B8035" s="1" t="str">
        <f>IFERROR(__xludf.DUMMYFUNCTION("""COMPUTED_VALUE"""),"Bash/Shell/PowerShell;C#;Java;Python;Scala;SQL")</f>
        <v>Bash/Shell/PowerShell;C#;Java;Python;Scala;SQL</v>
      </c>
      <c r="E8035" s="1" t="str">
        <f>IFERROR(__xludf.DUMMYFUNCTION("UNIQUE(SPLIT(B8035,"";""))"),"Bash/Shell/PowerShell")</f>
        <v>Bash/Shell/PowerShell</v>
      </c>
      <c r="F8035" s="1" t="str">
        <f>IFERROR(__xludf.DUMMYFUNCTION("""COMPUTED_VALUE"""),"C#")</f>
        <v>C#</v>
      </c>
      <c r="G8035" s="1" t="str">
        <f>IFERROR(__xludf.DUMMYFUNCTION("""COMPUTED_VALUE"""),"Java")</f>
        <v>Java</v>
      </c>
      <c r="H8035" s="1" t="str">
        <f>IFERROR(__xludf.DUMMYFUNCTION("""COMPUTED_VALUE"""),"Python")</f>
        <v>Python</v>
      </c>
      <c r="I8035" s="1" t="str">
        <f>IFERROR(__xludf.DUMMYFUNCTION("""COMPUTED_VALUE"""),"Scala")</f>
        <v>Scala</v>
      </c>
      <c r="J8035" s="1" t="str">
        <f>IFERROR(__xludf.DUMMYFUNCTION("""COMPUTED_VALUE"""),"SQL")</f>
        <v>SQL</v>
      </c>
    </row>
    <row r="8036">
      <c r="B8036" s="1" t="str">
        <f>IFERROR(__xludf.DUMMYFUNCTION("""COMPUTED_VALUE"""),"Swift;Other(s):")</f>
        <v>Swift;Other(s):</v>
      </c>
      <c r="E8036" s="1" t="str">
        <f>IFERROR(__xludf.DUMMYFUNCTION("UNIQUE(SPLIT(B8036,"";""))"),"Swift")</f>
        <v>Swift</v>
      </c>
      <c r="F8036" s="1" t="str">
        <f>IFERROR(__xludf.DUMMYFUNCTION("""COMPUTED_VALUE"""),"Other(s):")</f>
        <v>Other(s):</v>
      </c>
    </row>
    <row r="8037">
      <c r="B8037" s="1" t="str">
        <f>IFERROR(__xludf.DUMMYFUNCTION("""COMPUTED_VALUE"""),"Python;SQL")</f>
        <v>Python;SQL</v>
      </c>
      <c r="E8037" s="1" t="str">
        <f>IFERROR(__xludf.DUMMYFUNCTION("UNIQUE(SPLIT(B8037,"";""))"),"Python")</f>
        <v>Python</v>
      </c>
      <c r="F8037" s="1" t="str">
        <f>IFERROR(__xludf.DUMMYFUNCTION("""COMPUTED_VALUE"""),"SQL")</f>
        <v>SQL</v>
      </c>
    </row>
    <row r="8038">
      <c r="B8038" s="1" t="str">
        <f>IFERROR(__xludf.DUMMYFUNCTION("""COMPUTED_VALUE"""),"Bash/Shell/PowerShell;Go;HTML/CSS;Java;JavaScript;Python;Ruby;TypeScript")</f>
        <v>Bash/Shell/PowerShell;Go;HTML/CSS;Java;JavaScript;Python;Ruby;TypeScript</v>
      </c>
      <c r="E8038" s="1" t="str">
        <f>IFERROR(__xludf.DUMMYFUNCTION("UNIQUE(SPLIT(B8038,"";""))"),"Bash/Shell/PowerShell")</f>
        <v>Bash/Shell/PowerShell</v>
      </c>
      <c r="F8038" s="1" t="str">
        <f>IFERROR(__xludf.DUMMYFUNCTION("""COMPUTED_VALUE"""),"Go")</f>
        <v>Go</v>
      </c>
      <c r="G8038" s="1" t="str">
        <f>IFERROR(__xludf.DUMMYFUNCTION("""COMPUTED_VALUE"""),"HTML/CSS")</f>
        <v>HTML/CSS</v>
      </c>
      <c r="H8038" s="1" t="str">
        <f>IFERROR(__xludf.DUMMYFUNCTION("""COMPUTED_VALUE"""),"Java")</f>
        <v>Java</v>
      </c>
      <c r="I8038" s="1" t="str">
        <f>IFERROR(__xludf.DUMMYFUNCTION("""COMPUTED_VALUE"""),"JavaScript")</f>
        <v>JavaScript</v>
      </c>
      <c r="J8038" s="1" t="str">
        <f>IFERROR(__xludf.DUMMYFUNCTION("""COMPUTED_VALUE"""),"Python")</f>
        <v>Python</v>
      </c>
      <c r="K8038" s="1" t="str">
        <f>IFERROR(__xludf.DUMMYFUNCTION("""COMPUTED_VALUE"""),"Ruby")</f>
        <v>Ruby</v>
      </c>
      <c r="L8038" s="1" t="str">
        <f>IFERROR(__xludf.DUMMYFUNCTION("""COMPUTED_VALUE"""),"TypeScript")</f>
        <v>TypeScript</v>
      </c>
    </row>
    <row r="8039">
      <c r="B8039" s="1" t="str">
        <f>IFERROR(__xludf.DUMMYFUNCTION("""COMPUTED_VALUE"""),"Assembly;Bash/Shell/PowerShell;C;C++;SQL")</f>
        <v>Assembly;Bash/Shell/PowerShell;C;C++;SQL</v>
      </c>
      <c r="E8039" s="1" t="str">
        <f>IFERROR(__xludf.DUMMYFUNCTION("UNIQUE(SPLIT(B8039,"";""))"),"Assembly")</f>
        <v>Assembly</v>
      </c>
      <c r="F8039" s="1" t="str">
        <f>IFERROR(__xludf.DUMMYFUNCTION("""COMPUTED_VALUE"""),"Bash/Shell/PowerShell")</f>
        <v>Bash/Shell/PowerShell</v>
      </c>
      <c r="G8039" s="1" t="str">
        <f>IFERROR(__xludf.DUMMYFUNCTION("""COMPUTED_VALUE"""),"C")</f>
        <v>C</v>
      </c>
      <c r="H8039" s="1" t="str">
        <f>IFERROR(__xludf.DUMMYFUNCTION("""COMPUTED_VALUE"""),"C++")</f>
        <v>C++</v>
      </c>
      <c r="I8039" s="1" t="str">
        <f>IFERROR(__xludf.DUMMYFUNCTION("""COMPUTED_VALUE"""),"SQL")</f>
        <v>SQL</v>
      </c>
    </row>
    <row r="8040">
      <c r="B8040" s="1" t="str">
        <f>IFERROR(__xludf.DUMMYFUNCTION("""COMPUTED_VALUE"""),"C#;HTML/CSS;TypeScript")</f>
        <v>C#;HTML/CSS;TypeScript</v>
      </c>
      <c r="E8040" s="1" t="str">
        <f>IFERROR(__xludf.DUMMYFUNCTION("UNIQUE(SPLIT(B8040,"";""))"),"C#")</f>
        <v>C#</v>
      </c>
      <c r="F8040" s="1" t="str">
        <f>IFERROR(__xludf.DUMMYFUNCTION("""COMPUTED_VALUE"""),"HTML/CSS")</f>
        <v>HTML/CSS</v>
      </c>
      <c r="G8040" s="1" t="str">
        <f>IFERROR(__xludf.DUMMYFUNCTION("""COMPUTED_VALUE"""),"TypeScript")</f>
        <v>TypeScript</v>
      </c>
    </row>
    <row r="8041">
      <c r="B8041" s="1" t="str">
        <f>IFERROR(__xludf.DUMMYFUNCTION("""COMPUTED_VALUE"""),"C;C++;HTML/CSS;Java;Kotlin")</f>
        <v>C;C++;HTML/CSS;Java;Kotlin</v>
      </c>
      <c r="E8041" s="1" t="str">
        <f>IFERROR(__xludf.DUMMYFUNCTION("UNIQUE(SPLIT(B8041,"";""))"),"C")</f>
        <v>C</v>
      </c>
      <c r="F8041" s="1" t="str">
        <f>IFERROR(__xludf.DUMMYFUNCTION("""COMPUTED_VALUE"""),"C++")</f>
        <v>C++</v>
      </c>
      <c r="G8041" s="1" t="str">
        <f>IFERROR(__xludf.DUMMYFUNCTION("""COMPUTED_VALUE"""),"HTML/CSS")</f>
        <v>HTML/CSS</v>
      </c>
      <c r="H8041" s="1" t="str">
        <f>IFERROR(__xludf.DUMMYFUNCTION("""COMPUTED_VALUE"""),"Java")</f>
        <v>Java</v>
      </c>
      <c r="I8041" s="1" t="str">
        <f>IFERROR(__xludf.DUMMYFUNCTION("""COMPUTED_VALUE"""),"Kotlin")</f>
        <v>Kotlin</v>
      </c>
    </row>
    <row r="8042">
      <c r="B8042" s="1" t="str">
        <f>IFERROR(__xludf.DUMMYFUNCTION("""COMPUTED_VALUE"""),"Assembly;C;C++;Elixir;Go;HTML/CSS;Java;Objective-C;Python;Swift")</f>
        <v>Assembly;C;C++;Elixir;Go;HTML/CSS;Java;Objective-C;Python;Swift</v>
      </c>
      <c r="E8042" s="1" t="str">
        <f>IFERROR(__xludf.DUMMYFUNCTION("UNIQUE(SPLIT(B8042,"";""))"),"Assembly")</f>
        <v>Assembly</v>
      </c>
      <c r="F8042" s="1" t="str">
        <f>IFERROR(__xludf.DUMMYFUNCTION("""COMPUTED_VALUE"""),"C")</f>
        <v>C</v>
      </c>
      <c r="G8042" s="1" t="str">
        <f>IFERROR(__xludf.DUMMYFUNCTION("""COMPUTED_VALUE"""),"C++")</f>
        <v>C++</v>
      </c>
      <c r="H8042" s="1" t="str">
        <f>IFERROR(__xludf.DUMMYFUNCTION("""COMPUTED_VALUE"""),"Elixir")</f>
        <v>Elixir</v>
      </c>
      <c r="I8042" s="1" t="str">
        <f>IFERROR(__xludf.DUMMYFUNCTION("""COMPUTED_VALUE"""),"Go")</f>
        <v>Go</v>
      </c>
      <c r="J8042" s="1" t="str">
        <f>IFERROR(__xludf.DUMMYFUNCTION("""COMPUTED_VALUE"""),"HTML/CSS")</f>
        <v>HTML/CSS</v>
      </c>
      <c r="K8042" s="1" t="str">
        <f>IFERROR(__xludf.DUMMYFUNCTION("""COMPUTED_VALUE"""),"Java")</f>
        <v>Java</v>
      </c>
      <c r="L8042" s="1" t="str">
        <f>IFERROR(__xludf.DUMMYFUNCTION("""COMPUTED_VALUE"""),"Objective-C")</f>
        <v>Objective-C</v>
      </c>
      <c r="M8042" s="1" t="str">
        <f>IFERROR(__xludf.DUMMYFUNCTION("""COMPUTED_VALUE"""),"Python")</f>
        <v>Python</v>
      </c>
      <c r="N8042" s="1" t="str">
        <f>IFERROR(__xludf.DUMMYFUNCTION("""COMPUTED_VALUE"""),"Swift")</f>
        <v>Swift</v>
      </c>
    </row>
    <row r="8043">
      <c r="B8043" s="1" t="str">
        <f>IFERROR(__xludf.DUMMYFUNCTION("""COMPUTED_VALUE"""),"Assembly;Bash/Shell/PowerShell;C;C++;Other(s):")</f>
        <v>Assembly;Bash/Shell/PowerShell;C;C++;Other(s):</v>
      </c>
      <c r="E8043" s="1" t="str">
        <f>IFERROR(__xludf.DUMMYFUNCTION("UNIQUE(SPLIT(B8043,"";""))"),"Assembly")</f>
        <v>Assembly</v>
      </c>
      <c r="F8043" s="1" t="str">
        <f>IFERROR(__xludf.DUMMYFUNCTION("""COMPUTED_VALUE"""),"Bash/Shell/PowerShell")</f>
        <v>Bash/Shell/PowerShell</v>
      </c>
      <c r="G8043" s="1" t="str">
        <f>IFERROR(__xludf.DUMMYFUNCTION("""COMPUTED_VALUE"""),"C")</f>
        <v>C</v>
      </c>
      <c r="H8043" s="1" t="str">
        <f>IFERROR(__xludf.DUMMYFUNCTION("""COMPUTED_VALUE"""),"C++")</f>
        <v>C++</v>
      </c>
      <c r="I8043" s="1" t="str">
        <f>IFERROR(__xludf.DUMMYFUNCTION("""COMPUTED_VALUE"""),"Other(s):")</f>
        <v>Other(s):</v>
      </c>
    </row>
    <row r="8044">
      <c r="B8044" s="1" t="str">
        <f>IFERROR(__xludf.DUMMYFUNCTION("""COMPUTED_VALUE"""),"C++;HTML/CSS;Java;JavaScript;PHP;Python;SQL;Swift")</f>
        <v>C++;HTML/CSS;Java;JavaScript;PHP;Python;SQL;Swift</v>
      </c>
      <c r="E8044" s="1" t="str">
        <f>IFERROR(__xludf.DUMMYFUNCTION("UNIQUE(SPLIT(B8044,"";""))"),"C++")</f>
        <v>C++</v>
      </c>
      <c r="F8044" s="1" t="str">
        <f>IFERROR(__xludf.DUMMYFUNCTION("""COMPUTED_VALUE"""),"HTML/CSS")</f>
        <v>HTML/CSS</v>
      </c>
      <c r="G8044" s="1" t="str">
        <f>IFERROR(__xludf.DUMMYFUNCTION("""COMPUTED_VALUE"""),"Java")</f>
        <v>Java</v>
      </c>
      <c r="H8044" s="1" t="str">
        <f>IFERROR(__xludf.DUMMYFUNCTION("""COMPUTED_VALUE"""),"JavaScript")</f>
        <v>JavaScript</v>
      </c>
      <c r="I8044" s="1" t="str">
        <f>IFERROR(__xludf.DUMMYFUNCTION("""COMPUTED_VALUE"""),"PHP")</f>
        <v>PHP</v>
      </c>
      <c r="J8044" s="1" t="str">
        <f>IFERROR(__xludf.DUMMYFUNCTION("""COMPUTED_VALUE"""),"Python")</f>
        <v>Python</v>
      </c>
      <c r="K8044" s="1" t="str">
        <f>IFERROR(__xludf.DUMMYFUNCTION("""COMPUTED_VALUE"""),"SQL")</f>
        <v>SQL</v>
      </c>
      <c r="L8044" s="1" t="str">
        <f>IFERROR(__xludf.DUMMYFUNCTION("""COMPUTED_VALUE"""),"Swift")</f>
        <v>Swift</v>
      </c>
    </row>
    <row r="8045">
      <c r="B8045" s="1" t="str">
        <f>IFERROR(__xludf.DUMMYFUNCTION("""COMPUTED_VALUE"""),"C;HTML/CSS;JavaScript;PHP;Python;Ruby")</f>
        <v>C;HTML/CSS;JavaScript;PHP;Python;Ruby</v>
      </c>
      <c r="E8045" s="1" t="str">
        <f>IFERROR(__xludf.DUMMYFUNCTION("UNIQUE(SPLIT(B8045,"";""))"),"C")</f>
        <v>C</v>
      </c>
      <c r="F8045" s="1" t="str">
        <f>IFERROR(__xludf.DUMMYFUNCTION("""COMPUTED_VALUE"""),"HTML/CSS")</f>
        <v>HTML/CSS</v>
      </c>
      <c r="G8045" s="1" t="str">
        <f>IFERROR(__xludf.DUMMYFUNCTION("""COMPUTED_VALUE"""),"JavaScript")</f>
        <v>JavaScript</v>
      </c>
      <c r="H8045" s="1" t="str">
        <f>IFERROR(__xludf.DUMMYFUNCTION("""COMPUTED_VALUE"""),"PHP")</f>
        <v>PHP</v>
      </c>
      <c r="I8045" s="1" t="str">
        <f>IFERROR(__xludf.DUMMYFUNCTION("""COMPUTED_VALUE"""),"Python")</f>
        <v>Python</v>
      </c>
      <c r="J8045" s="1" t="str">
        <f>IFERROR(__xludf.DUMMYFUNCTION("""COMPUTED_VALUE"""),"Ruby")</f>
        <v>Ruby</v>
      </c>
    </row>
    <row r="8046">
      <c r="B8046" s="1" t="str">
        <f>IFERROR(__xludf.DUMMYFUNCTION("""COMPUTED_VALUE"""),"Elixir;HTML/CSS;Java;JavaScript;Python;R")</f>
        <v>Elixir;HTML/CSS;Java;JavaScript;Python;R</v>
      </c>
      <c r="E8046" s="1" t="str">
        <f>IFERROR(__xludf.DUMMYFUNCTION("UNIQUE(SPLIT(B8046,"";""))"),"Elixir")</f>
        <v>Elixir</v>
      </c>
      <c r="F8046" s="1" t="str">
        <f>IFERROR(__xludf.DUMMYFUNCTION("""COMPUTED_VALUE"""),"HTML/CSS")</f>
        <v>HTML/CSS</v>
      </c>
      <c r="G8046" s="1" t="str">
        <f>IFERROR(__xludf.DUMMYFUNCTION("""COMPUTED_VALUE"""),"Java")</f>
        <v>Java</v>
      </c>
      <c r="H8046" s="1" t="str">
        <f>IFERROR(__xludf.DUMMYFUNCTION("""COMPUTED_VALUE"""),"JavaScript")</f>
        <v>JavaScript</v>
      </c>
      <c r="I8046" s="1" t="str">
        <f>IFERROR(__xludf.DUMMYFUNCTION("""COMPUTED_VALUE"""),"Python")</f>
        <v>Python</v>
      </c>
      <c r="J8046" s="1" t="str">
        <f>IFERROR(__xludf.DUMMYFUNCTION("""COMPUTED_VALUE"""),"R")</f>
        <v>R</v>
      </c>
    </row>
    <row r="8047">
      <c r="B8047" s="1" t="str">
        <f>IFERROR(__xludf.DUMMYFUNCTION("""COMPUTED_VALUE"""),"C;C++;C#;HTML/CSS;JavaScript;SQL")</f>
        <v>C;C++;C#;HTML/CSS;JavaScript;SQL</v>
      </c>
      <c r="E8047" s="1" t="str">
        <f>IFERROR(__xludf.DUMMYFUNCTION("UNIQUE(SPLIT(B8047,"";""))"),"C")</f>
        <v>C</v>
      </c>
      <c r="F8047" s="1" t="str">
        <f>IFERROR(__xludf.DUMMYFUNCTION("""COMPUTED_VALUE"""),"C++")</f>
        <v>C++</v>
      </c>
      <c r="G8047" s="1" t="str">
        <f>IFERROR(__xludf.DUMMYFUNCTION("""COMPUTED_VALUE"""),"C#")</f>
        <v>C#</v>
      </c>
      <c r="H8047" s="1" t="str">
        <f>IFERROR(__xludf.DUMMYFUNCTION("""COMPUTED_VALUE"""),"HTML/CSS")</f>
        <v>HTML/CSS</v>
      </c>
      <c r="I8047" s="1" t="str">
        <f>IFERROR(__xludf.DUMMYFUNCTION("""COMPUTED_VALUE"""),"JavaScript")</f>
        <v>JavaScript</v>
      </c>
      <c r="J8047" s="1" t="str">
        <f>IFERROR(__xludf.DUMMYFUNCTION("""COMPUTED_VALUE"""),"SQL")</f>
        <v>SQL</v>
      </c>
    </row>
    <row r="8048">
      <c r="B8048" s="1" t="str">
        <f>IFERROR(__xludf.DUMMYFUNCTION("""COMPUTED_VALUE"""),"R;SQL")</f>
        <v>R;SQL</v>
      </c>
      <c r="E8048" s="1" t="str">
        <f>IFERROR(__xludf.DUMMYFUNCTION("UNIQUE(SPLIT(B8048,"";""))"),"R")</f>
        <v>R</v>
      </c>
      <c r="F8048" s="1" t="str">
        <f>IFERROR(__xludf.DUMMYFUNCTION("""COMPUTED_VALUE"""),"SQL")</f>
        <v>SQL</v>
      </c>
    </row>
    <row r="8049">
      <c r="B8049" s="1" t="str">
        <f>IFERROR(__xludf.DUMMYFUNCTION("""COMPUTED_VALUE"""),"C#;HTML/CSS;JavaScript;SQL")</f>
        <v>C#;HTML/CSS;JavaScript;SQL</v>
      </c>
      <c r="E8049" s="1" t="str">
        <f>IFERROR(__xludf.DUMMYFUNCTION("UNIQUE(SPLIT(B8049,"";""))"),"C#")</f>
        <v>C#</v>
      </c>
      <c r="F8049" s="1" t="str">
        <f>IFERROR(__xludf.DUMMYFUNCTION("""COMPUTED_VALUE"""),"HTML/CSS")</f>
        <v>HTML/CSS</v>
      </c>
      <c r="G8049" s="1" t="str">
        <f>IFERROR(__xludf.DUMMYFUNCTION("""COMPUTED_VALUE"""),"JavaScript")</f>
        <v>JavaScript</v>
      </c>
      <c r="H8049" s="1" t="str">
        <f>IFERROR(__xludf.DUMMYFUNCTION("""COMPUTED_VALUE"""),"SQL")</f>
        <v>SQL</v>
      </c>
    </row>
    <row r="8050">
      <c r="B8050" s="1" t="str">
        <f>IFERROR(__xludf.DUMMYFUNCTION("""COMPUTED_VALUE"""),"C++;C#;HTML/CSS;JavaScript;Python;R;SQL;Other(s):")</f>
        <v>C++;C#;HTML/CSS;JavaScript;Python;R;SQL;Other(s):</v>
      </c>
      <c r="E8050" s="1" t="str">
        <f>IFERROR(__xludf.DUMMYFUNCTION("UNIQUE(SPLIT(B8050,"";""))"),"C++")</f>
        <v>C++</v>
      </c>
      <c r="F8050" s="1" t="str">
        <f>IFERROR(__xludf.DUMMYFUNCTION("""COMPUTED_VALUE"""),"C#")</f>
        <v>C#</v>
      </c>
      <c r="G8050" s="1" t="str">
        <f>IFERROR(__xludf.DUMMYFUNCTION("""COMPUTED_VALUE"""),"HTML/CSS")</f>
        <v>HTML/CSS</v>
      </c>
      <c r="H8050" s="1" t="str">
        <f>IFERROR(__xludf.DUMMYFUNCTION("""COMPUTED_VALUE"""),"JavaScript")</f>
        <v>JavaScript</v>
      </c>
      <c r="I8050" s="1" t="str">
        <f>IFERROR(__xludf.DUMMYFUNCTION("""COMPUTED_VALUE"""),"Python")</f>
        <v>Python</v>
      </c>
      <c r="J8050" s="1" t="str">
        <f>IFERROR(__xludf.DUMMYFUNCTION("""COMPUTED_VALUE"""),"R")</f>
        <v>R</v>
      </c>
      <c r="K8050" s="1" t="str">
        <f>IFERROR(__xludf.DUMMYFUNCTION("""COMPUTED_VALUE"""),"SQL")</f>
        <v>SQL</v>
      </c>
      <c r="L8050" s="1" t="str">
        <f>IFERROR(__xludf.DUMMYFUNCTION("""COMPUTED_VALUE"""),"Other(s):")</f>
        <v>Other(s):</v>
      </c>
    </row>
    <row r="8051">
      <c r="B8051" s="1" t="str">
        <f>IFERROR(__xludf.DUMMYFUNCTION("""COMPUTED_VALUE"""),"C++;JavaScript;Python;TypeScript;WebAssembly")</f>
        <v>C++;JavaScript;Python;TypeScript;WebAssembly</v>
      </c>
      <c r="E8051" s="1" t="str">
        <f>IFERROR(__xludf.DUMMYFUNCTION("UNIQUE(SPLIT(B8051,"";""))"),"C++")</f>
        <v>C++</v>
      </c>
      <c r="F8051" s="1" t="str">
        <f>IFERROR(__xludf.DUMMYFUNCTION("""COMPUTED_VALUE"""),"JavaScript")</f>
        <v>JavaScript</v>
      </c>
      <c r="G8051" s="1" t="str">
        <f>IFERROR(__xludf.DUMMYFUNCTION("""COMPUTED_VALUE"""),"Python")</f>
        <v>Python</v>
      </c>
      <c r="H8051" s="1" t="str">
        <f>IFERROR(__xludf.DUMMYFUNCTION("""COMPUTED_VALUE"""),"TypeScript")</f>
        <v>TypeScript</v>
      </c>
      <c r="I8051" s="1" t="str">
        <f>IFERROR(__xludf.DUMMYFUNCTION("""COMPUTED_VALUE"""),"WebAssembly")</f>
        <v>WebAssembly</v>
      </c>
    </row>
    <row r="8052">
      <c r="B8052" s="1" t="str">
        <f>IFERROR(__xludf.DUMMYFUNCTION("""COMPUTED_VALUE"""),"C;C++;C#;HTML/CSS;Java;JavaScript;PHP;R;Ruby;SQL;TypeScript")</f>
        <v>C;C++;C#;HTML/CSS;Java;JavaScript;PHP;R;Ruby;SQL;TypeScript</v>
      </c>
      <c r="E8052" s="1" t="str">
        <f>IFERROR(__xludf.DUMMYFUNCTION("UNIQUE(SPLIT(B8052,"";""))"),"C")</f>
        <v>C</v>
      </c>
      <c r="F8052" s="1" t="str">
        <f>IFERROR(__xludf.DUMMYFUNCTION("""COMPUTED_VALUE"""),"C++")</f>
        <v>C++</v>
      </c>
      <c r="G8052" s="1" t="str">
        <f>IFERROR(__xludf.DUMMYFUNCTION("""COMPUTED_VALUE"""),"C#")</f>
        <v>C#</v>
      </c>
      <c r="H8052" s="1" t="str">
        <f>IFERROR(__xludf.DUMMYFUNCTION("""COMPUTED_VALUE"""),"HTML/CSS")</f>
        <v>HTML/CSS</v>
      </c>
      <c r="I8052" s="1" t="str">
        <f>IFERROR(__xludf.DUMMYFUNCTION("""COMPUTED_VALUE"""),"Java")</f>
        <v>Java</v>
      </c>
      <c r="J8052" s="1" t="str">
        <f>IFERROR(__xludf.DUMMYFUNCTION("""COMPUTED_VALUE"""),"JavaScript")</f>
        <v>JavaScript</v>
      </c>
      <c r="K8052" s="1" t="str">
        <f>IFERROR(__xludf.DUMMYFUNCTION("""COMPUTED_VALUE"""),"PHP")</f>
        <v>PHP</v>
      </c>
      <c r="L8052" s="1" t="str">
        <f>IFERROR(__xludf.DUMMYFUNCTION("""COMPUTED_VALUE"""),"R")</f>
        <v>R</v>
      </c>
      <c r="M8052" s="1" t="str">
        <f>IFERROR(__xludf.DUMMYFUNCTION("""COMPUTED_VALUE"""),"Ruby")</f>
        <v>Ruby</v>
      </c>
      <c r="N8052" s="1" t="str">
        <f>IFERROR(__xludf.DUMMYFUNCTION("""COMPUTED_VALUE"""),"SQL")</f>
        <v>SQL</v>
      </c>
      <c r="O8052" s="1" t="str">
        <f>IFERROR(__xludf.DUMMYFUNCTION("""COMPUTED_VALUE"""),"TypeScript")</f>
        <v>TypeScript</v>
      </c>
    </row>
    <row r="8053">
      <c r="B8053" s="1" t="str">
        <f>IFERROR(__xludf.DUMMYFUNCTION("""COMPUTED_VALUE"""),"Bash/Shell/PowerShell;C;C++;C#;HTML/CSS;Java;JavaScript;Objective-C;Python;Swift;TypeScript")</f>
        <v>Bash/Shell/PowerShell;C;C++;C#;HTML/CSS;Java;JavaScript;Objective-C;Python;Swift;TypeScript</v>
      </c>
      <c r="E8053" s="1" t="str">
        <f>IFERROR(__xludf.DUMMYFUNCTION("UNIQUE(SPLIT(B8053,"";""))"),"Bash/Shell/PowerShell")</f>
        <v>Bash/Shell/PowerShell</v>
      </c>
      <c r="F8053" s="1" t="str">
        <f>IFERROR(__xludf.DUMMYFUNCTION("""COMPUTED_VALUE"""),"C")</f>
        <v>C</v>
      </c>
      <c r="G8053" s="1" t="str">
        <f>IFERROR(__xludf.DUMMYFUNCTION("""COMPUTED_VALUE"""),"C++")</f>
        <v>C++</v>
      </c>
      <c r="H8053" s="1" t="str">
        <f>IFERROR(__xludf.DUMMYFUNCTION("""COMPUTED_VALUE"""),"C#")</f>
        <v>C#</v>
      </c>
      <c r="I8053" s="1" t="str">
        <f>IFERROR(__xludf.DUMMYFUNCTION("""COMPUTED_VALUE"""),"HTML/CSS")</f>
        <v>HTML/CSS</v>
      </c>
      <c r="J8053" s="1" t="str">
        <f>IFERROR(__xludf.DUMMYFUNCTION("""COMPUTED_VALUE"""),"Java")</f>
        <v>Java</v>
      </c>
      <c r="K8053" s="1" t="str">
        <f>IFERROR(__xludf.DUMMYFUNCTION("""COMPUTED_VALUE"""),"JavaScript")</f>
        <v>JavaScript</v>
      </c>
      <c r="L8053" s="1" t="str">
        <f>IFERROR(__xludf.DUMMYFUNCTION("""COMPUTED_VALUE"""),"Objective-C")</f>
        <v>Objective-C</v>
      </c>
      <c r="M8053" s="1" t="str">
        <f>IFERROR(__xludf.DUMMYFUNCTION("""COMPUTED_VALUE"""),"Python")</f>
        <v>Python</v>
      </c>
      <c r="N8053" s="1" t="str">
        <f>IFERROR(__xludf.DUMMYFUNCTION("""COMPUTED_VALUE"""),"Swift")</f>
        <v>Swift</v>
      </c>
      <c r="O8053" s="1" t="str">
        <f>IFERROR(__xludf.DUMMYFUNCTION("""COMPUTED_VALUE"""),"TypeScript")</f>
        <v>TypeScript</v>
      </c>
    </row>
    <row r="8054">
      <c r="B8054" s="1" t="str">
        <f>IFERROR(__xludf.DUMMYFUNCTION("""COMPUTED_VALUE"""),"Bash/Shell/PowerShell;HTML/CSS;Java;JavaScript;Kotlin;Rust")</f>
        <v>Bash/Shell/PowerShell;HTML/CSS;Java;JavaScript;Kotlin;Rust</v>
      </c>
      <c r="E8054" s="1" t="str">
        <f>IFERROR(__xludf.DUMMYFUNCTION("UNIQUE(SPLIT(B8054,"";""))"),"Bash/Shell/PowerShell")</f>
        <v>Bash/Shell/PowerShell</v>
      </c>
      <c r="F8054" s="1" t="str">
        <f>IFERROR(__xludf.DUMMYFUNCTION("""COMPUTED_VALUE"""),"HTML/CSS")</f>
        <v>HTML/CSS</v>
      </c>
      <c r="G8054" s="1" t="str">
        <f>IFERROR(__xludf.DUMMYFUNCTION("""COMPUTED_VALUE"""),"Java")</f>
        <v>Java</v>
      </c>
      <c r="H8054" s="1" t="str">
        <f>IFERROR(__xludf.DUMMYFUNCTION("""COMPUTED_VALUE"""),"JavaScript")</f>
        <v>JavaScript</v>
      </c>
      <c r="I8054" s="1" t="str">
        <f>IFERROR(__xludf.DUMMYFUNCTION("""COMPUTED_VALUE"""),"Kotlin")</f>
        <v>Kotlin</v>
      </c>
      <c r="J8054" s="1" t="str">
        <f>IFERROR(__xludf.DUMMYFUNCTION("""COMPUTED_VALUE"""),"Rust")</f>
        <v>Rust</v>
      </c>
    </row>
    <row r="8055">
      <c r="B8055" s="1" t="str">
        <f>IFERROR(__xludf.DUMMYFUNCTION("""COMPUTED_VALUE"""),"C;C++;HTML/CSS;JavaScript;PHP;Python")</f>
        <v>C;C++;HTML/CSS;JavaScript;PHP;Python</v>
      </c>
      <c r="E8055" s="1" t="str">
        <f>IFERROR(__xludf.DUMMYFUNCTION("UNIQUE(SPLIT(B8055,"";""))"),"C")</f>
        <v>C</v>
      </c>
      <c r="F8055" s="1" t="str">
        <f>IFERROR(__xludf.DUMMYFUNCTION("""COMPUTED_VALUE"""),"C++")</f>
        <v>C++</v>
      </c>
      <c r="G8055" s="1" t="str">
        <f>IFERROR(__xludf.DUMMYFUNCTION("""COMPUTED_VALUE"""),"HTML/CSS")</f>
        <v>HTML/CSS</v>
      </c>
      <c r="H8055" s="1" t="str">
        <f>IFERROR(__xludf.DUMMYFUNCTION("""COMPUTED_VALUE"""),"JavaScript")</f>
        <v>JavaScript</v>
      </c>
      <c r="I8055" s="1" t="str">
        <f>IFERROR(__xludf.DUMMYFUNCTION("""COMPUTED_VALUE"""),"PHP")</f>
        <v>PHP</v>
      </c>
      <c r="J8055" s="1" t="str">
        <f>IFERROR(__xludf.DUMMYFUNCTION("""COMPUTED_VALUE"""),"Python")</f>
        <v>Python</v>
      </c>
    </row>
    <row r="8056">
      <c r="B8056" s="1" t="str">
        <f>IFERROR(__xludf.DUMMYFUNCTION("""COMPUTED_VALUE"""),"Bash/Shell/PowerShell;Python")</f>
        <v>Bash/Shell/PowerShell;Python</v>
      </c>
      <c r="E8056" s="1" t="str">
        <f>IFERROR(__xludf.DUMMYFUNCTION("UNIQUE(SPLIT(B8056,"";""))"),"Bash/Shell/PowerShell")</f>
        <v>Bash/Shell/PowerShell</v>
      </c>
      <c r="F8056" s="1" t="str">
        <f>IFERROR(__xludf.DUMMYFUNCTION("""COMPUTED_VALUE"""),"Python")</f>
        <v>Python</v>
      </c>
    </row>
    <row r="8057">
      <c r="B8057" s="1" t="str">
        <f>IFERROR(__xludf.DUMMYFUNCTION("""COMPUTED_VALUE"""),"Assembly;Bash/Shell/PowerShell;C;C++;HTML/CSS;JavaScript;Python;Rust")</f>
        <v>Assembly;Bash/Shell/PowerShell;C;C++;HTML/CSS;JavaScript;Python;Rust</v>
      </c>
      <c r="E8057" s="1" t="str">
        <f>IFERROR(__xludf.DUMMYFUNCTION("UNIQUE(SPLIT(B8057,"";""))"),"Assembly")</f>
        <v>Assembly</v>
      </c>
      <c r="F8057" s="1" t="str">
        <f>IFERROR(__xludf.DUMMYFUNCTION("""COMPUTED_VALUE"""),"Bash/Shell/PowerShell")</f>
        <v>Bash/Shell/PowerShell</v>
      </c>
      <c r="G8057" s="1" t="str">
        <f>IFERROR(__xludf.DUMMYFUNCTION("""COMPUTED_VALUE"""),"C")</f>
        <v>C</v>
      </c>
      <c r="H8057" s="1" t="str">
        <f>IFERROR(__xludf.DUMMYFUNCTION("""COMPUTED_VALUE"""),"C++")</f>
        <v>C++</v>
      </c>
      <c r="I8057" s="1" t="str">
        <f>IFERROR(__xludf.DUMMYFUNCTION("""COMPUTED_VALUE"""),"HTML/CSS")</f>
        <v>HTML/CSS</v>
      </c>
      <c r="J8057" s="1" t="str">
        <f>IFERROR(__xludf.DUMMYFUNCTION("""COMPUTED_VALUE"""),"JavaScript")</f>
        <v>JavaScript</v>
      </c>
      <c r="K8057" s="1" t="str">
        <f>IFERROR(__xludf.DUMMYFUNCTION("""COMPUTED_VALUE"""),"Python")</f>
        <v>Python</v>
      </c>
      <c r="L8057" s="1" t="str">
        <f>IFERROR(__xludf.DUMMYFUNCTION("""COMPUTED_VALUE"""),"Rust")</f>
        <v>Rust</v>
      </c>
    </row>
    <row r="8058">
      <c r="B8058" s="1" t="str">
        <f>IFERROR(__xludf.DUMMYFUNCTION("""COMPUTED_VALUE"""),"HTML/CSS;Java;Python")</f>
        <v>HTML/CSS;Java;Python</v>
      </c>
      <c r="E8058" s="1" t="str">
        <f>IFERROR(__xludf.DUMMYFUNCTION("UNIQUE(SPLIT(B8058,"";""))"),"HTML/CSS")</f>
        <v>HTML/CSS</v>
      </c>
      <c r="F8058" s="1" t="str">
        <f>IFERROR(__xludf.DUMMYFUNCTION("""COMPUTED_VALUE"""),"Java")</f>
        <v>Java</v>
      </c>
      <c r="G8058" s="1" t="str">
        <f>IFERROR(__xludf.DUMMYFUNCTION("""COMPUTED_VALUE"""),"Python")</f>
        <v>Python</v>
      </c>
    </row>
    <row r="8059">
      <c r="B8059" s="1" t="str">
        <f>IFERROR(__xludf.DUMMYFUNCTION("""COMPUTED_VALUE"""),"C++;HTML/CSS;JavaScript;PHP;SQL")</f>
        <v>C++;HTML/CSS;JavaScript;PHP;SQL</v>
      </c>
      <c r="E8059" s="1" t="str">
        <f>IFERROR(__xludf.DUMMYFUNCTION("UNIQUE(SPLIT(B8059,"";""))"),"C++")</f>
        <v>C++</v>
      </c>
      <c r="F8059" s="1" t="str">
        <f>IFERROR(__xludf.DUMMYFUNCTION("""COMPUTED_VALUE"""),"HTML/CSS")</f>
        <v>HTML/CSS</v>
      </c>
      <c r="G8059" s="1" t="str">
        <f>IFERROR(__xludf.DUMMYFUNCTION("""COMPUTED_VALUE"""),"JavaScript")</f>
        <v>JavaScript</v>
      </c>
      <c r="H8059" s="1" t="str">
        <f>IFERROR(__xludf.DUMMYFUNCTION("""COMPUTED_VALUE"""),"PHP")</f>
        <v>PHP</v>
      </c>
      <c r="I8059" s="1" t="str">
        <f>IFERROR(__xludf.DUMMYFUNCTION("""COMPUTED_VALUE"""),"SQL")</f>
        <v>SQL</v>
      </c>
    </row>
    <row r="8060">
      <c r="B8060" s="1" t="str">
        <f>IFERROR(__xludf.DUMMYFUNCTION("""COMPUTED_VALUE"""),"Bash/Shell/PowerShell;C#;HTML/CSS;JavaScript;SQL;Other(s):")</f>
        <v>Bash/Shell/PowerShell;C#;HTML/CSS;JavaScript;SQL;Other(s):</v>
      </c>
      <c r="E8060" s="1" t="str">
        <f>IFERROR(__xludf.DUMMYFUNCTION("UNIQUE(SPLIT(B8060,"";""))"),"Bash/Shell/PowerShell")</f>
        <v>Bash/Shell/PowerShell</v>
      </c>
      <c r="F8060" s="1" t="str">
        <f>IFERROR(__xludf.DUMMYFUNCTION("""COMPUTED_VALUE"""),"C#")</f>
        <v>C#</v>
      </c>
      <c r="G8060" s="1" t="str">
        <f>IFERROR(__xludf.DUMMYFUNCTION("""COMPUTED_VALUE"""),"HTML/CSS")</f>
        <v>HTML/CSS</v>
      </c>
      <c r="H8060" s="1" t="str">
        <f>IFERROR(__xludf.DUMMYFUNCTION("""COMPUTED_VALUE"""),"JavaScript")</f>
        <v>JavaScript</v>
      </c>
      <c r="I8060" s="1" t="str">
        <f>IFERROR(__xludf.DUMMYFUNCTION("""COMPUTED_VALUE"""),"SQL")</f>
        <v>SQL</v>
      </c>
      <c r="J8060" s="1" t="str">
        <f>IFERROR(__xludf.DUMMYFUNCTION("""COMPUTED_VALUE"""),"Other(s):")</f>
        <v>Other(s):</v>
      </c>
    </row>
    <row r="8061">
      <c r="B8061" s="1" t="str">
        <f>IFERROR(__xludf.DUMMYFUNCTION("""COMPUTED_VALUE"""),"HTML/CSS;Java;JavaScript;SQL")</f>
        <v>HTML/CSS;Java;JavaScript;SQL</v>
      </c>
      <c r="E8061" s="1" t="str">
        <f>IFERROR(__xludf.DUMMYFUNCTION("UNIQUE(SPLIT(B8061,"";""))"),"HTML/CSS")</f>
        <v>HTML/CSS</v>
      </c>
      <c r="F8061" s="1" t="str">
        <f>IFERROR(__xludf.DUMMYFUNCTION("""COMPUTED_VALUE"""),"Java")</f>
        <v>Java</v>
      </c>
      <c r="G8061" s="1" t="str">
        <f>IFERROR(__xludf.DUMMYFUNCTION("""COMPUTED_VALUE"""),"JavaScript")</f>
        <v>JavaScript</v>
      </c>
      <c r="H8061" s="1" t="str">
        <f>IFERROR(__xludf.DUMMYFUNCTION("""COMPUTED_VALUE"""),"SQL")</f>
        <v>SQL</v>
      </c>
    </row>
    <row r="8062">
      <c r="B8062" s="1" t="str">
        <f>IFERROR(__xludf.DUMMYFUNCTION("""COMPUTED_VALUE"""),"C;C++;C#;JavaScript;Objective-C;Other(s):")</f>
        <v>C;C++;C#;JavaScript;Objective-C;Other(s):</v>
      </c>
      <c r="E8062" s="1" t="str">
        <f>IFERROR(__xludf.DUMMYFUNCTION("UNIQUE(SPLIT(B8062,"";""))"),"C")</f>
        <v>C</v>
      </c>
      <c r="F8062" s="1" t="str">
        <f>IFERROR(__xludf.DUMMYFUNCTION("""COMPUTED_VALUE"""),"C++")</f>
        <v>C++</v>
      </c>
      <c r="G8062" s="1" t="str">
        <f>IFERROR(__xludf.DUMMYFUNCTION("""COMPUTED_VALUE"""),"C#")</f>
        <v>C#</v>
      </c>
      <c r="H8062" s="1" t="str">
        <f>IFERROR(__xludf.DUMMYFUNCTION("""COMPUTED_VALUE"""),"JavaScript")</f>
        <v>JavaScript</v>
      </c>
      <c r="I8062" s="1" t="str">
        <f>IFERROR(__xludf.DUMMYFUNCTION("""COMPUTED_VALUE"""),"Objective-C")</f>
        <v>Objective-C</v>
      </c>
      <c r="J8062" s="1" t="str">
        <f>IFERROR(__xludf.DUMMYFUNCTION("""COMPUTED_VALUE"""),"Other(s):")</f>
        <v>Other(s):</v>
      </c>
    </row>
    <row r="8063">
      <c r="B8063" s="1" t="str">
        <f>IFERROR(__xludf.DUMMYFUNCTION("""COMPUTED_VALUE"""),"Assembly;Bash/Shell/PowerShell;C;Java;Python;Ruby")</f>
        <v>Assembly;Bash/Shell/PowerShell;C;Java;Python;Ruby</v>
      </c>
      <c r="E8063" s="1" t="str">
        <f>IFERROR(__xludf.DUMMYFUNCTION("UNIQUE(SPLIT(B8063,"";""))"),"Assembly")</f>
        <v>Assembly</v>
      </c>
      <c r="F8063" s="1" t="str">
        <f>IFERROR(__xludf.DUMMYFUNCTION("""COMPUTED_VALUE"""),"Bash/Shell/PowerShell")</f>
        <v>Bash/Shell/PowerShell</v>
      </c>
      <c r="G8063" s="1" t="str">
        <f>IFERROR(__xludf.DUMMYFUNCTION("""COMPUTED_VALUE"""),"C")</f>
        <v>C</v>
      </c>
      <c r="H8063" s="1" t="str">
        <f>IFERROR(__xludf.DUMMYFUNCTION("""COMPUTED_VALUE"""),"Java")</f>
        <v>Java</v>
      </c>
      <c r="I8063" s="1" t="str">
        <f>IFERROR(__xludf.DUMMYFUNCTION("""COMPUTED_VALUE"""),"Python")</f>
        <v>Python</v>
      </c>
      <c r="J8063" s="1" t="str">
        <f>IFERROR(__xludf.DUMMYFUNCTION("""COMPUTED_VALUE"""),"Ruby")</f>
        <v>Ruby</v>
      </c>
    </row>
    <row r="8064">
      <c r="B8064" s="1" t="str">
        <f>IFERROR(__xludf.DUMMYFUNCTION("""COMPUTED_VALUE"""),"C#;HTML/CSS;Java;JavaScript;Kotlin;PHP;Python;SQL;TypeScript")</f>
        <v>C#;HTML/CSS;Java;JavaScript;Kotlin;PHP;Python;SQL;TypeScript</v>
      </c>
      <c r="E8064" s="1" t="str">
        <f>IFERROR(__xludf.DUMMYFUNCTION("UNIQUE(SPLIT(B8064,"";""))"),"C#")</f>
        <v>C#</v>
      </c>
      <c r="F8064" s="1" t="str">
        <f>IFERROR(__xludf.DUMMYFUNCTION("""COMPUTED_VALUE"""),"HTML/CSS")</f>
        <v>HTML/CSS</v>
      </c>
      <c r="G8064" s="1" t="str">
        <f>IFERROR(__xludf.DUMMYFUNCTION("""COMPUTED_VALUE"""),"Java")</f>
        <v>Java</v>
      </c>
      <c r="H8064" s="1" t="str">
        <f>IFERROR(__xludf.DUMMYFUNCTION("""COMPUTED_VALUE"""),"JavaScript")</f>
        <v>JavaScript</v>
      </c>
      <c r="I8064" s="1" t="str">
        <f>IFERROR(__xludf.DUMMYFUNCTION("""COMPUTED_VALUE"""),"Kotlin")</f>
        <v>Kotlin</v>
      </c>
      <c r="J8064" s="1" t="str">
        <f>IFERROR(__xludf.DUMMYFUNCTION("""COMPUTED_VALUE"""),"PHP")</f>
        <v>PHP</v>
      </c>
      <c r="K8064" s="1" t="str">
        <f>IFERROR(__xludf.DUMMYFUNCTION("""COMPUTED_VALUE"""),"Python")</f>
        <v>Python</v>
      </c>
      <c r="L8064" s="1" t="str">
        <f>IFERROR(__xludf.DUMMYFUNCTION("""COMPUTED_VALUE"""),"SQL")</f>
        <v>SQL</v>
      </c>
      <c r="M8064" s="1" t="str">
        <f>IFERROR(__xludf.DUMMYFUNCTION("""COMPUTED_VALUE"""),"TypeScript")</f>
        <v>TypeScript</v>
      </c>
    </row>
    <row r="8065">
      <c r="B8065" s="1" t="str">
        <f>IFERROR(__xludf.DUMMYFUNCTION("""COMPUTED_VALUE"""),"HTML/CSS;Java;JavaScript;Python;SQL;Swift")</f>
        <v>HTML/CSS;Java;JavaScript;Python;SQL;Swift</v>
      </c>
      <c r="E8065" s="1" t="str">
        <f>IFERROR(__xludf.DUMMYFUNCTION("UNIQUE(SPLIT(B8065,"";""))"),"HTML/CSS")</f>
        <v>HTML/CSS</v>
      </c>
      <c r="F8065" s="1" t="str">
        <f>IFERROR(__xludf.DUMMYFUNCTION("""COMPUTED_VALUE"""),"Java")</f>
        <v>Java</v>
      </c>
      <c r="G8065" s="1" t="str">
        <f>IFERROR(__xludf.DUMMYFUNCTION("""COMPUTED_VALUE"""),"JavaScript")</f>
        <v>JavaScript</v>
      </c>
      <c r="H8065" s="1" t="str">
        <f>IFERROR(__xludf.DUMMYFUNCTION("""COMPUTED_VALUE"""),"Python")</f>
        <v>Python</v>
      </c>
      <c r="I8065" s="1" t="str">
        <f>IFERROR(__xludf.DUMMYFUNCTION("""COMPUTED_VALUE"""),"SQL")</f>
        <v>SQL</v>
      </c>
      <c r="J8065" s="1" t="str">
        <f>IFERROR(__xludf.DUMMYFUNCTION("""COMPUTED_VALUE"""),"Swift")</f>
        <v>Swift</v>
      </c>
    </row>
    <row r="8066">
      <c r="B8066" s="1" t="str">
        <f>IFERROR(__xludf.DUMMYFUNCTION("""COMPUTED_VALUE"""),"Go;HTML/CSS;JavaScript;PHP;SQL")</f>
        <v>Go;HTML/CSS;JavaScript;PHP;SQL</v>
      </c>
      <c r="E8066" s="1" t="str">
        <f>IFERROR(__xludf.DUMMYFUNCTION("UNIQUE(SPLIT(B8066,"";""))"),"Go")</f>
        <v>Go</v>
      </c>
      <c r="F8066" s="1" t="str">
        <f>IFERROR(__xludf.DUMMYFUNCTION("""COMPUTED_VALUE"""),"HTML/CSS")</f>
        <v>HTML/CSS</v>
      </c>
      <c r="G8066" s="1" t="str">
        <f>IFERROR(__xludf.DUMMYFUNCTION("""COMPUTED_VALUE"""),"JavaScript")</f>
        <v>JavaScript</v>
      </c>
      <c r="H8066" s="1" t="str">
        <f>IFERROR(__xludf.DUMMYFUNCTION("""COMPUTED_VALUE"""),"PHP")</f>
        <v>PHP</v>
      </c>
      <c r="I8066" s="1" t="str">
        <f>IFERROR(__xludf.DUMMYFUNCTION("""COMPUTED_VALUE"""),"SQL")</f>
        <v>SQL</v>
      </c>
    </row>
    <row r="8067">
      <c r="B8067" s="1" t="str">
        <f>IFERROR(__xludf.DUMMYFUNCTION("""COMPUTED_VALUE"""),"C;C#;HTML/CSS;Java;Kotlin;Python;Swift")</f>
        <v>C;C#;HTML/CSS;Java;Kotlin;Python;Swift</v>
      </c>
      <c r="E8067" s="1" t="str">
        <f>IFERROR(__xludf.DUMMYFUNCTION("UNIQUE(SPLIT(B8067,"";""))"),"C")</f>
        <v>C</v>
      </c>
      <c r="F8067" s="1" t="str">
        <f>IFERROR(__xludf.DUMMYFUNCTION("""COMPUTED_VALUE"""),"C#")</f>
        <v>C#</v>
      </c>
      <c r="G8067" s="1" t="str">
        <f>IFERROR(__xludf.DUMMYFUNCTION("""COMPUTED_VALUE"""),"HTML/CSS")</f>
        <v>HTML/CSS</v>
      </c>
      <c r="H8067" s="1" t="str">
        <f>IFERROR(__xludf.DUMMYFUNCTION("""COMPUTED_VALUE"""),"Java")</f>
        <v>Java</v>
      </c>
      <c r="I8067" s="1" t="str">
        <f>IFERROR(__xludf.DUMMYFUNCTION("""COMPUTED_VALUE"""),"Kotlin")</f>
        <v>Kotlin</v>
      </c>
      <c r="J8067" s="1" t="str">
        <f>IFERROR(__xludf.DUMMYFUNCTION("""COMPUTED_VALUE"""),"Python")</f>
        <v>Python</v>
      </c>
      <c r="K8067" s="1" t="str">
        <f>IFERROR(__xludf.DUMMYFUNCTION("""COMPUTED_VALUE"""),"Swift")</f>
        <v>Swift</v>
      </c>
    </row>
    <row r="8068">
      <c r="B8068" s="1" t="str">
        <f>IFERROR(__xludf.DUMMYFUNCTION("""COMPUTED_VALUE"""),"C;C++;HTML/CSS;JavaScript")</f>
        <v>C;C++;HTML/CSS;JavaScript</v>
      </c>
      <c r="E8068" s="1" t="str">
        <f>IFERROR(__xludf.DUMMYFUNCTION("UNIQUE(SPLIT(B8068,"";""))"),"C")</f>
        <v>C</v>
      </c>
      <c r="F8068" s="1" t="str">
        <f>IFERROR(__xludf.DUMMYFUNCTION("""COMPUTED_VALUE"""),"C++")</f>
        <v>C++</v>
      </c>
      <c r="G8068" s="1" t="str">
        <f>IFERROR(__xludf.DUMMYFUNCTION("""COMPUTED_VALUE"""),"HTML/CSS")</f>
        <v>HTML/CSS</v>
      </c>
      <c r="H8068" s="1" t="str">
        <f>IFERROR(__xludf.DUMMYFUNCTION("""COMPUTED_VALUE"""),"JavaScript")</f>
        <v>JavaScript</v>
      </c>
    </row>
    <row r="8069">
      <c r="B8069" s="1" t="str">
        <f>IFERROR(__xludf.DUMMYFUNCTION("""COMPUTED_VALUE"""),"JavaScript;PHP;SQL;Other(s):")</f>
        <v>JavaScript;PHP;SQL;Other(s):</v>
      </c>
      <c r="E8069" s="1" t="str">
        <f>IFERROR(__xludf.DUMMYFUNCTION("UNIQUE(SPLIT(B8069,"";""))"),"JavaScript")</f>
        <v>JavaScript</v>
      </c>
      <c r="F8069" s="1" t="str">
        <f>IFERROR(__xludf.DUMMYFUNCTION("""COMPUTED_VALUE"""),"PHP")</f>
        <v>PHP</v>
      </c>
      <c r="G8069" s="1" t="str">
        <f>IFERROR(__xludf.DUMMYFUNCTION("""COMPUTED_VALUE"""),"SQL")</f>
        <v>SQL</v>
      </c>
      <c r="H8069" s="1" t="str">
        <f>IFERROR(__xludf.DUMMYFUNCTION("""COMPUTED_VALUE"""),"Other(s):")</f>
        <v>Other(s):</v>
      </c>
    </row>
    <row r="8070">
      <c r="B8070" s="1" t="str">
        <f>IFERROR(__xludf.DUMMYFUNCTION("""COMPUTED_VALUE"""),"HTML/CSS;JavaScript;PHP;Python")</f>
        <v>HTML/CSS;JavaScript;PHP;Python</v>
      </c>
      <c r="E8070" s="1" t="str">
        <f>IFERROR(__xludf.DUMMYFUNCTION("UNIQUE(SPLIT(B8070,"";""))"),"HTML/CSS")</f>
        <v>HTML/CSS</v>
      </c>
      <c r="F8070" s="1" t="str">
        <f>IFERROR(__xludf.DUMMYFUNCTION("""COMPUTED_VALUE"""),"JavaScript")</f>
        <v>JavaScript</v>
      </c>
      <c r="G8070" s="1" t="str">
        <f>IFERROR(__xludf.DUMMYFUNCTION("""COMPUTED_VALUE"""),"PHP")</f>
        <v>PHP</v>
      </c>
      <c r="H8070" s="1" t="str">
        <f>IFERROR(__xludf.DUMMYFUNCTION("""COMPUTED_VALUE"""),"Python")</f>
        <v>Python</v>
      </c>
    </row>
    <row r="8071">
      <c r="B8071" s="1" t="str">
        <f>IFERROR(__xludf.DUMMYFUNCTION("""COMPUTED_VALUE"""),"Bash/Shell/PowerShell;SQL;Other(s):")</f>
        <v>Bash/Shell/PowerShell;SQL;Other(s):</v>
      </c>
      <c r="E8071" s="1" t="str">
        <f>IFERROR(__xludf.DUMMYFUNCTION("UNIQUE(SPLIT(B8071,"";""))"),"Bash/Shell/PowerShell")</f>
        <v>Bash/Shell/PowerShell</v>
      </c>
      <c r="F8071" s="1" t="str">
        <f>IFERROR(__xludf.DUMMYFUNCTION("""COMPUTED_VALUE"""),"SQL")</f>
        <v>SQL</v>
      </c>
      <c r="G8071" s="1" t="str">
        <f>IFERROR(__xludf.DUMMYFUNCTION("""COMPUTED_VALUE"""),"Other(s):")</f>
        <v>Other(s):</v>
      </c>
    </row>
    <row r="8072">
      <c r="B8072" s="1" t="str">
        <f>IFERROR(__xludf.DUMMYFUNCTION("""COMPUTED_VALUE"""),"Bash/Shell/PowerShell;HTML/CSS;JavaScript;Python;SQL")</f>
        <v>Bash/Shell/PowerShell;HTML/CSS;JavaScript;Python;SQL</v>
      </c>
      <c r="E8072" s="1" t="str">
        <f>IFERROR(__xludf.DUMMYFUNCTION("UNIQUE(SPLIT(B8072,"";""))"),"Bash/Shell/PowerShell")</f>
        <v>Bash/Shell/PowerShell</v>
      </c>
      <c r="F8072" s="1" t="str">
        <f>IFERROR(__xludf.DUMMYFUNCTION("""COMPUTED_VALUE"""),"HTML/CSS")</f>
        <v>HTML/CSS</v>
      </c>
      <c r="G8072" s="1" t="str">
        <f>IFERROR(__xludf.DUMMYFUNCTION("""COMPUTED_VALUE"""),"JavaScript")</f>
        <v>JavaScript</v>
      </c>
      <c r="H8072" s="1" t="str">
        <f>IFERROR(__xludf.DUMMYFUNCTION("""COMPUTED_VALUE"""),"Python")</f>
        <v>Python</v>
      </c>
      <c r="I8072" s="1" t="str">
        <f>IFERROR(__xludf.DUMMYFUNCTION("""COMPUTED_VALUE"""),"SQL")</f>
        <v>SQL</v>
      </c>
    </row>
    <row r="8073">
      <c r="B8073" s="1" t="str">
        <f>IFERROR(__xludf.DUMMYFUNCTION("""COMPUTED_VALUE"""),"Bash/Shell/PowerShell;C#;Python;Rust;SQL")</f>
        <v>Bash/Shell/PowerShell;C#;Python;Rust;SQL</v>
      </c>
      <c r="E8073" s="1" t="str">
        <f>IFERROR(__xludf.DUMMYFUNCTION("UNIQUE(SPLIT(B8073,"";""))"),"Bash/Shell/PowerShell")</f>
        <v>Bash/Shell/PowerShell</v>
      </c>
      <c r="F8073" s="1" t="str">
        <f>IFERROR(__xludf.DUMMYFUNCTION("""COMPUTED_VALUE"""),"C#")</f>
        <v>C#</v>
      </c>
      <c r="G8073" s="1" t="str">
        <f>IFERROR(__xludf.DUMMYFUNCTION("""COMPUTED_VALUE"""),"Python")</f>
        <v>Python</v>
      </c>
      <c r="H8073" s="1" t="str">
        <f>IFERROR(__xludf.DUMMYFUNCTION("""COMPUTED_VALUE"""),"Rust")</f>
        <v>Rust</v>
      </c>
      <c r="I8073" s="1" t="str">
        <f>IFERROR(__xludf.DUMMYFUNCTION("""COMPUTED_VALUE"""),"SQL")</f>
        <v>SQL</v>
      </c>
    </row>
    <row r="8074">
      <c r="B8074" s="1" t="str">
        <f>IFERROR(__xludf.DUMMYFUNCTION("""COMPUTED_VALUE"""),"Bash/Shell/PowerShell;C;Go;HTML/CSS;JavaScript;Python;Scala")</f>
        <v>Bash/Shell/PowerShell;C;Go;HTML/CSS;JavaScript;Python;Scala</v>
      </c>
      <c r="E8074" s="1" t="str">
        <f>IFERROR(__xludf.DUMMYFUNCTION("UNIQUE(SPLIT(B8074,"";""))"),"Bash/Shell/PowerShell")</f>
        <v>Bash/Shell/PowerShell</v>
      </c>
      <c r="F8074" s="1" t="str">
        <f>IFERROR(__xludf.DUMMYFUNCTION("""COMPUTED_VALUE"""),"C")</f>
        <v>C</v>
      </c>
      <c r="G8074" s="1" t="str">
        <f>IFERROR(__xludf.DUMMYFUNCTION("""COMPUTED_VALUE"""),"Go")</f>
        <v>Go</v>
      </c>
      <c r="H8074" s="1" t="str">
        <f>IFERROR(__xludf.DUMMYFUNCTION("""COMPUTED_VALUE"""),"HTML/CSS")</f>
        <v>HTML/CSS</v>
      </c>
      <c r="I8074" s="1" t="str">
        <f>IFERROR(__xludf.DUMMYFUNCTION("""COMPUTED_VALUE"""),"JavaScript")</f>
        <v>JavaScript</v>
      </c>
      <c r="J8074" s="1" t="str">
        <f>IFERROR(__xludf.DUMMYFUNCTION("""COMPUTED_VALUE"""),"Python")</f>
        <v>Python</v>
      </c>
      <c r="K8074" s="1" t="str">
        <f>IFERROR(__xludf.DUMMYFUNCTION("""COMPUTED_VALUE"""),"Scala")</f>
        <v>Scala</v>
      </c>
    </row>
    <row r="8075">
      <c r="B8075" s="1" t="str">
        <f>IFERROR(__xludf.DUMMYFUNCTION("""COMPUTED_VALUE"""),"Ruby;Scala")</f>
        <v>Ruby;Scala</v>
      </c>
      <c r="E8075" s="1" t="str">
        <f>IFERROR(__xludf.DUMMYFUNCTION("UNIQUE(SPLIT(B8075,"";""))"),"Ruby")</f>
        <v>Ruby</v>
      </c>
      <c r="F8075" s="1" t="str">
        <f>IFERROR(__xludf.DUMMYFUNCTION("""COMPUTED_VALUE"""),"Scala")</f>
        <v>Scala</v>
      </c>
    </row>
    <row r="8076">
      <c r="B8076" s="1" t="str">
        <f>IFERROR(__xludf.DUMMYFUNCTION("""COMPUTED_VALUE"""),"Python;VBA")</f>
        <v>Python;VBA</v>
      </c>
      <c r="E8076" s="1" t="str">
        <f>IFERROR(__xludf.DUMMYFUNCTION("UNIQUE(SPLIT(B8076,"";""))"),"Python")</f>
        <v>Python</v>
      </c>
      <c r="F8076" s="1" t="str">
        <f>IFERROR(__xludf.DUMMYFUNCTION("""COMPUTED_VALUE"""),"VBA")</f>
        <v>VBA</v>
      </c>
    </row>
    <row r="8077">
      <c r="B8077" s="1" t="str">
        <f>IFERROR(__xludf.DUMMYFUNCTION("""COMPUTED_VALUE"""),"Bash/Shell/PowerShell;C;C++;HTML/CSS;Java;JavaScript;SQL")</f>
        <v>Bash/Shell/PowerShell;C;C++;HTML/CSS;Java;JavaScript;SQL</v>
      </c>
      <c r="E8077" s="1" t="str">
        <f>IFERROR(__xludf.DUMMYFUNCTION("UNIQUE(SPLIT(B8077,"";""))"),"Bash/Shell/PowerShell")</f>
        <v>Bash/Shell/PowerShell</v>
      </c>
      <c r="F8077" s="1" t="str">
        <f>IFERROR(__xludf.DUMMYFUNCTION("""COMPUTED_VALUE"""),"C")</f>
        <v>C</v>
      </c>
      <c r="G8077" s="1" t="str">
        <f>IFERROR(__xludf.DUMMYFUNCTION("""COMPUTED_VALUE"""),"C++")</f>
        <v>C++</v>
      </c>
      <c r="H8077" s="1" t="str">
        <f>IFERROR(__xludf.DUMMYFUNCTION("""COMPUTED_VALUE"""),"HTML/CSS")</f>
        <v>HTML/CSS</v>
      </c>
      <c r="I8077" s="1" t="str">
        <f>IFERROR(__xludf.DUMMYFUNCTION("""COMPUTED_VALUE"""),"Java")</f>
        <v>Java</v>
      </c>
      <c r="J8077" s="1" t="str">
        <f>IFERROR(__xludf.DUMMYFUNCTION("""COMPUTED_VALUE"""),"JavaScript")</f>
        <v>JavaScript</v>
      </c>
      <c r="K8077" s="1" t="str">
        <f>IFERROR(__xludf.DUMMYFUNCTION("""COMPUTED_VALUE"""),"SQL")</f>
        <v>SQL</v>
      </c>
    </row>
    <row r="8078">
      <c r="B8078" s="1" t="str">
        <f>IFERROR(__xludf.DUMMYFUNCTION("""COMPUTED_VALUE"""),"C#;Java;JavaScript;Python;TypeScript")</f>
        <v>C#;Java;JavaScript;Python;TypeScript</v>
      </c>
      <c r="E8078" s="1" t="str">
        <f>IFERROR(__xludf.DUMMYFUNCTION("UNIQUE(SPLIT(B8078,"";""))"),"C#")</f>
        <v>C#</v>
      </c>
      <c r="F8078" s="1" t="str">
        <f>IFERROR(__xludf.DUMMYFUNCTION("""COMPUTED_VALUE"""),"Java")</f>
        <v>Java</v>
      </c>
      <c r="G8078" s="1" t="str">
        <f>IFERROR(__xludf.DUMMYFUNCTION("""COMPUTED_VALUE"""),"JavaScript")</f>
        <v>JavaScript</v>
      </c>
      <c r="H8078" s="1" t="str">
        <f>IFERROR(__xludf.DUMMYFUNCTION("""COMPUTED_VALUE"""),"Python")</f>
        <v>Python</v>
      </c>
      <c r="I8078" s="1" t="str">
        <f>IFERROR(__xludf.DUMMYFUNCTION("""COMPUTED_VALUE"""),"TypeScript")</f>
        <v>TypeScript</v>
      </c>
    </row>
    <row r="8079">
      <c r="B8079" s="1" t="str">
        <f>IFERROR(__xludf.DUMMYFUNCTION("""COMPUTED_VALUE"""),"C#;HTML/CSS;JavaScript;SQL;VBA;Other(s):")</f>
        <v>C#;HTML/CSS;JavaScript;SQL;VBA;Other(s):</v>
      </c>
      <c r="E8079" s="1" t="str">
        <f>IFERROR(__xludf.DUMMYFUNCTION("UNIQUE(SPLIT(B8079,"";""))"),"C#")</f>
        <v>C#</v>
      </c>
      <c r="F8079" s="1" t="str">
        <f>IFERROR(__xludf.DUMMYFUNCTION("""COMPUTED_VALUE"""),"HTML/CSS")</f>
        <v>HTML/CSS</v>
      </c>
      <c r="G8079" s="1" t="str">
        <f>IFERROR(__xludf.DUMMYFUNCTION("""COMPUTED_VALUE"""),"JavaScript")</f>
        <v>JavaScript</v>
      </c>
      <c r="H8079" s="1" t="str">
        <f>IFERROR(__xludf.DUMMYFUNCTION("""COMPUTED_VALUE"""),"SQL")</f>
        <v>SQL</v>
      </c>
      <c r="I8079" s="1" t="str">
        <f>IFERROR(__xludf.DUMMYFUNCTION("""COMPUTED_VALUE"""),"VBA")</f>
        <v>VBA</v>
      </c>
      <c r="J8079" s="1" t="str">
        <f>IFERROR(__xludf.DUMMYFUNCTION("""COMPUTED_VALUE"""),"Other(s):")</f>
        <v>Other(s):</v>
      </c>
    </row>
    <row r="8080">
      <c r="B8080" s="1" t="str">
        <f>IFERROR(__xludf.DUMMYFUNCTION("""COMPUTED_VALUE"""),"Bash/Shell/PowerShell;HTML/CSS;Java;JavaScript;PHP;SQL")</f>
        <v>Bash/Shell/PowerShell;HTML/CSS;Java;JavaScript;PHP;SQL</v>
      </c>
      <c r="E8080" s="1" t="str">
        <f>IFERROR(__xludf.DUMMYFUNCTION("UNIQUE(SPLIT(B8080,"";""))"),"Bash/Shell/PowerShell")</f>
        <v>Bash/Shell/PowerShell</v>
      </c>
      <c r="F8080" s="1" t="str">
        <f>IFERROR(__xludf.DUMMYFUNCTION("""COMPUTED_VALUE"""),"HTML/CSS")</f>
        <v>HTML/CSS</v>
      </c>
      <c r="G8080" s="1" t="str">
        <f>IFERROR(__xludf.DUMMYFUNCTION("""COMPUTED_VALUE"""),"Java")</f>
        <v>Java</v>
      </c>
      <c r="H8080" s="1" t="str">
        <f>IFERROR(__xludf.DUMMYFUNCTION("""COMPUTED_VALUE"""),"JavaScript")</f>
        <v>JavaScript</v>
      </c>
      <c r="I8080" s="1" t="str">
        <f>IFERROR(__xludf.DUMMYFUNCTION("""COMPUTED_VALUE"""),"PHP")</f>
        <v>PHP</v>
      </c>
      <c r="J8080" s="1" t="str">
        <f>IFERROR(__xludf.DUMMYFUNCTION("""COMPUTED_VALUE"""),"SQL")</f>
        <v>SQL</v>
      </c>
    </row>
    <row r="8081">
      <c r="B8081" s="1" t="str">
        <f>IFERROR(__xludf.DUMMYFUNCTION("""COMPUTED_VALUE"""),"Java;SQL")</f>
        <v>Java;SQL</v>
      </c>
      <c r="E8081" s="1" t="str">
        <f>IFERROR(__xludf.DUMMYFUNCTION("UNIQUE(SPLIT(B8081,"";""))"),"Java")</f>
        <v>Java</v>
      </c>
      <c r="F8081" s="1" t="str">
        <f>IFERROR(__xludf.DUMMYFUNCTION("""COMPUTED_VALUE"""),"SQL")</f>
        <v>SQL</v>
      </c>
    </row>
    <row r="8082">
      <c r="B8082" s="1" t="str">
        <f>IFERROR(__xludf.DUMMYFUNCTION("""COMPUTED_VALUE"""),"C;C++;C#")</f>
        <v>C;C++;C#</v>
      </c>
      <c r="E8082" s="1" t="str">
        <f>IFERROR(__xludf.DUMMYFUNCTION("UNIQUE(SPLIT(B8082,"";""))"),"C")</f>
        <v>C</v>
      </c>
      <c r="F8082" s="1" t="str">
        <f>IFERROR(__xludf.DUMMYFUNCTION("""COMPUTED_VALUE"""),"C++")</f>
        <v>C++</v>
      </c>
      <c r="G8082" s="1" t="str">
        <f>IFERROR(__xludf.DUMMYFUNCTION("""COMPUTED_VALUE"""),"C#")</f>
        <v>C#</v>
      </c>
    </row>
    <row r="8083">
      <c r="B8083" s="1" t="str">
        <f>IFERROR(__xludf.DUMMYFUNCTION("""COMPUTED_VALUE"""),"HTML/CSS;JavaScript;Other(s):")</f>
        <v>HTML/CSS;JavaScript;Other(s):</v>
      </c>
      <c r="E8083" s="1" t="str">
        <f>IFERROR(__xludf.DUMMYFUNCTION("UNIQUE(SPLIT(B8083,"";""))"),"HTML/CSS")</f>
        <v>HTML/CSS</v>
      </c>
      <c r="F8083" s="1" t="str">
        <f>IFERROR(__xludf.DUMMYFUNCTION("""COMPUTED_VALUE"""),"JavaScript")</f>
        <v>JavaScript</v>
      </c>
      <c r="G8083" s="1" t="str">
        <f>IFERROR(__xludf.DUMMYFUNCTION("""COMPUTED_VALUE"""),"Other(s):")</f>
        <v>Other(s):</v>
      </c>
    </row>
    <row r="8084">
      <c r="B8084" s="1" t="str">
        <f>IFERROR(__xludf.DUMMYFUNCTION("""COMPUTED_VALUE"""),"Bash/Shell/PowerShell;HTML/CSS;Java;JavaScript;PHP;SQL;TypeScript")</f>
        <v>Bash/Shell/PowerShell;HTML/CSS;Java;JavaScript;PHP;SQL;TypeScript</v>
      </c>
      <c r="E8084" s="1" t="str">
        <f>IFERROR(__xludf.DUMMYFUNCTION("UNIQUE(SPLIT(B8084,"";""))"),"Bash/Shell/PowerShell")</f>
        <v>Bash/Shell/PowerShell</v>
      </c>
      <c r="F8084" s="1" t="str">
        <f>IFERROR(__xludf.DUMMYFUNCTION("""COMPUTED_VALUE"""),"HTML/CSS")</f>
        <v>HTML/CSS</v>
      </c>
      <c r="G8084" s="1" t="str">
        <f>IFERROR(__xludf.DUMMYFUNCTION("""COMPUTED_VALUE"""),"Java")</f>
        <v>Java</v>
      </c>
      <c r="H8084" s="1" t="str">
        <f>IFERROR(__xludf.DUMMYFUNCTION("""COMPUTED_VALUE"""),"JavaScript")</f>
        <v>JavaScript</v>
      </c>
      <c r="I8084" s="1" t="str">
        <f>IFERROR(__xludf.DUMMYFUNCTION("""COMPUTED_VALUE"""),"PHP")</f>
        <v>PHP</v>
      </c>
      <c r="J8084" s="1" t="str">
        <f>IFERROR(__xludf.DUMMYFUNCTION("""COMPUTED_VALUE"""),"SQL")</f>
        <v>SQL</v>
      </c>
      <c r="K8084" s="1" t="str">
        <f>IFERROR(__xludf.DUMMYFUNCTION("""COMPUTED_VALUE"""),"TypeScript")</f>
        <v>TypeScript</v>
      </c>
    </row>
    <row r="8085">
      <c r="B8085" s="1" t="str">
        <f>IFERROR(__xludf.DUMMYFUNCTION("""COMPUTED_VALUE"""),"Java;JavaScript;Ruby;SQL;TypeScript")</f>
        <v>Java;JavaScript;Ruby;SQL;TypeScript</v>
      </c>
      <c r="E8085" s="1" t="str">
        <f>IFERROR(__xludf.DUMMYFUNCTION("UNIQUE(SPLIT(B8085,"";""))"),"Java")</f>
        <v>Java</v>
      </c>
      <c r="F8085" s="1" t="str">
        <f>IFERROR(__xludf.DUMMYFUNCTION("""COMPUTED_VALUE"""),"JavaScript")</f>
        <v>JavaScript</v>
      </c>
      <c r="G8085" s="1" t="str">
        <f>IFERROR(__xludf.DUMMYFUNCTION("""COMPUTED_VALUE"""),"Ruby")</f>
        <v>Ruby</v>
      </c>
      <c r="H8085" s="1" t="str">
        <f>IFERROR(__xludf.DUMMYFUNCTION("""COMPUTED_VALUE"""),"SQL")</f>
        <v>SQL</v>
      </c>
      <c r="I8085" s="1" t="str">
        <f>IFERROR(__xludf.DUMMYFUNCTION("""COMPUTED_VALUE"""),"TypeScript")</f>
        <v>TypeScript</v>
      </c>
    </row>
    <row r="8086">
      <c r="B8086" s="1" t="str">
        <f>IFERROR(__xludf.DUMMYFUNCTION("""COMPUTED_VALUE"""),"C++;HTML/CSS;Java;JavaScript;TypeScript")</f>
        <v>C++;HTML/CSS;Java;JavaScript;TypeScript</v>
      </c>
      <c r="E8086" s="1" t="str">
        <f>IFERROR(__xludf.DUMMYFUNCTION("UNIQUE(SPLIT(B8086,"";""))"),"C++")</f>
        <v>C++</v>
      </c>
      <c r="F8086" s="1" t="str">
        <f>IFERROR(__xludf.DUMMYFUNCTION("""COMPUTED_VALUE"""),"HTML/CSS")</f>
        <v>HTML/CSS</v>
      </c>
      <c r="G8086" s="1" t="str">
        <f>IFERROR(__xludf.DUMMYFUNCTION("""COMPUTED_VALUE"""),"Java")</f>
        <v>Java</v>
      </c>
      <c r="H8086" s="1" t="str">
        <f>IFERROR(__xludf.DUMMYFUNCTION("""COMPUTED_VALUE"""),"JavaScript")</f>
        <v>JavaScript</v>
      </c>
      <c r="I8086" s="1" t="str">
        <f>IFERROR(__xludf.DUMMYFUNCTION("""COMPUTED_VALUE"""),"TypeScript")</f>
        <v>TypeScript</v>
      </c>
    </row>
    <row r="8087">
      <c r="B8087" s="1" t="str">
        <f>IFERROR(__xludf.DUMMYFUNCTION("""COMPUTED_VALUE"""),"C;C++;HTML/CSS;JavaScript;Python")</f>
        <v>C;C++;HTML/CSS;JavaScript;Python</v>
      </c>
      <c r="E8087" s="1" t="str">
        <f>IFERROR(__xludf.DUMMYFUNCTION("UNIQUE(SPLIT(B8087,"";""))"),"C")</f>
        <v>C</v>
      </c>
      <c r="F8087" s="1" t="str">
        <f>IFERROR(__xludf.DUMMYFUNCTION("""COMPUTED_VALUE"""),"C++")</f>
        <v>C++</v>
      </c>
      <c r="G8087" s="1" t="str">
        <f>IFERROR(__xludf.DUMMYFUNCTION("""COMPUTED_VALUE"""),"HTML/CSS")</f>
        <v>HTML/CSS</v>
      </c>
      <c r="H8087" s="1" t="str">
        <f>IFERROR(__xludf.DUMMYFUNCTION("""COMPUTED_VALUE"""),"JavaScript")</f>
        <v>JavaScript</v>
      </c>
      <c r="I8087" s="1" t="str">
        <f>IFERROR(__xludf.DUMMYFUNCTION("""COMPUTED_VALUE"""),"Python")</f>
        <v>Python</v>
      </c>
    </row>
    <row r="8088">
      <c r="B8088" s="1" t="str">
        <f>IFERROR(__xludf.DUMMYFUNCTION("""COMPUTED_VALUE"""),"Java;Python;Ruby;SQL")</f>
        <v>Java;Python;Ruby;SQL</v>
      </c>
      <c r="E8088" s="1" t="str">
        <f>IFERROR(__xludf.DUMMYFUNCTION("UNIQUE(SPLIT(B8088,"";""))"),"Java")</f>
        <v>Java</v>
      </c>
      <c r="F8088" s="1" t="str">
        <f>IFERROR(__xludf.DUMMYFUNCTION("""COMPUTED_VALUE"""),"Python")</f>
        <v>Python</v>
      </c>
      <c r="G8088" s="1" t="str">
        <f>IFERROR(__xludf.DUMMYFUNCTION("""COMPUTED_VALUE"""),"Ruby")</f>
        <v>Ruby</v>
      </c>
      <c r="H8088" s="1" t="str">
        <f>IFERROR(__xludf.DUMMYFUNCTION("""COMPUTED_VALUE"""),"SQL")</f>
        <v>SQL</v>
      </c>
    </row>
    <row r="8089">
      <c r="B8089" s="1" t="str">
        <f>IFERROR(__xludf.DUMMYFUNCTION("""COMPUTED_VALUE"""),"C#;SQL")</f>
        <v>C#;SQL</v>
      </c>
      <c r="E8089" s="1" t="str">
        <f>IFERROR(__xludf.DUMMYFUNCTION("UNIQUE(SPLIT(B8089,"";""))"),"C#")</f>
        <v>C#</v>
      </c>
      <c r="F8089" s="1" t="str">
        <f>IFERROR(__xludf.DUMMYFUNCTION("""COMPUTED_VALUE"""),"SQL")</f>
        <v>SQL</v>
      </c>
    </row>
    <row r="8090">
      <c r="B8090" s="1" t="str">
        <f>IFERROR(__xludf.DUMMYFUNCTION("""COMPUTED_VALUE"""),"HTML/CSS;Java;SQL;TypeScript")</f>
        <v>HTML/CSS;Java;SQL;TypeScript</v>
      </c>
      <c r="E8090" s="1" t="str">
        <f>IFERROR(__xludf.DUMMYFUNCTION("UNIQUE(SPLIT(B8090,"";""))"),"HTML/CSS")</f>
        <v>HTML/CSS</v>
      </c>
      <c r="F8090" s="1" t="str">
        <f>IFERROR(__xludf.DUMMYFUNCTION("""COMPUTED_VALUE"""),"Java")</f>
        <v>Java</v>
      </c>
      <c r="G8090" s="1" t="str">
        <f>IFERROR(__xludf.DUMMYFUNCTION("""COMPUTED_VALUE"""),"SQL")</f>
        <v>SQL</v>
      </c>
      <c r="H8090" s="1" t="str">
        <f>IFERROR(__xludf.DUMMYFUNCTION("""COMPUTED_VALUE"""),"TypeScript")</f>
        <v>TypeScript</v>
      </c>
    </row>
    <row r="8091">
      <c r="B8091" s="1" t="str">
        <f>IFERROR(__xludf.DUMMYFUNCTION("""COMPUTED_VALUE"""),"HTML/CSS;Java;JavaScript;PHP;SQL;VBA")</f>
        <v>HTML/CSS;Java;JavaScript;PHP;SQL;VBA</v>
      </c>
      <c r="E8091" s="1" t="str">
        <f>IFERROR(__xludf.DUMMYFUNCTION("UNIQUE(SPLIT(B8091,"";""))"),"HTML/CSS")</f>
        <v>HTML/CSS</v>
      </c>
      <c r="F8091" s="1" t="str">
        <f>IFERROR(__xludf.DUMMYFUNCTION("""COMPUTED_VALUE"""),"Java")</f>
        <v>Java</v>
      </c>
      <c r="G8091" s="1" t="str">
        <f>IFERROR(__xludf.DUMMYFUNCTION("""COMPUTED_VALUE"""),"JavaScript")</f>
        <v>JavaScript</v>
      </c>
      <c r="H8091" s="1" t="str">
        <f>IFERROR(__xludf.DUMMYFUNCTION("""COMPUTED_VALUE"""),"PHP")</f>
        <v>PHP</v>
      </c>
      <c r="I8091" s="1" t="str">
        <f>IFERROR(__xludf.DUMMYFUNCTION("""COMPUTED_VALUE"""),"SQL")</f>
        <v>SQL</v>
      </c>
      <c r="J8091" s="1" t="str">
        <f>IFERROR(__xludf.DUMMYFUNCTION("""COMPUTED_VALUE"""),"VBA")</f>
        <v>VBA</v>
      </c>
    </row>
    <row r="8092">
      <c r="B8092" s="1" t="str">
        <f>IFERROR(__xludf.DUMMYFUNCTION("""COMPUTED_VALUE"""),"Java;Kotlin")</f>
        <v>Java;Kotlin</v>
      </c>
      <c r="E8092" s="1" t="str">
        <f>IFERROR(__xludf.DUMMYFUNCTION("UNIQUE(SPLIT(B8092,"";""))"),"Java")</f>
        <v>Java</v>
      </c>
      <c r="F8092" s="1" t="str">
        <f>IFERROR(__xludf.DUMMYFUNCTION("""COMPUTED_VALUE"""),"Kotlin")</f>
        <v>Kotlin</v>
      </c>
    </row>
    <row r="8093">
      <c r="B8093" s="1" t="str">
        <f>IFERROR(__xludf.DUMMYFUNCTION("""COMPUTED_VALUE"""),"HTML/CSS;JavaScript;PHP;SQL")</f>
        <v>HTML/CSS;JavaScript;PHP;SQL</v>
      </c>
      <c r="E8093" s="1" t="str">
        <f>IFERROR(__xludf.DUMMYFUNCTION("UNIQUE(SPLIT(B8093,"";""))"),"HTML/CSS")</f>
        <v>HTML/CSS</v>
      </c>
      <c r="F8093" s="1" t="str">
        <f>IFERROR(__xludf.DUMMYFUNCTION("""COMPUTED_VALUE"""),"JavaScript")</f>
        <v>JavaScript</v>
      </c>
      <c r="G8093" s="1" t="str">
        <f>IFERROR(__xludf.DUMMYFUNCTION("""COMPUTED_VALUE"""),"PHP")</f>
        <v>PHP</v>
      </c>
      <c r="H8093" s="1" t="str">
        <f>IFERROR(__xludf.DUMMYFUNCTION("""COMPUTED_VALUE"""),"SQL")</f>
        <v>SQL</v>
      </c>
    </row>
    <row r="8094">
      <c r="B8094" s="1" t="str">
        <f>IFERROR(__xludf.DUMMYFUNCTION("""COMPUTED_VALUE"""),"C#;HTML/CSS;JavaScript;Python;SQL")</f>
        <v>C#;HTML/CSS;JavaScript;Python;SQL</v>
      </c>
      <c r="E8094" s="1" t="str">
        <f>IFERROR(__xludf.DUMMYFUNCTION("UNIQUE(SPLIT(B8094,"";""))"),"C#")</f>
        <v>C#</v>
      </c>
      <c r="F8094" s="1" t="str">
        <f>IFERROR(__xludf.DUMMYFUNCTION("""COMPUTED_VALUE"""),"HTML/CSS")</f>
        <v>HTML/CSS</v>
      </c>
      <c r="G8094" s="1" t="str">
        <f>IFERROR(__xludf.DUMMYFUNCTION("""COMPUTED_VALUE"""),"JavaScript")</f>
        <v>JavaScript</v>
      </c>
      <c r="H8094" s="1" t="str">
        <f>IFERROR(__xludf.DUMMYFUNCTION("""COMPUTED_VALUE"""),"Python")</f>
        <v>Python</v>
      </c>
      <c r="I8094" s="1" t="str">
        <f>IFERROR(__xludf.DUMMYFUNCTION("""COMPUTED_VALUE"""),"SQL")</f>
        <v>SQL</v>
      </c>
    </row>
    <row r="8095">
      <c r="B8095" s="1" t="str">
        <f>IFERROR(__xludf.DUMMYFUNCTION("""COMPUTED_VALUE"""),"C++;HTML/CSS;Java;JavaScript")</f>
        <v>C++;HTML/CSS;Java;JavaScript</v>
      </c>
      <c r="E8095" s="1" t="str">
        <f>IFERROR(__xludf.DUMMYFUNCTION("UNIQUE(SPLIT(B8095,"";""))"),"C++")</f>
        <v>C++</v>
      </c>
      <c r="F8095" s="1" t="str">
        <f>IFERROR(__xludf.DUMMYFUNCTION("""COMPUTED_VALUE"""),"HTML/CSS")</f>
        <v>HTML/CSS</v>
      </c>
      <c r="G8095" s="1" t="str">
        <f>IFERROR(__xludf.DUMMYFUNCTION("""COMPUTED_VALUE"""),"Java")</f>
        <v>Java</v>
      </c>
      <c r="H8095" s="1" t="str">
        <f>IFERROR(__xludf.DUMMYFUNCTION("""COMPUTED_VALUE"""),"JavaScript")</f>
        <v>JavaScript</v>
      </c>
    </row>
    <row r="8096">
      <c r="B8096" s="1" t="str">
        <f>IFERROR(__xludf.DUMMYFUNCTION("""COMPUTED_VALUE"""),"HTML/CSS;JavaScript;PHP;SQL")</f>
        <v>HTML/CSS;JavaScript;PHP;SQL</v>
      </c>
      <c r="E8096" s="1" t="str">
        <f>IFERROR(__xludf.DUMMYFUNCTION("UNIQUE(SPLIT(B8096,"";""))"),"HTML/CSS")</f>
        <v>HTML/CSS</v>
      </c>
      <c r="F8096" s="1" t="str">
        <f>IFERROR(__xludf.DUMMYFUNCTION("""COMPUTED_VALUE"""),"JavaScript")</f>
        <v>JavaScript</v>
      </c>
      <c r="G8096" s="1" t="str">
        <f>IFERROR(__xludf.DUMMYFUNCTION("""COMPUTED_VALUE"""),"PHP")</f>
        <v>PHP</v>
      </c>
      <c r="H8096" s="1" t="str">
        <f>IFERROR(__xludf.DUMMYFUNCTION("""COMPUTED_VALUE"""),"SQL")</f>
        <v>SQL</v>
      </c>
    </row>
    <row r="8097">
      <c r="B8097" s="1" t="str">
        <f>IFERROR(__xludf.DUMMYFUNCTION("""COMPUTED_VALUE"""),"C;Elixir;HTML/CSS;JavaScript;PHP;Rust;SQL;Swift;TypeScript;WebAssembly")</f>
        <v>C;Elixir;HTML/CSS;JavaScript;PHP;Rust;SQL;Swift;TypeScript;WebAssembly</v>
      </c>
      <c r="E8097" s="1" t="str">
        <f>IFERROR(__xludf.DUMMYFUNCTION("UNIQUE(SPLIT(B8097,"";""))"),"C")</f>
        <v>C</v>
      </c>
      <c r="F8097" s="1" t="str">
        <f>IFERROR(__xludf.DUMMYFUNCTION("""COMPUTED_VALUE"""),"Elixir")</f>
        <v>Elixir</v>
      </c>
      <c r="G8097" s="1" t="str">
        <f>IFERROR(__xludf.DUMMYFUNCTION("""COMPUTED_VALUE"""),"HTML/CSS")</f>
        <v>HTML/CSS</v>
      </c>
      <c r="H8097" s="1" t="str">
        <f>IFERROR(__xludf.DUMMYFUNCTION("""COMPUTED_VALUE"""),"JavaScript")</f>
        <v>JavaScript</v>
      </c>
      <c r="I8097" s="1" t="str">
        <f>IFERROR(__xludf.DUMMYFUNCTION("""COMPUTED_VALUE"""),"PHP")</f>
        <v>PHP</v>
      </c>
      <c r="J8097" s="1" t="str">
        <f>IFERROR(__xludf.DUMMYFUNCTION("""COMPUTED_VALUE"""),"Rust")</f>
        <v>Rust</v>
      </c>
      <c r="K8097" s="1" t="str">
        <f>IFERROR(__xludf.DUMMYFUNCTION("""COMPUTED_VALUE"""),"SQL")</f>
        <v>SQL</v>
      </c>
      <c r="L8097" s="1" t="str">
        <f>IFERROR(__xludf.DUMMYFUNCTION("""COMPUTED_VALUE"""),"Swift")</f>
        <v>Swift</v>
      </c>
      <c r="M8097" s="1" t="str">
        <f>IFERROR(__xludf.DUMMYFUNCTION("""COMPUTED_VALUE"""),"TypeScript")</f>
        <v>TypeScript</v>
      </c>
      <c r="N8097" s="1" t="str">
        <f>IFERROR(__xludf.DUMMYFUNCTION("""COMPUTED_VALUE"""),"WebAssembly")</f>
        <v>WebAssembly</v>
      </c>
    </row>
    <row r="8098">
      <c r="B8098" s="1" t="str">
        <f>IFERROR(__xludf.DUMMYFUNCTION("""COMPUTED_VALUE"""),"Java")</f>
        <v>Java</v>
      </c>
      <c r="E8098" s="1" t="str">
        <f>IFERROR(__xludf.DUMMYFUNCTION("UNIQUE(SPLIT(B8098,"";""))"),"Java")</f>
        <v>Java</v>
      </c>
    </row>
    <row r="8099">
      <c r="B8099" s="1" t="str">
        <f>IFERROR(__xludf.DUMMYFUNCTION("""COMPUTED_VALUE"""),"HTML/CSS;JavaScript")</f>
        <v>HTML/CSS;JavaScript</v>
      </c>
      <c r="E8099" s="1" t="str">
        <f>IFERROR(__xludf.DUMMYFUNCTION("UNIQUE(SPLIT(B8099,"";""))"),"HTML/CSS")</f>
        <v>HTML/CSS</v>
      </c>
      <c r="F8099" s="1" t="str">
        <f>IFERROR(__xludf.DUMMYFUNCTION("""COMPUTED_VALUE"""),"JavaScript")</f>
        <v>JavaScript</v>
      </c>
    </row>
    <row r="8100">
      <c r="B8100" s="1" t="str">
        <f>IFERROR(__xludf.DUMMYFUNCTION("""COMPUTED_VALUE"""),"C;C++;C#;Java;JavaScript;Objective-C;Swift")</f>
        <v>C;C++;C#;Java;JavaScript;Objective-C;Swift</v>
      </c>
      <c r="E8100" s="1" t="str">
        <f>IFERROR(__xludf.DUMMYFUNCTION("UNIQUE(SPLIT(B8100,"";""))"),"C")</f>
        <v>C</v>
      </c>
      <c r="F8100" s="1" t="str">
        <f>IFERROR(__xludf.DUMMYFUNCTION("""COMPUTED_VALUE"""),"C++")</f>
        <v>C++</v>
      </c>
      <c r="G8100" s="1" t="str">
        <f>IFERROR(__xludf.DUMMYFUNCTION("""COMPUTED_VALUE"""),"C#")</f>
        <v>C#</v>
      </c>
      <c r="H8100" s="1" t="str">
        <f>IFERROR(__xludf.DUMMYFUNCTION("""COMPUTED_VALUE"""),"Java")</f>
        <v>Java</v>
      </c>
      <c r="I8100" s="1" t="str">
        <f>IFERROR(__xludf.DUMMYFUNCTION("""COMPUTED_VALUE"""),"JavaScript")</f>
        <v>JavaScript</v>
      </c>
      <c r="J8100" s="1" t="str">
        <f>IFERROR(__xludf.DUMMYFUNCTION("""COMPUTED_VALUE"""),"Objective-C")</f>
        <v>Objective-C</v>
      </c>
      <c r="K8100" s="1" t="str">
        <f>IFERROR(__xludf.DUMMYFUNCTION("""COMPUTED_VALUE"""),"Swift")</f>
        <v>Swift</v>
      </c>
    </row>
    <row r="8101">
      <c r="B8101" s="1" t="str">
        <f>IFERROR(__xludf.DUMMYFUNCTION("""COMPUTED_VALUE"""),"Assembly")</f>
        <v>Assembly</v>
      </c>
      <c r="E8101" s="1" t="str">
        <f>IFERROR(__xludf.DUMMYFUNCTION("UNIQUE(SPLIT(B8101,"";""))"),"Assembly")</f>
        <v>Assembly</v>
      </c>
    </row>
    <row r="8102">
      <c r="B8102" s="1" t="str">
        <f>IFERROR(__xludf.DUMMYFUNCTION("""COMPUTED_VALUE"""),"Python;R")</f>
        <v>Python;R</v>
      </c>
      <c r="E8102" s="1" t="str">
        <f>IFERROR(__xludf.DUMMYFUNCTION("UNIQUE(SPLIT(B8102,"";""))"),"Python")</f>
        <v>Python</v>
      </c>
      <c r="F8102" s="1" t="str">
        <f>IFERROR(__xludf.DUMMYFUNCTION("""COMPUTED_VALUE"""),"R")</f>
        <v>R</v>
      </c>
    </row>
    <row r="8103">
      <c r="B8103" s="1" t="str">
        <f>IFERROR(__xludf.DUMMYFUNCTION("""COMPUTED_VALUE"""),"JavaScript;Python;R")</f>
        <v>JavaScript;Python;R</v>
      </c>
      <c r="E8103" s="1" t="str">
        <f>IFERROR(__xludf.DUMMYFUNCTION("UNIQUE(SPLIT(B8103,"";""))"),"JavaScript")</f>
        <v>JavaScript</v>
      </c>
      <c r="F8103" s="1" t="str">
        <f>IFERROR(__xludf.DUMMYFUNCTION("""COMPUTED_VALUE"""),"Python")</f>
        <v>Python</v>
      </c>
      <c r="G8103" s="1" t="str">
        <f>IFERROR(__xludf.DUMMYFUNCTION("""COMPUTED_VALUE"""),"R")</f>
        <v>R</v>
      </c>
    </row>
    <row r="8104">
      <c r="B8104" s="1" t="str">
        <f>IFERROR(__xludf.DUMMYFUNCTION("""COMPUTED_VALUE"""),"HTML/CSS;Python;SQL;Swift")</f>
        <v>HTML/CSS;Python;SQL;Swift</v>
      </c>
      <c r="E8104" s="1" t="str">
        <f>IFERROR(__xludf.DUMMYFUNCTION("UNIQUE(SPLIT(B8104,"";""))"),"HTML/CSS")</f>
        <v>HTML/CSS</v>
      </c>
      <c r="F8104" s="1" t="str">
        <f>IFERROR(__xludf.DUMMYFUNCTION("""COMPUTED_VALUE"""),"Python")</f>
        <v>Python</v>
      </c>
      <c r="G8104" s="1" t="str">
        <f>IFERROR(__xludf.DUMMYFUNCTION("""COMPUTED_VALUE"""),"SQL")</f>
        <v>SQL</v>
      </c>
      <c r="H8104" s="1" t="str">
        <f>IFERROR(__xludf.DUMMYFUNCTION("""COMPUTED_VALUE"""),"Swift")</f>
        <v>Swift</v>
      </c>
    </row>
    <row r="8105">
      <c r="B8105" s="1" t="str">
        <f>IFERROR(__xludf.DUMMYFUNCTION("""COMPUTED_VALUE"""),"Bash/Shell/PowerShell;HTML/CSS;SQL")</f>
        <v>Bash/Shell/PowerShell;HTML/CSS;SQL</v>
      </c>
      <c r="E8105" s="1" t="str">
        <f>IFERROR(__xludf.DUMMYFUNCTION("UNIQUE(SPLIT(B8105,"";""))"),"Bash/Shell/PowerShell")</f>
        <v>Bash/Shell/PowerShell</v>
      </c>
      <c r="F8105" s="1" t="str">
        <f>IFERROR(__xludf.DUMMYFUNCTION("""COMPUTED_VALUE"""),"HTML/CSS")</f>
        <v>HTML/CSS</v>
      </c>
      <c r="G8105" s="1" t="str">
        <f>IFERROR(__xludf.DUMMYFUNCTION("""COMPUTED_VALUE"""),"SQL")</f>
        <v>SQL</v>
      </c>
    </row>
    <row r="8106">
      <c r="B8106" s="1" t="str">
        <f>IFERROR(__xludf.DUMMYFUNCTION("""COMPUTED_VALUE"""),"Bash/Shell/PowerShell;C++;C#;Go;HTML/CSS;JavaScript;PHP;Python;SQL;TypeScript")</f>
        <v>Bash/Shell/PowerShell;C++;C#;Go;HTML/CSS;JavaScript;PHP;Python;SQL;TypeScript</v>
      </c>
      <c r="E8106" s="1" t="str">
        <f>IFERROR(__xludf.DUMMYFUNCTION("UNIQUE(SPLIT(B8106,"";""))"),"Bash/Shell/PowerShell")</f>
        <v>Bash/Shell/PowerShell</v>
      </c>
      <c r="F8106" s="1" t="str">
        <f>IFERROR(__xludf.DUMMYFUNCTION("""COMPUTED_VALUE"""),"C++")</f>
        <v>C++</v>
      </c>
      <c r="G8106" s="1" t="str">
        <f>IFERROR(__xludf.DUMMYFUNCTION("""COMPUTED_VALUE"""),"C#")</f>
        <v>C#</v>
      </c>
      <c r="H8106" s="1" t="str">
        <f>IFERROR(__xludf.DUMMYFUNCTION("""COMPUTED_VALUE"""),"Go")</f>
        <v>Go</v>
      </c>
      <c r="I8106" s="1" t="str">
        <f>IFERROR(__xludf.DUMMYFUNCTION("""COMPUTED_VALUE"""),"HTML/CSS")</f>
        <v>HTML/CSS</v>
      </c>
      <c r="J8106" s="1" t="str">
        <f>IFERROR(__xludf.DUMMYFUNCTION("""COMPUTED_VALUE"""),"JavaScript")</f>
        <v>JavaScript</v>
      </c>
      <c r="K8106" s="1" t="str">
        <f>IFERROR(__xludf.DUMMYFUNCTION("""COMPUTED_VALUE"""),"PHP")</f>
        <v>PHP</v>
      </c>
      <c r="L8106" s="1" t="str">
        <f>IFERROR(__xludf.DUMMYFUNCTION("""COMPUTED_VALUE"""),"Python")</f>
        <v>Python</v>
      </c>
      <c r="M8106" s="1" t="str">
        <f>IFERROR(__xludf.DUMMYFUNCTION("""COMPUTED_VALUE"""),"SQL")</f>
        <v>SQL</v>
      </c>
      <c r="N8106" s="1" t="str">
        <f>IFERROR(__xludf.DUMMYFUNCTION("""COMPUTED_VALUE"""),"TypeScript")</f>
        <v>TypeScript</v>
      </c>
    </row>
    <row r="8107">
      <c r="B8107" s="1" t="str">
        <f>IFERROR(__xludf.DUMMYFUNCTION("""COMPUTED_VALUE"""),"Bash/Shell/PowerShell;HTML/CSS;Java;JavaScript;SQL;TypeScript")</f>
        <v>Bash/Shell/PowerShell;HTML/CSS;Java;JavaScript;SQL;TypeScript</v>
      </c>
      <c r="E8107" s="1" t="str">
        <f>IFERROR(__xludf.DUMMYFUNCTION("UNIQUE(SPLIT(B8107,"";""))"),"Bash/Shell/PowerShell")</f>
        <v>Bash/Shell/PowerShell</v>
      </c>
      <c r="F8107" s="1" t="str">
        <f>IFERROR(__xludf.DUMMYFUNCTION("""COMPUTED_VALUE"""),"HTML/CSS")</f>
        <v>HTML/CSS</v>
      </c>
      <c r="G8107" s="1" t="str">
        <f>IFERROR(__xludf.DUMMYFUNCTION("""COMPUTED_VALUE"""),"Java")</f>
        <v>Java</v>
      </c>
      <c r="H8107" s="1" t="str">
        <f>IFERROR(__xludf.DUMMYFUNCTION("""COMPUTED_VALUE"""),"JavaScript")</f>
        <v>JavaScript</v>
      </c>
      <c r="I8107" s="1" t="str">
        <f>IFERROR(__xludf.DUMMYFUNCTION("""COMPUTED_VALUE"""),"SQL")</f>
        <v>SQL</v>
      </c>
      <c r="J8107" s="1" t="str">
        <f>IFERROR(__xludf.DUMMYFUNCTION("""COMPUTED_VALUE"""),"TypeScript")</f>
        <v>TypeScript</v>
      </c>
    </row>
    <row r="8108">
      <c r="B8108" s="1" t="str">
        <f>IFERROR(__xludf.DUMMYFUNCTION("""COMPUTED_VALUE"""),"Java;JavaScript;SQL")</f>
        <v>Java;JavaScript;SQL</v>
      </c>
      <c r="E8108" s="1" t="str">
        <f>IFERROR(__xludf.DUMMYFUNCTION("UNIQUE(SPLIT(B8108,"";""))"),"Java")</f>
        <v>Java</v>
      </c>
      <c r="F8108" s="1" t="str">
        <f>IFERROR(__xludf.DUMMYFUNCTION("""COMPUTED_VALUE"""),"JavaScript")</f>
        <v>JavaScript</v>
      </c>
      <c r="G8108" s="1" t="str">
        <f>IFERROR(__xludf.DUMMYFUNCTION("""COMPUTED_VALUE"""),"SQL")</f>
        <v>SQL</v>
      </c>
    </row>
    <row r="8109">
      <c r="B8109" s="1" t="str">
        <f>IFERROR(__xludf.DUMMYFUNCTION("""COMPUTED_VALUE"""),"C#;Java;JavaScript;Objective-C;SQL")</f>
        <v>C#;Java;JavaScript;Objective-C;SQL</v>
      </c>
      <c r="E8109" s="1" t="str">
        <f>IFERROR(__xludf.DUMMYFUNCTION("UNIQUE(SPLIT(B8109,"";""))"),"C#")</f>
        <v>C#</v>
      </c>
      <c r="F8109" s="1" t="str">
        <f>IFERROR(__xludf.DUMMYFUNCTION("""COMPUTED_VALUE"""),"Java")</f>
        <v>Java</v>
      </c>
      <c r="G8109" s="1" t="str">
        <f>IFERROR(__xludf.DUMMYFUNCTION("""COMPUTED_VALUE"""),"JavaScript")</f>
        <v>JavaScript</v>
      </c>
      <c r="H8109" s="1" t="str">
        <f>IFERROR(__xludf.DUMMYFUNCTION("""COMPUTED_VALUE"""),"Objective-C")</f>
        <v>Objective-C</v>
      </c>
      <c r="I8109" s="1" t="str">
        <f>IFERROR(__xludf.DUMMYFUNCTION("""COMPUTED_VALUE"""),"SQL")</f>
        <v>SQL</v>
      </c>
    </row>
    <row r="8110">
      <c r="B8110" s="1" t="str">
        <f>IFERROR(__xludf.DUMMYFUNCTION("""COMPUTED_VALUE"""),"HTML/CSS;JavaScript;PHP")</f>
        <v>HTML/CSS;JavaScript;PHP</v>
      </c>
      <c r="E8110" s="1" t="str">
        <f>IFERROR(__xludf.DUMMYFUNCTION("UNIQUE(SPLIT(B8110,"";""))"),"HTML/CSS")</f>
        <v>HTML/CSS</v>
      </c>
      <c r="F8110" s="1" t="str">
        <f>IFERROR(__xludf.DUMMYFUNCTION("""COMPUTED_VALUE"""),"JavaScript")</f>
        <v>JavaScript</v>
      </c>
      <c r="G8110" s="1" t="str">
        <f>IFERROR(__xludf.DUMMYFUNCTION("""COMPUTED_VALUE"""),"PHP")</f>
        <v>PHP</v>
      </c>
    </row>
    <row r="8111">
      <c r="B8111" s="1" t="str">
        <f>IFERROR(__xludf.DUMMYFUNCTION("""COMPUTED_VALUE"""),"HTML/CSS;JavaScript;Python;SQL")</f>
        <v>HTML/CSS;JavaScript;Python;SQL</v>
      </c>
      <c r="E8111" s="1" t="str">
        <f>IFERROR(__xludf.DUMMYFUNCTION("UNIQUE(SPLIT(B8111,"";""))"),"HTML/CSS")</f>
        <v>HTML/CSS</v>
      </c>
      <c r="F8111" s="1" t="str">
        <f>IFERROR(__xludf.DUMMYFUNCTION("""COMPUTED_VALUE"""),"JavaScript")</f>
        <v>JavaScript</v>
      </c>
      <c r="G8111" s="1" t="str">
        <f>IFERROR(__xludf.DUMMYFUNCTION("""COMPUTED_VALUE"""),"Python")</f>
        <v>Python</v>
      </c>
      <c r="H8111" s="1" t="str">
        <f>IFERROR(__xludf.DUMMYFUNCTION("""COMPUTED_VALUE"""),"SQL")</f>
        <v>SQL</v>
      </c>
    </row>
    <row r="8112">
      <c r="B8112" s="1" t="str">
        <f>IFERROR(__xludf.DUMMYFUNCTION("""COMPUTED_VALUE"""),"JavaScript;SQL;Other(s):")</f>
        <v>JavaScript;SQL;Other(s):</v>
      </c>
      <c r="E8112" s="1" t="str">
        <f>IFERROR(__xludf.DUMMYFUNCTION("UNIQUE(SPLIT(B8112,"";""))"),"JavaScript")</f>
        <v>JavaScript</v>
      </c>
      <c r="F8112" s="1" t="str">
        <f>IFERROR(__xludf.DUMMYFUNCTION("""COMPUTED_VALUE"""),"SQL")</f>
        <v>SQL</v>
      </c>
      <c r="G8112" s="1" t="str">
        <f>IFERROR(__xludf.DUMMYFUNCTION("""COMPUTED_VALUE"""),"Other(s):")</f>
        <v>Other(s):</v>
      </c>
    </row>
    <row r="8113">
      <c r="B8113" s="1" t="str">
        <f>IFERROR(__xludf.DUMMYFUNCTION("""COMPUTED_VALUE"""),"Ruby;Swift")</f>
        <v>Ruby;Swift</v>
      </c>
      <c r="E8113" s="1" t="str">
        <f>IFERROR(__xludf.DUMMYFUNCTION("UNIQUE(SPLIT(B8113,"";""))"),"Ruby")</f>
        <v>Ruby</v>
      </c>
      <c r="F8113" s="1" t="str">
        <f>IFERROR(__xludf.DUMMYFUNCTION("""COMPUTED_VALUE"""),"Swift")</f>
        <v>Swift</v>
      </c>
    </row>
    <row r="8114">
      <c r="B8114" s="1" t="str">
        <f>IFERROR(__xludf.DUMMYFUNCTION("""COMPUTED_VALUE"""),"HTML/CSS;JavaScript")</f>
        <v>HTML/CSS;JavaScript</v>
      </c>
      <c r="E8114" s="1" t="str">
        <f>IFERROR(__xludf.DUMMYFUNCTION("UNIQUE(SPLIT(B8114,"";""))"),"HTML/CSS")</f>
        <v>HTML/CSS</v>
      </c>
      <c r="F8114" s="1" t="str">
        <f>IFERROR(__xludf.DUMMYFUNCTION("""COMPUTED_VALUE"""),"JavaScript")</f>
        <v>JavaScript</v>
      </c>
    </row>
    <row r="8115">
      <c r="B8115" s="1" t="str">
        <f>IFERROR(__xludf.DUMMYFUNCTION("""COMPUTED_VALUE"""),"HTML/CSS;JavaScript;PHP;SQL")</f>
        <v>HTML/CSS;JavaScript;PHP;SQL</v>
      </c>
      <c r="E8115" s="1" t="str">
        <f>IFERROR(__xludf.DUMMYFUNCTION("UNIQUE(SPLIT(B8115,"";""))"),"HTML/CSS")</f>
        <v>HTML/CSS</v>
      </c>
      <c r="F8115" s="1" t="str">
        <f>IFERROR(__xludf.DUMMYFUNCTION("""COMPUTED_VALUE"""),"JavaScript")</f>
        <v>JavaScript</v>
      </c>
      <c r="G8115" s="1" t="str">
        <f>IFERROR(__xludf.DUMMYFUNCTION("""COMPUTED_VALUE"""),"PHP")</f>
        <v>PHP</v>
      </c>
      <c r="H8115" s="1" t="str">
        <f>IFERROR(__xludf.DUMMYFUNCTION("""COMPUTED_VALUE"""),"SQL")</f>
        <v>SQL</v>
      </c>
    </row>
    <row r="8116">
      <c r="B8116" s="1" t="str">
        <f>IFERROR(__xludf.DUMMYFUNCTION("""COMPUTED_VALUE"""),"Bash/Shell/PowerShell;C#;Java;SQL;TypeScript")</f>
        <v>Bash/Shell/PowerShell;C#;Java;SQL;TypeScript</v>
      </c>
      <c r="E8116" s="1" t="str">
        <f>IFERROR(__xludf.DUMMYFUNCTION("UNIQUE(SPLIT(B8116,"";""))"),"Bash/Shell/PowerShell")</f>
        <v>Bash/Shell/PowerShell</v>
      </c>
      <c r="F8116" s="1" t="str">
        <f>IFERROR(__xludf.DUMMYFUNCTION("""COMPUTED_VALUE"""),"C#")</f>
        <v>C#</v>
      </c>
      <c r="G8116" s="1" t="str">
        <f>IFERROR(__xludf.DUMMYFUNCTION("""COMPUTED_VALUE"""),"Java")</f>
        <v>Java</v>
      </c>
      <c r="H8116" s="1" t="str">
        <f>IFERROR(__xludf.DUMMYFUNCTION("""COMPUTED_VALUE"""),"SQL")</f>
        <v>SQL</v>
      </c>
      <c r="I8116" s="1" t="str">
        <f>IFERROR(__xludf.DUMMYFUNCTION("""COMPUTED_VALUE"""),"TypeScript")</f>
        <v>TypeScript</v>
      </c>
    </row>
    <row r="8117">
      <c r="B8117" s="1" t="str">
        <f>IFERROR(__xludf.DUMMYFUNCTION("""COMPUTED_VALUE"""),"C#;Java;SQL")</f>
        <v>C#;Java;SQL</v>
      </c>
      <c r="E8117" s="1" t="str">
        <f>IFERROR(__xludf.DUMMYFUNCTION("UNIQUE(SPLIT(B8117,"";""))"),"C#")</f>
        <v>C#</v>
      </c>
      <c r="F8117" s="1" t="str">
        <f>IFERROR(__xludf.DUMMYFUNCTION("""COMPUTED_VALUE"""),"Java")</f>
        <v>Java</v>
      </c>
      <c r="G8117" s="1" t="str">
        <f>IFERROR(__xludf.DUMMYFUNCTION("""COMPUTED_VALUE"""),"SQL")</f>
        <v>SQL</v>
      </c>
    </row>
    <row r="8118">
      <c r="B8118" s="1" t="str">
        <f>IFERROR(__xludf.DUMMYFUNCTION("""COMPUTED_VALUE"""),"JavaScript;PHP;TypeScript")</f>
        <v>JavaScript;PHP;TypeScript</v>
      </c>
      <c r="E8118" s="1" t="str">
        <f>IFERROR(__xludf.DUMMYFUNCTION("UNIQUE(SPLIT(B8118,"";""))"),"JavaScript")</f>
        <v>JavaScript</v>
      </c>
      <c r="F8118" s="1" t="str">
        <f>IFERROR(__xludf.DUMMYFUNCTION("""COMPUTED_VALUE"""),"PHP")</f>
        <v>PHP</v>
      </c>
      <c r="G8118" s="1" t="str">
        <f>IFERROR(__xludf.DUMMYFUNCTION("""COMPUTED_VALUE"""),"TypeScript")</f>
        <v>TypeScript</v>
      </c>
    </row>
    <row r="8119">
      <c r="B8119" s="1" t="str">
        <f>IFERROR(__xludf.DUMMYFUNCTION("""COMPUTED_VALUE"""),"C;C++;HTML/CSS;Java;JavaScript;PHP;Python;Other(s):")</f>
        <v>C;C++;HTML/CSS;Java;JavaScript;PHP;Python;Other(s):</v>
      </c>
      <c r="E8119" s="1" t="str">
        <f>IFERROR(__xludf.DUMMYFUNCTION("UNIQUE(SPLIT(B8119,"";""))"),"C")</f>
        <v>C</v>
      </c>
      <c r="F8119" s="1" t="str">
        <f>IFERROR(__xludf.DUMMYFUNCTION("""COMPUTED_VALUE"""),"C++")</f>
        <v>C++</v>
      </c>
      <c r="G8119" s="1" t="str">
        <f>IFERROR(__xludf.DUMMYFUNCTION("""COMPUTED_VALUE"""),"HTML/CSS")</f>
        <v>HTML/CSS</v>
      </c>
      <c r="H8119" s="1" t="str">
        <f>IFERROR(__xludf.DUMMYFUNCTION("""COMPUTED_VALUE"""),"Java")</f>
        <v>Java</v>
      </c>
      <c r="I8119" s="1" t="str">
        <f>IFERROR(__xludf.DUMMYFUNCTION("""COMPUTED_VALUE"""),"JavaScript")</f>
        <v>JavaScript</v>
      </c>
      <c r="J8119" s="1" t="str">
        <f>IFERROR(__xludf.DUMMYFUNCTION("""COMPUTED_VALUE"""),"PHP")</f>
        <v>PHP</v>
      </c>
      <c r="K8119" s="1" t="str">
        <f>IFERROR(__xludf.DUMMYFUNCTION("""COMPUTED_VALUE"""),"Python")</f>
        <v>Python</v>
      </c>
      <c r="L8119" s="1" t="str">
        <f>IFERROR(__xludf.DUMMYFUNCTION("""COMPUTED_VALUE"""),"Other(s):")</f>
        <v>Other(s):</v>
      </c>
    </row>
    <row r="8120">
      <c r="B8120" s="1" t="str">
        <f>IFERROR(__xludf.DUMMYFUNCTION("""COMPUTED_VALUE"""),"C#;HTML/CSS;JavaScript;SQL")</f>
        <v>C#;HTML/CSS;JavaScript;SQL</v>
      </c>
      <c r="E8120" s="1" t="str">
        <f>IFERROR(__xludf.DUMMYFUNCTION("UNIQUE(SPLIT(B8120,"";""))"),"C#")</f>
        <v>C#</v>
      </c>
      <c r="F8120" s="1" t="str">
        <f>IFERROR(__xludf.DUMMYFUNCTION("""COMPUTED_VALUE"""),"HTML/CSS")</f>
        <v>HTML/CSS</v>
      </c>
      <c r="G8120" s="1" t="str">
        <f>IFERROR(__xludf.DUMMYFUNCTION("""COMPUTED_VALUE"""),"JavaScript")</f>
        <v>JavaScript</v>
      </c>
      <c r="H8120" s="1" t="str">
        <f>IFERROR(__xludf.DUMMYFUNCTION("""COMPUTED_VALUE"""),"SQL")</f>
        <v>SQL</v>
      </c>
    </row>
    <row r="8121">
      <c r="B8121" s="1" t="str">
        <f>IFERROR(__xludf.DUMMYFUNCTION("""COMPUTED_VALUE"""),"Bash/Shell/PowerShell;C;C++;HTML/CSS;JavaScript;Ruby;SQL")</f>
        <v>Bash/Shell/PowerShell;C;C++;HTML/CSS;JavaScript;Ruby;SQL</v>
      </c>
      <c r="E8121" s="1" t="str">
        <f>IFERROR(__xludf.DUMMYFUNCTION("UNIQUE(SPLIT(B8121,"";""))"),"Bash/Shell/PowerShell")</f>
        <v>Bash/Shell/PowerShell</v>
      </c>
      <c r="F8121" s="1" t="str">
        <f>IFERROR(__xludf.DUMMYFUNCTION("""COMPUTED_VALUE"""),"C")</f>
        <v>C</v>
      </c>
      <c r="G8121" s="1" t="str">
        <f>IFERROR(__xludf.DUMMYFUNCTION("""COMPUTED_VALUE"""),"C++")</f>
        <v>C++</v>
      </c>
      <c r="H8121" s="1" t="str">
        <f>IFERROR(__xludf.DUMMYFUNCTION("""COMPUTED_VALUE"""),"HTML/CSS")</f>
        <v>HTML/CSS</v>
      </c>
      <c r="I8121" s="1" t="str">
        <f>IFERROR(__xludf.DUMMYFUNCTION("""COMPUTED_VALUE"""),"JavaScript")</f>
        <v>JavaScript</v>
      </c>
      <c r="J8121" s="1" t="str">
        <f>IFERROR(__xludf.DUMMYFUNCTION("""COMPUTED_VALUE"""),"Ruby")</f>
        <v>Ruby</v>
      </c>
      <c r="K8121" s="1" t="str">
        <f>IFERROR(__xludf.DUMMYFUNCTION("""COMPUTED_VALUE"""),"SQL")</f>
        <v>SQL</v>
      </c>
    </row>
    <row r="8122">
      <c r="B8122" s="1" t="str">
        <f>IFERROR(__xludf.DUMMYFUNCTION("""COMPUTED_VALUE"""),"Bash/Shell/PowerShell;HTML/CSS;JavaScript;R;SQL;VBA")</f>
        <v>Bash/Shell/PowerShell;HTML/CSS;JavaScript;R;SQL;VBA</v>
      </c>
      <c r="E8122" s="1" t="str">
        <f>IFERROR(__xludf.DUMMYFUNCTION("UNIQUE(SPLIT(B8122,"";""))"),"Bash/Shell/PowerShell")</f>
        <v>Bash/Shell/PowerShell</v>
      </c>
      <c r="F8122" s="1" t="str">
        <f>IFERROR(__xludf.DUMMYFUNCTION("""COMPUTED_VALUE"""),"HTML/CSS")</f>
        <v>HTML/CSS</v>
      </c>
      <c r="G8122" s="1" t="str">
        <f>IFERROR(__xludf.DUMMYFUNCTION("""COMPUTED_VALUE"""),"JavaScript")</f>
        <v>JavaScript</v>
      </c>
      <c r="H8122" s="1" t="str">
        <f>IFERROR(__xludf.DUMMYFUNCTION("""COMPUTED_VALUE"""),"R")</f>
        <v>R</v>
      </c>
      <c r="I8122" s="1" t="str">
        <f>IFERROR(__xludf.DUMMYFUNCTION("""COMPUTED_VALUE"""),"SQL")</f>
        <v>SQL</v>
      </c>
      <c r="J8122" s="1" t="str">
        <f>IFERROR(__xludf.DUMMYFUNCTION("""COMPUTED_VALUE"""),"VBA")</f>
        <v>VBA</v>
      </c>
    </row>
    <row r="8123">
      <c r="B8123" s="1" t="str">
        <f>IFERROR(__xludf.DUMMYFUNCTION("""COMPUTED_VALUE"""),"Java;Python")</f>
        <v>Java;Python</v>
      </c>
      <c r="E8123" s="1" t="str">
        <f>IFERROR(__xludf.DUMMYFUNCTION("UNIQUE(SPLIT(B8123,"";""))"),"Java")</f>
        <v>Java</v>
      </c>
      <c r="F8123" s="1" t="str">
        <f>IFERROR(__xludf.DUMMYFUNCTION("""COMPUTED_VALUE"""),"Python")</f>
        <v>Python</v>
      </c>
    </row>
    <row r="8124">
      <c r="B8124" s="1" t="str">
        <f>IFERROR(__xludf.DUMMYFUNCTION("""COMPUTED_VALUE"""),"HTML/CSS;Java;Kotlin;Objective-C;PHP;SQL;Swift")</f>
        <v>HTML/CSS;Java;Kotlin;Objective-C;PHP;SQL;Swift</v>
      </c>
      <c r="E8124" s="1" t="str">
        <f>IFERROR(__xludf.DUMMYFUNCTION("UNIQUE(SPLIT(B8124,"";""))"),"HTML/CSS")</f>
        <v>HTML/CSS</v>
      </c>
      <c r="F8124" s="1" t="str">
        <f>IFERROR(__xludf.DUMMYFUNCTION("""COMPUTED_VALUE"""),"Java")</f>
        <v>Java</v>
      </c>
      <c r="G8124" s="1" t="str">
        <f>IFERROR(__xludf.DUMMYFUNCTION("""COMPUTED_VALUE"""),"Kotlin")</f>
        <v>Kotlin</v>
      </c>
      <c r="H8124" s="1" t="str">
        <f>IFERROR(__xludf.DUMMYFUNCTION("""COMPUTED_VALUE"""),"Objective-C")</f>
        <v>Objective-C</v>
      </c>
      <c r="I8124" s="1" t="str">
        <f>IFERROR(__xludf.DUMMYFUNCTION("""COMPUTED_VALUE"""),"PHP")</f>
        <v>PHP</v>
      </c>
      <c r="J8124" s="1" t="str">
        <f>IFERROR(__xludf.DUMMYFUNCTION("""COMPUTED_VALUE"""),"SQL")</f>
        <v>SQL</v>
      </c>
      <c r="K8124" s="1" t="str">
        <f>IFERROR(__xludf.DUMMYFUNCTION("""COMPUTED_VALUE"""),"Swift")</f>
        <v>Swift</v>
      </c>
    </row>
    <row r="8125">
      <c r="B8125" s="1" t="str">
        <f>IFERROR(__xludf.DUMMYFUNCTION("""COMPUTED_VALUE"""),"Bash/Shell/PowerShell;HTML/CSS;Java;JavaScript;SQL")</f>
        <v>Bash/Shell/PowerShell;HTML/CSS;Java;JavaScript;SQL</v>
      </c>
      <c r="E8125" s="1" t="str">
        <f>IFERROR(__xludf.DUMMYFUNCTION("UNIQUE(SPLIT(B8125,"";""))"),"Bash/Shell/PowerShell")</f>
        <v>Bash/Shell/PowerShell</v>
      </c>
      <c r="F8125" s="1" t="str">
        <f>IFERROR(__xludf.DUMMYFUNCTION("""COMPUTED_VALUE"""),"HTML/CSS")</f>
        <v>HTML/CSS</v>
      </c>
      <c r="G8125" s="1" t="str">
        <f>IFERROR(__xludf.DUMMYFUNCTION("""COMPUTED_VALUE"""),"Java")</f>
        <v>Java</v>
      </c>
      <c r="H8125" s="1" t="str">
        <f>IFERROR(__xludf.DUMMYFUNCTION("""COMPUTED_VALUE"""),"JavaScript")</f>
        <v>JavaScript</v>
      </c>
      <c r="I8125" s="1" t="str">
        <f>IFERROR(__xludf.DUMMYFUNCTION("""COMPUTED_VALUE"""),"SQL")</f>
        <v>SQL</v>
      </c>
    </row>
    <row r="8126">
      <c r="B8126" s="1" t="str">
        <f>IFERROR(__xludf.DUMMYFUNCTION("""COMPUTED_VALUE"""),"Bash/Shell/PowerShell;Go;Java;PHP;Python;SQL")</f>
        <v>Bash/Shell/PowerShell;Go;Java;PHP;Python;SQL</v>
      </c>
      <c r="E8126" s="1" t="str">
        <f>IFERROR(__xludf.DUMMYFUNCTION("UNIQUE(SPLIT(B8126,"";""))"),"Bash/Shell/PowerShell")</f>
        <v>Bash/Shell/PowerShell</v>
      </c>
      <c r="F8126" s="1" t="str">
        <f>IFERROR(__xludf.DUMMYFUNCTION("""COMPUTED_VALUE"""),"Go")</f>
        <v>Go</v>
      </c>
      <c r="G8126" s="1" t="str">
        <f>IFERROR(__xludf.DUMMYFUNCTION("""COMPUTED_VALUE"""),"Java")</f>
        <v>Java</v>
      </c>
      <c r="H8126" s="1" t="str">
        <f>IFERROR(__xludf.DUMMYFUNCTION("""COMPUTED_VALUE"""),"PHP")</f>
        <v>PHP</v>
      </c>
      <c r="I8126" s="1" t="str">
        <f>IFERROR(__xludf.DUMMYFUNCTION("""COMPUTED_VALUE"""),"Python")</f>
        <v>Python</v>
      </c>
      <c r="J8126" s="1" t="str">
        <f>IFERROR(__xludf.DUMMYFUNCTION("""COMPUTED_VALUE"""),"SQL")</f>
        <v>SQL</v>
      </c>
    </row>
    <row r="8127">
      <c r="B8127" s="1" t="str">
        <f>IFERROR(__xludf.DUMMYFUNCTION("""COMPUTED_VALUE"""),"Bash/Shell/PowerShell;C#;Python;SQL;Swift;Other(s):")</f>
        <v>Bash/Shell/PowerShell;C#;Python;SQL;Swift;Other(s):</v>
      </c>
      <c r="E8127" s="1" t="str">
        <f>IFERROR(__xludf.DUMMYFUNCTION("UNIQUE(SPLIT(B8127,"";""))"),"Bash/Shell/PowerShell")</f>
        <v>Bash/Shell/PowerShell</v>
      </c>
      <c r="F8127" s="1" t="str">
        <f>IFERROR(__xludf.DUMMYFUNCTION("""COMPUTED_VALUE"""),"C#")</f>
        <v>C#</v>
      </c>
      <c r="G8127" s="1" t="str">
        <f>IFERROR(__xludf.DUMMYFUNCTION("""COMPUTED_VALUE"""),"Python")</f>
        <v>Python</v>
      </c>
      <c r="H8127" s="1" t="str">
        <f>IFERROR(__xludf.DUMMYFUNCTION("""COMPUTED_VALUE"""),"SQL")</f>
        <v>SQL</v>
      </c>
      <c r="I8127" s="1" t="str">
        <f>IFERROR(__xludf.DUMMYFUNCTION("""COMPUTED_VALUE"""),"Swift")</f>
        <v>Swift</v>
      </c>
      <c r="J8127" s="1" t="str">
        <f>IFERROR(__xludf.DUMMYFUNCTION("""COMPUTED_VALUE"""),"Other(s):")</f>
        <v>Other(s):</v>
      </c>
    </row>
    <row r="8128">
      <c r="B8128" s="1" t="str">
        <f>IFERROR(__xludf.DUMMYFUNCTION("""COMPUTED_VALUE"""),"HTML/CSS;JavaScript;PHP;SQL;Other(s):")</f>
        <v>HTML/CSS;JavaScript;PHP;SQL;Other(s):</v>
      </c>
      <c r="E8128" s="1" t="str">
        <f>IFERROR(__xludf.DUMMYFUNCTION("UNIQUE(SPLIT(B8128,"";""))"),"HTML/CSS")</f>
        <v>HTML/CSS</v>
      </c>
      <c r="F8128" s="1" t="str">
        <f>IFERROR(__xludf.DUMMYFUNCTION("""COMPUTED_VALUE"""),"JavaScript")</f>
        <v>JavaScript</v>
      </c>
      <c r="G8128" s="1" t="str">
        <f>IFERROR(__xludf.DUMMYFUNCTION("""COMPUTED_VALUE"""),"PHP")</f>
        <v>PHP</v>
      </c>
      <c r="H8128" s="1" t="str">
        <f>IFERROR(__xludf.DUMMYFUNCTION("""COMPUTED_VALUE"""),"SQL")</f>
        <v>SQL</v>
      </c>
      <c r="I8128" s="1" t="str">
        <f>IFERROR(__xludf.DUMMYFUNCTION("""COMPUTED_VALUE"""),"Other(s):")</f>
        <v>Other(s):</v>
      </c>
    </row>
    <row r="8129">
      <c r="B8129" s="1" t="str">
        <f>IFERROR(__xludf.DUMMYFUNCTION("""COMPUTED_VALUE"""),"Java;SQL")</f>
        <v>Java;SQL</v>
      </c>
      <c r="E8129" s="1" t="str">
        <f>IFERROR(__xludf.DUMMYFUNCTION("UNIQUE(SPLIT(B8129,"";""))"),"Java")</f>
        <v>Java</v>
      </c>
      <c r="F8129" s="1" t="str">
        <f>IFERROR(__xludf.DUMMYFUNCTION("""COMPUTED_VALUE"""),"SQL")</f>
        <v>SQL</v>
      </c>
    </row>
    <row r="8130">
      <c r="B8130" s="1" t="str">
        <f>IFERROR(__xludf.DUMMYFUNCTION("""COMPUTED_VALUE"""),"C++;C#;HTML/CSS;JavaScript;SQL;TypeScript")</f>
        <v>C++;C#;HTML/CSS;JavaScript;SQL;TypeScript</v>
      </c>
      <c r="E8130" s="1" t="str">
        <f>IFERROR(__xludf.DUMMYFUNCTION("UNIQUE(SPLIT(B8130,"";""))"),"C++")</f>
        <v>C++</v>
      </c>
      <c r="F8130" s="1" t="str">
        <f>IFERROR(__xludf.DUMMYFUNCTION("""COMPUTED_VALUE"""),"C#")</f>
        <v>C#</v>
      </c>
      <c r="G8130" s="1" t="str">
        <f>IFERROR(__xludf.DUMMYFUNCTION("""COMPUTED_VALUE"""),"HTML/CSS")</f>
        <v>HTML/CSS</v>
      </c>
      <c r="H8130" s="1" t="str">
        <f>IFERROR(__xludf.DUMMYFUNCTION("""COMPUTED_VALUE"""),"JavaScript")</f>
        <v>JavaScript</v>
      </c>
      <c r="I8130" s="1" t="str">
        <f>IFERROR(__xludf.DUMMYFUNCTION("""COMPUTED_VALUE"""),"SQL")</f>
        <v>SQL</v>
      </c>
      <c r="J8130" s="1" t="str">
        <f>IFERROR(__xludf.DUMMYFUNCTION("""COMPUTED_VALUE"""),"TypeScript")</f>
        <v>TypeScript</v>
      </c>
    </row>
    <row r="8131">
      <c r="B8131" s="1" t="str">
        <f>IFERROR(__xludf.DUMMYFUNCTION("""COMPUTED_VALUE"""),"C#;HTML/CSS;JavaScript;SQL;VBA")</f>
        <v>C#;HTML/CSS;JavaScript;SQL;VBA</v>
      </c>
      <c r="E8131" s="1" t="str">
        <f>IFERROR(__xludf.DUMMYFUNCTION("UNIQUE(SPLIT(B8131,"";""))"),"C#")</f>
        <v>C#</v>
      </c>
      <c r="F8131" s="1" t="str">
        <f>IFERROR(__xludf.DUMMYFUNCTION("""COMPUTED_VALUE"""),"HTML/CSS")</f>
        <v>HTML/CSS</v>
      </c>
      <c r="G8131" s="1" t="str">
        <f>IFERROR(__xludf.DUMMYFUNCTION("""COMPUTED_VALUE"""),"JavaScript")</f>
        <v>JavaScript</v>
      </c>
      <c r="H8131" s="1" t="str">
        <f>IFERROR(__xludf.DUMMYFUNCTION("""COMPUTED_VALUE"""),"SQL")</f>
        <v>SQL</v>
      </c>
      <c r="I8131" s="1" t="str">
        <f>IFERROR(__xludf.DUMMYFUNCTION("""COMPUTED_VALUE"""),"VBA")</f>
        <v>VBA</v>
      </c>
    </row>
    <row r="8132">
      <c r="B8132" s="1" t="str">
        <f>IFERROR(__xludf.DUMMYFUNCTION("""COMPUTED_VALUE"""),"C;C#;HTML/CSS")</f>
        <v>C;C#;HTML/CSS</v>
      </c>
      <c r="E8132" s="1" t="str">
        <f>IFERROR(__xludf.DUMMYFUNCTION("UNIQUE(SPLIT(B8132,"";""))"),"C")</f>
        <v>C</v>
      </c>
      <c r="F8132" s="1" t="str">
        <f>IFERROR(__xludf.DUMMYFUNCTION("""COMPUTED_VALUE"""),"C#")</f>
        <v>C#</v>
      </c>
      <c r="G8132" s="1" t="str">
        <f>IFERROR(__xludf.DUMMYFUNCTION("""COMPUTED_VALUE"""),"HTML/CSS")</f>
        <v>HTML/CSS</v>
      </c>
    </row>
    <row r="8133">
      <c r="B8133" s="1" t="str">
        <f>IFERROR(__xludf.DUMMYFUNCTION("""COMPUTED_VALUE"""),"Bash/Shell/PowerShell;HTML/CSS;JavaScript;Kotlin;Objective-C;SQL;Swift;TypeScript")</f>
        <v>Bash/Shell/PowerShell;HTML/CSS;JavaScript;Kotlin;Objective-C;SQL;Swift;TypeScript</v>
      </c>
      <c r="E8133" s="1" t="str">
        <f>IFERROR(__xludf.DUMMYFUNCTION("UNIQUE(SPLIT(B8133,"";""))"),"Bash/Shell/PowerShell")</f>
        <v>Bash/Shell/PowerShell</v>
      </c>
      <c r="F8133" s="1" t="str">
        <f>IFERROR(__xludf.DUMMYFUNCTION("""COMPUTED_VALUE"""),"HTML/CSS")</f>
        <v>HTML/CSS</v>
      </c>
      <c r="G8133" s="1" t="str">
        <f>IFERROR(__xludf.DUMMYFUNCTION("""COMPUTED_VALUE"""),"JavaScript")</f>
        <v>JavaScript</v>
      </c>
      <c r="H8133" s="1" t="str">
        <f>IFERROR(__xludf.DUMMYFUNCTION("""COMPUTED_VALUE"""),"Kotlin")</f>
        <v>Kotlin</v>
      </c>
      <c r="I8133" s="1" t="str">
        <f>IFERROR(__xludf.DUMMYFUNCTION("""COMPUTED_VALUE"""),"Objective-C")</f>
        <v>Objective-C</v>
      </c>
      <c r="J8133" s="1" t="str">
        <f>IFERROR(__xludf.DUMMYFUNCTION("""COMPUTED_VALUE"""),"SQL")</f>
        <v>SQL</v>
      </c>
      <c r="K8133" s="1" t="str">
        <f>IFERROR(__xludf.DUMMYFUNCTION("""COMPUTED_VALUE"""),"Swift")</f>
        <v>Swift</v>
      </c>
      <c r="L8133" s="1" t="str">
        <f>IFERROR(__xludf.DUMMYFUNCTION("""COMPUTED_VALUE"""),"TypeScript")</f>
        <v>TypeScript</v>
      </c>
    </row>
    <row r="8134">
      <c r="B8134" s="1" t="str">
        <f>IFERROR(__xludf.DUMMYFUNCTION("""COMPUTED_VALUE"""),"Bash/Shell/PowerShell;C#;HTML/CSS;JavaScript;PHP;SQL")</f>
        <v>Bash/Shell/PowerShell;C#;HTML/CSS;JavaScript;PHP;SQL</v>
      </c>
      <c r="E8134" s="1" t="str">
        <f>IFERROR(__xludf.DUMMYFUNCTION("UNIQUE(SPLIT(B8134,"";""))"),"Bash/Shell/PowerShell")</f>
        <v>Bash/Shell/PowerShell</v>
      </c>
      <c r="F8134" s="1" t="str">
        <f>IFERROR(__xludf.DUMMYFUNCTION("""COMPUTED_VALUE"""),"C#")</f>
        <v>C#</v>
      </c>
      <c r="G8134" s="1" t="str">
        <f>IFERROR(__xludf.DUMMYFUNCTION("""COMPUTED_VALUE"""),"HTML/CSS")</f>
        <v>HTML/CSS</v>
      </c>
      <c r="H8134" s="1" t="str">
        <f>IFERROR(__xludf.DUMMYFUNCTION("""COMPUTED_VALUE"""),"JavaScript")</f>
        <v>JavaScript</v>
      </c>
      <c r="I8134" s="1" t="str">
        <f>IFERROR(__xludf.DUMMYFUNCTION("""COMPUTED_VALUE"""),"PHP")</f>
        <v>PHP</v>
      </c>
      <c r="J8134" s="1" t="str">
        <f>IFERROR(__xludf.DUMMYFUNCTION("""COMPUTED_VALUE"""),"SQL")</f>
        <v>SQL</v>
      </c>
    </row>
    <row r="8135">
      <c r="B8135" s="1" t="str">
        <f>IFERROR(__xludf.DUMMYFUNCTION("""COMPUTED_VALUE"""),"HTML/CSS;Java;JavaScript;PHP;SQL;TypeScript")</f>
        <v>HTML/CSS;Java;JavaScript;PHP;SQL;TypeScript</v>
      </c>
      <c r="E8135" s="1" t="str">
        <f>IFERROR(__xludf.DUMMYFUNCTION("UNIQUE(SPLIT(B8135,"";""))"),"HTML/CSS")</f>
        <v>HTML/CSS</v>
      </c>
      <c r="F8135" s="1" t="str">
        <f>IFERROR(__xludf.DUMMYFUNCTION("""COMPUTED_VALUE"""),"Java")</f>
        <v>Java</v>
      </c>
      <c r="G8135" s="1" t="str">
        <f>IFERROR(__xludf.DUMMYFUNCTION("""COMPUTED_VALUE"""),"JavaScript")</f>
        <v>JavaScript</v>
      </c>
      <c r="H8135" s="1" t="str">
        <f>IFERROR(__xludf.DUMMYFUNCTION("""COMPUTED_VALUE"""),"PHP")</f>
        <v>PHP</v>
      </c>
      <c r="I8135" s="1" t="str">
        <f>IFERROR(__xludf.DUMMYFUNCTION("""COMPUTED_VALUE"""),"SQL")</f>
        <v>SQL</v>
      </c>
      <c r="J8135" s="1" t="str">
        <f>IFERROR(__xludf.DUMMYFUNCTION("""COMPUTED_VALUE"""),"TypeScript")</f>
        <v>TypeScript</v>
      </c>
    </row>
    <row r="8136">
      <c r="B8136" s="1" t="str">
        <f>IFERROR(__xludf.DUMMYFUNCTION("""COMPUTED_VALUE"""),"HTML/CSS;Java;JavaScript")</f>
        <v>HTML/CSS;Java;JavaScript</v>
      </c>
      <c r="E8136" s="1" t="str">
        <f>IFERROR(__xludf.DUMMYFUNCTION("UNIQUE(SPLIT(B8136,"";""))"),"HTML/CSS")</f>
        <v>HTML/CSS</v>
      </c>
      <c r="F8136" s="1" t="str">
        <f>IFERROR(__xludf.DUMMYFUNCTION("""COMPUTED_VALUE"""),"Java")</f>
        <v>Java</v>
      </c>
      <c r="G8136" s="1" t="str">
        <f>IFERROR(__xludf.DUMMYFUNCTION("""COMPUTED_VALUE"""),"JavaScript")</f>
        <v>JavaScript</v>
      </c>
    </row>
    <row r="8137">
      <c r="B8137" s="1" t="str">
        <f>IFERROR(__xludf.DUMMYFUNCTION("""COMPUTED_VALUE"""),"C;HTML/CSS;JavaScript;Objective-C;PHP;Python")</f>
        <v>C;HTML/CSS;JavaScript;Objective-C;PHP;Python</v>
      </c>
      <c r="E8137" s="1" t="str">
        <f>IFERROR(__xludf.DUMMYFUNCTION("UNIQUE(SPLIT(B8137,"";""))"),"C")</f>
        <v>C</v>
      </c>
      <c r="F8137" s="1" t="str">
        <f>IFERROR(__xludf.DUMMYFUNCTION("""COMPUTED_VALUE"""),"HTML/CSS")</f>
        <v>HTML/CSS</v>
      </c>
      <c r="G8137" s="1" t="str">
        <f>IFERROR(__xludf.DUMMYFUNCTION("""COMPUTED_VALUE"""),"JavaScript")</f>
        <v>JavaScript</v>
      </c>
      <c r="H8137" s="1" t="str">
        <f>IFERROR(__xludf.DUMMYFUNCTION("""COMPUTED_VALUE"""),"Objective-C")</f>
        <v>Objective-C</v>
      </c>
      <c r="I8137" s="1" t="str">
        <f>IFERROR(__xludf.DUMMYFUNCTION("""COMPUTED_VALUE"""),"PHP")</f>
        <v>PHP</v>
      </c>
      <c r="J8137" s="1" t="str">
        <f>IFERROR(__xludf.DUMMYFUNCTION("""COMPUTED_VALUE"""),"Python")</f>
        <v>Python</v>
      </c>
    </row>
    <row r="8138">
      <c r="B8138" s="1" t="str">
        <f>IFERROR(__xludf.DUMMYFUNCTION("""COMPUTED_VALUE"""),"Assembly;C#;Erlang;Java;SQL")</f>
        <v>Assembly;C#;Erlang;Java;SQL</v>
      </c>
      <c r="E8138" s="1" t="str">
        <f>IFERROR(__xludf.DUMMYFUNCTION("UNIQUE(SPLIT(B8138,"";""))"),"Assembly")</f>
        <v>Assembly</v>
      </c>
      <c r="F8138" s="1" t="str">
        <f>IFERROR(__xludf.DUMMYFUNCTION("""COMPUTED_VALUE"""),"C#")</f>
        <v>C#</v>
      </c>
      <c r="G8138" s="1" t="str">
        <f>IFERROR(__xludf.DUMMYFUNCTION("""COMPUTED_VALUE"""),"Erlang")</f>
        <v>Erlang</v>
      </c>
      <c r="H8138" s="1" t="str">
        <f>IFERROR(__xludf.DUMMYFUNCTION("""COMPUTED_VALUE"""),"Java")</f>
        <v>Java</v>
      </c>
      <c r="I8138" s="1" t="str">
        <f>IFERROR(__xludf.DUMMYFUNCTION("""COMPUTED_VALUE"""),"SQL")</f>
        <v>SQL</v>
      </c>
    </row>
    <row r="8139">
      <c r="B8139" s="1" t="str">
        <f>IFERROR(__xludf.DUMMYFUNCTION("""COMPUTED_VALUE"""),"Python;R")</f>
        <v>Python;R</v>
      </c>
      <c r="E8139" s="1" t="str">
        <f>IFERROR(__xludf.DUMMYFUNCTION("UNIQUE(SPLIT(B8139,"";""))"),"Python")</f>
        <v>Python</v>
      </c>
      <c r="F8139" s="1" t="str">
        <f>IFERROR(__xludf.DUMMYFUNCTION("""COMPUTED_VALUE"""),"R")</f>
        <v>R</v>
      </c>
    </row>
    <row r="8140">
      <c r="B8140" s="1" t="str">
        <f>IFERROR(__xludf.DUMMYFUNCTION("""COMPUTED_VALUE"""),"C;C++;Python")</f>
        <v>C;C++;Python</v>
      </c>
      <c r="E8140" s="1" t="str">
        <f>IFERROR(__xludf.DUMMYFUNCTION("UNIQUE(SPLIT(B8140,"";""))"),"C")</f>
        <v>C</v>
      </c>
      <c r="F8140" s="1" t="str">
        <f>IFERROR(__xludf.DUMMYFUNCTION("""COMPUTED_VALUE"""),"C++")</f>
        <v>C++</v>
      </c>
      <c r="G8140" s="1" t="str">
        <f>IFERROR(__xludf.DUMMYFUNCTION("""COMPUTED_VALUE"""),"Python")</f>
        <v>Python</v>
      </c>
    </row>
    <row r="8141">
      <c r="B8141" s="1" t="str">
        <f>IFERROR(__xludf.DUMMYFUNCTION("""COMPUTED_VALUE"""),"Bash/Shell/PowerShell;C;C++;Java;Kotlin;Swift")</f>
        <v>Bash/Shell/PowerShell;C;C++;Java;Kotlin;Swift</v>
      </c>
      <c r="E8141" s="1" t="str">
        <f>IFERROR(__xludf.DUMMYFUNCTION("UNIQUE(SPLIT(B8141,"";""))"),"Bash/Shell/PowerShell")</f>
        <v>Bash/Shell/PowerShell</v>
      </c>
      <c r="F8141" s="1" t="str">
        <f>IFERROR(__xludf.DUMMYFUNCTION("""COMPUTED_VALUE"""),"C")</f>
        <v>C</v>
      </c>
      <c r="G8141" s="1" t="str">
        <f>IFERROR(__xludf.DUMMYFUNCTION("""COMPUTED_VALUE"""),"C++")</f>
        <v>C++</v>
      </c>
      <c r="H8141" s="1" t="str">
        <f>IFERROR(__xludf.DUMMYFUNCTION("""COMPUTED_VALUE"""),"Java")</f>
        <v>Java</v>
      </c>
      <c r="I8141" s="1" t="str">
        <f>IFERROR(__xludf.DUMMYFUNCTION("""COMPUTED_VALUE"""),"Kotlin")</f>
        <v>Kotlin</v>
      </c>
      <c r="J8141" s="1" t="str">
        <f>IFERROR(__xludf.DUMMYFUNCTION("""COMPUTED_VALUE"""),"Swift")</f>
        <v>Swift</v>
      </c>
    </row>
    <row r="8142">
      <c r="B8142" s="1" t="str">
        <f>IFERROR(__xludf.DUMMYFUNCTION("""COMPUTED_VALUE"""),"Bash/Shell/PowerShell;C++;C#;HTML/CSS;JavaScript;PHP;SQL")</f>
        <v>Bash/Shell/PowerShell;C++;C#;HTML/CSS;JavaScript;PHP;SQL</v>
      </c>
      <c r="E8142" s="1" t="str">
        <f>IFERROR(__xludf.DUMMYFUNCTION("UNIQUE(SPLIT(B8142,"";""))"),"Bash/Shell/PowerShell")</f>
        <v>Bash/Shell/PowerShell</v>
      </c>
      <c r="F8142" s="1" t="str">
        <f>IFERROR(__xludf.DUMMYFUNCTION("""COMPUTED_VALUE"""),"C++")</f>
        <v>C++</v>
      </c>
      <c r="G8142" s="1" t="str">
        <f>IFERROR(__xludf.DUMMYFUNCTION("""COMPUTED_VALUE"""),"C#")</f>
        <v>C#</v>
      </c>
      <c r="H8142" s="1" t="str">
        <f>IFERROR(__xludf.DUMMYFUNCTION("""COMPUTED_VALUE"""),"HTML/CSS")</f>
        <v>HTML/CSS</v>
      </c>
      <c r="I8142" s="1" t="str">
        <f>IFERROR(__xludf.DUMMYFUNCTION("""COMPUTED_VALUE"""),"JavaScript")</f>
        <v>JavaScript</v>
      </c>
      <c r="J8142" s="1" t="str">
        <f>IFERROR(__xludf.DUMMYFUNCTION("""COMPUTED_VALUE"""),"PHP")</f>
        <v>PHP</v>
      </c>
      <c r="K8142" s="1" t="str">
        <f>IFERROR(__xludf.DUMMYFUNCTION("""COMPUTED_VALUE"""),"SQL")</f>
        <v>SQL</v>
      </c>
    </row>
    <row r="8143">
      <c r="B8143" s="1" t="str">
        <f>IFERROR(__xludf.DUMMYFUNCTION("""COMPUTED_VALUE"""),"HTML/CSS;JavaScript;PHP;SQL")</f>
        <v>HTML/CSS;JavaScript;PHP;SQL</v>
      </c>
      <c r="E8143" s="1" t="str">
        <f>IFERROR(__xludf.DUMMYFUNCTION("UNIQUE(SPLIT(B8143,"";""))"),"HTML/CSS")</f>
        <v>HTML/CSS</v>
      </c>
      <c r="F8143" s="1" t="str">
        <f>IFERROR(__xludf.DUMMYFUNCTION("""COMPUTED_VALUE"""),"JavaScript")</f>
        <v>JavaScript</v>
      </c>
      <c r="G8143" s="1" t="str">
        <f>IFERROR(__xludf.DUMMYFUNCTION("""COMPUTED_VALUE"""),"PHP")</f>
        <v>PHP</v>
      </c>
      <c r="H8143" s="1" t="str">
        <f>IFERROR(__xludf.DUMMYFUNCTION("""COMPUTED_VALUE"""),"SQL")</f>
        <v>SQL</v>
      </c>
    </row>
    <row r="8144">
      <c r="B8144" s="1" t="str">
        <f>IFERROR(__xludf.DUMMYFUNCTION("""COMPUTED_VALUE"""),"Bash/Shell/PowerShell;C++;C#;JavaScript;Python")</f>
        <v>Bash/Shell/PowerShell;C++;C#;JavaScript;Python</v>
      </c>
      <c r="E8144" s="1" t="str">
        <f>IFERROR(__xludf.DUMMYFUNCTION("UNIQUE(SPLIT(B8144,"";""))"),"Bash/Shell/PowerShell")</f>
        <v>Bash/Shell/PowerShell</v>
      </c>
      <c r="F8144" s="1" t="str">
        <f>IFERROR(__xludf.DUMMYFUNCTION("""COMPUTED_VALUE"""),"C++")</f>
        <v>C++</v>
      </c>
      <c r="G8144" s="1" t="str">
        <f>IFERROR(__xludf.DUMMYFUNCTION("""COMPUTED_VALUE"""),"C#")</f>
        <v>C#</v>
      </c>
      <c r="H8144" s="1" t="str">
        <f>IFERROR(__xludf.DUMMYFUNCTION("""COMPUTED_VALUE"""),"JavaScript")</f>
        <v>JavaScript</v>
      </c>
      <c r="I8144" s="1" t="str">
        <f>IFERROR(__xludf.DUMMYFUNCTION("""COMPUTED_VALUE"""),"Python")</f>
        <v>Python</v>
      </c>
    </row>
    <row r="8145">
      <c r="B8145" s="1" t="str">
        <f>IFERROR(__xludf.DUMMYFUNCTION("""COMPUTED_VALUE"""),"Assembly;JavaScript;Python")</f>
        <v>Assembly;JavaScript;Python</v>
      </c>
      <c r="E8145" s="1" t="str">
        <f>IFERROR(__xludf.DUMMYFUNCTION("UNIQUE(SPLIT(B8145,"";""))"),"Assembly")</f>
        <v>Assembly</v>
      </c>
      <c r="F8145" s="1" t="str">
        <f>IFERROR(__xludf.DUMMYFUNCTION("""COMPUTED_VALUE"""),"JavaScript")</f>
        <v>JavaScript</v>
      </c>
      <c r="G8145" s="1" t="str">
        <f>IFERROR(__xludf.DUMMYFUNCTION("""COMPUTED_VALUE"""),"Python")</f>
        <v>Python</v>
      </c>
    </row>
    <row r="8146">
      <c r="B8146" s="1" t="str">
        <f>IFERROR(__xludf.DUMMYFUNCTION("""COMPUTED_VALUE"""),"Python;R")</f>
        <v>Python;R</v>
      </c>
      <c r="E8146" s="1" t="str">
        <f>IFERROR(__xludf.DUMMYFUNCTION("UNIQUE(SPLIT(B8146,"";""))"),"Python")</f>
        <v>Python</v>
      </c>
      <c r="F8146" s="1" t="str">
        <f>IFERROR(__xludf.DUMMYFUNCTION("""COMPUTED_VALUE"""),"R")</f>
        <v>R</v>
      </c>
    </row>
    <row r="8147">
      <c r="B8147" s="1" t="str">
        <f>IFERROR(__xludf.DUMMYFUNCTION("""COMPUTED_VALUE"""),"C#;HTML/CSS;JavaScript;SQL;TypeScript")</f>
        <v>C#;HTML/CSS;JavaScript;SQL;TypeScript</v>
      </c>
      <c r="E8147" s="1" t="str">
        <f>IFERROR(__xludf.DUMMYFUNCTION("UNIQUE(SPLIT(B8147,"";""))"),"C#")</f>
        <v>C#</v>
      </c>
      <c r="F8147" s="1" t="str">
        <f>IFERROR(__xludf.DUMMYFUNCTION("""COMPUTED_VALUE"""),"HTML/CSS")</f>
        <v>HTML/CSS</v>
      </c>
      <c r="G8147" s="1" t="str">
        <f>IFERROR(__xludf.DUMMYFUNCTION("""COMPUTED_VALUE"""),"JavaScript")</f>
        <v>JavaScript</v>
      </c>
      <c r="H8147" s="1" t="str">
        <f>IFERROR(__xludf.DUMMYFUNCTION("""COMPUTED_VALUE"""),"SQL")</f>
        <v>SQL</v>
      </c>
      <c r="I8147" s="1" t="str">
        <f>IFERROR(__xludf.DUMMYFUNCTION("""COMPUTED_VALUE"""),"TypeScript")</f>
        <v>TypeScript</v>
      </c>
    </row>
    <row r="8148">
      <c r="B8148" s="1" t="str">
        <f>IFERROR(__xludf.DUMMYFUNCTION("""COMPUTED_VALUE"""),"Java;JavaScript")</f>
        <v>Java;JavaScript</v>
      </c>
      <c r="E8148" s="1" t="str">
        <f>IFERROR(__xludf.DUMMYFUNCTION("UNIQUE(SPLIT(B8148,"";""))"),"Java")</f>
        <v>Java</v>
      </c>
      <c r="F8148" s="1" t="str">
        <f>IFERROR(__xludf.DUMMYFUNCTION("""COMPUTED_VALUE"""),"JavaScript")</f>
        <v>JavaScript</v>
      </c>
    </row>
    <row r="8149">
      <c r="B8149" s="1" t="str">
        <f>IFERROR(__xludf.DUMMYFUNCTION("""COMPUTED_VALUE"""),"Python")</f>
        <v>Python</v>
      </c>
      <c r="E8149" s="1" t="str">
        <f>IFERROR(__xludf.DUMMYFUNCTION("UNIQUE(SPLIT(B8149,"";""))"),"Python")</f>
        <v>Python</v>
      </c>
    </row>
    <row r="8150">
      <c r="B8150" s="1" t="str">
        <f>IFERROR(__xludf.DUMMYFUNCTION("""COMPUTED_VALUE"""),"JavaScript;TypeScript;WebAssembly")</f>
        <v>JavaScript;TypeScript;WebAssembly</v>
      </c>
      <c r="E8150" s="1" t="str">
        <f>IFERROR(__xludf.DUMMYFUNCTION("UNIQUE(SPLIT(B8150,"";""))"),"JavaScript")</f>
        <v>JavaScript</v>
      </c>
      <c r="F8150" s="1" t="str">
        <f>IFERROR(__xludf.DUMMYFUNCTION("""COMPUTED_VALUE"""),"TypeScript")</f>
        <v>TypeScript</v>
      </c>
      <c r="G8150" s="1" t="str">
        <f>IFERROR(__xludf.DUMMYFUNCTION("""COMPUTED_VALUE"""),"WebAssembly")</f>
        <v>WebAssembly</v>
      </c>
    </row>
    <row r="8151">
      <c r="B8151" s="1" t="str">
        <f>IFERROR(__xludf.DUMMYFUNCTION("""COMPUTED_VALUE"""),"JavaScript;PHP")</f>
        <v>JavaScript;PHP</v>
      </c>
      <c r="E8151" s="1" t="str">
        <f>IFERROR(__xludf.DUMMYFUNCTION("UNIQUE(SPLIT(B8151,"";""))"),"JavaScript")</f>
        <v>JavaScript</v>
      </c>
      <c r="F8151" s="1" t="str">
        <f>IFERROR(__xludf.DUMMYFUNCTION("""COMPUTED_VALUE"""),"PHP")</f>
        <v>PHP</v>
      </c>
    </row>
    <row r="8152">
      <c r="B8152" s="1" t="str">
        <f>IFERROR(__xludf.DUMMYFUNCTION("""COMPUTED_VALUE"""),"Clojure")</f>
        <v>Clojure</v>
      </c>
      <c r="E8152" s="1" t="str">
        <f>IFERROR(__xludf.DUMMYFUNCTION("UNIQUE(SPLIT(B8152,"";""))"),"Clojure")</f>
        <v>Clojure</v>
      </c>
    </row>
    <row r="8153">
      <c r="B8153" s="1" t="str">
        <f>IFERROR(__xludf.DUMMYFUNCTION("""COMPUTED_VALUE"""),"HTML/CSS;Java;JavaScript;SQL;Other(s):")</f>
        <v>HTML/CSS;Java;JavaScript;SQL;Other(s):</v>
      </c>
      <c r="E8153" s="1" t="str">
        <f>IFERROR(__xludf.DUMMYFUNCTION("UNIQUE(SPLIT(B8153,"";""))"),"HTML/CSS")</f>
        <v>HTML/CSS</v>
      </c>
      <c r="F8153" s="1" t="str">
        <f>IFERROR(__xludf.DUMMYFUNCTION("""COMPUTED_VALUE"""),"Java")</f>
        <v>Java</v>
      </c>
      <c r="G8153" s="1" t="str">
        <f>IFERROR(__xludf.DUMMYFUNCTION("""COMPUTED_VALUE"""),"JavaScript")</f>
        <v>JavaScript</v>
      </c>
      <c r="H8153" s="1" t="str">
        <f>IFERROR(__xludf.DUMMYFUNCTION("""COMPUTED_VALUE"""),"SQL")</f>
        <v>SQL</v>
      </c>
      <c r="I8153" s="1" t="str">
        <f>IFERROR(__xludf.DUMMYFUNCTION("""COMPUTED_VALUE"""),"Other(s):")</f>
        <v>Other(s):</v>
      </c>
    </row>
    <row r="8154">
      <c r="B8154" s="1" t="str">
        <f>IFERROR(__xludf.DUMMYFUNCTION("""COMPUTED_VALUE"""),"Bash/Shell/PowerShell;C;C++;Clojure;HTML/CSS;JavaScript;Python;SQL;TypeScript")</f>
        <v>Bash/Shell/PowerShell;C;C++;Clojure;HTML/CSS;JavaScript;Python;SQL;TypeScript</v>
      </c>
      <c r="E8154" s="1" t="str">
        <f>IFERROR(__xludf.DUMMYFUNCTION("UNIQUE(SPLIT(B8154,"";""))"),"Bash/Shell/PowerShell")</f>
        <v>Bash/Shell/PowerShell</v>
      </c>
      <c r="F8154" s="1" t="str">
        <f>IFERROR(__xludf.DUMMYFUNCTION("""COMPUTED_VALUE"""),"C")</f>
        <v>C</v>
      </c>
      <c r="G8154" s="1" t="str">
        <f>IFERROR(__xludf.DUMMYFUNCTION("""COMPUTED_VALUE"""),"C++")</f>
        <v>C++</v>
      </c>
      <c r="H8154" s="1" t="str">
        <f>IFERROR(__xludf.DUMMYFUNCTION("""COMPUTED_VALUE"""),"Clojure")</f>
        <v>Clojure</v>
      </c>
      <c r="I8154" s="1" t="str">
        <f>IFERROR(__xludf.DUMMYFUNCTION("""COMPUTED_VALUE"""),"HTML/CSS")</f>
        <v>HTML/CSS</v>
      </c>
      <c r="J8154" s="1" t="str">
        <f>IFERROR(__xludf.DUMMYFUNCTION("""COMPUTED_VALUE"""),"JavaScript")</f>
        <v>JavaScript</v>
      </c>
      <c r="K8154" s="1" t="str">
        <f>IFERROR(__xludf.DUMMYFUNCTION("""COMPUTED_VALUE"""),"Python")</f>
        <v>Python</v>
      </c>
      <c r="L8154" s="1" t="str">
        <f>IFERROR(__xludf.DUMMYFUNCTION("""COMPUTED_VALUE"""),"SQL")</f>
        <v>SQL</v>
      </c>
      <c r="M8154" s="1" t="str">
        <f>IFERROR(__xludf.DUMMYFUNCTION("""COMPUTED_VALUE"""),"TypeScript")</f>
        <v>TypeScript</v>
      </c>
    </row>
    <row r="8155">
      <c r="B8155" s="1" t="str">
        <f>IFERROR(__xludf.DUMMYFUNCTION("""COMPUTED_VALUE"""),"Bash/Shell/PowerShell;C++;C#;HTML/CSS;JavaScript;Swift")</f>
        <v>Bash/Shell/PowerShell;C++;C#;HTML/CSS;JavaScript;Swift</v>
      </c>
      <c r="E8155" s="1" t="str">
        <f>IFERROR(__xludf.DUMMYFUNCTION("UNIQUE(SPLIT(B8155,"";""))"),"Bash/Shell/PowerShell")</f>
        <v>Bash/Shell/PowerShell</v>
      </c>
      <c r="F8155" s="1" t="str">
        <f>IFERROR(__xludf.DUMMYFUNCTION("""COMPUTED_VALUE"""),"C++")</f>
        <v>C++</v>
      </c>
      <c r="G8155" s="1" t="str">
        <f>IFERROR(__xludf.DUMMYFUNCTION("""COMPUTED_VALUE"""),"C#")</f>
        <v>C#</v>
      </c>
      <c r="H8155" s="1" t="str">
        <f>IFERROR(__xludf.DUMMYFUNCTION("""COMPUTED_VALUE"""),"HTML/CSS")</f>
        <v>HTML/CSS</v>
      </c>
      <c r="I8155" s="1" t="str">
        <f>IFERROR(__xludf.DUMMYFUNCTION("""COMPUTED_VALUE"""),"JavaScript")</f>
        <v>JavaScript</v>
      </c>
      <c r="J8155" s="1" t="str">
        <f>IFERROR(__xludf.DUMMYFUNCTION("""COMPUTED_VALUE"""),"Swift")</f>
        <v>Swift</v>
      </c>
    </row>
    <row r="8156">
      <c r="B8156" s="1" t="str">
        <f>IFERROR(__xludf.DUMMYFUNCTION("""COMPUTED_VALUE"""),"C;Python")</f>
        <v>C;Python</v>
      </c>
      <c r="E8156" s="1" t="str">
        <f>IFERROR(__xludf.DUMMYFUNCTION("UNIQUE(SPLIT(B8156,"";""))"),"C")</f>
        <v>C</v>
      </c>
      <c r="F8156" s="1" t="str">
        <f>IFERROR(__xludf.DUMMYFUNCTION("""COMPUTED_VALUE"""),"Python")</f>
        <v>Python</v>
      </c>
    </row>
    <row r="8157">
      <c r="B8157" s="1" t="str">
        <f>IFERROR(__xludf.DUMMYFUNCTION("""COMPUTED_VALUE"""),"HTML/CSS;Java;JavaScript;SQL")</f>
        <v>HTML/CSS;Java;JavaScript;SQL</v>
      </c>
      <c r="E8157" s="1" t="str">
        <f>IFERROR(__xludf.DUMMYFUNCTION("UNIQUE(SPLIT(B8157,"";""))"),"HTML/CSS")</f>
        <v>HTML/CSS</v>
      </c>
      <c r="F8157" s="1" t="str">
        <f>IFERROR(__xludf.DUMMYFUNCTION("""COMPUTED_VALUE"""),"Java")</f>
        <v>Java</v>
      </c>
      <c r="G8157" s="1" t="str">
        <f>IFERROR(__xludf.DUMMYFUNCTION("""COMPUTED_VALUE"""),"JavaScript")</f>
        <v>JavaScript</v>
      </c>
      <c r="H8157" s="1" t="str">
        <f>IFERROR(__xludf.DUMMYFUNCTION("""COMPUTED_VALUE"""),"SQL")</f>
        <v>SQL</v>
      </c>
    </row>
    <row r="8158">
      <c r="B8158" s="1" t="str">
        <f>IFERROR(__xludf.DUMMYFUNCTION("""COMPUTED_VALUE"""),"Dart;HTML/CSS;Java;JavaScript;Kotlin;Swift")</f>
        <v>Dart;HTML/CSS;Java;JavaScript;Kotlin;Swift</v>
      </c>
      <c r="E8158" s="1" t="str">
        <f>IFERROR(__xludf.DUMMYFUNCTION("UNIQUE(SPLIT(B8158,"";""))"),"Dart")</f>
        <v>Dart</v>
      </c>
      <c r="F8158" s="1" t="str">
        <f>IFERROR(__xludf.DUMMYFUNCTION("""COMPUTED_VALUE"""),"HTML/CSS")</f>
        <v>HTML/CSS</v>
      </c>
      <c r="G8158" s="1" t="str">
        <f>IFERROR(__xludf.DUMMYFUNCTION("""COMPUTED_VALUE"""),"Java")</f>
        <v>Java</v>
      </c>
      <c r="H8158" s="1" t="str">
        <f>IFERROR(__xludf.DUMMYFUNCTION("""COMPUTED_VALUE"""),"JavaScript")</f>
        <v>JavaScript</v>
      </c>
      <c r="I8158" s="1" t="str">
        <f>IFERROR(__xludf.DUMMYFUNCTION("""COMPUTED_VALUE"""),"Kotlin")</f>
        <v>Kotlin</v>
      </c>
      <c r="J8158" s="1" t="str">
        <f>IFERROR(__xludf.DUMMYFUNCTION("""COMPUTED_VALUE"""),"Swift")</f>
        <v>Swift</v>
      </c>
    </row>
    <row r="8159">
      <c r="B8159" s="1" t="str">
        <f>IFERROR(__xludf.DUMMYFUNCTION("""COMPUTED_VALUE"""),"Assembly;HTML/CSS;JavaScript;Ruby")</f>
        <v>Assembly;HTML/CSS;JavaScript;Ruby</v>
      </c>
      <c r="E8159" s="1" t="str">
        <f>IFERROR(__xludf.DUMMYFUNCTION("UNIQUE(SPLIT(B8159,"";""))"),"Assembly")</f>
        <v>Assembly</v>
      </c>
      <c r="F8159" s="1" t="str">
        <f>IFERROR(__xludf.DUMMYFUNCTION("""COMPUTED_VALUE"""),"HTML/CSS")</f>
        <v>HTML/CSS</v>
      </c>
      <c r="G8159" s="1" t="str">
        <f>IFERROR(__xludf.DUMMYFUNCTION("""COMPUTED_VALUE"""),"JavaScript")</f>
        <v>JavaScript</v>
      </c>
      <c r="H8159" s="1" t="str">
        <f>IFERROR(__xludf.DUMMYFUNCTION("""COMPUTED_VALUE"""),"Ruby")</f>
        <v>Ruby</v>
      </c>
    </row>
    <row r="8160">
      <c r="B8160" s="1" t="str">
        <f>IFERROR(__xludf.DUMMYFUNCTION("""COMPUTED_VALUE"""),"HTML/CSS;JavaScript")</f>
        <v>HTML/CSS;JavaScript</v>
      </c>
      <c r="E8160" s="1" t="str">
        <f>IFERROR(__xludf.DUMMYFUNCTION("UNIQUE(SPLIT(B8160,"";""))"),"HTML/CSS")</f>
        <v>HTML/CSS</v>
      </c>
      <c r="F8160" s="1" t="str">
        <f>IFERROR(__xludf.DUMMYFUNCTION("""COMPUTED_VALUE"""),"JavaScript")</f>
        <v>JavaScript</v>
      </c>
    </row>
    <row r="8161">
      <c r="B8161" s="1" t="str">
        <f>IFERROR(__xludf.DUMMYFUNCTION("""COMPUTED_VALUE"""),"Bash/Shell/PowerShell;C#;HTML/CSS;JavaScript;PHP;SQL;TypeScript")</f>
        <v>Bash/Shell/PowerShell;C#;HTML/CSS;JavaScript;PHP;SQL;TypeScript</v>
      </c>
      <c r="E8161" s="1" t="str">
        <f>IFERROR(__xludf.DUMMYFUNCTION("UNIQUE(SPLIT(B8161,"";""))"),"Bash/Shell/PowerShell")</f>
        <v>Bash/Shell/PowerShell</v>
      </c>
      <c r="F8161" s="1" t="str">
        <f>IFERROR(__xludf.DUMMYFUNCTION("""COMPUTED_VALUE"""),"C#")</f>
        <v>C#</v>
      </c>
      <c r="G8161" s="1" t="str">
        <f>IFERROR(__xludf.DUMMYFUNCTION("""COMPUTED_VALUE"""),"HTML/CSS")</f>
        <v>HTML/CSS</v>
      </c>
      <c r="H8161" s="1" t="str">
        <f>IFERROR(__xludf.DUMMYFUNCTION("""COMPUTED_VALUE"""),"JavaScript")</f>
        <v>JavaScript</v>
      </c>
      <c r="I8161" s="1" t="str">
        <f>IFERROR(__xludf.DUMMYFUNCTION("""COMPUTED_VALUE"""),"PHP")</f>
        <v>PHP</v>
      </c>
      <c r="J8161" s="1" t="str">
        <f>IFERROR(__xludf.DUMMYFUNCTION("""COMPUTED_VALUE"""),"SQL")</f>
        <v>SQL</v>
      </c>
      <c r="K8161" s="1" t="str">
        <f>IFERROR(__xludf.DUMMYFUNCTION("""COMPUTED_VALUE"""),"TypeScript")</f>
        <v>TypeScript</v>
      </c>
    </row>
    <row r="8162">
      <c r="B8162" s="1" t="str">
        <f>IFERROR(__xludf.DUMMYFUNCTION("""COMPUTED_VALUE"""),"C#;HTML/CSS;Java;JavaScript;PHP;SQL")</f>
        <v>C#;HTML/CSS;Java;JavaScript;PHP;SQL</v>
      </c>
      <c r="E8162" s="1" t="str">
        <f>IFERROR(__xludf.DUMMYFUNCTION("UNIQUE(SPLIT(B8162,"";""))"),"C#")</f>
        <v>C#</v>
      </c>
      <c r="F8162" s="1" t="str">
        <f>IFERROR(__xludf.DUMMYFUNCTION("""COMPUTED_VALUE"""),"HTML/CSS")</f>
        <v>HTML/CSS</v>
      </c>
      <c r="G8162" s="1" t="str">
        <f>IFERROR(__xludf.DUMMYFUNCTION("""COMPUTED_VALUE"""),"Java")</f>
        <v>Java</v>
      </c>
      <c r="H8162" s="1" t="str">
        <f>IFERROR(__xludf.DUMMYFUNCTION("""COMPUTED_VALUE"""),"JavaScript")</f>
        <v>JavaScript</v>
      </c>
      <c r="I8162" s="1" t="str">
        <f>IFERROR(__xludf.DUMMYFUNCTION("""COMPUTED_VALUE"""),"PHP")</f>
        <v>PHP</v>
      </c>
      <c r="J8162" s="1" t="str">
        <f>IFERROR(__xludf.DUMMYFUNCTION("""COMPUTED_VALUE"""),"SQL")</f>
        <v>SQL</v>
      </c>
    </row>
    <row r="8163">
      <c r="B8163" s="1" t="str">
        <f>IFERROR(__xludf.DUMMYFUNCTION("""COMPUTED_VALUE"""),"Dart;HTML/CSS;Java;JavaScript;Python")</f>
        <v>Dart;HTML/CSS;Java;JavaScript;Python</v>
      </c>
      <c r="E8163" s="1" t="str">
        <f>IFERROR(__xludf.DUMMYFUNCTION("UNIQUE(SPLIT(B8163,"";""))"),"Dart")</f>
        <v>Dart</v>
      </c>
      <c r="F8163" s="1" t="str">
        <f>IFERROR(__xludf.DUMMYFUNCTION("""COMPUTED_VALUE"""),"HTML/CSS")</f>
        <v>HTML/CSS</v>
      </c>
      <c r="G8163" s="1" t="str">
        <f>IFERROR(__xludf.DUMMYFUNCTION("""COMPUTED_VALUE"""),"Java")</f>
        <v>Java</v>
      </c>
      <c r="H8163" s="1" t="str">
        <f>IFERROR(__xludf.DUMMYFUNCTION("""COMPUTED_VALUE"""),"JavaScript")</f>
        <v>JavaScript</v>
      </c>
      <c r="I8163" s="1" t="str">
        <f>IFERROR(__xludf.DUMMYFUNCTION("""COMPUTED_VALUE"""),"Python")</f>
        <v>Python</v>
      </c>
    </row>
    <row r="8164">
      <c r="B8164" s="1" t="str">
        <f>IFERROR(__xludf.DUMMYFUNCTION("""COMPUTED_VALUE"""),"Bash/Shell/PowerShell;C;C++;HTML/CSS;Java;JavaScript;PHP;Python;SQL")</f>
        <v>Bash/Shell/PowerShell;C;C++;HTML/CSS;Java;JavaScript;PHP;Python;SQL</v>
      </c>
      <c r="E8164" s="1" t="str">
        <f>IFERROR(__xludf.DUMMYFUNCTION("UNIQUE(SPLIT(B8164,"";""))"),"Bash/Shell/PowerShell")</f>
        <v>Bash/Shell/PowerShell</v>
      </c>
      <c r="F8164" s="1" t="str">
        <f>IFERROR(__xludf.DUMMYFUNCTION("""COMPUTED_VALUE"""),"C")</f>
        <v>C</v>
      </c>
      <c r="G8164" s="1" t="str">
        <f>IFERROR(__xludf.DUMMYFUNCTION("""COMPUTED_VALUE"""),"C++")</f>
        <v>C++</v>
      </c>
      <c r="H8164" s="1" t="str">
        <f>IFERROR(__xludf.DUMMYFUNCTION("""COMPUTED_VALUE"""),"HTML/CSS")</f>
        <v>HTML/CSS</v>
      </c>
      <c r="I8164" s="1" t="str">
        <f>IFERROR(__xludf.DUMMYFUNCTION("""COMPUTED_VALUE"""),"Java")</f>
        <v>Java</v>
      </c>
      <c r="J8164" s="1" t="str">
        <f>IFERROR(__xludf.DUMMYFUNCTION("""COMPUTED_VALUE"""),"JavaScript")</f>
        <v>JavaScript</v>
      </c>
      <c r="K8164" s="1" t="str">
        <f>IFERROR(__xludf.DUMMYFUNCTION("""COMPUTED_VALUE"""),"PHP")</f>
        <v>PHP</v>
      </c>
      <c r="L8164" s="1" t="str">
        <f>IFERROR(__xludf.DUMMYFUNCTION("""COMPUTED_VALUE"""),"Python")</f>
        <v>Python</v>
      </c>
      <c r="M8164" s="1" t="str">
        <f>IFERROR(__xludf.DUMMYFUNCTION("""COMPUTED_VALUE"""),"SQL")</f>
        <v>SQL</v>
      </c>
    </row>
    <row r="8165">
      <c r="B8165" s="1" t="str">
        <f>IFERROR(__xludf.DUMMYFUNCTION("""COMPUTED_VALUE"""),"Objective-C;Ruby;Swift")</f>
        <v>Objective-C;Ruby;Swift</v>
      </c>
      <c r="E8165" s="1" t="str">
        <f>IFERROR(__xludf.DUMMYFUNCTION("UNIQUE(SPLIT(B8165,"";""))"),"Objective-C")</f>
        <v>Objective-C</v>
      </c>
      <c r="F8165" s="1" t="str">
        <f>IFERROR(__xludf.DUMMYFUNCTION("""COMPUTED_VALUE"""),"Ruby")</f>
        <v>Ruby</v>
      </c>
      <c r="G8165" s="1" t="str">
        <f>IFERROR(__xludf.DUMMYFUNCTION("""COMPUTED_VALUE"""),"Swift")</f>
        <v>Swift</v>
      </c>
    </row>
    <row r="8166">
      <c r="B8166" s="1" t="str">
        <f>IFERROR(__xludf.DUMMYFUNCTION("""COMPUTED_VALUE"""),"HTML/CSS;Java;JavaScript;SQL;TypeScript")</f>
        <v>HTML/CSS;Java;JavaScript;SQL;TypeScript</v>
      </c>
      <c r="E8166" s="1" t="str">
        <f>IFERROR(__xludf.DUMMYFUNCTION("UNIQUE(SPLIT(B8166,"";""))"),"HTML/CSS")</f>
        <v>HTML/CSS</v>
      </c>
      <c r="F8166" s="1" t="str">
        <f>IFERROR(__xludf.DUMMYFUNCTION("""COMPUTED_VALUE"""),"Java")</f>
        <v>Java</v>
      </c>
      <c r="G8166" s="1" t="str">
        <f>IFERROR(__xludf.DUMMYFUNCTION("""COMPUTED_VALUE"""),"JavaScript")</f>
        <v>JavaScript</v>
      </c>
      <c r="H8166" s="1" t="str">
        <f>IFERROR(__xludf.DUMMYFUNCTION("""COMPUTED_VALUE"""),"SQL")</f>
        <v>SQL</v>
      </c>
      <c r="I8166" s="1" t="str">
        <f>IFERROR(__xludf.DUMMYFUNCTION("""COMPUTED_VALUE"""),"TypeScript")</f>
        <v>TypeScript</v>
      </c>
    </row>
    <row r="8167">
      <c r="B8167" s="1" t="str">
        <f>IFERROR(__xludf.DUMMYFUNCTION("""COMPUTED_VALUE"""),"Python")</f>
        <v>Python</v>
      </c>
      <c r="E8167" s="1" t="str">
        <f>IFERROR(__xludf.DUMMYFUNCTION("UNIQUE(SPLIT(B8167,"";""))"),"Python")</f>
        <v>Python</v>
      </c>
    </row>
    <row r="8168">
      <c r="B8168" s="1" t="str">
        <f>IFERROR(__xludf.DUMMYFUNCTION("""COMPUTED_VALUE"""),"C#;HTML/CSS;Java;JavaScript;SQL")</f>
        <v>C#;HTML/CSS;Java;JavaScript;SQL</v>
      </c>
      <c r="E8168" s="1" t="str">
        <f>IFERROR(__xludf.DUMMYFUNCTION("UNIQUE(SPLIT(B8168,"";""))"),"C#")</f>
        <v>C#</v>
      </c>
      <c r="F8168" s="1" t="str">
        <f>IFERROR(__xludf.DUMMYFUNCTION("""COMPUTED_VALUE"""),"HTML/CSS")</f>
        <v>HTML/CSS</v>
      </c>
      <c r="G8168" s="1" t="str">
        <f>IFERROR(__xludf.DUMMYFUNCTION("""COMPUTED_VALUE"""),"Java")</f>
        <v>Java</v>
      </c>
      <c r="H8168" s="1" t="str">
        <f>IFERROR(__xludf.DUMMYFUNCTION("""COMPUTED_VALUE"""),"JavaScript")</f>
        <v>JavaScript</v>
      </c>
      <c r="I8168" s="1" t="str">
        <f>IFERROR(__xludf.DUMMYFUNCTION("""COMPUTED_VALUE"""),"SQL")</f>
        <v>SQL</v>
      </c>
    </row>
    <row r="8169">
      <c r="B8169" s="1" t="str">
        <f>IFERROR(__xludf.DUMMYFUNCTION("""COMPUTED_VALUE"""),"Bash/Shell/PowerShell;C++;Python;Other(s):")</f>
        <v>Bash/Shell/PowerShell;C++;Python;Other(s):</v>
      </c>
      <c r="E8169" s="1" t="str">
        <f>IFERROR(__xludf.DUMMYFUNCTION("UNIQUE(SPLIT(B8169,"";""))"),"Bash/Shell/PowerShell")</f>
        <v>Bash/Shell/PowerShell</v>
      </c>
      <c r="F8169" s="1" t="str">
        <f>IFERROR(__xludf.DUMMYFUNCTION("""COMPUTED_VALUE"""),"C++")</f>
        <v>C++</v>
      </c>
      <c r="G8169" s="1" t="str">
        <f>IFERROR(__xludf.DUMMYFUNCTION("""COMPUTED_VALUE"""),"Python")</f>
        <v>Python</v>
      </c>
      <c r="H8169" s="1" t="str">
        <f>IFERROR(__xludf.DUMMYFUNCTION("""COMPUTED_VALUE"""),"Other(s):")</f>
        <v>Other(s):</v>
      </c>
    </row>
    <row r="8170">
      <c r="B8170" s="1" t="str">
        <f>IFERROR(__xludf.DUMMYFUNCTION("""COMPUTED_VALUE"""),"C++;C#;HTML/CSS;Objective-C;Python;Swift")</f>
        <v>C++;C#;HTML/CSS;Objective-C;Python;Swift</v>
      </c>
      <c r="E8170" s="1" t="str">
        <f>IFERROR(__xludf.DUMMYFUNCTION("UNIQUE(SPLIT(B8170,"";""))"),"C++")</f>
        <v>C++</v>
      </c>
      <c r="F8170" s="1" t="str">
        <f>IFERROR(__xludf.DUMMYFUNCTION("""COMPUTED_VALUE"""),"C#")</f>
        <v>C#</v>
      </c>
      <c r="G8170" s="1" t="str">
        <f>IFERROR(__xludf.DUMMYFUNCTION("""COMPUTED_VALUE"""),"HTML/CSS")</f>
        <v>HTML/CSS</v>
      </c>
      <c r="H8170" s="1" t="str">
        <f>IFERROR(__xludf.DUMMYFUNCTION("""COMPUTED_VALUE"""),"Objective-C")</f>
        <v>Objective-C</v>
      </c>
      <c r="I8170" s="1" t="str">
        <f>IFERROR(__xludf.DUMMYFUNCTION("""COMPUTED_VALUE"""),"Python")</f>
        <v>Python</v>
      </c>
      <c r="J8170" s="1" t="str">
        <f>IFERROR(__xludf.DUMMYFUNCTION("""COMPUTED_VALUE"""),"Swift")</f>
        <v>Swift</v>
      </c>
    </row>
    <row r="8171">
      <c r="B8171" s="1" t="str">
        <f>IFERROR(__xludf.DUMMYFUNCTION("""COMPUTED_VALUE"""),"C#;HTML/CSS;JavaScript;SQL;TypeScript")</f>
        <v>C#;HTML/CSS;JavaScript;SQL;TypeScript</v>
      </c>
      <c r="E8171" s="1" t="str">
        <f>IFERROR(__xludf.DUMMYFUNCTION("UNIQUE(SPLIT(B8171,"";""))"),"C#")</f>
        <v>C#</v>
      </c>
      <c r="F8171" s="1" t="str">
        <f>IFERROR(__xludf.DUMMYFUNCTION("""COMPUTED_VALUE"""),"HTML/CSS")</f>
        <v>HTML/CSS</v>
      </c>
      <c r="G8171" s="1" t="str">
        <f>IFERROR(__xludf.DUMMYFUNCTION("""COMPUTED_VALUE"""),"JavaScript")</f>
        <v>JavaScript</v>
      </c>
      <c r="H8171" s="1" t="str">
        <f>IFERROR(__xludf.DUMMYFUNCTION("""COMPUTED_VALUE"""),"SQL")</f>
        <v>SQL</v>
      </c>
      <c r="I8171" s="1" t="str">
        <f>IFERROR(__xludf.DUMMYFUNCTION("""COMPUTED_VALUE"""),"TypeScript")</f>
        <v>TypeScript</v>
      </c>
    </row>
    <row r="8172">
      <c r="B8172" s="1" t="str">
        <f>IFERROR(__xludf.DUMMYFUNCTION("""COMPUTED_VALUE"""),"HTML/CSS;JavaScript;PHP;SQL;TypeScript")</f>
        <v>HTML/CSS;JavaScript;PHP;SQL;TypeScript</v>
      </c>
      <c r="E8172" s="1" t="str">
        <f>IFERROR(__xludf.DUMMYFUNCTION("UNIQUE(SPLIT(B8172,"";""))"),"HTML/CSS")</f>
        <v>HTML/CSS</v>
      </c>
      <c r="F8172" s="1" t="str">
        <f>IFERROR(__xludf.DUMMYFUNCTION("""COMPUTED_VALUE"""),"JavaScript")</f>
        <v>JavaScript</v>
      </c>
      <c r="G8172" s="1" t="str">
        <f>IFERROR(__xludf.DUMMYFUNCTION("""COMPUTED_VALUE"""),"PHP")</f>
        <v>PHP</v>
      </c>
      <c r="H8172" s="1" t="str">
        <f>IFERROR(__xludf.DUMMYFUNCTION("""COMPUTED_VALUE"""),"SQL")</f>
        <v>SQL</v>
      </c>
      <c r="I8172" s="1" t="str">
        <f>IFERROR(__xludf.DUMMYFUNCTION("""COMPUTED_VALUE"""),"TypeScript")</f>
        <v>TypeScript</v>
      </c>
    </row>
    <row r="8173">
      <c r="B8173" s="1" t="str">
        <f>IFERROR(__xludf.DUMMYFUNCTION("""COMPUTED_VALUE"""),"Bash/Shell/PowerShell;Python;R;Ruby;SQL")</f>
        <v>Bash/Shell/PowerShell;Python;R;Ruby;SQL</v>
      </c>
      <c r="E8173" s="1" t="str">
        <f>IFERROR(__xludf.DUMMYFUNCTION("UNIQUE(SPLIT(B8173,"";""))"),"Bash/Shell/PowerShell")</f>
        <v>Bash/Shell/PowerShell</v>
      </c>
      <c r="F8173" s="1" t="str">
        <f>IFERROR(__xludf.DUMMYFUNCTION("""COMPUTED_VALUE"""),"Python")</f>
        <v>Python</v>
      </c>
      <c r="G8173" s="1" t="str">
        <f>IFERROR(__xludf.DUMMYFUNCTION("""COMPUTED_VALUE"""),"R")</f>
        <v>R</v>
      </c>
      <c r="H8173" s="1" t="str">
        <f>IFERROR(__xludf.DUMMYFUNCTION("""COMPUTED_VALUE"""),"Ruby")</f>
        <v>Ruby</v>
      </c>
      <c r="I8173" s="1" t="str">
        <f>IFERROR(__xludf.DUMMYFUNCTION("""COMPUTED_VALUE"""),"SQL")</f>
        <v>SQL</v>
      </c>
    </row>
    <row r="8174">
      <c r="B8174" s="1" t="str">
        <f>IFERROR(__xludf.DUMMYFUNCTION("""COMPUTED_VALUE"""),"Java;JavaScript")</f>
        <v>Java;JavaScript</v>
      </c>
      <c r="E8174" s="1" t="str">
        <f>IFERROR(__xludf.DUMMYFUNCTION("UNIQUE(SPLIT(B8174,"";""))"),"Java")</f>
        <v>Java</v>
      </c>
      <c r="F8174" s="1" t="str">
        <f>IFERROR(__xludf.DUMMYFUNCTION("""COMPUTED_VALUE"""),"JavaScript")</f>
        <v>JavaScript</v>
      </c>
    </row>
    <row r="8175">
      <c r="B8175" s="1" t="str">
        <f>IFERROR(__xludf.DUMMYFUNCTION("""COMPUTED_VALUE"""),"Assembly;C++;HTML/CSS;JavaScript;PHP;SQL")</f>
        <v>Assembly;C++;HTML/CSS;JavaScript;PHP;SQL</v>
      </c>
      <c r="E8175" s="1" t="str">
        <f>IFERROR(__xludf.DUMMYFUNCTION("UNIQUE(SPLIT(B8175,"";""))"),"Assembly")</f>
        <v>Assembly</v>
      </c>
      <c r="F8175" s="1" t="str">
        <f>IFERROR(__xludf.DUMMYFUNCTION("""COMPUTED_VALUE"""),"C++")</f>
        <v>C++</v>
      </c>
      <c r="G8175" s="1" t="str">
        <f>IFERROR(__xludf.DUMMYFUNCTION("""COMPUTED_VALUE"""),"HTML/CSS")</f>
        <v>HTML/CSS</v>
      </c>
      <c r="H8175" s="1" t="str">
        <f>IFERROR(__xludf.DUMMYFUNCTION("""COMPUTED_VALUE"""),"JavaScript")</f>
        <v>JavaScript</v>
      </c>
      <c r="I8175" s="1" t="str">
        <f>IFERROR(__xludf.DUMMYFUNCTION("""COMPUTED_VALUE"""),"PHP")</f>
        <v>PHP</v>
      </c>
      <c r="J8175" s="1" t="str">
        <f>IFERROR(__xludf.DUMMYFUNCTION("""COMPUTED_VALUE"""),"SQL")</f>
        <v>SQL</v>
      </c>
    </row>
    <row r="8176">
      <c r="B8176" s="1" t="str">
        <f>IFERROR(__xludf.DUMMYFUNCTION("""COMPUTED_VALUE"""),"Java;Python")</f>
        <v>Java;Python</v>
      </c>
      <c r="E8176" s="1" t="str">
        <f>IFERROR(__xludf.DUMMYFUNCTION("UNIQUE(SPLIT(B8176,"";""))"),"Java")</f>
        <v>Java</v>
      </c>
      <c r="F8176" s="1" t="str">
        <f>IFERROR(__xludf.DUMMYFUNCTION("""COMPUTED_VALUE"""),"Python")</f>
        <v>Python</v>
      </c>
    </row>
    <row r="8177">
      <c r="B8177" s="1" t="str">
        <f>IFERROR(__xludf.DUMMYFUNCTION("""COMPUTED_VALUE"""),"C;C++;HTML/CSS;JavaScript;PHP")</f>
        <v>C;C++;HTML/CSS;JavaScript;PHP</v>
      </c>
      <c r="E8177" s="1" t="str">
        <f>IFERROR(__xludf.DUMMYFUNCTION("UNIQUE(SPLIT(B8177,"";""))"),"C")</f>
        <v>C</v>
      </c>
      <c r="F8177" s="1" t="str">
        <f>IFERROR(__xludf.DUMMYFUNCTION("""COMPUTED_VALUE"""),"C++")</f>
        <v>C++</v>
      </c>
      <c r="G8177" s="1" t="str">
        <f>IFERROR(__xludf.DUMMYFUNCTION("""COMPUTED_VALUE"""),"HTML/CSS")</f>
        <v>HTML/CSS</v>
      </c>
      <c r="H8177" s="1" t="str">
        <f>IFERROR(__xludf.DUMMYFUNCTION("""COMPUTED_VALUE"""),"JavaScript")</f>
        <v>JavaScript</v>
      </c>
      <c r="I8177" s="1" t="str">
        <f>IFERROR(__xludf.DUMMYFUNCTION("""COMPUTED_VALUE"""),"PHP")</f>
        <v>PHP</v>
      </c>
    </row>
    <row r="8178">
      <c r="B8178" s="1" t="str">
        <f>IFERROR(__xludf.DUMMYFUNCTION("""COMPUTED_VALUE"""),"Bash/Shell/PowerShell;HTML/CSS;JavaScript;PHP;SQL")</f>
        <v>Bash/Shell/PowerShell;HTML/CSS;JavaScript;PHP;SQL</v>
      </c>
      <c r="E8178" s="1" t="str">
        <f>IFERROR(__xludf.DUMMYFUNCTION("UNIQUE(SPLIT(B8178,"";""))"),"Bash/Shell/PowerShell")</f>
        <v>Bash/Shell/PowerShell</v>
      </c>
      <c r="F8178" s="1" t="str">
        <f>IFERROR(__xludf.DUMMYFUNCTION("""COMPUTED_VALUE"""),"HTML/CSS")</f>
        <v>HTML/CSS</v>
      </c>
      <c r="G8178" s="1" t="str">
        <f>IFERROR(__xludf.DUMMYFUNCTION("""COMPUTED_VALUE"""),"JavaScript")</f>
        <v>JavaScript</v>
      </c>
      <c r="H8178" s="1" t="str">
        <f>IFERROR(__xludf.DUMMYFUNCTION("""COMPUTED_VALUE"""),"PHP")</f>
        <v>PHP</v>
      </c>
      <c r="I8178" s="1" t="str">
        <f>IFERROR(__xludf.DUMMYFUNCTION("""COMPUTED_VALUE"""),"SQL")</f>
        <v>SQL</v>
      </c>
    </row>
    <row r="8179">
      <c r="B8179" s="1" t="str">
        <f>IFERROR(__xludf.DUMMYFUNCTION("""COMPUTED_VALUE"""),"Bash/Shell/PowerShell;C#;HTML/CSS;JavaScript;SQL")</f>
        <v>Bash/Shell/PowerShell;C#;HTML/CSS;JavaScript;SQL</v>
      </c>
      <c r="E8179" s="1" t="str">
        <f>IFERROR(__xludf.DUMMYFUNCTION("UNIQUE(SPLIT(B8179,"";""))"),"Bash/Shell/PowerShell")</f>
        <v>Bash/Shell/PowerShell</v>
      </c>
      <c r="F8179" s="1" t="str">
        <f>IFERROR(__xludf.DUMMYFUNCTION("""COMPUTED_VALUE"""),"C#")</f>
        <v>C#</v>
      </c>
      <c r="G8179" s="1" t="str">
        <f>IFERROR(__xludf.DUMMYFUNCTION("""COMPUTED_VALUE"""),"HTML/CSS")</f>
        <v>HTML/CSS</v>
      </c>
      <c r="H8179" s="1" t="str">
        <f>IFERROR(__xludf.DUMMYFUNCTION("""COMPUTED_VALUE"""),"JavaScript")</f>
        <v>JavaScript</v>
      </c>
      <c r="I8179" s="1" t="str">
        <f>IFERROR(__xludf.DUMMYFUNCTION("""COMPUTED_VALUE"""),"SQL")</f>
        <v>SQL</v>
      </c>
    </row>
    <row r="8180">
      <c r="B8180" s="1" t="str">
        <f>IFERROR(__xludf.DUMMYFUNCTION("""COMPUTED_VALUE"""),"C;C++;Java;SQL")</f>
        <v>C;C++;Java;SQL</v>
      </c>
      <c r="E8180" s="1" t="str">
        <f>IFERROR(__xludf.DUMMYFUNCTION("UNIQUE(SPLIT(B8180,"";""))"),"C")</f>
        <v>C</v>
      </c>
      <c r="F8180" s="1" t="str">
        <f>IFERROR(__xludf.DUMMYFUNCTION("""COMPUTED_VALUE"""),"C++")</f>
        <v>C++</v>
      </c>
      <c r="G8180" s="1" t="str">
        <f>IFERROR(__xludf.DUMMYFUNCTION("""COMPUTED_VALUE"""),"Java")</f>
        <v>Java</v>
      </c>
      <c r="H8180" s="1" t="str">
        <f>IFERROR(__xludf.DUMMYFUNCTION("""COMPUTED_VALUE"""),"SQL")</f>
        <v>SQL</v>
      </c>
    </row>
    <row r="8181">
      <c r="B8181" s="1" t="str">
        <f>IFERROR(__xludf.DUMMYFUNCTION("""COMPUTED_VALUE"""),"Go;JavaScript;Ruby;SQL")</f>
        <v>Go;JavaScript;Ruby;SQL</v>
      </c>
      <c r="E8181" s="1" t="str">
        <f>IFERROR(__xludf.DUMMYFUNCTION("UNIQUE(SPLIT(B8181,"";""))"),"Go")</f>
        <v>Go</v>
      </c>
      <c r="F8181" s="1" t="str">
        <f>IFERROR(__xludf.DUMMYFUNCTION("""COMPUTED_VALUE"""),"JavaScript")</f>
        <v>JavaScript</v>
      </c>
      <c r="G8181" s="1" t="str">
        <f>IFERROR(__xludf.DUMMYFUNCTION("""COMPUTED_VALUE"""),"Ruby")</f>
        <v>Ruby</v>
      </c>
      <c r="H8181" s="1" t="str">
        <f>IFERROR(__xludf.DUMMYFUNCTION("""COMPUTED_VALUE"""),"SQL")</f>
        <v>SQL</v>
      </c>
    </row>
    <row r="8182">
      <c r="B8182" s="1" t="str">
        <f>IFERROR(__xludf.DUMMYFUNCTION("""COMPUTED_VALUE"""),"HTML/CSS;Python")</f>
        <v>HTML/CSS;Python</v>
      </c>
      <c r="E8182" s="1" t="str">
        <f>IFERROR(__xludf.DUMMYFUNCTION("UNIQUE(SPLIT(B8182,"";""))"),"HTML/CSS")</f>
        <v>HTML/CSS</v>
      </c>
      <c r="F8182" s="1" t="str">
        <f>IFERROR(__xludf.DUMMYFUNCTION("""COMPUTED_VALUE"""),"Python")</f>
        <v>Python</v>
      </c>
    </row>
    <row r="8183">
      <c r="B8183" s="1" t="str">
        <f>IFERROR(__xludf.DUMMYFUNCTION("""COMPUTED_VALUE"""),"Bash/Shell/PowerShell;Java;Other(s):")</f>
        <v>Bash/Shell/PowerShell;Java;Other(s):</v>
      </c>
      <c r="E8183" s="1" t="str">
        <f>IFERROR(__xludf.DUMMYFUNCTION("UNIQUE(SPLIT(B8183,"";""))"),"Bash/Shell/PowerShell")</f>
        <v>Bash/Shell/PowerShell</v>
      </c>
      <c r="F8183" s="1" t="str">
        <f>IFERROR(__xludf.DUMMYFUNCTION("""COMPUTED_VALUE"""),"Java")</f>
        <v>Java</v>
      </c>
      <c r="G8183" s="1" t="str">
        <f>IFERROR(__xludf.DUMMYFUNCTION("""COMPUTED_VALUE"""),"Other(s):")</f>
        <v>Other(s):</v>
      </c>
    </row>
    <row r="8184">
      <c r="B8184" s="1" t="str">
        <f>IFERROR(__xludf.DUMMYFUNCTION("""COMPUTED_VALUE"""),"Bash/Shell/PowerShell;C;C++;HTML/CSS;Java;Python;SQL")</f>
        <v>Bash/Shell/PowerShell;C;C++;HTML/CSS;Java;Python;SQL</v>
      </c>
      <c r="E8184" s="1" t="str">
        <f>IFERROR(__xludf.DUMMYFUNCTION("UNIQUE(SPLIT(B8184,"";""))"),"Bash/Shell/PowerShell")</f>
        <v>Bash/Shell/PowerShell</v>
      </c>
      <c r="F8184" s="1" t="str">
        <f>IFERROR(__xludf.DUMMYFUNCTION("""COMPUTED_VALUE"""),"C")</f>
        <v>C</v>
      </c>
      <c r="G8184" s="1" t="str">
        <f>IFERROR(__xludf.DUMMYFUNCTION("""COMPUTED_VALUE"""),"C++")</f>
        <v>C++</v>
      </c>
      <c r="H8184" s="1" t="str">
        <f>IFERROR(__xludf.DUMMYFUNCTION("""COMPUTED_VALUE"""),"HTML/CSS")</f>
        <v>HTML/CSS</v>
      </c>
      <c r="I8184" s="1" t="str">
        <f>IFERROR(__xludf.DUMMYFUNCTION("""COMPUTED_VALUE"""),"Java")</f>
        <v>Java</v>
      </c>
      <c r="J8184" s="1" t="str">
        <f>IFERROR(__xludf.DUMMYFUNCTION("""COMPUTED_VALUE"""),"Python")</f>
        <v>Python</v>
      </c>
      <c r="K8184" s="1" t="str">
        <f>IFERROR(__xludf.DUMMYFUNCTION("""COMPUTED_VALUE"""),"SQL")</f>
        <v>SQL</v>
      </c>
    </row>
    <row r="8185">
      <c r="B8185" s="1" t="str">
        <f>IFERROR(__xludf.DUMMYFUNCTION("""COMPUTED_VALUE"""),"Bash/Shell/PowerShell;C;C++;Go;HTML/CSS;JavaScript;Objective-C;Python;SQL")</f>
        <v>Bash/Shell/PowerShell;C;C++;Go;HTML/CSS;JavaScript;Objective-C;Python;SQL</v>
      </c>
      <c r="E8185" s="1" t="str">
        <f>IFERROR(__xludf.DUMMYFUNCTION("UNIQUE(SPLIT(B8185,"";""))"),"Bash/Shell/PowerShell")</f>
        <v>Bash/Shell/PowerShell</v>
      </c>
      <c r="F8185" s="1" t="str">
        <f>IFERROR(__xludf.DUMMYFUNCTION("""COMPUTED_VALUE"""),"C")</f>
        <v>C</v>
      </c>
      <c r="G8185" s="1" t="str">
        <f>IFERROR(__xludf.DUMMYFUNCTION("""COMPUTED_VALUE"""),"C++")</f>
        <v>C++</v>
      </c>
      <c r="H8185" s="1" t="str">
        <f>IFERROR(__xludf.DUMMYFUNCTION("""COMPUTED_VALUE"""),"Go")</f>
        <v>Go</v>
      </c>
      <c r="I8185" s="1" t="str">
        <f>IFERROR(__xludf.DUMMYFUNCTION("""COMPUTED_VALUE"""),"HTML/CSS")</f>
        <v>HTML/CSS</v>
      </c>
      <c r="J8185" s="1" t="str">
        <f>IFERROR(__xludf.DUMMYFUNCTION("""COMPUTED_VALUE"""),"JavaScript")</f>
        <v>JavaScript</v>
      </c>
      <c r="K8185" s="1" t="str">
        <f>IFERROR(__xludf.DUMMYFUNCTION("""COMPUTED_VALUE"""),"Objective-C")</f>
        <v>Objective-C</v>
      </c>
      <c r="L8185" s="1" t="str">
        <f>IFERROR(__xludf.DUMMYFUNCTION("""COMPUTED_VALUE"""),"Python")</f>
        <v>Python</v>
      </c>
      <c r="M8185" s="1" t="str">
        <f>IFERROR(__xludf.DUMMYFUNCTION("""COMPUTED_VALUE"""),"SQL")</f>
        <v>SQL</v>
      </c>
    </row>
    <row r="8186">
      <c r="B8186" s="1" t="str">
        <f>IFERROR(__xludf.DUMMYFUNCTION("""COMPUTED_VALUE"""),"Go;Python")</f>
        <v>Go;Python</v>
      </c>
      <c r="E8186" s="1" t="str">
        <f>IFERROR(__xludf.DUMMYFUNCTION("UNIQUE(SPLIT(B8186,"";""))"),"Go")</f>
        <v>Go</v>
      </c>
      <c r="F8186" s="1" t="str">
        <f>IFERROR(__xludf.DUMMYFUNCTION("""COMPUTED_VALUE"""),"Python")</f>
        <v>Python</v>
      </c>
    </row>
    <row r="8187">
      <c r="B8187" s="1" t="str">
        <f>IFERROR(__xludf.DUMMYFUNCTION("""COMPUTED_VALUE"""),"C;C++;HTML/CSS;Swift")</f>
        <v>C;C++;HTML/CSS;Swift</v>
      </c>
      <c r="E8187" s="1" t="str">
        <f>IFERROR(__xludf.DUMMYFUNCTION("UNIQUE(SPLIT(B8187,"";""))"),"C")</f>
        <v>C</v>
      </c>
      <c r="F8187" s="1" t="str">
        <f>IFERROR(__xludf.DUMMYFUNCTION("""COMPUTED_VALUE"""),"C++")</f>
        <v>C++</v>
      </c>
      <c r="G8187" s="1" t="str">
        <f>IFERROR(__xludf.DUMMYFUNCTION("""COMPUTED_VALUE"""),"HTML/CSS")</f>
        <v>HTML/CSS</v>
      </c>
      <c r="H8187" s="1" t="str">
        <f>IFERROR(__xludf.DUMMYFUNCTION("""COMPUTED_VALUE"""),"Swift")</f>
        <v>Swift</v>
      </c>
    </row>
    <row r="8188">
      <c r="B8188" s="1" t="str">
        <f>IFERROR(__xludf.DUMMYFUNCTION("""COMPUTED_VALUE"""),"C;HTML/CSS;Java;JavaScript;Python;R;Scala;SQL;TypeScript")</f>
        <v>C;HTML/CSS;Java;JavaScript;Python;R;Scala;SQL;TypeScript</v>
      </c>
      <c r="E8188" s="1" t="str">
        <f>IFERROR(__xludf.DUMMYFUNCTION("UNIQUE(SPLIT(B8188,"";""))"),"C")</f>
        <v>C</v>
      </c>
      <c r="F8188" s="1" t="str">
        <f>IFERROR(__xludf.DUMMYFUNCTION("""COMPUTED_VALUE"""),"HTML/CSS")</f>
        <v>HTML/CSS</v>
      </c>
      <c r="G8188" s="1" t="str">
        <f>IFERROR(__xludf.DUMMYFUNCTION("""COMPUTED_VALUE"""),"Java")</f>
        <v>Java</v>
      </c>
      <c r="H8188" s="1" t="str">
        <f>IFERROR(__xludf.DUMMYFUNCTION("""COMPUTED_VALUE"""),"JavaScript")</f>
        <v>JavaScript</v>
      </c>
      <c r="I8188" s="1" t="str">
        <f>IFERROR(__xludf.DUMMYFUNCTION("""COMPUTED_VALUE"""),"Python")</f>
        <v>Python</v>
      </c>
      <c r="J8188" s="1" t="str">
        <f>IFERROR(__xludf.DUMMYFUNCTION("""COMPUTED_VALUE"""),"R")</f>
        <v>R</v>
      </c>
      <c r="K8188" s="1" t="str">
        <f>IFERROR(__xludf.DUMMYFUNCTION("""COMPUTED_VALUE"""),"Scala")</f>
        <v>Scala</v>
      </c>
      <c r="L8188" s="1" t="str">
        <f>IFERROR(__xludf.DUMMYFUNCTION("""COMPUTED_VALUE"""),"SQL")</f>
        <v>SQL</v>
      </c>
      <c r="M8188" s="1" t="str">
        <f>IFERROR(__xludf.DUMMYFUNCTION("""COMPUTED_VALUE"""),"TypeScript")</f>
        <v>TypeScript</v>
      </c>
    </row>
    <row r="8189">
      <c r="B8189" s="1" t="str">
        <f>IFERROR(__xludf.DUMMYFUNCTION("""COMPUTED_VALUE"""),"Bash/Shell/PowerShell;HTML/CSS;JavaScript;PHP;Python;Ruby;SQL")</f>
        <v>Bash/Shell/PowerShell;HTML/CSS;JavaScript;PHP;Python;Ruby;SQL</v>
      </c>
      <c r="E8189" s="1" t="str">
        <f>IFERROR(__xludf.DUMMYFUNCTION("UNIQUE(SPLIT(B8189,"";""))"),"Bash/Shell/PowerShell")</f>
        <v>Bash/Shell/PowerShell</v>
      </c>
      <c r="F8189" s="1" t="str">
        <f>IFERROR(__xludf.DUMMYFUNCTION("""COMPUTED_VALUE"""),"HTML/CSS")</f>
        <v>HTML/CSS</v>
      </c>
      <c r="G8189" s="1" t="str">
        <f>IFERROR(__xludf.DUMMYFUNCTION("""COMPUTED_VALUE"""),"JavaScript")</f>
        <v>JavaScript</v>
      </c>
      <c r="H8189" s="1" t="str">
        <f>IFERROR(__xludf.DUMMYFUNCTION("""COMPUTED_VALUE"""),"PHP")</f>
        <v>PHP</v>
      </c>
      <c r="I8189" s="1" t="str">
        <f>IFERROR(__xludf.DUMMYFUNCTION("""COMPUTED_VALUE"""),"Python")</f>
        <v>Python</v>
      </c>
      <c r="J8189" s="1" t="str">
        <f>IFERROR(__xludf.DUMMYFUNCTION("""COMPUTED_VALUE"""),"Ruby")</f>
        <v>Ruby</v>
      </c>
      <c r="K8189" s="1" t="str">
        <f>IFERROR(__xludf.DUMMYFUNCTION("""COMPUTED_VALUE"""),"SQL")</f>
        <v>SQL</v>
      </c>
    </row>
    <row r="8190">
      <c r="B8190" s="1" t="str">
        <f>IFERROR(__xludf.DUMMYFUNCTION("""COMPUTED_VALUE"""),"Bash/Shell/PowerShell;HTML/CSS;JavaScript;Kotlin;Objective-C;Swift;TypeScript")</f>
        <v>Bash/Shell/PowerShell;HTML/CSS;JavaScript;Kotlin;Objective-C;Swift;TypeScript</v>
      </c>
      <c r="E8190" s="1" t="str">
        <f>IFERROR(__xludf.DUMMYFUNCTION("UNIQUE(SPLIT(B8190,"";""))"),"Bash/Shell/PowerShell")</f>
        <v>Bash/Shell/PowerShell</v>
      </c>
      <c r="F8190" s="1" t="str">
        <f>IFERROR(__xludf.DUMMYFUNCTION("""COMPUTED_VALUE"""),"HTML/CSS")</f>
        <v>HTML/CSS</v>
      </c>
      <c r="G8190" s="1" t="str">
        <f>IFERROR(__xludf.DUMMYFUNCTION("""COMPUTED_VALUE"""),"JavaScript")</f>
        <v>JavaScript</v>
      </c>
      <c r="H8190" s="1" t="str">
        <f>IFERROR(__xludf.DUMMYFUNCTION("""COMPUTED_VALUE"""),"Kotlin")</f>
        <v>Kotlin</v>
      </c>
      <c r="I8190" s="1" t="str">
        <f>IFERROR(__xludf.DUMMYFUNCTION("""COMPUTED_VALUE"""),"Objective-C")</f>
        <v>Objective-C</v>
      </c>
      <c r="J8190" s="1" t="str">
        <f>IFERROR(__xludf.DUMMYFUNCTION("""COMPUTED_VALUE"""),"Swift")</f>
        <v>Swift</v>
      </c>
      <c r="K8190" s="1" t="str">
        <f>IFERROR(__xludf.DUMMYFUNCTION("""COMPUTED_VALUE"""),"TypeScript")</f>
        <v>TypeScript</v>
      </c>
    </row>
    <row r="8191">
      <c r="B8191" s="1" t="str">
        <f>IFERROR(__xludf.DUMMYFUNCTION("""COMPUTED_VALUE"""),"Bash/Shell/PowerShell;HTML/CSS;JavaScript;PHP;Python;SQL")</f>
        <v>Bash/Shell/PowerShell;HTML/CSS;JavaScript;PHP;Python;SQL</v>
      </c>
      <c r="E8191" s="1" t="str">
        <f>IFERROR(__xludf.DUMMYFUNCTION("UNIQUE(SPLIT(B8191,"";""))"),"Bash/Shell/PowerShell")</f>
        <v>Bash/Shell/PowerShell</v>
      </c>
      <c r="F8191" s="1" t="str">
        <f>IFERROR(__xludf.DUMMYFUNCTION("""COMPUTED_VALUE"""),"HTML/CSS")</f>
        <v>HTML/CSS</v>
      </c>
      <c r="G8191" s="1" t="str">
        <f>IFERROR(__xludf.DUMMYFUNCTION("""COMPUTED_VALUE"""),"JavaScript")</f>
        <v>JavaScript</v>
      </c>
      <c r="H8191" s="1" t="str">
        <f>IFERROR(__xludf.DUMMYFUNCTION("""COMPUTED_VALUE"""),"PHP")</f>
        <v>PHP</v>
      </c>
      <c r="I8191" s="1" t="str">
        <f>IFERROR(__xludf.DUMMYFUNCTION("""COMPUTED_VALUE"""),"Python")</f>
        <v>Python</v>
      </c>
      <c r="J8191" s="1" t="str">
        <f>IFERROR(__xludf.DUMMYFUNCTION("""COMPUTED_VALUE"""),"SQL")</f>
        <v>SQL</v>
      </c>
    </row>
    <row r="8192">
      <c r="B8192" s="1" t="str">
        <f>IFERROR(__xludf.DUMMYFUNCTION("""COMPUTED_VALUE"""),"Assembly;Bash/Shell/PowerShell;Python;SQL")</f>
        <v>Assembly;Bash/Shell/PowerShell;Python;SQL</v>
      </c>
      <c r="E8192" s="1" t="str">
        <f>IFERROR(__xludf.DUMMYFUNCTION("UNIQUE(SPLIT(B8192,"";""))"),"Assembly")</f>
        <v>Assembly</v>
      </c>
      <c r="F8192" s="1" t="str">
        <f>IFERROR(__xludf.DUMMYFUNCTION("""COMPUTED_VALUE"""),"Bash/Shell/PowerShell")</f>
        <v>Bash/Shell/PowerShell</v>
      </c>
      <c r="G8192" s="1" t="str">
        <f>IFERROR(__xludf.DUMMYFUNCTION("""COMPUTED_VALUE"""),"Python")</f>
        <v>Python</v>
      </c>
      <c r="H8192" s="1" t="str">
        <f>IFERROR(__xludf.DUMMYFUNCTION("""COMPUTED_VALUE"""),"SQL")</f>
        <v>SQL</v>
      </c>
    </row>
    <row r="8193">
      <c r="B8193" s="1" t="str">
        <f>IFERROR(__xludf.DUMMYFUNCTION("""COMPUTED_VALUE"""),"HTML/CSS;JavaScript;PHP;SQL;Other(s):")</f>
        <v>HTML/CSS;JavaScript;PHP;SQL;Other(s):</v>
      </c>
      <c r="E8193" s="1" t="str">
        <f>IFERROR(__xludf.DUMMYFUNCTION("UNIQUE(SPLIT(B8193,"";""))"),"HTML/CSS")</f>
        <v>HTML/CSS</v>
      </c>
      <c r="F8193" s="1" t="str">
        <f>IFERROR(__xludf.DUMMYFUNCTION("""COMPUTED_VALUE"""),"JavaScript")</f>
        <v>JavaScript</v>
      </c>
      <c r="G8193" s="1" t="str">
        <f>IFERROR(__xludf.DUMMYFUNCTION("""COMPUTED_VALUE"""),"PHP")</f>
        <v>PHP</v>
      </c>
      <c r="H8193" s="1" t="str">
        <f>IFERROR(__xludf.DUMMYFUNCTION("""COMPUTED_VALUE"""),"SQL")</f>
        <v>SQL</v>
      </c>
      <c r="I8193" s="1" t="str">
        <f>IFERROR(__xludf.DUMMYFUNCTION("""COMPUTED_VALUE"""),"Other(s):")</f>
        <v>Other(s):</v>
      </c>
    </row>
    <row r="8194">
      <c r="B8194" s="1" t="str">
        <f>IFERROR(__xludf.DUMMYFUNCTION("""COMPUTED_VALUE"""),"Assembly;Bash/Shell/PowerShell;C;C++;HTML/CSS;Python")</f>
        <v>Assembly;Bash/Shell/PowerShell;C;C++;HTML/CSS;Python</v>
      </c>
      <c r="E8194" s="1" t="str">
        <f>IFERROR(__xludf.DUMMYFUNCTION("UNIQUE(SPLIT(B8194,"";""))"),"Assembly")</f>
        <v>Assembly</v>
      </c>
      <c r="F8194" s="1" t="str">
        <f>IFERROR(__xludf.DUMMYFUNCTION("""COMPUTED_VALUE"""),"Bash/Shell/PowerShell")</f>
        <v>Bash/Shell/PowerShell</v>
      </c>
      <c r="G8194" s="1" t="str">
        <f>IFERROR(__xludf.DUMMYFUNCTION("""COMPUTED_VALUE"""),"C")</f>
        <v>C</v>
      </c>
      <c r="H8194" s="1" t="str">
        <f>IFERROR(__xludf.DUMMYFUNCTION("""COMPUTED_VALUE"""),"C++")</f>
        <v>C++</v>
      </c>
      <c r="I8194" s="1" t="str">
        <f>IFERROR(__xludf.DUMMYFUNCTION("""COMPUTED_VALUE"""),"HTML/CSS")</f>
        <v>HTML/CSS</v>
      </c>
      <c r="J8194" s="1" t="str">
        <f>IFERROR(__xludf.DUMMYFUNCTION("""COMPUTED_VALUE"""),"Python")</f>
        <v>Python</v>
      </c>
    </row>
    <row r="8195">
      <c r="B8195" s="1" t="str">
        <f>IFERROR(__xludf.DUMMYFUNCTION("""COMPUTED_VALUE"""),"Bash/Shell/PowerShell;HTML/CSS;Python;Scala;SQL")</f>
        <v>Bash/Shell/PowerShell;HTML/CSS;Python;Scala;SQL</v>
      </c>
      <c r="E8195" s="1" t="str">
        <f>IFERROR(__xludf.DUMMYFUNCTION("UNIQUE(SPLIT(B8195,"";""))"),"Bash/Shell/PowerShell")</f>
        <v>Bash/Shell/PowerShell</v>
      </c>
      <c r="F8195" s="1" t="str">
        <f>IFERROR(__xludf.DUMMYFUNCTION("""COMPUTED_VALUE"""),"HTML/CSS")</f>
        <v>HTML/CSS</v>
      </c>
      <c r="G8195" s="1" t="str">
        <f>IFERROR(__xludf.DUMMYFUNCTION("""COMPUTED_VALUE"""),"Python")</f>
        <v>Python</v>
      </c>
      <c r="H8195" s="1" t="str">
        <f>IFERROR(__xludf.DUMMYFUNCTION("""COMPUTED_VALUE"""),"Scala")</f>
        <v>Scala</v>
      </c>
      <c r="I8195" s="1" t="str">
        <f>IFERROR(__xludf.DUMMYFUNCTION("""COMPUTED_VALUE"""),"SQL")</f>
        <v>SQL</v>
      </c>
    </row>
    <row r="8196">
      <c r="B8196" s="1" t="str">
        <f>IFERROR(__xludf.DUMMYFUNCTION("""COMPUTED_VALUE"""),"Java;JavaScript")</f>
        <v>Java;JavaScript</v>
      </c>
      <c r="E8196" s="1" t="str">
        <f>IFERROR(__xludf.DUMMYFUNCTION("UNIQUE(SPLIT(B8196,"";""))"),"Java")</f>
        <v>Java</v>
      </c>
      <c r="F8196" s="1" t="str">
        <f>IFERROR(__xludf.DUMMYFUNCTION("""COMPUTED_VALUE"""),"JavaScript")</f>
        <v>JavaScript</v>
      </c>
    </row>
    <row r="8197">
      <c r="B8197" s="1" t="str">
        <f>IFERROR(__xludf.DUMMYFUNCTION("""COMPUTED_VALUE"""),"Java;Python")</f>
        <v>Java;Python</v>
      </c>
      <c r="E8197" s="1" t="str">
        <f>IFERROR(__xludf.DUMMYFUNCTION("UNIQUE(SPLIT(B8197,"";""))"),"Java")</f>
        <v>Java</v>
      </c>
      <c r="F8197" s="1" t="str">
        <f>IFERROR(__xludf.DUMMYFUNCTION("""COMPUTED_VALUE"""),"Python")</f>
        <v>Python</v>
      </c>
    </row>
    <row r="8198">
      <c r="B8198" s="1" t="str">
        <f>IFERROR(__xludf.DUMMYFUNCTION("""COMPUTED_VALUE"""),"Bash/Shell/PowerShell;Python")</f>
        <v>Bash/Shell/PowerShell;Python</v>
      </c>
      <c r="E8198" s="1" t="str">
        <f>IFERROR(__xludf.DUMMYFUNCTION("UNIQUE(SPLIT(B8198,"";""))"),"Bash/Shell/PowerShell")</f>
        <v>Bash/Shell/PowerShell</v>
      </c>
      <c r="F8198" s="1" t="str">
        <f>IFERROR(__xludf.DUMMYFUNCTION("""COMPUTED_VALUE"""),"Python")</f>
        <v>Python</v>
      </c>
    </row>
    <row r="8199">
      <c r="B8199" s="1" t="str">
        <f>IFERROR(__xludf.DUMMYFUNCTION("""COMPUTED_VALUE"""),"C#;HTML/CSS;JavaScript;PHP;TypeScript")</f>
        <v>C#;HTML/CSS;JavaScript;PHP;TypeScript</v>
      </c>
      <c r="E8199" s="1" t="str">
        <f>IFERROR(__xludf.DUMMYFUNCTION("UNIQUE(SPLIT(B8199,"";""))"),"C#")</f>
        <v>C#</v>
      </c>
      <c r="F8199" s="1" t="str">
        <f>IFERROR(__xludf.DUMMYFUNCTION("""COMPUTED_VALUE"""),"HTML/CSS")</f>
        <v>HTML/CSS</v>
      </c>
      <c r="G8199" s="1" t="str">
        <f>IFERROR(__xludf.DUMMYFUNCTION("""COMPUTED_VALUE"""),"JavaScript")</f>
        <v>JavaScript</v>
      </c>
      <c r="H8199" s="1" t="str">
        <f>IFERROR(__xludf.DUMMYFUNCTION("""COMPUTED_VALUE"""),"PHP")</f>
        <v>PHP</v>
      </c>
      <c r="I8199" s="1" t="str">
        <f>IFERROR(__xludf.DUMMYFUNCTION("""COMPUTED_VALUE"""),"TypeScript")</f>
        <v>TypeScript</v>
      </c>
    </row>
    <row r="8200">
      <c r="B8200" s="1" t="str">
        <f>IFERROR(__xludf.DUMMYFUNCTION("""COMPUTED_VALUE"""),"C#;HTML/CSS;Java;SQL")</f>
        <v>C#;HTML/CSS;Java;SQL</v>
      </c>
      <c r="E8200" s="1" t="str">
        <f>IFERROR(__xludf.DUMMYFUNCTION("UNIQUE(SPLIT(B8200,"";""))"),"C#")</f>
        <v>C#</v>
      </c>
      <c r="F8200" s="1" t="str">
        <f>IFERROR(__xludf.DUMMYFUNCTION("""COMPUTED_VALUE"""),"HTML/CSS")</f>
        <v>HTML/CSS</v>
      </c>
      <c r="G8200" s="1" t="str">
        <f>IFERROR(__xludf.DUMMYFUNCTION("""COMPUTED_VALUE"""),"Java")</f>
        <v>Java</v>
      </c>
      <c r="H8200" s="1" t="str">
        <f>IFERROR(__xludf.DUMMYFUNCTION("""COMPUTED_VALUE"""),"SQL")</f>
        <v>SQL</v>
      </c>
    </row>
    <row r="8201">
      <c r="B8201" s="1" t="str">
        <f>IFERROR(__xludf.DUMMYFUNCTION("""COMPUTED_VALUE"""),"Java;JavaScript;PHP")</f>
        <v>Java;JavaScript;PHP</v>
      </c>
      <c r="E8201" s="1" t="str">
        <f>IFERROR(__xludf.DUMMYFUNCTION("UNIQUE(SPLIT(B8201,"";""))"),"Java")</f>
        <v>Java</v>
      </c>
      <c r="F8201" s="1" t="str">
        <f>IFERROR(__xludf.DUMMYFUNCTION("""COMPUTED_VALUE"""),"JavaScript")</f>
        <v>JavaScript</v>
      </c>
      <c r="G8201" s="1" t="str">
        <f>IFERROR(__xludf.DUMMYFUNCTION("""COMPUTED_VALUE"""),"PHP")</f>
        <v>PHP</v>
      </c>
    </row>
    <row r="8202">
      <c r="B8202" s="1" t="str">
        <f>IFERROR(__xludf.DUMMYFUNCTION("""COMPUTED_VALUE"""),"HTML/CSS;JavaScript;PHP;SQL")</f>
        <v>HTML/CSS;JavaScript;PHP;SQL</v>
      </c>
      <c r="E8202" s="1" t="str">
        <f>IFERROR(__xludf.DUMMYFUNCTION("UNIQUE(SPLIT(B8202,"";""))"),"HTML/CSS")</f>
        <v>HTML/CSS</v>
      </c>
      <c r="F8202" s="1" t="str">
        <f>IFERROR(__xludf.DUMMYFUNCTION("""COMPUTED_VALUE"""),"JavaScript")</f>
        <v>JavaScript</v>
      </c>
      <c r="G8202" s="1" t="str">
        <f>IFERROR(__xludf.DUMMYFUNCTION("""COMPUTED_VALUE"""),"PHP")</f>
        <v>PHP</v>
      </c>
      <c r="H8202" s="1" t="str">
        <f>IFERROR(__xludf.DUMMYFUNCTION("""COMPUTED_VALUE"""),"SQL")</f>
        <v>SQL</v>
      </c>
    </row>
    <row r="8203">
      <c r="B8203" s="1" t="str">
        <f>IFERROR(__xludf.DUMMYFUNCTION("""COMPUTED_VALUE"""),"Bash/Shell/PowerShell;JavaScript;PHP;SQL")</f>
        <v>Bash/Shell/PowerShell;JavaScript;PHP;SQL</v>
      </c>
      <c r="E8203" s="1" t="str">
        <f>IFERROR(__xludf.DUMMYFUNCTION("UNIQUE(SPLIT(B8203,"";""))"),"Bash/Shell/PowerShell")</f>
        <v>Bash/Shell/PowerShell</v>
      </c>
      <c r="F8203" s="1" t="str">
        <f>IFERROR(__xludf.DUMMYFUNCTION("""COMPUTED_VALUE"""),"JavaScript")</f>
        <v>JavaScript</v>
      </c>
      <c r="G8203" s="1" t="str">
        <f>IFERROR(__xludf.DUMMYFUNCTION("""COMPUTED_VALUE"""),"PHP")</f>
        <v>PHP</v>
      </c>
      <c r="H8203" s="1" t="str">
        <f>IFERROR(__xludf.DUMMYFUNCTION("""COMPUTED_VALUE"""),"SQL")</f>
        <v>SQL</v>
      </c>
    </row>
    <row r="8204">
      <c r="B8204" s="1" t="str">
        <f>IFERROR(__xludf.DUMMYFUNCTION("""COMPUTED_VALUE"""),"JavaScript;PHP")</f>
        <v>JavaScript;PHP</v>
      </c>
      <c r="E8204" s="1" t="str">
        <f>IFERROR(__xludf.DUMMYFUNCTION("UNIQUE(SPLIT(B8204,"";""))"),"JavaScript")</f>
        <v>JavaScript</v>
      </c>
      <c r="F8204" s="1" t="str">
        <f>IFERROR(__xludf.DUMMYFUNCTION("""COMPUTED_VALUE"""),"PHP")</f>
        <v>PHP</v>
      </c>
    </row>
    <row r="8205">
      <c r="B8205" s="1" t="str">
        <f>IFERROR(__xludf.DUMMYFUNCTION("""COMPUTED_VALUE"""),"C#;HTML/CSS;JavaScript;SQL")</f>
        <v>C#;HTML/CSS;JavaScript;SQL</v>
      </c>
      <c r="E8205" s="1" t="str">
        <f>IFERROR(__xludf.DUMMYFUNCTION("UNIQUE(SPLIT(B8205,"";""))"),"C#")</f>
        <v>C#</v>
      </c>
      <c r="F8205" s="1" t="str">
        <f>IFERROR(__xludf.DUMMYFUNCTION("""COMPUTED_VALUE"""),"HTML/CSS")</f>
        <v>HTML/CSS</v>
      </c>
      <c r="G8205" s="1" t="str">
        <f>IFERROR(__xludf.DUMMYFUNCTION("""COMPUTED_VALUE"""),"JavaScript")</f>
        <v>JavaScript</v>
      </c>
      <c r="H8205" s="1" t="str">
        <f>IFERROR(__xludf.DUMMYFUNCTION("""COMPUTED_VALUE"""),"SQL")</f>
        <v>SQL</v>
      </c>
    </row>
    <row r="8206">
      <c r="B8206" s="1" t="str">
        <f>IFERROR(__xludf.DUMMYFUNCTION("""COMPUTED_VALUE"""),"Java;JavaScript;Python;Scala;TypeScript")</f>
        <v>Java;JavaScript;Python;Scala;TypeScript</v>
      </c>
      <c r="E8206" s="1" t="str">
        <f>IFERROR(__xludf.DUMMYFUNCTION("UNIQUE(SPLIT(B8206,"";""))"),"Java")</f>
        <v>Java</v>
      </c>
      <c r="F8206" s="1" t="str">
        <f>IFERROR(__xludf.DUMMYFUNCTION("""COMPUTED_VALUE"""),"JavaScript")</f>
        <v>JavaScript</v>
      </c>
      <c r="G8206" s="1" t="str">
        <f>IFERROR(__xludf.DUMMYFUNCTION("""COMPUTED_VALUE"""),"Python")</f>
        <v>Python</v>
      </c>
      <c r="H8206" s="1" t="str">
        <f>IFERROR(__xludf.DUMMYFUNCTION("""COMPUTED_VALUE"""),"Scala")</f>
        <v>Scala</v>
      </c>
      <c r="I8206" s="1" t="str">
        <f>IFERROR(__xludf.DUMMYFUNCTION("""COMPUTED_VALUE"""),"TypeScript")</f>
        <v>TypeScript</v>
      </c>
    </row>
    <row r="8207">
      <c r="B8207" s="1" t="str">
        <f>IFERROR(__xludf.DUMMYFUNCTION("""COMPUTED_VALUE"""),"Java;SQL")</f>
        <v>Java;SQL</v>
      </c>
      <c r="E8207" s="1" t="str">
        <f>IFERROR(__xludf.DUMMYFUNCTION("UNIQUE(SPLIT(B8207,"";""))"),"Java")</f>
        <v>Java</v>
      </c>
      <c r="F8207" s="1" t="str">
        <f>IFERROR(__xludf.DUMMYFUNCTION("""COMPUTED_VALUE"""),"SQL")</f>
        <v>SQL</v>
      </c>
    </row>
    <row r="8208">
      <c r="B8208" s="1" t="str">
        <f>IFERROR(__xludf.DUMMYFUNCTION("""COMPUTED_VALUE"""),"Bash/Shell/PowerShell;HTML/CSS;JavaScript;PHP;SQL")</f>
        <v>Bash/Shell/PowerShell;HTML/CSS;JavaScript;PHP;SQL</v>
      </c>
      <c r="E8208" s="1" t="str">
        <f>IFERROR(__xludf.DUMMYFUNCTION("UNIQUE(SPLIT(B8208,"";""))"),"Bash/Shell/PowerShell")</f>
        <v>Bash/Shell/PowerShell</v>
      </c>
      <c r="F8208" s="1" t="str">
        <f>IFERROR(__xludf.DUMMYFUNCTION("""COMPUTED_VALUE"""),"HTML/CSS")</f>
        <v>HTML/CSS</v>
      </c>
      <c r="G8208" s="1" t="str">
        <f>IFERROR(__xludf.DUMMYFUNCTION("""COMPUTED_VALUE"""),"JavaScript")</f>
        <v>JavaScript</v>
      </c>
      <c r="H8208" s="1" t="str">
        <f>IFERROR(__xludf.DUMMYFUNCTION("""COMPUTED_VALUE"""),"PHP")</f>
        <v>PHP</v>
      </c>
      <c r="I8208" s="1" t="str">
        <f>IFERROR(__xludf.DUMMYFUNCTION("""COMPUTED_VALUE"""),"SQL")</f>
        <v>SQL</v>
      </c>
    </row>
    <row r="8209">
      <c r="B8209" s="1" t="str">
        <f>IFERROR(__xludf.DUMMYFUNCTION("""COMPUTED_VALUE"""),"HTML/CSS;Java;JavaScript;Python;SQL")</f>
        <v>HTML/CSS;Java;JavaScript;Python;SQL</v>
      </c>
      <c r="E8209" s="1" t="str">
        <f>IFERROR(__xludf.DUMMYFUNCTION("UNIQUE(SPLIT(B8209,"";""))"),"HTML/CSS")</f>
        <v>HTML/CSS</v>
      </c>
      <c r="F8209" s="1" t="str">
        <f>IFERROR(__xludf.DUMMYFUNCTION("""COMPUTED_VALUE"""),"Java")</f>
        <v>Java</v>
      </c>
      <c r="G8209" s="1" t="str">
        <f>IFERROR(__xludf.DUMMYFUNCTION("""COMPUTED_VALUE"""),"JavaScript")</f>
        <v>JavaScript</v>
      </c>
      <c r="H8209" s="1" t="str">
        <f>IFERROR(__xludf.DUMMYFUNCTION("""COMPUTED_VALUE"""),"Python")</f>
        <v>Python</v>
      </c>
      <c r="I8209" s="1" t="str">
        <f>IFERROR(__xludf.DUMMYFUNCTION("""COMPUTED_VALUE"""),"SQL")</f>
        <v>SQL</v>
      </c>
    </row>
    <row r="8210">
      <c r="B8210" s="1" t="str">
        <f>IFERROR(__xludf.DUMMYFUNCTION("""COMPUTED_VALUE"""),"Bash/Shell/PowerShell;C#;HTML/CSS;JavaScript;VBA")</f>
        <v>Bash/Shell/PowerShell;C#;HTML/CSS;JavaScript;VBA</v>
      </c>
      <c r="E8210" s="1" t="str">
        <f>IFERROR(__xludf.DUMMYFUNCTION("UNIQUE(SPLIT(B8210,"";""))"),"Bash/Shell/PowerShell")</f>
        <v>Bash/Shell/PowerShell</v>
      </c>
      <c r="F8210" s="1" t="str">
        <f>IFERROR(__xludf.DUMMYFUNCTION("""COMPUTED_VALUE"""),"C#")</f>
        <v>C#</v>
      </c>
      <c r="G8210" s="1" t="str">
        <f>IFERROR(__xludf.DUMMYFUNCTION("""COMPUTED_VALUE"""),"HTML/CSS")</f>
        <v>HTML/CSS</v>
      </c>
      <c r="H8210" s="1" t="str">
        <f>IFERROR(__xludf.DUMMYFUNCTION("""COMPUTED_VALUE"""),"JavaScript")</f>
        <v>JavaScript</v>
      </c>
      <c r="I8210" s="1" t="str">
        <f>IFERROR(__xludf.DUMMYFUNCTION("""COMPUTED_VALUE"""),"VBA")</f>
        <v>VBA</v>
      </c>
    </row>
    <row r="8211">
      <c r="B8211" s="1" t="str">
        <f>IFERROR(__xludf.DUMMYFUNCTION("""COMPUTED_VALUE"""),"Clojure;HTML/CSS;Java;Python;R")</f>
        <v>Clojure;HTML/CSS;Java;Python;R</v>
      </c>
      <c r="E8211" s="1" t="str">
        <f>IFERROR(__xludf.DUMMYFUNCTION("UNIQUE(SPLIT(B8211,"";""))"),"Clojure")</f>
        <v>Clojure</v>
      </c>
      <c r="F8211" s="1" t="str">
        <f>IFERROR(__xludf.DUMMYFUNCTION("""COMPUTED_VALUE"""),"HTML/CSS")</f>
        <v>HTML/CSS</v>
      </c>
      <c r="G8211" s="1" t="str">
        <f>IFERROR(__xludf.DUMMYFUNCTION("""COMPUTED_VALUE"""),"Java")</f>
        <v>Java</v>
      </c>
      <c r="H8211" s="1" t="str">
        <f>IFERROR(__xludf.DUMMYFUNCTION("""COMPUTED_VALUE"""),"Python")</f>
        <v>Python</v>
      </c>
      <c r="I8211" s="1" t="str">
        <f>IFERROR(__xludf.DUMMYFUNCTION("""COMPUTED_VALUE"""),"R")</f>
        <v>R</v>
      </c>
    </row>
    <row r="8212">
      <c r="B8212" s="1" t="str">
        <f>IFERROR(__xludf.DUMMYFUNCTION("""COMPUTED_VALUE"""),"Bash/Shell/PowerShell;HTML/CSS;JavaScript;PHP;TypeScript")</f>
        <v>Bash/Shell/PowerShell;HTML/CSS;JavaScript;PHP;TypeScript</v>
      </c>
      <c r="E8212" s="1" t="str">
        <f>IFERROR(__xludf.DUMMYFUNCTION("UNIQUE(SPLIT(B8212,"";""))"),"Bash/Shell/PowerShell")</f>
        <v>Bash/Shell/PowerShell</v>
      </c>
      <c r="F8212" s="1" t="str">
        <f>IFERROR(__xludf.DUMMYFUNCTION("""COMPUTED_VALUE"""),"HTML/CSS")</f>
        <v>HTML/CSS</v>
      </c>
      <c r="G8212" s="1" t="str">
        <f>IFERROR(__xludf.DUMMYFUNCTION("""COMPUTED_VALUE"""),"JavaScript")</f>
        <v>JavaScript</v>
      </c>
      <c r="H8212" s="1" t="str">
        <f>IFERROR(__xludf.DUMMYFUNCTION("""COMPUTED_VALUE"""),"PHP")</f>
        <v>PHP</v>
      </c>
      <c r="I8212" s="1" t="str">
        <f>IFERROR(__xludf.DUMMYFUNCTION("""COMPUTED_VALUE"""),"TypeScript")</f>
        <v>TypeScript</v>
      </c>
    </row>
    <row r="8213">
      <c r="B8213" s="1" t="str">
        <f>IFERROR(__xludf.DUMMYFUNCTION("""COMPUTED_VALUE"""),"HTML/CSS;Java;Python;SQL")</f>
        <v>HTML/CSS;Java;Python;SQL</v>
      </c>
      <c r="E8213" s="1" t="str">
        <f>IFERROR(__xludf.DUMMYFUNCTION("UNIQUE(SPLIT(B8213,"";""))"),"HTML/CSS")</f>
        <v>HTML/CSS</v>
      </c>
      <c r="F8213" s="1" t="str">
        <f>IFERROR(__xludf.DUMMYFUNCTION("""COMPUTED_VALUE"""),"Java")</f>
        <v>Java</v>
      </c>
      <c r="G8213" s="1" t="str">
        <f>IFERROR(__xludf.DUMMYFUNCTION("""COMPUTED_VALUE"""),"Python")</f>
        <v>Python</v>
      </c>
      <c r="H8213" s="1" t="str">
        <f>IFERROR(__xludf.DUMMYFUNCTION("""COMPUTED_VALUE"""),"SQL")</f>
        <v>SQL</v>
      </c>
    </row>
    <row r="8214">
      <c r="B8214" s="1" t="str">
        <f>IFERROR(__xludf.DUMMYFUNCTION("""COMPUTED_VALUE"""),"HTML/CSS;JavaScript;PHP;SQL")</f>
        <v>HTML/CSS;JavaScript;PHP;SQL</v>
      </c>
      <c r="E8214" s="1" t="str">
        <f>IFERROR(__xludf.DUMMYFUNCTION("UNIQUE(SPLIT(B8214,"";""))"),"HTML/CSS")</f>
        <v>HTML/CSS</v>
      </c>
      <c r="F8214" s="1" t="str">
        <f>IFERROR(__xludf.DUMMYFUNCTION("""COMPUTED_VALUE"""),"JavaScript")</f>
        <v>JavaScript</v>
      </c>
      <c r="G8214" s="1" t="str">
        <f>IFERROR(__xludf.DUMMYFUNCTION("""COMPUTED_VALUE"""),"PHP")</f>
        <v>PHP</v>
      </c>
      <c r="H8214" s="1" t="str">
        <f>IFERROR(__xludf.DUMMYFUNCTION("""COMPUTED_VALUE"""),"SQL")</f>
        <v>SQL</v>
      </c>
    </row>
    <row r="8215">
      <c r="B8215" s="1" t="str">
        <f>IFERROR(__xludf.DUMMYFUNCTION("""COMPUTED_VALUE"""),"Assembly;Bash/Shell/PowerShell;C;C++;C#;HTML/CSS;Java;JavaScript;Objective-C;Python;SQL;TypeScript")</f>
        <v>Assembly;Bash/Shell/PowerShell;C;C++;C#;HTML/CSS;Java;JavaScript;Objective-C;Python;SQL;TypeScript</v>
      </c>
      <c r="E8215" s="1" t="str">
        <f>IFERROR(__xludf.DUMMYFUNCTION("UNIQUE(SPLIT(B8215,"";""))"),"Assembly")</f>
        <v>Assembly</v>
      </c>
      <c r="F8215" s="1" t="str">
        <f>IFERROR(__xludf.DUMMYFUNCTION("""COMPUTED_VALUE"""),"Bash/Shell/PowerShell")</f>
        <v>Bash/Shell/PowerShell</v>
      </c>
      <c r="G8215" s="1" t="str">
        <f>IFERROR(__xludf.DUMMYFUNCTION("""COMPUTED_VALUE"""),"C")</f>
        <v>C</v>
      </c>
      <c r="H8215" s="1" t="str">
        <f>IFERROR(__xludf.DUMMYFUNCTION("""COMPUTED_VALUE"""),"C++")</f>
        <v>C++</v>
      </c>
      <c r="I8215" s="1" t="str">
        <f>IFERROR(__xludf.DUMMYFUNCTION("""COMPUTED_VALUE"""),"C#")</f>
        <v>C#</v>
      </c>
      <c r="J8215" s="1" t="str">
        <f>IFERROR(__xludf.DUMMYFUNCTION("""COMPUTED_VALUE"""),"HTML/CSS")</f>
        <v>HTML/CSS</v>
      </c>
      <c r="K8215" s="1" t="str">
        <f>IFERROR(__xludf.DUMMYFUNCTION("""COMPUTED_VALUE"""),"Java")</f>
        <v>Java</v>
      </c>
      <c r="L8215" s="1" t="str">
        <f>IFERROR(__xludf.DUMMYFUNCTION("""COMPUTED_VALUE"""),"JavaScript")</f>
        <v>JavaScript</v>
      </c>
      <c r="M8215" s="1" t="str">
        <f>IFERROR(__xludf.DUMMYFUNCTION("""COMPUTED_VALUE"""),"Objective-C")</f>
        <v>Objective-C</v>
      </c>
      <c r="N8215" s="1" t="str">
        <f>IFERROR(__xludf.DUMMYFUNCTION("""COMPUTED_VALUE"""),"Python")</f>
        <v>Python</v>
      </c>
      <c r="O8215" s="1" t="str">
        <f>IFERROR(__xludf.DUMMYFUNCTION("""COMPUTED_VALUE"""),"SQL")</f>
        <v>SQL</v>
      </c>
      <c r="P8215" s="1" t="str">
        <f>IFERROR(__xludf.DUMMYFUNCTION("""COMPUTED_VALUE"""),"TypeScript")</f>
        <v>TypeScript</v>
      </c>
    </row>
    <row r="8216">
      <c r="B8216" s="1" t="str">
        <f>IFERROR(__xludf.DUMMYFUNCTION("""COMPUTED_VALUE"""),"HTML/CSS;JavaScript;PHP;SQL")</f>
        <v>HTML/CSS;JavaScript;PHP;SQL</v>
      </c>
      <c r="E8216" s="1" t="str">
        <f>IFERROR(__xludf.DUMMYFUNCTION("UNIQUE(SPLIT(B8216,"";""))"),"HTML/CSS")</f>
        <v>HTML/CSS</v>
      </c>
      <c r="F8216" s="1" t="str">
        <f>IFERROR(__xludf.DUMMYFUNCTION("""COMPUTED_VALUE"""),"JavaScript")</f>
        <v>JavaScript</v>
      </c>
      <c r="G8216" s="1" t="str">
        <f>IFERROR(__xludf.DUMMYFUNCTION("""COMPUTED_VALUE"""),"PHP")</f>
        <v>PHP</v>
      </c>
      <c r="H8216" s="1" t="str">
        <f>IFERROR(__xludf.DUMMYFUNCTION("""COMPUTED_VALUE"""),"SQL")</f>
        <v>SQL</v>
      </c>
    </row>
    <row r="8217">
      <c r="B8217" s="1" t="str">
        <f>IFERROR(__xludf.DUMMYFUNCTION("""COMPUTED_VALUE"""),"Bash/Shell/PowerShell;C;C++;C#;HTML/CSS;Python;R;SQL")</f>
        <v>Bash/Shell/PowerShell;C;C++;C#;HTML/CSS;Python;R;SQL</v>
      </c>
      <c r="E8217" s="1" t="str">
        <f>IFERROR(__xludf.DUMMYFUNCTION("UNIQUE(SPLIT(B8217,"";""))"),"Bash/Shell/PowerShell")</f>
        <v>Bash/Shell/PowerShell</v>
      </c>
      <c r="F8217" s="1" t="str">
        <f>IFERROR(__xludf.DUMMYFUNCTION("""COMPUTED_VALUE"""),"C")</f>
        <v>C</v>
      </c>
      <c r="G8217" s="1" t="str">
        <f>IFERROR(__xludf.DUMMYFUNCTION("""COMPUTED_VALUE"""),"C++")</f>
        <v>C++</v>
      </c>
      <c r="H8217" s="1" t="str">
        <f>IFERROR(__xludf.DUMMYFUNCTION("""COMPUTED_VALUE"""),"C#")</f>
        <v>C#</v>
      </c>
      <c r="I8217" s="1" t="str">
        <f>IFERROR(__xludf.DUMMYFUNCTION("""COMPUTED_VALUE"""),"HTML/CSS")</f>
        <v>HTML/CSS</v>
      </c>
      <c r="J8217" s="1" t="str">
        <f>IFERROR(__xludf.DUMMYFUNCTION("""COMPUTED_VALUE"""),"Python")</f>
        <v>Python</v>
      </c>
      <c r="K8217" s="1" t="str">
        <f>IFERROR(__xludf.DUMMYFUNCTION("""COMPUTED_VALUE"""),"R")</f>
        <v>R</v>
      </c>
      <c r="L8217" s="1" t="str">
        <f>IFERROR(__xludf.DUMMYFUNCTION("""COMPUTED_VALUE"""),"SQL")</f>
        <v>SQL</v>
      </c>
    </row>
    <row r="8218">
      <c r="B8218" s="1" t="str">
        <f>IFERROR(__xludf.DUMMYFUNCTION("""COMPUTED_VALUE"""),"HTML/CSS;JavaScript;TypeScript")</f>
        <v>HTML/CSS;JavaScript;TypeScript</v>
      </c>
      <c r="E8218" s="1" t="str">
        <f>IFERROR(__xludf.DUMMYFUNCTION("UNIQUE(SPLIT(B8218,"";""))"),"HTML/CSS")</f>
        <v>HTML/CSS</v>
      </c>
      <c r="F8218" s="1" t="str">
        <f>IFERROR(__xludf.DUMMYFUNCTION("""COMPUTED_VALUE"""),"JavaScript")</f>
        <v>JavaScript</v>
      </c>
      <c r="G8218" s="1" t="str">
        <f>IFERROR(__xludf.DUMMYFUNCTION("""COMPUTED_VALUE"""),"TypeScript")</f>
        <v>TypeScript</v>
      </c>
    </row>
    <row r="8219">
      <c r="B8219" s="1" t="str">
        <f>IFERROR(__xludf.DUMMYFUNCTION("""COMPUTED_VALUE"""),"HTML/CSS;Java;JavaScript;SQL")</f>
        <v>HTML/CSS;Java;JavaScript;SQL</v>
      </c>
      <c r="E8219" s="1" t="str">
        <f>IFERROR(__xludf.DUMMYFUNCTION("UNIQUE(SPLIT(B8219,"";""))"),"HTML/CSS")</f>
        <v>HTML/CSS</v>
      </c>
      <c r="F8219" s="1" t="str">
        <f>IFERROR(__xludf.DUMMYFUNCTION("""COMPUTED_VALUE"""),"Java")</f>
        <v>Java</v>
      </c>
      <c r="G8219" s="1" t="str">
        <f>IFERROR(__xludf.DUMMYFUNCTION("""COMPUTED_VALUE"""),"JavaScript")</f>
        <v>JavaScript</v>
      </c>
      <c r="H8219" s="1" t="str">
        <f>IFERROR(__xludf.DUMMYFUNCTION("""COMPUTED_VALUE"""),"SQL")</f>
        <v>SQL</v>
      </c>
    </row>
    <row r="8220">
      <c r="B8220" s="1" t="str">
        <f>IFERROR(__xludf.DUMMYFUNCTION("""COMPUTED_VALUE"""),"HTML/CSS;JavaScript;Python;SQL")</f>
        <v>HTML/CSS;JavaScript;Python;SQL</v>
      </c>
      <c r="E8220" s="1" t="str">
        <f>IFERROR(__xludf.DUMMYFUNCTION("UNIQUE(SPLIT(B8220,"";""))"),"HTML/CSS")</f>
        <v>HTML/CSS</v>
      </c>
      <c r="F8220" s="1" t="str">
        <f>IFERROR(__xludf.DUMMYFUNCTION("""COMPUTED_VALUE"""),"JavaScript")</f>
        <v>JavaScript</v>
      </c>
      <c r="G8220" s="1" t="str">
        <f>IFERROR(__xludf.DUMMYFUNCTION("""COMPUTED_VALUE"""),"Python")</f>
        <v>Python</v>
      </c>
      <c r="H8220" s="1" t="str">
        <f>IFERROR(__xludf.DUMMYFUNCTION("""COMPUTED_VALUE"""),"SQL")</f>
        <v>SQL</v>
      </c>
    </row>
    <row r="8221">
      <c r="B8221" s="1" t="str">
        <f>IFERROR(__xludf.DUMMYFUNCTION("""COMPUTED_VALUE"""),"Bash/Shell/PowerShell;C#;HTML/CSS;Java;JavaScript;Python;SQL;Swift;TypeScript;Other(s):")</f>
        <v>Bash/Shell/PowerShell;C#;HTML/CSS;Java;JavaScript;Python;SQL;Swift;TypeScript;Other(s):</v>
      </c>
      <c r="E8221" s="1" t="str">
        <f>IFERROR(__xludf.DUMMYFUNCTION("UNIQUE(SPLIT(B8221,"";""))"),"Bash/Shell/PowerShell")</f>
        <v>Bash/Shell/PowerShell</v>
      </c>
      <c r="F8221" s="1" t="str">
        <f>IFERROR(__xludf.DUMMYFUNCTION("""COMPUTED_VALUE"""),"C#")</f>
        <v>C#</v>
      </c>
      <c r="G8221" s="1" t="str">
        <f>IFERROR(__xludf.DUMMYFUNCTION("""COMPUTED_VALUE"""),"HTML/CSS")</f>
        <v>HTML/CSS</v>
      </c>
      <c r="H8221" s="1" t="str">
        <f>IFERROR(__xludf.DUMMYFUNCTION("""COMPUTED_VALUE"""),"Java")</f>
        <v>Java</v>
      </c>
      <c r="I8221" s="1" t="str">
        <f>IFERROR(__xludf.DUMMYFUNCTION("""COMPUTED_VALUE"""),"JavaScript")</f>
        <v>JavaScript</v>
      </c>
      <c r="J8221" s="1" t="str">
        <f>IFERROR(__xludf.DUMMYFUNCTION("""COMPUTED_VALUE"""),"Python")</f>
        <v>Python</v>
      </c>
      <c r="K8221" s="1" t="str">
        <f>IFERROR(__xludf.DUMMYFUNCTION("""COMPUTED_VALUE"""),"SQL")</f>
        <v>SQL</v>
      </c>
      <c r="L8221" s="1" t="str">
        <f>IFERROR(__xludf.DUMMYFUNCTION("""COMPUTED_VALUE"""),"Swift")</f>
        <v>Swift</v>
      </c>
      <c r="M8221" s="1" t="str">
        <f>IFERROR(__xludf.DUMMYFUNCTION("""COMPUTED_VALUE"""),"TypeScript")</f>
        <v>TypeScript</v>
      </c>
      <c r="N8221" s="1" t="str">
        <f>IFERROR(__xludf.DUMMYFUNCTION("""COMPUTED_VALUE"""),"Other(s):")</f>
        <v>Other(s):</v>
      </c>
    </row>
    <row r="8222">
      <c r="B8222" s="1" t="str">
        <f>IFERROR(__xludf.DUMMYFUNCTION("""COMPUTED_VALUE"""),"Bash/Shell/PowerShell;C;C++;Dart;Go;HTML/CSS;Java;JavaScript;Kotlin;Objective-C;Python;Ruby;SQL;Swift")</f>
        <v>Bash/Shell/PowerShell;C;C++;Dart;Go;HTML/CSS;Java;JavaScript;Kotlin;Objective-C;Python;Ruby;SQL;Swift</v>
      </c>
      <c r="E8222" s="1" t="str">
        <f>IFERROR(__xludf.DUMMYFUNCTION("UNIQUE(SPLIT(B8222,"";""))"),"Bash/Shell/PowerShell")</f>
        <v>Bash/Shell/PowerShell</v>
      </c>
      <c r="F8222" s="1" t="str">
        <f>IFERROR(__xludf.DUMMYFUNCTION("""COMPUTED_VALUE"""),"C")</f>
        <v>C</v>
      </c>
      <c r="G8222" s="1" t="str">
        <f>IFERROR(__xludf.DUMMYFUNCTION("""COMPUTED_VALUE"""),"C++")</f>
        <v>C++</v>
      </c>
      <c r="H8222" s="1" t="str">
        <f>IFERROR(__xludf.DUMMYFUNCTION("""COMPUTED_VALUE"""),"Dart")</f>
        <v>Dart</v>
      </c>
      <c r="I8222" s="1" t="str">
        <f>IFERROR(__xludf.DUMMYFUNCTION("""COMPUTED_VALUE"""),"Go")</f>
        <v>Go</v>
      </c>
      <c r="J8222" s="1" t="str">
        <f>IFERROR(__xludf.DUMMYFUNCTION("""COMPUTED_VALUE"""),"HTML/CSS")</f>
        <v>HTML/CSS</v>
      </c>
      <c r="K8222" s="1" t="str">
        <f>IFERROR(__xludf.DUMMYFUNCTION("""COMPUTED_VALUE"""),"Java")</f>
        <v>Java</v>
      </c>
      <c r="L8222" s="1" t="str">
        <f>IFERROR(__xludf.DUMMYFUNCTION("""COMPUTED_VALUE"""),"JavaScript")</f>
        <v>JavaScript</v>
      </c>
      <c r="M8222" s="1" t="str">
        <f>IFERROR(__xludf.DUMMYFUNCTION("""COMPUTED_VALUE"""),"Kotlin")</f>
        <v>Kotlin</v>
      </c>
      <c r="N8222" s="1" t="str">
        <f>IFERROR(__xludf.DUMMYFUNCTION("""COMPUTED_VALUE"""),"Objective-C")</f>
        <v>Objective-C</v>
      </c>
      <c r="O8222" s="1" t="str">
        <f>IFERROR(__xludf.DUMMYFUNCTION("""COMPUTED_VALUE"""),"Python")</f>
        <v>Python</v>
      </c>
      <c r="P8222" s="1" t="str">
        <f>IFERROR(__xludf.DUMMYFUNCTION("""COMPUTED_VALUE"""),"Ruby")</f>
        <v>Ruby</v>
      </c>
      <c r="Q8222" s="1" t="str">
        <f>IFERROR(__xludf.DUMMYFUNCTION("""COMPUTED_VALUE"""),"SQL")</f>
        <v>SQL</v>
      </c>
      <c r="R8222" s="1" t="str">
        <f>IFERROR(__xludf.DUMMYFUNCTION("""COMPUTED_VALUE"""),"Swift")</f>
        <v>Swift</v>
      </c>
    </row>
    <row r="8223">
      <c r="B8223" s="1" t="str">
        <f>IFERROR(__xludf.DUMMYFUNCTION("""COMPUTED_VALUE"""),"Bash/Shell/PowerShell;C#;HTML/CSS;Java;JavaScript;SQL;Swift;TypeScript")</f>
        <v>Bash/Shell/PowerShell;C#;HTML/CSS;Java;JavaScript;SQL;Swift;TypeScript</v>
      </c>
      <c r="E8223" s="1" t="str">
        <f>IFERROR(__xludf.DUMMYFUNCTION("UNIQUE(SPLIT(B8223,"";""))"),"Bash/Shell/PowerShell")</f>
        <v>Bash/Shell/PowerShell</v>
      </c>
      <c r="F8223" s="1" t="str">
        <f>IFERROR(__xludf.DUMMYFUNCTION("""COMPUTED_VALUE"""),"C#")</f>
        <v>C#</v>
      </c>
      <c r="G8223" s="1" t="str">
        <f>IFERROR(__xludf.DUMMYFUNCTION("""COMPUTED_VALUE"""),"HTML/CSS")</f>
        <v>HTML/CSS</v>
      </c>
      <c r="H8223" s="1" t="str">
        <f>IFERROR(__xludf.DUMMYFUNCTION("""COMPUTED_VALUE"""),"Java")</f>
        <v>Java</v>
      </c>
      <c r="I8223" s="1" t="str">
        <f>IFERROR(__xludf.DUMMYFUNCTION("""COMPUTED_VALUE"""),"JavaScript")</f>
        <v>JavaScript</v>
      </c>
      <c r="J8223" s="1" t="str">
        <f>IFERROR(__xludf.DUMMYFUNCTION("""COMPUTED_VALUE"""),"SQL")</f>
        <v>SQL</v>
      </c>
      <c r="K8223" s="1" t="str">
        <f>IFERROR(__xludf.DUMMYFUNCTION("""COMPUTED_VALUE"""),"Swift")</f>
        <v>Swift</v>
      </c>
      <c r="L8223" s="1" t="str">
        <f>IFERROR(__xludf.DUMMYFUNCTION("""COMPUTED_VALUE"""),"TypeScript")</f>
        <v>TypeScript</v>
      </c>
    </row>
    <row r="8224">
      <c r="B8224" s="1" t="str">
        <f>IFERROR(__xludf.DUMMYFUNCTION("""COMPUTED_VALUE"""),"HTML/CSS;JavaScript;Python")</f>
        <v>HTML/CSS;JavaScript;Python</v>
      </c>
      <c r="E8224" s="1" t="str">
        <f>IFERROR(__xludf.DUMMYFUNCTION("UNIQUE(SPLIT(B8224,"";""))"),"HTML/CSS")</f>
        <v>HTML/CSS</v>
      </c>
      <c r="F8224" s="1" t="str">
        <f>IFERROR(__xludf.DUMMYFUNCTION("""COMPUTED_VALUE"""),"JavaScript")</f>
        <v>JavaScript</v>
      </c>
      <c r="G8224" s="1" t="str">
        <f>IFERROR(__xludf.DUMMYFUNCTION("""COMPUTED_VALUE"""),"Python")</f>
        <v>Python</v>
      </c>
    </row>
    <row r="8225">
      <c r="B8225" s="1" t="str">
        <f>IFERROR(__xludf.DUMMYFUNCTION("""COMPUTED_VALUE"""),"HTML/CSS;Java;JavaScript")</f>
        <v>HTML/CSS;Java;JavaScript</v>
      </c>
      <c r="E8225" s="1" t="str">
        <f>IFERROR(__xludf.DUMMYFUNCTION("UNIQUE(SPLIT(B8225,"";""))"),"HTML/CSS")</f>
        <v>HTML/CSS</v>
      </c>
      <c r="F8225" s="1" t="str">
        <f>IFERROR(__xludf.DUMMYFUNCTION("""COMPUTED_VALUE"""),"Java")</f>
        <v>Java</v>
      </c>
      <c r="G8225" s="1" t="str">
        <f>IFERROR(__xludf.DUMMYFUNCTION("""COMPUTED_VALUE"""),"JavaScript")</f>
        <v>JavaScript</v>
      </c>
    </row>
    <row r="8226">
      <c r="B8226" s="1" t="str">
        <f>IFERROR(__xludf.DUMMYFUNCTION("""COMPUTED_VALUE"""),"C#;HTML/CSS;JavaScript;Swift")</f>
        <v>C#;HTML/CSS;JavaScript;Swift</v>
      </c>
      <c r="E8226" s="1" t="str">
        <f>IFERROR(__xludf.DUMMYFUNCTION("UNIQUE(SPLIT(B8226,"";""))"),"C#")</f>
        <v>C#</v>
      </c>
      <c r="F8226" s="1" t="str">
        <f>IFERROR(__xludf.DUMMYFUNCTION("""COMPUTED_VALUE"""),"HTML/CSS")</f>
        <v>HTML/CSS</v>
      </c>
      <c r="G8226" s="1" t="str">
        <f>IFERROR(__xludf.DUMMYFUNCTION("""COMPUTED_VALUE"""),"JavaScript")</f>
        <v>JavaScript</v>
      </c>
      <c r="H8226" s="1" t="str">
        <f>IFERROR(__xludf.DUMMYFUNCTION("""COMPUTED_VALUE"""),"Swift")</f>
        <v>Swift</v>
      </c>
    </row>
    <row r="8227">
      <c r="B8227" s="1" t="str">
        <f>IFERROR(__xludf.DUMMYFUNCTION("""COMPUTED_VALUE"""),"HTML/CSS;JavaScript;Python;SQL;TypeScript")</f>
        <v>HTML/CSS;JavaScript;Python;SQL;TypeScript</v>
      </c>
      <c r="E8227" s="1" t="str">
        <f>IFERROR(__xludf.DUMMYFUNCTION("UNIQUE(SPLIT(B8227,"";""))"),"HTML/CSS")</f>
        <v>HTML/CSS</v>
      </c>
      <c r="F8227" s="1" t="str">
        <f>IFERROR(__xludf.DUMMYFUNCTION("""COMPUTED_VALUE"""),"JavaScript")</f>
        <v>JavaScript</v>
      </c>
      <c r="G8227" s="1" t="str">
        <f>IFERROR(__xludf.DUMMYFUNCTION("""COMPUTED_VALUE"""),"Python")</f>
        <v>Python</v>
      </c>
      <c r="H8227" s="1" t="str">
        <f>IFERROR(__xludf.DUMMYFUNCTION("""COMPUTED_VALUE"""),"SQL")</f>
        <v>SQL</v>
      </c>
      <c r="I8227" s="1" t="str">
        <f>IFERROR(__xludf.DUMMYFUNCTION("""COMPUTED_VALUE"""),"TypeScript")</f>
        <v>TypeScript</v>
      </c>
    </row>
    <row r="8228">
      <c r="B8228" s="1" t="str">
        <f>IFERROR(__xludf.DUMMYFUNCTION("""COMPUTED_VALUE"""),"Bash/Shell/PowerShell;HTML/CSS;JavaScript;PHP;Python;SQL")</f>
        <v>Bash/Shell/PowerShell;HTML/CSS;JavaScript;PHP;Python;SQL</v>
      </c>
      <c r="E8228" s="1" t="str">
        <f>IFERROR(__xludf.DUMMYFUNCTION("UNIQUE(SPLIT(B8228,"";""))"),"Bash/Shell/PowerShell")</f>
        <v>Bash/Shell/PowerShell</v>
      </c>
      <c r="F8228" s="1" t="str">
        <f>IFERROR(__xludf.DUMMYFUNCTION("""COMPUTED_VALUE"""),"HTML/CSS")</f>
        <v>HTML/CSS</v>
      </c>
      <c r="G8228" s="1" t="str">
        <f>IFERROR(__xludf.DUMMYFUNCTION("""COMPUTED_VALUE"""),"JavaScript")</f>
        <v>JavaScript</v>
      </c>
      <c r="H8228" s="1" t="str">
        <f>IFERROR(__xludf.DUMMYFUNCTION("""COMPUTED_VALUE"""),"PHP")</f>
        <v>PHP</v>
      </c>
      <c r="I8228" s="1" t="str">
        <f>IFERROR(__xludf.DUMMYFUNCTION("""COMPUTED_VALUE"""),"Python")</f>
        <v>Python</v>
      </c>
      <c r="J8228" s="1" t="str">
        <f>IFERROR(__xludf.DUMMYFUNCTION("""COMPUTED_VALUE"""),"SQL")</f>
        <v>SQL</v>
      </c>
    </row>
    <row r="8229">
      <c r="B8229" s="1" t="str">
        <f>IFERROR(__xludf.DUMMYFUNCTION("""COMPUTED_VALUE"""),"C#;JavaScript;SQL")</f>
        <v>C#;JavaScript;SQL</v>
      </c>
      <c r="E8229" s="1" t="str">
        <f>IFERROR(__xludf.DUMMYFUNCTION("UNIQUE(SPLIT(B8229,"";""))"),"C#")</f>
        <v>C#</v>
      </c>
      <c r="F8229" s="1" t="str">
        <f>IFERROR(__xludf.DUMMYFUNCTION("""COMPUTED_VALUE"""),"JavaScript")</f>
        <v>JavaScript</v>
      </c>
      <c r="G8229" s="1" t="str">
        <f>IFERROR(__xludf.DUMMYFUNCTION("""COMPUTED_VALUE"""),"SQL")</f>
        <v>SQL</v>
      </c>
    </row>
    <row r="8230">
      <c r="B8230" s="1" t="str">
        <f>IFERROR(__xludf.DUMMYFUNCTION("""COMPUTED_VALUE"""),"C;C++;HTML/CSS;JavaScript;SQL")</f>
        <v>C;C++;HTML/CSS;JavaScript;SQL</v>
      </c>
      <c r="E8230" s="1" t="str">
        <f>IFERROR(__xludf.DUMMYFUNCTION("UNIQUE(SPLIT(B8230,"";""))"),"C")</f>
        <v>C</v>
      </c>
      <c r="F8230" s="1" t="str">
        <f>IFERROR(__xludf.DUMMYFUNCTION("""COMPUTED_VALUE"""),"C++")</f>
        <v>C++</v>
      </c>
      <c r="G8230" s="1" t="str">
        <f>IFERROR(__xludf.DUMMYFUNCTION("""COMPUTED_VALUE"""),"HTML/CSS")</f>
        <v>HTML/CSS</v>
      </c>
      <c r="H8230" s="1" t="str">
        <f>IFERROR(__xludf.DUMMYFUNCTION("""COMPUTED_VALUE"""),"JavaScript")</f>
        <v>JavaScript</v>
      </c>
      <c r="I8230" s="1" t="str">
        <f>IFERROR(__xludf.DUMMYFUNCTION("""COMPUTED_VALUE"""),"SQL")</f>
        <v>SQL</v>
      </c>
    </row>
    <row r="8231">
      <c r="B8231" s="1" t="str">
        <f>IFERROR(__xludf.DUMMYFUNCTION("""COMPUTED_VALUE"""),"C;C#;HTML/CSS;JavaScript;Python")</f>
        <v>C;C#;HTML/CSS;JavaScript;Python</v>
      </c>
      <c r="E8231" s="1" t="str">
        <f>IFERROR(__xludf.DUMMYFUNCTION("UNIQUE(SPLIT(B8231,"";""))"),"C")</f>
        <v>C</v>
      </c>
      <c r="F8231" s="1" t="str">
        <f>IFERROR(__xludf.DUMMYFUNCTION("""COMPUTED_VALUE"""),"C#")</f>
        <v>C#</v>
      </c>
      <c r="G8231" s="1" t="str">
        <f>IFERROR(__xludf.DUMMYFUNCTION("""COMPUTED_VALUE"""),"HTML/CSS")</f>
        <v>HTML/CSS</v>
      </c>
      <c r="H8231" s="1" t="str">
        <f>IFERROR(__xludf.DUMMYFUNCTION("""COMPUTED_VALUE"""),"JavaScript")</f>
        <v>JavaScript</v>
      </c>
      <c r="I8231" s="1" t="str">
        <f>IFERROR(__xludf.DUMMYFUNCTION("""COMPUTED_VALUE"""),"Python")</f>
        <v>Python</v>
      </c>
    </row>
    <row r="8232">
      <c r="B8232" s="1" t="str">
        <f>IFERROR(__xludf.DUMMYFUNCTION("""COMPUTED_VALUE"""),"Bash/Shell/PowerShell;HTML/CSS;JavaScript;PHP;R;SQL")</f>
        <v>Bash/Shell/PowerShell;HTML/CSS;JavaScript;PHP;R;SQL</v>
      </c>
      <c r="E8232" s="1" t="str">
        <f>IFERROR(__xludf.DUMMYFUNCTION("UNIQUE(SPLIT(B8232,"";""))"),"Bash/Shell/PowerShell")</f>
        <v>Bash/Shell/PowerShell</v>
      </c>
      <c r="F8232" s="1" t="str">
        <f>IFERROR(__xludf.DUMMYFUNCTION("""COMPUTED_VALUE"""),"HTML/CSS")</f>
        <v>HTML/CSS</v>
      </c>
      <c r="G8232" s="1" t="str">
        <f>IFERROR(__xludf.DUMMYFUNCTION("""COMPUTED_VALUE"""),"JavaScript")</f>
        <v>JavaScript</v>
      </c>
      <c r="H8232" s="1" t="str">
        <f>IFERROR(__xludf.DUMMYFUNCTION("""COMPUTED_VALUE"""),"PHP")</f>
        <v>PHP</v>
      </c>
      <c r="I8232" s="1" t="str">
        <f>IFERROR(__xludf.DUMMYFUNCTION("""COMPUTED_VALUE"""),"R")</f>
        <v>R</v>
      </c>
      <c r="J8232" s="1" t="str">
        <f>IFERROR(__xludf.DUMMYFUNCTION("""COMPUTED_VALUE"""),"SQL")</f>
        <v>SQL</v>
      </c>
    </row>
    <row r="8233">
      <c r="B8233" s="1" t="str">
        <f>IFERROR(__xludf.DUMMYFUNCTION("""COMPUTED_VALUE"""),"Bash/Shell/PowerShell;HTML/CSS;JavaScript;PHP;Rust;SQL;TypeScript")</f>
        <v>Bash/Shell/PowerShell;HTML/CSS;JavaScript;PHP;Rust;SQL;TypeScript</v>
      </c>
      <c r="E8233" s="1" t="str">
        <f>IFERROR(__xludf.DUMMYFUNCTION("UNIQUE(SPLIT(B8233,"";""))"),"Bash/Shell/PowerShell")</f>
        <v>Bash/Shell/PowerShell</v>
      </c>
      <c r="F8233" s="1" t="str">
        <f>IFERROR(__xludf.DUMMYFUNCTION("""COMPUTED_VALUE"""),"HTML/CSS")</f>
        <v>HTML/CSS</v>
      </c>
      <c r="G8233" s="1" t="str">
        <f>IFERROR(__xludf.DUMMYFUNCTION("""COMPUTED_VALUE"""),"JavaScript")</f>
        <v>JavaScript</v>
      </c>
      <c r="H8233" s="1" t="str">
        <f>IFERROR(__xludf.DUMMYFUNCTION("""COMPUTED_VALUE"""),"PHP")</f>
        <v>PHP</v>
      </c>
      <c r="I8233" s="1" t="str">
        <f>IFERROR(__xludf.DUMMYFUNCTION("""COMPUTED_VALUE"""),"Rust")</f>
        <v>Rust</v>
      </c>
      <c r="J8233" s="1" t="str">
        <f>IFERROR(__xludf.DUMMYFUNCTION("""COMPUTED_VALUE"""),"SQL")</f>
        <v>SQL</v>
      </c>
      <c r="K8233" s="1" t="str">
        <f>IFERROR(__xludf.DUMMYFUNCTION("""COMPUTED_VALUE"""),"TypeScript")</f>
        <v>TypeScript</v>
      </c>
    </row>
    <row r="8234">
      <c r="B8234" s="1" t="str">
        <f>IFERROR(__xludf.DUMMYFUNCTION("""COMPUTED_VALUE"""),"Java")</f>
        <v>Java</v>
      </c>
      <c r="E8234" s="1" t="str">
        <f>IFERROR(__xludf.DUMMYFUNCTION("UNIQUE(SPLIT(B8234,"";""))"),"Java")</f>
        <v>Java</v>
      </c>
    </row>
    <row r="8235">
      <c r="B8235" s="1" t="str">
        <f>IFERROR(__xludf.DUMMYFUNCTION("""COMPUTED_VALUE"""),"Bash/Shell/PowerShell;Go;HTML/CSS;JavaScript;Python;TypeScript")</f>
        <v>Bash/Shell/PowerShell;Go;HTML/CSS;JavaScript;Python;TypeScript</v>
      </c>
      <c r="E8235" s="1" t="str">
        <f>IFERROR(__xludf.DUMMYFUNCTION("UNIQUE(SPLIT(B8235,"";""))"),"Bash/Shell/PowerShell")</f>
        <v>Bash/Shell/PowerShell</v>
      </c>
      <c r="F8235" s="1" t="str">
        <f>IFERROR(__xludf.DUMMYFUNCTION("""COMPUTED_VALUE"""),"Go")</f>
        <v>Go</v>
      </c>
      <c r="G8235" s="1" t="str">
        <f>IFERROR(__xludf.DUMMYFUNCTION("""COMPUTED_VALUE"""),"HTML/CSS")</f>
        <v>HTML/CSS</v>
      </c>
      <c r="H8235" s="1" t="str">
        <f>IFERROR(__xludf.DUMMYFUNCTION("""COMPUTED_VALUE"""),"JavaScript")</f>
        <v>JavaScript</v>
      </c>
      <c r="I8235" s="1" t="str">
        <f>IFERROR(__xludf.DUMMYFUNCTION("""COMPUTED_VALUE"""),"Python")</f>
        <v>Python</v>
      </c>
      <c r="J8235" s="1" t="str">
        <f>IFERROR(__xludf.DUMMYFUNCTION("""COMPUTED_VALUE"""),"TypeScript")</f>
        <v>TypeScript</v>
      </c>
    </row>
    <row r="8236">
      <c r="B8236" s="1" t="str">
        <f>IFERROR(__xludf.DUMMYFUNCTION("""COMPUTED_VALUE"""),"Python;SQL")</f>
        <v>Python;SQL</v>
      </c>
      <c r="E8236" s="1" t="str">
        <f>IFERROR(__xludf.DUMMYFUNCTION("UNIQUE(SPLIT(B8236,"";""))"),"Python")</f>
        <v>Python</v>
      </c>
      <c r="F8236" s="1" t="str">
        <f>IFERROR(__xludf.DUMMYFUNCTION("""COMPUTED_VALUE"""),"SQL")</f>
        <v>SQL</v>
      </c>
    </row>
    <row r="8237">
      <c r="B8237" s="1" t="str">
        <f>IFERROR(__xludf.DUMMYFUNCTION("""COMPUTED_VALUE"""),"HTML/CSS;JavaScript;SQL")</f>
        <v>HTML/CSS;JavaScript;SQL</v>
      </c>
      <c r="E8237" s="1" t="str">
        <f>IFERROR(__xludf.DUMMYFUNCTION("UNIQUE(SPLIT(B8237,"";""))"),"HTML/CSS")</f>
        <v>HTML/CSS</v>
      </c>
      <c r="F8237" s="1" t="str">
        <f>IFERROR(__xludf.DUMMYFUNCTION("""COMPUTED_VALUE"""),"JavaScript")</f>
        <v>JavaScript</v>
      </c>
      <c r="G8237" s="1" t="str">
        <f>IFERROR(__xludf.DUMMYFUNCTION("""COMPUTED_VALUE"""),"SQL")</f>
        <v>SQL</v>
      </c>
    </row>
    <row r="8238">
      <c r="B8238" s="1" t="str">
        <f>IFERROR(__xludf.DUMMYFUNCTION("""COMPUTED_VALUE"""),"Bash/Shell/PowerShell;Python")</f>
        <v>Bash/Shell/PowerShell;Python</v>
      </c>
      <c r="E8238" s="1" t="str">
        <f>IFERROR(__xludf.DUMMYFUNCTION("UNIQUE(SPLIT(B8238,"";""))"),"Bash/Shell/PowerShell")</f>
        <v>Bash/Shell/PowerShell</v>
      </c>
      <c r="F8238" s="1" t="str">
        <f>IFERROR(__xludf.DUMMYFUNCTION("""COMPUTED_VALUE"""),"Python")</f>
        <v>Python</v>
      </c>
    </row>
    <row r="8239">
      <c r="B8239" s="1" t="str">
        <f>IFERROR(__xludf.DUMMYFUNCTION("""COMPUTED_VALUE"""),"Bash/Shell/PowerShell;C;Java;JavaScript;Scala;SQL")</f>
        <v>Bash/Shell/PowerShell;C;Java;JavaScript;Scala;SQL</v>
      </c>
      <c r="E8239" s="1" t="str">
        <f>IFERROR(__xludf.DUMMYFUNCTION("UNIQUE(SPLIT(B8239,"";""))"),"Bash/Shell/PowerShell")</f>
        <v>Bash/Shell/PowerShell</v>
      </c>
      <c r="F8239" s="1" t="str">
        <f>IFERROR(__xludf.DUMMYFUNCTION("""COMPUTED_VALUE"""),"C")</f>
        <v>C</v>
      </c>
      <c r="G8239" s="1" t="str">
        <f>IFERROR(__xludf.DUMMYFUNCTION("""COMPUTED_VALUE"""),"Java")</f>
        <v>Java</v>
      </c>
      <c r="H8239" s="1" t="str">
        <f>IFERROR(__xludf.DUMMYFUNCTION("""COMPUTED_VALUE"""),"JavaScript")</f>
        <v>JavaScript</v>
      </c>
      <c r="I8239" s="1" t="str">
        <f>IFERROR(__xludf.DUMMYFUNCTION("""COMPUTED_VALUE"""),"Scala")</f>
        <v>Scala</v>
      </c>
      <c r="J8239" s="1" t="str">
        <f>IFERROR(__xludf.DUMMYFUNCTION("""COMPUTED_VALUE"""),"SQL")</f>
        <v>SQL</v>
      </c>
    </row>
    <row r="8240">
      <c r="B8240" s="1" t="str">
        <f>IFERROR(__xludf.DUMMYFUNCTION("""COMPUTED_VALUE"""),"C#;HTML/CSS;JavaScript;PHP;SQL")</f>
        <v>C#;HTML/CSS;JavaScript;PHP;SQL</v>
      </c>
      <c r="E8240" s="1" t="str">
        <f>IFERROR(__xludf.DUMMYFUNCTION("UNIQUE(SPLIT(B8240,"";""))"),"C#")</f>
        <v>C#</v>
      </c>
      <c r="F8240" s="1" t="str">
        <f>IFERROR(__xludf.DUMMYFUNCTION("""COMPUTED_VALUE"""),"HTML/CSS")</f>
        <v>HTML/CSS</v>
      </c>
      <c r="G8240" s="1" t="str">
        <f>IFERROR(__xludf.DUMMYFUNCTION("""COMPUTED_VALUE"""),"JavaScript")</f>
        <v>JavaScript</v>
      </c>
      <c r="H8240" s="1" t="str">
        <f>IFERROR(__xludf.DUMMYFUNCTION("""COMPUTED_VALUE"""),"PHP")</f>
        <v>PHP</v>
      </c>
      <c r="I8240" s="1" t="str">
        <f>IFERROR(__xludf.DUMMYFUNCTION("""COMPUTED_VALUE"""),"SQL")</f>
        <v>SQL</v>
      </c>
    </row>
    <row r="8241">
      <c r="B8241" s="1" t="str">
        <f>IFERROR(__xludf.DUMMYFUNCTION("""COMPUTED_VALUE"""),"HTML/CSS;JavaScript;PHP;Python;Rust;SQL;TypeScript")</f>
        <v>HTML/CSS;JavaScript;PHP;Python;Rust;SQL;TypeScript</v>
      </c>
      <c r="E8241" s="1" t="str">
        <f>IFERROR(__xludf.DUMMYFUNCTION("UNIQUE(SPLIT(B8241,"";""))"),"HTML/CSS")</f>
        <v>HTML/CSS</v>
      </c>
      <c r="F8241" s="1" t="str">
        <f>IFERROR(__xludf.DUMMYFUNCTION("""COMPUTED_VALUE"""),"JavaScript")</f>
        <v>JavaScript</v>
      </c>
      <c r="G8241" s="1" t="str">
        <f>IFERROR(__xludf.DUMMYFUNCTION("""COMPUTED_VALUE"""),"PHP")</f>
        <v>PHP</v>
      </c>
      <c r="H8241" s="1" t="str">
        <f>IFERROR(__xludf.DUMMYFUNCTION("""COMPUTED_VALUE"""),"Python")</f>
        <v>Python</v>
      </c>
      <c r="I8241" s="1" t="str">
        <f>IFERROR(__xludf.DUMMYFUNCTION("""COMPUTED_VALUE"""),"Rust")</f>
        <v>Rust</v>
      </c>
      <c r="J8241" s="1" t="str">
        <f>IFERROR(__xludf.DUMMYFUNCTION("""COMPUTED_VALUE"""),"SQL")</f>
        <v>SQL</v>
      </c>
      <c r="K8241" s="1" t="str">
        <f>IFERROR(__xludf.DUMMYFUNCTION("""COMPUTED_VALUE"""),"TypeScript")</f>
        <v>TypeScript</v>
      </c>
    </row>
    <row r="8242">
      <c r="B8242" s="1" t="str">
        <f>IFERROR(__xludf.DUMMYFUNCTION("""COMPUTED_VALUE"""),"C;Java;Python;SQL")</f>
        <v>C;Java;Python;SQL</v>
      </c>
      <c r="E8242" s="1" t="str">
        <f>IFERROR(__xludf.DUMMYFUNCTION("UNIQUE(SPLIT(B8242,"";""))"),"C")</f>
        <v>C</v>
      </c>
      <c r="F8242" s="1" t="str">
        <f>IFERROR(__xludf.DUMMYFUNCTION("""COMPUTED_VALUE"""),"Java")</f>
        <v>Java</v>
      </c>
      <c r="G8242" s="1" t="str">
        <f>IFERROR(__xludf.DUMMYFUNCTION("""COMPUTED_VALUE"""),"Python")</f>
        <v>Python</v>
      </c>
      <c r="H8242" s="1" t="str">
        <f>IFERROR(__xludf.DUMMYFUNCTION("""COMPUTED_VALUE"""),"SQL")</f>
        <v>SQL</v>
      </c>
    </row>
    <row r="8243">
      <c r="B8243" s="1" t="str">
        <f>IFERROR(__xludf.DUMMYFUNCTION("""COMPUTED_VALUE"""),"Bash/Shell/PowerShell;C#;Python;TypeScript")</f>
        <v>Bash/Shell/PowerShell;C#;Python;TypeScript</v>
      </c>
      <c r="E8243" s="1" t="str">
        <f>IFERROR(__xludf.DUMMYFUNCTION("UNIQUE(SPLIT(B8243,"";""))"),"Bash/Shell/PowerShell")</f>
        <v>Bash/Shell/PowerShell</v>
      </c>
      <c r="F8243" s="1" t="str">
        <f>IFERROR(__xludf.DUMMYFUNCTION("""COMPUTED_VALUE"""),"C#")</f>
        <v>C#</v>
      </c>
      <c r="G8243" s="1" t="str">
        <f>IFERROR(__xludf.DUMMYFUNCTION("""COMPUTED_VALUE"""),"Python")</f>
        <v>Python</v>
      </c>
      <c r="H8243" s="1" t="str">
        <f>IFERROR(__xludf.DUMMYFUNCTION("""COMPUTED_VALUE"""),"TypeScript")</f>
        <v>TypeScript</v>
      </c>
    </row>
    <row r="8244">
      <c r="B8244" s="1" t="str">
        <f>IFERROR(__xludf.DUMMYFUNCTION("""COMPUTED_VALUE"""),"C++;HTML/CSS;Java;JavaScript;Python;Ruby;SQL")</f>
        <v>C++;HTML/CSS;Java;JavaScript;Python;Ruby;SQL</v>
      </c>
      <c r="E8244" s="1" t="str">
        <f>IFERROR(__xludf.DUMMYFUNCTION("UNIQUE(SPLIT(B8244,"";""))"),"C++")</f>
        <v>C++</v>
      </c>
      <c r="F8244" s="1" t="str">
        <f>IFERROR(__xludf.DUMMYFUNCTION("""COMPUTED_VALUE"""),"HTML/CSS")</f>
        <v>HTML/CSS</v>
      </c>
      <c r="G8244" s="1" t="str">
        <f>IFERROR(__xludf.DUMMYFUNCTION("""COMPUTED_VALUE"""),"Java")</f>
        <v>Java</v>
      </c>
      <c r="H8244" s="1" t="str">
        <f>IFERROR(__xludf.DUMMYFUNCTION("""COMPUTED_VALUE"""),"JavaScript")</f>
        <v>JavaScript</v>
      </c>
      <c r="I8244" s="1" t="str">
        <f>IFERROR(__xludf.DUMMYFUNCTION("""COMPUTED_VALUE"""),"Python")</f>
        <v>Python</v>
      </c>
      <c r="J8244" s="1" t="str">
        <f>IFERROR(__xludf.DUMMYFUNCTION("""COMPUTED_VALUE"""),"Ruby")</f>
        <v>Ruby</v>
      </c>
      <c r="K8244" s="1" t="str">
        <f>IFERROR(__xludf.DUMMYFUNCTION("""COMPUTED_VALUE"""),"SQL")</f>
        <v>SQL</v>
      </c>
    </row>
    <row r="8245">
      <c r="B8245" s="1" t="str">
        <f>IFERROR(__xludf.DUMMYFUNCTION("""COMPUTED_VALUE"""),"C#;Java")</f>
        <v>C#;Java</v>
      </c>
      <c r="E8245" s="1" t="str">
        <f>IFERROR(__xludf.DUMMYFUNCTION("UNIQUE(SPLIT(B8245,"";""))"),"C#")</f>
        <v>C#</v>
      </c>
      <c r="F8245" s="1" t="str">
        <f>IFERROR(__xludf.DUMMYFUNCTION("""COMPUTED_VALUE"""),"Java")</f>
        <v>Java</v>
      </c>
    </row>
    <row r="8246">
      <c r="B8246" s="1" t="str">
        <f>IFERROR(__xludf.DUMMYFUNCTION("""COMPUTED_VALUE"""),"Java")</f>
        <v>Java</v>
      </c>
      <c r="E8246" s="1" t="str">
        <f>IFERROR(__xludf.DUMMYFUNCTION("UNIQUE(SPLIT(B8246,"";""))"),"Java")</f>
        <v>Java</v>
      </c>
    </row>
    <row r="8247">
      <c r="B8247" s="1" t="str">
        <f>IFERROR(__xludf.DUMMYFUNCTION("""COMPUTED_VALUE"""),"Python")</f>
        <v>Python</v>
      </c>
      <c r="E8247" s="1" t="str">
        <f>IFERROR(__xludf.DUMMYFUNCTION("UNIQUE(SPLIT(B8247,"";""))"),"Python")</f>
        <v>Python</v>
      </c>
    </row>
    <row r="8248">
      <c r="B8248" s="1" t="str">
        <f>IFERROR(__xludf.DUMMYFUNCTION("""COMPUTED_VALUE"""),"C;C++;Python;Other(s):")</f>
        <v>C;C++;Python;Other(s):</v>
      </c>
      <c r="E8248" s="1" t="str">
        <f>IFERROR(__xludf.DUMMYFUNCTION("UNIQUE(SPLIT(B8248,"";""))"),"C")</f>
        <v>C</v>
      </c>
      <c r="F8248" s="1" t="str">
        <f>IFERROR(__xludf.DUMMYFUNCTION("""COMPUTED_VALUE"""),"C++")</f>
        <v>C++</v>
      </c>
      <c r="G8248" s="1" t="str">
        <f>IFERROR(__xludf.DUMMYFUNCTION("""COMPUTED_VALUE"""),"Python")</f>
        <v>Python</v>
      </c>
      <c r="H8248" s="1" t="str">
        <f>IFERROR(__xludf.DUMMYFUNCTION("""COMPUTED_VALUE"""),"Other(s):")</f>
        <v>Other(s):</v>
      </c>
    </row>
    <row r="8249">
      <c r="B8249" s="1" t="str">
        <f>IFERROR(__xludf.DUMMYFUNCTION("""COMPUTED_VALUE"""),"HTML/CSS;JavaScript;PHP;SQL;TypeScript")</f>
        <v>HTML/CSS;JavaScript;PHP;SQL;TypeScript</v>
      </c>
      <c r="E8249" s="1" t="str">
        <f>IFERROR(__xludf.DUMMYFUNCTION("UNIQUE(SPLIT(B8249,"";""))"),"HTML/CSS")</f>
        <v>HTML/CSS</v>
      </c>
      <c r="F8249" s="1" t="str">
        <f>IFERROR(__xludf.DUMMYFUNCTION("""COMPUTED_VALUE"""),"JavaScript")</f>
        <v>JavaScript</v>
      </c>
      <c r="G8249" s="1" t="str">
        <f>IFERROR(__xludf.DUMMYFUNCTION("""COMPUTED_VALUE"""),"PHP")</f>
        <v>PHP</v>
      </c>
      <c r="H8249" s="1" t="str">
        <f>IFERROR(__xludf.DUMMYFUNCTION("""COMPUTED_VALUE"""),"SQL")</f>
        <v>SQL</v>
      </c>
      <c r="I8249" s="1" t="str">
        <f>IFERROR(__xludf.DUMMYFUNCTION("""COMPUTED_VALUE"""),"TypeScript")</f>
        <v>TypeScript</v>
      </c>
    </row>
    <row r="8250">
      <c r="B8250" s="1" t="str">
        <f>IFERROR(__xludf.DUMMYFUNCTION("""COMPUTED_VALUE"""),"HTML/CSS;JavaScript;TypeScript")</f>
        <v>HTML/CSS;JavaScript;TypeScript</v>
      </c>
      <c r="E8250" s="1" t="str">
        <f>IFERROR(__xludf.DUMMYFUNCTION("UNIQUE(SPLIT(B8250,"";""))"),"HTML/CSS")</f>
        <v>HTML/CSS</v>
      </c>
      <c r="F8250" s="1" t="str">
        <f>IFERROR(__xludf.DUMMYFUNCTION("""COMPUTED_VALUE"""),"JavaScript")</f>
        <v>JavaScript</v>
      </c>
      <c r="G8250" s="1" t="str">
        <f>IFERROR(__xludf.DUMMYFUNCTION("""COMPUTED_VALUE"""),"TypeScript")</f>
        <v>TypeScript</v>
      </c>
    </row>
    <row r="8251">
      <c r="B8251" s="1" t="str">
        <f>IFERROR(__xludf.DUMMYFUNCTION("""COMPUTED_VALUE"""),"Bash/Shell/PowerShell;C#;HTML/CSS;Java;JavaScript;Kotlin;SQL")</f>
        <v>Bash/Shell/PowerShell;C#;HTML/CSS;Java;JavaScript;Kotlin;SQL</v>
      </c>
      <c r="E8251" s="1" t="str">
        <f>IFERROR(__xludf.DUMMYFUNCTION("UNIQUE(SPLIT(B8251,"";""))"),"Bash/Shell/PowerShell")</f>
        <v>Bash/Shell/PowerShell</v>
      </c>
      <c r="F8251" s="1" t="str">
        <f>IFERROR(__xludf.DUMMYFUNCTION("""COMPUTED_VALUE"""),"C#")</f>
        <v>C#</v>
      </c>
      <c r="G8251" s="1" t="str">
        <f>IFERROR(__xludf.DUMMYFUNCTION("""COMPUTED_VALUE"""),"HTML/CSS")</f>
        <v>HTML/CSS</v>
      </c>
      <c r="H8251" s="1" t="str">
        <f>IFERROR(__xludf.DUMMYFUNCTION("""COMPUTED_VALUE"""),"Java")</f>
        <v>Java</v>
      </c>
      <c r="I8251" s="1" t="str">
        <f>IFERROR(__xludf.DUMMYFUNCTION("""COMPUTED_VALUE"""),"JavaScript")</f>
        <v>JavaScript</v>
      </c>
      <c r="J8251" s="1" t="str">
        <f>IFERROR(__xludf.DUMMYFUNCTION("""COMPUTED_VALUE"""),"Kotlin")</f>
        <v>Kotlin</v>
      </c>
      <c r="K8251" s="1" t="str">
        <f>IFERROR(__xludf.DUMMYFUNCTION("""COMPUTED_VALUE"""),"SQL")</f>
        <v>SQL</v>
      </c>
    </row>
    <row r="8252">
      <c r="B8252" s="1" t="str">
        <f>IFERROR(__xludf.DUMMYFUNCTION("""COMPUTED_VALUE"""),"C#")</f>
        <v>C#</v>
      </c>
      <c r="E8252" s="1" t="str">
        <f>IFERROR(__xludf.DUMMYFUNCTION("UNIQUE(SPLIT(B8252,"";""))"),"C#")</f>
        <v>C#</v>
      </c>
    </row>
    <row r="8253">
      <c r="B8253" s="1" t="str">
        <f>IFERROR(__xludf.DUMMYFUNCTION("""COMPUTED_VALUE"""),"Bash/Shell/PowerShell;HTML/CSS;Python")</f>
        <v>Bash/Shell/PowerShell;HTML/CSS;Python</v>
      </c>
      <c r="E8253" s="1" t="str">
        <f>IFERROR(__xludf.DUMMYFUNCTION("UNIQUE(SPLIT(B8253,"";""))"),"Bash/Shell/PowerShell")</f>
        <v>Bash/Shell/PowerShell</v>
      </c>
      <c r="F8253" s="1" t="str">
        <f>IFERROR(__xludf.DUMMYFUNCTION("""COMPUTED_VALUE"""),"HTML/CSS")</f>
        <v>HTML/CSS</v>
      </c>
      <c r="G8253" s="1" t="str">
        <f>IFERROR(__xludf.DUMMYFUNCTION("""COMPUTED_VALUE"""),"Python")</f>
        <v>Python</v>
      </c>
    </row>
    <row r="8254">
      <c r="B8254" s="1" t="str">
        <f>IFERROR(__xludf.DUMMYFUNCTION("""COMPUTED_VALUE"""),"Assembly;Bash/Shell/PowerShell;C;C++;C#;Dart;HTML/CSS;Java;JavaScript;PHP;Python;R;SQL;TypeScript")</f>
        <v>Assembly;Bash/Shell/PowerShell;C;C++;C#;Dart;HTML/CSS;Java;JavaScript;PHP;Python;R;SQL;TypeScript</v>
      </c>
      <c r="E8254" s="1" t="str">
        <f>IFERROR(__xludf.DUMMYFUNCTION("UNIQUE(SPLIT(B8254,"";""))"),"Assembly")</f>
        <v>Assembly</v>
      </c>
      <c r="F8254" s="1" t="str">
        <f>IFERROR(__xludf.DUMMYFUNCTION("""COMPUTED_VALUE"""),"Bash/Shell/PowerShell")</f>
        <v>Bash/Shell/PowerShell</v>
      </c>
      <c r="G8254" s="1" t="str">
        <f>IFERROR(__xludf.DUMMYFUNCTION("""COMPUTED_VALUE"""),"C")</f>
        <v>C</v>
      </c>
      <c r="H8254" s="1" t="str">
        <f>IFERROR(__xludf.DUMMYFUNCTION("""COMPUTED_VALUE"""),"C++")</f>
        <v>C++</v>
      </c>
      <c r="I8254" s="1" t="str">
        <f>IFERROR(__xludf.DUMMYFUNCTION("""COMPUTED_VALUE"""),"C#")</f>
        <v>C#</v>
      </c>
      <c r="J8254" s="1" t="str">
        <f>IFERROR(__xludf.DUMMYFUNCTION("""COMPUTED_VALUE"""),"Dart")</f>
        <v>Dart</v>
      </c>
      <c r="K8254" s="1" t="str">
        <f>IFERROR(__xludf.DUMMYFUNCTION("""COMPUTED_VALUE"""),"HTML/CSS")</f>
        <v>HTML/CSS</v>
      </c>
      <c r="L8254" s="1" t="str">
        <f>IFERROR(__xludf.DUMMYFUNCTION("""COMPUTED_VALUE"""),"Java")</f>
        <v>Java</v>
      </c>
      <c r="M8254" s="1" t="str">
        <f>IFERROR(__xludf.DUMMYFUNCTION("""COMPUTED_VALUE"""),"JavaScript")</f>
        <v>JavaScript</v>
      </c>
      <c r="N8254" s="1" t="str">
        <f>IFERROR(__xludf.DUMMYFUNCTION("""COMPUTED_VALUE"""),"PHP")</f>
        <v>PHP</v>
      </c>
      <c r="O8254" s="1" t="str">
        <f>IFERROR(__xludf.DUMMYFUNCTION("""COMPUTED_VALUE"""),"Python")</f>
        <v>Python</v>
      </c>
      <c r="P8254" s="1" t="str">
        <f>IFERROR(__xludf.DUMMYFUNCTION("""COMPUTED_VALUE"""),"R")</f>
        <v>R</v>
      </c>
      <c r="Q8254" s="1" t="str">
        <f>IFERROR(__xludf.DUMMYFUNCTION("""COMPUTED_VALUE"""),"SQL")</f>
        <v>SQL</v>
      </c>
      <c r="R8254" s="1" t="str">
        <f>IFERROR(__xludf.DUMMYFUNCTION("""COMPUTED_VALUE"""),"TypeScript")</f>
        <v>TypeScript</v>
      </c>
    </row>
    <row r="8255">
      <c r="B8255" s="1" t="str">
        <f>IFERROR(__xludf.DUMMYFUNCTION("""COMPUTED_VALUE"""),"C;C++;C#;HTML/CSS;Java;JavaScript;Ruby;SQL")</f>
        <v>C;C++;C#;HTML/CSS;Java;JavaScript;Ruby;SQL</v>
      </c>
      <c r="E8255" s="1" t="str">
        <f>IFERROR(__xludf.DUMMYFUNCTION("UNIQUE(SPLIT(B8255,"";""))"),"C")</f>
        <v>C</v>
      </c>
      <c r="F8255" s="1" t="str">
        <f>IFERROR(__xludf.DUMMYFUNCTION("""COMPUTED_VALUE"""),"C++")</f>
        <v>C++</v>
      </c>
      <c r="G8255" s="1" t="str">
        <f>IFERROR(__xludf.DUMMYFUNCTION("""COMPUTED_VALUE"""),"C#")</f>
        <v>C#</v>
      </c>
      <c r="H8255" s="1" t="str">
        <f>IFERROR(__xludf.DUMMYFUNCTION("""COMPUTED_VALUE"""),"HTML/CSS")</f>
        <v>HTML/CSS</v>
      </c>
      <c r="I8255" s="1" t="str">
        <f>IFERROR(__xludf.DUMMYFUNCTION("""COMPUTED_VALUE"""),"Java")</f>
        <v>Java</v>
      </c>
      <c r="J8255" s="1" t="str">
        <f>IFERROR(__xludf.DUMMYFUNCTION("""COMPUTED_VALUE"""),"JavaScript")</f>
        <v>JavaScript</v>
      </c>
      <c r="K8255" s="1" t="str">
        <f>IFERROR(__xludf.DUMMYFUNCTION("""COMPUTED_VALUE"""),"Ruby")</f>
        <v>Ruby</v>
      </c>
      <c r="L8255" s="1" t="str">
        <f>IFERROR(__xludf.DUMMYFUNCTION("""COMPUTED_VALUE"""),"SQL")</f>
        <v>SQL</v>
      </c>
    </row>
    <row r="8256">
      <c r="B8256" s="1" t="str">
        <f>IFERROR(__xludf.DUMMYFUNCTION("""COMPUTED_VALUE"""),"Elixir;Erlang;JavaScript;PHP;SQL;TypeScript")</f>
        <v>Elixir;Erlang;JavaScript;PHP;SQL;TypeScript</v>
      </c>
      <c r="E8256" s="1" t="str">
        <f>IFERROR(__xludf.DUMMYFUNCTION("UNIQUE(SPLIT(B8256,"";""))"),"Elixir")</f>
        <v>Elixir</v>
      </c>
      <c r="F8256" s="1" t="str">
        <f>IFERROR(__xludf.DUMMYFUNCTION("""COMPUTED_VALUE"""),"Erlang")</f>
        <v>Erlang</v>
      </c>
      <c r="G8256" s="1" t="str">
        <f>IFERROR(__xludf.DUMMYFUNCTION("""COMPUTED_VALUE"""),"JavaScript")</f>
        <v>JavaScript</v>
      </c>
      <c r="H8256" s="1" t="str">
        <f>IFERROR(__xludf.DUMMYFUNCTION("""COMPUTED_VALUE"""),"PHP")</f>
        <v>PHP</v>
      </c>
      <c r="I8256" s="1" t="str">
        <f>IFERROR(__xludf.DUMMYFUNCTION("""COMPUTED_VALUE"""),"SQL")</f>
        <v>SQL</v>
      </c>
      <c r="J8256" s="1" t="str">
        <f>IFERROR(__xludf.DUMMYFUNCTION("""COMPUTED_VALUE"""),"TypeScript")</f>
        <v>TypeScript</v>
      </c>
    </row>
    <row r="8257">
      <c r="B8257" s="1" t="str">
        <f>IFERROR(__xludf.DUMMYFUNCTION("""COMPUTED_VALUE"""),"C++;Objective-C;Python")</f>
        <v>C++;Objective-C;Python</v>
      </c>
      <c r="E8257" s="1" t="str">
        <f>IFERROR(__xludf.DUMMYFUNCTION("UNIQUE(SPLIT(B8257,"";""))"),"C++")</f>
        <v>C++</v>
      </c>
      <c r="F8257" s="1" t="str">
        <f>IFERROR(__xludf.DUMMYFUNCTION("""COMPUTED_VALUE"""),"Objective-C")</f>
        <v>Objective-C</v>
      </c>
      <c r="G8257" s="1" t="str">
        <f>IFERROR(__xludf.DUMMYFUNCTION("""COMPUTED_VALUE"""),"Python")</f>
        <v>Python</v>
      </c>
    </row>
    <row r="8258">
      <c r="B8258" s="1" t="str">
        <f>IFERROR(__xludf.DUMMYFUNCTION("""COMPUTED_VALUE"""),"JavaScript")</f>
        <v>JavaScript</v>
      </c>
      <c r="E8258" s="1" t="str">
        <f>IFERROR(__xludf.DUMMYFUNCTION("UNIQUE(SPLIT(B8258,"";""))"),"JavaScript")</f>
        <v>JavaScript</v>
      </c>
    </row>
    <row r="8259">
      <c r="B8259" s="1" t="str">
        <f>IFERROR(__xludf.DUMMYFUNCTION("""COMPUTED_VALUE"""),"Python;R;SQL")</f>
        <v>Python;R;SQL</v>
      </c>
      <c r="E8259" s="1" t="str">
        <f>IFERROR(__xludf.DUMMYFUNCTION("UNIQUE(SPLIT(B8259,"";""))"),"Python")</f>
        <v>Python</v>
      </c>
      <c r="F8259" s="1" t="str">
        <f>IFERROR(__xludf.DUMMYFUNCTION("""COMPUTED_VALUE"""),"R")</f>
        <v>R</v>
      </c>
      <c r="G8259" s="1" t="str">
        <f>IFERROR(__xludf.DUMMYFUNCTION("""COMPUTED_VALUE"""),"SQL")</f>
        <v>SQL</v>
      </c>
    </row>
    <row r="8260">
      <c r="B8260" s="1" t="str">
        <f>IFERROR(__xludf.DUMMYFUNCTION("""COMPUTED_VALUE"""),"Bash/Shell/PowerShell;HTML/CSS;JavaScript")</f>
        <v>Bash/Shell/PowerShell;HTML/CSS;JavaScript</v>
      </c>
      <c r="E8260" s="1" t="str">
        <f>IFERROR(__xludf.DUMMYFUNCTION("UNIQUE(SPLIT(B8260,"";""))"),"Bash/Shell/PowerShell")</f>
        <v>Bash/Shell/PowerShell</v>
      </c>
      <c r="F8260" s="1" t="str">
        <f>IFERROR(__xludf.DUMMYFUNCTION("""COMPUTED_VALUE"""),"HTML/CSS")</f>
        <v>HTML/CSS</v>
      </c>
      <c r="G8260" s="1" t="str">
        <f>IFERROR(__xludf.DUMMYFUNCTION("""COMPUTED_VALUE"""),"JavaScript")</f>
        <v>JavaScript</v>
      </c>
    </row>
    <row r="8261">
      <c r="B8261" s="1" t="str">
        <f>IFERROR(__xludf.DUMMYFUNCTION("""COMPUTED_VALUE"""),"Bash/Shell/PowerShell;C++;C#;HTML/CSS;JavaScript;PHP;Python;SQL;Other(s):")</f>
        <v>Bash/Shell/PowerShell;C++;C#;HTML/CSS;JavaScript;PHP;Python;SQL;Other(s):</v>
      </c>
      <c r="E8261" s="1" t="str">
        <f>IFERROR(__xludf.DUMMYFUNCTION("UNIQUE(SPLIT(B8261,"";""))"),"Bash/Shell/PowerShell")</f>
        <v>Bash/Shell/PowerShell</v>
      </c>
      <c r="F8261" s="1" t="str">
        <f>IFERROR(__xludf.DUMMYFUNCTION("""COMPUTED_VALUE"""),"C++")</f>
        <v>C++</v>
      </c>
      <c r="G8261" s="1" t="str">
        <f>IFERROR(__xludf.DUMMYFUNCTION("""COMPUTED_VALUE"""),"C#")</f>
        <v>C#</v>
      </c>
      <c r="H8261" s="1" t="str">
        <f>IFERROR(__xludf.DUMMYFUNCTION("""COMPUTED_VALUE"""),"HTML/CSS")</f>
        <v>HTML/CSS</v>
      </c>
      <c r="I8261" s="1" t="str">
        <f>IFERROR(__xludf.DUMMYFUNCTION("""COMPUTED_VALUE"""),"JavaScript")</f>
        <v>JavaScript</v>
      </c>
      <c r="J8261" s="1" t="str">
        <f>IFERROR(__xludf.DUMMYFUNCTION("""COMPUTED_VALUE"""),"PHP")</f>
        <v>PHP</v>
      </c>
      <c r="K8261" s="1" t="str">
        <f>IFERROR(__xludf.DUMMYFUNCTION("""COMPUTED_VALUE"""),"Python")</f>
        <v>Python</v>
      </c>
      <c r="L8261" s="1" t="str">
        <f>IFERROR(__xludf.DUMMYFUNCTION("""COMPUTED_VALUE"""),"SQL")</f>
        <v>SQL</v>
      </c>
      <c r="M8261" s="1" t="str">
        <f>IFERROR(__xludf.DUMMYFUNCTION("""COMPUTED_VALUE"""),"Other(s):")</f>
        <v>Other(s):</v>
      </c>
    </row>
    <row r="8262">
      <c r="B8262" s="1" t="str">
        <f>IFERROR(__xludf.DUMMYFUNCTION("""COMPUTED_VALUE"""),"HTML/CSS;JavaScript;R;SQL;VBA")</f>
        <v>HTML/CSS;JavaScript;R;SQL;VBA</v>
      </c>
      <c r="E8262" s="1" t="str">
        <f>IFERROR(__xludf.DUMMYFUNCTION("UNIQUE(SPLIT(B8262,"";""))"),"HTML/CSS")</f>
        <v>HTML/CSS</v>
      </c>
      <c r="F8262" s="1" t="str">
        <f>IFERROR(__xludf.DUMMYFUNCTION("""COMPUTED_VALUE"""),"JavaScript")</f>
        <v>JavaScript</v>
      </c>
      <c r="G8262" s="1" t="str">
        <f>IFERROR(__xludf.DUMMYFUNCTION("""COMPUTED_VALUE"""),"R")</f>
        <v>R</v>
      </c>
      <c r="H8262" s="1" t="str">
        <f>IFERROR(__xludf.DUMMYFUNCTION("""COMPUTED_VALUE"""),"SQL")</f>
        <v>SQL</v>
      </c>
      <c r="I8262" s="1" t="str">
        <f>IFERROR(__xludf.DUMMYFUNCTION("""COMPUTED_VALUE"""),"VBA")</f>
        <v>VBA</v>
      </c>
    </row>
    <row r="8263">
      <c r="B8263" s="1" t="str">
        <f>IFERROR(__xludf.DUMMYFUNCTION("""COMPUTED_VALUE"""),"HTML/CSS;JavaScript;PHP;Ruby;SQL")</f>
        <v>HTML/CSS;JavaScript;PHP;Ruby;SQL</v>
      </c>
      <c r="E8263" s="1" t="str">
        <f>IFERROR(__xludf.DUMMYFUNCTION("UNIQUE(SPLIT(B8263,"";""))"),"HTML/CSS")</f>
        <v>HTML/CSS</v>
      </c>
      <c r="F8263" s="1" t="str">
        <f>IFERROR(__xludf.DUMMYFUNCTION("""COMPUTED_VALUE"""),"JavaScript")</f>
        <v>JavaScript</v>
      </c>
      <c r="G8263" s="1" t="str">
        <f>IFERROR(__xludf.DUMMYFUNCTION("""COMPUTED_VALUE"""),"PHP")</f>
        <v>PHP</v>
      </c>
      <c r="H8263" s="1" t="str">
        <f>IFERROR(__xludf.DUMMYFUNCTION("""COMPUTED_VALUE"""),"Ruby")</f>
        <v>Ruby</v>
      </c>
      <c r="I8263" s="1" t="str">
        <f>IFERROR(__xludf.DUMMYFUNCTION("""COMPUTED_VALUE"""),"SQL")</f>
        <v>SQL</v>
      </c>
    </row>
    <row r="8264">
      <c r="B8264" s="1" t="str">
        <f>IFERROR(__xludf.DUMMYFUNCTION("""COMPUTED_VALUE"""),"HTML/CSS;JavaScript;Python")</f>
        <v>HTML/CSS;JavaScript;Python</v>
      </c>
      <c r="E8264" s="1" t="str">
        <f>IFERROR(__xludf.DUMMYFUNCTION("UNIQUE(SPLIT(B8264,"";""))"),"HTML/CSS")</f>
        <v>HTML/CSS</v>
      </c>
      <c r="F8264" s="1" t="str">
        <f>IFERROR(__xludf.DUMMYFUNCTION("""COMPUTED_VALUE"""),"JavaScript")</f>
        <v>JavaScript</v>
      </c>
      <c r="G8264" s="1" t="str">
        <f>IFERROR(__xludf.DUMMYFUNCTION("""COMPUTED_VALUE"""),"Python")</f>
        <v>Python</v>
      </c>
    </row>
    <row r="8265">
      <c r="B8265" s="1" t="str">
        <f>IFERROR(__xludf.DUMMYFUNCTION("""COMPUTED_VALUE"""),"Bash/Shell/PowerShell;HTML/CSS;JavaScript;Python;SQL")</f>
        <v>Bash/Shell/PowerShell;HTML/CSS;JavaScript;Python;SQL</v>
      </c>
      <c r="E8265" s="1" t="str">
        <f>IFERROR(__xludf.DUMMYFUNCTION("UNIQUE(SPLIT(B8265,"";""))"),"Bash/Shell/PowerShell")</f>
        <v>Bash/Shell/PowerShell</v>
      </c>
      <c r="F8265" s="1" t="str">
        <f>IFERROR(__xludf.DUMMYFUNCTION("""COMPUTED_VALUE"""),"HTML/CSS")</f>
        <v>HTML/CSS</v>
      </c>
      <c r="G8265" s="1" t="str">
        <f>IFERROR(__xludf.DUMMYFUNCTION("""COMPUTED_VALUE"""),"JavaScript")</f>
        <v>JavaScript</v>
      </c>
      <c r="H8265" s="1" t="str">
        <f>IFERROR(__xludf.DUMMYFUNCTION("""COMPUTED_VALUE"""),"Python")</f>
        <v>Python</v>
      </c>
      <c r="I8265" s="1" t="str">
        <f>IFERROR(__xludf.DUMMYFUNCTION("""COMPUTED_VALUE"""),"SQL")</f>
        <v>SQL</v>
      </c>
    </row>
    <row r="8266">
      <c r="B8266" s="1" t="str">
        <f>IFERROR(__xludf.DUMMYFUNCTION("""COMPUTED_VALUE"""),"Assembly;Bash/Shell/PowerShell;C++;HTML/CSS;JavaScript;PHP;Python")</f>
        <v>Assembly;Bash/Shell/PowerShell;C++;HTML/CSS;JavaScript;PHP;Python</v>
      </c>
      <c r="E8266" s="1" t="str">
        <f>IFERROR(__xludf.DUMMYFUNCTION("UNIQUE(SPLIT(B8266,"";""))"),"Assembly")</f>
        <v>Assembly</v>
      </c>
      <c r="F8266" s="1" t="str">
        <f>IFERROR(__xludf.DUMMYFUNCTION("""COMPUTED_VALUE"""),"Bash/Shell/PowerShell")</f>
        <v>Bash/Shell/PowerShell</v>
      </c>
      <c r="G8266" s="1" t="str">
        <f>IFERROR(__xludf.DUMMYFUNCTION("""COMPUTED_VALUE"""),"C++")</f>
        <v>C++</v>
      </c>
      <c r="H8266" s="1" t="str">
        <f>IFERROR(__xludf.DUMMYFUNCTION("""COMPUTED_VALUE"""),"HTML/CSS")</f>
        <v>HTML/CSS</v>
      </c>
      <c r="I8266" s="1" t="str">
        <f>IFERROR(__xludf.DUMMYFUNCTION("""COMPUTED_VALUE"""),"JavaScript")</f>
        <v>JavaScript</v>
      </c>
      <c r="J8266" s="1" t="str">
        <f>IFERROR(__xludf.DUMMYFUNCTION("""COMPUTED_VALUE"""),"PHP")</f>
        <v>PHP</v>
      </c>
      <c r="K8266" s="1" t="str">
        <f>IFERROR(__xludf.DUMMYFUNCTION("""COMPUTED_VALUE"""),"Python")</f>
        <v>Python</v>
      </c>
    </row>
    <row r="8267">
      <c r="B8267" s="1" t="str">
        <f>IFERROR(__xludf.DUMMYFUNCTION("""COMPUTED_VALUE"""),"Bash/Shell/PowerShell;C++;C#;Go;HTML/CSS;Java;JavaScript;Python;SQL")</f>
        <v>Bash/Shell/PowerShell;C++;C#;Go;HTML/CSS;Java;JavaScript;Python;SQL</v>
      </c>
      <c r="E8267" s="1" t="str">
        <f>IFERROR(__xludf.DUMMYFUNCTION("UNIQUE(SPLIT(B8267,"";""))"),"Bash/Shell/PowerShell")</f>
        <v>Bash/Shell/PowerShell</v>
      </c>
      <c r="F8267" s="1" t="str">
        <f>IFERROR(__xludf.DUMMYFUNCTION("""COMPUTED_VALUE"""),"C++")</f>
        <v>C++</v>
      </c>
      <c r="G8267" s="1" t="str">
        <f>IFERROR(__xludf.DUMMYFUNCTION("""COMPUTED_VALUE"""),"C#")</f>
        <v>C#</v>
      </c>
      <c r="H8267" s="1" t="str">
        <f>IFERROR(__xludf.DUMMYFUNCTION("""COMPUTED_VALUE"""),"Go")</f>
        <v>Go</v>
      </c>
      <c r="I8267" s="1" t="str">
        <f>IFERROR(__xludf.DUMMYFUNCTION("""COMPUTED_VALUE"""),"HTML/CSS")</f>
        <v>HTML/CSS</v>
      </c>
      <c r="J8267" s="1" t="str">
        <f>IFERROR(__xludf.DUMMYFUNCTION("""COMPUTED_VALUE"""),"Java")</f>
        <v>Java</v>
      </c>
      <c r="K8267" s="1" t="str">
        <f>IFERROR(__xludf.DUMMYFUNCTION("""COMPUTED_VALUE"""),"JavaScript")</f>
        <v>JavaScript</v>
      </c>
      <c r="L8267" s="1" t="str">
        <f>IFERROR(__xludf.DUMMYFUNCTION("""COMPUTED_VALUE"""),"Python")</f>
        <v>Python</v>
      </c>
      <c r="M8267" s="1" t="str">
        <f>IFERROR(__xludf.DUMMYFUNCTION("""COMPUTED_VALUE"""),"SQL")</f>
        <v>SQL</v>
      </c>
    </row>
    <row r="8268">
      <c r="B8268" s="1" t="str">
        <f>IFERROR(__xludf.DUMMYFUNCTION("""COMPUTED_VALUE"""),"Bash/Shell/PowerShell;HTML/CSS;Java;JavaScript;Python;Ruby;SQL")</f>
        <v>Bash/Shell/PowerShell;HTML/CSS;Java;JavaScript;Python;Ruby;SQL</v>
      </c>
      <c r="E8268" s="1" t="str">
        <f>IFERROR(__xludf.DUMMYFUNCTION("UNIQUE(SPLIT(B8268,"";""))"),"Bash/Shell/PowerShell")</f>
        <v>Bash/Shell/PowerShell</v>
      </c>
      <c r="F8268" s="1" t="str">
        <f>IFERROR(__xludf.DUMMYFUNCTION("""COMPUTED_VALUE"""),"HTML/CSS")</f>
        <v>HTML/CSS</v>
      </c>
      <c r="G8268" s="1" t="str">
        <f>IFERROR(__xludf.DUMMYFUNCTION("""COMPUTED_VALUE"""),"Java")</f>
        <v>Java</v>
      </c>
      <c r="H8268" s="1" t="str">
        <f>IFERROR(__xludf.DUMMYFUNCTION("""COMPUTED_VALUE"""),"JavaScript")</f>
        <v>JavaScript</v>
      </c>
      <c r="I8268" s="1" t="str">
        <f>IFERROR(__xludf.DUMMYFUNCTION("""COMPUTED_VALUE"""),"Python")</f>
        <v>Python</v>
      </c>
      <c r="J8268" s="1" t="str">
        <f>IFERROR(__xludf.DUMMYFUNCTION("""COMPUTED_VALUE"""),"Ruby")</f>
        <v>Ruby</v>
      </c>
      <c r="K8268" s="1" t="str">
        <f>IFERROR(__xludf.DUMMYFUNCTION("""COMPUTED_VALUE"""),"SQL")</f>
        <v>SQL</v>
      </c>
    </row>
    <row r="8269">
      <c r="B8269" s="1" t="str">
        <f>IFERROR(__xludf.DUMMYFUNCTION("""COMPUTED_VALUE"""),"Bash/Shell/PowerShell;HTML/CSS;JavaScript;Python;SQL")</f>
        <v>Bash/Shell/PowerShell;HTML/CSS;JavaScript;Python;SQL</v>
      </c>
      <c r="E8269" s="1" t="str">
        <f>IFERROR(__xludf.DUMMYFUNCTION("UNIQUE(SPLIT(B8269,"";""))"),"Bash/Shell/PowerShell")</f>
        <v>Bash/Shell/PowerShell</v>
      </c>
      <c r="F8269" s="1" t="str">
        <f>IFERROR(__xludf.DUMMYFUNCTION("""COMPUTED_VALUE"""),"HTML/CSS")</f>
        <v>HTML/CSS</v>
      </c>
      <c r="G8269" s="1" t="str">
        <f>IFERROR(__xludf.DUMMYFUNCTION("""COMPUTED_VALUE"""),"JavaScript")</f>
        <v>JavaScript</v>
      </c>
      <c r="H8269" s="1" t="str">
        <f>IFERROR(__xludf.DUMMYFUNCTION("""COMPUTED_VALUE"""),"Python")</f>
        <v>Python</v>
      </c>
      <c r="I8269" s="1" t="str">
        <f>IFERROR(__xludf.DUMMYFUNCTION("""COMPUTED_VALUE"""),"SQL")</f>
        <v>SQL</v>
      </c>
    </row>
    <row r="8270">
      <c r="B8270" s="1" t="str">
        <f>IFERROR(__xludf.DUMMYFUNCTION("""COMPUTED_VALUE"""),"C++")</f>
        <v>C++</v>
      </c>
      <c r="E8270" s="1" t="str">
        <f>IFERROR(__xludf.DUMMYFUNCTION("UNIQUE(SPLIT(B8270,"";""))"),"C++")</f>
        <v>C++</v>
      </c>
    </row>
    <row r="8271">
      <c r="B8271" s="1" t="str">
        <f>IFERROR(__xludf.DUMMYFUNCTION("""COMPUTED_VALUE"""),"HTML/CSS;Kotlin;Objective-C;Ruby;Swift;TypeScript")</f>
        <v>HTML/CSS;Kotlin;Objective-C;Ruby;Swift;TypeScript</v>
      </c>
      <c r="E8271" s="1" t="str">
        <f>IFERROR(__xludf.DUMMYFUNCTION("UNIQUE(SPLIT(B8271,"";""))"),"HTML/CSS")</f>
        <v>HTML/CSS</v>
      </c>
      <c r="F8271" s="1" t="str">
        <f>IFERROR(__xludf.DUMMYFUNCTION("""COMPUTED_VALUE"""),"Kotlin")</f>
        <v>Kotlin</v>
      </c>
      <c r="G8271" s="1" t="str">
        <f>IFERROR(__xludf.DUMMYFUNCTION("""COMPUTED_VALUE"""),"Objective-C")</f>
        <v>Objective-C</v>
      </c>
      <c r="H8271" s="1" t="str">
        <f>IFERROR(__xludf.DUMMYFUNCTION("""COMPUTED_VALUE"""),"Ruby")</f>
        <v>Ruby</v>
      </c>
      <c r="I8271" s="1" t="str">
        <f>IFERROR(__xludf.DUMMYFUNCTION("""COMPUTED_VALUE"""),"Swift")</f>
        <v>Swift</v>
      </c>
      <c r="J8271" s="1" t="str">
        <f>IFERROR(__xludf.DUMMYFUNCTION("""COMPUTED_VALUE"""),"TypeScript")</f>
        <v>TypeScript</v>
      </c>
    </row>
    <row r="8272">
      <c r="B8272" s="1" t="str">
        <f>IFERROR(__xludf.DUMMYFUNCTION("""COMPUTED_VALUE"""),"C#;HTML/CSS;JavaScript;SQL;TypeScript")</f>
        <v>C#;HTML/CSS;JavaScript;SQL;TypeScript</v>
      </c>
      <c r="E8272" s="1" t="str">
        <f>IFERROR(__xludf.DUMMYFUNCTION("UNIQUE(SPLIT(B8272,"";""))"),"C#")</f>
        <v>C#</v>
      </c>
      <c r="F8272" s="1" t="str">
        <f>IFERROR(__xludf.DUMMYFUNCTION("""COMPUTED_VALUE"""),"HTML/CSS")</f>
        <v>HTML/CSS</v>
      </c>
      <c r="G8272" s="1" t="str">
        <f>IFERROR(__xludf.DUMMYFUNCTION("""COMPUTED_VALUE"""),"JavaScript")</f>
        <v>JavaScript</v>
      </c>
      <c r="H8272" s="1" t="str">
        <f>IFERROR(__xludf.DUMMYFUNCTION("""COMPUTED_VALUE"""),"SQL")</f>
        <v>SQL</v>
      </c>
      <c r="I8272" s="1" t="str">
        <f>IFERROR(__xludf.DUMMYFUNCTION("""COMPUTED_VALUE"""),"TypeScript")</f>
        <v>TypeScript</v>
      </c>
    </row>
    <row r="8273">
      <c r="B8273" s="1" t="str">
        <f>IFERROR(__xludf.DUMMYFUNCTION("""COMPUTED_VALUE"""),"Bash/Shell/PowerShell;JavaScript;Python;SQL;VBA")</f>
        <v>Bash/Shell/PowerShell;JavaScript;Python;SQL;VBA</v>
      </c>
      <c r="E8273" s="1" t="str">
        <f>IFERROR(__xludf.DUMMYFUNCTION("UNIQUE(SPLIT(B8273,"";""))"),"Bash/Shell/PowerShell")</f>
        <v>Bash/Shell/PowerShell</v>
      </c>
      <c r="F8273" s="1" t="str">
        <f>IFERROR(__xludf.DUMMYFUNCTION("""COMPUTED_VALUE"""),"JavaScript")</f>
        <v>JavaScript</v>
      </c>
      <c r="G8273" s="1" t="str">
        <f>IFERROR(__xludf.DUMMYFUNCTION("""COMPUTED_VALUE"""),"Python")</f>
        <v>Python</v>
      </c>
      <c r="H8273" s="1" t="str">
        <f>IFERROR(__xludf.DUMMYFUNCTION("""COMPUTED_VALUE"""),"SQL")</f>
        <v>SQL</v>
      </c>
      <c r="I8273" s="1" t="str">
        <f>IFERROR(__xludf.DUMMYFUNCTION("""COMPUTED_VALUE"""),"VBA")</f>
        <v>VBA</v>
      </c>
    </row>
    <row r="8274">
      <c r="B8274" s="1" t="str">
        <f>IFERROR(__xludf.DUMMYFUNCTION("""COMPUTED_VALUE"""),"Java;JavaScript;Python;Ruby")</f>
        <v>Java;JavaScript;Python;Ruby</v>
      </c>
      <c r="E8274" s="1" t="str">
        <f>IFERROR(__xludf.DUMMYFUNCTION("UNIQUE(SPLIT(B8274,"";""))"),"Java")</f>
        <v>Java</v>
      </c>
      <c r="F8274" s="1" t="str">
        <f>IFERROR(__xludf.DUMMYFUNCTION("""COMPUTED_VALUE"""),"JavaScript")</f>
        <v>JavaScript</v>
      </c>
      <c r="G8274" s="1" t="str">
        <f>IFERROR(__xludf.DUMMYFUNCTION("""COMPUTED_VALUE"""),"Python")</f>
        <v>Python</v>
      </c>
      <c r="H8274" s="1" t="str">
        <f>IFERROR(__xludf.DUMMYFUNCTION("""COMPUTED_VALUE"""),"Ruby")</f>
        <v>Ruby</v>
      </c>
    </row>
    <row r="8275">
      <c r="B8275" s="1" t="str">
        <f>IFERROR(__xludf.DUMMYFUNCTION("""COMPUTED_VALUE"""),"C#;HTML/CSS;Java;JavaScript;PHP")</f>
        <v>C#;HTML/CSS;Java;JavaScript;PHP</v>
      </c>
      <c r="E8275" s="1" t="str">
        <f>IFERROR(__xludf.DUMMYFUNCTION("UNIQUE(SPLIT(B8275,"";""))"),"C#")</f>
        <v>C#</v>
      </c>
      <c r="F8275" s="1" t="str">
        <f>IFERROR(__xludf.DUMMYFUNCTION("""COMPUTED_VALUE"""),"HTML/CSS")</f>
        <v>HTML/CSS</v>
      </c>
      <c r="G8275" s="1" t="str">
        <f>IFERROR(__xludf.DUMMYFUNCTION("""COMPUTED_VALUE"""),"Java")</f>
        <v>Java</v>
      </c>
      <c r="H8275" s="1" t="str">
        <f>IFERROR(__xludf.DUMMYFUNCTION("""COMPUTED_VALUE"""),"JavaScript")</f>
        <v>JavaScript</v>
      </c>
      <c r="I8275" s="1" t="str">
        <f>IFERROR(__xludf.DUMMYFUNCTION("""COMPUTED_VALUE"""),"PHP")</f>
        <v>PHP</v>
      </c>
    </row>
    <row r="8276">
      <c r="B8276" s="1" t="str">
        <f>IFERROR(__xludf.DUMMYFUNCTION("""COMPUTED_VALUE"""),"C++;Python")</f>
        <v>C++;Python</v>
      </c>
      <c r="E8276" s="1" t="str">
        <f>IFERROR(__xludf.DUMMYFUNCTION("UNIQUE(SPLIT(B8276,"";""))"),"C++")</f>
        <v>C++</v>
      </c>
      <c r="F8276" s="1" t="str">
        <f>IFERROR(__xludf.DUMMYFUNCTION("""COMPUTED_VALUE"""),"Python")</f>
        <v>Python</v>
      </c>
    </row>
    <row r="8277">
      <c r="B8277" s="1" t="str">
        <f>IFERROR(__xludf.DUMMYFUNCTION("""COMPUTED_VALUE"""),"Bash/Shell/PowerShell;Java;Rust")</f>
        <v>Bash/Shell/PowerShell;Java;Rust</v>
      </c>
      <c r="E8277" s="1" t="str">
        <f>IFERROR(__xludf.DUMMYFUNCTION("UNIQUE(SPLIT(B8277,"";""))"),"Bash/Shell/PowerShell")</f>
        <v>Bash/Shell/PowerShell</v>
      </c>
      <c r="F8277" s="1" t="str">
        <f>IFERROR(__xludf.DUMMYFUNCTION("""COMPUTED_VALUE"""),"Java")</f>
        <v>Java</v>
      </c>
      <c r="G8277" s="1" t="str">
        <f>IFERROR(__xludf.DUMMYFUNCTION("""COMPUTED_VALUE"""),"Rust")</f>
        <v>Rust</v>
      </c>
    </row>
    <row r="8278">
      <c r="B8278" s="1" t="str">
        <f>IFERROR(__xludf.DUMMYFUNCTION("""COMPUTED_VALUE"""),"Bash/Shell/PowerShell;C#;HTML/CSS;JavaScript;SQL")</f>
        <v>Bash/Shell/PowerShell;C#;HTML/CSS;JavaScript;SQL</v>
      </c>
      <c r="E8278" s="1" t="str">
        <f>IFERROR(__xludf.DUMMYFUNCTION("UNIQUE(SPLIT(B8278,"";""))"),"Bash/Shell/PowerShell")</f>
        <v>Bash/Shell/PowerShell</v>
      </c>
      <c r="F8278" s="1" t="str">
        <f>IFERROR(__xludf.DUMMYFUNCTION("""COMPUTED_VALUE"""),"C#")</f>
        <v>C#</v>
      </c>
      <c r="G8278" s="1" t="str">
        <f>IFERROR(__xludf.DUMMYFUNCTION("""COMPUTED_VALUE"""),"HTML/CSS")</f>
        <v>HTML/CSS</v>
      </c>
      <c r="H8278" s="1" t="str">
        <f>IFERROR(__xludf.DUMMYFUNCTION("""COMPUTED_VALUE"""),"JavaScript")</f>
        <v>JavaScript</v>
      </c>
      <c r="I8278" s="1" t="str">
        <f>IFERROR(__xludf.DUMMYFUNCTION("""COMPUTED_VALUE"""),"SQL")</f>
        <v>SQL</v>
      </c>
    </row>
    <row r="8279">
      <c r="B8279" s="1" t="str">
        <f>IFERROR(__xludf.DUMMYFUNCTION("""COMPUTED_VALUE"""),"Bash/Shell/PowerShell;HTML/CSS;Java;JavaScript;Python;Ruby;SQL;Other(s):")</f>
        <v>Bash/Shell/PowerShell;HTML/CSS;Java;JavaScript;Python;Ruby;SQL;Other(s):</v>
      </c>
      <c r="E8279" s="1" t="str">
        <f>IFERROR(__xludf.DUMMYFUNCTION("UNIQUE(SPLIT(B8279,"";""))"),"Bash/Shell/PowerShell")</f>
        <v>Bash/Shell/PowerShell</v>
      </c>
      <c r="F8279" s="1" t="str">
        <f>IFERROR(__xludf.DUMMYFUNCTION("""COMPUTED_VALUE"""),"HTML/CSS")</f>
        <v>HTML/CSS</v>
      </c>
      <c r="G8279" s="1" t="str">
        <f>IFERROR(__xludf.DUMMYFUNCTION("""COMPUTED_VALUE"""),"Java")</f>
        <v>Java</v>
      </c>
      <c r="H8279" s="1" t="str">
        <f>IFERROR(__xludf.DUMMYFUNCTION("""COMPUTED_VALUE"""),"JavaScript")</f>
        <v>JavaScript</v>
      </c>
      <c r="I8279" s="1" t="str">
        <f>IFERROR(__xludf.DUMMYFUNCTION("""COMPUTED_VALUE"""),"Python")</f>
        <v>Python</v>
      </c>
      <c r="J8279" s="1" t="str">
        <f>IFERROR(__xludf.DUMMYFUNCTION("""COMPUTED_VALUE"""),"Ruby")</f>
        <v>Ruby</v>
      </c>
      <c r="K8279" s="1" t="str">
        <f>IFERROR(__xludf.DUMMYFUNCTION("""COMPUTED_VALUE"""),"SQL")</f>
        <v>SQL</v>
      </c>
      <c r="L8279" s="1" t="str">
        <f>IFERROR(__xludf.DUMMYFUNCTION("""COMPUTED_VALUE"""),"Other(s):")</f>
        <v>Other(s):</v>
      </c>
    </row>
    <row r="8280">
      <c r="B8280" s="1" t="str">
        <f>IFERROR(__xludf.DUMMYFUNCTION("""COMPUTED_VALUE"""),"Bash/Shell/PowerShell;C;C++;HTML/CSS;Python")</f>
        <v>Bash/Shell/PowerShell;C;C++;HTML/CSS;Python</v>
      </c>
      <c r="E8280" s="1" t="str">
        <f>IFERROR(__xludf.DUMMYFUNCTION("UNIQUE(SPLIT(B8280,"";""))"),"Bash/Shell/PowerShell")</f>
        <v>Bash/Shell/PowerShell</v>
      </c>
      <c r="F8280" s="1" t="str">
        <f>IFERROR(__xludf.DUMMYFUNCTION("""COMPUTED_VALUE"""),"C")</f>
        <v>C</v>
      </c>
      <c r="G8280" s="1" t="str">
        <f>IFERROR(__xludf.DUMMYFUNCTION("""COMPUTED_VALUE"""),"C++")</f>
        <v>C++</v>
      </c>
      <c r="H8280" s="1" t="str">
        <f>IFERROR(__xludf.DUMMYFUNCTION("""COMPUTED_VALUE"""),"HTML/CSS")</f>
        <v>HTML/CSS</v>
      </c>
      <c r="I8280" s="1" t="str">
        <f>IFERROR(__xludf.DUMMYFUNCTION("""COMPUTED_VALUE"""),"Python")</f>
        <v>Python</v>
      </c>
    </row>
    <row r="8281">
      <c r="B8281" s="1" t="str">
        <f>IFERROR(__xludf.DUMMYFUNCTION("""COMPUTED_VALUE"""),"C;HTML/CSS;Java;PHP;Other(s):")</f>
        <v>C;HTML/CSS;Java;PHP;Other(s):</v>
      </c>
      <c r="E8281" s="1" t="str">
        <f>IFERROR(__xludf.DUMMYFUNCTION("UNIQUE(SPLIT(B8281,"";""))"),"C")</f>
        <v>C</v>
      </c>
      <c r="F8281" s="1" t="str">
        <f>IFERROR(__xludf.DUMMYFUNCTION("""COMPUTED_VALUE"""),"HTML/CSS")</f>
        <v>HTML/CSS</v>
      </c>
      <c r="G8281" s="1" t="str">
        <f>IFERROR(__xludf.DUMMYFUNCTION("""COMPUTED_VALUE"""),"Java")</f>
        <v>Java</v>
      </c>
      <c r="H8281" s="1" t="str">
        <f>IFERROR(__xludf.DUMMYFUNCTION("""COMPUTED_VALUE"""),"PHP")</f>
        <v>PHP</v>
      </c>
      <c r="I8281" s="1" t="str">
        <f>IFERROR(__xludf.DUMMYFUNCTION("""COMPUTED_VALUE"""),"Other(s):")</f>
        <v>Other(s):</v>
      </c>
    </row>
    <row r="8282">
      <c r="B8282" s="1" t="str">
        <f>IFERROR(__xludf.DUMMYFUNCTION("""COMPUTED_VALUE"""),"Bash/Shell/PowerShell;Python;SQL")</f>
        <v>Bash/Shell/PowerShell;Python;SQL</v>
      </c>
      <c r="E8282" s="1" t="str">
        <f>IFERROR(__xludf.DUMMYFUNCTION("UNIQUE(SPLIT(B8282,"";""))"),"Bash/Shell/PowerShell")</f>
        <v>Bash/Shell/PowerShell</v>
      </c>
      <c r="F8282" s="1" t="str">
        <f>IFERROR(__xludf.DUMMYFUNCTION("""COMPUTED_VALUE"""),"Python")</f>
        <v>Python</v>
      </c>
      <c r="G8282" s="1" t="str">
        <f>IFERROR(__xludf.DUMMYFUNCTION("""COMPUTED_VALUE"""),"SQL")</f>
        <v>SQL</v>
      </c>
    </row>
    <row r="8283">
      <c r="B8283" s="1" t="str">
        <f>IFERROR(__xludf.DUMMYFUNCTION("""COMPUTED_VALUE"""),"HTML/CSS;Java;JavaScript;PHP;SQL;VBA")</f>
        <v>HTML/CSS;Java;JavaScript;PHP;SQL;VBA</v>
      </c>
      <c r="E8283" s="1" t="str">
        <f>IFERROR(__xludf.DUMMYFUNCTION("UNIQUE(SPLIT(B8283,"";""))"),"HTML/CSS")</f>
        <v>HTML/CSS</v>
      </c>
      <c r="F8283" s="1" t="str">
        <f>IFERROR(__xludf.DUMMYFUNCTION("""COMPUTED_VALUE"""),"Java")</f>
        <v>Java</v>
      </c>
      <c r="G8283" s="1" t="str">
        <f>IFERROR(__xludf.DUMMYFUNCTION("""COMPUTED_VALUE"""),"JavaScript")</f>
        <v>JavaScript</v>
      </c>
      <c r="H8283" s="1" t="str">
        <f>IFERROR(__xludf.DUMMYFUNCTION("""COMPUTED_VALUE"""),"PHP")</f>
        <v>PHP</v>
      </c>
      <c r="I8283" s="1" t="str">
        <f>IFERROR(__xludf.DUMMYFUNCTION("""COMPUTED_VALUE"""),"SQL")</f>
        <v>SQL</v>
      </c>
      <c r="J8283" s="1" t="str">
        <f>IFERROR(__xludf.DUMMYFUNCTION("""COMPUTED_VALUE"""),"VBA")</f>
        <v>VBA</v>
      </c>
    </row>
    <row r="8284">
      <c r="B8284" s="1" t="str">
        <f>IFERROR(__xludf.DUMMYFUNCTION("""COMPUTED_VALUE"""),"HTML/CSS;Java;JavaScript;SQL;TypeScript")</f>
        <v>HTML/CSS;Java;JavaScript;SQL;TypeScript</v>
      </c>
      <c r="E8284" s="1" t="str">
        <f>IFERROR(__xludf.DUMMYFUNCTION("UNIQUE(SPLIT(B8284,"";""))"),"HTML/CSS")</f>
        <v>HTML/CSS</v>
      </c>
      <c r="F8284" s="1" t="str">
        <f>IFERROR(__xludf.DUMMYFUNCTION("""COMPUTED_VALUE"""),"Java")</f>
        <v>Java</v>
      </c>
      <c r="G8284" s="1" t="str">
        <f>IFERROR(__xludf.DUMMYFUNCTION("""COMPUTED_VALUE"""),"JavaScript")</f>
        <v>JavaScript</v>
      </c>
      <c r="H8284" s="1" t="str">
        <f>IFERROR(__xludf.DUMMYFUNCTION("""COMPUTED_VALUE"""),"SQL")</f>
        <v>SQL</v>
      </c>
      <c r="I8284" s="1" t="str">
        <f>IFERROR(__xludf.DUMMYFUNCTION("""COMPUTED_VALUE"""),"TypeScript")</f>
        <v>TypeScript</v>
      </c>
    </row>
    <row r="8285">
      <c r="B8285" s="1" t="str">
        <f>IFERROR(__xludf.DUMMYFUNCTION("""COMPUTED_VALUE"""),"C#;JavaScript;SQL")</f>
        <v>C#;JavaScript;SQL</v>
      </c>
      <c r="E8285" s="1" t="str">
        <f>IFERROR(__xludf.DUMMYFUNCTION("UNIQUE(SPLIT(B8285,"";""))"),"C#")</f>
        <v>C#</v>
      </c>
      <c r="F8285" s="1" t="str">
        <f>IFERROR(__xludf.DUMMYFUNCTION("""COMPUTED_VALUE"""),"JavaScript")</f>
        <v>JavaScript</v>
      </c>
      <c r="G8285" s="1" t="str">
        <f>IFERROR(__xludf.DUMMYFUNCTION("""COMPUTED_VALUE"""),"SQL")</f>
        <v>SQL</v>
      </c>
    </row>
    <row r="8286">
      <c r="B8286" s="1" t="str">
        <f>IFERROR(__xludf.DUMMYFUNCTION("""COMPUTED_VALUE"""),"Assembly;C++;C#;HTML/CSS;Java;JavaScript;Python;SQL")</f>
        <v>Assembly;C++;C#;HTML/CSS;Java;JavaScript;Python;SQL</v>
      </c>
      <c r="E8286" s="1" t="str">
        <f>IFERROR(__xludf.DUMMYFUNCTION("UNIQUE(SPLIT(B8286,"";""))"),"Assembly")</f>
        <v>Assembly</v>
      </c>
      <c r="F8286" s="1" t="str">
        <f>IFERROR(__xludf.DUMMYFUNCTION("""COMPUTED_VALUE"""),"C++")</f>
        <v>C++</v>
      </c>
      <c r="G8286" s="1" t="str">
        <f>IFERROR(__xludf.DUMMYFUNCTION("""COMPUTED_VALUE"""),"C#")</f>
        <v>C#</v>
      </c>
      <c r="H8286" s="1" t="str">
        <f>IFERROR(__xludf.DUMMYFUNCTION("""COMPUTED_VALUE"""),"HTML/CSS")</f>
        <v>HTML/CSS</v>
      </c>
      <c r="I8286" s="1" t="str">
        <f>IFERROR(__xludf.DUMMYFUNCTION("""COMPUTED_VALUE"""),"Java")</f>
        <v>Java</v>
      </c>
      <c r="J8286" s="1" t="str">
        <f>IFERROR(__xludf.DUMMYFUNCTION("""COMPUTED_VALUE"""),"JavaScript")</f>
        <v>JavaScript</v>
      </c>
      <c r="K8286" s="1" t="str">
        <f>IFERROR(__xludf.DUMMYFUNCTION("""COMPUTED_VALUE"""),"Python")</f>
        <v>Python</v>
      </c>
      <c r="L8286" s="1" t="str">
        <f>IFERROR(__xludf.DUMMYFUNCTION("""COMPUTED_VALUE"""),"SQL")</f>
        <v>SQL</v>
      </c>
    </row>
    <row r="8287">
      <c r="B8287" s="1" t="str">
        <f>IFERROR(__xludf.DUMMYFUNCTION("""COMPUTED_VALUE"""),"Bash/Shell/PowerShell;Python;R;SQL")</f>
        <v>Bash/Shell/PowerShell;Python;R;SQL</v>
      </c>
      <c r="E8287" s="1" t="str">
        <f>IFERROR(__xludf.DUMMYFUNCTION("UNIQUE(SPLIT(B8287,"";""))"),"Bash/Shell/PowerShell")</f>
        <v>Bash/Shell/PowerShell</v>
      </c>
      <c r="F8287" s="1" t="str">
        <f>IFERROR(__xludf.DUMMYFUNCTION("""COMPUTED_VALUE"""),"Python")</f>
        <v>Python</v>
      </c>
      <c r="G8287" s="1" t="str">
        <f>IFERROR(__xludf.DUMMYFUNCTION("""COMPUTED_VALUE"""),"R")</f>
        <v>R</v>
      </c>
      <c r="H8287" s="1" t="str">
        <f>IFERROR(__xludf.DUMMYFUNCTION("""COMPUTED_VALUE"""),"SQL")</f>
        <v>SQL</v>
      </c>
    </row>
    <row r="8288">
      <c r="B8288" s="1" t="str">
        <f>IFERROR(__xludf.DUMMYFUNCTION("""COMPUTED_VALUE"""),"Java;JavaScript;Scala;SQL")</f>
        <v>Java;JavaScript;Scala;SQL</v>
      </c>
      <c r="E8288" s="1" t="str">
        <f>IFERROR(__xludf.DUMMYFUNCTION("UNIQUE(SPLIT(B8288,"";""))"),"Java")</f>
        <v>Java</v>
      </c>
      <c r="F8288" s="1" t="str">
        <f>IFERROR(__xludf.DUMMYFUNCTION("""COMPUTED_VALUE"""),"JavaScript")</f>
        <v>JavaScript</v>
      </c>
      <c r="G8288" s="1" t="str">
        <f>IFERROR(__xludf.DUMMYFUNCTION("""COMPUTED_VALUE"""),"Scala")</f>
        <v>Scala</v>
      </c>
      <c r="H8288" s="1" t="str">
        <f>IFERROR(__xludf.DUMMYFUNCTION("""COMPUTED_VALUE"""),"SQL")</f>
        <v>SQL</v>
      </c>
    </row>
    <row r="8289">
      <c r="B8289" s="1" t="str">
        <f>IFERROR(__xludf.DUMMYFUNCTION("""COMPUTED_VALUE"""),"Bash/Shell/PowerShell;C#;F#;SQL")</f>
        <v>Bash/Shell/PowerShell;C#;F#;SQL</v>
      </c>
      <c r="E8289" s="1" t="str">
        <f>IFERROR(__xludf.DUMMYFUNCTION("UNIQUE(SPLIT(B8289,"";""))"),"Bash/Shell/PowerShell")</f>
        <v>Bash/Shell/PowerShell</v>
      </c>
      <c r="F8289" s="1" t="str">
        <f>IFERROR(__xludf.DUMMYFUNCTION("""COMPUTED_VALUE"""),"C#")</f>
        <v>C#</v>
      </c>
      <c r="G8289" s="1" t="str">
        <f>IFERROR(__xludf.DUMMYFUNCTION("""COMPUTED_VALUE"""),"F#")</f>
        <v>F#</v>
      </c>
      <c r="H8289" s="1" t="str">
        <f>IFERROR(__xludf.DUMMYFUNCTION("""COMPUTED_VALUE"""),"SQL")</f>
        <v>SQL</v>
      </c>
    </row>
    <row r="8290">
      <c r="B8290" s="1" t="str">
        <f>IFERROR(__xludf.DUMMYFUNCTION("""COMPUTED_VALUE"""),"JavaScript;PHP;SQL")</f>
        <v>JavaScript;PHP;SQL</v>
      </c>
      <c r="E8290" s="1" t="str">
        <f>IFERROR(__xludf.DUMMYFUNCTION("UNIQUE(SPLIT(B8290,"";""))"),"JavaScript")</f>
        <v>JavaScript</v>
      </c>
      <c r="F8290" s="1" t="str">
        <f>IFERROR(__xludf.DUMMYFUNCTION("""COMPUTED_VALUE"""),"PHP")</f>
        <v>PHP</v>
      </c>
      <c r="G8290" s="1" t="str">
        <f>IFERROR(__xludf.DUMMYFUNCTION("""COMPUTED_VALUE"""),"SQL")</f>
        <v>SQL</v>
      </c>
    </row>
    <row r="8291">
      <c r="B8291" s="1" t="str">
        <f>IFERROR(__xludf.DUMMYFUNCTION("""COMPUTED_VALUE"""),"Bash/Shell/PowerShell;HTML/CSS;Java;JavaScript")</f>
        <v>Bash/Shell/PowerShell;HTML/CSS;Java;JavaScript</v>
      </c>
      <c r="E8291" s="1" t="str">
        <f>IFERROR(__xludf.DUMMYFUNCTION("UNIQUE(SPLIT(B8291,"";""))"),"Bash/Shell/PowerShell")</f>
        <v>Bash/Shell/PowerShell</v>
      </c>
      <c r="F8291" s="1" t="str">
        <f>IFERROR(__xludf.DUMMYFUNCTION("""COMPUTED_VALUE"""),"HTML/CSS")</f>
        <v>HTML/CSS</v>
      </c>
      <c r="G8291" s="1" t="str">
        <f>IFERROR(__xludf.DUMMYFUNCTION("""COMPUTED_VALUE"""),"Java")</f>
        <v>Java</v>
      </c>
      <c r="H8291" s="1" t="str">
        <f>IFERROR(__xludf.DUMMYFUNCTION("""COMPUTED_VALUE"""),"JavaScript")</f>
        <v>JavaScript</v>
      </c>
    </row>
    <row r="8292">
      <c r="B8292" s="1" t="str">
        <f>IFERROR(__xludf.DUMMYFUNCTION("""COMPUTED_VALUE"""),"Bash/Shell/PowerShell;C;C++;C#;Go;HTML/CSS;Java;JavaScript;Kotlin;Python;SQL;Swift")</f>
        <v>Bash/Shell/PowerShell;C;C++;C#;Go;HTML/CSS;Java;JavaScript;Kotlin;Python;SQL;Swift</v>
      </c>
      <c r="E8292" s="1" t="str">
        <f>IFERROR(__xludf.DUMMYFUNCTION("UNIQUE(SPLIT(B8292,"";""))"),"Bash/Shell/PowerShell")</f>
        <v>Bash/Shell/PowerShell</v>
      </c>
      <c r="F8292" s="1" t="str">
        <f>IFERROR(__xludf.DUMMYFUNCTION("""COMPUTED_VALUE"""),"C")</f>
        <v>C</v>
      </c>
      <c r="G8292" s="1" t="str">
        <f>IFERROR(__xludf.DUMMYFUNCTION("""COMPUTED_VALUE"""),"C++")</f>
        <v>C++</v>
      </c>
      <c r="H8292" s="1" t="str">
        <f>IFERROR(__xludf.DUMMYFUNCTION("""COMPUTED_VALUE"""),"C#")</f>
        <v>C#</v>
      </c>
      <c r="I8292" s="1" t="str">
        <f>IFERROR(__xludf.DUMMYFUNCTION("""COMPUTED_VALUE"""),"Go")</f>
        <v>Go</v>
      </c>
      <c r="J8292" s="1" t="str">
        <f>IFERROR(__xludf.DUMMYFUNCTION("""COMPUTED_VALUE"""),"HTML/CSS")</f>
        <v>HTML/CSS</v>
      </c>
      <c r="K8292" s="1" t="str">
        <f>IFERROR(__xludf.DUMMYFUNCTION("""COMPUTED_VALUE"""),"Java")</f>
        <v>Java</v>
      </c>
      <c r="L8292" s="1" t="str">
        <f>IFERROR(__xludf.DUMMYFUNCTION("""COMPUTED_VALUE"""),"JavaScript")</f>
        <v>JavaScript</v>
      </c>
      <c r="M8292" s="1" t="str">
        <f>IFERROR(__xludf.DUMMYFUNCTION("""COMPUTED_VALUE"""),"Kotlin")</f>
        <v>Kotlin</v>
      </c>
      <c r="N8292" s="1" t="str">
        <f>IFERROR(__xludf.DUMMYFUNCTION("""COMPUTED_VALUE"""),"Python")</f>
        <v>Python</v>
      </c>
      <c r="O8292" s="1" t="str">
        <f>IFERROR(__xludf.DUMMYFUNCTION("""COMPUTED_VALUE"""),"SQL")</f>
        <v>SQL</v>
      </c>
      <c r="P8292" s="1" t="str">
        <f>IFERROR(__xludf.DUMMYFUNCTION("""COMPUTED_VALUE"""),"Swift")</f>
        <v>Swift</v>
      </c>
    </row>
    <row r="8293">
      <c r="B8293" s="1" t="str">
        <f>IFERROR(__xludf.DUMMYFUNCTION("""COMPUTED_VALUE"""),"Bash/Shell/PowerShell;C#;HTML/CSS;JavaScript")</f>
        <v>Bash/Shell/PowerShell;C#;HTML/CSS;JavaScript</v>
      </c>
      <c r="E8293" s="1" t="str">
        <f>IFERROR(__xludf.DUMMYFUNCTION("UNIQUE(SPLIT(B8293,"";""))"),"Bash/Shell/PowerShell")</f>
        <v>Bash/Shell/PowerShell</v>
      </c>
      <c r="F8293" s="1" t="str">
        <f>IFERROR(__xludf.DUMMYFUNCTION("""COMPUTED_VALUE"""),"C#")</f>
        <v>C#</v>
      </c>
      <c r="G8293" s="1" t="str">
        <f>IFERROR(__xludf.DUMMYFUNCTION("""COMPUTED_VALUE"""),"HTML/CSS")</f>
        <v>HTML/CSS</v>
      </c>
      <c r="H8293" s="1" t="str">
        <f>IFERROR(__xludf.DUMMYFUNCTION("""COMPUTED_VALUE"""),"JavaScript")</f>
        <v>JavaScript</v>
      </c>
    </row>
    <row r="8294">
      <c r="B8294" s="1" t="str">
        <f>IFERROR(__xludf.DUMMYFUNCTION("""COMPUTED_VALUE"""),"Bash/Shell/PowerShell;C#;HTML/CSS;SQL;TypeScript")</f>
        <v>Bash/Shell/PowerShell;C#;HTML/CSS;SQL;TypeScript</v>
      </c>
      <c r="E8294" s="1" t="str">
        <f>IFERROR(__xludf.DUMMYFUNCTION("UNIQUE(SPLIT(B8294,"";""))"),"Bash/Shell/PowerShell")</f>
        <v>Bash/Shell/PowerShell</v>
      </c>
      <c r="F8294" s="1" t="str">
        <f>IFERROR(__xludf.DUMMYFUNCTION("""COMPUTED_VALUE"""),"C#")</f>
        <v>C#</v>
      </c>
      <c r="G8294" s="1" t="str">
        <f>IFERROR(__xludf.DUMMYFUNCTION("""COMPUTED_VALUE"""),"HTML/CSS")</f>
        <v>HTML/CSS</v>
      </c>
      <c r="H8294" s="1" t="str">
        <f>IFERROR(__xludf.DUMMYFUNCTION("""COMPUTED_VALUE"""),"SQL")</f>
        <v>SQL</v>
      </c>
      <c r="I8294" s="1" t="str">
        <f>IFERROR(__xludf.DUMMYFUNCTION("""COMPUTED_VALUE"""),"TypeScript")</f>
        <v>TypeScript</v>
      </c>
    </row>
    <row r="8295">
      <c r="B8295" s="1" t="str">
        <f>IFERROR(__xludf.DUMMYFUNCTION("""COMPUTED_VALUE"""),"Bash/Shell/PowerShell;HTML/CSS;JavaScript;PHP;TypeScript")</f>
        <v>Bash/Shell/PowerShell;HTML/CSS;JavaScript;PHP;TypeScript</v>
      </c>
      <c r="E8295" s="1" t="str">
        <f>IFERROR(__xludf.DUMMYFUNCTION("UNIQUE(SPLIT(B8295,"";""))"),"Bash/Shell/PowerShell")</f>
        <v>Bash/Shell/PowerShell</v>
      </c>
      <c r="F8295" s="1" t="str">
        <f>IFERROR(__xludf.DUMMYFUNCTION("""COMPUTED_VALUE"""),"HTML/CSS")</f>
        <v>HTML/CSS</v>
      </c>
      <c r="G8295" s="1" t="str">
        <f>IFERROR(__xludf.DUMMYFUNCTION("""COMPUTED_VALUE"""),"JavaScript")</f>
        <v>JavaScript</v>
      </c>
      <c r="H8295" s="1" t="str">
        <f>IFERROR(__xludf.DUMMYFUNCTION("""COMPUTED_VALUE"""),"PHP")</f>
        <v>PHP</v>
      </c>
      <c r="I8295" s="1" t="str">
        <f>IFERROR(__xludf.DUMMYFUNCTION("""COMPUTED_VALUE"""),"TypeScript")</f>
        <v>TypeScript</v>
      </c>
    </row>
    <row r="8296">
      <c r="B8296" s="1" t="str">
        <f>IFERROR(__xludf.DUMMYFUNCTION("""COMPUTED_VALUE"""),"HTML/CSS;JavaScript;TypeScript")</f>
        <v>HTML/CSS;JavaScript;TypeScript</v>
      </c>
      <c r="E8296" s="1" t="str">
        <f>IFERROR(__xludf.DUMMYFUNCTION("UNIQUE(SPLIT(B8296,"";""))"),"HTML/CSS")</f>
        <v>HTML/CSS</v>
      </c>
      <c r="F8296" s="1" t="str">
        <f>IFERROR(__xludf.DUMMYFUNCTION("""COMPUTED_VALUE"""),"JavaScript")</f>
        <v>JavaScript</v>
      </c>
      <c r="G8296" s="1" t="str">
        <f>IFERROR(__xludf.DUMMYFUNCTION("""COMPUTED_VALUE"""),"TypeScript")</f>
        <v>TypeScript</v>
      </c>
    </row>
    <row r="8297">
      <c r="B8297" s="1" t="str">
        <f>IFERROR(__xludf.DUMMYFUNCTION("""COMPUTED_VALUE"""),"C#;HTML/CSS;JavaScript;SQL")</f>
        <v>C#;HTML/CSS;JavaScript;SQL</v>
      </c>
      <c r="E8297" s="1" t="str">
        <f>IFERROR(__xludf.DUMMYFUNCTION("UNIQUE(SPLIT(B8297,"";""))"),"C#")</f>
        <v>C#</v>
      </c>
      <c r="F8297" s="1" t="str">
        <f>IFERROR(__xludf.DUMMYFUNCTION("""COMPUTED_VALUE"""),"HTML/CSS")</f>
        <v>HTML/CSS</v>
      </c>
      <c r="G8297" s="1" t="str">
        <f>IFERROR(__xludf.DUMMYFUNCTION("""COMPUTED_VALUE"""),"JavaScript")</f>
        <v>JavaScript</v>
      </c>
      <c r="H8297" s="1" t="str">
        <f>IFERROR(__xludf.DUMMYFUNCTION("""COMPUTED_VALUE"""),"SQL")</f>
        <v>SQL</v>
      </c>
    </row>
    <row r="8298">
      <c r="B8298" s="1" t="str">
        <f>IFERROR(__xludf.DUMMYFUNCTION("""COMPUTED_VALUE"""),"Java;Rust")</f>
        <v>Java;Rust</v>
      </c>
      <c r="E8298" s="1" t="str">
        <f>IFERROR(__xludf.DUMMYFUNCTION("UNIQUE(SPLIT(B8298,"";""))"),"Java")</f>
        <v>Java</v>
      </c>
      <c r="F8298" s="1" t="str">
        <f>IFERROR(__xludf.DUMMYFUNCTION("""COMPUTED_VALUE"""),"Rust")</f>
        <v>Rust</v>
      </c>
    </row>
    <row r="8299">
      <c r="B8299" s="1" t="str">
        <f>IFERROR(__xludf.DUMMYFUNCTION("""COMPUTED_VALUE"""),"C#;HTML/CSS;JavaScript;SQL;TypeScript")</f>
        <v>C#;HTML/CSS;JavaScript;SQL;TypeScript</v>
      </c>
      <c r="E8299" s="1" t="str">
        <f>IFERROR(__xludf.DUMMYFUNCTION("UNIQUE(SPLIT(B8299,"";""))"),"C#")</f>
        <v>C#</v>
      </c>
      <c r="F8299" s="1" t="str">
        <f>IFERROR(__xludf.DUMMYFUNCTION("""COMPUTED_VALUE"""),"HTML/CSS")</f>
        <v>HTML/CSS</v>
      </c>
      <c r="G8299" s="1" t="str">
        <f>IFERROR(__xludf.DUMMYFUNCTION("""COMPUTED_VALUE"""),"JavaScript")</f>
        <v>JavaScript</v>
      </c>
      <c r="H8299" s="1" t="str">
        <f>IFERROR(__xludf.DUMMYFUNCTION("""COMPUTED_VALUE"""),"SQL")</f>
        <v>SQL</v>
      </c>
      <c r="I8299" s="1" t="str">
        <f>IFERROR(__xludf.DUMMYFUNCTION("""COMPUTED_VALUE"""),"TypeScript")</f>
        <v>TypeScript</v>
      </c>
    </row>
    <row r="8300">
      <c r="B8300" s="1" t="str">
        <f>IFERROR(__xludf.DUMMYFUNCTION("""COMPUTED_VALUE"""),"C#;HTML/CSS;Java;JavaScript;PHP;SQL;TypeScript")</f>
        <v>C#;HTML/CSS;Java;JavaScript;PHP;SQL;TypeScript</v>
      </c>
      <c r="E8300" s="1" t="str">
        <f>IFERROR(__xludf.DUMMYFUNCTION("UNIQUE(SPLIT(B8300,"";""))"),"C#")</f>
        <v>C#</v>
      </c>
      <c r="F8300" s="1" t="str">
        <f>IFERROR(__xludf.DUMMYFUNCTION("""COMPUTED_VALUE"""),"HTML/CSS")</f>
        <v>HTML/CSS</v>
      </c>
      <c r="G8300" s="1" t="str">
        <f>IFERROR(__xludf.DUMMYFUNCTION("""COMPUTED_VALUE"""),"Java")</f>
        <v>Java</v>
      </c>
      <c r="H8300" s="1" t="str">
        <f>IFERROR(__xludf.DUMMYFUNCTION("""COMPUTED_VALUE"""),"JavaScript")</f>
        <v>JavaScript</v>
      </c>
      <c r="I8300" s="1" t="str">
        <f>IFERROR(__xludf.DUMMYFUNCTION("""COMPUTED_VALUE"""),"PHP")</f>
        <v>PHP</v>
      </c>
      <c r="J8300" s="1" t="str">
        <f>IFERROR(__xludf.DUMMYFUNCTION("""COMPUTED_VALUE"""),"SQL")</f>
        <v>SQL</v>
      </c>
      <c r="K8300" s="1" t="str">
        <f>IFERROR(__xludf.DUMMYFUNCTION("""COMPUTED_VALUE"""),"TypeScript")</f>
        <v>TypeScript</v>
      </c>
    </row>
    <row r="8301">
      <c r="B8301" s="1" t="str">
        <f>IFERROR(__xludf.DUMMYFUNCTION("""COMPUTED_VALUE"""),"Bash/Shell/PowerShell;C;C++;HTML/CSS;Java;JavaScript;Python;R;SQL;Other(s):")</f>
        <v>Bash/Shell/PowerShell;C;C++;HTML/CSS;Java;JavaScript;Python;R;SQL;Other(s):</v>
      </c>
      <c r="E8301" s="1" t="str">
        <f>IFERROR(__xludf.DUMMYFUNCTION("UNIQUE(SPLIT(B8301,"";""))"),"Bash/Shell/PowerShell")</f>
        <v>Bash/Shell/PowerShell</v>
      </c>
      <c r="F8301" s="1" t="str">
        <f>IFERROR(__xludf.DUMMYFUNCTION("""COMPUTED_VALUE"""),"C")</f>
        <v>C</v>
      </c>
      <c r="G8301" s="1" t="str">
        <f>IFERROR(__xludf.DUMMYFUNCTION("""COMPUTED_VALUE"""),"C++")</f>
        <v>C++</v>
      </c>
      <c r="H8301" s="1" t="str">
        <f>IFERROR(__xludf.DUMMYFUNCTION("""COMPUTED_VALUE"""),"HTML/CSS")</f>
        <v>HTML/CSS</v>
      </c>
      <c r="I8301" s="1" t="str">
        <f>IFERROR(__xludf.DUMMYFUNCTION("""COMPUTED_VALUE"""),"Java")</f>
        <v>Java</v>
      </c>
      <c r="J8301" s="1" t="str">
        <f>IFERROR(__xludf.DUMMYFUNCTION("""COMPUTED_VALUE"""),"JavaScript")</f>
        <v>JavaScript</v>
      </c>
      <c r="K8301" s="1" t="str">
        <f>IFERROR(__xludf.DUMMYFUNCTION("""COMPUTED_VALUE"""),"Python")</f>
        <v>Python</v>
      </c>
      <c r="L8301" s="1" t="str">
        <f>IFERROR(__xludf.DUMMYFUNCTION("""COMPUTED_VALUE"""),"R")</f>
        <v>R</v>
      </c>
      <c r="M8301" s="1" t="str">
        <f>IFERROR(__xludf.DUMMYFUNCTION("""COMPUTED_VALUE"""),"SQL")</f>
        <v>SQL</v>
      </c>
      <c r="N8301" s="1" t="str">
        <f>IFERROR(__xludf.DUMMYFUNCTION("""COMPUTED_VALUE"""),"Other(s):")</f>
        <v>Other(s):</v>
      </c>
    </row>
    <row r="8302">
      <c r="B8302" s="1" t="str">
        <f>IFERROR(__xludf.DUMMYFUNCTION("""COMPUTED_VALUE"""),"Bash/Shell/PowerShell;HTML/CSS;Java;JavaScript;Kotlin;Python")</f>
        <v>Bash/Shell/PowerShell;HTML/CSS;Java;JavaScript;Kotlin;Python</v>
      </c>
      <c r="E8302" s="1" t="str">
        <f>IFERROR(__xludf.DUMMYFUNCTION("UNIQUE(SPLIT(B8302,"";""))"),"Bash/Shell/PowerShell")</f>
        <v>Bash/Shell/PowerShell</v>
      </c>
      <c r="F8302" s="1" t="str">
        <f>IFERROR(__xludf.DUMMYFUNCTION("""COMPUTED_VALUE"""),"HTML/CSS")</f>
        <v>HTML/CSS</v>
      </c>
      <c r="G8302" s="1" t="str">
        <f>IFERROR(__xludf.DUMMYFUNCTION("""COMPUTED_VALUE"""),"Java")</f>
        <v>Java</v>
      </c>
      <c r="H8302" s="1" t="str">
        <f>IFERROR(__xludf.DUMMYFUNCTION("""COMPUTED_VALUE"""),"JavaScript")</f>
        <v>JavaScript</v>
      </c>
      <c r="I8302" s="1" t="str">
        <f>IFERROR(__xludf.DUMMYFUNCTION("""COMPUTED_VALUE"""),"Kotlin")</f>
        <v>Kotlin</v>
      </c>
      <c r="J8302" s="1" t="str">
        <f>IFERROR(__xludf.DUMMYFUNCTION("""COMPUTED_VALUE"""),"Python")</f>
        <v>Python</v>
      </c>
    </row>
    <row r="8303">
      <c r="B8303" s="1" t="str">
        <f>IFERROR(__xludf.DUMMYFUNCTION("""COMPUTED_VALUE"""),"C;HTML/CSS;Java;JavaScript;Python;R;SQL")</f>
        <v>C;HTML/CSS;Java;JavaScript;Python;R;SQL</v>
      </c>
      <c r="E8303" s="1" t="str">
        <f>IFERROR(__xludf.DUMMYFUNCTION("UNIQUE(SPLIT(B8303,"";""))"),"C")</f>
        <v>C</v>
      </c>
      <c r="F8303" s="1" t="str">
        <f>IFERROR(__xludf.DUMMYFUNCTION("""COMPUTED_VALUE"""),"HTML/CSS")</f>
        <v>HTML/CSS</v>
      </c>
      <c r="G8303" s="1" t="str">
        <f>IFERROR(__xludf.DUMMYFUNCTION("""COMPUTED_VALUE"""),"Java")</f>
        <v>Java</v>
      </c>
      <c r="H8303" s="1" t="str">
        <f>IFERROR(__xludf.DUMMYFUNCTION("""COMPUTED_VALUE"""),"JavaScript")</f>
        <v>JavaScript</v>
      </c>
      <c r="I8303" s="1" t="str">
        <f>IFERROR(__xludf.DUMMYFUNCTION("""COMPUTED_VALUE"""),"Python")</f>
        <v>Python</v>
      </c>
      <c r="J8303" s="1" t="str">
        <f>IFERROR(__xludf.DUMMYFUNCTION("""COMPUTED_VALUE"""),"R")</f>
        <v>R</v>
      </c>
      <c r="K8303" s="1" t="str">
        <f>IFERROR(__xludf.DUMMYFUNCTION("""COMPUTED_VALUE"""),"SQL")</f>
        <v>SQL</v>
      </c>
    </row>
    <row r="8304">
      <c r="B8304" s="1" t="str">
        <f>IFERROR(__xludf.DUMMYFUNCTION("""COMPUTED_VALUE"""),"Bash/Shell/PowerShell;C#;HTML/CSS;JavaScript;SQL;TypeScript")</f>
        <v>Bash/Shell/PowerShell;C#;HTML/CSS;JavaScript;SQL;TypeScript</v>
      </c>
      <c r="E8304" s="1" t="str">
        <f>IFERROR(__xludf.DUMMYFUNCTION("UNIQUE(SPLIT(B8304,"";""))"),"Bash/Shell/PowerShell")</f>
        <v>Bash/Shell/PowerShell</v>
      </c>
      <c r="F8304" s="1" t="str">
        <f>IFERROR(__xludf.DUMMYFUNCTION("""COMPUTED_VALUE"""),"C#")</f>
        <v>C#</v>
      </c>
      <c r="G8304" s="1" t="str">
        <f>IFERROR(__xludf.DUMMYFUNCTION("""COMPUTED_VALUE"""),"HTML/CSS")</f>
        <v>HTML/CSS</v>
      </c>
      <c r="H8304" s="1" t="str">
        <f>IFERROR(__xludf.DUMMYFUNCTION("""COMPUTED_VALUE"""),"JavaScript")</f>
        <v>JavaScript</v>
      </c>
      <c r="I8304" s="1" t="str">
        <f>IFERROR(__xludf.DUMMYFUNCTION("""COMPUTED_VALUE"""),"SQL")</f>
        <v>SQL</v>
      </c>
      <c r="J8304" s="1" t="str">
        <f>IFERROR(__xludf.DUMMYFUNCTION("""COMPUTED_VALUE"""),"TypeScript")</f>
        <v>TypeScript</v>
      </c>
    </row>
    <row r="8305">
      <c r="B8305" s="1" t="str">
        <f>IFERROR(__xludf.DUMMYFUNCTION("""COMPUTED_VALUE"""),"HTML/CSS;JavaScript;PHP;Python;SQL")</f>
        <v>HTML/CSS;JavaScript;PHP;Python;SQL</v>
      </c>
      <c r="E8305" s="1" t="str">
        <f>IFERROR(__xludf.DUMMYFUNCTION("UNIQUE(SPLIT(B8305,"";""))"),"HTML/CSS")</f>
        <v>HTML/CSS</v>
      </c>
      <c r="F8305" s="1" t="str">
        <f>IFERROR(__xludf.DUMMYFUNCTION("""COMPUTED_VALUE"""),"JavaScript")</f>
        <v>JavaScript</v>
      </c>
      <c r="G8305" s="1" t="str">
        <f>IFERROR(__xludf.DUMMYFUNCTION("""COMPUTED_VALUE"""),"PHP")</f>
        <v>PHP</v>
      </c>
      <c r="H8305" s="1" t="str">
        <f>IFERROR(__xludf.DUMMYFUNCTION("""COMPUTED_VALUE"""),"Python")</f>
        <v>Python</v>
      </c>
      <c r="I8305" s="1" t="str">
        <f>IFERROR(__xludf.DUMMYFUNCTION("""COMPUTED_VALUE"""),"SQL")</f>
        <v>SQL</v>
      </c>
    </row>
    <row r="8306">
      <c r="B8306" s="1" t="str">
        <f>IFERROR(__xludf.DUMMYFUNCTION("""COMPUTED_VALUE"""),"C#;Elixir;HTML/CSS;JavaScript")</f>
        <v>C#;Elixir;HTML/CSS;JavaScript</v>
      </c>
      <c r="E8306" s="1" t="str">
        <f>IFERROR(__xludf.DUMMYFUNCTION("UNIQUE(SPLIT(B8306,"";""))"),"C#")</f>
        <v>C#</v>
      </c>
      <c r="F8306" s="1" t="str">
        <f>IFERROR(__xludf.DUMMYFUNCTION("""COMPUTED_VALUE"""),"Elixir")</f>
        <v>Elixir</v>
      </c>
      <c r="G8306" s="1" t="str">
        <f>IFERROR(__xludf.DUMMYFUNCTION("""COMPUTED_VALUE"""),"HTML/CSS")</f>
        <v>HTML/CSS</v>
      </c>
      <c r="H8306" s="1" t="str">
        <f>IFERROR(__xludf.DUMMYFUNCTION("""COMPUTED_VALUE"""),"JavaScript")</f>
        <v>JavaScript</v>
      </c>
    </row>
    <row r="8307">
      <c r="B8307" s="1" t="str">
        <f>IFERROR(__xludf.DUMMYFUNCTION("""COMPUTED_VALUE"""),"Bash/Shell/PowerShell;C#;HTML/CSS;Java;JavaScript;Python;SQL")</f>
        <v>Bash/Shell/PowerShell;C#;HTML/CSS;Java;JavaScript;Python;SQL</v>
      </c>
      <c r="E8307" s="1" t="str">
        <f>IFERROR(__xludf.DUMMYFUNCTION("UNIQUE(SPLIT(B8307,"";""))"),"Bash/Shell/PowerShell")</f>
        <v>Bash/Shell/PowerShell</v>
      </c>
      <c r="F8307" s="1" t="str">
        <f>IFERROR(__xludf.DUMMYFUNCTION("""COMPUTED_VALUE"""),"C#")</f>
        <v>C#</v>
      </c>
      <c r="G8307" s="1" t="str">
        <f>IFERROR(__xludf.DUMMYFUNCTION("""COMPUTED_VALUE"""),"HTML/CSS")</f>
        <v>HTML/CSS</v>
      </c>
      <c r="H8307" s="1" t="str">
        <f>IFERROR(__xludf.DUMMYFUNCTION("""COMPUTED_VALUE"""),"Java")</f>
        <v>Java</v>
      </c>
      <c r="I8307" s="1" t="str">
        <f>IFERROR(__xludf.DUMMYFUNCTION("""COMPUTED_VALUE"""),"JavaScript")</f>
        <v>JavaScript</v>
      </c>
      <c r="J8307" s="1" t="str">
        <f>IFERROR(__xludf.DUMMYFUNCTION("""COMPUTED_VALUE"""),"Python")</f>
        <v>Python</v>
      </c>
      <c r="K8307" s="1" t="str">
        <f>IFERROR(__xludf.DUMMYFUNCTION("""COMPUTED_VALUE"""),"SQL")</f>
        <v>SQL</v>
      </c>
    </row>
    <row r="8308">
      <c r="B8308" s="1" t="str">
        <f>IFERROR(__xludf.DUMMYFUNCTION("""COMPUTED_VALUE"""),"Bash/Shell/PowerShell;HTML/CSS;Java;JavaScript;SQL;TypeScript")</f>
        <v>Bash/Shell/PowerShell;HTML/CSS;Java;JavaScript;SQL;TypeScript</v>
      </c>
      <c r="E8308" s="1" t="str">
        <f>IFERROR(__xludf.DUMMYFUNCTION("UNIQUE(SPLIT(B8308,"";""))"),"Bash/Shell/PowerShell")</f>
        <v>Bash/Shell/PowerShell</v>
      </c>
      <c r="F8308" s="1" t="str">
        <f>IFERROR(__xludf.DUMMYFUNCTION("""COMPUTED_VALUE"""),"HTML/CSS")</f>
        <v>HTML/CSS</v>
      </c>
      <c r="G8308" s="1" t="str">
        <f>IFERROR(__xludf.DUMMYFUNCTION("""COMPUTED_VALUE"""),"Java")</f>
        <v>Java</v>
      </c>
      <c r="H8308" s="1" t="str">
        <f>IFERROR(__xludf.DUMMYFUNCTION("""COMPUTED_VALUE"""),"JavaScript")</f>
        <v>JavaScript</v>
      </c>
      <c r="I8308" s="1" t="str">
        <f>IFERROR(__xludf.DUMMYFUNCTION("""COMPUTED_VALUE"""),"SQL")</f>
        <v>SQL</v>
      </c>
      <c r="J8308" s="1" t="str">
        <f>IFERROR(__xludf.DUMMYFUNCTION("""COMPUTED_VALUE"""),"TypeScript")</f>
        <v>TypeScript</v>
      </c>
    </row>
    <row r="8309">
      <c r="B8309" s="1" t="str">
        <f>IFERROR(__xludf.DUMMYFUNCTION("""COMPUTED_VALUE"""),"Bash/Shell/PowerShell;HTML/CSS;Java;JavaScript;PHP;SQL")</f>
        <v>Bash/Shell/PowerShell;HTML/CSS;Java;JavaScript;PHP;SQL</v>
      </c>
      <c r="E8309" s="1" t="str">
        <f>IFERROR(__xludf.DUMMYFUNCTION("UNIQUE(SPLIT(B8309,"";""))"),"Bash/Shell/PowerShell")</f>
        <v>Bash/Shell/PowerShell</v>
      </c>
      <c r="F8309" s="1" t="str">
        <f>IFERROR(__xludf.DUMMYFUNCTION("""COMPUTED_VALUE"""),"HTML/CSS")</f>
        <v>HTML/CSS</v>
      </c>
      <c r="G8309" s="1" t="str">
        <f>IFERROR(__xludf.DUMMYFUNCTION("""COMPUTED_VALUE"""),"Java")</f>
        <v>Java</v>
      </c>
      <c r="H8309" s="1" t="str">
        <f>IFERROR(__xludf.DUMMYFUNCTION("""COMPUTED_VALUE"""),"JavaScript")</f>
        <v>JavaScript</v>
      </c>
      <c r="I8309" s="1" t="str">
        <f>IFERROR(__xludf.DUMMYFUNCTION("""COMPUTED_VALUE"""),"PHP")</f>
        <v>PHP</v>
      </c>
      <c r="J8309" s="1" t="str">
        <f>IFERROR(__xludf.DUMMYFUNCTION("""COMPUTED_VALUE"""),"SQL")</f>
        <v>SQL</v>
      </c>
    </row>
    <row r="8310">
      <c r="B8310" s="1" t="str">
        <f>IFERROR(__xludf.DUMMYFUNCTION("""COMPUTED_VALUE"""),"Bash/Shell/PowerShell;Java;JavaScript;SQL")</f>
        <v>Bash/Shell/PowerShell;Java;JavaScript;SQL</v>
      </c>
      <c r="E8310" s="1" t="str">
        <f>IFERROR(__xludf.DUMMYFUNCTION("UNIQUE(SPLIT(B8310,"";""))"),"Bash/Shell/PowerShell")</f>
        <v>Bash/Shell/PowerShell</v>
      </c>
      <c r="F8310" s="1" t="str">
        <f>IFERROR(__xludf.DUMMYFUNCTION("""COMPUTED_VALUE"""),"Java")</f>
        <v>Java</v>
      </c>
      <c r="G8310" s="1" t="str">
        <f>IFERROR(__xludf.DUMMYFUNCTION("""COMPUTED_VALUE"""),"JavaScript")</f>
        <v>JavaScript</v>
      </c>
      <c r="H8310" s="1" t="str">
        <f>IFERROR(__xludf.DUMMYFUNCTION("""COMPUTED_VALUE"""),"SQL")</f>
        <v>SQL</v>
      </c>
    </row>
    <row r="8311">
      <c r="B8311" s="1" t="str">
        <f>IFERROR(__xludf.DUMMYFUNCTION("""COMPUTED_VALUE"""),"C#;HTML/CSS;JavaScript;PHP;Other(s):")</f>
        <v>C#;HTML/CSS;JavaScript;PHP;Other(s):</v>
      </c>
      <c r="E8311" s="1" t="str">
        <f>IFERROR(__xludf.DUMMYFUNCTION("UNIQUE(SPLIT(B8311,"";""))"),"C#")</f>
        <v>C#</v>
      </c>
      <c r="F8311" s="1" t="str">
        <f>IFERROR(__xludf.DUMMYFUNCTION("""COMPUTED_VALUE"""),"HTML/CSS")</f>
        <v>HTML/CSS</v>
      </c>
      <c r="G8311" s="1" t="str">
        <f>IFERROR(__xludf.DUMMYFUNCTION("""COMPUTED_VALUE"""),"JavaScript")</f>
        <v>JavaScript</v>
      </c>
      <c r="H8311" s="1" t="str">
        <f>IFERROR(__xludf.DUMMYFUNCTION("""COMPUTED_VALUE"""),"PHP")</f>
        <v>PHP</v>
      </c>
      <c r="I8311" s="1" t="str">
        <f>IFERROR(__xludf.DUMMYFUNCTION("""COMPUTED_VALUE"""),"Other(s):")</f>
        <v>Other(s):</v>
      </c>
    </row>
    <row r="8312">
      <c r="B8312" s="1" t="str">
        <f>IFERROR(__xludf.DUMMYFUNCTION("""COMPUTED_VALUE"""),"Assembly;Bash/Shell/PowerShell;C;C++;HTML/CSS;Java;JavaScript;PHP;Python;SQL;VBA")</f>
        <v>Assembly;Bash/Shell/PowerShell;C;C++;HTML/CSS;Java;JavaScript;PHP;Python;SQL;VBA</v>
      </c>
      <c r="E8312" s="1" t="str">
        <f>IFERROR(__xludf.DUMMYFUNCTION("UNIQUE(SPLIT(B8312,"";""))"),"Assembly")</f>
        <v>Assembly</v>
      </c>
      <c r="F8312" s="1" t="str">
        <f>IFERROR(__xludf.DUMMYFUNCTION("""COMPUTED_VALUE"""),"Bash/Shell/PowerShell")</f>
        <v>Bash/Shell/PowerShell</v>
      </c>
      <c r="G8312" s="1" t="str">
        <f>IFERROR(__xludf.DUMMYFUNCTION("""COMPUTED_VALUE"""),"C")</f>
        <v>C</v>
      </c>
      <c r="H8312" s="1" t="str">
        <f>IFERROR(__xludf.DUMMYFUNCTION("""COMPUTED_VALUE"""),"C++")</f>
        <v>C++</v>
      </c>
      <c r="I8312" s="1" t="str">
        <f>IFERROR(__xludf.DUMMYFUNCTION("""COMPUTED_VALUE"""),"HTML/CSS")</f>
        <v>HTML/CSS</v>
      </c>
      <c r="J8312" s="1" t="str">
        <f>IFERROR(__xludf.DUMMYFUNCTION("""COMPUTED_VALUE"""),"Java")</f>
        <v>Java</v>
      </c>
      <c r="K8312" s="1" t="str">
        <f>IFERROR(__xludf.DUMMYFUNCTION("""COMPUTED_VALUE"""),"JavaScript")</f>
        <v>JavaScript</v>
      </c>
      <c r="L8312" s="1" t="str">
        <f>IFERROR(__xludf.DUMMYFUNCTION("""COMPUTED_VALUE"""),"PHP")</f>
        <v>PHP</v>
      </c>
      <c r="M8312" s="1" t="str">
        <f>IFERROR(__xludf.DUMMYFUNCTION("""COMPUTED_VALUE"""),"Python")</f>
        <v>Python</v>
      </c>
      <c r="N8312" s="1" t="str">
        <f>IFERROR(__xludf.DUMMYFUNCTION("""COMPUTED_VALUE"""),"SQL")</f>
        <v>SQL</v>
      </c>
      <c r="O8312" s="1" t="str">
        <f>IFERROR(__xludf.DUMMYFUNCTION("""COMPUTED_VALUE"""),"VBA")</f>
        <v>VBA</v>
      </c>
    </row>
    <row r="8313">
      <c r="B8313" s="1" t="str">
        <f>IFERROR(__xludf.DUMMYFUNCTION("""COMPUTED_VALUE"""),"Bash/Shell/PowerShell;C;C++;C#;HTML/CSS;Java;JavaScript;PHP;Python;SQL")</f>
        <v>Bash/Shell/PowerShell;C;C++;C#;HTML/CSS;Java;JavaScript;PHP;Python;SQL</v>
      </c>
      <c r="E8313" s="1" t="str">
        <f>IFERROR(__xludf.DUMMYFUNCTION("UNIQUE(SPLIT(B8313,"";""))"),"Bash/Shell/PowerShell")</f>
        <v>Bash/Shell/PowerShell</v>
      </c>
      <c r="F8313" s="1" t="str">
        <f>IFERROR(__xludf.DUMMYFUNCTION("""COMPUTED_VALUE"""),"C")</f>
        <v>C</v>
      </c>
      <c r="G8313" s="1" t="str">
        <f>IFERROR(__xludf.DUMMYFUNCTION("""COMPUTED_VALUE"""),"C++")</f>
        <v>C++</v>
      </c>
      <c r="H8313" s="1" t="str">
        <f>IFERROR(__xludf.DUMMYFUNCTION("""COMPUTED_VALUE"""),"C#")</f>
        <v>C#</v>
      </c>
      <c r="I8313" s="1" t="str">
        <f>IFERROR(__xludf.DUMMYFUNCTION("""COMPUTED_VALUE"""),"HTML/CSS")</f>
        <v>HTML/CSS</v>
      </c>
      <c r="J8313" s="1" t="str">
        <f>IFERROR(__xludf.DUMMYFUNCTION("""COMPUTED_VALUE"""),"Java")</f>
        <v>Java</v>
      </c>
      <c r="K8313" s="1" t="str">
        <f>IFERROR(__xludf.DUMMYFUNCTION("""COMPUTED_VALUE"""),"JavaScript")</f>
        <v>JavaScript</v>
      </c>
      <c r="L8313" s="1" t="str">
        <f>IFERROR(__xludf.DUMMYFUNCTION("""COMPUTED_VALUE"""),"PHP")</f>
        <v>PHP</v>
      </c>
      <c r="M8313" s="1" t="str">
        <f>IFERROR(__xludf.DUMMYFUNCTION("""COMPUTED_VALUE"""),"Python")</f>
        <v>Python</v>
      </c>
      <c r="N8313" s="1" t="str">
        <f>IFERROR(__xludf.DUMMYFUNCTION("""COMPUTED_VALUE"""),"SQL")</f>
        <v>SQL</v>
      </c>
    </row>
    <row r="8314">
      <c r="B8314" s="1" t="str">
        <f>IFERROR(__xludf.DUMMYFUNCTION("""COMPUTED_VALUE"""),"Bash/Shell/PowerShell;HTML/CSS;Java;JavaScript;SQL;TypeScript")</f>
        <v>Bash/Shell/PowerShell;HTML/CSS;Java;JavaScript;SQL;TypeScript</v>
      </c>
      <c r="E8314" s="1" t="str">
        <f>IFERROR(__xludf.DUMMYFUNCTION("UNIQUE(SPLIT(B8314,"";""))"),"Bash/Shell/PowerShell")</f>
        <v>Bash/Shell/PowerShell</v>
      </c>
      <c r="F8314" s="1" t="str">
        <f>IFERROR(__xludf.DUMMYFUNCTION("""COMPUTED_VALUE"""),"HTML/CSS")</f>
        <v>HTML/CSS</v>
      </c>
      <c r="G8314" s="1" t="str">
        <f>IFERROR(__xludf.DUMMYFUNCTION("""COMPUTED_VALUE"""),"Java")</f>
        <v>Java</v>
      </c>
      <c r="H8314" s="1" t="str">
        <f>IFERROR(__xludf.DUMMYFUNCTION("""COMPUTED_VALUE"""),"JavaScript")</f>
        <v>JavaScript</v>
      </c>
      <c r="I8314" s="1" t="str">
        <f>IFERROR(__xludf.DUMMYFUNCTION("""COMPUTED_VALUE"""),"SQL")</f>
        <v>SQL</v>
      </c>
      <c r="J8314" s="1" t="str">
        <f>IFERROR(__xludf.DUMMYFUNCTION("""COMPUTED_VALUE"""),"TypeScript")</f>
        <v>TypeScript</v>
      </c>
    </row>
    <row r="8315">
      <c r="B8315" s="1" t="str">
        <f>IFERROR(__xludf.DUMMYFUNCTION("""COMPUTED_VALUE"""),"HTML/CSS;JavaScript;Python")</f>
        <v>HTML/CSS;JavaScript;Python</v>
      </c>
      <c r="E8315" s="1" t="str">
        <f>IFERROR(__xludf.DUMMYFUNCTION("UNIQUE(SPLIT(B8315,"";""))"),"HTML/CSS")</f>
        <v>HTML/CSS</v>
      </c>
      <c r="F8315" s="1" t="str">
        <f>IFERROR(__xludf.DUMMYFUNCTION("""COMPUTED_VALUE"""),"JavaScript")</f>
        <v>JavaScript</v>
      </c>
      <c r="G8315" s="1" t="str">
        <f>IFERROR(__xludf.DUMMYFUNCTION("""COMPUTED_VALUE"""),"Python")</f>
        <v>Python</v>
      </c>
    </row>
    <row r="8316">
      <c r="B8316" s="1" t="str">
        <f>IFERROR(__xludf.DUMMYFUNCTION("""COMPUTED_VALUE"""),"Bash/Shell/PowerShell")</f>
        <v>Bash/Shell/PowerShell</v>
      </c>
      <c r="E8316" s="1" t="str">
        <f>IFERROR(__xludf.DUMMYFUNCTION("UNIQUE(SPLIT(B8316,"";""))"),"Bash/Shell/PowerShell")</f>
        <v>Bash/Shell/PowerShell</v>
      </c>
    </row>
    <row r="8317">
      <c r="B8317" s="1" t="str">
        <f>IFERROR(__xludf.DUMMYFUNCTION("""COMPUTED_VALUE"""),"HTML/CSS;Java;JavaScript;PHP;Python;Ruby;SQL")</f>
        <v>HTML/CSS;Java;JavaScript;PHP;Python;Ruby;SQL</v>
      </c>
      <c r="E8317" s="1" t="str">
        <f>IFERROR(__xludf.DUMMYFUNCTION("UNIQUE(SPLIT(B8317,"";""))"),"HTML/CSS")</f>
        <v>HTML/CSS</v>
      </c>
      <c r="F8317" s="1" t="str">
        <f>IFERROR(__xludf.DUMMYFUNCTION("""COMPUTED_VALUE"""),"Java")</f>
        <v>Java</v>
      </c>
      <c r="G8317" s="1" t="str">
        <f>IFERROR(__xludf.DUMMYFUNCTION("""COMPUTED_VALUE"""),"JavaScript")</f>
        <v>JavaScript</v>
      </c>
      <c r="H8317" s="1" t="str">
        <f>IFERROR(__xludf.DUMMYFUNCTION("""COMPUTED_VALUE"""),"PHP")</f>
        <v>PHP</v>
      </c>
      <c r="I8317" s="1" t="str">
        <f>IFERROR(__xludf.DUMMYFUNCTION("""COMPUTED_VALUE"""),"Python")</f>
        <v>Python</v>
      </c>
      <c r="J8317" s="1" t="str">
        <f>IFERROR(__xludf.DUMMYFUNCTION("""COMPUTED_VALUE"""),"Ruby")</f>
        <v>Ruby</v>
      </c>
      <c r="K8317" s="1" t="str">
        <f>IFERROR(__xludf.DUMMYFUNCTION("""COMPUTED_VALUE"""),"SQL")</f>
        <v>SQL</v>
      </c>
    </row>
    <row r="8318">
      <c r="B8318" s="1" t="str">
        <f>IFERROR(__xludf.DUMMYFUNCTION("""COMPUTED_VALUE"""),"Bash/Shell/PowerShell;HTML/CSS;Java;JavaScript;PHP;Python;SQL")</f>
        <v>Bash/Shell/PowerShell;HTML/CSS;Java;JavaScript;PHP;Python;SQL</v>
      </c>
      <c r="E8318" s="1" t="str">
        <f>IFERROR(__xludf.DUMMYFUNCTION("UNIQUE(SPLIT(B8318,"";""))"),"Bash/Shell/PowerShell")</f>
        <v>Bash/Shell/PowerShell</v>
      </c>
      <c r="F8318" s="1" t="str">
        <f>IFERROR(__xludf.DUMMYFUNCTION("""COMPUTED_VALUE"""),"HTML/CSS")</f>
        <v>HTML/CSS</v>
      </c>
      <c r="G8318" s="1" t="str">
        <f>IFERROR(__xludf.DUMMYFUNCTION("""COMPUTED_VALUE"""),"Java")</f>
        <v>Java</v>
      </c>
      <c r="H8318" s="1" t="str">
        <f>IFERROR(__xludf.DUMMYFUNCTION("""COMPUTED_VALUE"""),"JavaScript")</f>
        <v>JavaScript</v>
      </c>
      <c r="I8318" s="1" t="str">
        <f>IFERROR(__xludf.DUMMYFUNCTION("""COMPUTED_VALUE"""),"PHP")</f>
        <v>PHP</v>
      </c>
      <c r="J8318" s="1" t="str">
        <f>IFERROR(__xludf.DUMMYFUNCTION("""COMPUTED_VALUE"""),"Python")</f>
        <v>Python</v>
      </c>
      <c r="K8318" s="1" t="str">
        <f>IFERROR(__xludf.DUMMYFUNCTION("""COMPUTED_VALUE"""),"SQL")</f>
        <v>SQL</v>
      </c>
    </row>
    <row r="8319">
      <c r="B8319" s="1" t="str">
        <f>IFERROR(__xludf.DUMMYFUNCTION("""COMPUTED_VALUE"""),"Java;Python;Ruby;SQL")</f>
        <v>Java;Python;Ruby;SQL</v>
      </c>
      <c r="E8319" s="1" t="str">
        <f>IFERROR(__xludf.DUMMYFUNCTION("UNIQUE(SPLIT(B8319,"";""))"),"Java")</f>
        <v>Java</v>
      </c>
      <c r="F8319" s="1" t="str">
        <f>IFERROR(__xludf.DUMMYFUNCTION("""COMPUTED_VALUE"""),"Python")</f>
        <v>Python</v>
      </c>
      <c r="G8319" s="1" t="str">
        <f>IFERROR(__xludf.DUMMYFUNCTION("""COMPUTED_VALUE"""),"Ruby")</f>
        <v>Ruby</v>
      </c>
      <c r="H8319" s="1" t="str">
        <f>IFERROR(__xludf.DUMMYFUNCTION("""COMPUTED_VALUE"""),"SQL")</f>
        <v>SQL</v>
      </c>
    </row>
    <row r="8320">
      <c r="B8320" s="1" t="str">
        <f>IFERROR(__xludf.DUMMYFUNCTION("""COMPUTED_VALUE"""),"C#;SQL;TypeScript")</f>
        <v>C#;SQL;TypeScript</v>
      </c>
      <c r="E8320" s="1" t="str">
        <f>IFERROR(__xludf.DUMMYFUNCTION("UNIQUE(SPLIT(B8320,"";""))"),"C#")</f>
        <v>C#</v>
      </c>
      <c r="F8320" s="1" t="str">
        <f>IFERROR(__xludf.DUMMYFUNCTION("""COMPUTED_VALUE"""),"SQL")</f>
        <v>SQL</v>
      </c>
      <c r="G8320" s="1" t="str">
        <f>IFERROR(__xludf.DUMMYFUNCTION("""COMPUTED_VALUE"""),"TypeScript")</f>
        <v>TypeScript</v>
      </c>
    </row>
    <row r="8321">
      <c r="B8321" s="1" t="str">
        <f>IFERROR(__xludf.DUMMYFUNCTION("""COMPUTED_VALUE"""),"C#;HTML/CSS;Java;JavaScript;TypeScript")</f>
        <v>C#;HTML/CSS;Java;JavaScript;TypeScript</v>
      </c>
      <c r="E8321" s="1" t="str">
        <f>IFERROR(__xludf.DUMMYFUNCTION("UNIQUE(SPLIT(B8321,"";""))"),"C#")</f>
        <v>C#</v>
      </c>
      <c r="F8321" s="1" t="str">
        <f>IFERROR(__xludf.DUMMYFUNCTION("""COMPUTED_VALUE"""),"HTML/CSS")</f>
        <v>HTML/CSS</v>
      </c>
      <c r="G8321" s="1" t="str">
        <f>IFERROR(__xludf.DUMMYFUNCTION("""COMPUTED_VALUE"""),"Java")</f>
        <v>Java</v>
      </c>
      <c r="H8321" s="1" t="str">
        <f>IFERROR(__xludf.DUMMYFUNCTION("""COMPUTED_VALUE"""),"JavaScript")</f>
        <v>JavaScript</v>
      </c>
      <c r="I8321" s="1" t="str">
        <f>IFERROR(__xludf.DUMMYFUNCTION("""COMPUTED_VALUE"""),"TypeScript")</f>
        <v>TypeScript</v>
      </c>
    </row>
    <row r="8322">
      <c r="B8322" s="1" t="str">
        <f>IFERROR(__xludf.DUMMYFUNCTION("""COMPUTED_VALUE"""),"HTML/CSS;JavaScript;Python")</f>
        <v>HTML/CSS;JavaScript;Python</v>
      </c>
      <c r="E8322" s="1" t="str">
        <f>IFERROR(__xludf.DUMMYFUNCTION("UNIQUE(SPLIT(B8322,"";""))"),"HTML/CSS")</f>
        <v>HTML/CSS</v>
      </c>
      <c r="F8322" s="1" t="str">
        <f>IFERROR(__xludf.DUMMYFUNCTION("""COMPUTED_VALUE"""),"JavaScript")</f>
        <v>JavaScript</v>
      </c>
      <c r="G8322" s="1" t="str">
        <f>IFERROR(__xludf.DUMMYFUNCTION("""COMPUTED_VALUE"""),"Python")</f>
        <v>Python</v>
      </c>
    </row>
    <row r="8323">
      <c r="B8323" s="1" t="str">
        <f>IFERROR(__xludf.DUMMYFUNCTION("""COMPUTED_VALUE"""),"HTML/CSS;JavaScript;PHP;Python")</f>
        <v>HTML/CSS;JavaScript;PHP;Python</v>
      </c>
      <c r="E8323" s="1" t="str">
        <f>IFERROR(__xludf.DUMMYFUNCTION("UNIQUE(SPLIT(B8323,"";""))"),"HTML/CSS")</f>
        <v>HTML/CSS</v>
      </c>
      <c r="F8323" s="1" t="str">
        <f>IFERROR(__xludf.DUMMYFUNCTION("""COMPUTED_VALUE"""),"JavaScript")</f>
        <v>JavaScript</v>
      </c>
      <c r="G8323" s="1" t="str">
        <f>IFERROR(__xludf.DUMMYFUNCTION("""COMPUTED_VALUE"""),"PHP")</f>
        <v>PHP</v>
      </c>
      <c r="H8323" s="1" t="str">
        <f>IFERROR(__xludf.DUMMYFUNCTION("""COMPUTED_VALUE"""),"Python")</f>
        <v>Python</v>
      </c>
    </row>
    <row r="8324">
      <c r="B8324" s="1" t="str">
        <f>IFERROR(__xludf.DUMMYFUNCTION("""COMPUTED_VALUE"""),"Bash/Shell/PowerShell;HTML/CSS;Java;JavaScript;Python;SQL;Swift;TypeScript")</f>
        <v>Bash/Shell/PowerShell;HTML/CSS;Java;JavaScript;Python;SQL;Swift;TypeScript</v>
      </c>
      <c r="E8324" s="1" t="str">
        <f>IFERROR(__xludf.DUMMYFUNCTION("UNIQUE(SPLIT(B8324,"";""))"),"Bash/Shell/PowerShell")</f>
        <v>Bash/Shell/PowerShell</v>
      </c>
      <c r="F8324" s="1" t="str">
        <f>IFERROR(__xludf.DUMMYFUNCTION("""COMPUTED_VALUE"""),"HTML/CSS")</f>
        <v>HTML/CSS</v>
      </c>
      <c r="G8324" s="1" t="str">
        <f>IFERROR(__xludf.DUMMYFUNCTION("""COMPUTED_VALUE"""),"Java")</f>
        <v>Java</v>
      </c>
      <c r="H8324" s="1" t="str">
        <f>IFERROR(__xludf.DUMMYFUNCTION("""COMPUTED_VALUE"""),"JavaScript")</f>
        <v>JavaScript</v>
      </c>
      <c r="I8324" s="1" t="str">
        <f>IFERROR(__xludf.DUMMYFUNCTION("""COMPUTED_VALUE"""),"Python")</f>
        <v>Python</v>
      </c>
      <c r="J8324" s="1" t="str">
        <f>IFERROR(__xludf.DUMMYFUNCTION("""COMPUTED_VALUE"""),"SQL")</f>
        <v>SQL</v>
      </c>
      <c r="K8324" s="1" t="str">
        <f>IFERROR(__xludf.DUMMYFUNCTION("""COMPUTED_VALUE"""),"Swift")</f>
        <v>Swift</v>
      </c>
      <c r="L8324" s="1" t="str">
        <f>IFERROR(__xludf.DUMMYFUNCTION("""COMPUTED_VALUE"""),"TypeScript")</f>
        <v>TypeScript</v>
      </c>
    </row>
    <row r="8325">
      <c r="B8325" s="1" t="str">
        <f>IFERROR(__xludf.DUMMYFUNCTION("""COMPUTED_VALUE"""),"Bash/Shell/PowerShell;C#;HTML/CSS")</f>
        <v>Bash/Shell/PowerShell;C#;HTML/CSS</v>
      </c>
      <c r="E8325" s="1" t="str">
        <f>IFERROR(__xludf.DUMMYFUNCTION("UNIQUE(SPLIT(B8325,"";""))"),"Bash/Shell/PowerShell")</f>
        <v>Bash/Shell/PowerShell</v>
      </c>
      <c r="F8325" s="1" t="str">
        <f>IFERROR(__xludf.DUMMYFUNCTION("""COMPUTED_VALUE"""),"C#")</f>
        <v>C#</v>
      </c>
      <c r="G8325" s="1" t="str">
        <f>IFERROR(__xludf.DUMMYFUNCTION("""COMPUTED_VALUE"""),"HTML/CSS")</f>
        <v>HTML/CSS</v>
      </c>
    </row>
    <row r="8326">
      <c r="B8326" s="1" t="str">
        <f>IFERROR(__xludf.DUMMYFUNCTION("""COMPUTED_VALUE"""),"JavaScript;PHP;SQL")</f>
        <v>JavaScript;PHP;SQL</v>
      </c>
      <c r="E8326" s="1" t="str">
        <f>IFERROR(__xludf.DUMMYFUNCTION("UNIQUE(SPLIT(B8326,"";""))"),"JavaScript")</f>
        <v>JavaScript</v>
      </c>
      <c r="F8326" s="1" t="str">
        <f>IFERROR(__xludf.DUMMYFUNCTION("""COMPUTED_VALUE"""),"PHP")</f>
        <v>PHP</v>
      </c>
      <c r="G8326" s="1" t="str">
        <f>IFERROR(__xludf.DUMMYFUNCTION("""COMPUTED_VALUE"""),"SQL")</f>
        <v>SQL</v>
      </c>
    </row>
    <row r="8327">
      <c r="B8327" s="1" t="str">
        <f>IFERROR(__xludf.DUMMYFUNCTION("""COMPUTED_VALUE"""),"JavaScript;Python")</f>
        <v>JavaScript;Python</v>
      </c>
      <c r="E8327" s="1" t="str">
        <f>IFERROR(__xludf.DUMMYFUNCTION("UNIQUE(SPLIT(B8327,"";""))"),"JavaScript")</f>
        <v>JavaScript</v>
      </c>
      <c r="F8327" s="1" t="str">
        <f>IFERROR(__xludf.DUMMYFUNCTION("""COMPUTED_VALUE"""),"Python")</f>
        <v>Python</v>
      </c>
    </row>
    <row r="8328">
      <c r="B8328" s="1" t="str">
        <f>IFERROR(__xludf.DUMMYFUNCTION("""COMPUTED_VALUE"""),"Dart;Java;Kotlin;Objective-C;Swift")</f>
        <v>Dart;Java;Kotlin;Objective-C;Swift</v>
      </c>
      <c r="E8328" s="1" t="str">
        <f>IFERROR(__xludf.DUMMYFUNCTION("UNIQUE(SPLIT(B8328,"";""))"),"Dart")</f>
        <v>Dart</v>
      </c>
      <c r="F8328" s="1" t="str">
        <f>IFERROR(__xludf.DUMMYFUNCTION("""COMPUTED_VALUE"""),"Java")</f>
        <v>Java</v>
      </c>
      <c r="G8328" s="1" t="str">
        <f>IFERROR(__xludf.DUMMYFUNCTION("""COMPUTED_VALUE"""),"Kotlin")</f>
        <v>Kotlin</v>
      </c>
      <c r="H8328" s="1" t="str">
        <f>IFERROR(__xludf.DUMMYFUNCTION("""COMPUTED_VALUE"""),"Objective-C")</f>
        <v>Objective-C</v>
      </c>
      <c r="I8328" s="1" t="str">
        <f>IFERROR(__xludf.DUMMYFUNCTION("""COMPUTED_VALUE"""),"Swift")</f>
        <v>Swift</v>
      </c>
    </row>
    <row r="8329">
      <c r="B8329" s="1" t="str">
        <f>IFERROR(__xludf.DUMMYFUNCTION("""COMPUTED_VALUE"""),"C#;HTML/CSS;Python;VBA")</f>
        <v>C#;HTML/CSS;Python;VBA</v>
      </c>
      <c r="E8329" s="1" t="str">
        <f>IFERROR(__xludf.DUMMYFUNCTION("UNIQUE(SPLIT(B8329,"";""))"),"C#")</f>
        <v>C#</v>
      </c>
      <c r="F8329" s="1" t="str">
        <f>IFERROR(__xludf.DUMMYFUNCTION("""COMPUTED_VALUE"""),"HTML/CSS")</f>
        <v>HTML/CSS</v>
      </c>
      <c r="G8329" s="1" t="str">
        <f>IFERROR(__xludf.DUMMYFUNCTION("""COMPUTED_VALUE"""),"Python")</f>
        <v>Python</v>
      </c>
      <c r="H8329" s="1" t="str">
        <f>IFERROR(__xludf.DUMMYFUNCTION("""COMPUTED_VALUE"""),"VBA")</f>
        <v>VBA</v>
      </c>
    </row>
    <row r="8330">
      <c r="B8330" s="1" t="str">
        <f>IFERROR(__xludf.DUMMYFUNCTION("""COMPUTED_VALUE"""),"Python")</f>
        <v>Python</v>
      </c>
      <c r="E8330" s="1" t="str">
        <f>IFERROR(__xludf.DUMMYFUNCTION("UNIQUE(SPLIT(B8330,"";""))"),"Python")</f>
        <v>Python</v>
      </c>
    </row>
    <row r="8331">
      <c r="B8331" s="1" t="str">
        <f>IFERROR(__xludf.DUMMYFUNCTION("""COMPUTED_VALUE"""),"Bash/Shell/PowerShell;C++;JavaScript;SQL;Swift")</f>
        <v>Bash/Shell/PowerShell;C++;JavaScript;SQL;Swift</v>
      </c>
      <c r="E8331" s="1" t="str">
        <f>IFERROR(__xludf.DUMMYFUNCTION("UNIQUE(SPLIT(B8331,"";""))"),"Bash/Shell/PowerShell")</f>
        <v>Bash/Shell/PowerShell</v>
      </c>
      <c r="F8331" s="1" t="str">
        <f>IFERROR(__xludf.DUMMYFUNCTION("""COMPUTED_VALUE"""),"C++")</f>
        <v>C++</v>
      </c>
      <c r="G8331" s="1" t="str">
        <f>IFERROR(__xludf.DUMMYFUNCTION("""COMPUTED_VALUE"""),"JavaScript")</f>
        <v>JavaScript</v>
      </c>
      <c r="H8331" s="1" t="str">
        <f>IFERROR(__xludf.DUMMYFUNCTION("""COMPUTED_VALUE"""),"SQL")</f>
        <v>SQL</v>
      </c>
      <c r="I8331" s="1" t="str">
        <f>IFERROR(__xludf.DUMMYFUNCTION("""COMPUTED_VALUE"""),"Swift")</f>
        <v>Swift</v>
      </c>
    </row>
    <row r="8332">
      <c r="B8332" s="1" t="str">
        <f>IFERROR(__xludf.DUMMYFUNCTION("""COMPUTED_VALUE"""),"Bash/Shell/PowerShell;C;C++;C#;Python")</f>
        <v>Bash/Shell/PowerShell;C;C++;C#;Python</v>
      </c>
      <c r="E8332" s="1" t="str">
        <f>IFERROR(__xludf.DUMMYFUNCTION("UNIQUE(SPLIT(B8332,"";""))"),"Bash/Shell/PowerShell")</f>
        <v>Bash/Shell/PowerShell</v>
      </c>
      <c r="F8332" s="1" t="str">
        <f>IFERROR(__xludf.DUMMYFUNCTION("""COMPUTED_VALUE"""),"C")</f>
        <v>C</v>
      </c>
      <c r="G8332" s="1" t="str">
        <f>IFERROR(__xludf.DUMMYFUNCTION("""COMPUTED_VALUE"""),"C++")</f>
        <v>C++</v>
      </c>
      <c r="H8332" s="1" t="str">
        <f>IFERROR(__xludf.DUMMYFUNCTION("""COMPUTED_VALUE"""),"C#")</f>
        <v>C#</v>
      </c>
      <c r="I8332" s="1" t="str">
        <f>IFERROR(__xludf.DUMMYFUNCTION("""COMPUTED_VALUE"""),"Python")</f>
        <v>Python</v>
      </c>
    </row>
    <row r="8333">
      <c r="B8333" s="1" t="str">
        <f>IFERROR(__xludf.DUMMYFUNCTION("""COMPUTED_VALUE"""),"C++;Go;Java;Python;SQL")</f>
        <v>C++;Go;Java;Python;SQL</v>
      </c>
      <c r="E8333" s="1" t="str">
        <f>IFERROR(__xludf.DUMMYFUNCTION("UNIQUE(SPLIT(B8333,"";""))"),"C++")</f>
        <v>C++</v>
      </c>
      <c r="F8333" s="1" t="str">
        <f>IFERROR(__xludf.DUMMYFUNCTION("""COMPUTED_VALUE"""),"Go")</f>
        <v>Go</v>
      </c>
      <c r="G8333" s="1" t="str">
        <f>IFERROR(__xludf.DUMMYFUNCTION("""COMPUTED_VALUE"""),"Java")</f>
        <v>Java</v>
      </c>
      <c r="H8333" s="1" t="str">
        <f>IFERROR(__xludf.DUMMYFUNCTION("""COMPUTED_VALUE"""),"Python")</f>
        <v>Python</v>
      </c>
      <c r="I8333" s="1" t="str">
        <f>IFERROR(__xludf.DUMMYFUNCTION("""COMPUTED_VALUE"""),"SQL")</f>
        <v>SQL</v>
      </c>
    </row>
    <row r="8334">
      <c r="B8334" s="1" t="str">
        <f>IFERROR(__xludf.DUMMYFUNCTION("""COMPUTED_VALUE"""),"Bash/Shell/PowerShell;C#;HTML/CSS;JavaScript;Python;SQL;TypeScript")</f>
        <v>Bash/Shell/PowerShell;C#;HTML/CSS;JavaScript;Python;SQL;TypeScript</v>
      </c>
      <c r="E8334" s="1" t="str">
        <f>IFERROR(__xludf.DUMMYFUNCTION("UNIQUE(SPLIT(B8334,"";""))"),"Bash/Shell/PowerShell")</f>
        <v>Bash/Shell/PowerShell</v>
      </c>
      <c r="F8334" s="1" t="str">
        <f>IFERROR(__xludf.DUMMYFUNCTION("""COMPUTED_VALUE"""),"C#")</f>
        <v>C#</v>
      </c>
      <c r="G8334" s="1" t="str">
        <f>IFERROR(__xludf.DUMMYFUNCTION("""COMPUTED_VALUE"""),"HTML/CSS")</f>
        <v>HTML/CSS</v>
      </c>
      <c r="H8334" s="1" t="str">
        <f>IFERROR(__xludf.DUMMYFUNCTION("""COMPUTED_VALUE"""),"JavaScript")</f>
        <v>JavaScript</v>
      </c>
      <c r="I8334" s="1" t="str">
        <f>IFERROR(__xludf.DUMMYFUNCTION("""COMPUTED_VALUE"""),"Python")</f>
        <v>Python</v>
      </c>
      <c r="J8334" s="1" t="str">
        <f>IFERROR(__xludf.DUMMYFUNCTION("""COMPUTED_VALUE"""),"SQL")</f>
        <v>SQL</v>
      </c>
      <c r="K8334" s="1" t="str">
        <f>IFERROR(__xludf.DUMMYFUNCTION("""COMPUTED_VALUE"""),"TypeScript")</f>
        <v>TypeScript</v>
      </c>
    </row>
    <row r="8335">
      <c r="B8335" s="1" t="str">
        <f>IFERROR(__xludf.DUMMYFUNCTION("""COMPUTED_VALUE"""),"Go;HTML/CSS;JavaScript;SQL;TypeScript")</f>
        <v>Go;HTML/CSS;JavaScript;SQL;TypeScript</v>
      </c>
      <c r="E8335" s="1" t="str">
        <f>IFERROR(__xludf.DUMMYFUNCTION("UNIQUE(SPLIT(B8335,"";""))"),"Go")</f>
        <v>Go</v>
      </c>
      <c r="F8335" s="1" t="str">
        <f>IFERROR(__xludf.DUMMYFUNCTION("""COMPUTED_VALUE"""),"HTML/CSS")</f>
        <v>HTML/CSS</v>
      </c>
      <c r="G8335" s="1" t="str">
        <f>IFERROR(__xludf.DUMMYFUNCTION("""COMPUTED_VALUE"""),"JavaScript")</f>
        <v>JavaScript</v>
      </c>
      <c r="H8335" s="1" t="str">
        <f>IFERROR(__xludf.DUMMYFUNCTION("""COMPUTED_VALUE"""),"SQL")</f>
        <v>SQL</v>
      </c>
      <c r="I8335" s="1" t="str">
        <f>IFERROR(__xludf.DUMMYFUNCTION("""COMPUTED_VALUE"""),"TypeScript")</f>
        <v>TypeScript</v>
      </c>
    </row>
    <row r="8336">
      <c r="B8336" s="1" t="str">
        <f>IFERROR(__xludf.DUMMYFUNCTION("""COMPUTED_VALUE"""),"R;SQL")</f>
        <v>R;SQL</v>
      </c>
      <c r="E8336" s="1" t="str">
        <f>IFERROR(__xludf.DUMMYFUNCTION("UNIQUE(SPLIT(B8336,"";""))"),"R")</f>
        <v>R</v>
      </c>
      <c r="F8336" s="1" t="str">
        <f>IFERROR(__xludf.DUMMYFUNCTION("""COMPUTED_VALUE"""),"SQL")</f>
        <v>SQL</v>
      </c>
    </row>
    <row r="8337">
      <c r="B8337" s="1" t="str">
        <f>IFERROR(__xludf.DUMMYFUNCTION("""COMPUTED_VALUE"""),"C#;HTML/CSS;SQL")</f>
        <v>C#;HTML/CSS;SQL</v>
      </c>
      <c r="E8337" s="1" t="str">
        <f>IFERROR(__xludf.DUMMYFUNCTION("UNIQUE(SPLIT(B8337,"";""))"),"C#")</f>
        <v>C#</v>
      </c>
      <c r="F8337" s="1" t="str">
        <f>IFERROR(__xludf.DUMMYFUNCTION("""COMPUTED_VALUE"""),"HTML/CSS")</f>
        <v>HTML/CSS</v>
      </c>
      <c r="G8337" s="1" t="str">
        <f>IFERROR(__xludf.DUMMYFUNCTION("""COMPUTED_VALUE"""),"SQL")</f>
        <v>SQL</v>
      </c>
    </row>
    <row r="8338">
      <c r="B8338" s="1" t="str">
        <f>IFERROR(__xludf.DUMMYFUNCTION("""COMPUTED_VALUE"""),"HTML/CSS;Java;JavaScript;PHP;Python;SQL")</f>
        <v>HTML/CSS;Java;JavaScript;PHP;Python;SQL</v>
      </c>
      <c r="E8338" s="1" t="str">
        <f>IFERROR(__xludf.DUMMYFUNCTION("UNIQUE(SPLIT(B8338,"";""))"),"HTML/CSS")</f>
        <v>HTML/CSS</v>
      </c>
      <c r="F8338" s="1" t="str">
        <f>IFERROR(__xludf.DUMMYFUNCTION("""COMPUTED_VALUE"""),"Java")</f>
        <v>Java</v>
      </c>
      <c r="G8338" s="1" t="str">
        <f>IFERROR(__xludf.DUMMYFUNCTION("""COMPUTED_VALUE"""),"JavaScript")</f>
        <v>JavaScript</v>
      </c>
      <c r="H8338" s="1" t="str">
        <f>IFERROR(__xludf.DUMMYFUNCTION("""COMPUTED_VALUE"""),"PHP")</f>
        <v>PHP</v>
      </c>
      <c r="I8338" s="1" t="str">
        <f>IFERROR(__xludf.DUMMYFUNCTION("""COMPUTED_VALUE"""),"Python")</f>
        <v>Python</v>
      </c>
      <c r="J8338" s="1" t="str">
        <f>IFERROR(__xludf.DUMMYFUNCTION("""COMPUTED_VALUE"""),"SQL")</f>
        <v>SQL</v>
      </c>
    </row>
    <row r="8339">
      <c r="B8339" s="1" t="str">
        <f>IFERROR(__xludf.DUMMYFUNCTION("""COMPUTED_VALUE"""),"HTML/CSS;Java;JavaScript;Python;Ruby;SQL")</f>
        <v>HTML/CSS;Java;JavaScript;Python;Ruby;SQL</v>
      </c>
      <c r="E8339" s="1" t="str">
        <f>IFERROR(__xludf.DUMMYFUNCTION("UNIQUE(SPLIT(B8339,"";""))"),"HTML/CSS")</f>
        <v>HTML/CSS</v>
      </c>
      <c r="F8339" s="1" t="str">
        <f>IFERROR(__xludf.DUMMYFUNCTION("""COMPUTED_VALUE"""),"Java")</f>
        <v>Java</v>
      </c>
      <c r="G8339" s="1" t="str">
        <f>IFERROR(__xludf.DUMMYFUNCTION("""COMPUTED_VALUE"""),"JavaScript")</f>
        <v>JavaScript</v>
      </c>
      <c r="H8339" s="1" t="str">
        <f>IFERROR(__xludf.DUMMYFUNCTION("""COMPUTED_VALUE"""),"Python")</f>
        <v>Python</v>
      </c>
      <c r="I8339" s="1" t="str">
        <f>IFERROR(__xludf.DUMMYFUNCTION("""COMPUTED_VALUE"""),"Ruby")</f>
        <v>Ruby</v>
      </c>
      <c r="J8339" s="1" t="str">
        <f>IFERROR(__xludf.DUMMYFUNCTION("""COMPUTED_VALUE"""),"SQL")</f>
        <v>SQL</v>
      </c>
    </row>
    <row r="8340">
      <c r="B8340" s="1" t="str">
        <f>IFERROR(__xludf.DUMMYFUNCTION("""COMPUTED_VALUE"""),"HTML/CSS;JavaScript;PHP;Python")</f>
        <v>HTML/CSS;JavaScript;PHP;Python</v>
      </c>
      <c r="E8340" s="1" t="str">
        <f>IFERROR(__xludf.DUMMYFUNCTION("UNIQUE(SPLIT(B8340,"";""))"),"HTML/CSS")</f>
        <v>HTML/CSS</v>
      </c>
      <c r="F8340" s="1" t="str">
        <f>IFERROR(__xludf.DUMMYFUNCTION("""COMPUTED_VALUE"""),"JavaScript")</f>
        <v>JavaScript</v>
      </c>
      <c r="G8340" s="1" t="str">
        <f>IFERROR(__xludf.DUMMYFUNCTION("""COMPUTED_VALUE"""),"PHP")</f>
        <v>PHP</v>
      </c>
      <c r="H8340" s="1" t="str">
        <f>IFERROR(__xludf.DUMMYFUNCTION("""COMPUTED_VALUE"""),"Python")</f>
        <v>Python</v>
      </c>
    </row>
    <row r="8341">
      <c r="B8341" s="1" t="str">
        <f>IFERROR(__xludf.DUMMYFUNCTION("""COMPUTED_VALUE"""),"Bash/Shell/PowerShell;Elixir;Go;HTML/CSS;JavaScript;Python;Ruby;SQL;TypeScript")</f>
        <v>Bash/Shell/PowerShell;Elixir;Go;HTML/CSS;JavaScript;Python;Ruby;SQL;TypeScript</v>
      </c>
      <c r="E8341" s="1" t="str">
        <f>IFERROR(__xludf.DUMMYFUNCTION("UNIQUE(SPLIT(B8341,"";""))"),"Bash/Shell/PowerShell")</f>
        <v>Bash/Shell/PowerShell</v>
      </c>
      <c r="F8341" s="1" t="str">
        <f>IFERROR(__xludf.DUMMYFUNCTION("""COMPUTED_VALUE"""),"Elixir")</f>
        <v>Elixir</v>
      </c>
      <c r="G8341" s="1" t="str">
        <f>IFERROR(__xludf.DUMMYFUNCTION("""COMPUTED_VALUE"""),"Go")</f>
        <v>Go</v>
      </c>
      <c r="H8341" s="1" t="str">
        <f>IFERROR(__xludf.DUMMYFUNCTION("""COMPUTED_VALUE"""),"HTML/CSS")</f>
        <v>HTML/CSS</v>
      </c>
      <c r="I8341" s="1" t="str">
        <f>IFERROR(__xludf.DUMMYFUNCTION("""COMPUTED_VALUE"""),"JavaScript")</f>
        <v>JavaScript</v>
      </c>
      <c r="J8341" s="1" t="str">
        <f>IFERROR(__xludf.DUMMYFUNCTION("""COMPUTED_VALUE"""),"Python")</f>
        <v>Python</v>
      </c>
      <c r="K8341" s="1" t="str">
        <f>IFERROR(__xludf.DUMMYFUNCTION("""COMPUTED_VALUE"""),"Ruby")</f>
        <v>Ruby</v>
      </c>
      <c r="L8341" s="1" t="str">
        <f>IFERROR(__xludf.DUMMYFUNCTION("""COMPUTED_VALUE"""),"SQL")</f>
        <v>SQL</v>
      </c>
      <c r="M8341" s="1" t="str">
        <f>IFERROR(__xludf.DUMMYFUNCTION("""COMPUTED_VALUE"""),"TypeScript")</f>
        <v>TypeScript</v>
      </c>
    </row>
    <row r="8342">
      <c r="B8342" s="1" t="str">
        <f>IFERROR(__xludf.DUMMYFUNCTION("""COMPUTED_VALUE"""),"C#;HTML/CSS;Java;JavaScript;PHP;Python;SQL")</f>
        <v>C#;HTML/CSS;Java;JavaScript;PHP;Python;SQL</v>
      </c>
      <c r="E8342" s="1" t="str">
        <f>IFERROR(__xludf.DUMMYFUNCTION("UNIQUE(SPLIT(B8342,"";""))"),"C#")</f>
        <v>C#</v>
      </c>
      <c r="F8342" s="1" t="str">
        <f>IFERROR(__xludf.DUMMYFUNCTION("""COMPUTED_VALUE"""),"HTML/CSS")</f>
        <v>HTML/CSS</v>
      </c>
      <c r="G8342" s="1" t="str">
        <f>IFERROR(__xludf.DUMMYFUNCTION("""COMPUTED_VALUE"""),"Java")</f>
        <v>Java</v>
      </c>
      <c r="H8342" s="1" t="str">
        <f>IFERROR(__xludf.DUMMYFUNCTION("""COMPUTED_VALUE"""),"JavaScript")</f>
        <v>JavaScript</v>
      </c>
      <c r="I8342" s="1" t="str">
        <f>IFERROR(__xludf.DUMMYFUNCTION("""COMPUTED_VALUE"""),"PHP")</f>
        <v>PHP</v>
      </c>
      <c r="J8342" s="1" t="str">
        <f>IFERROR(__xludf.DUMMYFUNCTION("""COMPUTED_VALUE"""),"Python")</f>
        <v>Python</v>
      </c>
      <c r="K8342" s="1" t="str">
        <f>IFERROR(__xludf.DUMMYFUNCTION("""COMPUTED_VALUE"""),"SQL")</f>
        <v>SQL</v>
      </c>
    </row>
    <row r="8343">
      <c r="B8343" s="1" t="str">
        <f>IFERROR(__xludf.DUMMYFUNCTION("""COMPUTED_VALUE"""),"C;C++;Objective-C;Swift")</f>
        <v>C;C++;Objective-C;Swift</v>
      </c>
      <c r="E8343" s="1" t="str">
        <f>IFERROR(__xludf.DUMMYFUNCTION("UNIQUE(SPLIT(B8343,"";""))"),"C")</f>
        <v>C</v>
      </c>
      <c r="F8343" s="1" t="str">
        <f>IFERROR(__xludf.DUMMYFUNCTION("""COMPUTED_VALUE"""),"C++")</f>
        <v>C++</v>
      </c>
      <c r="G8343" s="1" t="str">
        <f>IFERROR(__xludf.DUMMYFUNCTION("""COMPUTED_VALUE"""),"Objective-C")</f>
        <v>Objective-C</v>
      </c>
      <c r="H8343" s="1" t="str">
        <f>IFERROR(__xludf.DUMMYFUNCTION("""COMPUTED_VALUE"""),"Swift")</f>
        <v>Swift</v>
      </c>
    </row>
    <row r="8344">
      <c r="B8344" s="1" t="str">
        <f>IFERROR(__xludf.DUMMYFUNCTION("""COMPUTED_VALUE"""),"Java;JavaScript;SQL")</f>
        <v>Java;JavaScript;SQL</v>
      </c>
      <c r="E8344" s="1" t="str">
        <f>IFERROR(__xludf.DUMMYFUNCTION("UNIQUE(SPLIT(B8344,"";""))"),"Java")</f>
        <v>Java</v>
      </c>
      <c r="F8344" s="1" t="str">
        <f>IFERROR(__xludf.DUMMYFUNCTION("""COMPUTED_VALUE"""),"JavaScript")</f>
        <v>JavaScript</v>
      </c>
      <c r="G8344" s="1" t="str">
        <f>IFERROR(__xludf.DUMMYFUNCTION("""COMPUTED_VALUE"""),"SQL")</f>
        <v>SQL</v>
      </c>
    </row>
    <row r="8345">
      <c r="B8345" s="1" t="str">
        <f>IFERROR(__xludf.DUMMYFUNCTION("""COMPUTED_VALUE"""),"Bash/Shell/PowerShell;C#;HTML/CSS;Java;Python")</f>
        <v>Bash/Shell/PowerShell;C#;HTML/CSS;Java;Python</v>
      </c>
      <c r="E8345" s="1" t="str">
        <f>IFERROR(__xludf.DUMMYFUNCTION("UNIQUE(SPLIT(B8345,"";""))"),"Bash/Shell/PowerShell")</f>
        <v>Bash/Shell/PowerShell</v>
      </c>
      <c r="F8345" s="1" t="str">
        <f>IFERROR(__xludf.DUMMYFUNCTION("""COMPUTED_VALUE"""),"C#")</f>
        <v>C#</v>
      </c>
      <c r="G8345" s="1" t="str">
        <f>IFERROR(__xludf.DUMMYFUNCTION("""COMPUTED_VALUE"""),"HTML/CSS")</f>
        <v>HTML/CSS</v>
      </c>
      <c r="H8345" s="1" t="str">
        <f>IFERROR(__xludf.DUMMYFUNCTION("""COMPUTED_VALUE"""),"Java")</f>
        <v>Java</v>
      </c>
      <c r="I8345" s="1" t="str">
        <f>IFERROR(__xludf.DUMMYFUNCTION("""COMPUTED_VALUE"""),"Python")</f>
        <v>Python</v>
      </c>
    </row>
    <row r="8346">
      <c r="B8346" s="1" t="str">
        <f>IFERROR(__xludf.DUMMYFUNCTION("""COMPUTED_VALUE"""),"Bash/Shell/PowerShell;C;Other(s):")</f>
        <v>Bash/Shell/PowerShell;C;Other(s):</v>
      </c>
      <c r="E8346" s="1" t="str">
        <f>IFERROR(__xludf.DUMMYFUNCTION("UNIQUE(SPLIT(B8346,"";""))"),"Bash/Shell/PowerShell")</f>
        <v>Bash/Shell/PowerShell</v>
      </c>
      <c r="F8346" s="1" t="str">
        <f>IFERROR(__xludf.DUMMYFUNCTION("""COMPUTED_VALUE"""),"C")</f>
        <v>C</v>
      </c>
      <c r="G8346" s="1" t="str">
        <f>IFERROR(__xludf.DUMMYFUNCTION("""COMPUTED_VALUE"""),"Other(s):")</f>
        <v>Other(s):</v>
      </c>
    </row>
    <row r="8347">
      <c r="B8347" s="1" t="str">
        <f>IFERROR(__xludf.DUMMYFUNCTION("""COMPUTED_VALUE"""),"Assembly;Bash/Shell/PowerShell;C;C++;HTML/CSS;Java;Python;Ruby")</f>
        <v>Assembly;Bash/Shell/PowerShell;C;C++;HTML/CSS;Java;Python;Ruby</v>
      </c>
      <c r="E8347" s="1" t="str">
        <f>IFERROR(__xludf.DUMMYFUNCTION("UNIQUE(SPLIT(B8347,"";""))"),"Assembly")</f>
        <v>Assembly</v>
      </c>
      <c r="F8347" s="1" t="str">
        <f>IFERROR(__xludf.DUMMYFUNCTION("""COMPUTED_VALUE"""),"Bash/Shell/PowerShell")</f>
        <v>Bash/Shell/PowerShell</v>
      </c>
      <c r="G8347" s="1" t="str">
        <f>IFERROR(__xludf.DUMMYFUNCTION("""COMPUTED_VALUE"""),"C")</f>
        <v>C</v>
      </c>
      <c r="H8347" s="1" t="str">
        <f>IFERROR(__xludf.DUMMYFUNCTION("""COMPUTED_VALUE"""),"C++")</f>
        <v>C++</v>
      </c>
      <c r="I8347" s="1" t="str">
        <f>IFERROR(__xludf.DUMMYFUNCTION("""COMPUTED_VALUE"""),"HTML/CSS")</f>
        <v>HTML/CSS</v>
      </c>
      <c r="J8347" s="1" t="str">
        <f>IFERROR(__xludf.DUMMYFUNCTION("""COMPUTED_VALUE"""),"Java")</f>
        <v>Java</v>
      </c>
      <c r="K8347" s="1" t="str">
        <f>IFERROR(__xludf.DUMMYFUNCTION("""COMPUTED_VALUE"""),"Python")</f>
        <v>Python</v>
      </c>
      <c r="L8347" s="1" t="str">
        <f>IFERROR(__xludf.DUMMYFUNCTION("""COMPUTED_VALUE"""),"Ruby")</f>
        <v>Ruby</v>
      </c>
    </row>
    <row r="8348">
      <c r="B8348" s="1" t="str">
        <f>IFERROR(__xludf.DUMMYFUNCTION("""COMPUTED_VALUE"""),"HTML/CSS;Java;JavaScript;Objective-C;PHP;SQL;Swift")</f>
        <v>HTML/CSS;Java;JavaScript;Objective-C;PHP;SQL;Swift</v>
      </c>
      <c r="E8348" s="1" t="str">
        <f>IFERROR(__xludf.DUMMYFUNCTION("UNIQUE(SPLIT(B8348,"";""))"),"HTML/CSS")</f>
        <v>HTML/CSS</v>
      </c>
      <c r="F8348" s="1" t="str">
        <f>IFERROR(__xludf.DUMMYFUNCTION("""COMPUTED_VALUE"""),"Java")</f>
        <v>Java</v>
      </c>
      <c r="G8348" s="1" t="str">
        <f>IFERROR(__xludf.DUMMYFUNCTION("""COMPUTED_VALUE"""),"JavaScript")</f>
        <v>JavaScript</v>
      </c>
      <c r="H8348" s="1" t="str">
        <f>IFERROR(__xludf.DUMMYFUNCTION("""COMPUTED_VALUE"""),"Objective-C")</f>
        <v>Objective-C</v>
      </c>
      <c r="I8348" s="1" t="str">
        <f>IFERROR(__xludf.DUMMYFUNCTION("""COMPUTED_VALUE"""),"PHP")</f>
        <v>PHP</v>
      </c>
      <c r="J8348" s="1" t="str">
        <f>IFERROR(__xludf.DUMMYFUNCTION("""COMPUTED_VALUE"""),"SQL")</f>
        <v>SQL</v>
      </c>
      <c r="K8348" s="1" t="str">
        <f>IFERROR(__xludf.DUMMYFUNCTION("""COMPUTED_VALUE"""),"Swift")</f>
        <v>Swift</v>
      </c>
    </row>
    <row r="8349">
      <c r="B8349" s="1" t="str">
        <f>IFERROR(__xludf.DUMMYFUNCTION("""COMPUTED_VALUE"""),"C;C++;Java;JavaScript")</f>
        <v>C;C++;Java;JavaScript</v>
      </c>
      <c r="E8349" s="1" t="str">
        <f>IFERROR(__xludf.DUMMYFUNCTION("UNIQUE(SPLIT(B8349,"";""))"),"C")</f>
        <v>C</v>
      </c>
      <c r="F8349" s="1" t="str">
        <f>IFERROR(__xludf.DUMMYFUNCTION("""COMPUTED_VALUE"""),"C++")</f>
        <v>C++</v>
      </c>
      <c r="G8349" s="1" t="str">
        <f>IFERROR(__xludf.DUMMYFUNCTION("""COMPUTED_VALUE"""),"Java")</f>
        <v>Java</v>
      </c>
      <c r="H8349" s="1" t="str">
        <f>IFERROR(__xludf.DUMMYFUNCTION("""COMPUTED_VALUE"""),"JavaScript")</f>
        <v>JavaScript</v>
      </c>
    </row>
    <row r="8350">
      <c r="B8350" s="1" t="str">
        <f>IFERROR(__xludf.DUMMYFUNCTION("""COMPUTED_VALUE"""),"Bash/Shell/PowerShell;C#;HTML/CSS;JavaScript;Objective-C;PHP;Python;Ruby;SQL;Swift;TypeScript")</f>
        <v>Bash/Shell/PowerShell;C#;HTML/CSS;JavaScript;Objective-C;PHP;Python;Ruby;SQL;Swift;TypeScript</v>
      </c>
      <c r="E8350" s="1" t="str">
        <f>IFERROR(__xludf.DUMMYFUNCTION("UNIQUE(SPLIT(B8350,"";""))"),"Bash/Shell/PowerShell")</f>
        <v>Bash/Shell/PowerShell</v>
      </c>
      <c r="F8350" s="1" t="str">
        <f>IFERROR(__xludf.DUMMYFUNCTION("""COMPUTED_VALUE"""),"C#")</f>
        <v>C#</v>
      </c>
      <c r="G8350" s="1" t="str">
        <f>IFERROR(__xludf.DUMMYFUNCTION("""COMPUTED_VALUE"""),"HTML/CSS")</f>
        <v>HTML/CSS</v>
      </c>
      <c r="H8350" s="1" t="str">
        <f>IFERROR(__xludf.DUMMYFUNCTION("""COMPUTED_VALUE"""),"JavaScript")</f>
        <v>JavaScript</v>
      </c>
      <c r="I8350" s="1" t="str">
        <f>IFERROR(__xludf.DUMMYFUNCTION("""COMPUTED_VALUE"""),"Objective-C")</f>
        <v>Objective-C</v>
      </c>
      <c r="J8350" s="1" t="str">
        <f>IFERROR(__xludf.DUMMYFUNCTION("""COMPUTED_VALUE"""),"PHP")</f>
        <v>PHP</v>
      </c>
      <c r="K8350" s="1" t="str">
        <f>IFERROR(__xludf.DUMMYFUNCTION("""COMPUTED_VALUE"""),"Python")</f>
        <v>Python</v>
      </c>
      <c r="L8350" s="1" t="str">
        <f>IFERROR(__xludf.DUMMYFUNCTION("""COMPUTED_VALUE"""),"Ruby")</f>
        <v>Ruby</v>
      </c>
      <c r="M8350" s="1" t="str">
        <f>IFERROR(__xludf.DUMMYFUNCTION("""COMPUTED_VALUE"""),"SQL")</f>
        <v>SQL</v>
      </c>
      <c r="N8350" s="1" t="str">
        <f>IFERROR(__xludf.DUMMYFUNCTION("""COMPUTED_VALUE"""),"Swift")</f>
        <v>Swift</v>
      </c>
      <c r="O8350" s="1" t="str">
        <f>IFERROR(__xludf.DUMMYFUNCTION("""COMPUTED_VALUE"""),"TypeScript")</f>
        <v>TypeScript</v>
      </c>
    </row>
    <row r="8351">
      <c r="B8351" s="1" t="str">
        <f>IFERROR(__xludf.DUMMYFUNCTION("""COMPUTED_VALUE"""),"HTML/CSS;Java;JavaScript;PHP;SQL;TypeScript")</f>
        <v>HTML/CSS;Java;JavaScript;PHP;SQL;TypeScript</v>
      </c>
      <c r="E8351" s="1" t="str">
        <f>IFERROR(__xludf.DUMMYFUNCTION("UNIQUE(SPLIT(B8351,"";""))"),"HTML/CSS")</f>
        <v>HTML/CSS</v>
      </c>
      <c r="F8351" s="1" t="str">
        <f>IFERROR(__xludf.DUMMYFUNCTION("""COMPUTED_VALUE"""),"Java")</f>
        <v>Java</v>
      </c>
      <c r="G8351" s="1" t="str">
        <f>IFERROR(__xludf.DUMMYFUNCTION("""COMPUTED_VALUE"""),"JavaScript")</f>
        <v>JavaScript</v>
      </c>
      <c r="H8351" s="1" t="str">
        <f>IFERROR(__xludf.DUMMYFUNCTION("""COMPUTED_VALUE"""),"PHP")</f>
        <v>PHP</v>
      </c>
      <c r="I8351" s="1" t="str">
        <f>IFERROR(__xludf.DUMMYFUNCTION("""COMPUTED_VALUE"""),"SQL")</f>
        <v>SQL</v>
      </c>
      <c r="J8351" s="1" t="str">
        <f>IFERROR(__xludf.DUMMYFUNCTION("""COMPUTED_VALUE"""),"TypeScript")</f>
        <v>TypeScript</v>
      </c>
    </row>
    <row r="8352">
      <c r="B8352" s="1" t="str">
        <f>IFERROR(__xludf.DUMMYFUNCTION("""COMPUTED_VALUE"""),"Ruby")</f>
        <v>Ruby</v>
      </c>
      <c r="E8352" s="1" t="str">
        <f>IFERROR(__xludf.DUMMYFUNCTION("UNIQUE(SPLIT(B8352,"";""))"),"Ruby")</f>
        <v>Ruby</v>
      </c>
    </row>
    <row r="8353">
      <c r="B8353" s="1" t="str">
        <f>IFERROR(__xludf.DUMMYFUNCTION("""COMPUTED_VALUE"""),"Bash/Shell/PowerShell;HTML/CSS;Python;Ruby;Other(s):")</f>
        <v>Bash/Shell/PowerShell;HTML/CSS;Python;Ruby;Other(s):</v>
      </c>
      <c r="E8353" s="1" t="str">
        <f>IFERROR(__xludf.DUMMYFUNCTION("UNIQUE(SPLIT(B8353,"";""))"),"Bash/Shell/PowerShell")</f>
        <v>Bash/Shell/PowerShell</v>
      </c>
      <c r="F8353" s="1" t="str">
        <f>IFERROR(__xludf.DUMMYFUNCTION("""COMPUTED_VALUE"""),"HTML/CSS")</f>
        <v>HTML/CSS</v>
      </c>
      <c r="G8353" s="1" t="str">
        <f>IFERROR(__xludf.DUMMYFUNCTION("""COMPUTED_VALUE"""),"Python")</f>
        <v>Python</v>
      </c>
      <c r="H8353" s="1" t="str">
        <f>IFERROR(__xludf.DUMMYFUNCTION("""COMPUTED_VALUE"""),"Ruby")</f>
        <v>Ruby</v>
      </c>
      <c r="I8353" s="1" t="str">
        <f>IFERROR(__xludf.DUMMYFUNCTION("""COMPUTED_VALUE"""),"Other(s):")</f>
        <v>Other(s):</v>
      </c>
    </row>
    <row r="8354">
      <c r="B8354" s="1" t="str">
        <f>IFERROR(__xludf.DUMMYFUNCTION("""COMPUTED_VALUE"""),"Bash/Shell/PowerShell;C#;HTML/CSS;Java;JavaScript;Kotlin;PHP;SQL;TypeScript")</f>
        <v>Bash/Shell/PowerShell;C#;HTML/CSS;Java;JavaScript;Kotlin;PHP;SQL;TypeScript</v>
      </c>
      <c r="E8354" s="1" t="str">
        <f>IFERROR(__xludf.DUMMYFUNCTION("UNIQUE(SPLIT(B8354,"";""))"),"Bash/Shell/PowerShell")</f>
        <v>Bash/Shell/PowerShell</v>
      </c>
      <c r="F8354" s="1" t="str">
        <f>IFERROR(__xludf.DUMMYFUNCTION("""COMPUTED_VALUE"""),"C#")</f>
        <v>C#</v>
      </c>
      <c r="G8354" s="1" t="str">
        <f>IFERROR(__xludf.DUMMYFUNCTION("""COMPUTED_VALUE"""),"HTML/CSS")</f>
        <v>HTML/CSS</v>
      </c>
      <c r="H8354" s="1" t="str">
        <f>IFERROR(__xludf.DUMMYFUNCTION("""COMPUTED_VALUE"""),"Java")</f>
        <v>Java</v>
      </c>
      <c r="I8354" s="1" t="str">
        <f>IFERROR(__xludf.DUMMYFUNCTION("""COMPUTED_VALUE"""),"JavaScript")</f>
        <v>JavaScript</v>
      </c>
      <c r="J8354" s="1" t="str">
        <f>IFERROR(__xludf.DUMMYFUNCTION("""COMPUTED_VALUE"""),"Kotlin")</f>
        <v>Kotlin</v>
      </c>
      <c r="K8354" s="1" t="str">
        <f>IFERROR(__xludf.DUMMYFUNCTION("""COMPUTED_VALUE"""),"PHP")</f>
        <v>PHP</v>
      </c>
      <c r="L8354" s="1" t="str">
        <f>IFERROR(__xludf.DUMMYFUNCTION("""COMPUTED_VALUE"""),"SQL")</f>
        <v>SQL</v>
      </c>
      <c r="M8354" s="1" t="str">
        <f>IFERROR(__xludf.DUMMYFUNCTION("""COMPUTED_VALUE"""),"TypeScript")</f>
        <v>TypeScript</v>
      </c>
    </row>
    <row r="8355">
      <c r="B8355" s="1" t="str">
        <f>IFERROR(__xludf.DUMMYFUNCTION("""COMPUTED_VALUE"""),"JavaScript")</f>
        <v>JavaScript</v>
      </c>
      <c r="E8355" s="1" t="str">
        <f>IFERROR(__xludf.DUMMYFUNCTION("UNIQUE(SPLIT(B8355,"";""))"),"JavaScript")</f>
        <v>JavaScript</v>
      </c>
    </row>
    <row r="8356">
      <c r="B8356" s="1" t="str">
        <f>IFERROR(__xludf.DUMMYFUNCTION("""COMPUTED_VALUE"""),"Assembly;Bash/Shell/PowerShell;C;C++;Python;WebAssembly;Other(s):")</f>
        <v>Assembly;Bash/Shell/PowerShell;C;C++;Python;WebAssembly;Other(s):</v>
      </c>
      <c r="E8356" s="1" t="str">
        <f>IFERROR(__xludf.DUMMYFUNCTION("UNIQUE(SPLIT(B8356,"";""))"),"Assembly")</f>
        <v>Assembly</v>
      </c>
      <c r="F8356" s="1" t="str">
        <f>IFERROR(__xludf.DUMMYFUNCTION("""COMPUTED_VALUE"""),"Bash/Shell/PowerShell")</f>
        <v>Bash/Shell/PowerShell</v>
      </c>
      <c r="G8356" s="1" t="str">
        <f>IFERROR(__xludf.DUMMYFUNCTION("""COMPUTED_VALUE"""),"C")</f>
        <v>C</v>
      </c>
      <c r="H8356" s="1" t="str">
        <f>IFERROR(__xludf.DUMMYFUNCTION("""COMPUTED_VALUE"""),"C++")</f>
        <v>C++</v>
      </c>
      <c r="I8356" s="1" t="str">
        <f>IFERROR(__xludf.DUMMYFUNCTION("""COMPUTED_VALUE"""),"Python")</f>
        <v>Python</v>
      </c>
      <c r="J8356" s="1" t="str">
        <f>IFERROR(__xludf.DUMMYFUNCTION("""COMPUTED_VALUE"""),"WebAssembly")</f>
        <v>WebAssembly</v>
      </c>
      <c r="K8356" s="1" t="str">
        <f>IFERROR(__xludf.DUMMYFUNCTION("""COMPUTED_VALUE"""),"Other(s):")</f>
        <v>Other(s):</v>
      </c>
    </row>
    <row r="8357">
      <c r="B8357" s="1" t="str">
        <f>IFERROR(__xludf.DUMMYFUNCTION("""COMPUTED_VALUE"""),"HTML/CSS;JavaScript;Swift")</f>
        <v>HTML/CSS;JavaScript;Swift</v>
      </c>
      <c r="E8357" s="1" t="str">
        <f>IFERROR(__xludf.DUMMYFUNCTION("UNIQUE(SPLIT(B8357,"";""))"),"HTML/CSS")</f>
        <v>HTML/CSS</v>
      </c>
      <c r="F8357" s="1" t="str">
        <f>IFERROR(__xludf.DUMMYFUNCTION("""COMPUTED_VALUE"""),"JavaScript")</f>
        <v>JavaScript</v>
      </c>
      <c r="G8357" s="1" t="str">
        <f>IFERROR(__xludf.DUMMYFUNCTION("""COMPUTED_VALUE"""),"Swift")</f>
        <v>Swift</v>
      </c>
    </row>
    <row r="8358">
      <c r="B8358" s="1" t="str">
        <f>IFERROR(__xludf.DUMMYFUNCTION("""COMPUTED_VALUE"""),"C;C++;C#;HTML/CSS;Java;JavaScript;PHP;Python;TypeScript")</f>
        <v>C;C++;C#;HTML/CSS;Java;JavaScript;PHP;Python;TypeScript</v>
      </c>
      <c r="E8358" s="1" t="str">
        <f>IFERROR(__xludf.DUMMYFUNCTION("UNIQUE(SPLIT(B8358,"";""))"),"C")</f>
        <v>C</v>
      </c>
      <c r="F8358" s="1" t="str">
        <f>IFERROR(__xludf.DUMMYFUNCTION("""COMPUTED_VALUE"""),"C++")</f>
        <v>C++</v>
      </c>
      <c r="G8358" s="1" t="str">
        <f>IFERROR(__xludf.DUMMYFUNCTION("""COMPUTED_VALUE"""),"C#")</f>
        <v>C#</v>
      </c>
      <c r="H8358" s="1" t="str">
        <f>IFERROR(__xludf.DUMMYFUNCTION("""COMPUTED_VALUE"""),"HTML/CSS")</f>
        <v>HTML/CSS</v>
      </c>
      <c r="I8358" s="1" t="str">
        <f>IFERROR(__xludf.DUMMYFUNCTION("""COMPUTED_VALUE"""),"Java")</f>
        <v>Java</v>
      </c>
      <c r="J8358" s="1" t="str">
        <f>IFERROR(__xludf.DUMMYFUNCTION("""COMPUTED_VALUE"""),"JavaScript")</f>
        <v>JavaScript</v>
      </c>
      <c r="K8358" s="1" t="str">
        <f>IFERROR(__xludf.DUMMYFUNCTION("""COMPUTED_VALUE"""),"PHP")</f>
        <v>PHP</v>
      </c>
      <c r="L8358" s="1" t="str">
        <f>IFERROR(__xludf.DUMMYFUNCTION("""COMPUTED_VALUE"""),"Python")</f>
        <v>Python</v>
      </c>
      <c r="M8358" s="1" t="str">
        <f>IFERROR(__xludf.DUMMYFUNCTION("""COMPUTED_VALUE"""),"TypeScript")</f>
        <v>TypeScript</v>
      </c>
    </row>
    <row r="8359">
      <c r="B8359" s="1" t="str">
        <f>IFERROR(__xludf.DUMMYFUNCTION("""COMPUTED_VALUE"""),"C++;HTML/CSS;JavaScript")</f>
        <v>C++;HTML/CSS;JavaScript</v>
      </c>
      <c r="E8359" s="1" t="str">
        <f>IFERROR(__xludf.DUMMYFUNCTION("UNIQUE(SPLIT(B8359,"";""))"),"C++")</f>
        <v>C++</v>
      </c>
      <c r="F8359" s="1" t="str">
        <f>IFERROR(__xludf.DUMMYFUNCTION("""COMPUTED_VALUE"""),"HTML/CSS")</f>
        <v>HTML/CSS</v>
      </c>
      <c r="G8359" s="1" t="str">
        <f>IFERROR(__xludf.DUMMYFUNCTION("""COMPUTED_VALUE"""),"JavaScript")</f>
        <v>JavaScript</v>
      </c>
    </row>
    <row r="8360">
      <c r="B8360" s="1" t="str">
        <f>IFERROR(__xludf.DUMMYFUNCTION("""COMPUTED_VALUE"""),"HTML/CSS;Java;JavaScript;SQL")</f>
        <v>HTML/CSS;Java;JavaScript;SQL</v>
      </c>
      <c r="E8360" s="1" t="str">
        <f>IFERROR(__xludf.DUMMYFUNCTION("UNIQUE(SPLIT(B8360,"";""))"),"HTML/CSS")</f>
        <v>HTML/CSS</v>
      </c>
      <c r="F8360" s="1" t="str">
        <f>IFERROR(__xludf.DUMMYFUNCTION("""COMPUTED_VALUE"""),"Java")</f>
        <v>Java</v>
      </c>
      <c r="G8360" s="1" t="str">
        <f>IFERROR(__xludf.DUMMYFUNCTION("""COMPUTED_VALUE"""),"JavaScript")</f>
        <v>JavaScript</v>
      </c>
      <c r="H8360" s="1" t="str">
        <f>IFERROR(__xludf.DUMMYFUNCTION("""COMPUTED_VALUE"""),"SQL")</f>
        <v>SQL</v>
      </c>
    </row>
    <row r="8361">
      <c r="B8361" s="1" t="str">
        <f>IFERROR(__xludf.DUMMYFUNCTION("""COMPUTED_VALUE"""),"C;C++;Go;Java;PHP;Python;Ruby;SQL")</f>
        <v>C;C++;Go;Java;PHP;Python;Ruby;SQL</v>
      </c>
      <c r="E8361" s="1" t="str">
        <f>IFERROR(__xludf.DUMMYFUNCTION("UNIQUE(SPLIT(B8361,"";""))"),"C")</f>
        <v>C</v>
      </c>
      <c r="F8361" s="1" t="str">
        <f>IFERROR(__xludf.DUMMYFUNCTION("""COMPUTED_VALUE"""),"C++")</f>
        <v>C++</v>
      </c>
      <c r="G8361" s="1" t="str">
        <f>IFERROR(__xludf.DUMMYFUNCTION("""COMPUTED_VALUE"""),"Go")</f>
        <v>Go</v>
      </c>
      <c r="H8361" s="1" t="str">
        <f>IFERROR(__xludf.DUMMYFUNCTION("""COMPUTED_VALUE"""),"Java")</f>
        <v>Java</v>
      </c>
      <c r="I8361" s="1" t="str">
        <f>IFERROR(__xludf.DUMMYFUNCTION("""COMPUTED_VALUE"""),"PHP")</f>
        <v>PHP</v>
      </c>
      <c r="J8361" s="1" t="str">
        <f>IFERROR(__xludf.DUMMYFUNCTION("""COMPUTED_VALUE"""),"Python")</f>
        <v>Python</v>
      </c>
      <c r="K8361" s="1" t="str">
        <f>IFERROR(__xludf.DUMMYFUNCTION("""COMPUTED_VALUE"""),"Ruby")</f>
        <v>Ruby</v>
      </c>
      <c r="L8361" s="1" t="str">
        <f>IFERROR(__xludf.DUMMYFUNCTION("""COMPUTED_VALUE"""),"SQL")</f>
        <v>SQL</v>
      </c>
    </row>
    <row r="8362">
      <c r="B8362" s="1" t="str">
        <f>IFERROR(__xludf.DUMMYFUNCTION("""COMPUTED_VALUE"""),"Java")</f>
        <v>Java</v>
      </c>
      <c r="E8362" s="1" t="str">
        <f>IFERROR(__xludf.DUMMYFUNCTION("UNIQUE(SPLIT(B8362,"";""))"),"Java")</f>
        <v>Java</v>
      </c>
    </row>
    <row r="8363">
      <c r="B8363" s="1" t="str">
        <f>IFERROR(__xludf.DUMMYFUNCTION("""COMPUTED_VALUE"""),"Go;HTML/CSS;JavaScript;PHP;TypeScript")</f>
        <v>Go;HTML/CSS;JavaScript;PHP;TypeScript</v>
      </c>
      <c r="E8363" s="1" t="str">
        <f>IFERROR(__xludf.DUMMYFUNCTION("UNIQUE(SPLIT(B8363,"";""))"),"Go")</f>
        <v>Go</v>
      </c>
      <c r="F8363" s="1" t="str">
        <f>IFERROR(__xludf.DUMMYFUNCTION("""COMPUTED_VALUE"""),"HTML/CSS")</f>
        <v>HTML/CSS</v>
      </c>
      <c r="G8363" s="1" t="str">
        <f>IFERROR(__xludf.DUMMYFUNCTION("""COMPUTED_VALUE"""),"JavaScript")</f>
        <v>JavaScript</v>
      </c>
      <c r="H8363" s="1" t="str">
        <f>IFERROR(__xludf.DUMMYFUNCTION("""COMPUTED_VALUE"""),"PHP")</f>
        <v>PHP</v>
      </c>
      <c r="I8363" s="1" t="str">
        <f>IFERROR(__xludf.DUMMYFUNCTION("""COMPUTED_VALUE"""),"TypeScript")</f>
        <v>TypeScript</v>
      </c>
    </row>
    <row r="8364">
      <c r="B8364" s="1" t="str">
        <f>IFERROR(__xludf.DUMMYFUNCTION("""COMPUTED_VALUE"""),"C;HTML/CSS;JavaScript")</f>
        <v>C;HTML/CSS;JavaScript</v>
      </c>
      <c r="E8364" s="1" t="str">
        <f>IFERROR(__xludf.DUMMYFUNCTION("UNIQUE(SPLIT(B8364,"";""))"),"C")</f>
        <v>C</v>
      </c>
      <c r="F8364" s="1" t="str">
        <f>IFERROR(__xludf.DUMMYFUNCTION("""COMPUTED_VALUE"""),"HTML/CSS")</f>
        <v>HTML/CSS</v>
      </c>
      <c r="G8364" s="1" t="str">
        <f>IFERROR(__xludf.DUMMYFUNCTION("""COMPUTED_VALUE"""),"JavaScript")</f>
        <v>JavaScript</v>
      </c>
    </row>
    <row r="8365">
      <c r="B8365" s="1" t="str">
        <f>IFERROR(__xludf.DUMMYFUNCTION("""COMPUTED_VALUE"""),"Bash/Shell/PowerShell;C;C++;HTML/CSS;Java;JavaScript;Kotlin;Python;Ruby;Scala;SQL;Other(s):")</f>
        <v>Bash/Shell/PowerShell;C;C++;HTML/CSS;Java;JavaScript;Kotlin;Python;Ruby;Scala;SQL;Other(s):</v>
      </c>
      <c r="E8365" s="1" t="str">
        <f>IFERROR(__xludf.DUMMYFUNCTION("UNIQUE(SPLIT(B8365,"";""))"),"Bash/Shell/PowerShell")</f>
        <v>Bash/Shell/PowerShell</v>
      </c>
      <c r="F8365" s="1" t="str">
        <f>IFERROR(__xludf.DUMMYFUNCTION("""COMPUTED_VALUE"""),"C")</f>
        <v>C</v>
      </c>
      <c r="G8365" s="1" t="str">
        <f>IFERROR(__xludf.DUMMYFUNCTION("""COMPUTED_VALUE"""),"C++")</f>
        <v>C++</v>
      </c>
      <c r="H8365" s="1" t="str">
        <f>IFERROR(__xludf.DUMMYFUNCTION("""COMPUTED_VALUE"""),"HTML/CSS")</f>
        <v>HTML/CSS</v>
      </c>
      <c r="I8365" s="1" t="str">
        <f>IFERROR(__xludf.DUMMYFUNCTION("""COMPUTED_VALUE"""),"Java")</f>
        <v>Java</v>
      </c>
      <c r="J8365" s="1" t="str">
        <f>IFERROR(__xludf.DUMMYFUNCTION("""COMPUTED_VALUE"""),"JavaScript")</f>
        <v>JavaScript</v>
      </c>
      <c r="K8365" s="1" t="str">
        <f>IFERROR(__xludf.DUMMYFUNCTION("""COMPUTED_VALUE"""),"Kotlin")</f>
        <v>Kotlin</v>
      </c>
      <c r="L8365" s="1" t="str">
        <f>IFERROR(__xludf.DUMMYFUNCTION("""COMPUTED_VALUE"""),"Python")</f>
        <v>Python</v>
      </c>
      <c r="M8365" s="1" t="str">
        <f>IFERROR(__xludf.DUMMYFUNCTION("""COMPUTED_VALUE"""),"Ruby")</f>
        <v>Ruby</v>
      </c>
      <c r="N8365" s="1" t="str">
        <f>IFERROR(__xludf.DUMMYFUNCTION("""COMPUTED_VALUE"""),"Scala")</f>
        <v>Scala</v>
      </c>
      <c r="O8365" s="1" t="str">
        <f>IFERROR(__xludf.DUMMYFUNCTION("""COMPUTED_VALUE"""),"SQL")</f>
        <v>SQL</v>
      </c>
      <c r="P8365" s="1" t="str">
        <f>IFERROR(__xludf.DUMMYFUNCTION("""COMPUTED_VALUE"""),"Other(s):")</f>
        <v>Other(s):</v>
      </c>
    </row>
    <row r="8366">
      <c r="B8366" s="1" t="str">
        <f>IFERROR(__xludf.DUMMYFUNCTION("""COMPUTED_VALUE"""),"HTML/CSS;Java;JavaScript;PHP;Python;SQL")</f>
        <v>HTML/CSS;Java;JavaScript;PHP;Python;SQL</v>
      </c>
      <c r="E8366" s="1" t="str">
        <f>IFERROR(__xludf.DUMMYFUNCTION("UNIQUE(SPLIT(B8366,"";""))"),"HTML/CSS")</f>
        <v>HTML/CSS</v>
      </c>
      <c r="F8366" s="1" t="str">
        <f>IFERROR(__xludf.DUMMYFUNCTION("""COMPUTED_VALUE"""),"Java")</f>
        <v>Java</v>
      </c>
      <c r="G8366" s="1" t="str">
        <f>IFERROR(__xludf.DUMMYFUNCTION("""COMPUTED_VALUE"""),"JavaScript")</f>
        <v>JavaScript</v>
      </c>
      <c r="H8366" s="1" t="str">
        <f>IFERROR(__xludf.DUMMYFUNCTION("""COMPUTED_VALUE"""),"PHP")</f>
        <v>PHP</v>
      </c>
      <c r="I8366" s="1" t="str">
        <f>IFERROR(__xludf.DUMMYFUNCTION("""COMPUTED_VALUE"""),"Python")</f>
        <v>Python</v>
      </c>
      <c r="J8366" s="1" t="str">
        <f>IFERROR(__xludf.DUMMYFUNCTION("""COMPUTED_VALUE"""),"SQL")</f>
        <v>SQL</v>
      </c>
    </row>
    <row r="8367">
      <c r="B8367" s="1" t="str">
        <f>IFERROR(__xludf.DUMMYFUNCTION("""COMPUTED_VALUE"""),"C++;HTML/CSS;Java;JavaScript;SQL")</f>
        <v>C++;HTML/CSS;Java;JavaScript;SQL</v>
      </c>
      <c r="E8367" s="1" t="str">
        <f>IFERROR(__xludf.DUMMYFUNCTION("UNIQUE(SPLIT(B8367,"";""))"),"C++")</f>
        <v>C++</v>
      </c>
      <c r="F8367" s="1" t="str">
        <f>IFERROR(__xludf.DUMMYFUNCTION("""COMPUTED_VALUE"""),"HTML/CSS")</f>
        <v>HTML/CSS</v>
      </c>
      <c r="G8367" s="1" t="str">
        <f>IFERROR(__xludf.DUMMYFUNCTION("""COMPUTED_VALUE"""),"Java")</f>
        <v>Java</v>
      </c>
      <c r="H8367" s="1" t="str">
        <f>IFERROR(__xludf.DUMMYFUNCTION("""COMPUTED_VALUE"""),"JavaScript")</f>
        <v>JavaScript</v>
      </c>
      <c r="I8367" s="1" t="str">
        <f>IFERROR(__xludf.DUMMYFUNCTION("""COMPUTED_VALUE"""),"SQL")</f>
        <v>SQL</v>
      </c>
    </row>
    <row r="8368">
      <c r="B8368" s="1" t="str">
        <f>IFERROR(__xludf.DUMMYFUNCTION("""COMPUTED_VALUE"""),"Java;Kotlin")</f>
        <v>Java;Kotlin</v>
      </c>
      <c r="E8368" s="1" t="str">
        <f>IFERROR(__xludf.DUMMYFUNCTION("UNIQUE(SPLIT(B8368,"";""))"),"Java")</f>
        <v>Java</v>
      </c>
      <c r="F8368" s="1" t="str">
        <f>IFERROR(__xludf.DUMMYFUNCTION("""COMPUTED_VALUE"""),"Kotlin")</f>
        <v>Kotlin</v>
      </c>
    </row>
    <row r="8369">
      <c r="B8369" s="1" t="str">
        <f>IFERROR(__xludf.DUMMYFUNCTION("""COMPUTED_VALUE"""),"C;C#;Java;JavaScript;Python;SQL")</f>
        <v>C;C#;Java;JavaScript;Python;SQL</v>
      </c>
      <c r="E8369" s="1" t="str">
        <f>IFERROR(__xludf.DUMMYFUNCTION("UNIQUE(SPLIT(B8369,"";""))"),"C")</f>
        <v>C</v>
      </c>
      <c r="F8369" s="1" t="str">
        <f>IFERROR(__xludf.DUMMYFUNCTION("""COMPUTED_VALUE"""),"C#")</f>
        <v>C#</v>
      </c>
      <c r="G8369" s="1" t="str">
        <f>IFERROR(__xludf.DUMMYFUNCTION("""COMPUTED_VALUE"""),"Java")</f>
        <v>Java</v>
      </c>
      <c r="H8369" s="1" t="str">
        <f>IFERROR(__xludf.DUMMYFUNCTION("""COMPUTED_VALUE"""),"JavaScript")</f>
        <v>JavaScript</v>
      </c>
      <c r="I8369" s="1" t="str">
        <f>IFERROR(__xludf.DUMMYFUNCTION("""COMPUTED_VALUE"""),"Python")</f>
        <v>Python</v>
      </c>
      <c r="J8369" s="1" t="str">
        <f>IFERROR(__xludf.DUMMYFUNCTION("""COMPUTED_VALUE"""),"SQL")</f>
        <v>SQL</v>
      </c>
    </row>
    <row r="8370">
      <c r="B8370" s="1" t="str">
        <f>IFERROR(__xludf.DUMMYFUNCTION("""COMPUTED_VALUE"""),"C#;HTML/CSS;JavaScript;SQL;TypeScript")</f>
        <v>C#;HTML/CSS;JavaScript;SQL;TypeScript</v>
      </c>
      <c r="E8370" s="1" t="str">
        <f>IFERROR(__xludf.DUMMYFUNCTION("UNIQUE(SPLIT(B8370,"";""))"),"C#")</f>
        <v>C#</v>
      </c>
      <c r="F8370" s="1" t="str">
        <f>IFERROR(__xludf.DUMMYFUNCTION("""COMPUTED_VALUE"""),"HTML/CSS")</f>
        <v>HTML/CSS</v>
      </c>
      <c r="G8370" s="1" t="str">
        <f>IFERROR(__xludf.DUMMYFUNCTION("""COMPUTED_VALUE"""),"JavaScript")</f>
        <v>JavaScript</v>
      </c>
      <c r="H8370" s="1" t="str">
        <f>IFERROR(__xludf.DUMMYFUNCTION("""COMPUTED_VALUE"""),"SQL")</f>
        <v>SQL</v>
      </c>
      <c r="I8370" s="1" t="str">
        <f>IFERROR(__xludf.DUMMYFUNCTION("""COMPUTED_VALUE"""),"TypeScript")</f>
        <v>TypeScript</v>
      </c>
    </row>
    <row r="8371">
      <c r="B8371" s="1" t="str">
        <f>IFERROR(__xludf.DUMMYFUNCTION("""COMPUTED_VALUE"""),"Bash/Shell/PowerShell;HTML/CSS;JavaScript;PHP;SQL")</f>
        <v>Bash/Shell/PowerShell;HTML/CSS;JavaScript;PHP;SQL</v>
      </c>
      <c r="E8371" s="1" t="str">
        <f>IFERROR(__xludf.DUMMYFUNCTION("UNIQUE(SPLIT(B8371,"";""))"),"Bash/Shell/PowerShell")</f>
        <v>Bash/Shell/PowerShell</v>
      </c>
      <c r="F8371" s="1" t="str">
        <f>IFERROR(__xludf.DUMMYFUNCTION("""COMPUTED_VALUE"""),"HTML/CSS")</f>
        <v>HTML/CSS</v>
      </c>
      <c r="G8371" s="1" t="str">
        <f>IFERROR(__xludf.DUMMYFUNCTION("""COMPUTED_VALUE"""),"JavaScript")</f>
        <v>JavaScript</v>
      </c>
      <c r="H8371" s="1" t="str">
        <f>IFERROR(__xludf.DUMMYFUNCTION("""COMPUTED_VALUE"""),"PHP")</f>
        <v>PHP</v>
      </c>
      <c r="I8371" s="1" t="str">
        <f>IFERROR(__xludf.DUMMYFUNCTION("""COMPUTED_VALUE"""),"SQL")</f>
        <v>SQL</v>
      </c>
    </row>
    <row r="8372">
      <c r="B8372" s="1" t="str">
        <f>IFERROR(__xludf.DUMMYFUNCTION("""COMPUTED_VALUE"""),"Bash/Shell/PowerShell;C#;HTML/CSS;JavaScript;TypeScript")</f>
        <v>Bash/Shell/PowerShell;C#;HTML/CSS;JavaScript;TypeScript</v>
      </c>
      <c r="E8372" s="1" t="str">
        <f>IFERROR(__xludf.DUMMYFUNCTION("UNIQUE(SPLIT(B8372,"";""))"),"Bash/Shell/PowerShell")</f>
        <v>Bash/Shell/PowerShell</v>
      </c>
      <c r="F8372" s="1" t="str">
        <f>IFERROR(__xludf.DUMMYFUNCTION("""COMPUTED_VALUE"""),"C#")</f>
        <v>C#</v>
      </c>
      <c r="G8372" s="1" t="str">
        <f>IFERROR(__xludf.DUMMYFUNCTION("""COMPUTED_VALUE"""),"HTML/CSS")</f>
        <v>HTML/CSS</v>
      </c>
      <c r="H8372" s="1" t="str">
        <f>IFERROR(__xludf.DUMMYFUNCTION("""COMPUTED_VALUE"""),"JavaScript")</f>
        <v>JavaScript</v>
      </c>
      <c r="I8372" s="1" t="str">
        <f>IFERROR(__xludf.DUMMYFUNCTION("""COMPUTED_VALUE"""),"TypeScript")</f>
        <v>TypeScript</v>
      </c>
    </row>
    <row r="8373">
      <c r="B8373" s="1" t="str">
        <f>IFERROR(__xludf.DUMMYFUNCTION("""COMPUTED_VALUE"""),"Bash/Shell/PowerShell;Python;R;SQL")</f>
        <v>Bash/Shell/PowerShell;Python;R;SQL</v>
      </c>
      <c r="E8373" s="1" t="str">
        <f>IFERROR(__xludf.DUMMYFUNCTION("UNIQUE(SPLIT(B8373,"";""))"),"Bash/Shell/PowerShell")</f>
        <v>Bash/Shell/PowerShell</v>
      </c>
      <c r="F8373" s="1" t="str">
        <f>IFERROR(__xludf.DUMMYFUNCTION("""COMPUTED_VALUE"""),"Python")</f>
        <v>Python</v>
      </c>
      <c r="G8373" s="1" t="str">
        <f>IFERROR(__xludf.DUMMYFUNCTION("""COMPUTED_VALUE"""),"R")</f>
        <v>R</v>
      </c>
      <c r="H8373" s="1" t="str">
        <f>IFERROR(__xludf.DUMMYFUNCTION("""COMPUTED_VALUE"""),"SQL")</f>
        <v>SQL</v>
      </c>
    </row>
    <row r="8374">
      <c r="B8374" s="1" t="str">
        <f>IFERROR(__xludf.DUMMYFUNCTION("""COMPUTED_VALUE"""),"Assembly;Bash/Shell/PowerShell;C;C++;C#;F#;HTML/CSS;Java;JavaScript;SQL;TypeScript")</f>
        <v>Assembly;Bash/Shell/PowerShell;C;C++;C#;F#;HTML/CSS;Java;JavaScript;SQL;TypeScript</v>
      </c>
      <c r="E8374" s="1" t="str">
        <f>IFERROR(__xludf.DUMMYFUNCTION("UNIQUE(SPLIT(B8374,"";""))"),"Assembly")</f>
        <v>Assembly</v>
      </c>
      <c r="F8374" s="1" t="str">
        <f>IFERROR(__xludf.DUMMYFUNCTION("""COMPUTED_VALUE"""),"Bash/Shell/PowerShell")</f>
        <v>Bash/Shell/PowerShell</v>
      </c>
      <c r="G8374" s="1" t="str">
        <f>IFERROR(__xludf.DUMMYFUNCTION("""COMPUTED_VALUE"""),"C")</f>
        <v>C</v>
      </c>
      <c r="H8374" s="1" t="str">
        <f>IFERROR(__xludf.DUMMYFUNCTION("""COMPUTED_VALUE"""),"C++")</f>
        <v>C++</v>
      </c>
      <c r="I8374" s="1" t="str">
        <f>IFERROR(__xludf.DUMMYFUNCTION("""COMPUTED_VALUE"""),"C#")</f>
        <v>C#</v>
      </c>
      <c r="J8374" s="1" t="str">
        <f>IFERROR(__xludf.DUMMYFUNCTION("""COMPUTED_VALUE"""),"F#")</f>
        <v>F#</v>
      </c>
      <c r="K8374" s="1" t="str">
        <f>IFERROR(__xludf.DUMMYFUNCTION("""COMPUTED_VALUE"""),"HTML/CSS")</f>
        <v>HTML/CSS</v>
      </c>
      <c r="L8374" s="1" t="str">
        <f>IFERROR(__xludf.DUMMYFUNCTION("""COMPUTED_VALUE"""),"Java")</f>
        <v>Java</v>
      </c>
      <c r="M8374" s="1" t="str">
        <f>IFERROR(__xludf.DUMMYFUNCTION("""COMPUTED_VALUE"""),"JavaScript")</f>
        <v>JavaScript</v>
      </c>
      <c r="N8374" s="1" t="str">
        <f>IFERROR(__xludf.DUMMYFUNCTION("""COMPUTED_VALUE"""),"SQL")</f>
        <v>SQL</v>
      </c>
      <c r="O8374" s="1" t="str">
        <f>IFERROR(__xludf.DUMMYFUNCTION("""COMPUTED_VALUE"""),"TypeScript")</f>
        <v>TypeScript</v>
      </c>
    </row>
    <row r="8375">
      <c r="B8375" s="1" t="str">
        <f>IFERROR(__xludf.DUMMYFUNCTION("""COMPUTED_VALUE"""),"Objective-C;Swift")</f>
        <v>Objective-C;Swift</v>
      </c>
      <c r="E8375" s="1" t="str">
        <f>IFERROR(__xludf.DUMMYFUNCTION("UNIQUE(SPLIT(B8375,"";""))"),"Objective-C")</f>
        <v>Objective-C</v>
      </c>
      <c r="F8375" s="1" t="str">
        <f>IFERROR(__xludf.DUMMYFUNCTION("""COMPUTED_VALUE"""),"Swift")</f>
        <v>Swift</v>
      </c>
    </row>
    <row r="8376">
      <c r="B8376" s="1" t="str">
        <f>IFERROR(__xludf.DUMMYFUNCTION("""COMPUTED_VALUE"""),"HTML/CSS;Java;JavaScript;Kotlin;Python;Scala;TypeScript")</f>
        <v>HTML/CSS;Java;JavaScript;Kotlin;Python;Scala;TypeScript</v>
      </c>
      <c r="E8376" s="1" t="str">
        <f>IFERROR(__xludf.DUMMYFUNCTION("UNIQUE(SPLIT(B8376,"";""))"),"HTML/CSS")</f>
        <v>HTML/CSS</v>
      </c>
      <c r="F8376" s="1" t="str">
        <f>IFERROR(__xludf.DUMMYFUNCTION("""COMPUTED_VALUE"""),"Java")</f>
        <v>Java</v>
      </c>
      <c r="G8376" s="1" t="str">
        <f>IFERROR(__xludf.DUMMYFUNCTION("""COMPUTED_VALUE"""),"JavaScript")</f>
        <v>JavaScript</v>
      </c>
      <c r="H8376" s="1" t="str">
        <f>IFERROR(__xludf.DUMMYFUNCTION("""COMPUTED_VALUE"""),"Kotlin")</f>
        <v>Kotlin</v>
      </c>
      <c r="I8376" s="1" t="str">
        <f>IFERROR(__xludf.DUMMYFUNCTION("""COMPUTED_VALUE"""),"Python")</f>
        <v>Python</v>
      </c>
      <c r="J8376" s="1" t="str">
        <f>IFERROR(__xludf.DUMMYFUNCTION("""COMPUTED_VALUE"""),"Scala")</f>
        <v>Scala</v>
      </c>
      <c r="K8376" s="1" t="str">
        <f>IFERROR(__xludf.DUMMYFUNCTION("""COMPUTED_VALUE"""),"TypeScript")</f>
        <v>TypeScript</v>
      </c>
    </row>
    <row r="8377">
      <c r="B8377" s="1" t="str">
        <f>IFERROR(__xludf.DUMMYFUNCTION("""COMPUTED_VALUE"""),"C#;HTML/CSS;Java;JavaScript;SQL")</f>
        <v>C#;HTML/CSS;Java;JavaScript;SQL</v>
      </c>
      <c r="E8377" s="1" t="str">
        <f>IFERROR(__xludf.DUMMYFUNCTION("UNIQUE(SPLIT(B8377,"";""))"),"C#")</f>
        <v>C#</v>
      </c>
      <c r="F8377" s="1" t="str">
        <f>IFERROR(__xludf.DUMMYFUNCTION("""COMPUTED_VALUE"""),"HTML/CSS")</f>
        <v>HTML/CSS</v>
      </c>
      <c r="G8377" s="1" t="str">
        <f>IFERROR(__xludf.DUMMYFUNCTION("""COMPUTED_VALUE"""),"Java")</f>
        <v>Java</v>
      </c>
      <c r="H8377" s="1" t="str">
        <f>IFERROR(__xludf.DUMMYFUNCTION("""COMPUTED_VALUE"""),"JavaScript")</f>
        <v>JavaScript</v>
      </c>
      <c r="I8377" s="1" t="str">
        <f>IFERROR(__xludf.DUMMYFUNCTION("""COMPUTED_VALUE"""),"SQL")</f>
        <v>SQL</v>
      </c>
    </row>
    <row r="8378">
      <c r="B8378" s="1" t="str">
        <f>IFERROR(__xludf.DUMMYFUNCTION("""COMPUTED_VALUE"""),"C#;HTML/CSS;JavaScript;SQL;Other(s):")</f>
        <v>C#;HTML/CSS;JavaScript;SQL;Other(s):</v>
      </c>
      <c r="E8378" s="1" t="str">
        <f>IFERROR(__xludf.DUMMYFUNCTION("UNIQUE(SPLIT(B8378,"";""))"),"C#")</f>
        <v>C#</v>
      </c>
      <c r="F8378" s="1" t="str">
        <f>IFERROR(__xludf.DUMMYFUNCTION("""COMPUTED_VALUE"""),"HTML/CSS")</f>
        <v>HTML/CSS</v>
      </c>
      <c r="G8378" s="1" t="str">
        <f>IFERROR(__xludf.DUMMYFUNCTION("""COMPUTED_VALUE"""),"JavaScript")</f>
        <v>JavaScript</v>
      </c>
      <c r="H8378" s="1" t="str">
        <f>IFERROR(__xludf.DUMMYFUNCTION("""COMPUTED_VALUE"""),"SQL")</f>
        <v>SQL</v>
      </c>
      <c r="I8378" s="1" t="str">
        <f>IFERROR(__xludf.DUMMYFUNCTION("""COMPUTED_VALUE"""),"Other(s):")</f>
        <v>Other(s):</v>
      </c>
    </row>
    <row r="8379">
      <c r="B8379" s="1" t="str">
        <f>IFERROR(__xludf.DUMMYFUNCTION("""COMPUTED_VALUE"""),"Assembly;Bash/Shell/PowerShell;C;C++;C#;HTML/CSS;Java;JavaScript;Python;SQL")</f>
        <v>Assembly;Bash/Shell/PowerShell;C;C++;C#;HTML/CSS;Java;JavaScript;Python;SQL</v>
      </c>
      <c r="E8379" s="1" t="str">
        <f>IFERROR(__xludf.DUMMYFUNCTION("UNIQUE(SPLIT(B8379,"";""))"),"Assembly")</f>
        <v>Assembly</v>
      </c>
      <c r="F8379" s="1" t="str">
        <f>IFERROR(__xludf.DUMMYFUNCTION("""COMPUTED_VALUE"""),"Bash/Shell/PowerShell")</f>
        <v>Bash/Shell/PowerShell</v>
      </c>
      <c r="G8379" s="1" t="str">
        <f>IFERROR(__xludf.DUMMYFUNCTION("""COMPUTED_VALUE"""),"C")</f>
        <v>C</v>
      </c>
      <c r="H8379" s="1" t="str">
        <f>IFERROR(__xludf.DUMMYFUNCTION("""COMPUTED_VALUE"""),"C++")</f>
        <v>C++</v>
      </c>
      <c r="I8379" s="1" t="str">
        <f>IFERROR(__xludf.DUMMYFUNCTION("""COMPUTED_VALUE"""),"C#")</f>
        <v>C#</v>
      </c>
      <c r="J8379" s="1" t="str">
        <f>IFERROR(__xludf.DUMMYFUNCTION("""COMPUTED_VALUE"""),"HTML/CSS")</f>
        <v>HTML/CSS</v>
      </c>
      <c r="K8379" s="1" t="str">
        <f>IFERROR(__xludf.DUMMYFUNCTION("""COMPUTED_VALUE"""),"Java")</f>
        <v>Java</v>
      </c>
      <c r="L8379" s="1" t="str">
        <f>IFERROR(__xludf.DUMMYFUNCTION("""COMPUTED_VALUE"""),"JavaScript")</f>
        <v>JavaScript</v>
      </c>
      <c r="M8379" s="1" t="str">
        <f>IFERROR(__xludf.DUMMYFUNCTION("""COMPUTED_VALUE"""),"Python")</f>
        <v>Python</v>
      </c>
      <c r="N8379" s="1" t="str">
        <f>IFERROR(__xludf.DUMMYFUNCTION("""COMPUTED_VALUE"""),"SQL")</f>
        <v>SQL</v>
      </c>
    </row>
    <row r="8380">
      <c r="B8380" s="1" t="str">
        <f>IFERROR(__xludf.DUMMYFUNCTION("""COMPUTED_VALUE"""),"Bash/Shell/PowerShell;C;Go;Java;JavaScript;Python;Other(s):")</f>
        <v>Bash/Shell/PowerShell;C;Go;Java;JavaScript;Python;Other(s):</v>
      </c>
      <c r="E8380" s="1" t="str">
        <f>IFERROR(__xludf.DUMMYFUNCTION("UNIQUE(SPLIT(B8380,"";""))"),"Bash/Shell/PowerShell")</f>
        <v>Bash/Shell/PowerShell</v>
      </c>
      <c r="F8380" s="1" t="str">
        <f>IFERROR(__xludf.DUMMYFUNCTION("""COMPUTED_VALUE"""),"C")</f>
        <v>C</v>
      </c>
      <c r="G8380" s="1" t="str">
        <f>IFERROR(__xludf.DUMMYFUNCTION("""COMPUTED_VALUE"""),"Go")</f>
        <v>Go</v>
      </c>
      <c r="H8380" s="1" t="str">
        <f>IFERROR(__xludf.DUMMYFUNCTION("""COMPUTED_VALUE"""),"Java")</f>
        <v>Java</v>
      </c>
      <c r="I8380" s="1" t="str">
        <f>IFERROR(__xludf.DUMMYFUNCTION("""COMPUTED_VALUE"""),"JavaScript")</f>
        <v>JavaScript</v>
      </c>
      <c r="J8380" s="1" t="str">
        <f>IFERROR(__xludf.DUMMYFUNCTION("""COMPUTED_VALUE"""),"Python")</f>
        <v>Python</v>
      </c>
      <c r="K8380" s="1" t="str">
        <f>IFERROR(__xludf.DUMMYFUNCTION("""COMPUTED_VALUE"""),"Other(s):")</f>
        <v>Other(s):</v>
      </c>
    </row>
    <row r="8381">
      <c r="B8381" s="1" t="str">
        <f>IFERROR(__xludf.DUMMYFUNCTION("""COMPUTED_VALUE"""),"Java;JavaScript")</f>
        <v>Java;JavaScript</v>
      </c>
      <c r="E8381" s="1" t="str">
        <f>IFERROR(__xludf.DUMMYFUNCTION("UNIQUE(SPLIT(B8381,"";""))"),"Java")</f>
        <v>Java</v>
      </c>
      <c r="F8381" s="1" t="str">
        <f>IFERROR(__xludf.DUMMYFUNCTION("""COMPUTED_VALUE"""),"JavaScript")</f>
        <v>JavaScript</v>
      </c>
    </row>
    <row r="8382">
      <c r="B8382" s="1" t="str">
        <f>IFERROR(__xludf.DUMMYFUNCTION("""COMPUTED_VALUE"""),"Bash/Shell/PowerShell;C;Go;JavaScript;Python")</f>
        <v>Bash/Shell/PowerShell;C;Go;JavaScript;Python</v>
      </c>
      <c r="E8382" s="1" t="str">
        <f>IFERROR(__xludf.DUMMYFUNCTION("UNIQUE(SPLIT(B8382,"";""))"),"Bash/Shell/PowerShell")</f>
        <v>Bash/Shell/PowerShell</v>
      </c>
      <c r="F8382" s="1" t="str">
        <f>IFERROR(__xludf.DUMMYFUNCTION("""COMPUTED_VALUE"""),"C")</f>
        <v>C</v>
      </c>
      <c r="G8382" s="1" t="str">
        <f>IFERROR(__xludf.DUMMYFUNCTION("""COMPUTED_VALUE"""),"Go")</f>
        <v>Go</v>
      </c>
      <c r="H8382" s="1" t="str">
        <f>IFERROR(__xludf.DUMMYFUNCTION("""COMPUTED_VALUE"""),"JavaScript")</f>
        <v>JavaScript</v>
      </c>
      <c r="I8382" s="1" t="str">
        <f>IFERROR(__xludf.DUMMYFUNCTION("""COMPUTED_VALUE"""),"Python")</f>
        <v>Python</v>
      </c>
    </row>
    <row r="8383">
      <c r="B8383" s="1" t="str">
        <f>IFERROR(__xludf.DUMMYFUNCTION("""COMPUTED_VALUE"""),"Python;SQL")</f>
        <v>Python;SQL</v>
      </c>
      <c r="E8383" s="1" t="str">
        <f>IFERROR(__xludf.DUMMYFUNCTION("UNIQUE(SPLIT(B8383,"";""))"),"Python")</f>
        <v>Python</v>
      </c>
      <c r="F8383" s="1" t="str">
        <f>IFERROR(__xludf.DUMMYFUNCTION("""COMPUTED_VALUE"""),"SQL")</f>
        <v>SQL</v>
      </c>
    </row>
    <row r="8384">
      <c r="B8384" s="1" t="str">
        <f>IFERROR(__xludf.DUMMYFUNCTION("""COMPUTED_VALUE"""),"Bash/Shell/PowerShell;C#;HTML/CSS;Java;JavaScript;SQL;TypeScript")</f>
        <v>Bash/Shell/PowerShell;C#;HTML/CSS;Java;JavaScript;SQL;TypeScript</v>
      </c>
      <c r="E8384" s="1" t="str">
        <f>IFERROR(__xludf.DUMMYFUNCTION("UNIQUE(SPLIT(B8384,"";""))"),"Bash/Shell/PowerShell")</f>
        <v>Bash/Shell/PowerShell</v>
      </c>
      <c r="F8384" s="1" t="str">
        <f>IFERROR(__xludf.DUMMYFUNCTION("""COMPUTED_VALUE"""),"C#")</f>
        <v>C#</v>
      </c>
      <c r="G8384" s="1" t="str">
        <f>IFERROR(__xludf.DUMMYFUNCTION("""COMPUTED_VALUE"""),"HTML/CSS")</f>
        <v>HTML/CSS</v>
      </c>
      <c r="H8384" s="1" t="str">
        <f>IFERROR(__xludf.DUMMYFUNCTION("""COMPUTED_VALUE"""),"Java")</f>
        <v>Java</v>
      </c>
      <c r="I8384" s="1" t="str">
        <f>IFERROR(__xludf.DUMMYFUNCTION("""COMPUTED_VALUE"""),"JavaScript")</f>
        <v>JavaScript</v>
      </c>
      <c r="J8384" s="1" t="str">
        <f>IFERROR(__xludf.DUMMYFUNCTION("""COMPUTED_VALUE"""),"SQL")</f>
        <v>SQL</v>
      </c>
      <c r="K8384" s="1" t="str">
        <f>IFERROR(__xludf.DUMMYFUNCTION("""COMPUTED_VALUE"""),"TypeScript")</f>
        <v>TypeScript</v>
      </c>
    </row>
    <row r="8385">
      <c r="B8385" s="1" t="str">
        <f>IFERROR(__xludf.DUMMYFUNCTION("""COMPUTED_VALUE"""),"HTML/CSS;Java;JavaScript;SQL;TypeScript")</f>
        <v>HTML/CSS;Java;JavaScript;SQL;TypeScript</v>
      </c>
      <c r="E8385" s="1" t="str">
        <f>IFERROR(__xludf.DUMMYFUNCTION("UNIQUE(SPLIT(B8385,"";""))"),"HTML/CSS")</f>
        <v>HTML/CSS</v>
      </c>
      <c r="F8385" s="1" t="str">
        <f>IFERROR(__xludf.DUMMYFUNCTION("""COMPUTED_VALUE"""),"Java")</f>
        <v>Java</v>
      </c>
      <c r="G8385" s="1" t="str">
        <f>IFERROR(__xludf.DUMMYFUNCTION("""COMPUTED_VALUE"""),"JavaScript")</f>
        <v>JavaScript</v>
      </c>
      <c r="H8385" s="1" t="str">
        <f>IFERROR(__xludf.DUMMYFUNCTION("""COMPUTED_VALUE"""),"SQL")</f>
        <v>SQL</v>
      </c>
      <c r="I8385" s="1" t="str">
        <f>IFERROR(__xludf.DUMMYFUNCTION("""COMPUTED_VALUE"""),"TypeScript")</f>
        <v>TypeScript</v>
      </c>
    </row>
    <row r="8386">
      <c r="B8386" s="1" t="str">
        <f>IFERROR(__xludf.DUMMYFUNCTION("""COMPUTED_VALUE"""),"HTML/CSS;JavaScript;PHP;SQL")</f>
        <v>HTML/CSS;JavaScript;PHP;SQL</v>
      </c>
      <c r="E8386" s="1" t="str">
        <f>IFERROR(__xludf.DUMMYFUNCTION("UNIQUE(SPLIT(B8386,"";""))"),"HTML/CSS")</f>
        <v>HTML/CSS</v>
      </c>
      <c r="F8386" s="1" t="str">
        <f>IFERROR(__xludf.DUMMYFUNCTION("""COMPUTED_VALUE"""),"JavaScript")</f>
        <v>JavaScript</v>
      </c>
      <c r="G8386" s="1" t="str">
        <f>IFERROR(__xludf.DUMMYFUNCTION("""COMPUTED_VALUE"""),"PHP")</f>
        <v>PHP</v>
      </c>
      <c r="H8386" s="1" t="str">
        <f>IFERROR(__xludf.DUMMYFUNCTION("""COMPUTED_VALUE"""),"SQL")</f>
        <v>SQL</v>
      </c>
    </row>
    <row r="8387">
      <c r="B8387" s="1" t="str">
        <f>IFERROR(__xludf.DUMMYFUNCTION("""COMPUTED_VALUE"""),"HTML/CSS;SQL")</f>
        <v>HTML/CSS;SQL</v>
      </c>
      <c r="E8387" s="1" t="str">
        <f>IFERROR(__xludf.DUMMYFUNCTION("UNIQUE(SPLIT(B8387,"";""))"),"HTML/CSS")</f>
        <v>HTML/CSS</v>
      </c>
      <c r="F8387" s="1" t="str">
        <f>IFERROR(__xludf.DUMMYFUNCTION("""COMPUTED_VALUE"""),"SQL")</f>
        <v>SQL</v>
      </c>
    </row>
    <row r="8388">
      <c r="B8388" s="1" t="str">
        <f>IFERROR(__xludf.DUMMYFUNCTION("""COMPUTED_VALUE"""),"C#;VBA")</f>
        <v>C#;VBA</v>
      </c>
      <c r="E8388" s="1" t="str">
        <f>IFERROR(__xludf.DUMMYFUNCTION("UNIQUE(SPLIT(B8388,"";""))"),"C#")</f>
        <v>C#</v>
      </c>
      <c r="F8388" s="1" t="str">
        <f>IFERROR(__xludf.DUMMYFUNCTION("""COMPUTED_VALUE"""),"VBA")</f>
        <v>VBA</v>
      </c>
    </row>
    <row r="8389">
      <c r="B8389" s="1" t="str">
        <f>IFERROR(__xludf.DUMMYFUNCTION("""COMPUTED_VALUE"""),"C#;HTML/CSS;Java;JavaScript;TypeScript")</f>
        <v>C#;HTML/CSS;Java;JavaScript;TypeScript</v>
      </c>
      <c r="E8389" s="1" t="str">
        <f>IFERROR(__xludf.DUMMYFUNCTION("UNIQUE(SPLIT(B8389,"";""))"),"C#")</f>
        <v>C#</v>
      </c>
      <c r="F8389" s="1" t="str">
        <f>IFERROR(__xludf.DUMMYFUNCTION("""COMPUTED_VALUE"""),"HTML/CSS")</f>
        <v>HTML/CSS</v>
      </c>
      <c r="G8389" s="1" t="str">
        <f>IFERROR(__xludf.DUMMYFUNCTION("""COMPUTED_VALUE"""),"Java")</f>
        <v>Java</v>
      </c>
      <c r="H8389" s="1" t="str">
        <f>IFERROR(__xludf.DUMMYFUNCTION("""COMPUTED_VALUE"""),"JavaScript")</f>
        <v>JavaScript</v>
      </c>
      <c r="I8389" s="1" t="str">
        <f>IFERROR(__xludf.DUMMYFUNCTION("""COMPUTED_VALUE"""),"TypeScript")</f>
        <v>TypeScript</v>
      </c>
    </row>
    <row r="8390">
      <c r="B8390" s="1" t="str">
        <f>IFERROR(__xludf.DUMMYFUNCTION("""COMPUTED_VALUE"""),"C#;HTML/CSS;Java;JavaScript;PHP;SQL")</f>
        <v>C#;HTML/CSS;Java;JavaScript;PHP;SQL</v>
      </c>
      <c r="E8390" s="1" t="str">
        <f>IFERROR(__xludf.DUMMYFUNCTION("UNIQUE(SPLIT(B8390,"";""))"),"C#")</f>
        <v>C#</v>
      </c>
      <c r="F8390" s="1" t="str">
        <f>IFERROR(__xludf.DUMMYFUNCTION("""COMPUTED_VALUE"""),"HTML/CSS")</f>
        <v>HTML/CSS</v>
      </c>
      <c r="G8390" s="1" t="str">
        <f>IFERROR(__xludf.DUMMYFUNCTION("""COMPUTED_VALUE"""),"Java")</f>
        <v>Java</v>
      </c>
      <c r="H8390" s="1" t="str">
        <f>IFERROR(__xludf.DUMMYFUNCTION("""COMPUTED_VALUE"""),"JavaScript")</f>
        <v>JavaScript</v>
      </c>
      <c r="I8390" s="1" t="str">
        <f>IFERROR(__xludf.DUMMYFUNCTION("""COMPUTED_VALUE"""),"PHP")</f>
        <v>PHP</v>
      </c>
      <c r="J8390" s="1" t="str">
        <f>IFERROR(__xludf.DUMMYFUNCTION("""COMPUTED_VALUE"""),"SQL")</f>
        <v>SQL</v>
      </c>
    </row>
    <row r="8391">
      <c r="B8391" s="1" t="str">
        <f>IFERROR(__xludf.DUMMYFUNCTION("""COMPUTED_VALUE"""),"Java;JavaScript;Kotlin;PHP")</f>
        <v>Java;JavaScript;Kotlin;PHP</v>
      </c>
      <c r="E8391" s="1" t="str">
        <f>IFERROR(__xludf.DUMMYFUNCTION("UNIQUE(SPLIT(B8391,"";""))"),"Java")</f>
        <v>Java</v>
      </c>
      <c r="F8391" s="1" t="str">
        <f>IFERROR(__xludf.DUMMYFUNCTION("""COMPUTED_VALUE"""),"JavaScript")</f>
        <v>JavaScript</v>
      </c>
      <c r="G8391" s="1" t="str">
        <f>IFERROR(__xludf.DUMMYFUNCTION("""COMPUTED_VALUE"""),"Kotlin")</f>
        <v>Kotlin</v>
      </c>
      <c r="H8391" s="1" t="str">
        <f>IFERROR(__xludf.DUMMYFUNCTION("""COMPUTED_VALUE"""),"PHP")</f>
        <v>PHP</v>
      </c>
    </row>
    <row r="8392">
      <c r="B8392" s="1" t="str">
        <f>IFERROR(__xludf.DUMMYFUNCTION("""COMPUTED_VALUE"""),"Bash/Shell/PowerShell;C;C++;HTML/CSS;Java;JavaScript;Python;TypeScript")</f>
        <v>Bash/Shell/PowerShell;C;C++;HTML/CSS;Java;JavaScript;Python;TypeScript</v>
      </c>
      <c r="E8392" s="1" t="str">
        <f>IFERROR(__xludf.DUMMYFUNCTION("UNIQUE(SPLIT(B8392,"";""))"),"Bash/Shell/PowerShell")</f>
        <v>Bash/Shell/PowerShell</v>
      </c>
      <c r="F8392" s="1" t="str">
        <f>IFERROR(__xludf.DUMMYFUNCTION("""COMPUTED_VALUE"""),"C")</f>
        <v>C</v>
      </c>
      <c r="G8392" s="1" t="str">
        <f>IFERROR(__xludf.DUMMYFUNCTION("""COMPUTED_VALUE"""),"C++")</f>
        <v>C++</v>
      </c>
      <c r="H8392" s="1" t="str">
        <f>IFERROR(__xludf.DUMMYFUNCTION("""COMPUTED_VALUE"""),"HTML/CSS")</f>
        <v>HTML/CSS</v>
      </c>
      <c r="I8392" s="1" t="str">
        <f>IFERROR(__xludf.DUMMYFUNCTION("""COMPUTED_VALUE"""),"Java")</f>
        <v>Java</v>
      </c>
      <c r="J8392" s="1" t="str">
        <f>IFERROR(__xludf.DUMMYFUNCTION("""COMPUTED_VALUE"""),"JavaScript")</f>
        <v>JavaScript</v>
      </c>
      <c r="K8392" s="1" t="str">
        <f>IFERROR(__xludf.DUMMYFUNCTION("""COMPUTED_VALUE"""),"Python")</f>
        <v>Python</v>
      </c>
      <c r="L8392" s="1" t="str">
        <f>IFERROR(__xludf.DUMMYFUNCTION("""COMPUTED_VALUE"""),"TypeScript")</f>
        <v>TypeScript</v>
      </c>
    </row>
    <row r="8393">
      <c r="B8393" s="1" t="str">
        <f>IFERROR(__xludf.DUMMYFUNCTION("""COMPUTED_VALUE"""),"Bash/Shell/PowerShell;Python;R")</f>
        <v>Bash/Shell/PowerShell;Python;R</v>
      </c>
      <c r="E8393" s="1" t="str">
        <f>IFERROR(__xludf.DUMMYFUNCTION("UNIQUE(SPLIT(B8393,"";""))"),"Bash/Shell/PowerShell")</f>
        <v>Bash/Shell/PowerShell</v>
      </c>
      <c r="F8393" s="1" t="str">
        <f>IFERROR(__xludf.DUMMYFUNCTION("""COMPUTED_VALUE"""),"Python")</f>
        <v>Python</v>
      </c>
      <c r="G8393" s="1" t="str">
        <f>IFERROR(__xludf.DUMMYFUNCTION("""COMPUTED_VALUE"""),"R")</f>
        <v>R</v>
      </c>
    </row>
    <row r="8394">
      <c r="B8394" s="1" t="str">
        <f>IFERROR(__xludf.DUMMYFUNCTION("""COMPUTED_VALUE"""),"Bash/Shell/PowerShell;C++;HTML/CSS;JavaScript;Python;TypeScript")</f>
        <v>Bash/Shell/PowerShell;C++;HTML/CSS;JavaScript;Python;TypeScript</v>
      </c>
      <c r="E8394" s="1" t="str">
        <f>IFERROR(__xludf.DUMMYFUNCTION("UNIQUE(SPLIT(B8394,"";""))"),"Bash/Shell/PowerShell")</f>
        <v>Bash/Shell/PowerShell</v>
      </c>
      <c r="F8394" s="1" t="str">
        <f>IFERROR(__xludf.DUMMYFUNCTION("""COMPUTED_VALUE"""),"C++")</f>
        <v>C++</v>
      </c>
      <c r="G8394" s="1" t="str">
        <f>IFERROR(__xludf.DUMMYFUNCTION("""COMPUTED_VALUE"""),"HTML/CSS")</f>
        <v>HTML/CSS</v>
      </c>
      <c r="H8394" s="1" t="str">
        <f>IFERROR(__xludf.DUMMYFUNCTION("""COMPUTED_VALUE"""),"JavaScript")</f>
        <v>JavaScript</v>
      </c>
      <c r="I8394" s="1" t="str">
        <f>IFERROR(__xludf.DUMMYFUNCTION("""COMPUTED_VALUE"""),"Python")</f>
        <v>Python</v>
      </c>
      <c r="J8394" s="1" t="str">
        <f>IFERROR(__xludf.DUMMYFUNCTION("""COMPUTED_VALUE"""),"TypeScript")</f>
        <v>TypeScript</v>
      </c>
    </row>
    <row r="8395">
      <c r="B8395" s="1" t="str">
        <f>IFERROR(__xludf.DUMMYFUNCTION("""COMPUTED_VALUE"""),"Bash/Shell/PowerShell;Python;SQL")</f>
        <v>Bash/Shell/PowerShell;Python;SQL</v>
      </c>
      <c r="E8395" s="1" t="str">
        <f>IFERROR(__xludf.DUMMYFUNCTION("UNIQUE(SPLIT(B8395,"";""))"),"Bash/Shell/PowerShell")</f>
        <v>Bash/Shell/PowerShell</v>
      </c>
      <c r="F8395" s="1" t="str">
        <f>IFERROR(__xludf.DUMMYFUNCTION("""COMPUTED_VALUE"""),"Python")</f>
        <v>Python</v>
      </c>
      <c r="G8395" s="1" t="str">
        <f>IFERROR(__xludf.DUMMYFUNCTION("""COMPUTED_VALUE"""),"SQL")</f>
        <v>SQL</v>
      </c>
    </row>
    <row r="8396">
      <c r="B8396" s="1" t="str">
        <f>IFERROR(__xludf.DUMMYFUNCTION("""COMPUTED_VALUE"""),"Bash/Shell/PowerShell;Python")</f>
        <v>Bash/Shell/PowerShell;Python</v>
      </c>
      <c r="E8396" s="1" t="str">
        <f>IFERROR(__xludf.DUMMYFUNCTION("UNIQUE(SPLIT(B8396,"";""))"),"Bash/Shell/PowerShell")</f>
        <v>Bash/Shell/PowerShell</v>
      </c>
      <c r="F8396" s="1" t="str">
        <f>IFERROR(__xludf.DUMMYFUNCTION("""COMPUTED_VALUE"""),"Python")</f>
        <v>Python</v>
      </c>
    </row>
    <row r="8397">
      <c r="B8397" s="1" t="str">
        <f>IFERROR(__xludf.DUMMYFUNCTION("""COMPUTED_VALUE"""),"Bash/Shell/PowerShell;C#;HTML/CSS;JavaScript;Python")</f>
        <v>Bash/Shell/PowerShell;C#;HTML/CSS;JavaScript;Python</v>
      </c>
      <c r="E8397" s="1" t="str">
        <f>IFERROR(__xludf.DUMMYFUNCTION("UNIQUE(SPLIT(B8397,"";""))"),"Bash/Shell/PowerShell")</f>
        <v>Bash/Shell/PowerShell</v>
      </c>
      <c r="F8397" s="1" t="str">
        <f>IFERROR(__xludf.DUMMYFUNCTION("""COMPUTED_VALUE"""),"C#")</f>
        <v>C#</v>
      </c>
      <c r="G8397" s="1" t="str">
        <f>IFERROR(__xludf.DUMMYFUNCTION("""COMPUTED_VALUE"""),"HTML/CSS")</f>
        <v>HTML/CSS</v>
      </c>
      <c r="H8397" s="1" t="str">
        <f>IFERROR(__xludf.DUMMYFUNCTION("""COMPUTED_VALUE"""),"JavaScript")</f>
        <v>JavaScript</v>
      </c>
      <c r="I8397" s="1" t="str">
        <f>IFERROR(__xludf.DUMMYFUNCTION("""COMPUTED_VALUE"""),"Python")</f>
        <v>Python</v>
      </c>
    </row>
    <row r="8398">
      <c r="B8398" s="1" t="str">
        <f>IFERROR(__xludf.DUMMYFUNCTION("""COMPUTED_VALUE"""),"C#;Java;JavaScript")</f>
        <v>C#;Java;JavaScript</v>
      </c>
      <c r="E8398" s="1" t="str">
        <f>IFERROR(__xludf.DUMMYFUNCTION("UNIQUE(SPLIT(B8398,"";""))"),"C#")</f>
        <v>C#</v>
      </c>
      <c r="F8398" s="1" t="str">
        <f>IFERROR(__xludf.DUMMYFUNCTION("""COMPUTED_VALUE"""),"Java")</f>
        <v>Java</v>
      </c>
      <c r="G8398" s="1" t="str">
        <f>IFERROR(__xludf.DUMMYFUNCTION("""COMPUTED_VALUE"""),"JavaScript")</f>
        <v>JavaScript</v>
      </c>
    </row>
    <row r="8399">
      <c r="B8399" s="1" t="str">
        <f>IFERROR(__xludf.DUMMYFUNCTION("""COMPUTED_VALUE"""),"Other(s):")</f>
        <v>Other(s):</v>
      </c>
      <c r="E8399" s="1" t="str">
        <f>IFERROR(__xludf.DUMMYFUNCTION("UNIQUE(SPLIT(B8399,"";""))"),"Other(s):")</f>
        <v>Other(s):</v>
      </c>
    </row>
    <row r="8400">
      <c r="B8400" s="1" t="str">
        <f>IFERROR(__xludf.DUMMYFUNCTION("""COMPUTED_VALUE"""),"C;C++;JavaScript;SQL;Other(s):")</f>
        <v>C;C++;JavaScript;SQL;Other(s):</v>
      </c>
      <c r="E8400" s="1" t="str">
        <f>IFERROR(__xludf.DUMMYFUNCTION("UNIQUE(SPLIT(B8400,"";""))"),"C")</f>
        <v>C</v>
      </c>
      <c r="F8400" s="1" t="str">
        <f>IFERROR(__xludf.DUMMYFUNCTION("""COMPUTED_VALUE"""),"C++")</f>
        <v>C++</v>
      </c>
      <c r="G8400" s="1" t="str">
        <f>IFERROR(__xludf.DUMMYFUNCTION("""COMPUTED_VALUE"""),"JavaScript")</f>
        <v>JavaScript</v>
      </c>
      <c r="H8400" s="1" t="str">
        <f>IFERROR(__xludf.DUMMYFUNCTION("""COMPUTED_VALUE"""),"SQL")</f>
        <v>SQL</v>
      </c>
      <c r="I8400" s="1" t="str">
        <f>IFERROR(__xludf.DUMMYFUNCTION("""COMPUTED_VALUE"""),"Other(s):")</f>
        <v>Other(s):</v>
      </c>
    </row>
    <row r="8401">
      <c r="B8401" s="1" t="str">
        <f>IFERROR(__xludf.DUMMYFUNCTION("""COMPUTED_VALUE"""),"C#;HTML/CSS;Java;JavaScript;Python;SQL")</f>
        <v>C#;HTML/CSS;Java;JavaScript;Python;SQL</v>
      </c>
      <c r="E8401" s="1" t="str">
        <f>IFERROR(__xludf.DUMMYFUNCTION("UNIQUE(SPLIT(B8401,"";""))"),"C#")</f>
        <v>C#</v>
      </c>
      <c r="F8401" s="1" t="str">
        <f>IFERROR(__xludf.DUMMYFUNCTION("""COMPUTED_VALUE"""),"HTML/CSS")</f>
        <v>HTML/CSS</v>
      </c>
      <c r="G8401" s="1" t="str">
        <f>IFERROR(__xludf.DUMMYFUNCTION("""COMPUTED_VALUE"""),"Java")</f>
        <v>Java</v>
      </c>
      <c r="H8401" s="1" t="str">
        <f>IFERROR(__xludf.DUMMYFUNCTION("""COMPUTED_VALUE"""),"JavaScript")</f>
        <v>JavaScript</v>
      </c>
      <c r="I8401" s="1" t="str">
        <f>IFERROR(__xludf.DUMMYFUNCTION("""COMPUTED_VALUE"""),"Python")</f>
        <v>Python</v>
      </c>
      <c r="J8401" s="1" t="str">
        <f>IFERROR(__xludf.DUMMYFUNCTION("""COMPUTED_VALUE"""),"SQL")</f>
        <v>SQL</v>
      </c>
    </row>
    <row r="8402">
      <c r="B8402" s="1" t="str">
        <f>IFERROR(__xludf.DUMMYFUNCTION("""COMPUTED_VALUE"""),"C#;HTML/CSS;JavaScript;SQL")</f>
        <v>C#;HTML/CSS;JavaScript;SQL</v>
      </c>
      <c r="E8402" s="1" t="str">
        <f>IFERROR(__xludf.DUMMYFUNCTION("UNIQUE(SPLIT(B8402,"";""))"),"C#")</f>
        <v>C#</v>
      </c>
      <c r="F8402" s="1" t="str">
        <f>IFERROR(__xludf.DUMMYFUNCTION("""COMPUTED_VALUE"""),"HTML/CSS")</f>
        <v>HTML/CSS</v>
      </c>
      <c r="G8402" s="1" t="str">
        <f>IFERROR(__xludf.DUMMYFUNCTION("""COMPUTED_VALUE"""),"JavaScript")</f>
        <v>JavaScript</v>
      </c>
      <c r="H8402" s="1" t="str">
        <f>IFERROR(__xludf.DUMMYFUNCTION("""COMPUTED_VALUE"""),"SQL")</f>
        <v>SQL</v>
      </c>
    </row>
    <row r="8403">
      <c r="B8403" s="1" t="str">
        <f>IFERROR(__xludf.DUMMYFUNCTION("""COMPUTED_VALUE"""),"C#;HTML/CSS;Java;JavaScript;TypeScript")</f>
        <v>C#;HTML/CSS;Java;JavaScript;TypeScript</v>
      </c>
      <c r="E8403" s="1" t="str">
        <f>IFERROR(__xludf.DUMMYFUNCTION("UNIQUE(SPLIT(B8403,"";""))"),"C#")</f>
        <v>C#</v>
      </c>
      <c r="F8403" s="1" t="str">
        <f>IFERROR(__xludf.DUMMYFUNCTION("""COMPUTED_VALUE"""),"HTML/CSS")</f>
        <v>HTML/CSS</v>
      </c>
      <c r="G8403" s="1" t="str">
        <f>IFERROR(__xludf.DUMMYFUNCTION("""COMPUTED_VALUE"""),"Java")</f>
        <v>Java</v>
      </c>
      <c r="H8403" s="1" t="str">
        <f>IFERROR(__xludf.DUMMYFUNCTION("""COMPUTED_VALUE"""),"JavaScript")</f>
        <v>JavaScript</v>
      </c>
      <c r="I8403" s="1" t="str">
        <f>IFERROR(__xludf.DUMMYFUNCTION("""COMPUTED_VALUE"""),"TypeScript")</f>
        <v>TypeScript</v>
      </c>
    </row>
    <row r="8404">
      <c r="B8404" s="1" t="str">
        <f>IFERROR(__xludf.DUMMYFUNCTION("""COMPUTED_VALUE"""),"HTML/CSS;Java;JavaScript;SQL")</f>
        <v>HTML/CSS;Java;JavaScript;SQL</v>
      </c>
      <c r="E8404" s="1" t="str">
        <f>IFERROR(__xludf.DUMMYFUNCTION("UNIQUE(SPLIT(B8404,"";""))"),"HTML/CSS")</f>
        <v>HTML/CSS</v>
      </c>
      <c r="F8404" s="1" t="str">
        <f>IFERROR(__xludf.DUMMYFUNCTION("""COMPUTED_VALUE"""),"Java")</f>
        <v>Java</v>
      </c>
      <c r="G8404" s="1" t="str">
        <f>IFERROR(__xludf.DUMMYFUNCTION("""COMPUTED_VALUE"""),"JavaScript")</f>
        <v>JavaScript</v>
      </c>
      <c r="H8404" s="1" t="str">
        <f>IFERROR(__xludf.DUMMYFUNCTION("""COMPUTED_VALUE"""),"SQL")</f>
        <v>SQL</v>
      </c>
    </row>
    <row r="8405">
      <c r="B8405" s="1" t="str">
        <f>IFERROR(__xludf.DUMMYFUNCTION("""COMPUTED_VALUE"""),"Bash/Shell/PowerShell;Dart;Go;HTML/CSS;JavaScript;SQL;TypeScript")</f>
        <v>Bash/Shell/PowerShell;Dart;Go;HTML/CSS;JavaScript;SQL;TypeScript</v>
      </c>
      <c r="E8405" s="1" t="str">
        <f>IFERROR(__xludf.DUMMYFUNCTION("UNIQUE(SPLIT(B8405,"";""))"),"Bash/Shell/PowerShell")</f>
        <v>Bash/Shell/PowerShell</v>
      </c>
      <c r="F8405" s="1" t="str">
        <f>IFERROR(__xludf.DUMMYFUNCTION("""COMPUTED_VALUE"""),"Dart")</f>
        <v>Dart</v>
      </c>
      <c r="G8405" s="1" t="str">
        <f>IFERROR(__xludf.DUMMYFUNCTION("""COMPUTED_VALUE"""),"Go")</f>
        <v>Go</v>
      </c>
      <c r="H8405" s="1" t="str">
        <f>IFERROR(__xludf.DUMMYFUNCTION("""COMPUTED_VALUE"""),"HTML/CSS")</f>
        <v>HTML/CSS</v>
      </c>
      <c r="I8405" s="1" t="str">
        <f>IFERROR(__xludf.DUMMYFUNCTION("""COMPUTED_VALUE"""),"JavaScript")</f>
        <v>JavaScript</v>
      </c>
      <c r="J8405" s="1" t="str">
        <f>IFERROR(__xludf.DUMMYFUNCTION("""COMPUTED_VALUE"""),"SQL")</f>
        <v>SQL</v>
      </c>
      <c r="K8405" s="1" t="str">
        <f>IFERROR(__xludf.DUMMYFUNCTION("""COMPUTED_VALUE"""),"TypeScript")</f>
        <v>TypeScript</v>
      </c>
    </row>
    <row r="8406">
      <c r="B8406" s="1" t="str">
        <f>IFERROR(__xludf.DUMMYFUNCTION("""COMPUTED_VALUE"""),"C#;Elixir;HTML/CSS;JavaScript;R;Ruby")</f>
        <v>C#;Elixir;HTML/CSS;JavaScript;R;Ruby</v>
      </c>
      <c r="E8406" s="1" t="str">
        <f>IFERROR(__xludf.DUMMYFUNCTION("UNIQUE(SPLIT(B8406,"";""))"),"C#")</f>
        <v>C#</v>
      </c>
      <c r="F8406" s="1" t="str">
        <f>IFERROR(__xludf.DUMMYFUNCTION("""COMPUTED_VALUE"""),"Elixir")</f>
        <v>Elixir</v>
      </c>
      <c r="G8406" s="1" t="str">
        <f>IFERROR(__xludf.DUMMYFUNCTION("""COMPUTED_VALUE"""),"HTML/CSS")</f>
        <v>HTML/CSS</v>
      </c>
      <c r="H8406" s="1" t="str">
        <f>IFERROR(__xludf.DUMMYFUNCTION("""COMPUTED_VALUE"""),"JavaScript")</f>
        <v>JavaScript</v>
      </c>
      <c r="I8406" s="1" t="str">
        <f>IFERROR(__xludf.DUMMYFUNCTION("""COMPUTED_VALUE"""),"R")</f>
        <v>R</v>
      </c>
      <c r="J8406" s="1" t="str">
        <f>IFERROR(__xludf.DUMMYFUNCTION("""COMPUTED_VALUE"""),"Ruby")</f>
        <v>Ruby</v>
      </c>
    </row>
    <row r="8407">
      <c r="B8407" s="1" t="str">
        <f>IFERROR(__xludf.DUMMYFUNCTION("""COMPUTED_VALUE"""),"Bash/Shell/PowerShell;JavaScript;Ruby")</f>
        <v>Bash/Shell/PowerShell;JavaScript;Ruby</v>
      </c>
      <c r="E8407" s="1" t="str">
        <f>IFERROR(__xludf.DUMMYFUNCTION("UNIQUE(SPLIT(B8407,"";""))"),"Bash/Shell/PowerShell")</f>
        <v>Bash/Shell/PowerShell</v>
      </c>
      <c r="F8407" s="1" t="str">
        <f>IFERROR(__xludf.DUMMYFUNCTION("""COMPUTED_VALUE"""),"JavaScript")</f>
        <v>JavaScript</v>
      </c>
      <c r="G8407" s="1" t="str">
        <f>IFERROR(__xludf.DUMMYFUNCTION("""COMPUTED_VALUE"""),"Ruby")</f>
        <v>Ruby</v>
      </c>
    </row>
    <row r="8408">
      <c r="B8408" s="1" t="str">
        <f>IFERROR(__xludf.DUMMYFUNCTION("""COMPUTED_VALUE"""),"Java;JavaScript;SQL")</f>
        <v>Java;JavaScript;SQL</v>
      </c>
      <c r="E8408" s="1" t="str">
        <f>IFERROR(__xludf.DUMMYFUNCTION("UNIQUE(SPLIT(B8408,"";""))"),"Java")</f>
        <v>Java</v>
      </c>
      <c r="F8408" s="1" t="str">
        <f>IFERROR(__xludf.DUMMYFUNCTION("""COMPUTED_VALUE"""),"JavaScript")</f>
        <v>JavaScript</v>
      </c>
      <c r="G8408" s="1" t="str">
        <f>IFERROR(__xludf.DUMMYFUNCTION("""COMPUTED_VALUE"""),"SQL")</f>
        <v>SQL</v>
      </c>
    </row>
    <row r="8409">
      <c r="B8409" s="1" t="str">
        <f>IFERROR(__xludf.DUMMYFUNCTION("""COMPUTED_VALUE"""),"C#;Go;HTML/CSS;JavaScript;PHP;Python;R;SQL")</f>
        <v>C#;Go;HTML/CSS;JavaScript;PHP;Python;R;SQL</v>
      </c>
      <c r="E8409" s="1" t="str">
        <f>IFERROR(__xludf.DUMMYFUNCTION("UNIQUE(SPLIT(B8409,"";""))"),"C#")</f>
        <v>C#</v>
      </c>
      <c r="F8409" s="1" t="str">
        <f>IFERROR(__xludf.DUMMYFUNCTION("""COMPUTED_VALUE"""),"Go")</f>
        <v>Go</v>
      </c>
      <c r="G8409" s="1" t="str">
        <f>IFERROR(__xludf.DUMMYFUNCTION("""COMPUTED_VALUE"""),"HTML/CSS")</f>
        <v>HTML/CSS</v>
      </c>
      <c r="H8409" s="1" t="str">
        <f>IFERROR(__xludf.DUMMYFUNCTION("""COMPUTED_VALUE"""),"JavaScript")</f>
        <v>JavaScript</v>
      </c>
      <c r="I8409" s="1" t="str">
        <f>IFERROR(__xludf.DUMMYFUNCTION("""COMPUTED_VALUE"""),"PHP")</f>
        <v>PHP</v>
      </c>
      <c r="J8409" s="1" t="str">
        <f>IFERROR(__xludf.DUMMYFUNCTION("""COMPUTED_VALUE"""),"Python")</f>
        <v>Python</v>
      </c>
      <c r="K8409" s="1" t="str">
        <f>IFERROR(__xludf.DUMMYFUNCTION("""COMPUTED_VALUE"""),"R")</f>
        <v>R</v>
      </c>
      <c r="L8409" s="1" t="str">
        <f>IFERROR(__xludf.DUMMYFUNCTION("""COMPUTED_VALUE"""),"SQL")</f>
        <v>SQL</v>
      </c>
    </row>
    <row r="8410">
      <c r="B8410" s="1" t="str">
        <f>IFERROR(__xludf.DUMMYFUNCTION("""COMPUTED_VALUE"""),"Bash/Shell/PowerShell;HTML/CSS;Java;JavaScript;PHP;Scala;SQL")</f>
        <v>Bash/Shell/PowerShell;HTML/CSS;Java;JavaScript;PHP;Scala;SQL</v>
      </c>
      <c r="E8410" s="1" t="str">
        <f>IFERROR(__xludf.DUMMYFUNCTION("UNIQUE(SPLIT(B8410,"";""))"),"Bash/Shell/PowerShell")</f>
        <v>Bash/Shell/PowerShell</v>
      </c>
      <c r="F8410" s="1" t="str">
        <f>IFERROR(__xludf.DUMMYFUNCTION("""COMPUTED_VALUE"""),"HTML/CSS")</f>
        <v>HTML/CSS</v>
      </c>
      <c r="G8410" s="1" t="str">
        <f>IFERROR(__xludf.DUMMYFUNCTION("""COMPUTED_VALUE"""),"Java")</f>
        <v>Java</v>
      </c>
      <c r="H8410" s="1" t="str">
        <f>IFERROR(__xludf.DUMMYFUNCTION("""COMPUTED_VALUE"""),"JavaScript")</f>
        <v>JavaScript</v>
      </c>
      <c r="I8410" s="1" t="str">
        <f>IFERROR(__xludf.DUMMYFUNCTION("""COMPUTED_VALUE"""),"PHP")</f>
        <v>PHP</v>
      </c>
      <c r="J8410" s="1" t="str">
        <f>IFERROR(__xludf.DUMMYFUNCTION("""COMPUTED_VALUE"""),"Scala")</f>
        <v>Scala</v>
      </c>
      <c r="K8410" s="1" t="str">
        <f>IFERROR(__xludf.DUMMYFUNCTION("""COMPUTED_VALUE"""),"SQL")</f>
        <v>SQL</v>
      </c>
    </row>
    <row r="8411">
      <c r="B8411" s="1" t="str">
        <f>IFERROR(__xludf.DUMMYFUNCTION("""COMPUTED_VALUE"""),"HTML/CSS;JavaScript;Other(s):")</f>
        <v>HTML/CSS;JavaScript;Other(s):</v>
      </c>
      <c r="E8411" s="1" t="str">
        <f>IFERROR(__xludf.DUMMYFUNCTION("UNIQUE(SPLIT(B8411,"";""))"),"HTML/CSS")</f>
        <v>HTML/CSS</v>
      </c>
      <c r="F8411" s="1" t="str">
        <f>IFERROR(__xludf.DUMMYFUNCTION("""COMPUTED_VALUE"""),"JavaScript")</f>
        <v>JavaScript</v>
      </c>
      <c r="G8411" s="1" t="str">
        <f>IFERROR(__xludf.DUMMYFUNCTION("""COMPUTED_VALUE"""),"Other(s):")</f>
        <v>Other(s):</v>
      </c>
    </row>
    <row r="8412">
      <c r="B8412" s="1" t="str">
        <f>IFERROR(__xludf.DUMMYFUNCTION("""COMPUTED_VALUE"""),"PHP;Ruby;SQL")</f>
        <v>PHP;Ruby;SQL</v>
      </c>
      <c r="E8412" s="1" t="str">
        <f>IFERROR(__xludf.DUMMYFUNCTION("UNIQUE(SPLIT(B8412,"";""))"),"PHP")</f>
        <v>PHP</v>
      </c>
      <c r="F8412" s="1" t="str">
        <f>IFERROR(__xludf.DUMMYFUNCTION("""COMPUTED_VALUE"""),"Ruby")</f>
        <v>Ruby</v>
      </c>
      <c r="G8412" s="1" t="str">
        <f>IFERROR(__xludf.DUMMYFUNCTION("""COMPUTED_VALUE"""),"SQL")</f>
        <v>SQL</v>
      </c>
    </row>
    <row r="8413">
      <c r="B8413" s="1" t="str">
        <f>IFERROR(__xludf.DUMMYFUNCTION("""COMPUTED_VALUE"""),"JavaScript;SQL;TypeScript")</f>
        <v>JavaScript;SQL;TypeScript</v>
      </c>
      <c r="E8413" s="1" t="str">
        <f>IFERROR(__xludf.DUMMYFUNCTION("UNIQUE(SPLIT(B8413,"";""))"),"JavaScript")</f>
        <v>JavaScript</v>
      </c>
      <c r="F8413" s="1" t="str">
        <f>IFERROR(__xludf.DUMMYFUNCTION("""COMPUTED_VALUE"""),"SQL")</f>
        <v>SQL</v>
      </c>
      <c r="G8413" s="1" t="str">
        <f>IFERROR(__xludf.DUMMYFUNCTION("""COMPUTED_VALUE"""),"TypeScript")</f>
        <v>TypeScript</v>
      </c>
    </row>
    <row r="8414">
      <c r="B8414" s="1" t="str">
        <f>IFERROR(__xludf.DUMMYFUNCTION("""COMPUTED_VALUE"""),"Assembly;Bash/Shell/PowerShell;C;C++;C#;Java;JavaScript;PHP;SQL")</f>
        <v>Assembly;Bash/Shell/PowerShell;C;C++;C#;Java;JavaScript;PHP;SQL</v>
      </c>
      <c r="E8414" s="1" t="str">
        <f>IFERROR(__xludf.DUMMYFUNCTION("UNIQUE(SPLIT(B8414,"";""))"),"Assembly")</f>
        <v>Assembly</v>
      </c>
      <c r="F8414" s="1" t="str">
        <f>IFERROR(__xludf.DUMMYFUNCTION("""COMPUTED_VALUE"""),"Bash/Shell/PowerShell")</f>
        <v>Bash/Shell/PowerShell</v>
      </c>
      <c r="G8414" s="1" t="str">
        <f>IFERROR(__xludf.DUMMYFUNCTION("""COMPUTED_VALUE"""),"C")</f>
        <v>C</v>
      </c>
      <c r="H8414" s="1" t="str">
        <f>IFERROR(__xludf.DUMMYFUNCTION("""COMPUTED_VALUE"""),"C++")</f>
        <v>C++</v>
      </c>
      <c r="I8414" s="1" t="str">
        <f>IFERROR(__xludf.DUMMYFUNCTION("""COMPUTED_VALUE"""),"C#")</f>
        <v>C#</v>
      </c>
      <c r="J8414" s="1" t="str">
        <f>IFERROR(__xludf.DUMMYFUNCTION("""COMPUTED_VALUE"""),"Java")</f>
        <v>Java</v>
      </c>
      <c r="K8414" s="1" t="str">
        <f>IFERROR(__xludf.DUMMYFUNCTION("""COMPUTED_VALUE"""),"JavaScript")</f>
        <v>JavaScript</v>
      </c>
      <c r="L8414" s="1" t="str">
        <f>IFERROR(__xludf.DUMMYFUNCTION("""COMPUTED_VALUE"""),"PHP")</f>
        <v>PHP</v>
      </c>
      <c r="M8414" s="1" t="str">
        <f>IFERROR(__xludf.DUMMYFUNCTION("""COMPUTED_VALUE"""),"SQL")</f>
        <v>SQL</v>
      </c>
    </row>
    <row r="8415">
      <c r="B8415" s="1" t="str">
        <f>IFERROR(__xludf.DUMMYFUNCTION("""COMPUTED_VALUE"""),"HTML/CSS;JavaScript;PHP;SQL;VBA")</f>
        <v>HTML/CSS;JavaScript;PHP;SQL;VBA</v>
      </c>
      <c r="E8415" s="1" t="str">
        <f>IFERROR(__xludf.DUMMYFUNCTION("UNIQUE(SPLIT(B8415,"";""))"),"HTML/CSS")</f>
        <v>HTML/CSS</v>
      </c>
      <c r="F8415" s="1" t="str">
        <f>IFERROR(__xludf.DUMMYFUNCTION("""COMPUTED_VALUE"""),"JavaScript")</f>
        <v>JavaScript</v>
      </c>
      <c r="G8415" s="1" t="str">
        <f>IFERROR(__xludf.DUMMYFUNCTION("""COMPUTED_VALUE"""),"PHP")</f>
        <v>PHP</v>
      </c>
      <c r="H8415" s="1" t="str">
        <f>IFERROR(__xludf.DUMMYFUNCTION("""COMPUTED_VALUE"""),"SQL")</f>
        <v>SQL</v>
      </c>
      <c r="I8415" s="1" t="str">
        <f>IFERROR(__xludf.DUMMYFUNCTION("""COMPUTED_VALUE"""),"VBA")</f>
        <v>VBA</v>
      </c>
    </row>
    <row r="8416">
      <c r="B8416" s="1" t="str">
        <f>IFERROR(__xludf.DUMMYFUNCTION("""COMPUTED_VALUE"""),"C#;Java")</f>
        <v>C#;Java</v>
      </c>
      <c r="E8416" s="1" t="str">
        <f>IFERROR(__xludf.DUMMYFUNCTION("UNIQUE(SPLIT(B8416,"";""))"),"C#")</f>
        <v>C#</v>
      </c>
      <c r="F8416" s="1" t="str">
        <f>IFERROR(__xludf.DUMMYFUNCTION("""COMPUTED_VALUE"""),"Java")</f>
        <v>Java</v>
      </c>
    </row>
    <row r="8417">
      <c r="B8417" s="1" t="str">
        <f>IFERROR(__xludf.DUMMYFUNCTION("""COMPUTED_VALUE"""),"HTML/CSS;JavaScript")</f>
        <v>HTML/CSS;JavaScript</v>
      </c>
      <c r="E8417" s="1" t="str">
        <f>IFERROR(__xludf.DUMMYFUNCTION("UNIQUE(SPLIT(B8417,"";""))"),"HTML/CSS")</f>
        <v>HTML/CSS</v>
      </c>
      <c r="F8417" s="1" t="str">
        <f>IFERROR(__xludf.DUMMYFUNCTION("""COMPUTED_VALUE"""),"JavaScript")</f>
        <v>JavaScript</v>
      </c>
    </row>
    <row r="8418">
      <c r="B8418" s="1" t="str">
        <f>IFERROR(__xludf.DUMMYFUNCTION("""COMPUTED_VALUE"""),"HTML/CSS;JavaScript;Python;TypeScript")</f>
        <v>HTML/CSS;JavaScript;Python;TypeScript</v>
      </c>
      <c r="E8418" s="1" t="str">
        <f>IFERROR(__xludf.DUMMYFUNCTION("UNIQUE(SPLIT(B8418,"";""))"),"HTML/CSS")</f>
        <v>HTML/CSS</v>
      </c>
      <c r="F8418" s="1" t="str">
        <f>IFERROR(__xludf.DUMMYFUNCTION("""COMPUTED_VALUE"""),"JavaScript")</f>
        <v>JavaScript</v>
      </c>
      <c r="G8418" s="1" t="str">
        <f>IFERROR(__xludf.DUMMYFUNCTION("""COMPUTED_VALUE"""),"Python")</f>
        <v>Python</v>
      </c>
      <c r="H8418" s="1" t="str">
        <f>IFERROR(__xludf.DUMMYFUNCTION("""COMPUTED_VALUE"""),"TypeScript")</f>
        <v>TypeScript</v>
      </c>
    </row>
    <row r="8419">
      <c r="B8419" s="1" t="str">
        <f>IFERROR(__xludf.DUMMYFUNCTION("""COMPUTED_VALUE"""),"R")</f>
        <v>R</v>
      </c>
      <c r="E8419" s="1" t="str">
        <f>IFERROR(__xludf.DUMMYFUNCTION("UNIQUE(SPLIT(B8419,"";""))"),"R")</f>
        <v>R</v>
      </c>
    </row>
    <row r="8420">
      <c r="B8420" s="1" t="str">
        <f>IFERROR(__xludf.DUMMYFUNCTION("""COMPUTED_VALUE"""),"Bash/Shell/PowerShell;C#;F#;HTML/CSS;Java;JavaScript;Objective-C;R;SQL;WebAssembly")</f>
        <v>Bash/Shell/PowerShell;C#;F#;HTML/CSS;Java;JavaScript;Objective-C;R;SQL;WebAssembly</v>
      </c>
      <c r="E8420" s="1" t="str">
        <f>IFERROR(__xludf.DUMMYFUNCTION("UNIQUE(SPLIT(B8420,"";""))"),"Bash/Shell/PowerShell")</f>
        <v>Bash/Shell/PowerShell</v>
      </c>
      <c r="F8420" s="1" t="str">
        <f>IFERROR(__xludf.DUMMYFUNCTION("""COMPUTED_VALUE"""),"C#")</f>
        <v>C#</v>
      </c>
      <c r="G8420" s="1" t="str">
        <f>IFERROR(__xludf.DUMMYFUNCTION("""COMPUTED_VALUE"""),"F#")</f>
        <v>F#</v>
      </c>
      <c r="H8420" s="1" t="str">
        <f>IFERROR(__xludf.DUMMYFUNCTION("""COMPUTED_VALUE"""),"HTML/CSS")</f>
        <v>HTML/CSS</v>
      </c>
      <c r="I8420" s="1" t="str">
        <f>IFERROR(__xludf.DUMMYFUNCTION("""COMPUTED_VALUE"""),"Java")</f>
        <v>Java</v>
      </c>
      <c r="J8420" s="1" t="str">
        <f>IFERROR(__xludf.DUMMYFUNCTION("""COMPUTED_VALUE"""),"JavaScript")</f>
        <v>JavaScript</v>
      </c>
      <c r="K8420" s="1" t="str">
        <f>IFERROR(__xludf.DUMMYFUNCTION("""COMPUTED_VALUE"""),"Objective-C")</f>
        <v>Objective-C</v>
      </c>
      <c r="L8420" s="1" t="str">
        <f>IFERROR(__xludf.DUMMYFUNCTION("""COMPUTED_VALUE"""),"R")</f>
        <v>R</v>
      </c>
      <c r="M8420" s="1" t="str">
        <f>IFERROR(__xludf.DUMMYFUNCTION("""COMPUTED_VALUE"""),"SQL")</f>
        <v>SQL</v>
      </c>
      <c r="N8420" s="1" t="str">
        <f>IFERROR(__xludf.DUMMYFUNCTION("""COMPUTED_VALUE"""),"WebAssembly")</f>
        <v>WebAssembly</v>
      </c>
    </row>
    <row r="8421">
      <c r="B8421" s="1" t="str">
        <f>IFERROR(__xludf.DUMMYFUNCTION("""COMPUTED_VALUE"""),"Bash/Shell/PowerShell;Go;Java;JavaScript;Rust;SQL")</f>
        <v>Bash/Shell/PowerShell;Go;Java;JavaScript;Rust;SQL</v>
      </c>
      <c r="E8421" s="1" t="str">
        <f>IFERROR(__xludf.DUMMYFUNCTION("UNIQUE(SPLIT(B8421,"";""))"),"Bash/Shell/PowerShell")</f>
        <v>Bash/Shell/PowerShell</v>
      </c>
      <c r="F8421" s="1" t="str">
        <f>IFERROR(__xludf.DUMMYFUNCTION("""COMPUTED_VALUE"""),"Go")</f>
        <v>Go</v>
      </c>
      <c r="G8421" s="1" t="str">
        <f>IFERROR(__xludf.DUMMYFUNCTION("""COMPUTED_VALUE"""),"Java")</f>
        <v>Java</v>
      </c>
      <c r="H8421" s="1" t="str">
        <f>IFERROR(__xludf.DUMMYFUNCTION("""COMPUTED_VALUE"""),"JavaScript")</f>
        <v>JavaScript</v>
      </c>
      <c r="I8421" s="1" t="str">
        <f>IFERROR(__xludf.DUMMYFUNCTION("""COMPUTED_VALUE"""),"Rust")</f>
        <v>Rust</v>
      </c>
      <c r="J8421" s="1" t="str">
        <f>IFERROR(__xludf.DUMMYFUNCTION("""COMPUTED_VALUE"""),"SQL")</f>
        <v>SQL</v>
      </c>
    </row>
    <row r="8422">
      <c r="B8422" s="1" t="str">
        <f>IFERROR(__xludf.DUMMYFUNCTION("""COMPUTED_VALUE"""),"HTML/CSS;JavaScript;Ruby;TypeScript")</f>
        <v>HTML/CSS;JavaScript;Ruby;TypeScript</v>
      </c>
      <c r="E8422" s="1" t="str">
        <f>IFERROR(__xludf.DUMMYFUNCTION("UNIQUE(SPLIT(B8422,"";""))"),"HTML/CSS")</f>
        <v>HTML/CSS</v>
      </c>
      <c r="F8422" s="1" t="str">
        <f>IFERROR(__xludf.DUMMYFUNCTION("""COMPUTED_VALUE"""),"JavaScript")</f>
        <v>JavaScript</v>
      </c>
      <c r="G8422" s="1" t="str">
        <f>IFERROR(__xludf.DUMMYFUNCTION("""COMPUTED_VALUE"""),"Ruby")</f>
        <v>Ruby</v>
      </c>
      <c r="H8422" s="1" t="str">
        <f>IFERROR(__xludf.DUMMYFUNCTION("""COMPUTED_VALUE"""),"TypeScript")</f>
        <v>TypeScript</v>
      </c>
    </row>
    <row r="8423">
      <c r="B8423" s="1" t="str">
        <f>IFERROR(__xludf.DUMMYFUNCTION("""COMPUTED_VALUE"""),"Bash/Shell/PowerShell;C#;HTML/CSS;JavaScript;TypeScript")</f>
        <v>Bash/Shell/PowerShell;C#;HTML/CSS;JavaScript;TypeScript</v>
      </c>
      <c r="E8423" s="1" t="str">
        <f>IFERROR(__xludf.DUMMYFUNCTION("UNIQUE(SPLIT(B8423,"";""))"),"Bash/Shell/PowerShell")</f>
        <v>Bash/Shell/PowerShell</v>
      </c>
      <c r="F8423" s="1" t="str">
        <f>IFERROR(__xludf.DUMMYFUNCTION("""COMPUTED_VALUE"""),"C#")</f>
        <v>C#</v>
      </c>
      <c r="G8423" s="1" t="str">
        <f>IFERROR(__xludf.DUMMYFUNCTION("""COMPUTED_VALUE"""),"HTML/CSS")</f>
        <v>HTML/CSS</v>
      </c>
      <c r="H8423" s="1" t="str">
        <f>IFERROR(__xludf.DUMMYFUNCTION("""COMPUTED_VALUE"""),"JavaScript")</f>
        <v>JavaScript</v>
      </c>
      <c r="I8423" s="1" t="str">
        <f>IFERROR(__xludf.DUMMYFUNCTION("""COMPUTED_VALUE"""),"TypeScript")</f>
        <v>TypeScript</v>
      </c>
    </row>
    <row r="8424">
      <c r="B8424" s="1" t="str">
        <f>IFERROR(__xludf.DUMMYFUNCTION("""COMPUTED_VALUE"""),"C#;Python")</f>
        <v>C#;Python</v>
      </c>
      <c r="E8424" s="1" t="str">
        <f>IFERROR(__xludf.DUMMYFUNCTION("UNIQUE(SPLIT(B8424,"";""))"),"C#")</f>
        <v>C#</v>
      </c>
      <c r="F8424" s="1" t="str">
        <f>IFERROR(__xludf.DUMMYFUNCTION("""COMPUTED_VALUE"""),"Python")</f>
        <v>Python</v>
      </c>
    </row>
    <row r="8425">
      <c r="B8425" s="1" t="str">
        <f>IFERROR(__xludf.DUMMYFUNCTION("""COMPUTED_VALUE"""),"C#;Java")</f>
        <v>C#;Java</v>
      </c>
      <c r="E8425" s="1" t="str">
        <f>IFERROR(__xludf.DUMMYFUNCTION("UNIQUE(SPLIT(B8425,"";""))"),"C#")</f>
        <v>C#</v>
      </c>
      <c r="F8425" s="1" t="str">
        <f>IFERROR(__xludf.DUMMYFUNCTION("""COMPUTED_VALUE"""),"Java")</f>
        <v>Java</v>
      </c>
    </row>
    <row r="8426">
      <c r="B8426" s="1" t="str">
        <f>IFERROR(__xludf.DUMMYFUNCTION("""COMPUTED_VALUE"""),"Bash/Shell/PowerShell;Python")</f>
        <v>Bash/Shell/PowerShell;Python</v>
      </c>
      <c r="E8426" s="1" t="str">
        <f>IFERROR(__xludf.DUMMYFUNCTION("UNIQUE(SPLIT(B8426,"";""))"),"Bash/Shell/PowerShell")</f>
        <v>Bash/Shell/PowerShell</v>
      </c>
      <c r="F8426" s="1" t="str">
        <f>IFERROR(__xludf.DUMMYFUNCTION("""COMPUTED_VALUE"""),"Python")</f>
        <v>Python</v>
      </c>
    </row>
    <row r="8427">
      <c r="B8427" s="1" t="str">
        <f>IFERROR(__xludf.DUMMYFUNCTION("""COMPUTED_VALUE"""),"Go;HTML/CSS;JavaScript;Objective-C;Python;Ruby;SQL")</f>
        <v>Go;HTML/CSS;JavaScript;Objective-C;Python;Ruby;SQL</v>
      </c>
      <c r="E8427" s="1" t="str">
        <f>IFERROR(__xludf.DUMMYFUNCTION("UNIQUE(SPLIT(B8427,"";""))"),"Go")</f>
        <v>Go</v>
      </c>
      <c r="F8427" s="1" t="str">
        <f>IFERROR(__xludf.DUMMYFUNCTION("""COMPUTED_VALUE"""),"HTML/CSS")</f>
        <v>HTML/CSS</v>
      </c>
      <c r="G8427" s="1" t="str">
        <f>IFERROR(__xludf.DUMMYFUNCTION("""COMPUTED_VALUE"""),"JavaScript")</f>
        <v>JavaScript</v>
      </c>
      <c r="H8427" s="1" t="str">
        <f>IFERROR(__xludf.DUMMYFUNCTION("""COMPUTED_VALUE"""),"Objective-C")</f>
        <v>Objective-C</v>
      </c>
      <c r="I8427" s="1" t="str">
        <f>IFERROR(__xludf.DUMMYFUNCTION("""COMPUTED_VALUE"""),"Python")</f>
        <v>Python</v>
      </c>
      <c r="J8427" s="1" t="str">
        <f>IFERROR(__xludf.DUMMYFUNCTION("""COMPUTED_VALUE"""),"Ruby")</f>
        <v>Ruby</v>
      </c>
      <c r="K8427" s="1" t="str">
        <f>IFERROR(__xludf.DUMMYFUNCTION("""COMPUTED_VALUE"""),"SQL")</f>
        <v>SQL</v>
      </c>
    </row>
    <row r="8428">
      <c r="B8428" s="1" t="str">
        <f>IFERROR(__xludf.DUMMYFUNCTION("""COMPUTED_VALUE"""),"Bash/Shell/PowerShell;Java;Python;Ruby")</f>
        <v>Bash/Shell/PowerShell;Java;Python;Ruby</v>
      </c>
      <c r="E8428" s="1" t="str">
        <f>IFERROR(__xludf.DUMMYFUNCTION("UNIQUE(SPLIT(B8428,"";""))"),"Bash/Shell/PowerShell")</f>
        <v>Bash/Shell/PowerShell</v>
      </c>
      <c r="F8428" s="1" t="str">
        <f>IFERROR(__xludf.DUMMYFUNCTION("""COMPUTED_VALUE"""),"Java")</f>
        <v>Java</v>
      </c>
      <c r="G8428" s="1" t="str">
        <f>IFERROR(__xludf.DUMMYFUNCTION("""COMPUTED_VALUE"""),"Python")</f>
        <v>Python</v>
      </c>
      <c r="H8428" s="1" t="str">
        <f>IFERROR(__xludf.DUMMYFUNCTION("""COMPUTED_VALUE"""),"Ruby")</f>
        <v>Ruby</v>
      </c>
    </row>
    <row r="8429">
      <c r="B8429" s="1" t="str">
        <f>IFERROR(__xludf.DUMMYFUNCTION("""COMPUTED_VALUE"""),"C++")</f>
        <v>C++</v>
      </c>
      <c r="E8429" s="1" t="str">
        <f>IFERROR(__xludf.DUMMYFUNCTION("UNIQUE(SPLIT(B8429,"";""))"),"C++")</f>
        <v>C++</v>
      </c>
    </row>
    <row r="8430">
      <c r="B8430" s="1" t="str">
        <f>IFERROR(__xludf.DUMMYFUNCTION("""COMPUTED_VALUE"""),"C#;Java;SQL")</f>
        <v>C#;Java;SQL</v>
      </c>
      <c r="E8430" s="1" t="str">
        <f>IFERROR(__xludf.DUMMYFUNCTION("UNIQUE(SPLIT(B8430,"";""))"),"C#")</f>
        <v>C#</v>
      </c>
      <c r="F8430" s="1" t="str">
        <f>IFERROR(__xludf.DUMMYFUNCTION("""COMPUTED_VALUE"""),"Java")</f>
        <v>Java</v>
      </c>
      <c r="G8430" s="1" t="str">
        <f>IFERROR(__xludf.DUMMYFUNCTION("""COMPUTED_VALUE"""),"SQL")</f>
        <v>SQL</v>
      </c>
    </row>
    <row r="8431">
      <c r="B8431" s="1" t="str">
        <f>IFERROR(__xludf.DUMMYFUNCTION("""COMPUTED_VALUE"""),"Bash/Shell/PowerShell;C;Python;Other(s):")</f>
        <v>Bash/Shell/PowerShell;C;Python;Other(s):</v>
      </c>
      <c r="E8431" s="1" t="str">
        <f>IFERROR(__xludf.DUMMYFUNCTION("UNIQUE(SPLIT(B8431,"";""))"),"Bash/Shell/PowerShell")</f>
        <v>Bash/Shell/PowerShell</v>
      </c>
      <c r="F8431" s="1" t="str">
        <f>IFERROR(__xludf.DUMMYFUNCTION("""COMPUTED_VALUE"""),"C")</f>
        <v>C</v>
      </c>
      <c r="G8431" s="1" t="str">
        <f>IFERROR(__xludf.DUMMYFUNCTION("""COMPUTED_VALUE"""),"Python")</f>
        <v>Python</v>
      </c>
      <c r="H8431" s="1" t="str">
        <f>IFERROR(__xludf.DUMMYFUNCTION("""COMPUTED_VALUE"""),"Other(s):")</f>
        <v>Other(s):</v>
      </c>
    </row>
    <row r="8432">
      <c r="B8432" s="1" t="str">
        <f>IFERROR(__xludf.DUMMYFUNCTION("""COMPUTED_VALUE"""),"Bash/Shell/PowerShell;C#;HTML/CSS;JavaScript;Objective-C;SQL")</f>
        <v>Bash/Shell/PowerShell;C#;HTML/CSS;JavaScript;Objective-C;SQL</v>
      </c>
      <c r="E8432" s="1" t="str">
        <f>IFERROR(__xludf.DUMMYFUNCTION("UNIQUE(SPLIT(B8432,"";""))"),"Bash/Shell/PowerShell")</f>
        <v>Bash/Shell/PowerShell</v>
      </c>
      <c r="F8432" s="1" t="str">
        <f>IFERROR(__xludf.DUMMYFUNCTION("""COMPUTED_VALUE"""),"C#")</f>
        <v>C#</v>
      </c>
      <c r="G8432" s="1" t="str">
        <f>IFERROR(__xludf.DUMMYFUNCTION("""COMPUTED_VALUE"""),"HTML/CSS")</f>
        <v>HTML/CSS</v>
      </c>
      <c r="H8432" s="1" t="str">
        <f>IFERROR(__xludf.DUMMYFUNCTION("""COMPUTED_VALUE"""),"JavaScript")</f>
        <v>JavaScript</v>
      </c>
      <c r="I8432" s="1" t="str">
        <f>IFERROR(__xludf.DUMMYFUNCTION("""COMPUTED_VALUE"""),"Objective-C")</f>
        <v>Objective-C</v>
      </c>
      <c r="J8432" s="1" t="str">
        <f>IFERROR(__xludf.DUMMYFUNCTION("""COMPUTED_VALUE"""),"SQL")</f>
        <v>SQL</v>
      </c>
    </row>
    <row r="8433">
      <c r="B8433" s="1" t="str">
        <f>IFERROR(__xludf.DUMMYFUNCTION("""COMPUTED_VALUE"""),"Bash/Shell/PowerShell;Clojure;Java;Kotlin;Python;Ruby;Scala")</f>
        <v>Bash/Shell/PowerShell;Clojure;Java;Kotlin;Python;Ruby;Scala</v>
      </c>
      <c r="E8433" s="1" t="str">
        <f>IFERROR(__xludf.DUMMYFUNCTION("UNIQUE(SPLIT(B8433,"";""))"),"Bash/Shell/PowerShell")</f>
        <v>Bash/Shell/PowerShell</v>
      </c>
      <c r="F8433" s="1" t="str">
        <f>IFERROR(__xludf.DUMMYFUNCTION("""COMPUTED_VALUE"""),"Clojure")</f>
        <v>Clojure</v>
      </c>
      <c r="G8433" s="1" t="str">
        <f>IFERROR(__xludf.DUMMYFUNCTION("""COMPUTED_VALUE"""),"Java")</f>
        <v>Java</v>
      </c>
      <c r="H8433" s="1" t="str">
        <f>IFERROR(__xludf.DUMMYFUNCTION("""COMPUTED_VALUE"""),"Kotlin")</f>
        <v>Kotlin</v>
      </c>
      <c r="I8433" s="1" t="str">
        <f>IFERROR(__xludf.DUMMYFUNCTION("""COMPUTED_VALUE"""),"Python")</f>
        <v>Python</v>
      </c>
      <c r="J8433" s="1" t="str">
        <f>IFERROR(__xludf.DUMMYFUNCTION("""COMPUTED_VALUE"""),"Ruby")</f>
        <v>Ruby</v>
      </c>
      <c r="K8433" s="1" t="str">
        <f>IFERROR(__xludf.DUMMYFUNCTION("""COMPUTED_VALUE"""),"Scala")</f>
        <v>Scala</v>
      </c>
    </row>
    <row r="8434">
      <c r="B8434" s="1" t="str">
        <f>IFERROR(__xludf.DUMMYFUNCTION("""COMPUTED_VALUE"""),"Bash/Shell/PowerShell;C#;HTML/CSS;Java;JavaScript;Kotlin;PHP;Python;SQL;TypeScript")</f>
        <v>Bash/Shell/PowerShell;C#;HTML/CSS;Java;JavaScript;Kotlin;PHP;Python;SQL;TypeScript</v>
      </c>
      <c r="E8434" s="1" t="str">
        <f>IFERROR(__xludf.DUMMYFUNCTION("UNIQUE(SPLIT(B8434,"";""))"),"Bash/Shell/PowerShell")</f>
        <v>Bash/Shell/PowerShell</v>
      </c>
      <c r="F8434" s="1" t="str">
        <f>IFERROR(__xludf.DUMMYFUNCTION("""COMPUTED_VALUE"""),"C#")</f>
        <v>C#</v>
      </c>
      <c r="G8434" s="1" t="str">
        <f>IFERROR(__xludf.DUMMYFUNCTION("""COMPUTED_VALUE"""),"HTML/CSS")</f>
        <v>HTML/CSS</v>
      </c>
      <c r="H8434" s="1" t="str">
        <f>IFERROR(__xludf.DUMMYFUNCTION("""COMPUTED_VALUE"""),"Java")</f>
        <v>Java</v>
      </c>
      <c r="I8434" s="1" t="str">
        <f>IFERROR(__xludf.DUMMYFUNCTION("""COMPUTED_VALUE"""),"JavaScript")</f>
        <v>JavaScript</v>
      </c>
      <c r="J8434" s="1" t="str">
        <f>IFERROR(__xludf.DUMMYFUNCTION("""COMPUTED_VALUE"""),"Kotlin")</f>
        <v>Kotlin</v>
      </c>
      <c r="K8434" s="1" t="str">
        <f>IFERROR(__xludf.DUMMYFUNCTION("""COMPUTED_VALUE"""),"PHP")</f>
        <v>PHP</v>
      </c>
      <c r="L8434" s="1" t="str">
        <f>IFERROR(__xludf.DUMMYFUNCTION("""COMPUTED_VALUE"""),"Python")</f>
        <v>Python</v>
      </c>
      <c r="M8434" s="1" t="str">
        <f>IFERROR(__xludf.DUMMYFUNCTION("""COMPUTED_VALUE"""),"SQL")</f>
        <v>SQL</v>
      </c>
      <c r="N8434" s="1" t="str">
        <f>IFERROR(__xludf.DUMMYFUNCTION("""COMPUTED_VALUE"""),"TypeScript")</f>
        <v>TypeScript</v>
      </c>
    </row>
    <row r="8435">
      <c r="B8435" s="1" t="str">
        <f>IFERROR(__xludf.DUMMYFUNCTION("""COMPUTED_VALUE"""),"HTML/CSS;JavaScript")</f>
        <v>HTML/CSS;JavaScript</v>
      </c>
      <c r="E8435" s="1" t="str">
        <f>IFERROR(__xludf.DUMMYFUNCTION("UNIQUE(SPLIT(B8435,"";""))"),"HTML/CSS")</f>
        <v>HTML/CSS</v>
      </c>
      <c r="F8435" s="1" t="str">
        <f>IFERROR(__xludf.DUMMYFUNCTION("""COMPUTED_VALUE"""),"JavaScript")</f>
        <v>JavaScript</v>
      </c>
    </row>
    <row r="8436">
      <c r="B8436" s="1" t="str">
        <f>IFERROR(__xludf.DUMMYFUNCTION("""COMPUTED_VALUE"""),"C++;HTML/CSS;Java;JavaScript;Objective-C;PHP;SQL")</f>
        <v>C++;HTML/CSS;Java;JavaScript;Objective-C;PHP;SQL</v>
      </c>
      <c r="E8436" s="1" t="str">
        <f>IFERROR(__xludf.DUMMYFUNCTION("UNIQUE(SPLIT(B8436,"";""))"),"C++")</f>
        <v>C++</v>
      </c>
      <c r="F8436" s="1" t="str">
        <f>IFERROR(__xludf.DUMMYFUNCTION("""COMPUTED_VALUE"""),"HTML/CSS")</f>
        <v>HTML/CSS</v>
      </c>
      <c r="G8436" s="1" t="str">
        <f>IFERROR(__xludf.DUMMYFUNCTION("""COMPUTED_VALUE"""),"Java")</f>
        <v>Java</v>
      </c>
      <c r="H8436" s="1" t="str">
        <f>IFERROR(__xludf.DUMMYFUNCTION("""COMPUTED_VALUE"""),"JavaScript")</f>
        <v>JavaScript</v>
      </c>
      <c r="I8436" s="1" t="str">
        <f>IFERROR(__xludf.DUMMYFUNCTION("""COMPUTED_VALUE"""),"Objective-C")</f>
        <v>Objective-C</v>
      </c>
      <c r="J8436" s="1" t="str">
        <f>IFERROR(__xludf.DUMMYFUNCTION("""COMPUTED_VALUE"""),"PHP")</f>
        <v>PHP</v>
      </c>
      <c r="K8436" s="1" t="str">
        <f>IFERROR(__xludf.DUMMYFUNCTION("""COMPUTED_VALUE"""),"SQL")</f>
        <v>SQL</v>
      </c>
    </row>
    <row r="8437">
      <c r="B8437" s="1" t="str">
        <f>IFERROR(__xludf.DUMMYFUNCTION("""COMPUTED_VALUE"""),"Bash/Shell/PowerShell;HTML/CSS;JavaScript;PHP;Ruby")</f>
        <v>Bash/Shell/PowerShell;HTML/CSS;JavaScript;PHP;Ruby</v>
      </c>
      <c r="E8437" s="1" t="str">
        <f>IFERROR(__xludf.DUMMYFUNCTION("UNIQUE(SPLIT(B8437,"";""))"),"Bash/Shell/PowerShell")</f>
        <v>Bash/Shell/PowerShell</v>
      </c>
      <c r="F8437" s="1" t="str">
        <f>IFERROR(__xludf.DUMMYFUNCTION("""COMPUTED_VALUE"""),"HTML/CSS")</f>
        <v>HTML/CSS</v>
      </c>
      <c r="G8437" s="1" t="str">
        <f>IFERROR(__xludf.DUMMYFUNCTION("""COMPUTED_VALUE"""),"JavaScript")</f>
        <v>JavaScript</v>
      </c>
      <c r="H8437" s="1" t="str">
        <f>IFERROR(__xludf.DUMMYFUNCTION("""COMPUTED_VALUE"""),"PHP")</f>
        <v>PHP</v>
      </c>
      <c r="I8437" s="1" t="str">
        <f>IFERROR(__xludf.DUMMYFUNCTION("""COMPUTED_VALUE"""),"Ruby")</f>
        <v>Ruby</v>
      </c>
    </row>
    <row r="8438">
      <c r="B8438" s="1" t="str">
        <f>IFERROR(__xludf.DUMMYFUNCTION("""COMPUTED_VALUE"""),"JavaScript;Python")</f>
        <v>JavaScript;Python</v>
      </c>
      <c r="E8438" s="1" t="str">
        <f>IFERROR(__xludf.DUMMYFUNCTION("UNIQUE(SPLIT(B8438,"";""))"),"JavaScript")</f>
        <v>JavaScript</v>
      </c>
      <c r="F8438" s="1" t="str">
        <f>IFERROR(__xludf.DUMMYFUNCTION("""COMPUTED_VALUE"""),"Python")</f>
        <v>Python</v>
      </c>
    </row>
    <row r="8439">
      <c r="B8439" s="1" t="str">
        <f>IFERROR(__xludf.DUMMYFUNCTION("""COMPUTED_VALUE"""),"Bash/Shell/PowerShell;C#;HTML/CSS;JavaScript;Python;TypeScript")</f>
        <v>Bash/Shell/PowerShell;C#;HTML/CSS;JavaScript;Python;TypeScript</v>
      </c>
      <c r="E8439" s="1" t="str">
        <f>IFERROR(__xludf.DUMMYFUNCTION("UNIQUE(SPLIT(B8439,"";""))"),"Bash/Shell/PowerShell")</f>
        <v>Bash/Shell/PowerShell</v>
      </c>
      <c r="F8439" s="1" t="str">
        <f>IFERROR(__xludf.DUMMYFUNCTION("""COMPUTED_VALUE"""),"C#")</f>
        <v>C#</v>
      </c>
      <c r="G8439" s="1" t="str">
        <f>IFERROR(__xludf.DUMMYFUNCTION("""COMPUTED_VALUE"""),"HTML/CSS")</f>
        <v>HTML/CSS</v>
      </c>
      <c r="H8439" s="1" t="str">
        <f>IFERROR(__xludf.DUMMYFUNCTION("""COMPUTED_VALUE"""),"JavaScript")</f>
        <v>JavaScript</v>
      </c>
      <c r="I8439" s="1" t="str">
        <f>IFERROR(__xludf.DUMMYFUNCTION("""COMPUTED_VALUE"""),"Python")</f>
        <v>Python</v>
      </c>
      <c r="J8439" s="1" t="str">
        <f>IFERROR(__xludf.DUMMYFUNCTION("""COMPUTED_VALUE"""),"TypeScript")</f>
        <v>TypeScript</v>
      </c>
    </row>
    <row r="8440">
      <c r="B8440" s="1" t="str">
        <f>IFERROR(__xludf.DUMMYFUNCTION("""COMPUTED_VALUE"""),"HTML/CSS;Java;JavaScript;SQL;TypeScript")</f>
        <v>HTML/CSS;Java;JavaScript;SQL;TypeScript</v>
      </c>
      <c r="E8440" s="1" t="str">
        <f>IFERROR(__xludf.DUMMYFUNCTION("UNIQUE(SPLIT(B8440,"";""))"),"HTML/CSS")</f>
        <v>HTML/CSS</v>
      </c>
      <c r="F8440" s="1" t="str">
        <f>IFERROR(__xludf.DUMMYFUNCTION("""COMPUTED_VALUE"""),"Java")</f>
        <v>Java</v>
      </c>
      <c r="G8440" s="1" t="str">
        <f>IFERROR(__xludf.DUMMYFUNCTION("""COMPUTED_VALUE"""),"JavaScript")</f>
        <v>JavaScript</v>
      </c>
      <c r="H8440" s="1" t="str">
        <f>IFERROR(__xludf.DUMMYFUNCTION("""COMPUTED_VALUE"""),"SQL")</f>
        <v>SQL</v>
      </c>
      <c r="I8440" s="1" t="str">
        <f>IFERROR(__xludf.DUMMYFUNCTION("""COMPUTED_VALUE"""),"TypeScript")</f>
        <v>TypeScript</v>
      </c>
    </row>
    <row r="8441">
      <c r="B8441" s="1" t="str">
        <f>IFERROR(__xludf.DUMMYFUNCTION("""COMPUTED_VALUE"""),"C#;HTML/CSS;JavaScript;SQL;TypeScript")</f>
        <v>C#;HTML/CSS;JavaScript;SQL;TypeScript</v>
      </c>
      <c r="E8441" s="1" t="str">
        <f>IFERROR(__xludf.DUMMYFUNCTION("UNIQUE(SPLIT(B8441,"";""))"),"C#")</f>
        <v>C#</v>
      </c>
      <c r="F8441" s="1" t="str">
        <f>IFERROR(__xludf.DUMMYFUNCTION("""COMPUTED_VALUE"""),"HTML/CSS")</f>
        <v>HTML/CSS</v>
      </c>
      <c r="G8441" s="1" t="str">
        <f>IFERROR(__xludf.DUMMYFUNCTION("""COMPUTED_VALUE"""),"JavaScript")</f>
        <v>JavaScript</v>
      </c>
      <c r="H8441" s="1" t="str">
        <f>IFERROR(__xludf.DUMMYFUNCTION("""COMPUTED_VALUE"""),"SQL")</f>
        <v>SQL</v>
      </c>
      <c r="I8441" s="1" t="str">
        <f>IFERROR(__xludf.DUMMYFUNCTION("""COMPUTED_VALUE"""),"TypeScript")</f>
        <v>TypeScript</v>
      </c>
    </row>
    <row r="8442">
      <c r="B8442" s="1" t="str">
        <f>IFERROR(__xludf.DUMMYFUNCTION("""COMPUTED_VALUE"""),"Go;HTML/CSS;JavaScript;Python;Rust;SQL;TypeScript;WebAssembly")</f>
        <v>Go;HTML/CSS;JavaScript;Python;Rust;SQL;TypeScript;WebAssembly</v>
      </c>
      <c r="E8442" s="1" t="str">
        <f>IFERROR(__xludf.DUMMYFUNCTION("UNIQUE(SPLIT(B8442,"";""))"),"Go")</f>
        <v>Go</v>
      </c>
      <c r="F8442" s="1" t="str">
        <f>IFERROR(__xludf.DUMMYFUNCTION("""COMPUTED_VALUE"""),"HTML/CSS")</f>
        <v>HTML/CSS</v>
      </c>
      <c r="G8442" s="1" t="str">
        <f>IFERROR(__xludf.DUMMYFUNCTION("""COMPUTED_VALUE"""),"JavaScript")</f>
        <v>JavaScript</v>
      </c>
      <c r="H8442" s="1" t="str">
        <f>IFERROR(__xludf.DUMMYFUNCTION("""COMPUTED_VALUE"""),"Python")</f>
        <v>Python</v>
      </c>
      <c r="I8442" s="1" t="str">
        <f>IFERROR(__xludf.DUMMYFUNCTION("""COMPUTED_VALUE"""),"Rust")</f>
        <v>Rust</v>
      </c>
      <c r="J8442" s="1" t="str">
        <f>IFERROR(__xludf.DUMMYFUNCTION("""COMPUTED_VALUE"""),"SQL")</f>
        <v>SQL</v>
      </c>
      <c r="K8442" s="1" t="str">
        <f>IFERROR(__xludf.DUMMYFUNCTION("""COMPUTED_VALUE"""),"TypeScript")</f>
        <v>TypeScript</v>
      </c>
      <c r="L8442" s="1" t="str">
        <f>IFERROR(__xludf.DUMMYFUNCTION("""COMPUTED_VALUE"""),"WebAssembly")</f>
        <v>WebAssembly</v>
      </c>
    </row>
    <row r="8443">
      <c r="B8443" s="1" t="str">
        <f>IFERROR(__xludf.DUMMYFUNCTION("""COMPUTED_VALUE"""),"Bash/Shell/PowerShell;C;Go;HTML/CSS;Java;JavaScript;Python;TypeScript")</f>
        <v>Bash/Shell/PowerShell;C;Go;HTML/CSS;Java;JavaScript;Python;TypeScript</v>
      </c>
      <c r="E8443" s="1" t="str">
        <f>IFERROR(__xludf.DUMMYFUNCTION("UNIQUE(SPLIT(B8443,"";""))"),"Bash/Shell/PowerShell")</f>
        <v>Bash/Shell/PowerShell</v>
      </c>
      <c r="F8443" s="1" t="str">
        <f>IFERROR(__xludf.DUMMYFUNCTION("""COMPUTED_VALUE"""),"C")</f>
        <v>C</v>
      </c>
      <c r="G8443" s="1" t="str">
        <f>IFERROR(__xludf.DUMMYFUNCTION("""COMPUTED_VALUE"""),"Go")</f>
        <v>Go</v>
      </c>
      <c r="H8443" s="1" t="str">
        <f>IFERROR(__xludf.DUMMYFUNCTION("""COMPUTED_VALUE"""),"HTML/CSS")</f>
        <v>HTML/CSS</v>
      </c>
      <c r="I8443" s="1" t="str">
        <f>IFERROR(__xludf.DUMMYFUNCTION("""COMPUTED_VALUE"""),"Java")</f>
        <v>Java</v>
      </c>
      <c r="J8443" s="1" t="str">
        <f>IFERROR(__xludf.DUMMYFUNCTION("""COMPUTED_VALUE"""),"JavaScript")</f>
        <v>JavaScript</v>
      </c>
      <c r="K8443" s="1" t="str">
        <f>IFERROR(__xludf.DUMMYFUNCTION("""COMPUTED_VALUE"""),"Python")</f>
        <v>Python</v>
      </c>
      <c r="L8443" s="1" t="str">
        <f>IFERROR(__xludf.DUMMYFUNCTION("""COMPUTED_VALUE"""),"TypeScript")</f>
        <v>TypeScript</v>
      </c>
    </row>
    <row r="8444">
      <c r="B8444" s="1" t="str">
        <f>IFERROR(__xludf.DUMMYFUNCTION("""COMPUTED_VALUE"""),"HTML/CSS;JavaScript;TypeScript")</f>
        <v>HTML/CSS;JavaScript;TypeScript</v>
      </c>
      <c r="E8444" s="1" t="str">
        <f>IFERROR(__xludf.DUMMYFUNCTION("UNIQUE(SPLIT(B8444,"";""))"),"HTML/CSS")</f>
        <v>HTML/CSS</v>
      </c>
      <c r="F8444" s="1" t="str">
        <f>IFERROR(__xludf.DUMMYFUNCTION("""COMPUTED_VALUE"""),"JavaScript")</f>
        <v>JavaScript</v>
      </c>
      <c r="G8444" s="1" t="str">
        <f>IFERROR(__xludf.DUMMYFUNCTION("""COMPUTED_VALUE"""),"TypeScript")</f>
        <v>TypeScript</v>
      </c>
    </row>
    <row r="8445">
      <c r="B8445" s="1" t="str">
        <f>IFERROR(__xludf.DUMMYFUNCTION("""COMPUTED_VALUE"""),"HTML/CSS;JavaScript;PHP")</f>
        <v>HTML/CSS;JavaScript;PHP</v>
      </c>
      <c r="E8445" s="1" t="str">
        <f>IFERROR(__xludf.DUMMYFUNCTION("UNIQUE(SPLIT(B8445,"";""))"),"HTML/CSS")</f>
        <v>HTML/CSS</v>
      </c>
      <c r="F8445" s="1" t="str">
        <f>IFERROR(__xludf.DUMMYFUNCTION("""COMPUTED_VALUE"""),"JavaScript")</f>
        <v>JavaScript</v>
      </c>
      <c r="G8445" s="1" t="str">
        <f>IFERROR(__xludf.DUMMYFUNCTION("""COMPUTED_VALUE"""),"PHP")</f>
        <v>PHP</v>
      </c>
    </row>
    <row r="8446">
      <c r="B8446" s="1" t="str">
        <f>IFERROR(__xludf.DUMMYFUNCTION("""COMPUTED_VALUE"""),"HTML/CSS;Java;JavaScript;PHP;Ruby;SQL;TypeScript;VBA")</f>
        <v>HTML/CSS;Java;JavaScript;PHP;Ruby;SQL;TypeScript;VBA</v>
      </c>
      <c r="E8446" s="1" t="str">
        <f>IFERROR(__xludf.DUMMYFUNCTION("UNIQUE(SPLIT(B8446,"";""))"),"HTML/CSS")</f>
        <v>HTML/CSS</v>
      </c>
      <c r="F8446" s="1" t="str">
        <f>IFERROR(__xludf.DUMMYFUNCTION("""COMPUTED_VALUE"""),"Java")</f>
        <v>Java</v>
      </c>
      <c r="G8446" s="1" t="str">
        <f>IFERROR(__xludf.DUMMYFUNCTION("""COMPUTED_VALUE"""),"JavaScript")</f>
        <v>JavaScript</v>
      </c>
      <c r="H8446" s="1" t="str">
        <f>IFERROR(__xludf.DUMMYFUNCTION("""COMPUTED_VALUE"""),"PHP")</f>
        <v>PHP</v>
      </c>
      <c r="I8446" s="1" t="str">
        <f>IFERROR(__xludf.DUMMYFUNCTION("""COMPUTED_VALUE"""),"Ruby")</f>
        <v>Ruby</v>
      </c>
      <c r="J8446" s="1" t="str">
        <f>IFERROR(__xludf.DUMMYFUNCTION("""COMPUTED_VALUE"""),"SQL")</f>
        <v>SQL</v>
      </c>
      <c r="K8446" s="1" t="str">
        <f>IFERROR(__xludf.DUMMYFUNCTION("""COMPUTED_VALUE"""),"TypeScript")</f>
        <v>TypeScript</v>
      </c>
      <c r="L8446" s="1" t="str">
        <f>IFERROR(__xludf.DUMMYFUNCTION("""COMPUTED_VALUE"""),"VBA")</f>
        <v>VBA</v>
      </c>
    </row>
    <row r="8447">
      <c r="B8447" s="1" t="str">
        <f>IFERROR(__xludf.DUMMYFUNCTION("""COMPUTED_VALUE"""),"C#;HTML/CSS;JavaScript;SQL")</f>
        <v>C#;HTML/CSS;JavaScript;SQL</v>
      </c>
      <c r="E8447" s="1" t="str">
        <f>IFERROR(__xludf.DUMMYFUNCTION("UNIQUE(SPLIT(B8447,"";""))"),"C#")</f>
        <v>C#</v>
      </c>
      <c r="F8447" s="1" t="str">
        <f>IFERROR(__xludf.DUMMYFUNCTION("""COMPUTED_VALUE"""),"HTML/CSS")</f>
        <v>HTML/CSS</v>
      </c>
      <c r="G8447" s="1" t="str">
        <f>IFERROR(__xludf.DUMMYFUNCTION("""COMPUTED_VALUE"""),"JavaScript")</f>
        <v>JavaScript</v>
      </c>
      <c r="H8447" s="1" t="str">
        <f>IFERROR(__xludf.DUMMYFUNCTION("""COMPUTED_VALUE"""),"SQL")</f>
        <v>SQL</v>
      </c>
    </row>
    <row r="8448">
      <c r="B8448" s="1" t="str">
        <f>IFERROR(__xludf.DUMMYFUNCTION("""COMPUTED_VALUE"""),"Bash/Shell/PowerShell;HTML/CSS;JavaScript;PHP;Python;SQL;TypeScript")</f>
        <v>Bash/Shell/PowerShell;HTML/CSS;JavaScript;PHP;Python;SQL;TypeScript</v>
      </c>
      <c r="E8448" s="1" t="str">
        <f>IFERROR(__xludf.DUMMYFUNCTION("UNIQUE(SPLIT(B8448,"";""))"),"Bash/Shell/PowerShell")</f>
        <v>Bash/Shell/PowerShell</v>
      </c>
      <c r="F8448" s="1" t="str">
        <f>IFERROR(__xludf.DUMMYFUNCTION("""COMPUTED_VALUE"""),"HTML/CSS")</f>
        <v>HTML/CSS</v>
      </c>
      <c r="G8448" s="1" t="str">
        <f>IFERROR(__xludf.DUMMYFUNCTION("""COMPUTED_VALUE"""),"JavaScript")</f>
        <v>JavaScript</v>
      </c>
      <c r="H8448" s="1" t="str">
        <f>IFERROR(__xludf.DUMMYFUNCTION("""COMPUTED_VALUE"""),"PHP")</f>
        <v>PHP</v>
      </c>
      <c r="I8448" s="1" t="str">
        <f>IFERROR(__xludf.DUMMYFUNCTION("""COMPUTED_VALUE"""),"Python")</f>
        <v>Python</v>
      </c>
      <c r="J8448" s="1" t="str">
        <f>IFERROR(__xludf.DUMMYFUNCTION("""COMPUTED_VALUE"""),"SQL")</f>
        <v>SQL</v>
      </c>
      <c r="K8448" s="1" t="str">
        <f>IFERROR(__xludf.DUMMYFUNCTION("""COMPUTED_VALUE"""),"TypeScript")</f>
        <v>TypeScript</v>
      </c>
    </row>
    <row r="8449">
      <c r="B8449" s="1" t="str">
        <f>IFERROR(__xludf.DUMMYFUNCTION("""COMPUTED_VALUE"""),"C++;C#;Python;SQL;VBA")</f>
        <v>C++;C#;Python;SQL;VBA</v>
      </c>
      <c r="E8449" s="1" t="str">
        <f>IFERROR(__xludf.DUMMYFUNCTION("UNIQUE(SPLIT(B8449,"";""))"),"C++")</f>
        <v>C++</v>
      </c>
      <c r="F8449" s="1" t="str">
        <f>IFERROR(__xludf.DUMMYFUNCTION("""COMPUTED_VALUE"""),"C#")</f>
        <v>C#</v>
      </c>
      <c r="G8449" s="1" t="str">
        <f>IFERROR(__xludf.DUMMYFUNCTION("""COMPUTED_VALUE"""),"Python")</f>
        <v>Python</v>
      </c>
      <c r="H8449" s="1" t="str">
        <f>IFERROR(__xludf.DUMMYFUNCTION("""COMPUTED_VALUE"""),"SQL")</f>
        <v>SQL</v>
      </c>
      <c r="I8449" s="1" t="str">
        <f>IFERROR(__xludf.DUMMYFUNCTION("""COMPUTED_VALUE"""),"VBA")</f>
        <v>VBA</v>
      </c>
    </row>
    <row r="8450">
      <c r="B8450" s="1" t="str">
        <f>IFERROR(__xludf.DUMMYFUNCTION("""COMPUTED_VALUE"""),"Bash/Shell/PowerShell;HTML/CSS;JavaScript;PHP;Python")</f>
        <v>Bash/Shell/PowerShell;HTML/CSS;JavaScript;PHP;Python</v>
      </c>
      <c r="E8450" s="1" t="str">
        <f>IFERROR(__xludf.DUMMYFUNCTION("UNIQUE(SPLIT(B8450,"";""))"),"Bash/Shell/PowerShell")</f>
        <v>Bash/Shell/PowerShell</v>
      </c>
      <c r="F8450" s="1" t="str">
        <f>IFERROR(__xludf.DUMMYFUNCTION("""COMPUTED_VALUE"""),"HTML/CSS")</f>
        <v>HTML/CSS</v>
      </c>
      <c r="G8450" s="1" t="str">
        <f>IFERROR(__xludf.DUMMYFUNCTION("""COMPUTED_VALUE"""),"JavaScript")</f>
        <v>JavaScript</v>
      </c>
      <c r="H8450" s="1" t="str">
        <f>IFERROR(__xludf.DUMMYFUNCTION("""COMPUTED_VALUE"""),"PHP")</f>
        <v>PHP</v>
      </c>
      <c r="I8450" s="1" t="str">
        <f>IFERROR(__xludf.DUMMYFUNCTION("""COMPUTED_VALUE"""),"Python")</f>
        <v>Python</v>
      </c>
    </row>
    <row r="8451">
      <c r="B8451" s="1" t="str">
        <f>IFERROR(__xludf.DUMMYFUNCTION("""COMPUTED_VALUE"""),"Bash/Shell/PowerShell;PHP;SQL")</f>
        <v>Bash/Shell/PowerShell;PHP;SQL</v>
      </c>
      <c r="E8451" s="1" t="str">
        <f>IFERROR(__xludf.DUMMYFUNCTION("UNIQUE(SPLIT(B8451,"";""))"),"Bash/Shell/PowerShell")</f>
        <v>Bash/Shell/PowerShell</v>
      </c>
      <c r="F8451" s="1" t="str">
        <f>IFERROR(__xludf.DUMMYFUNCTION("""COMPUTED_VALUE"""),"PHP")</f>
        <v>PHP</v>
      </c>
      <c r="G8451" s="1" t="str">
        <f>IFERROR(__xludf.DUMMYFUNCTION("""COMPUTED_VALUE"""),"SQL")</f>
        <v>SQL</v>
      </c>
    </row>
    <row r="8452">
      <c r="B8452" s="1" t="str">
        <f>IFERROR(__xludf.DUMMYFUNCTION("""COMPUTED_VALUE"""),"C++;Go;Python")</f>
        <v>C++;Go;Python</v>
      </c>
      <c r="E8452" s="1" t="str">
        <f>IFERROR(__xludf.DUMMYFUNCTION("UNIQUE(SPLIT(B8452,"";""))"),"C++")</f>
        <v>C++</v>
      </c>
      <c r="F8452" s="1" t="str">
        <f>IFERROR(__xludf.DUMMYFUNCTION("""COMPUTED_VALUE"""),"Go")</f>
        <v>Go</v>
      </c>
      <c r="G8452" s="1" t="str">
        <f>IFERROR(__xludf.DUMMYFUNCTION("""COMPUTED_VALUE"""),"Python")</f>
        <v>Python</v>
      </c>
    </row>
    <row r="8453">
      <c r="B8453" s="1" t="str">
        <f>IFERROR(__xludf.DUMMYFUNCTION("""COMPUTED_VALUE"""),"Bash/Shell/PowerShell;C++;C#;HTML/CSS;JavaScript;SQL;TypeScript")</f>
        <v>Bash/Shell/PowerShell;C++;C#;HTML/CSS;JavaScript;SQL;TypeScript</v>
      </c>
      <c r="E8453" s="1" t="str">
        <f>IFERROR(__xludf.DUMMYFUNCTION("UNIQUE(SPLIT(B8453,"";""))"),"Bash/Shell/PowerShell")</f>
        <v>Bash/Shell/PowerShell</v>
      </c>
      <c r="F8453" s="1" t="str">
        <f>IFERROR(__xludf.DUMMYFUNCTION("""COMPUTED_VALUE"""),"C++")</f>
        <v>C++</v>
      </c>
      <c r="G8453" s="1" t="str">
        <f>IFERROR(__xludf.DUMMYFUNCTION("""COMPUTED_VALUE"""),"C#")</f>
        <v>C#</v>
      </c>
      <c r="H8453" s="1" t="str">
        <f>IFERROR(__xludf.DUMMYFUNCTION("""COMPUTED_VALUE"""),"HTML/CSS")</f>
        <v>HTML/CSS</v>
      </c>
      <c r="I8453" s="1" t="str">
        <f>IFERROR(__xludf.DUMMYFUNCTION("""COMPUTED_VALUE"""),"JavaScript")</f>
        <v>JavaScript</v>
      </c>
      <c r="J8453" s="1" t="str">
        <f>IFERROR(__xludf.DUMMYFUNCTION("""COMPUTED_VALUE"""),"SQL")</f>
        <v>SQL</v>
      </c>
      <c r="K8453" s="1" t="str">
        <f>IFERROR(__xludf.DUMMYFUNCTION("""COMPUTED_VALUE"""),"TypeScript")</f>
        <v>TypeScript</v>
      </c>
    </row>
    <row r="8454">
      <c r="B8454" s="1" t="str">
        <f>IFERROR(__xludf.DUMMYFUNCTION("""COMPUTED_VALUE"""),"C#;JavaScript;SQL;Other(s):")</f>
        <v>C#;JavaScript;SQL;Other(s):</v>
      </c>
      <c r="E8454" s="1" t="str">
        <f>IFERROR(__xludf.DUMMYFUNCTION("UNIQUE(SPLIT(B8454,"";""))"),"C#")</f>
        <v>C#</v>
      </c>
      <c r="F8454" s="1" t="str">
        <f>IFERROR(__xludf.DUMMYFUNCTION("""COMPUTED_VALUE"""),"JavaScript")</f>
        <v>JavaScript</v>
      </c>
      <c r="G8454" s="1" t="str">
        <f>IFERROR(__xludf.DUMMYFUNCTION("""COMPUTED_VALUE"""),"SQL")</f>
        <v>SQL</v>
      </c>
      <c r="H8454" s="1" t="str">
        <f>IFERROR(__xludf.DUMMYFUNCTION("""COMPUTED_VALUE"""),"Other(s):")</f>
        <v>Other(s):</v>
      </c>
    </row>
    <row r="8455">
      <c r="B8455" s="1" t="str">
        <f>IFERROR(__xludf.DUMMYFUNCTION("""COMPUTED_VALUE"""),"Bash/Shell/PowerShell;C;C++")</f>
        <v>Bash/Shell/PowerShell;C;C++</v>
      </c>
      <c r="E8455" s="1" t="str">
        <f>IFERROR(__xludf.DUMMYFUNCTION("UNIQUE(SPLIT(B8455,"";""))"),"Bash/Shell/PowerShell")</f>
        <v>Bash/Shell/PowerShell</v>
      </c>
      <c r="F8455" s="1" t="str">
        <f>IFERROR(__xludf.DUMMYFUNCTION("""COMPUTED_VALUE"""),"C")</f>
        <v>C</v>
      </c>
      <c r="G8455" s="1" t="str">
        <f>IFERROR(__xludf.DUMMYFUNCTION("""COMPUTED_VALUE"""),"C++")</f>
        <v>C++</v>
      </c>
    </row>
    <row r="8456">
      <c r="B8456" s="1" t="str">
        <f>IFERROR(__xludf.DUMMYFUNCTION("""COMPUTED_VALUE"""),"Bash/Shell/PowerShell;C++;HTML/CSS;Java;JavaScript;PHP;Python")</f>
        <v>Bash/Shell/PowerShell;C++;HTML/CSS;Java;JavaScript;PHP;Python</v>
      </c>
      <c r="E8456" s="1" t="str">
        <f>IFERROR(__xludf.DUMMYFUNCTION("UNIQUE(SPLIT(B8456,"";""))"),"Bash/Shell/PowerShell")</f>
        <v>Bash/Shell/PowerShell</v>
      </c>
      <c r="F8456" s="1" t="str">
        <f>IFERROR(__xludf.DUMMYFUNCTION("""COMPUTED_VALUE"""),"C++")</f>
        <v>C++</v>
      </c>
      <c r="G8456" s="1" t="str">
        <f>IFERROR(__xludf.DUMMYFUNCTION("""COMPUTED_VALUE"""),"HTML/CSS")</f>
        <v>HTML/CSS</v>
      </c>
      <c r="H8456" s="1" t="str">
        <f>IFERROR(__xludf.DUMMYFUNCTION("""COMPUTED_VALUE"""),"Java")</f>
        <v>Java</v>
      </c>
      <c r="I8456" s="1" t="str">
        <f>IFERROR(__xludf.DUMMYFUNCTION("""COMPUTED_VALUE"""),"JavaScript")</f>
        <v>JavaScript</v>
      </c>
      <c r="J8456" s="1" t="str">
        <f>IFERROR(__xludf.DUMMYFUNCTION("""COMPUTED_VALUE"""),"PHP")</f>
        <v>PHP</v>
      </c>
      <c r="K8456" s="1" t="str">
        <f>IFERROR(__xludf.DUMMYFUNCTION("""COMPUTED_VALUE"""),"Python")</f>
        <v>Python</v>
      </c>
    </row>
    <row r="8457">
      <c r="B8457" s="1" t="str">
        <f>IFERROR(__xludf.DUMMYFUNCTION("""COMPUTED_VALUE"""),"C#;HTML/CSS;JavaScript;Python;SQL;TypeScript")</f>
        <v>C#;HTML/CSS;JavaScript;Python;SQL;TypeScript</v>
      </c>
      <c r="E8457" s="1" t="str">
        <f>IFERROR(__xludf.DUMMYFUNCTION("UNIQUE(SPLIT(B8457,"";""))"),"C#")</f>
        <v>C#</v>
      </c>
      <c r="F8457" s="1" t="str">
        <f>IFERROR(__xludf.DUMMYFUNCTION("""COMPUTED_VALUE"""),"HTML/CSS")</f>
        <v>HTML/CSS</v>
      </c>
      <c r="G8457" s="1" t="str">
        <f>IFERROR(__xludf.DUMMYFUNCTION("""COMPUTED_VALUE"""),"JavaScript")</f>
        <v>JavaScript</v>
      </c>
      <c r="H8457" s="1" t="str">
        <f>IFERROR(__xludf.DUMMYFUNCTION("""COMPUTED_VALUE"""),"Python")</f>
        <v>Python</v>
      </c>
      <c r="I8457" s="1" t="str">
        <f>IFERROR(__xludf.DUMMYFUNCTION("""COMPUTED_VALUE"""),"SQL")</f>
        <v>SQL</v>
      </c>
      <c r="J8457" s="1" t="str">
        <f>IFERROR(__xludf.DUMMYFUNCTION("""COMPUTED_VALUE"""),"TypeScript")</f>
        <v>TypeScript</v>
      </c>
    </row>
    <row r="8458">
      <c r="B8458" s="1" t="str">
        <f>IFERROR(__xludf.DUMMYFUNCTION("""COMPUTED_VALUE"""),"Bash/Shell/PowerShell;HTML/CSS;Python;SQL")</f>
        <v>Bash/Shell/PowerShell;HTML/CSS;Python;SQL</v>
      </c>
      <c r="E8458" s="1" t="str">
        <f>IFERROR(__xludf.DUMMYFUNCTION("UNIQUE(SPLIT(B8458,"";""))"),"Bash/Shell/PowerShell")</f>
        <v>Bash/Shell/PowerShell</v>
      </c>
      <c r="F8458" s="1" t="str">
        <f>IFERROR(__xludf.DUMMYFUNCTION("""COMPUTED_VALUE"""),"HTML/CSS")</f>
        <v>HTML/CSS</v>
      </c>
      <c r="G8458" s="1" t="str">
        <f>IFERROR(__xludf.DUMMYFUNCTION("""COMPUTED_VALUE"""),"Python")</f>
        <v>Python</v>
      </c>
      <c r="H8458" s="1" t="str">
        <f>IFERROR(__xludf.DUMMYFUNCTION("""COMPUTED_VALUE"""),"SQL")</f>
        <v>SQL</v>
      </c>
    </row>
    <row r="8459">
      <c r="B8459" s="1" t="str">
        <f>IFERROR(__xludf.DUMMYFUNCTION("""COMPUTED_VALUE"""),"C#;HTML/CSS;JavaScript;Python;TypeScript")</f>
        <v>C#;HTML/CSS;JavaScript;Python;TypeScript</v>
      </c>
      <c r="E8459" s="1" t="str">
        <f>IFERROR(__xludf.DUMMYFUNCTION("UNIQUE(SPLIT(B8459,"";""))"),"C#")</f>
        <v>C#</v>
      </c>
      <c r="F8459" s="1" t="str">
        <f>IFERROR(__xludf.DUMMYFUNCTION("""COMPUTED_VALUE"""),"HTML/CSS")</f>
        <v>HTML/CSS</v>
      </c>
      <c r="G8459" s="1" t="str">
        <f>IFERROR(__xludf.DUMMYFUNCTION("""COMPUTED_VALUE"""),"JavaScript")</f>
        <v>JavaScript</v>
      </c>
      <c r="H8459" s="1" t="str">
        <f>IFERROR(__xludf.DUMMYFUNCTION("""COMPUTED_VALUE"""),"Python")</f>
        <v>Python</v>
      </c>
      <c r="I8459" s="1" t="str">
        <f>IFERROR(__xludf.DUMMYFUNCTION("""COMPUTED_VALUE"""),"TypeScript")</f>
        <v>TypeScript</v>
      </c>
    </row>
    <row r="8460">
      <c r="B8460" s="1" t="str">
        <f>IFERROR(__xludf.DUMMYFUNCTION("""COMPUTED_VALUE"""),"Assembly;Bash/Shell/PowerShell;C;C++;C#;Kotlin;Objective-C;PHP;SQL;Swift")</f>
        <v>Assembly;Bash/Shell/PowerShell;C;C++;C#;Kotlin;Objective-C;PHP;SQL;Swift</v>
      </c>
      <c r="E8460" s="1" t="str">
        <f>IFERROR(__xludf.DUMMYFUNCTION("UNIQUE(SPLIT(B8460,"";""))"),"Assembly")</f>
        <v>Assembly</v>
      </c>
      <c r="F8460" s="1" t="str">
        <f>IFERROR(__xludf.DUMMYFUNCTION("""COMPUTED_VALUE"""),"Bash/Shell/PowerShell")</f>
        <v>Bash/Shell/PowerShell</v>
      </c>
      <c r="G8460" s="1" t="str">
        <f>IFERROR(__xludf.DUMMYFUNCTION("""COMPUTED_VALUE"""),"C")</f>
        <v>C</v>
      </c>
      <c r="H8460" s="1" t="str">
        <f>IFERROR(__xludf.DUMMYFUNCTION("""COMPUTED_VALUE"""),"C++")</f>
        <v>C++</v>
      </c>
      <c r="I8460" s="1" t="str">
        <f>IFERROR(__xludf.DUMMYFUNCTION("""COMPUTED_VALUE"""),"C#")</f>
        <v>C#</v>
      </c>
      <c r="J8460" s="1" t="str">
        <f>IFERROR(__xludf.DUMMYFUNCTION("""COMPUTED_VALUE"""),"Kotlin")</f>
        <v>Kotlin</v>
      </c>
      <c r="K8460" s="1" t="str">
        <f>IFERROR(__xludf.DUMMYFUNCTION("""COMPUTED_VALUE"""),"Objective-C")</f>
        <v>Objective-C</v>
      </c>
      <c r="L8460" s="1" t="str">
        <f>IFERROR(__xludf.DUMMYFUNCTION("""COMPUTED_VALUE"""),"PHP")</f>
        <v>PHP</v>
      </c>
      <c r="M8460" s="1" t="str">
        <f>IFERROR(__xludf.DUMMYFUNCTION("""COMPUTED_VALUE"""),"SQL")</f>
        <v>SQL</v>
      </c>
      <c r="N8460" s="1" t="str">
        <f>IFERROR(__xludf.DUMMYFUNCTION("""COMPUTED_VALUE"""),"Swift")</f>
        <v>Swift</v>
      </c>
    </row>
    <row r="8461">
      <c r="B8461" s="1" t="str">
        <f>IFERROR(__xludf.DUMMYFUNCTION("""COMPUTED_VALUE"""),"Java;SQL")</f>
        <v>Java;SQL</v>
      </c>
      <c r="E8461" s="1" t="str">
        <f>IFERROR(__xludf.DUMMYFUNCTION("UNIQUE(SPLIT(B8461,"";""))"),"Java")</f>
        <v>Java</v>
      </c>
      <c r="F8461" s="1" t="str">
        <f>IFERROR(__xludf.DUMMYFUNCTION("""COMPUTED_VALUE"""),"SQL")</f>
        <v>SQL</v>
      </c>
    </row>
    <row r="8462">
      <c r="B8462" s="1" t="str">
        <f>IFERROR(__xludf.DUMMYFUNCTION("""COMPUTED_VALUE"""),"Bash/Shell/PowerShell;HTML/CSS;JavaScript;PHP")</f>
        <v>Bash/Shell/PowerShell;HTML/CSS;JavaScript;PHP</v>
      </c>
      <c r="E8462" s="1" t="str">
        <f>IFERROR(__xludf.DUMMYFUNCTION("UNIQUE(SPLIT(B8462,"";""))"),"Bash/Shell/PowerShell")</f>
        <v>Bash/Shell/PowerShell</v>
      </c>
      <c r="F8462" s="1" t="str">
        <f>IFERROR(__xludf.DUMMYFUNCTION("""COMPUTED_VALUE"""),"HTML/CSS")</f>
        <v>HTML/CSS</v>
      </c>
      <c r="G8462" s="1" t="str">
        <f>IFERROR(__xludf.DUMMYFUNCTION("""COMPUTED_VALUE"""),"JavaScript")</f>
        <v>JavaScript</v>
      </c>
      <c r="H8462" s="1" t="str">
        <f>IFERROR(__xludf.DUMMYFUNCTION("""COMPUTED_VALUE"""),"PHP")</f>
        <v>PHP</v>
      </c>
    </row>
    <row r="8463">
      <c r="B8463" s="1" t="str">
        <f>IFERROR(__xludf.DUMMYFUNCTION("""COMPUTED_VALUE"""),"C;C++;HTML/CSS;JavaScript;PHP;Swift")</f>
        <v>C;C++;HTML/CSS;JavaScript;PHP;Swift</v>
      </c>
      <c r="E8463" s="1" t="str">
        <f>IFERROR(__xludf.DUMMYFUNCTION("UNIQUE(SPLIT(B8463,"";""))"),"C")</f>
        <v>C</v>
      </c>
      <c r="F8463" s="1" t="str">
        <f>IFERROR(__xludf.DUMMYFUNCTION("""COMPUTED_VALUE"""),"C++")</f>
        <v>C++</v>
      </c>
      <c r="G8463" s="1" t="str">
        <f>IFERROR(__xludf.DUMMYFUNCTION("""COMPUTED_VALUE"""),"HTML/CSS")</f>
        <v>HTML/CSS</v>
      </c>
      <c r="H8463" s="1" t="str">
        <f>IFERROR(__xludf.DUMMYFUNCTION("""COMPUTED_VALUE"""),"JavaScript")</f>
        <v>JavaScript</v>
      </c>
      <c r="I8463" s="1" t="str">
        <f>IFERROR(__xludf.DUMMYFUNCTION("""COMPUTED_VALUE"""),"PHP")</f>
        <v>PHP</v>
      </c>
      <c r="J8463" s="1" t="str">
        <f>IFERROR(__xludf.DUMMYFUNCTION("""COMPUTED_VALUE"""),"Swift")</f>
        <v>Swift</v>
      </c>
    </row>
    <row r="8464">
      <c r="B8464" s="1" t="str">
        <f>IFERROR(__xludf.DUMMYFUNCTION("""COMPUTED_VALUE"""),"C++;Java;Kotlin;Objective-C")</f>
        <v>C++;Java;Kotlin;Objective-C</v>
      </c>
      <c r="E8464" s="1" t="str">
        <f>IFERROR(__xludf.DUMMYFUNCTION("UNIQUE(SPLIT(B8464,"";""))"),"C++")</f>
        <v>C++</v>
      </c>
      <c r="F8464" s="1" t="str">
        <f>IFERROR(__xludf.DUMMYFUNCTION("""COMPUTED_VALUE"""),"Java")</f>
        <v>Java</v>
      </c>
      <c r="G8464" s="1" t="str">
        <f>IFERROR(__xludf.DUMMYFUNCTION("""COMPUTED_VALUE"""),"Kotlin")</f>
        <v>Kotlin</v>
      </c>
      <c r="H8464" s="1" t="str">
        <f>IFERROR(__xludf.DUMMYFUNCTION("""COMPUTED_VALUE"""),"Objective-C")</f>
        <v>Objective-C</v>
      </c>
    </row>
    <row r="8465">
      <c r="B8465" s="1" t="str">
        <f>IFERROR(__xludf.DUMMYFUNCTION("""COMPUTED_VALUE"""),"C++;C#;HTML/CSS;JavaScript;SQL;TypeScript")</f>
        <v>C++;C#;HTML/CSS;JavaScript;SQL;TypeScript</v>
      </c>
      <c r="E8465" s="1" t="str">
        <f>IFERROR(__xludf.DUMMYFUNCTION("UNIQUE(SPLIT(B8465,"";""))"),"C++")</f>
        <v>C++</v>
      </c>
      <c r="F8465" s="1" t="str">
        <f>IFERROR(__xludf.DUMMYFUNCTION("""COMPUTED_VALUE"""),"C#")</f>
        <v>C#</v>
      </c>
      <c r="G8465" s="1" t="str">
        <f>IFERROR(__xludf.DUMMYFUNCTION("""COMPUTED_VALUE"""),"HTML/CSS")</f>
        <v>HTML/CSS</v>
      </c>
      <c r="H8465" s="1" t="str">
        <f>IFERROR(__xludf.DUMMYFUNCTION("""COMPUTED_VALUE"""),"JavaScript")</f>
        <v>JavaScript</v>
      </c>
      <c r="I8465" s="1" t="str">
        <f>IFERROR(__xludf.DUMMYFUNCTION("""COMPUTED_VALUE"""),"SQL")</f>
        <v>SQL</v>
      </c>
      <c r="J8465" s="1" t="str">
        <f>IFERROR(__xludf.DUMMYFUNCTION("""COMPUTED_VALUE"""),"TypeScript")</f>
        <v>TypeScript</v>
      </c>
    </row>
    <row r="8466">
      <c r="B8466" s="1" t="str">
        <f>IFERROR(__xludf.DUMMYFUNCTION("""COMPUTED_VALUE"""),"C;Dart;Java;Kotlin;Python;SQL")</f>
        <v>C;Dart;Java;Kotlin;Python;SQL</v>
      </c>
      <c r="E8466" s="1" t="str">
        <f>IFERROR(__xludf.DUMMYFUNCTION("UNIQUE(SPLIT(B8466,"";""))"),"C")</f>
        <v>C</v>
      </c>
      <c r="F8466" s="1" t="str">
        <f>IFERROR(__xludf.DUMMYFUNCTION("""COMPUTED_VALUE"""),"Dart")</f>
        <v>Dart</v>
      </c>
      <c r="G8466" s="1" t="str">
        <f>IFERROR(__xludf.DUMMYFUNCTION("""COMPUTED_VALUE"""),"Java")</f>
        <v>Java</v>
      </c>
      <c r="H8466" s="1" t="str">
        <f>IFERROR(__xludf.DUMMYFUNCTION("""COMPUTED_VALUE"""),"Kotlin")</f>
        <v>Kotlin</v>
      </c>
      <c r="I8466" s="1" t="str">
        <f>IFERROR(__xludf.DUMMYFUNCTION("""COMPUTED_VALUE"""),"Python")</f>
        <v>Python</v>
      </c>
      <c r="J8466" s="1" t="str">
        <f>IFERROR(__xludf.DUMMYFUNCTION("""COMPUTED_VALUE"""),"SQL")</f>
        <v>SQL</v>
      </c>
    </row>
    <row r="8467">
      <c r="B8467" s="1" t="str">
        <f>IFERROR(__xludf.DUMMYFUNCTION("""COMPUTED_VALUE"""),"C++;HTML/CSS;Python")</f>
        <v>C++;HTML/CSS;Python</v>
      </c>
      <c r="E8467" s="1" t="str">
        <f>IFERROR(__xludf.DUMMYFUNCTION("UNIQUE(SPLIT(B8467,"";""))"),"C++")</f>
        <v>C++</v>
      </c>
      <c r="F8467" s="1" t="str">
        <f>IFERROR(__xludf.DUMMYFUNCTION("""COMPUTED_VALUE"""),"HTML/CSS")</f>
        <v>HTML/CSS</v>
      </c>
      <c r="G8467" s="1" t="str">
        <f>IFERROR(__xludf.DUMMYFUNCTION("""COMPUTED_VALUE"""),"Python")</f>
        <v>Python</v>
      </c>
    </row>
    <row r="8468">
      <c r="B8468" s="1" t="str">
        <f>IFERROR(__xludf.DUMMYFUNCTION("""COMPUTED_VALUE"""),"HTML/CSS;Java;JavaScript;PHP;Python;SQL")</f>
        <v>HTML/CSS;Java;JavaScript;PHP;Python;SQL</v>
      </c>
      <c r="E8468" s="1" t="str">
        <f>IFERROR(__xludf.DUMMYFUNCTION("UNIQUE(SPLIT(B8468,"";""))"),"HTML/CSS")</f>
        <v>HTML/CSS</v>
      </c>
      <c r="F8468" s="1" t="str">
        <f>IFERROR(__xludf.DUMMYFUNCTION("""COMPUTED_VALUE"""),"Java")</f>
        <v>Java</v>
      </c>
      <c r="G8468" s="1" t="str">
        <f>IFERROR(__xludf.DUMMYFUNCTION("""COMPUTED_VALUE"""),"JavaScript")</f>
        <v>JavaScript</v>
      </c>
      <c r="H8468" s="1" t="str">
        <f>IFERROR(__xludf.DUMMYFUNCTION("""COMPUTED_VALUE"""),"PHP")</f>
        <v>PHP</v>
      </c>
      <c r="I8468" s="1" t="str">
        <f>IFERROR(__xludf.DUMMYFUNCTION("""COMPUTED_VALUE"""),"Python")</f>
        <v>Python</v>
      </c>
      <c r="J8468" s="1" t="str">
        <f>IFERROR(__xludf.DUMMYFUNCTION("""COMPUTED_VALUE"""),"SQL")</f>
        <v>SQL</v>
      </c>
    </row>
    <row r="8469">
      <c r="B8469" s="1" t="str">
        <f>IFERROR(__xludf.DUMMYFUNCTION("""COMPUTED_VALUE"""),"Assembly;Bash/Shell/PowerShell;C;C++;C#;HTML/CSS;Java;JavaScript;PHP;Python;Scala;SQL")</f>
        <v>Assembly;Bash/Shell/PowerShell;C;C++;C#;HTML/CSS;Java;JavaScript;PHP;Python;Scala;SQL</v>
      </c>
      <c r="E8469" s="1" t="str">
        <f>IFERROR(__xludf.DUMMYFUNCTION("UNIQUE(SPLIT(B8469,"";""))"),"Assembly")</f>
        <v>Assembly</v>
      </c>
      <c r="F8469" s="1" t="str">
        <f>IFERROR(__xludf.DUMMYFUNCTION("""COMPUTED_VALUE"""),"Bash/Shell/PowerShell")</f>
        <v>Bash/Shell/PowerShell</v>
      </c>
      <c r="G8469" s="1" t="str">
        <f>IFERROR(__xludf.DUMMYFUNCTION("""COMPUTED_VALUE"""),"C")</f>
        <v>C</v>
      </c>
      <c r="H8469" s="1" t="str">
        <f>IFERROR(__xludf.DUMMYFUNCTION("""COMPUTED_VALUE"""),"C++")</f>
        <v>C++</v>
      </c>
      <c r="I8469" s="1" t="str">
        <f>IFERROR(__xludf.DUMMYFUNCTION("""COMPUTED_VALUE"""),"C#")</f>
        <v>C#</v>
      </c>
      <c r="J8469" s="1" t="str">
        <f>IFERROR(__xludf.DUMMYFUNCTION("""COMPUTED_VALUE"""),"HTML/CSS")</f>
        <v>HTML/CSS</v>
      </c>
      <c r="K8469" s="1" t="str">
        <f>IFERROR(__xludf.DUMMYFUNCTION("""COMPUTED_VALUE"""),"Java")</f>
        <v>Java</v>
      </c>
      <c r="L8469" s="1" t="str">
        <f>IFERROR(__xludf.DUMMYFUNCTION("""COMPUTED_VALUE"""),"JavaScript")</f>
        <v>JavaScript</v>
      </c>
      <c r="M8469" s="1" t="str">
        <f>IFERROR(__xludf.DUMMYFUNCTION("""COMPUTED_VALUE"""),"PHP")</f>
        <v>PHP</v>
      </c>
      <c r="N8469" s="1" t="str">
        <f>IFERROR(__xludf.DUMMYFUNCTION("""COMPUTED_VALUE"""),"Python")</f>
        <v>Python</v>
      </c>
      <c r="O8469" s="1" t="str">
        <f>IFERROR(__xludf.DUMMYFUNCTION("""COMPUTED_VALUE"""),"Scala")</f>
        <v>Scala</v>
      </c>
      <c r="P8469" s="1" t="str">
        <f>IFERROR(__xludf.DUMMYFUNCTION("""COMPUTED_VALUE"""),"SQL")</f>
        <v>SQL</v>
      </c>
    </row>
    <row r="8470">
      <c r="B8470" s="1" t="str">
        <f>IFERROR(__xludf.DUMMYFUNCTION("""COMPUTED_VALUE"""),"C#;HTML/CSS;Java;JavaScript;PHP;Python;SQL")</f>
        <v>C#;HTML/CSS;Java;JavaScript;PHP;Python;SQL</v>
      </c>
      <c r="E8470" s="1" t="str">
        <f>IFERROR(__xludf.DUMMYFUNCTION("UNIQUE(SPLIT(B8470,"";""))"),"C#")</f>
        <v>C#</v>
      </c>
      <c r="F8470" s="1" t="str">
        <f>IFERROR(__xludf.DUMMYFUNCTION("""COMPUTED_VALUE"""),"HTML/CSS")</f>
        <v>HTML/CSS</v>
      </c>
      <c r="G8470" s="1" t="str">
        <f>IFERROR(__xludf.DUMMYFUNCTION("""COMPUTED_VALUE"""),"Java")</f>
        <v>Java</v>
      </c>
      <c r="H8470" s="1" t="str">
        <f>IFERROR(__xludf.DUMMYFUNCTION("""COMPUTED_VALUE"""),"JavaScript")</f>
        <v>JavaScript</v>
      </c>
      <c r="I8470" s="1" t="str">
        <f>IFERROR(__xludf.DUMMYFUNCTION("""COMPUTED_VALUE"""),"PHP")</f>
        <v>PHP</v>
      </c>
      <c r="J8470" s="1" t="str">
        <f>IFERROR(__xludf.DUMMYFUNCTION("""COMPUTED_VALUE"""),"Python")</f>
        <v>Python</v>
      </c>
      <c r="K8470" s="1" t="str">
        <f>IFERROR(__xludf.DUMMYFUNCTION("""COMPUTED_VALUE"""),"SQL")</f>
        <v>SQL</v>
      </c>
    </row>
    <row r="8471">
      <c r="B8471" s="1" t="str">
        <f>IFERROR(__xludf.DUMMYFUNCTION("""COMPUTED_VALUE"""),"Assembly;Bash/Shell/PowerShell;C#;Dart;Go;JavaScript;Objective-C;Rust;SQL;TypeScript")</f>
        <v>Assembly;Bash/Shell/PowerShell;C#;Dart;Go;JavaScript;Objective-C;Rust;SQL;TypeScript</v>
      </c>
      <c r="E8471" s="1" t="str">
        <f>IFERROR(__xludf.DUMMYFUNCTION("UNIQUE(SPLIT(B8471,"";""))"),"Assembly")</f>
        <v>Assembly</v>
      </c>
      <c r="F8471" s="1" t="str">
        <f>IFERROR(__xludf.DUMMYFUNCTION("""COMPUTED_VALUE"""),"Bash/Shell/PowerShell")</f>
        <v>Bash/Shell/PowerShell</v>
      </c>
      <c r="G8471" s="1" t="str">
        <f>IFERROR(__xludf.DUMMYFUNCTION("""COMPUTED_VALUE"""),"C#")</f>
        <v>C#</v>
      </c>
      <c r="H8471" s="1" t="str">
        <f>IFERROR(__xludf.DUMMYFUNCTION("""COMPUTED_VALUE"""),"Dart")</f>
        <v>Dart</v>
      </c>
      <c r="I8471" s="1" t="str">
        <f>IFERROR(__xludf.DUMMYFUNCTION("""COMPUTED_VALUE"""),"Go")</f>
        <v>Go</v>
      </c>
      <c r="J8471" s="1" t="str">
        <f>IFERROR(__xludf.DUMMYFUNCTION("""COMPUTED_VALUE"""),"JavaScript")</f>
        <v>JavaScript</v>
      </c>
      <c r="K8471" s="1" t="str">
        <f>IFERROR(__xludf.DUMMYFUNCTION("""COMPUTED_VALUE"""),"Objective-C")</f>
        <v>Objective-C</v>
      </c>
      <c r="L8471" s="1" t="str">
        <f>IFERROR(__xludf.DUMMYFUNCTION("""COMPUTED_VALUE"""),"Rust")</f>
        <v>Rust</v>
      </c>
      <c r="M8471" s="1" t="str">
        <f>IFERROR(__xludf.DUMMYFUNCTION("""COMPUTED_VALUE"""),"SQL")</f>
        <v>SQL</v>
      </c>
      <c r="N8471" s="1" t="str">
        <f>IFERROR(__xludf.DUMMYFUNCTION("""COMPUTED_VALUE"""),"TypeScript")</f>
        <v>TypeScript</v>
      </c>
    </row>
    <row r="8472">
      <c r="B8472" s="1" t="str">
        <f>IFERROR(__xludf.DUMMYFUNCTION("""COMPUTED_VALUE"""),"Java;JavaScript;Python")</f>
        <v>Java;JavaScript;Python</v>
      </c>
      <c r="E8472" s="1" t="str">
        <f>IFERROR(__xludf.DUMMYFUNCTION("UNIQUE(SPLIT(B8472,"";""))"),"Java")</f>
        <v>Java</v>
      </c>
      <c r="F8472" s="1" t="str">
        <f>IFERROR(__xludf.DUMMYFUNCTION("""COMPUTED_VALUE"""),"JavaScript")</f>
        <v>JavaScript</v>
      </c>
      <c r="G8472" s="1" t="str">
        <f>IFERROR(__xludf.DUMMYFUNCTION("""COMPUTED_VALUE"""),"Python")</f>
        <v>Python</v>
      </c>
    </row>
    <row r="8473">
      <c r="B8473" s="1" t="str">
        <f>IFERROR(__xludf.DUMMYFUNCTION("""COMPUTED_VALUE"""),"Bash/Shell/PowerShell;C++;JavaScript;Python;Ruby")</f>
        <v>Bash/Shell/PowerShell;C++;JavaScript;Python;Ruby</v>
      </c>
      <c r="E8473" s="1" t="str">
        <f>IFERROR(__xludf.DUMMYFUNCTION("UNIQUE(SPLIT(B8473,"";""))"),"Bash/Shell/PowerShell")</f>
        <v>Bash/Shell/PowerShell</v>
      </c>
      <c r="F8473" s="1" t="str">
        <f>IFERROR(__xludf.DUMMYFUNCTION("""COMPUTED_VALUE"""),"C++")</f>
        <v>C++</v>
      </c>
      <c r="G8473" s="1" t="str">
        <f>IFERROR(__xludf.DUMMYFUNCTION("""COMPUTED_VALUE"""),"JavaScript")</f>
        <v>JavaScript</v>
      </c>
      <c r="H8473" s="1" t="str">
        <f>IFERROR(__xludf.DUMMYFUNCTION("""COMPUTED_VALUE"""),"Python")</f>
        <v>Python</v>
      </c>
      <c r="I8473" s="1" t="str">
        <f>IFERROR(__xludf.DUMMYFUNCTION("""COMPUTED_VALUE"""),"Ruby")</f>
        <v>Ruby</v>
      </c>
    </row>
    <row r="8474">
      <c r="B8474" s="1" t="str">
        <f>IFERROR(__xludf.DUMMYFUNCTION("""COMPUTED_VALUE"""),"HTML/CSS;JavaScript;R;SQL")</f>
        <v>HTML/CSS;JavaScript;R;SQL</v>
      </c>
      <c r="E8474" s="1" t="str">
        <f>IFERROR(__xludf.DUMMYFUNCTION("UNIQUE(SPLIT(B8474,"";""))"),"HTML/CSS")</f>
        <v>HTML/CSS</v>
      </c>
      <c r="F8474" s="1" t="str">
        <f>IFERROR(__xludf.DUMMYFUNCTION("""COMPUTED_VALUE"""),"JavaScript")</f>
        <v>JavaScript</v>
      </c>
      <c r="G8474" s="1" t="str">
        <f>IFERROR(__xludf.DUMMYFUNCTION("""COMPUTED_VALUE"""),"R")</f>
        <v>R</v>
      </c>
      <c r="H8474" s="1" t="str">
        <f>IFERROR(__xludf.DUMMYFUNCTION("""COMPUTED_VALUE"""),"SQL")</f>
        <v>SQL</v>
      </c>
    </row>
    <row r="8475">
      <c r="B8475" s="1" t="str">
        <f>IFERROR(__xludf.DUMMYFUNCTION("""COMPUTED_VALUE"""),"C++;C#")</f>
        <v>C++;C#</v>
      </c>
      <c r="E8475" s="1" t="str">
        <f>IFERROR(__xludf.DUMMYFUNCTION("UNIQUE(SPLIT(B8475,"";""))"),"C++")</f>
        <v>C++</v>
      </c>
      <c r="F8475" s="1" t="str">
        <f>IFERROR(__xludf.DUMMYFUNCTION("""COMPUTED_VALUE"""),"C#")</f>
        <v>C#</v>
      </c>
    </row>
    <row r="8476">
      <c r="B8476" s="1" t="str">
        <f>IFERROR(__xludf.DUMMYFUNCTION("""COMPUTED_VALUE"""),"HTML/CSS;JavaScript;PHP")</f>
        <v>HTML/CSS;JavaScript;PHP</v>
      </c>
      <c r="E8476" s="1" t="str">
        <f>IFERROR(__xludf.DUMMYFUNCTION("UNIQUE(SPLIT(B8476,"";""))"),"HTML/CSS")</f>
        <v>HTML/CSS</v>
      </c>
      <c r="F8476" s="1" t="str">
        <f>IFERROR(__xludf.DUMMYFUNCTION("""COMPUTED_VALUE"""),"JavaScript")</f>
        <v>JavaScript</v>
      </c>
      <c r="G8476" s="1" t="str">
        <f>IFERROR(__xludf.DUMMYFUNCTION("""COMPUTED_VALUE"""),"PHP")</f>
        <v>PHP</v>
      </c>
    </row>
    <row r="8477">
      <c r="B8477" s="1" t="str">
        <f>IFERROR(__xludf.DUMMYFUNCTION("""COMPUTED_VALUE"""),"HTML/CSS;JavaScript;PHP;SQL")</f>
        <v>HTML/CSS;JavaScript;PHP;SQL</v>
      </c>
      <c r="E8477" s="1" t="str">
        <f>IFERROR(__xludf.DUMMYFUNCTION("UNIQUE(SPLIT(B8477,"";""))"),"HTML/CSS")</f>
        <v>HTML/CSS</v>
      </c>
      <c r="F8477" s="1" t="str">
        <f>IFERROR(__xludf.DUMMYFUNCTION("""COMPUTED_VALUE"""),"JavaScript")</f>
        <v>JavaScript</v>
      </c>
      <c r="G8477" s="1" t="str">
        <f>IFERROR(__xludf.DUMMYFUNCTION("""COMPUTED_VALUE"""),"PHP")</f>
        <v>PHP</v>
      </c>
      <c r="H8477" s="1" t="str">
        <f>IFERROR(__xludf.DUMMYFUNCTION("""COMPUTED_VALUE"""),"SQL")</f>
        <v>SQL</v>
      </c>
    </row>
    <row r="8478">
      <c r="B8478" s="1" t="str">
        <f>IFERROR(__xludf.DUMMYFUNCTION("""COMPUTED_VALUE"""),"HTML/CSS;Java;JavaScript;SQL;TypeScript")</f>
        <v>HTML/CSS;Java;JavaScript;SQL;TypeScript</v>
      </c>
      <c r="E8478" s="1" t="str">
        <f>IFERROR(__xludf.DUMMYFUNCTION("UNIQUE(SPLIT(B8478,"";""))"),"HTML/CSS")</f>
        <v>HTML/CSS</v>
      </c>
      <c r="F8478" s="1" t="str">
        <f>IFERROR(__xludf.DUMMYFUNCTION("""COMPUTED_VALUE"""),"Java")</f>
        <v>Java</v>
      </c>
      <c r="G8478" s="1" t="str">
        <f>IFERROR(__xludf.DUMMYFUNCTION("""COMPUTED_VALUE"""),"JavaScript")</f>
        <v>JavaScript</v>
      </c>
      <c r="H8478" s="1" t="str">
        <f>IFERROR(__xludf.DUMMYFUNCTION("""COMPUTED_VALUE"""),"SQL")</f>
        <v>SQL</v>
      </c>
      <c r="I8478" s="1" t="str">
        <f>IFERROR(__xludf.DUMMYFUNCTION("""COMPUTED_VALUE"""),"TypeScript")</f>
        <v>TypeScript</v>
      </c>
    </row>
    <row r="8479">
      <c r="B8479" s="1" t="str">
        <f>IFERROR(__xludf.DUMMYFUNCTION("""COMPUTED_VALUE"""),"C#;HTML/CSS;JavaScript;SQL")</f>
        <v>C#;HTML/CSS;JavaScript;SQL</v>
      </c>
      <c r="E8479" s="1" t="str">
        <f>IFERROR(__xludf.DUMMYFUNCTION("UNIQUE(SPLIT(B8479,"";""))"),"C#")</f>
        <v>C#</v>
      </c>
      <c r="F8479" s="1" t="str">
        <f>IFERROR(__xludf.DUMMYFUNCTION("""COMPUTED_VALUE"""),"HTML/CSS")</f>
        <v>HTML/CSS</v>
      </c>
      <c r="G8479" s="1" t="str">
        <f>IFERROR(__xludf.DUMMYFUNCTION("""COMPUTED_VALUE"""),"JavaScript")</f>
        <v>JavaScript</v>
      </c>
      <c r="H8479" s="1" t="str">
        <f>IFERROR(__xludf.DUMMYFUNCTION("""COMPUTED_VALUE"""),"SQL")</f>
        <v>SQL</v>
      </c>
    </row>
    <row r="8480">
      <c r="B8480" s="1" t="str">
        <f>IFERROR(__xludf.DUMMYFUNCTION("""COMPUTED_VALUE"""),"C#;HTML/CSS;JavaScript;PHP;SQL;TypeScript")</f>
        <v>C#;HTML/CSS;JavaScript;PHP;SQL;TypeScript</v>
      </c>
      <c r="E8480" s="1" t="str">
        <f>IFERROR(__xludf.DUMMYFUNCTION("UNIQUE(SPLIT(B8480,"";""))"),"C#")</f>
        <v>C#</v>
      </c>
      <c r="F8480" s="1" t="str">
        <f>IFERROR(__xludf.DUMMYFUNCTION("""COMPUTED_VALUE"""),"HTML/CSS")</f>
        <v>HTML/CSS</v>
      </c>
      <c r="G8480" s="1" t="str">
        <f>IFERROR(__xludf.DUMMYFUNCTION("""COMPUTED_VALUE"""),"JavaScript")</f>
        <v>JavaScript</v>
      </c>
      <c r="H8480" s="1" t="str">
        <f>IFERROR(__xludf.DUMMYFUNCTION("""COMPUTED_VALUE"""),"PHP")</f>
        <v>PHP</v>
      </c>
      <c r="I8480" s="1" t="str">
        <f>IFERROR(__xludf.DUMMYFUNCTION("""COMPUTED_VALUE"""),"SQL")</f>
        <v>SQL</v>
      </c>
      <c r="J8480" s="1" t="str">
        <f>IFERROR(__xludf.DUMMYFUNCTION("""COMPUTED_VALUE"""),"TypeScript")</f>
        <v>TypeScript</v>
      </c>
    </row>
    <row r="8481">
      <c r="B8481" s="1" t="str">
        <f>IFERROR(__xludf.DUMMYFUNCTION("""COMPUTED_VALUE"""),"C;C++;C#;HTML/CSS;Java;JavaScript;Kotlin;PHP;SQL;TypeScript")</f>
        <v>C;C++;C#;HTML/CSS;Java;JavaScript;Kotlin;PHP;SQL;TypeScript</v>
      </c>
      <c r="E8481" s="1" t="str">
        <f>IFERROR(__xludf.DUMMYFUNCTION("UNIQUE(SPLIT(B8481,"";""))"),"C")</f>
        <v>C</v>
      </c>
      <c r="F8481" s="1" t="str">
        <f>IFERROR(__xludf.DUMMYFUNCTION("""COMPUTED_VALUE"""),"C++")</f>
        <v>C++</v>
      </c>
      <c r="G8481" s="1" t="str">
        <f>IFERROR(__xludf.DUMMYFUNCTION("""COMPUTED_VALUE"""),"C#")</f>
        <v>C#</v>
      </c>
      <c r="H8481" s="1" t="str">
        <f>IFERROR(__xludf.DUMMYFUNCTION("""COMPUTED_VALUE"""),"HTML/CSS")</f>
        <v>HTML/CSS</v>
      </c>
      <c r="I8481" s="1" t="str">
        <f>IFERROR(__xludf.DUMMYFUNCTION("""COMPUTED_VALUE"""),"Java")</f>
        <v>Java</v>
      </c>
      <c r="J8481" s="1" t="str">
        <f>IFERROR(__xludf.DUMMYFUNCTION("""COMPUTED_VALUE"""),"JavaScript")</f>
        <v>JavaScript</v>
      </c>
      <c r="K8481" s="1" t="str">
        <f>IFERROR(__xludf.DUMMYFUNCTION("""COMPUTED_VALUE"""),"Kotlin")</f>
        <v>Kotlin</v>
      </c>
      <c r="L8481" s="1" t="str">
        <f>IFERROR(__xludf.DUMMYFUNCTION("""COMPUTED_VALUE"""),"PHP")</f>
        <v>PHP</v>
      </c>
      <c r="M8481" s="1" t="str">
        <f>IFERROR(__xludf.DUMMYFUNCTION("""COMPUTED_VALUE"""),"SQL")</f>
        <v>SQL</v>
      </c>
      <c r="N8481" s="1" t="str">
        <f>IFERROR(__xludf.DUMMYFUNCTION("""COMPUTED_VALUE"""),"TypeScript")</f>
        <v>TypeScript</v>
      </c>
    </row>
    <row r="8482">
      <c r="B8482" s="1" t="str">
        <f>IFERROR(__xludf.DUMMYFUNCTION("""COMPUTED_VALUE"""),"C++;Python;SQL")</f>
        <v>C++;Python;SQL</v>
      </c>
      <c r="E8482" s="1" t="str">
        <f>IFERROR(__xludf.DUMMYFUNCTION("UNIQUE(SPLIT(B8482,"";""))"),"C++")</f>
        <v>C++</v>
      </c>
      <c r="F8482" s="1" t="str">
        <f>IFERROR(__xludf.DUMMYFUNCTION("""COMPUTED_VALUE"""),"Python")</f>
        <v>Python</v>
      </c>
      <c r="G8482" s="1" t="str">
        <f>IFERROR(__xludf.DUMMYFUNCTION("""COMPUTED_VALUE"""),"SQL")</f>
        <v>SQL</v>
      </c>
    </row>
    <row r="8483">
      <c r="B8483" s="1" t="str">
        <f>IFERROR(__xludf.DUMMYFUNCTION("""COMPUTED_VALUE"""),"C;JavaScript;Objective-C;Ruby;Swift")</f>
        <v>C;JavaScript;Objective-C;Ruby;Swift</v>
      </c>
      <c r="E8483" s="1" t="str">
        <f>IFERROR(__xludf.DUMMYFUNCTION("UNIQUE(SPLIT(B8483,"";""))"),"C")</f>
        <v>C</v>
      </c>
      <c r="F8483" s="1" t="str">
        <f>IFERROR(__xludf.DUMMYFUNCTION("""COMPUTED_VALUE"""),"JavaScript")</f>
        <v>JavaScript</v>
      </c>
      <c r="G8483" s="1" t="str">
        <f>IFERROR(__xludf.DUMMYFUNCTION("""COMPUTED_VALUE"""),"Objective-C")</f>
        <v>Objective-C</v>
      </c>
      <c r="H8483" s="1" t="str">
        <f>IFERROR(__xludf.DUMMYFUNCTION("""COMPUTED_VALUE"""),"Ruby")</f>
        <v>Ruby</v>
      </c>
      <c r="I8483" s="1" t="str">
        <f>IFERROR(__xludf.DUMMYFUNCTION("""COMPUTED_VALUE"""),"Swift")</f>
        <v>Swift</v>
      </c>
    </row>
    <row r="8484">
      <c r="B8484" s="1" t="str">
        <f>IFERROR(__xludf.DUMMYFUNCTION("""COMPUTED_VALUE"""),"Bash/Shell/PowerShell;C#;Go;HTML/CSS;JavaScript;SQL")</f>
        <v>Bash/Shell/PowerShell;C#;Go;HTML/CSS;JavaScript;SQL</v>
      </c>
      <c r="E8484" s="1" t="str">
        <f>IFERROR(__xludf.DUMMYFUNCTION("UNIQUE(SPLIT(B8484,"";""))"),"Bash/Shell/PowerShell")</f>
        <v>Bash/Shell/PowerShell</v>
      </c>
      <c r="F8484" s="1" t="str">
        <f>IFERROR(__xludf.DUMMYFUNCTION("""COMPUTED_VALUE"""),"C#")</f>
        <v>C#</v>
      </c>
      <c r="G8484" s="1" t="str">
        <f>IFERROR(__xludf.DUMMYFUNCTION("""COMPUTED_VALUE"""),"Go")</f>
        <v>Go</v>
      </c>
      <c r="H8484" s="1" t="str">
        <f>IFERROR(__xludf.DUMMYFUNCTION("""COMPUTED_VALUE"""),"HTML/CSS")</f>
        <v>HTML/CSS</v>
      </c>
      <c r="I8484" s="1" t="str">
        <f>IFERROR(__xludf.DUMMYFUNCTION("""COMPUTED_VALUE"""),"JavaScript")</f>
        <v>JavaScript</v>
      </c>
      <c r="J8484" s="1" t="str">
        <f>IFERROR(__xludf.DUMMYFUNCTION("""COMPUTED_VALUE"""),"SQL")</f>
        <v>SQL</v>
      </c>
    </row>
    <row r="8485">
      <c r="B8485" s="1" t="str">
        <f>IFERROR(__xludf.DUMMYFUNCTION("""COMPUTED_VALUE"""),"Bash/Shell/PowerShell;C;C++;Dart;Java;Python")</f>
        <v>Bash/Shell/PowerShell;C;C++;Dart;Java;Python</v>
      </c>
      <c r="E8485" s="1" t="str">
        <f>IFERROR(__xludf.DUMMYFUNCTION("UNIQUE(SPLIT(B8485,"";""))"),"Bash/Shell/PowerShell")</f>
        <v>Bash/Shell/PowerShell</v>
      </c>
      <c r="F8485" s="1" t="str">
        <f>IFERROR(__xludf.DUMMYFUNCTION("""COMPUTED_VALUE"""),"C")</f>
        <v>C</v>
      </c>
      <c r="G8485" s="1" t="str">
        <f>IFERROR(__xludf.DUMMYFUNCTION("""COMPUTED_VALUE"""),"C++")</f>
        <v>C++</v>
      </c>
      <c r="H8485" s="1" t="str">
        <f>IFERROR(__xludf.DUMMYFUNCTION("""COMPUTED_VALUE"""),"Dart")</f>
        <v>Dart</v>
      </c>
      <c r="I8485" s="1" t="str">
        <f>IFERROR(__xludf.DUMMYFUNCTION("""COMPUTED_VALUE"""),"Java")</f>
        <v>Java</v>
      </c>
      <c r="J8485" s="1" t="str">
        <f>IFERROR(__xludf.DUMMYFUNCTION("""COMPUTED_VALUE"""),"Python")</f>
        <v>Python</v>
      </c>
    </row>
    <row r="8486">
      <c r="B8486" s="1" t="str">
        <f>IFERROR(__xludf.DUMMYFUNCTION("""COMPUTED_VALUE"""),"Java")</f>
        <v>Java</v>
      </c>
      <c r="E8486" s="1" t="str">
        <f>IFERROR(__xludf.DUMMYFUNCTION("UNIQUE(SPLIT(B8486,"";""))"),"Java")</f>
        <v>Java</v>
      </c>
    </row>
    <row r="8487">
      <c r="B8487" s="1" t="str">
        <f>IFERROR(__xludf.DUMMYFUNCTION("""COMPUTED_VALUE"""),"Bash/Shell/PowerShell;C;C++;Java;Kotlin;Python;Ruby;SQL")</f>
        <v>Bash/Shell/PowerShell;C;C++;Java;Kotlin;Python;Ruby;SQL</v>
      </c>
      <c r="E8487" s="1" t="str">
        <f>IFERROR(__xludf.DUMMYFUNCTION("UNIQUE(SPLIT(B8487,"";""))"),"Bash/Shell/PowerShell")</f>
        <v>Bash/Shell/PowerShell</v>
      </c>
      <c r="F8487" s="1" t="str">
        <f>IFERROR(__xludf.DUMMYFUNCTION("""COMPUTED_VALUE"""),"C")</f>
        <v>C</v>
      </c>
      <c r="G8487" s="1" t="str">
        <f>IFERROR(__xludf.DUMMYFUNCTION("""COMPUTED_VALUE"""),"C++")</f>
        <v>C++</v>
      </c>
      <c r="H8487" s="1" t="str">
        <f>IFERROR(__xludf.DUMMYFUNCTION("""COMPUTED_VALUE"""),"Java")</f>
        <v>Java</v>
      </c>
      <c r="I8487" s="1" t="str">
        <f>IFERROR(__xludf.DUMMYFUNCTION("""COMPUTED_VALUE"""),"Kotlin")</f>
        <v>Kotlin</v>
      </c>
      <c r="J8487" s="1" t="str">
        <f>IFERROR(__xludf.DUMMYFUNCTION("""COMPUTED_VALUE"""),"Python")</f>
        <v>Python</v>
      </c>
      <c r="K8487" s="1" t="str">
        <f>IFERROR(__xludf.DUMMYFUNCTION("""COMPUTED_VALUE"""),"Ruby")</f>
        <v>Ruby</v>
      </c>
      <c r="L8487" s="1" t="str">
        <f>IFERROR(__xludf.DUMMYFUNCTION("""COMPUTED_VALUE"""),"SQL")</f>
        <v>SQL</v>
      </c>
    </row>
    <row r="8488">
      <c r="B8488" s="1" t="str">
        <f>IFERROR(__xludf.DUMMYFUNCTION("""COMPUTED_VALUE"""),"Bash/Shell/PowerShell;Clojure;HTML/CSS;JavaScript;Ruby")</f>
        <v>Bash/Shell/PowerShell;Clojure;HTML/CSS;JavaScript;Ruby</v>
      </c>
      <c r="E8488" s="1" t="str">
        <f>IFERROR(__xludf.DUMMYFUNCTION("UNIQUE(SPLIT(B8488,"";""))"),"Bash/Shell/PowerShell")</f>
        <v>Bash/Shell/PowerShell</v>
      </c>
      <c r="F8488" s="1" t="str">
        <f>IFERROR(__xludf.DUMMYFUNCTION("""COMPUTED_VALUE"""),"Clojure")</f>
        <v>Clojure</v>
      </c>
      <c r="G8488" s="1" t="str">
        <f>IFERROR(__xludf.DUMMYFUNCTION("""COMPUTED_VALUE"""),"HTML/CSS")</f>
        <v>HTML/CSS</v>
      </c>
      <c r="H8488" s="1" t="str">
        <f>IFERROR(__xludf.DUMMYFUNCTION("""COMPUTED_VALUE"""),"JavaScript")</f>
        <v>JavaScript</v>
      </c>
      <c r="I8488" s="1" t="str">
        <f>IFERROR(__xludf.DUMMYFUNCTION("""COMPUTED_VALUE"""),"Ruby")</f>
        <v>Ruby</v>
      </c>
    </row>
    <row r="8489">
      <c r="B8489" s="1" t="str">
        <f>IFERROR(__xludf.DUMMYFUNCTION("""COMPUTED_VALUE"""),"C#;HTML/CSS;Java;JavaScript;PHP;SQL;TypeScript")</f>
        <v>C#;HTML/CSS;Java;JavaScript;PHP;SQL;TypeScript</v>
      </c>
      <c r="E8489" s="1" t="str">
        <f>IFERROR(__xludf.DUMMYFUNCTION("UNIQUE(SPLIT(B8489,"";""))"),"C#")</f>
        <v>C#</v>
      </c>
      <c r="F8489" s="1" t="str">
        <f>IFERROR(__xludf.DUMMYFUNCTION("""COMPUTED_VALUE"""),"HTML/CSS")</f>
        <v>HTML/CSS</v>
      </c>
      <c r="G8489" s="1" t="str">
        <f>IFERROR(__xludf.DUMMYFUNCTION("""COMPUTED_VALUE"""),"Java")</f>
        <v>Java</v>
      </c>
      <c r="H8489" s="1" t="str">
        <f>IFERROR(__xludf.DUMMYFUNCTION("""COMPUTED_VALUE"""),"JavaScript")</f>
        <v>JavaScript</v>
      </c>
      <c r="I8489" s="1" t="str">
        <f>IFERROR(__xludf.DUMMYFUNCTION("""COMPUTED_VALUE"""),"PHP")</f>
        <v>PHP</v>
      </c>
      <c r="J8489" s="1" t="str">
        <f>IFERROR(__xludf.DUMMYFUNCTION("""COMPUTED_VALUE"""),"SQL")</f>
        <v>SQL</v>
      </c>
      <c r="K8489" s="1" t="str">
        <f>IFERROR(__xludf.DUMMYFUNCTION("""COMPUTED_VALUE"""),"TypeScript")</f>
        <v>TypeScript</v>
      </c>
    </row>
    <row r="8490">
      <c r="B8490" s="1" t="str">
        <f>IFERROR(__xludf.DUMMYFUNCTION("""COMPUTED_VALUE"""),"Bash/Shell/PowerShell;C;C#;HTML/CSS;JavaScript;Python")</f>
        <v>Bash/Shell/PowerShell;C;C#;HTML/CSS;JavaScript;Python</v>
      </c>
      <c r="E8490" s="1" t="str">
        <f>IFERROR(__xludf.DUMMYFUNCTION("UNIQUE(SPLIT(B8490,"";""))"),"Bash/Shell/PowerShell")</f>
        <v>Bash/Shell/PowerShell</v>
      </c>
      <c r="F8490" s="1" t="str">
        <f>IFERROR(__xludf.DUMMYFUNCTION("""COMPUTED_VALUE"""),"C")</f>
        <v>C</v>
      </c>
      <c r="G8490" s="1" t="str">
        <f>IFERROR(__xludf.DUMMYFUNCTION("""COMPUTED_VALUE"""),"C#")</f>
        <v>C#</v>
      </c>
      <c r="H8490" s="1" t="str">
        <f>IFERROR(__xludf.DUMMYFUNCTION("""COMPUTED_VALUE"""),"HTML/CSS")</f>
        <v>HTML/CSS</v>
      </c>
      <c r="I8490" s="1" t="str">
        <f>IFERROR(__xludf.DUMMYFUNCTION("""COMPUTED_VALUE"""),"JavaScript")</f>
        <v>JavaScript</v>
      </c>
      <c r="J8490" s="1" t="str">
        <f>IFERROR(__xludf.DUMMYFUNCTION("""COMPUTED_VALUE"""),"Python")</f>
        <v>Python</v>
      </c>
    </row>
    <row r="8491">
      <c r="B8491" s="1" t="str">
        <f>IFERROR(__xludf.DUMMYFUNCTION("""COMPUTED_VALUE"""),"Bash/Shell/PowerShell;HTML/CSS;JavaScript;Python;R;SQL")</f>
        <v>Bash/Shell/PowerShell;HTML/CSS;JavaScript;Python;R;SQL</v>
      </c>
      <c r="E8491" s="1" t="str">
        <f>IFERROR(__xludf.DUMMYFUNCTION("UNIQUE(SPLIT(B8491,"";""))"),"Bash/Shell/PowerShell")</f>
        <v>Bash/Shell/PowerShell</v>
      </c>
      <c r="F8491" s="1" t="str">
        <f>IFERROR(__xludf.DUMMYFUNCTION("""COMPUTED_VALUE"""),"HTML/CSS")</f>
        <v>HTML/CSS</v>
      </c>
      <c r="G8491" s="1" t="str">
        <f>IFERROR(__xludf.DUMMYFUNCTION("""COMPUTED_VALUE"""),"JavaScript")</f>
        <v>JavaScript</v>
      </c>
      <c r="H8491" s="1" t="str">
        <f>IFERROR(__xludf.DUMMYFUNCTION("""COMPUTED_VALUE"""),"Python")</f>
        <v>Python</v>
      </c>
      <c r="I8491" s="1" t="str">
        <f>IFERROR(__xludf.DUMMYFUNCTION("""COMPUTED_VALUE"""),"R")</f>
        <v>R</v>
      </c>
      <c r="J8491" s="1" t="str">
        <f>IFERROR(__xludf.DUMMYFUNCTION("""COMPUTED_VALUE"""),"SQL")</f>
        <v>SQL</v>
      </c>
    </row>
    <row r="8492">
      <c r="B8492" s="1" t="str">
        <f>IFERROR(__xludf.DUMMYFUNCTION("""COMPUTED_VALUE"""),"HTML/CSS;JavaScript;TypeScript")</f>
        <v>HTML/CSS;JavaScript;TypeScript</v>
      </c>
      <c r="E8492" s="1" t="str">
        <f>IFERROR(__xludf.DUMMYFUNCTION("UNIQUE(SPLIT(B8492,"";""))"),"HTML/CSS")</f>
        <v>HTML/CSS</v>
      </c>
      <c r="F8492" s="1" t="str">
        <f>IFERROR(__xludf.DUMMYFUNCTION("""COMPUTED_VALUE"""),"JavaScript")</f>
        <v>JavaScript</v>
      </c>
      <c r="G8492" s="1" t="str">
        <f>IFERROR(__xludf.DUMMYFUNCTION("""COMPUTED_VALUE"""),"TypeScript")</f>
        <v>TypeScript</v>
      </c>
    </row>
    <row r="8493">
      <c r="B8493" s="1" t="str">
        <f>IFERROR(__xludf.DUMMYFUNCTION("""COMPUTED_VALUE"""),"HTML/CSS;JavaScript;PHP;SQL")</f>
        <v>HTML/CSS;JavaScript;PHP;SQL</v>
      </c>
      <c r="E8493" s="1" t="str">
        <f>IFERROR(__xludf.DUMMYFUNCTION("UNIQUE(SPLIT(B8493,"";""))"),"HTML/CSS")</f>
        <v>HTML/CSS</v>
      </c>
      <c r="F8493" s="1" t="str">
        <f>IFERROR(__xludf.DUMMYFUNCTION("""COMPUTED_VALUE"""),"JavaScript")</f>
        <v>JavaScript</v>
      </c>
      <c r="G8493" s="1" t="str">
        <f>IFERROR(__xludf.DUMMYFUNCTION("""COMPUTED_VALUE"""),"PHP")</f>
        <v>PHP</v>
      </c>
      <c r="H8493" s="1" t="str">
        <f>IFERROR(__xludf.DUMMYFUNCTION("""COMPUTED_VALUE"""),"SQL")</f>
        <v>SQL</v>
      </c>
    </row>
    <row r="8494">
      <c r="B8494" s="1" t="str">
        <f>IFERROR(__xludf.DUMMYFUNCTION("""COMPUTED_VALUE"""),"Bash/Shell/PowerShell;C#;SQL")</f>
        <v>Bash/Shell/PowerShell;C#;SQL</v>
      </c>
      <c r="E8494" s="1" t="str">
        <f>IFERROR(__xludf.DUMMYFUNCTION("UNIQUE(SPLIT(B8494,"";""))"),"Bash/Shell/PowerShell")</f>
        <v>Bash/Shell/PowerShell</v>
      </c>
      <c r="F8494" s="1" t="str">
        <f>IFERROR(__xludf.DUMMYFUNCTION("""COMPUTED_VALUE"""),"C#")</f>
        <v>C#</v>
      </c>
      <c r="G8494" s="1" t="str">
        <f>IFERROR(__xludf.DUMMYFUNCTION("""COMPUTED_VALUE"""),"SQL")</f>
        <v>SQL</v>
      </c>
    </row>
    <row r="8495">
      <c r="B8495" s="1" t="str">
        <f>IFERROR(__xludf.DUMMYFUNCTION("""COMPUTED_VALUE"""),"Bash/Shell/PowerShell;HTML/CSS;JavaScript;PHP")</f>
        <v>Bash/Shell/PowerShell;HTML/CSS;JavaScript;PHP</v>
      </c>
      <c r="E8495" s="1" t="str">
        <f>IFERROR(__xludf.DUMMYFUNCTION("UNIQUE(SPLIT(B8495,"";""))"),"Bash/Shell/PowerShell")</f>
        <v>Bash/Shell/PowerShell</v>
      </c>
      <c r="F8495" s="1" t="str">
        <f>IFERROR(__xludf.DUMMYFUNCTION("""COMPUTED_VALUE"""),"HTML/CSS")</f>
        <v>HTML/CSS</v>
      </c>
      <c r="G8495" s="1" t="str">
        <f>IFERROR(__xludf.DUMMYFUNCTION("""COMPUTED_VALUE"""),"JavaScript")</f>
        <v>JavaScript</v>
      </c>
      <c r="H8495" s="1" t="str">
        <f>IFERROR(__xludf.DUMMYFUNCTION("""COMPUTED_VALUE"""),"PHP")</f>
        <v>PHP</v>
      </c>
    </row>
    <row r="8496">
      <c r="B8496" s="1" t="str">
        <f>IFERROR(__xludf.DUMMYFUNCTION("""COMPUTED_VALUE"""),"C;C++;Java")</f>
        <v>C;C++;Java</v>
      </c>
      <c r="E8496" s="1" t="str">
        <f>IFERROR(__xludf.DUMMYFUNCTION("UNIQUE(SPLIT(B8496,"";""))"),"C")</f>
        <v>C</v>
      </c>
      <c r="F8496" s="1" t="str">
        <f>IFERROR(__xludf.DUMMYFUNCTION("""COMPUTED_VALUE"""),"C++")</f>
        <v>C++</v>
      </c>
      <c r="G8496" s="1" t="str">
        <f>IFERROR(__xludf.DUMMYFUNCTION("""COMPUTED_VALUE"""),"Java")</f>
        <v>Java</v>
      </c>
    </row>
    <row r="8497">
      <c r="B8497" s="1" t="str">
        <f>IFERROR(__xludf.DUMMYFUNCTION("""COMPUTED_VALUE"""),"Bash/Shell/PowerShell;C#;HTML/CSS;Python;SQL;TypeScript")</f>
        <v>Bash/Shell/PowerShell;C#;HTML/CSS;Python;SQL;TypeScript</v>
      </c>
      <c r="E8497" s="1" t="str">
        <f>IFERROR(__xludf.DUMMYFUNCTION("UNIQUE(SPLIT(B8497,"";""))"),"Bash/Shell/PowerShell")</f>
        <v>Bash/Shell/PowerShell</v>
      </c>
      <c r="F8497" s="1" t="str">
        <f>IFERROR(__xludf.DUMMYFUNCTION("""COMPUTED_VALUE"""),"C#")</f>
        <v>C#</v>
      </c>
      <c r="G8497" s="1" t="str">
        <f>IFERROR(__xludf.DUMMYFUNCTION("""COMPUTED_VALUE"""),"HTML/CSS")</f>
        <v>HTML/CSS</v>
      </c>
      <c r="H8497" s="1" t="str">
        <f>IFERROR(__xludf.DUMMYFUNCTION("""COMPUTED_VALUE"""),"Python")</f>
        <v>Python</v>
      </c>
      <c r="I8497" s="1" t="str">
        <f>IFERROR(__xludf.DUMMYFUNCTION("""COMPUTED_VALUE"""),"SQL")</f>
        <v>SQL</v>
      </c>
      <c r="J8497" s="1" t="str">
        <f>IFERROR(__xludf.DUMMYFUNCTION("""COMPUTED_VALUE"""),"TypeScript")</f>
        <v>TypeScript</v>
      </c>
    </row>
    <row r="8498">
      <c r="B8498" s="1" t="str">
        <f>IFERROR(__xludf.DUMMYFUNCTION("""COMPUTED_VALUE"""),"Bash/Shell/PowerShell;HTML/CSS;JavaScript;TypeScript")</f>
        <v>Bash/Shell/PowerShell;HTML/CSS;JavaScript;TypeScript</v>
      </c>
      <c r="E8498" s="1" t="str">
        <f>IFERROR(__xludf.DUMMYFUNCTION("UNIQUE(SPLIT(B8498,"";""))"),"Bash/Shell/PowerShell")</f>
        <v>Bash/Shell/PowerShell</v>
      </c>
      <c r="F8498" s="1" t="str">
        <f>IFERROR(__xludf.DUMMYFUNCTION("""COMPUTED_VALUE"""),"HTML/CSS")</f>
        <v>HTML/CSS</v>
      </c>
      <c r="G8498" s="1" t="str">
        <f>IFERROR(__xludf.DUMMYFUNCTION("""COMPUTED_VALUE"""),"JavaScript")</f>
        <v>JavaScript</v>
      </c>
      <c r="H8498" s="1" t="str">
        <f>IFERROR(__xludf.DUMMYFUNCTION("""COMPUTED_VALUE"""),"TypeScript")</f>
        <v>TypeScript</v>
      </c>
    </row>
    <row r="8499">
      <c r="B8499" s="1" t="str">
        <f>IFERROR(__xludf.DUMMYFUNCTION("""COMPUTED_VALUE"""),"Bash/Shell/PowerShell;C#;HTML/CSS;Java;JavaScript;Python;SQL;TypeScript")</f>
        <v>Bash/Shell/PowerShell;C#;HTML/CSS;Java;JavaScript;Python;SQL;TypeScript</v>
      </c>
      <c r="E8499" s="1" t="str">
        <f>IFERROR(__xludf.DUMMYFUNCTION("UNIQUE(SPLIT(B8499,"";""))"),"Bash/Shell/PowerShell")</f>
        <v>Bash/Shell/PowerShell</v>
      </c>
      <c r="F8499" s="1" t="str">
        <f>IFERROR(__xludf.DUMMYFUNCTION("""COMPUTED_VALUE"""),"C#")</f>
        <v>C#</v>
      </c>
      <c r="G8499" s="1" t="str">
        <f>IFERROR(__xludf.DUMMYFUNCTION("""COMPUTED_VALUE"""),"HTML/CSS")</f>
        <v>HTML/CSS</v>
      </c>
      <c r="H8499" s="1" t="str">
        <f>IFERROR(__xludf.DUMMYFUNCTION("""COMPUTED_VALUE"""),"Java")</f>
        <v>Java</v>
      </c>
      <c r="I8499" s="1" t="str">
        <f>IFERROR(__xludf.DUMMYFUNCTION("""COMPUTED_VALUE"""),"JavaScript")</f>
        <v>JavaScript</v>
      </c>
      <c r="J8499" s="1" t="str">
        <f>IFERROR(__xludf.DUMMYFUNCTION("""COMPUTED_VALUE"""),"Python")</f>
        <v>Python</v>
      </c>
      <c r="K8499" s="1" t="str">
        <f>IFERROR(__xludf.DUMMYFUNCTION("""COMPUTED_VALUE"""),"SQL")</f>
        <v>SQL</v>
      </c>
      <c r="L8499" s="1" t="str">
        <f>IFERROR(__xludf.DUMMYFUNCTION("""COMPUTED_VALUE"""),"TypeScript")</f>
        <v>TypeScript</v>
      </c>
    </row>
    <row r="8500">
      <c r="B8500" s="1" t="str">
        <f>IFERROR(__xludf.DUMMYFUNCTION("""COMPUTED_VALUE"""),"Bash/Shell/PowerShell;C;C++;C#;HTML/CSS;Java;JavaScript;SQL")</f>
        <v>Bash/Shell/PowerShell;C;C++;C#;HTML/CSS;Java;JavaScript;SQL</v>
      </c>
      <c r="E8500" s="1" t="str">
        <f>IFERROR(__xludf.DUMMYFUNCTION("UNIQUE(SPLIT(B8500,"";""))"),"Bash/Shell/PowerShell")</f>
        <v>Bash/Shell/PowerShell</v>
      </c>
      <c r="F8500" s="1" t="str">
        <f>IFERROR(__xludf.DUMMYFUNCTION("""COMPUTED_VALUE"""),"C")</f>
        <v>C</v>
      </c>
      <c r="G8500" s="1" t="str">
        <f>IFERROR(__xludf.DUMMYFUNCTION("""COMPUTED_VALUE"""),"C++")</f>
        <v>C++</v>
      </c>
      <c r="H8500" s="1" t="str">
        <f>IFERROR(__xludf.DUMMYFUNCTION("""COMPUTED_VALUE"""),"C#")</f>
        <v>C#</v>
      </c>
      <c r="I8500" s="1" t="str">
        <f>IFERROR(__xludf.DUMMYFUNCTION("""COMPUTED_VALUE"""),"HTML/CSS")</f>
        <v>HTML/CSS</v>
      </c>
      <c r="J8500" s="1" t="str">
        <f>IFERROR(__xludf.DUMMYFUNCTION("""COMPUTED_VALUE"""),"Java")</f>
        <v>Java</v>
      </c>
      <c r="K8500" s="1" t="str">
        <f>IFERROR(__xludf.DUMMYFUNCTION("""COMPUTED_VALUE"""),"JavaScript")</f>
        <v>JavaScript</v>
      </c>
      <c r="L8500" s="1" t="str">
        <f>IFERROR(__xludf.DUMMYFUNCTION("""COMPUTED_VALUE"""),"SQL")</f>
        <v>SQL</v>
      </c>
    </row>
    <row r="8501">
      <c r="B8501" s="1" t="str">
        <f>IFERROR(__xludf.DUMMYFUNCTION("""COMPUTED_VALUE"""),"Bash/Shell/PowerShell;C;C++;HTML/CSS;Java;JavaScript;PHP;SQL")</f>
        <v>Bash/Shell/PowerShell;C;C++;HTML/CSS;Java;JavaScript;PHP;SQL</v>
      </c>
      <c r="E8501" s="1" t="str">
        <f>IFERROR(__xludf.DUMMYFUNCTION("UNIQUE(SPLIT(B8501,"";""))"),"Bash/Shell/PowerShell")</f>
        <v>Bash/Shell/PowerShell</v>
      </c>
      <c r="F8501" s="1" t="str">
        <f>IFERROR(__xludf.DUMMYFUNCTION("""COMPUTED_VALUE"""),"C")</f>
        <v>C</v>
      </c>
      <c r="G8501" s="1" t="str">
        <f>IFERROR(__xludf.DUMMYFUNCTION("""COMPUTED_VALUE"""),"C++")</f>
        <v>C++</v>
      </c>
      <c r="H8501" s="1" t="str">
        <f>IFERROR(__xludf.DUMMYFUNCTION("""COMPUTED_VALUE"""),"HTML/CSS")</f>
        <v>HTML/CSS</v>
      </c>
      <c r="I8501" s="1" t="str">
        <f>IFERROR(__xludf.DUMMYFUNCTION("""COMPUTED_VALUE"""),"Java")</f>
        <v>Java</v>
      </c>
      <c r="J8501" s="1" t="str">
        <f>IFERROR(__xludf.DUMMYFUNCTION("""COMPUTED_VALUE"""),"JavaScript")</f>
        <v>JavaScript</v>
      </c>
      <c r="K8501" s="1" t="str">
        <f>IFERROR(__xludf.DUMMYFUNCTION("""COMPUTED_VALUE"""),"PHP")</f>
        <v>PHP</v>
      </c>
      <c r="L8501" s="1" t="str">
        <f>IFERROR(__xludf.DUMMYFUNCTION("""COMPUTED_VALUE"""),"SQL")</f>
        <v>SQL</v>
      </c>
    </row>
    <row r="8502">
      <c r="B8502" s="1" t="str">
        <f>IFERROR(__xludf.DUMMYFUNCTION("""COMPUTED_VALUE"""),"HTML/CSS;JavaScript;PHP;SQL;Other(s):")</f>
        <v>HTML/CSS;JavaScript;PHP;SQL;Other(s):</v>
      </c>
      <c r="E8502" s="1" t="str">
        <f>IFERROR(__xludf.DUMMYFUNCTION("UNIQUE(SPLIT(B8502,"";""))"),"HTML/CSS")</f>
        <v>HTML/CSS</v>
      </c>
      <c r="F8502" s="1" t="str">
        <f>IFERROR(__xludf.DUMMYFUNCTION("""COMPUTED_VALUE"""),"JavaScript")</f>
        <v>JavaScript</v>
      </c>
      <c r="G8502" s="1" t="str">
        <f>IFERROR(__xludf.DUMMYFUNCTION("""COMPUTED_VALUE"""),"PHP")</f>
        <v>PHP</v>
      </c>
      <c r="H8502" s="1" t="str">
        <f>IFERROR(__xludf.DUMMYFUNCTION("""COMPUTED_VALUE"""),"SQL")</f>
        <v>SQL</v>
      </c>
      <c r="I8502" s="1" t="str">
        <f>IFERROR(__xludf.DUMMYFUNCTION("""COMPUTED_VALUE"""),"Other(s):")</f>
        <v>Other(s):</v>
      </c>
    </row>
    <row r="8503">
      <c r="B8503" s="1" t="str">
        <f>IFERROR(__xludf.DUMMYFUNCTION("""COMPUTED_VALUE"""),"HTML/CSS;PHP;Python;SQL;VBA")</f>
        <v>HTML/CSS;PHP;Python;SQL;VBA</v>
      </c>
      <c r="E8503" s="1" t="str">
        <f>IFERROR(__xludf.DUMMYFUNCTION("UNIQUE(SPLIT(B8503,"";""))"),"HTML/CSS")</f>
        <v>HTML/CSS</v>
      </c>
      <c r="F8503" s="1" t="str">
        <f>IFERROR(__xludf.DUMMYFUNCTION("""COMPUTED_VALUE"""),"PHP")</f>
        <v>PHP</v>
      </c>
      <c r="G8503" s="1" t="str">
        <f>IFERROR(__xludf.DUMMYFUNCTION("""COMPUTED_VALUE"""),"Python")</f>
        <v>Python</v>
      </c>
      <c r="H8503" s="1" t="str">
        <f>IFERROR(__xludf.DUMMYFUNCTION("""COMPUTED_VALUE"""),"SQL")</f>
        <v>SQL</v>
      </c>
      <c r="I8503" s="1" t="str">
        <f>IFERROR(__xludf.DUMMYFUNCTION("""COMPUTED_VALUE"""),"VBA")</f>
        <v>VBA</v>
      </c>
    </row>
    <row r="8504">
      <c r="B8504" s="1" t="str">
        <f>IFERROR(__xludf.DUMMYFUNCTION("""COMPUTED_VALUE"""),"Bash/Shell/PowerShell;Clojure;HTML/CSS;Java;JavaScript;Ruby;SQL")</f>
        <v>Bash/Shell/PowerShell;Clojure;HTML/CSS;Java;JavaScript;Ruby;SQL</v>
      </c>
      <c r="E8504" s="1" t="str">
        <f>IFERROR(__xludf.DUMMYFUNCTION("UNIQUE(SPLIT(B8504,"";""))"),"Bash/Shell/PowerShell")</f>
        <v>Bash/Shell/PowerShell</v>
      </c>
      <c r="F8504" s="1" t="str">
        <f>IFERROR(__xludf.DUMMYFUNCTION("""COMPUTED_VALUE"""),"Clojure")</f>
        <v>Clojure</v>
      </c>
      <c r="G8504" s="1" t="str">
        <f>IFERROR(__xludf.DUMMYFUNCTION("""COMPUTED_VALUE"""),"HTML/CSS")</f>
        <v>HTML/CSS</v>
      </c>
      <c r="H8504" s="1" t="str">
        <f>IFERROR(__xludf.DUMMYFUNCTION("""COMPUTED_VALUE"""),"Java")</f>
        <v>Java</v>
      </c>
      <c r="I8504" s="1" t="str">
        <f>IFERROR(__xludf.DUMMYFUNCTION("""COMPUTED_VALUE"""),"JavaScript")</f>
        <v>JavaScript</v>
      </c>
      <c r="J8504" s="1" t="str">
        <f>IFERROR(__xludf.DUMMYFUNCTION("""COMPUTED_VALUE"""),"Ruby")</f>
        <v>Ruby</v>
      </c>
      <c r="K8504" s="1" t="str">
        <f>IFERROR(__xludf.DUMMYFUNCTION("""COMPUTED_VALUE"""),"SQL")</f>
        <v>SQL</v>
      </c>
    </row>
    <row r="8505">
      <c r="B8505" s="1" t="str">
        <f>IFERROR(__xludf.DUMMYFUNCTION("""COMPUTED_VALUE"""),"Java;Objective-C")</f>
        <v>Java;Objective-C</v>
      </c>
      <c r="E8505" s="1" t="str">
        <f>IFERROR(__xludf.DUMMYFUNCTION("UNIQUE(SPLIT(B8505,"";""))"),"Java")</f>
        <v>Java</v>
      </c>
      <c r="F8505" s="1" t="str">
        <f>IFERROR(__xludf.DUMMYFUNCTION("""COMPUTED_VALUE"""),"Objective-C")</f>
        <v>Objective-C</v>
      </c>
    </row>
    <row r="8506">
      <c r="B8506" s="1" t="str">
        <f>IFERROR(__xludf.DUMMYFUNCTION("""COMPUTED_VALUE"""),"HTML/CSS;JavaScript")</f>
        <v>HTML/CSS;JavaScript</v>
      </c>
      <c r="E8506" s="1" t="str">
        <f>IFERROR(__xludf.DUMMYFUNCTION("UNIQUE(SPLIT(B8506,"";""))"),"HTML/CSS")</f>
        <v>HTML/CSS</v>
      </c>
      <c r="F8506" s="1" t="str">
        <f>IFERROR(__xludf.DUMMYFUNCTION("""COMPUTED_VALUE"""),"JavaScript")</f>
        <v>JavaScript</v>
      </c>
    </row>
    <row r="8507">
      <c r="B8507" s="1" t="str">
        <f>IFERROR(__xludf.DUMMYFUNCTION("""COMPUTED_VALUE"""),"C#;Go;HTML/CSS;Java;JavaScript;Python;SQL;TypeScript")</f>
        <v>C#;Go;HTML/CSS;Java;JavaScript;Python;SQL;TypeScript</v>
      </c>
      <c r="E8507" s="1" t="str">
        <f>IFERROR(__xludf.DUMMYFUNCTION("UNIQUE(SPLIT(B8507,"";""))"),"C#")</f>
        <v>C#</v>
      </c>
      <c r="F8507" s="1" t="str">
        <f>IFERROR(__xludf.DUMMYFUNCTION("""COMPUTED_VALUE"""),"Go")</f>
        <v>Go</v>
      </c>
      <c r="G8507" s="1" t="str">
        <f>IFERROR(__xludf.DUMMYFUNCTION("""COMPUTED_VALUE"""),"HTML/CSS")</f>
        <v>HTML/CSS</v>
      </c>
      <c r="H8507" s="1" t="str">
        <f>IFERROR(__xludf.DUMMYFUNCTION("""COMPUTED_VALUE"""),"Java")</f>
        <v>Java</v>
      </c>
      <c r="I8507" s="1" t="str">
        <f>IFERROR(__xludf.DUMMYFUNCTION("""COMPUTED_VALUE"""),"JavaScript")</f>
        <v>JavaScript</v>
      </c>
      <c r="J8507" s="1" t="str">
        <f>IFERROR(__xludf.DUMMYFUNCTION("""COMPUTED_VALUE"""),"Python")</f>
        <v>Python</v>
      </c>
      <c r="K8507" s="1" t="str">
        <f>IFERROR(__xludf.DUMMYFUNCTION("""COMPUTED_VALUE"""),"SQL")</f>
        <v>SQL</v>
      </c>
      <c r="L8507" s="1" t="str">
        <f>IFERROR(__xludf.DUMMYFUNCTION("""COMPUTED_VALUE"""),"TypeScript")</f>
        <v>TypeScript</v>
      </c>
    </row>
    <row r="8508">
      <c r="B8508" s="1" t="str">
        <f>IFERROR(__xludf.DUMMYFUNCTION("""COMPUTED_VALUE"""),"Java;JavaScript;Kotlin;SQL")</f>
        <v>Java;JavaScript;Kotlin;SQL</v>
      </c>
      <c r="E8508" s="1" t="str">
        <f>IFERROR(__xludf.DUMMYFUNCTION("UNIQUE(SPLIT(B8508,"";""))"),"Java")</f>
        <v>Java</v>
      </c>
      <c r="F8508" s="1" t="str">
        <f>IFERROR(__xludf.DUMMYFUNCTION("""COMPUTED_VALUE"""),"JavaScript")</f>
        <v>JavaScript</v>
      </c>
      <c r="G8508" s="1" t="str">
        <f>IFERROR(__xludf.DUMMYFUNCTION("""COMPUTED_VALUE"""),"Kotlin")</f>
        <v>Kotlin</v>
      </c>
      <c r="H8508" s="1" t="str">
        <f>IFERROR(__xludf.DUMMYFUNCTION("""COMPUTED_VALUE"""),"SQL")</f>
        <v>SQL</v>
      </c>
    </row>
    <row r="8509">
      <c r="B8509" s="1" t="str">
        <f>IFERROR(__xludf.DUMMYFUNCTION("""COMPUTED_VALUE"""),"JavaScript")</f>
        <v>JavaScript</v>
      </c>
      <c r="E8509" s="1" t="str">
        <f>IFERROR(__xludf.DUMMYFUNCTION("UNIQUE(SPLIT(B8509,"";""))"),"JavaScript")</f>
        <v>JavaScript</v>
      </c>
    </row>
    <row r="8510">
      <c r="B8510" s="1" t="str">
        <f>IFERROR(__xludf.DUMMYFUNCTION("""COMPUTED_VALUE"""),"C#;HTML/CSS;Java;JavaScript;PHP;SQL")</f>
        <v>C#;HTML/CSS;Java;JavaScript;PHP;SQL</v>
      </c>
      <c r="E8510" s="1" t="str">
        <f>IFERROR(__xludf.DUMMYFUNCTION("UNIQUE(SPLIT(B8510,"";""))"),"C#")</f>
        <v>C#</v>
      </c>
      <c r="F8510" s="1" t="str">
        <f>IFERROR(__xludf.DUMMYFUNCTION("""COMPUTED_VALUE"""),"HTML/CSS")</f>
        <v>HTML/CSS</v>
      </c>
      <c r="G8510" s="1" t="str">
        <f>IFERROR(__xludf.DUMMYFUNCTION("""COMPUTED_VALUE"""),"Java")</f>
        <v>Java</v>
      </c>
      <c r="H8510" s="1" t="str">
        <f>IFERROR(__xludf.DUMMYFUNCTION("""COMPUTED_VALUE"""),"JavaScript")</f>
        <v>JavaScript</v>
      </c>
      <c r="I8510" s="1" t="str">
        <f>IFERROR(__xludf.DUMMYFUNCTION("""COMPUTED_VALUE"""),"PHP")</f>
        <v>PHP</v>
      </c>
      <c r="J8510" s="1" t="str">
        <f>IFERROR(__xludf.DUMMYFUNCTION("""COMPUTED_VALUE"""),"SQL")</f>
        <v>SQL</v>
      </c>
    </row>
    <row r="8511">
      <c r="B8511" s="1" t="str">
        <f>IFERROR(__xludf.DUMMYFUNCTION("""COMPUTED_VALUE"""),"C#;Dart;HTML/CSS;Java;JavaScript;Kotlin;Objective-C;SQL;Swift;TypeScript")</f>
        <v>C#;Dart;HTML/CSS;Java;JavaScript;Kotlin;Objective-C;SQL;Swift;TypeScript</v>
      </c>
      <c r="E8511" s="1" t="str">
        <f>IFERROR(__xludf.DUMMYFUNCTION("UNIQUE(SPLIT(B8511,"";""))"),"C#")</f>
        <v>C#</v>
      </c>
      <c r="F8511" s="1" t="str">
        <f>IFERROR(__xludf.DUMMYFUNCTION("""COMPUTED_VALUE"""),"Dart")</f>
        <v>Dart</v>
      </c>
      <c r="G8511" s="1" t="str">
        <f>IFERROR(__xludf.DUMMYFUNCTION("""COMPUTED_VALUE"""),"HTML/CSS")</f>
        <v>HTML/CSS</v>
      </c>
      <c r="H8511" s="1" t="str">
        <f>IFERROR(__xludf.DUMMYFUNCTION("""COMPUTED_VALUE"""),"Java")</f>
        <v>Java</v>
      </c>
      <c r="I8511" s="1" t="str">
        <f>IFERROR(__xludf.DUMMYFUNCTION("""COMPUTED_VALUE"""),"JavaScript")</f>
        <v>JavaScript</v>
      </c>
      <c r="J8511" s="1" t="str">
        <f>IFERROR(__xludf.DUMMYFUNCTION("""COMPUTED_VALUE"""),"Kotlin")</f>
        <v>Kotlin</v>
      </c>
      <c r="K8511" s="1" t="str">
        <f>IFERROR(__xludf.DUMMYFUNCTION("""COMPUTED_VALUE"""),"Objective-C")</f>
        <v>Objective-C</v>
      </c>
      <c r="L8511" s="1" t="str">
        <f>IFERROR(__xludf.DUMMYFUNCTION("""COMPUTED_VALUE"""),"SQL")</f>
        <v>SQL</v>
      </c>
      <c r="M8511" s="1" t="str">
        <f>IFERROR(__xludf.DUMMYFUNCTION("""COMPUTED_VALUE"""),"Swift")</f>
        <v>Swift</v>
      </c>
      <c r="N8511" s="1" t="str">
        <f>IFERROR(__xludf.DUMMYFUNCTION("""COMPUTED_VALUE"""),"TypeScript")</f>
        <v>TypeScript</v>
      </c>
    </row>
    <row r="8512">
      <c r="B8512" s="1" t="str">
        <f>IFERROR(__xludf.DUMMYFUNCTION("""COMPUTED_VALUE"""),"Bash/Shell/PowerShell;C;C++;C#;HTML/CSS;JavaScript;SQL;TypeScript")</f>
        <v>Bash/Shell/PowerShell;C;C++;C#;HTML/CSS;JavaScript;SQL;TypeScript</v>
      </c>
      <c r="E8512" s="1" t="str">
        <f>IFERROR(__xludf.DUMMYFUNCTION("UNIQUE(SPLIT(B8512,"";""))"),"Bash/Shell/PowerShell")</f>
        <v>Bash/Shell/PowerShell</v>
      </c>
      <c r="F8512" s="1" t="str">
        <f>IFERROR(__xludf.DUMMYFUNCTION("""COMPUTED_VALUE"""),"C")</f>
        <v>C</v>
      </c>
      <c r="G8512" s="1" t="str">
        <f>IFERROR(__xludf.DUMMYFUNCTION("""COMPUTED_VALUE"""),"C++")</f>
        <v>C++</v>
      </c>
      <c r="H8512" s="1" t="str">
        <f>IFERROR(__xludf.DUMMYFUNCTION("""COMPUTED_VALUE"""),"C#")</f>
        <v>C#</v>
      </c>
      <c r="I8512" s="1" t="str">
        <f>IFERROR(__xludf.DUMMYFUNCTION("""COMPUTED_VALUE"""),"HTML/CSS")</f>
        <v>HTML/CSS</v>
      </c>
      <c r="J8512" s="1" t="str">
        <f>IFERROR(__xludf.DUMMYFUNCTION("""COMPUTED_VALUE"""),"JavaScript")</f>
        <v>JavaScript</v>
      </c>
      <c r="K8512" s="1" t="str">
        <f>IFERROR(__xludf.DUMMYFUNCTION("""COMPUTED_VALUE"""),"SQL")</f>
        <v>SQL</v>
      </c>
      <c r="L8512" s="1" t="str">
        <f>IFERROR(__xludf.DUMMYFUNCTION("""COMPUTED_VALUE"""),"TypeScript")</f>
        <v>TypeScript</v>
      </c>
    </row>
    <row r="8513">
      <c r="B8513" s="1" t="str">
        <f>IFERROR(__xludf.DUMMYFUNCTION("""COMPUTED_VALUE"""),"Assembly;Bash/Shell/PowerShell;C;HTML/CSS;JavaScript;Swift")</f>
        <v>Assembly;Bash/Shell/PowerShell;C;HTML/CSS;JavaScript;Swift</v>
      </c>
      <c r="E8513" s="1" t="str">
        <f>IFERROR(__xludf.DUMMYFUNCTION("UNIQUE(SPLIT(B8513,"";""))"),"Assembly")</f>
        <v>Assembly</v>
      </c>
      <c r="F8513" s="1" t="str">
        <f>IFERROR(__xludf.DUMMYFUNCTION("""COMPUTED_VALUE"""),"Bash/Shell/PowerShell")</f>
        <v>Bash/Shell/PowerShell</v>
      </c>
      <c r="G8513" s="1" t="str">
        <f>IFERROR(__xludf.DUMMYFUNCTION("""COMPUTED_VALUE"""),"C")</f>
        <v>C</v>
      </c>
      <c r="H8513" s="1" t="str">
        <f>IFERROR(__xludf.DUMMYFUNCTION("""COMPUTED_VALUE"""),"HTML/CSS")</f>
        <v>HTML/CSS</v>
      </c>
      <c r="I8513" s="1" t="str">
        <f>IFERROR(__xludf.DUMMYFUNCTION("""COMPUTED_VALUE"""),"JavaScript")</f>
        <v>JavaScript</v>
      </c>
      <c r="J8513" s="1" t="str">
        <f>IFERROR(__xludf.DUMMYFUNCTION("""COMPUTED_VALUE"""),"Swift")</f>
        <v>Swift</v>
      </c>
    </row>
    <row r="8514">
      <c r="B8514" s="1" t="str">
        <f>IFERROR(__xludf.DUMMYFUNCTION("""COMPUTED_VALUE"""),"HTML/CSS;Java;JavaScript;TypeScript")</f>
        <v>HTML/CSS;Java;JavaScript;TypeScript</v>
      </c>
      <c r="E8514" s="1" t="str">
        <f>IFERROR(__xludf.DUMMYFUNCTION("UNIQUE(SPLIT(B8514,"";""))"),"HTML/CSS")</f>
        <v>HTML/CSS</v>
      </c>
      <c r="F8514" s="1" t="str">
        <f>IFERROR(__xludf.DUMMYFUNCTION("""COMPUTED_VALUE"""),"Java")</f>
        <v>Java</v>
      </c>
      <c r="G8514" s="1" t="str">
        <f>IFERROR(__xludf.DUMMYFUNCTION("""COMPUTED_VALUE"""),"JavaScript")</f>
        <v>JavaScript</v>
      </c>
      <c r="H8514" s="1" t="str">
        <f>IFERROR(__xludf.DUMMYFUNCTION("""COMPUTED_VALUE"""),"TypeScript")</f>
        <v>TypeScript</v>
      </c>
    </row>
    <row r="8515">
      <c r="B8515" s="1" t="str">
        <f>IFERROR(__xludf.DUMMYFUNCTION("""COMPUTED_VALUE"""),"C++;HTML/CSS;JavaScript;PHP;Python;SQL")</f>
        <v>C++;HTML/CSS;JavaScript;PHP;Python;SQL</v>
      </c>
      <c r="E8515" s="1" t="str">
        <f>IFERROR(__xludf.DUMMYFUNCTION("UNIQUE(SPLIT(B8515,"";""))"),"C++")</f>
        <v>C++</v>
      </c>
      <c r="F8515" s="1" t="str">
        <f>IFERROR(__xludf.DUMMYFUNCTION("""COMPUTED_VALUE"""),"HTML/CSS")</f>
        <v>HTML/CSS</v>
      </c>
      <c r="G8515" s="1" t="str">
        <f>IFERROR(__xludf.DUMMYFUNCTION("""COMPUTED_VALUE"""),"JavaScript")</f>
        <v>JavaScript</v>
      </c>
      <c r="H8515" s="1" t="str">
        <f>IFERROR(__xludf.DUMMYFUNCTION("""COMPUTED_VALUE"""),"PHP")</f>
        <v>PHP</v>
      </c>
      <c r="I8515" s="1" t="str">
        <f>IFERROR(__xludf.DUMMYFUNCTION("""COMPUTED_VALUE"""),"Python")</f>
        <v>Python</v>
      </c>
      <c r="J8515" s="1" t="str">
        <f>IFERROR(__xludf.DUMMYFUNCTION("""COMPUTED_VALUE"""),"SQL")</f>
        <v>SQL</v>
      </c>
    </row>
    <row r="8516">
      <c r="B8516" s="1" t="str">
        <f>IFERROR(__xludf.DUMMYFUNCTION("""COMPUTED_VALUE"""),"C#;HTML/CSS;Java;JavaScript")</f>
        <v>C#;HTML/CSS;Java;JavaScript</v>
      </c>
      <c r="E8516" s="1" t="str">
        <f>IFERROR(__xludf.DUMMYFUNCTION("UNIQUE(SPLIT(B8516,"";""))"),"C#")</f>
        <v>C#</v>
      </c>
      <c r="F8516" s="1" t="str">
        <f>IFERROR(__xludf.DUMMYFUNCTION("""COMPUTED_VALUE"""),"HTML/CSS")</f>
        <v>HTML/CSS</v>
      </c>
      <c r="G8516" s="1" t="str">
        <f>IFERROR(__xludf.DUMMYFUNCTION("""COMPUTED_VALUE"""),"Java")</f>
        <v>Java</v>
      </c>
      <c r="H8516" s="1" t="str">
        <f>IFERROR(__xludf.DUMMYFUNCTION("""COMPUTED_VALUE"""),"JavaScript")</f>
        <v>JavaScript</v>
      </c>
    </row>
    <row r="8517">
      <c r="B8517" s="1" t="str">
        <f>IFERROR(__xludf.DUMMYFUNCTION("""COMPUTED_VALUE"""),"Go;HTML/CSS;Java;JavaScript;Kotlin;SQL")</f>
        <v>Go;HTML/CSS;Java;JavaScript;Kotlin;SQL</v>
      </c>
      <c r="E8517" s="1" t="str">
        <f>IFERROR(__xludf.DUMMYFUNCTION("UNIQUE(SPLIT(B8517,"";""))"),"Go")</f>
        <v>Go</v>
      </c>
      <c r="F8517" s="1" t="str">
        <f>IFERROR(__xludf.DUMMYFUNCTION("""COMPUTED_VALUE"""),"HTML/CSS")</f>
        <v>HTML/CSS</v>
      </c>
      <c r="G8517" s="1" t="str">
        <f>IFERROR(__xludf.DUMMYFUNCTION("""COMPUTED_VALUE"""),"Java")</f>
        <v>Java</v>
      </c>
      <c r="H8517" s="1" t="str">
        <f>IFERROR(__xludf.DUMMYFUNCTION("""COMPUTED_VALUE"""),"JavaScript")</f>
        <v>JavaScript</v>
      </c>
      <c r="I8517" s="1" t="str">
        <f>IFERROR(__xludf.DUMMYFUNCTION("""COMPUTED_VALUE"""),"Kotlin")</f>
        <v>Kotlin</v>
      </c>
      <c r="J8517" s="1" t="str">
        <f>IFERROR(__xludf.DUMMYFUNCTION("""COMPUTED_VALUE"""),"SQL")</f>
        <v>SQL</v>
      </c>
    </row>
    <row r="8518">
      <c r="B8518" s="1" t="str">
        <f>IFERROR(__xludf.DUMMYFUNCTION("""COMPUTED_VALUE"""),"Bash/Shell/PowerShell;C#;HTML/CSS;JavaScript;PHP;SQL;TypeScript")</f>
        <v>Bash/Shell/PowerShell;C#;HTML/CSS;JavaScript;PHP;SQL;TypeScript</v>
      </c>
      <c r="E8518" s="1" t="str">
        <f>IFERROR(__xludf.DUMMYFUNCTION("UNIQUE(SPLIT(B8518,"";""))"),"Bash/Shell/PowerShell")</f>
        <v>Bash/Shell/PowerShell</v>
      </c>
      <c r="F8518" s="1" t="str">
        <f>IFERROR(__xludf.DUMMYFUNCTION("""COMPUTED_VALUE"""),"C#")</f>
        <v>C#</v>
      </c>
      <c r="G8518" s="1" t="str">
        <f>IFERROR(__xludf.DUMMYFUNCTION("""COMPUTED_VALUE"""),"HTML/CSS")</f>
        <v>HTML/CSS</v>
      </c>
      <c r="H8518" s="1" t="str">
        <f>IFERROR(__xludf.DUMMYFUNCTION("""COMPUTED_VALUE"""),"JavaScript")</f>
        <v>JavaScript</v>
      </c>
      <c r="I8518" s="1" t="str">
        <f>IFERROR(__xludf.DUMMYFUNCTION("""COMPUTED_VALUE"""),"PHP")</f>
        <v>PHP</v>
      </c>
      <c r="J8518" s="1" t="str">
        <f>IFERROR(__xludf.DUMMYFUNCTION("""COMPUTED_VALUE"""),"SQL")</f>
        <v>SQL</v>
      </c>
      <c r="K8518" s="1" t="str">
        <f>IFERROR(__xludf.DUMMYFUNCTION("""COMPUTED_VALUE"""),"TypeScript")</f>
        <v>TypeScript</v>
      </c>
    </row>
    <row r="8519">
      <c r="B8519" s="1" t="str">
        <f>IFERROR(__xludf.DUMMYFUNCTION("""COMPUTED_VALUE"""),"Objective-C;Swift")</f>
        <v>Objective-C;Swift</v>
      </c>
      <c r="E8519" s="1" t="str">
        <f>IFERROR(__xludf.DUMMYFUNCTION("UNIQUE(SPLIT(B8519,"";""))"),"Objective-C")</f>
        <v>Objective-C</v>
      </c>
      <c r="F8519" s="1" t="str">
        <f>IFERROR(__xludf.DUMMYFUNCTION("""COMPUTED_VALUE"""),"Swift")</f>
        <v>Swift</v>
      </c>
    </row>
    <row r="8520">
      <c r="B8520" s="1" t="str">
        <f>IFERROR(__xludf.DUMMYFUNCTION("""COMPUTED_VALUE"""),"HTML/CSS;JavaScript")</f>
        <v>HTML/CSS;JavaScript</v>
      </c>
      <c r="E8520" s="1" t="str">
        <f>IFERROR(__xludf.DUMMYFUNCTION("UNIQUE(SPLIT(B8520,"";""))"),"HTML/CSS")</f>
        <v>HTML/CSS</v>
      </c>
      <c r="F8520" s="1" t="str">
        <f>IFERROR(__xludf.DUMMYFUNCTION("""COMPUTED_VALUE"""),"JavaScript")</f>
        <v>JavaScript</v>
      </c>
    </row>
    <row r="8521">
      <c r="B8521" s="1" t="str">
        <f>IFERROR(__xludf.DUMMYFUNCTION("""COMPUTED_VALUE"""),"HTML/CSS;PHP;Python")</f>
        <v>HTML/CSS;PHP;Python</v>
      </c>
      <c r="E8521" s="1" t="str">
        <f>IFERROR(__xludf.DUMMYFUNCTION("UNIQUE(SPLIT(B8521,"";""))"),"HTML/CSS")</f>
        <v>HTML/CSS</v>
      </c>
      <c r="F8521" s="1" t="str">
        <f>IFERROR(__xludf.DUMMYFUNCTION("""COMPUTED_VALUE"""),"PHP")</f>
        <v>PHP</v>
      </c>
      <c r="G8521" s="1" t="str">
        <f>IFERROR(__xludf.DUMMYFUNCTION("""COMPUTED_VALUE"""),"Python")</f>
        <v>Python</v>
      </c>
    </row>
    <row r="8522">
      <c r="B8522" s="1" t="str">
        <f>IFERROR(__xludf.DUMMYFUNCTION("""COMPUTED_VALUE"""),"C++;Java;Python")</f>
        <v>C++;Java;Python</v>
      </c>
      <c r="E8522" s="1" t="str">
        <f>IFERROR(__xludf.DUMMYFUNCTION("UNIQUE(SPLIT(B8522,"";""))"),"C++")</f>
        <v>C++</v>
      </c>
      <c r="F8522" s="1" t="str">
        <f>IFERROR(__xludf.DUMMYFUNCTION("""COMPUTED_VALUE"""),"Java")</f>
        <v>Java</v>
      </c>
      <c r="G8522" s="1" t="str">
        <f>IFERROR(__xludf.DUMMYFUNCTION("""COMPUTED_VALUE"""),"Python")</f>
        <v>Python</v>
      </c>
    </row>
    <row r="8523">
      <c r="B8523" s="1" t="str">
        <f>IFERROR(__xludf.DUMMYFUNCTION("""COMPUTED_VALUE"""),"Java;SQL;Other(s):")</f>
        <v>Java;SQL;Other(s):</v>
      </c>
      <c r="E8523" s="1" t="str">
        <f>IFERROR(__xludf.DUMMYFUNCTION("UNIQUE(SPLIT(B8523,"";""))"),"Java")</f>
        <v>Java</v>
      </c>
      <c r="F8523" s="1" t="str">
        <f>IFERROR(__xludf.DUMMYFUNCTION("""COMPUTED_VALUE"""),"SQL")</f>
        <v>SQL</v>
      </c>
      <c r="G8523" s="1" t="str">
        <f>IFERROR(__xludf.DUMMYFUNCTION("""COMPUTED_VALUE"""),"Other(s):")</f>
        <v>Other(s):</v>
      </c>
    </row>
    <row r="8524">
      <c r="B8524" s="1" t="str">
        <f>IFERROR(__xludf.DUMMYFUNCTION("""COMPUTED_VALUE"""),"Java;JavaScript;Other(s):")</f>
        <v>Java;JavaScript;Other(s):</v>
      </c>
      <c r="E8524" s="1" t="str">
        <f>IFERROR(__xludf.DUMMYFUNCTION("UNIQUE(SPLIT(B8524,"";""))"),"Java")</f>
        <v>Java</v>
      </c>
      <c r="F8524" s="1" t="str">
        <f>IFERROR(__xludf.DUMMYFUNCTION("""COMPUTED_VALUE"""),"JavaScript")</f>
        <v>JavaScript</v>
      </c>
      <c r="G8524" s="1" t="str">
        <f>IFERROR(__xludf.DUMMYFUNCTION("""COMPUTED_VALUE"""),"Other(s):")</f>
        <v>Other(s):</v>
      </c>
    </row>
    <row r="8525">
      <c r="B8525" s="1" t="str">
        <f>IFERROR(__xludf.DUMMYFUNCTION("""COMPUTED_VALUE"""),"Bash/Shell/PowerShell;C;C++;C#;Elixir;Erlang;Go;HTML/CSS;Java;JavaScript;Python;Other(s):")</f>
        <v>Bash/Shell/PowerShell;C;C++;C#;Elixir;Erlang;Go;HTML/CSS;Java;JavaScript;Python;Other(s):</v>
      </c>
      <c r="E8525" s="1" t="str">
        <f>IFERROR(__xludf.DUMMYFUNCTION("UNIQUE(SPLIT(B8525,"";""))"),"Bash/Shell/PowerShell")</f>
        <v>Bash/Shell/PowerShell</v>
      </c>
      <c r="F8525" s="1" t="str">
        <f>IFERROR(__xludf.DUMMYFUNCTION("""COMPUTED_VALUE"""),"C")</f>
        <v>C</v>
      </c>
      <c r="G8525" s="1" t="str">
        <f>IFERROR(__xludf.DUMMYFUNCTION("""COMPUTED_VALUE"""),"C++")</f>
        <v>C++</v>
      </c>
      <c r="H8525" s="1" t="str">
        <f>IFERROR(__xludf.DUMMYFUNCTION("""COMPUTED_VALUE"""),"C#")</f>
        <v>C#</v>
      </c>
      <c r="I8525" s="1" t="str">
        <f>IFERROR(__xludf.DUMMYFUNCTION("""COMPUTED_VALUE"""),"Elixir")</f>
        <v>Elixir</v>
      </c>
      <c r="J8525" s="1" t="str">
        <f>IFERROR(__xludf.DUMMYFUNCTION("""COMPUTED_VALUE"""),"Erlang")</f>
        <v>Erlang</v>
      </c>
      <c r="K8525" s="1" t="str">
        <f>IFERROR(__xludf.DUMMYFUNCTION("""COMPUTED_VALUE"""),"Go")</f>
        <v>Go</v>
      </c>
      <c r="L8525" s="1" t="str">
        <f>IFERROR(__xludf.DUMMYFUNCTION("""COMPUTED_VALUE"""),"HTML/CSS")</f>
        <v>HTML/CSS</v>
      </c>
      <c r="M8525" s="1" t="str">
        <f>IFERROR(__xludf.DUMMYFUNCTION("""COMPUTED_VALUE"""),"Java")</f>
        <v>Java</v>
      </c>
      <c r="N8525" s="1" t="str">
        <f>IFERROR(__xludf.DUMMYFUNCTION("""COMPUTED_VALUE"""),"JavaScript")</f>
        <v>JavaScript</v>
      </c>
      <c r="O8525" s="1" t="str">
        <f>IFERROR(__xludf.DUMMYFUNCTION("""COMPUTED_VALUE"""),"Python")</f>
        <v>Python</v>
      </c>
      <c r="P8525" s="1" t="str">
        <f>IFERROR(__xludf.DUMMYFUNCTION("""COMPUTED_VALUE"""),"Other(s):")</f>
        <v>Other(s):</v>
      </c>
    </row>
    <row r="8526">
      <c r="B8526" s="1" t="str">
        <f>IFERROR(__xludf.DUMMYFUNCTION("""COMPUTED_VALUE"""),"Bash/Shell/PowerShell;Java;Python")</f>
        <v>Bash/Shell/PowerShell;Java;Python</v>
      </c>
      <c r="E8526" s="1" t="str">
        <f>IFERROR(__xludf.DUMMYFUNCTION("UNIQUE(SPLIT(B8526,"";""))"),"Bash/Shell/PowerShell")</f>
        <v>Bash/Shell/PowerShell</v>
      </c>
      <c r="F8526" s="1" t="str">
        <f>IFERROR(__xludf.DUMMYFUNCTION("""COMPUTED_VALUE"""),"Java")</f>
        <v>Java</v>
      </c>
      <c r="G8526" s="1" t="str">
        <f>IFERROR(__xludf.DUMMYFUNCTION("""COMPUTED_VALUE"""),"Python")</f>
        <v>Python</v>
      </c>
    </row>
    <row r="8527">
      <c r="B8527" s="1" t="str">
        <f>IFERROR(__xludf.DUMMYFUNCTION("""COMPUTED_VALUE"""),"Java;JavaScript")</f>
        <v>Java;JavaScript</v>
      </c>
      <c r="E8527" s="1" t="str">
        <f>IFERROR(__xludf.DUMMYFUNCTION("UNIQUE(SPLIT(B8527,"";""))"),"Java")</f>
        <v>Java</v>
      </c>
      <c r="F8527" s="1" t="str">
        <f>IFERROR(__xludf.DUMMYFUNCTION("""COMPUTED_VALUE"""),"JavaScript")</f>
        <v>JavaScript</v>
      </c>
    </row>
    <row r="8528">
      <c r="B8528" s="1" t="str">
        <f>IFERROR(__xludf.DUMMYFUNCTION("""COMPUTED_VALUE"""),"C;C++;HTML/CSS;Java;JavaScript;Python")</f>
        <v>C;C++;HTML/CSS;Java;JavaScript;Python</v>
      </c>
      <c r="E8528" s="1" t="str">
        <f>IFERROR(__xludf.DUMMYFUNCTION("UNIQUE(SPLIT(B8528,"";""))"),"C")</f>
        <v>C</v>
      </c>
      <c r="F8528" s="1" t="str">
        <f>IFERROR(__xludf.DUMMYFUNCTION("""COMPUTED_VALUE"""),"C++")</f>
        <v>C++</v>
      </c>
      <c r="G8528" s="1" t="str">
        <f>IFERROR(__xludf.DUMMYFUNCTION("""COMPUTED_VALUE"""),"HTML/CSS")</f>
        <v>HTML/CSS</v>
      </c>
      <c r="H8528" s="1" t="str">
        <f>IFERROR(__xludf.DUMMYFUNCTION("""COMPUTED_VALUE"""),"Java")</f>
        <v>Java</v>
      </c>
      <c r="I8528" s="1" t="str">
        <f>IFERROR(__xludf.DUMMYFUNCTION("""COMPUTED_VALUE"""),"JavaScript")</f>
        <v>JavaScript</v>
      </c>
      <c r="J8528" s="1" t="str">
        <f>IFERROR(__xludf.DUMMYFUNCTION("""COMPUTED_VALUE"""),"Python")</f>
        <v>Python</v>
      </c>
    </row>
    <row r="8529">
      <c r="B8529" s="1" t="str">
        <f>IFERROR(__xludf.DUMMYFUNCTION("""COMPUTED_VALUE"""),"Bash/Shell/PowerShell;C#;HTML/CSS;JavaScript;SQL")</f>
        <v>Bash/Shell/PowerShell;C#;HTML/CSS;JavaScript;SQL</v>
      </c>
      <c r="E8529" s="1" t="str">
        <f>IFERROR(__xludf.DUMMYFUNCTION("UNIQUE(SPLIT(B8529,"";""))"),"Bash/Shell/PowerShell")</f>
        <v>Bash/Shell/PowerShell</v>
      </c>
      <c r="F8529" s="1" t="str">
        <f>IFERROR(__xludf.DUMMYFUNCTION("""COMPUTED_VALUE"""),"C#")</f>
        <v>C#</v>
      </c>
      <c r="G8529" s="1" t="str">
        <f>IFERROR(__xludf.DUMMYFUNCTION("""COMPUTED_VALUE"""),"HTML/CSS")</f>
        <v>HTML/CSS</v>
      </c>
      <c r="H8529" s="1" t="str">
        <f>IFERROR(__xludf.DUMMYFUNCTION("""COMPUTED_VALUE"""),"JavaScript")</f>
        <v>JavaScript</v>
      </c>
      <c r="I8529" s="1" t="str">
        <f>IFERROR(__xludf.DUMMYFUNCTION("""COMPUTED_VALUE"""),"SQL")</f>
        <v>SQL</v>
      </c>
    </row>
    <row r="8530">
      <c r="B8530" s="1" t="str">
        <f>IFERROR(__xludf.DUMMYFUNCTION("""COMPUTED_VALUE"""),"HTML/CSS;Java;JavaScript;PHP;SQL;TypeScript")</f>
        <v>HTML/CSS;Java;JavaScript;PHP;SQL;TypeScript</v>
      </c>
      <c r="E8530" s="1" t="str">
        <f>IFERROR(__xludf.DUMMYFUNCTION("UNIQUE(SPLIT(B8530,"";""))"),"HTML/CSS")</f>
        <v>HTML/CSS</v>
      </c>
      <c r="F8530" s="1" t="str">
        <f>IFERROR(__xludf.DUMMYFUNCTION("""COMPUTED_VALUE"""),"Java")</f>
        <v>Java</v>
      </c>
      <c r="G8530" s="1" t="str">
        <f>IFERROR(__xludf.DUMMYFUNCTION("""COMPUTED_VALUE"""),"JavaScript")</f>
        <v>JavaScript</v>
      </c>
      <c r="H8530" s="1" t="str">
        <f>IFERROR(__xludf.DUMMYFUNCTION("""COMPUTED_VALUE"""),"PHP")</f>
        <v>PHP</v>
      </c>
      <c r="I8530" s="1" t="str">
        <f>IFERROR(__xludf.DUMMYFUNCTION("""COMPUTED_VALUE"""),"SQL")</f>
        <v>SQL</v>
      </c>
      <c r="J8530" s="1" t="str">
        <f>IFERROR(__xludf.DUMMYFUNCTION("""COMPUTED_VALUE"""),"TypeScript")</f>
        <v>TypeScript</v>
      </c>
    </row>
    <row r="8531">
      <c r="B8531" s="1" t="str">
        <f>IFERROR(__xludf.DUMMYFUNCTION("""COMPUTED_VALUE"""),"C++")</f>
        <v>C++</v>
      </c>
      <c r="E8531" s="1" t="str">
        <f>IFERROR(__xludf.DUMMYFUNCTION("UNIQUE(SPLIT(B8531,"";""))"),"C++")</f>
        <v>C++</v>
      </c>
    </row>
    <row r="8532">
      <c r="B8532" s="1" t="str">
        <f>IFERROR(__xludf.DUMMYFUNCTION("""COMPUTED_VALUE"""),"Clojure;HTML/CSS;Java;JavaScript;Python;Rust;TypeScript")</f>
        <v>Clojure;HTML/CSS;Java;JavaScript;Python;Rust;TypeScript</v>
      </c>
      <c r="E8532" s="1" t="str">
        <f>IFERROR(__xludf.DUMMYFUNCTION("UNIQUE(SPLIT(B8532,"";""))"),"Clojure")</f>
        <v>Clojure</v>
      </c>
      <c r="F8532" s="1" t="str">
        <f>IFERROR(__xludf.DUMMYFUNCTION("""COMPUTED_VALUE"""),"HTML/CSS")</f>
        <v>HTML/CSS</v>
      </c>
      <c r="G8532" s="1" t="str">
        <f>IFERROR(__xludf.DUMMYFUNCTION("""COMPUTED_VALUE"""),"Java")</f>
        <v>Java</v>
      </c>
      <c r="H8532" s="1" t="str">
        <f>IFERROR(__xludf.DUMMYFUNCTION("""COMPUTED_VALUE"""),"JavaScript")</f>
        <v>JavaScript</v>
      </c>
      <c r="I8532" s="1" t="str">
        <f>IFERROR(__xludf.DUMMYFUNCTION("""COMPUTED_VALUE"""),"Python")</f>
        <v>Python</v>
      </c>
      <c r="J8532" s="1" t="str">
        <f>IFERROR(__xludf.DUMMYFUNCTION("""COMPUTED_VALUE"""),"Rust")</f>
        <v>Rust</v>
      </c>
      <c r="K8532" s="1" t="str">
        <f>IFERROR(__xludf.DUMMYFUNCTION("""COMPUTED_VALUE"""),"TypeScript")</f>
        <v>TypeScript</v>
      </c>
    </row>
    <row r="8533">
      <c r="B8533" s="1" t="str">
        <f>IFERROR(__xludf.DUMMYFUNCTION("""COMPUTED_VALUE"""),"Bash/Shell/PowerShell;C#;HTML/CSS;Java;JavaScript;PHP;R;SQL;TypeScript")</f>
        <v>Bash/Shell/PowerShell;C#;HTML/CSS;Java;JavaScript;PHP;R;SQL;TypeScript</v>
      </c>
      <c r="E8533" s="1" t="str">
        <f>IFERROR(__xludf.DUMMYFUNCTION("UNIQUE(SPLIT(B8533,"";""))"),"Bash/Shell/PowerShell")</f>
        <v>Bash/Shell/PowerShell</v>
      </c>
      <c r="F8533" s="1" t="str">
        <f>IFERROR(__xludf.DUMMYFUNCTION("""COMPUTED_VALUE"""),"C#")</f>
        <v>C#</v>
      </c>
      <c r="G8533" s="1" t="str">
        <f>IFERROR(__xludf.DUMMYFUNCTION("""COMPUTED_VALUE"""),"HTML/CSS")</f>
        <v>HTML/CSS</v>
      </c>
      <c r="H8533" s="1" t="str">
        <f>IFERROR(__xludf.DUMMYFUNCTION("""COMPUTED_VALUE"""),"Java")</f>
        <v>Java</v>
      </c>
      <c r="I8533" s="1" t="str">
        <f>IFERROR(__xludf.DUMMYFUNCTION("""COMPUTED_VALUE"""),"JavaScript")</f>
        <v>JavaScript</v>
      </c>
      <c r="J8533" s="1" t="str">
        <f>IFERROR(__xludf.DUMMYFUNCTION("""COMPUTED_VALUE"""),"PHP")</f>
        <v>PHP</v>
      </c>
      <c r="K8533" s="1" t="str">
        <f>IFERROR(__xludf.DUMMYFUNCTION("""COMPUTED_VALUE"""),"R")</f>
        <v>R</v>
      </c>
      <c r="L8533" s="1" t="str">
        <f>IFERROR(__xludf.DUMMYFUNCTION("""COMPUTED_VALUE"""),"SQL")</f>
        <v>SQL</v>
      </c>
      <c r="M8533" s="1" t="str">
        <f>IFERROR(__xludf.DUMMYFUNCTION("""COMPUTED_VALUE"""),"TypeScript")</f>
        <v>TypeScript</v>
      </c>
    </row>
    <row r="8534">
      <c r="B8534" s="1" t="str">
        <f>IFERROR(__xludf.DUMMYFUNCTION("""COMPUTED_VALUE"""),"Bash/Shell/PowerShell;Go;HTML/CSS;Java;JavaScript;PHP;Python;SQL")</f>
        <v>Bash/Shell/PowerShell;Go;HTML/CSS;Java;JavaScript;PHP;Python;SQL</v>
      </c>
      <c r="E8534" s="1" t="str">
        <f>IFERROR(__xludf.DUMMYFUNCTION("UNIQUE(SPLIT(B8534,"";""))"),"Bash/Shell/PowerShell")</f>
        <v>Bash/Shell/PowerShell</v>
      </c>
      <c r="F8534" s="1" t="str">
        <f>IFERROR(__xludf.DUMMYFUNCTION("""COMPUTED_VALUE"""),"Go")</f>
        <v>Go</v>
      </c>
      <c r="G8534" s="1" t="str">
        <f>IFERROR(__xludf.DUMMYFUNCTION("""COMPUTED_VALUE"""),"HTML/CSS")</f>
        <v>HTML/CSS</v>
      </c>
      <c r="H8534" s="1" t="str">
        <f>IFERROR(__xludf.DUMMYFUNCTION("""COMPUTED_VALUE"""),"Java")</f>
        <v>Java</v>
      </c>
      <c r="I8534" s="1" t="str">
        <f>IFERROR(__xludf.DUMMYFUNCTION("""COMPUTED_VALUE"""),"JavaScript")</f>
        <v>JavaScript</v>
      </c>
      <c r="J8534" s="1" t="str">
        <f>IFERROR(__xludf.DUMMYFUNCTION("""COMPUTED_VALUE"""),"PHP")</f>
        <v>PHP</v>
      </c>
      <c r="K8534" s="1" t="str">
        <f>IFERROR(__xludf.DUMMYFUNCTION("""COMPUTED_VALUE"""),"Python")</f>
        <v>Python</v>
      </c>
      <c r="L8534" s="1" t="str">
        <f>IFERROR(__xludf.DUMMYFUNCTION("""COMPUTED_VALUE"""),"SQL")</f>
        <v>SQL</v>
      </c>
    </row>
    <row r="8535">
      <c r="B8535" s="1" t="str">
        <f>IFERROR(__xludf.DUMMYFUNCTION("""COMPUTED_VALUE"""),"Assembly;C;C++;HTML/CSS;Java;JavaScript;SQL")</f>
        <v>Assembly;C;C++;HTML/CSS;Java;JavaScript;SQL</v>
      </c>
      <c r="E8535" s="1" t="str">
        <f>IFERROR(__xludf.DUMMYFUNCTION("UNIQUE(SPLIT(B8535,"";""))"),"Assembly")</f>
        <v>Assembly</v>
      </c>
      <c r="F8535" s="1" t="str">
        <f>IFERROR(__xludf.DUMMYFUNCTION("""COMPUTED_VALUE"""),"C")</f>
        <v>C</v>
      </c>
      <c r="G8535" s="1" t="str">
        <f>IFERROR(__xludf.DUMMYFUNCTION("""COMPUTED_VALUE"""),"C++")</f>
        <v>C++</v>
      </c>
      <c r="H8535" s="1" t="str">
        <f>IFERROR(__xludf.DUMMYFUNCTION("""COMPUTED_VALUE"""),"HTML/CSS")</f>
        <v>HTML/CSS</v>
      </c>
      <c r="I8535" s="1" t="str">
        <f>IFERROR(__xludf.DUMMYFUNCTION("""COMPUTED_VALUE"""),"Java")</f>
        <v>Java</v>
      </c>
      <c r="J8535" s="1" t="str">
        <f>IFERROR(__xludf.DUMMYFUNCTION("""COMPUTED_VALUE"""),"JavaScript")</f>
        <v>JavaScript</v>
      </c>
      <c r="K8535" s="1" t="str">
        <f>IFERROR(__xludf.DUMMYFUNCTION("""COMPUTED_VALUE"""),"SQL")</f>
        <v>SQL</v>
      </c>
    </row>
    <row r="8536">
      <c r="B8536" s="1" t="str">
        <f>IFERROR(__xludf.DUMMYFUNCTION("""COMPUTED_VALUE"""),"Bash/Shell/PowerShell;HTML/CSS;Java;JavaScript;Kotlin;PHP;SQL;TypeScript")</f>
        <v>Bash/Shell/PowerShell;HTML/CSS;Java;JavaScript;Kotlin;PHP;SQL;TypeScript</v>
      </c>
      <c r="E8536" s="1" t="str">
        <f>IFERROR(__xludf.DUMMYFUNCTION("UNIQUE(SPLIT(B8536,"";""))"),"Bash/Shell/PowerShell")</f>
        <v>Bash/Shell/PowerShell</v>
      </c>
      <c r="F8536" s="1" t="str">
        <f>IFERROR(__xludf.DUMMYFUNCTION("""COMPUTED_VALUE"""),"HTML/CSS")</f>
        <v>HTML/CSS</v>
      </c>
      <c r="G8536" s="1" t="str">
        <f>IFERROR(__xludf.DUMMYFUNCTION("""COMPUTED_VALUE"""),"Java")</f>
        <v>Java</v>
      </c>
      <c r="H8536" s="1" t="str">
        <f>IFERROR(__xludf.DUMMYFUNCTION("""COMPUTED_VALUE"""),"JavaScript")</f>
        <v>JavaScript</v>
      </c>
      <c r="I8536" s="1" t="str">
        <f>IFERROR(__xludf.DUMMYFUNCTION("""COMPUTED_VALUE"""),"Kotlin")</f>
        <v>Kotlin</v>
      </c>
      <c r="J8536" s="1" t="str">
        <f>IFERROR(__xludf.DUMMYFUNCTION("""COMPUTED_VALUE"""),"PHP")</f>
        <v>PHP</v>
      </c>
      <c r="K8536" s="1" t="str">
        <f>IFERROR(__xludf.DUMMYFUNCTION("""COMPUTED_VALUE"""),"SQL")</f>
        <v>SQL</v>
      </c>
      <c r="L8536" s="1" t="str">
        <f>IFERROR(__xludf.DUMMYFUNCTION("""COMPUTED_VALUE"""),"TypeScript")</f>
        <v>TypeScript</v>
      </c>
    </row>
    <row r="8537">
      <c r="B8537" s="1" t="str">
        <f>IFERROR(__xludf.DUMMYFUNCTION("""COMPUTED_VALUE"""),"HTML/CSS;Java;JavaScript;Kotlin;Python;Ruby;SQL;TypeScript;WebAssembly")</f>
        <v>HTML/CSS;Java;JavaScript;Kotlin;Python;Ruby;SQL;TypeScript;WebAssembly</v>
      </c>
      <c r="E8537" s="1" t="str">
        <f>IFERROR(__xludf.DUMMYFUNCTION("UNIQUE(SPLIT(B8537,"";""))"),"HTML/CSS")</f>
        <v>HTML/CSS</v>
      </c>
      <c r="F8537" s="1" t="str">
        <f>IFERROR(__xludf.DUMMYFUNCTION("""COMPUTED_VALUE"""),"Java")</f>
        <v>Java</v>
      </c>
      <c r="G8537" s="1" t="str">
        <f>IFERROR(__xludf.DUMMYFUNCTION("""COMPUTED_VALUE"""),"JavaScript")</f>
        <v>JavaScript</v>
      </c>
      <c r="H8537" s="1" t="str">
        <f>IFERROR(__xludf.DUMMYFUNCTION("""COMPUTED_VALUE"""),"Kotlin")</f>
        <v>Kotlin</v>
      </c>
      <c r="I8537" s="1" t="str">
        <f>IFERROR(__xludf.DUMMYFUNCTION("""COMPUTED_VALUE"""),"Python")</f>
        <v>Python</v>
      </c>
      <c r="J8537" s="1" t="str">
        <f>IFERROR(__xludf.DUMMYFUNCTION("""COMPUTED_VALUE"""),"Ruby")</f>
        <v>Ruby</v>
      </c>
      <c r="K8537" s="1" t="str">
        <f>IFERROR(__xludf.DUMMYFUNCTION("""COMPUTED_VALUE"""),"SQL")</f>
        <v>SQL</v>
      </c>
      <c r="L8537" s="1" t="str">
        <f>IFERROR(__xludf.DUMMYFUNCTION("""COMPUTED_VALUE"""),"TypeScript")</f>
        <v>TypeScript</v>
      </c>
      <c r="M8537" s="1" t="str">
        <f>IFERROR(__xludf.DUMMYFUNCTION("""COMPUTED_VALUE"""),"WebAssembly")</f>
        <v>WebAssembly</v>
      </c>
    </row>
    <row r="8538">
      <c r="B8538" s="1" t="str">
        <f>IFERROR(__xludf.DUMMYFUNCTION("""COMPUTED_VALUE"""),"Bash/Shell/PowerShell;C#;HTML/CSS;JavaScript;PHP;Python;SQL;Other(s):")</f>
        <v>Bash/Shell/PowerShell;C#;HTML/CSS;JavaScript;PHP;Python;SQL;Other(s):</v>
      </c>
      <c r="E8538" s="1" t="str">
        <f>IFERROR(__xludf.DUMMYFUNCTION("UNIQUE(SPLIT(B8538,"";""))"),"Bash/Shell/PowerShell")</f>
        <v>Bash/Shell/PowerShell</v>
      </c>
      <c r="F8538" s="1" t="str">
        <f>IFERROR(__xludf.DUMMYFUNCTION("""COMPUTED_VALUE"""),"C#")</f>
        <v>C#</v>
      </c>
      <c r="G8538" s="1" t="str">
        <f>IFERROR(__xludf.DUMMYFUNCTION("""COMPUTED_VALUE"""),"HTML/CSS")</f>
        <v>HTML/CSS</v>
      </c>
      <c r="H8538" s="1" t="str">
        <f>IFERROR(__xludf.DUMMYFUNCTION("""COMPUTED_VALUE"""),"JavaScript")</f>
        <v>JavaScript</v>
      </c>
      <c r="I8538" s="1" t="str">
        <f>IFERROR(__xludf.DUMMYFUNCTION("""COMPUTED_VALUE"""),"PHP")</f>
        <v>PHP</v>
      </c>
      <c r="J8538" s="1" t="str">
        <f>IFERROR(__xludf.DUMMYFUNCTION("""COMPUTED_VALUE"""),"Python")</f>
        <v>Python</v>
      </c>
      <c r="K8538" s="1" t="str">
        <f>IFERROR(__xludf.DUMMYFUNCTION("""COMPUTED_VALUE"""),"SQL")</f>
        <v>SQL</v>
      </c>
      <c r="L8538" s="1" t="str">
        <f>IFERROR(__xludf.DUMMYFUNCTION("""COMPUTED_VALUE"""),"Other(s):")</f>
        <v>Other(s):</v>
      </c>
    </row>
    <row r="8539">
      <c r="B8539" s="1" t="str">
        <f>IFERROR(__xludf.DUMMYFUNCTION("""COMPUTED_VALUE"""),"Objective-C;TypeScript")</f>
        <v>Objective-C;TypeScript</v>
      </c>
      <c r="E8539" s="1" t="str">
        <f>IFERROR(__xludf.DUMMYFUNCTION("UNIQUE(SPLIT(B8539,"";""))"),"Objective-C")</f>
        <v>Objective-C</v>
      </c>
      <c r="F8539" s="1" t="str">
        <f>IFERROR(__xludf.DUMMYFUNCTION("""COMPUTED_VALUE"""),"TypeScript")</f>
        <v>TypeScript</v>
      </c>
    </row>
    <row r="8540">
      <c r="B8540" s="1" t="str">
        <f>IFERROR(__xludf.DUMMYFUNCTION("""COMPUTED_VALUE"""),"Assembly;Bash/Shell/PowerShell;C;C++;C#;Clojure;Dart;Elixir;Erlang;F#;Go;HTML/CSS;Java;JavaScript;Kotlin;Objective-C;PHP;Python;R;Ruby;Scala;SQL;Swift;TypeScript;VBA;WebAssembly;Other(s):")</f>
        <v>Assembly;Bash/Shell/PowerShell;C;C++;C#;Clojure;Dart;Elixir;Erlang;F#;Go;HTML/CSS;Java;JavaScript;Kotlin;Objective-C;PHP;Python;R;Ruby;Scala;SQL;Swift;TypeScript;VBA;WebAssembly;Other(s):</v>
      </c>
      <c r="E8540" s="1" t="str">
        <f>IFERROR(__xludf.DUMMYFUNCTION("UNIQUE(SPLIT(B8540,"";""))"),"Assembly")</f>
        <v>Assembly</v>
      </c>
      <c r="F8540" s="1" t="str">
        <f>IFERROR(__xludf.DUMMYFUNCTION("""COMPUTED_VALUE"""),"Bash/Shell/PowerShell")</f>
        <v>Bash/Shell/PowerShell</v>
      </c>
      <c r="G8540" s="1" t="str">
        <f>IFERROR(__xludf.DUMMYFUNCTION("""COMPUTED_VALUE"""),"C")</f>
        <v>C</v>
      </c>
      <c r="H8540" s="1" t="str">
        <f>IFERROR(__xludf.DUMMYFUNCTION("""COMPUTED_VALUE"""),"C++")</f>
        <v>C++</v>
      </c>
      <c r="I8540" s="1" t="str">
        <f>IFERROR(__xludf.DUMMYFUNCTION("""COMPUTED_VALUE"""),"C#")</f>
        <v>C#</v>
      </c>
      <c r="J8540" s="1" t="str">
        <f>IFERROR(__xludf.DUMMYFUNCTION("""COMPUTED_VALUE"""),"Clojure")</f>
        <v>Clojure</v>
      </c>
      <c r="K8540" s="1" t="str">
        <f>IFERROR(__xludf.DUMMYFUNCTION("""COMPUTED_VALUE"""),"Dart")</f>
        <v>Dart</v>
      </c>
      <c r="L8540" s="1" t="str">
        <f>IFERROR(__xludf.DUMMYFUNCTION("""COMPUTED_VALUE"""),"Elixir")</f>
        <v>Elixir</v>
      </c>
      <c r="M8540" s="1" t="str">
        <f>IFERROR(__xludf.DUMMYFUNCTION("""COMPUTED_VALUE"""),"Erlang")</f>
        <v>Erlang</v>
      </c>
      <c r="N8540" s="1" t="str">
        <f>IFERROR(__xludf.DUMMYFUNCTION("""COMPUTED_VALUE"""),"F#")</f>
        <v>F#</v>
      </c>
      <c r="O8540" s="1" t="str">
        <f>IFERROR(__xludf.DUMMYFUNCTION("""COMPUTED_VALUE"""),"Go")</f>
        <v>Go</v>
      </c>
      <c r="P8540" s="1" t="str">
        <f>IFERROR(__xludf.DUMMYFUNCTION("""COMPUTED_VALUE"""),"HTML/CSS")</f>
        <v>HTML/CSS</v>
      </c>
      <c r="Q8540" s="1" t="str">
        <f>IFERROR(__xludf.DUMMYFUNCTION("""COMPUTED_VALUE"""),"Java")</f>
        <v>Java</v>
      </c>
      <c r="R8540" s="1" t="str">
        <f>IFERROR(__xludf.DUMMYFUNCTION("""COMPUTED_VALUE"""),"JavaScript")</f>
        <v>JavaScript</v>
      </c>
      <c r="S8540" s="1" t="str">
        <f>IFERROR(__xludf.DUMMYFUNCTION("""COMPUTED_VALUE"""),"Kotlin")</f>
        <v>Kotlin</v>
      </c>
      <c r="T8540" s="1" t="str">
        <f>IFERROR(__xludf.DUMMYFUNCTION("""COMPUTED_VALUE"""),"Objective-C")</f>
        <v>Objective-C</v>
      </c>
      <c r="U8540" s="1" t="str">
        <f>IFERROR(__xludf.DUMMYFUNCTION("""COMPUTED_VALUE"""),"PHP")</f>
        <v>PHP</v>
      </c>
      <c r="V8540" s="1" t="str">
        <f>IFERROR(__xludf.DUMMYFUNCTION("""COMPUTED_VALUE"""),"Python")</f>
        <v>Python</v>
      </c>
      <c r="W8540" s="1" t="str">
        <f>IFERROR(__xludf.DUMMYFUNCTION("""COMPUTED_VALUE"""),"R")</f>
        <v>R</v>
      </c>
      <c r="X8540" s="1" t="str">
        <f>IFERROR(__xludf.DUMMYFUNCTION("""COMPUTED_VALUE"""),"Ruby")</f>
        <v>Ruby</v>
      </c>
      <c r="Y8540" s="1" t="str">
        <f>IFERROR(__xludf.DUMMYFUNCTION("""COMPUTED_VALUE"""),"Scala")</f>
        <v>Scala</v>
      </c>
      <c r="Z8540" s="1" t="str">
        <f>IFERROR(__xludf.DUMMYFUNCTION("""COMPUTED_VALUE"""),"SQL")</f>
        <v>SQL</v>
      </c>
      <c r="AA8540" s="1" t="str">
        <f>IFERROR(__xludf.DUMMYFUNCTION("""COMPUTED_VALUE"""),"Swift")</f>
        <v>Swift</v>
      </c>
      <c r="AB8540" s="1" t="str">
        <f>IFERROR(__xludf.DUMMYFUNCTION("""COMPUTED_VALUE"""),"TypeScript")</f>
        <v>TypeScript</v>
      </c>
      <c r="AC8540" s="1" t="str">
        <f>IFERROR(__xludf.DUMMYFUNCTION("""COMPUTED_VALUE"""),"VBA")</f>
        <v>VBA</v>
      </c>
      <c r="AD8540" s="1" t="str">
        <f>IFERROR(__xludf.DUMMYFUNCTION("""COMPUTED_VALUE"""),"WebAssembly")</f>
        <v>WebAssembly</v>
      </c>
      <c r="AE8540" s="1" t="str">
        <f>IFERROR(__xludf.DUMMYFUNCTION("""COMPUTED_VALUE"""),"Other(s):")</f>
        <v>Other(s):</v>
      </c>
    </row>
    <row r="8541">
      <c r="B8541" s="1" t="str">
        <f>IFERROR(__xludf.DUMMYFUNCTION("""COMPUTED_VALUE"""),"Bash/Shell/PowerShell;HTML/CSS;JavaScript;PHP;SQL")</f>
        <v>Bash/Shell/PowerShell;HTML/CSS;JavaScript;PHP;SQL</v>
      </c>
      <c r="E8541" s="1" t="str">
        <f>IFERROR(__xludf.DUMMYFUNCTION("UNIQUE(SPLIT(B8541,"";""))"),"Bash/Shell/PowerShell")</f>
        <v>Bash/Shell/PowerShell</v>
      </c>
      <c r="F8541" s="1" t="str">
        <f>IFERROR(__xludf.DUMMYFUNCTION("""COMPUTED_VALUE"""),"HTML/CSS")</f>
        <v>HTML/CSS</v>
      </c>
      <c r="G8541" s="1" t="str">
        <f>IFERROR(__xludf.DUMMYFUNCTION("""COMPUTED_VALUE"""),"JavaScript")</f>
        <v>JavaScript</v>
      </c>
      <c r="H8541" s="1" t="str">
        <f>IFERROR(__xludf.DUMMYFUNCTION("""COMPUTED_VALUE"""),"PHP")</f>
        <v>PHP</v>
      </c>
      <c r="I8541" s="1" t="str">
        <f>IFERROR(__xludf.DUMMYFUNCTION("""COMPUTED_VALUE"""),"SQL")</f>
        <v>SQL</v>
      </c>
    </row>
    <row r="8542">
      <c r="B8542" s="1" t="str">
        <f>IFERROR(__xludf.DUMMYFUNCTION("""COMPUTED_VALUE"""),"JavaScript;TypeScript")</f>
        <v>JavaScript;TypeScript</v>
      </c>
      <c r="E8542" s="1" t="str">
        <f>IFERROR(__xludf.DUMMYFUNCTION("UNIQUE(SPLIT(B8542,"";""))"),"JavaScript")</f>
        <v>JavaScript</v>
      </c>
      <c r="F8542" s="1" t="str">
        <f>IFERROR(__xludf.DUMMYFUNCTION("""COMPUTED_VALUE"""),"TypeScript")</f>
        <v>TypeScript</v>
      </c>
    </row>
    <row r="8543">
      <c r="B8543" s="1" t="str">
        <f>IFERROR(__xludf.DUMMYFUNCTION("""COMPUTED_VALUE"""),"HTML/CSS;Java;JavaScript;Python")</f>
        <v>HTML/CSS;Java;JavaScript;Python</v>
      </c>
      <c r="E8543" s="1" t="str">
        <f>IFERROR(__xludf.DUMMYFUNCTION("UNIQUE(SPLIT(B8543,"";""))"),"HTML/CSS")</f>
        <v>HTML/CSS</v>
      </c>
      <c r="F8543" s="1" t="str">
        <f>IFERROR(__xludf.DUMMYFUNCTION("""COMPUTED_VALUE"""),"Java")</f>
        <v>Java</v>
      </c>
      <c r="G8543" s="1" t="str">
        <f>IFERROR(__xludf.DUMMYFUNCTION("""COMPUTED_VALUE"""),"JavaScript")</f>
        <v>JavaScript</v>
      </c>
      <c r="H8543" s="1" t="str">
        <f>IFERROR(__xludf.DUMMYFUNCTION("""COMPUTED_VALUE"""),"Python")</f>
        <v>Python</v>
      </c>
    </row>
    <row r="8544">
      <c r="B8544" s="1" t="str">
        <f>IFERROR(__xludf.DUMMYFUNCTION("""COMPUTED_VALUE"""),"Java;Kotlin")</f>
        <v>Java;Kotlin</v>
      </c>
      <c r="E8544" s="1" t="str">
        <f>IFERROR(__xludf.DUMMYFUNCTION("UNIQUE(SPLIT(B8544,"";""))"),"Java")</f>
        <v>Java</v>
      </c>
      <c r="F8544" s="1" t="str">
        <f>IFERROR(__xludf.DUMMYFUNCTION("""COMPUTED_VALUE"""),"Kotlin")</f>
        <v>Kotlin</v>
      </c>
    </row>
    <row r="8545">
      <c r="B8545" s="1" t="str">
        <f>IFERROR(__xludf.DUMMYFUNCTION("""COMPUTED_VALUE"""),"C++;C#;JavaScript")</f>
        <v>C++;C#;JavaScript</v>
      </c>
      <c r="E8545" s="1" t="str">
        <f>IFERROR(__xludf.DUMMYFUNCTION("UNIQUE(SPLIT(B8545,"";""))"),"C++")</f>
        <v>C++</v>
      </c>
      <c r="F8545" s="1" t="str">
        <f>IFERROR(__xludf.DUMMYFUNCTION("""COMPUTED_VALUE"""),"C#")</f>
        <v>C#</v>
      </c>
      <c r="G8545" s="1" t="str">
        <f>IFERROR(__xludf.DUMMYFUNCTION("""COMPUTED_VALUE"""),"JavaScript")</f>
        <v>JavaScript</v>
      </c>
    </row>
    <row r="8546">
      <c r="B8546" s="1" t="str">
        <f>IFERROR(__xludf.DUMMYFUNCTION("""COMPUTED_VALUE"""),"Bash/Shell/PowerShell;Java;Python;R;Swift")</f>
        <v>Bash/Shell/PowerShell;Java;Python;R;Swift</v>
      </c>
      <c r="E8546" s="1" t="str">
        <f>IFERROR(__xludf.DUMMYFUNCTION("UNIQUE(SPLIT(B8546,"";""))"),"Bash/Shell/PowerShell")</f>
        <v>Bash/Shell/PowerShell</v>
      </c>
      <c r="F8546" s="1" t="str">
        <f>IFERROR(__xludf.DUMMYFUNCTION("""COMPUTED_VALUE"""),"Java")</f>
        <v>Java</v>
      </c>
      <c r="G8546" s="1" t="str">
        <f>IFERROR(__xludf.DUMMYFUNCTION("""COMPUTED_VALUE"""),"Python")</f>
        <v>Python</v>
      </c>
      <c r="H8546" s="1" t="str">
        <f>IFERROR(__xludf.DUMMYFUNCTION("""COMPUTED_VALUE"""),"R")</f>
        <v>R</v>
      </c>
      <c r="I8546" s="1" t="str">
        <f>IFERROR(__xludf.DUMMYFUNCTION("""COMPUTED_VALUE"""),"Swift")</f>
        <v>Swift</v>
      </c>
    </row>
    <row r="8547">
      <c r="B8547" s="1" t="str">
        <f>IFERROR(__xludf.DUMMYFUNCTION("""COMPUTED_VALUE"""),"Java;Other(s):")</f>
        <v>Java;Other(s):</v>
      </c>
      <c r="E8547" s="1" t="str">
        <f>IFERROR(__xludf.DUMMYFUNCTION("UNIQUE(SPLIT(B8547,"";""))"),"Java")</f>
        <v>Java</v>
      </c>
      <c r="F8547" s="1" t="str">
        <f>IFERROR(__xludf.DUMMYFUNCTION("""COMPUTED_VALUE"""),"Other(s):")</f>
        <v>Other(s):</v>
      </c>
    </row>
    <row r="8548">
      <c r="B8548" s="1" t="str">
        <f>IFERROR(__xludf.DUMMYFUNCTION("""COMPUTED_VALUE"""),"Java;JavaScript")</f>
        <v>Java;JavaScript</v>
      </c>
      <c r="E8548" s="1" t="str">
        <f>IFERROR(__xludf.DUMMYFUNCTION("UNIQUE(SPLIT(B8548,"";""))"),"Java")</f>
        <v>Java</v>
      </c>
      <c r="F8548" s="1" t="str">
        <f>IFERROR(__xludf.DUMMYFUNCTION("""COMPUTED_VALUE"""),"JavaScript")</f>
        <v>JavaScript</v>
      </c>
    </row>
    <row r="8549">
      <c r="B8549" s="1" t="str">
        <f>IFERROR(__xludf.DUMMYFUNCTION("""COMPUTED_VALUE"""),"Bash/Shell/PowerShell;C#;HTML/CSS;JavaScript;PHP;Python;Ruby;SQL")</f>
        <v>Bash/Shell/PowerShell;C#;HTML/CSS;JavaScript;PHP;Python;Ruby;SQL</v>
      </c>
      <c r="E8549" s="1" t="str">
        <f>IFERROR(__xludf.DUMMYFUNCTION("UNIQUE(SPLIT(B8549,"";""))"),"Bash/Shell/PowerShell")</f>
        <v>Bash/Shell/PowerShell</v>
      </c>
      <c r="F8549" s="1" t="str">
        <f>IFERROR(__xludf.DUMMYFUNCTION("""COMPUTED_VALUE"""),"C#")</f>
        <v>C#</v>
      </c>
      <c r="G8549" s="1" t="str">
        <f>IFERROR(__xludf.DUMMYFUNCTION("""COMPUTED_VALUE"""),"HTML/CSS")</f>
        <v>HTML/CSS</v>
      </c>
      <c r="H8549" s="1" t="str">
        <f>IFERROR(__xludf.DUMMYFUNCTION("""COMPUTED_VALUE"""),"JavaScript")</f>
        <v>JavaScript</v>
      </c>
      <c r="I8549" s="1" t="str">
        <f>IFERROR(__xludf.DUMMYFUNCTION("""COMPUTED_VALUE"""),"PHP")</f>
        <v>PHP</v>
      </c>
      <c r="J8549" s="1" t="str">
        <f>IFERROR(__xludf.DUMMYFUNCTION("""COMPUTED_VALUE"""),"Python")</f>
        <v>Python</v>
      </c>
      <c r="K8549" s="1" t="str">
        <f>IFERROR(__xludf.DUMMYFUNCTION("""COMPUTED_VALUE"""),"Ruby")</f>
        <v>Ruby</v>
      </c>
      <c r="L8549" s="1" t="str">
        <f>IFERROR(__xludf.DUMMYFUNCTION("""COMPUTED_VALUE"""),"SQL")</f>
        <v>SQL</v>
      </c>
    </row>
    <row r="8550">
      <c r="B8550" s="1" t="str">
        <f>IFERROR(__xludf.DUMMYFUNCTION("""COMPUTED_VALUE"""),"Bash/Shell/PowerShell;C;C++;HTML/CSS;Java;JavaScript;Python;SQL")</f>
        <v>Bash/Shell/PowerShell;C;C++;HTML/CSS;Java;JavaScript;Python;SQL</v>
      </c>
      <c r="E8550" s="1" t="str">
        <f>IFERROR(__xludf.DUMMYFUNCTION("UNIQUE(SPLIT(B8550,"";""))"),"Bash/Shell/PowerShell")</f>
        <v>Bash/Shell/PowerShell</v>
      </c>
      <c r="F8550" s="1" t="str">
        <f>IFERROR(__xludf.DUMMYFUNCTION("""COMPUTED_VALUE"""),"C")</f>
        <v>C</v>
      </c>
      <c r="G8550" s="1" t="str">
        <f>IFERROR(__xludf.DUMMYFUNCTION("""COMPUTED_VALUE"""),"C++")</f>
        <v>C++</v>
      </c>
      <c r="H8550" s="1" t="str">
        <f>IFERROR(__xludf.DUMMYFUNCTION("""COMPUTED_VALUE"""),"HTML/CSS")</f>
        <v>HTML/CSS</v>
      </c>
      <c r="I8550" s="1" t="str">
        <f>IFERROR(__xludf.DUMMYFUNCTION("""COMPUTED_VALUE"""),"Java")</f>
        <v>Java</v>
      </c>
      <c r="J8550" s="1" t="str">
        <f>IFERROR(__xludf.DUMMYFUNCTION("""COMPUTED_VALUE"""),"JavaScript")</f>
        <v>JavaScript</v>
      </c>
      <c r="K8550" s="1" t="str">
        <f>IFERROR(__xludf.DUMMYFUNCTION("""COMPUTED_VALUE"""),"Python")</f>
        <v>Python</v>
      </c>
      <c r="L8550" s="1" t="str">
        <f>IFERROR(__xludf.DUMMYFUNCTION("""COMPUTED_VALUE"""),"SQL")</f>
        <v>SQL</v>
      </c>
    </row>
    <row r="8551">
      <c r="B8551" s="1" t="str">
        <f>IFERROR(__xludf.DUMMYFUNCTION("""COMPUTED_VALUE"""),"C#;HTML/CSS;SQL")</f>
        <v>C#;HTML/CSS;SQL</v>
      </c>
      <c r="E8551" s="1" t="str">
        <f>IFERROR(__xludf.DUMMYFUNCTION("UNIQUE(SPLIT(B8551,"";""))"),"C#")</f>
        <v>C#</v>
      </c>
      <c r="F8551" s="1" t="str">
        <f>IFERROR(__xludf.DUMMYFUNCTION("""COMPUTED_VALUE"""),"HTML/CSS")</f>
        <v>HTML/CSS</v>
      </c>
      <c r="G8551" s="1" t="str">
        <f>IFERROR(__xludf.DUMMYFUNCTION("""COMPUTED_VALUE"""),"SQL")</f>
        <v>SQL</v>
      </c>
    </row>
    <row r="8552">
      <c r="B8552" s="1" t="str">
        <f>IFERROR(__xludf.DUMMYFUNCTION("""COMPUTED_VALUE"""),"Bash/Shell/PowerShell;HTML/CSS;JavaScript;Python;SQL;TypeScript")</f>
        <v>Bash/Shell/PowerShell;HTML/CSS;JavaScript;Python;SQL;TypeScript</v>
      </c>
      <c r="E8552" s="1" t="str">
        <f>IFERROR(__xludf.DUMMYFUNCTION("UNIQUE(SPLIT(B8552,"";""))"),"Bash/Shell/PowerShell")</f>
        <v>Bash/Shell/PowerShell</v>
      </c>
      <c r="F8552" s="1" t="str">
        <f>IFERROR(__xludf.DUMMYFUNCTION("""COMPUTED_VALUE"""),"HTML/CSS")</f>
        <v>HTML/CSS</v>
      </c>
      <c r="G8552" s="1" t="str">
        <f>IFERROR(__xludf.DUMMYFUNCTION("""COMPUTED_VALUE"""),"JavaScript")</f>
        <v>JavaScript</v>
      </c>
      <c r="H8552" s="1" t="str">
        <f>IFERROR(__xludf.DUMMYFUNCTION("""COMPUTED_VALUE"""),"Python")</f>
        <v>Python</v>
      </c>
      <c r="I8552" s="1" t="str">
        <f>IFERROR(__xludf.DUMMYFUNCTION("""COMPUTED_VALUE"""),"SQL")</f>
        <v>SQL</v>
      </c>
      <c r="J8552" s="1" t="str">
        <f>IFERROR(__xludf.DUMMYFUNCTION("""COMPUTED_VALUE"""),"TypeScript")</f>
        <v>TypeScript</v>
      </c>
    </row>
    <row r="8553">
      <c r="B8553" s="1" t="str">
        <f>IFERROR(__xludf.DUMMYFUNCTION("""COMPUTED_VALUE"""),"HTML/CSS;Java;JavaScript")</f>
        <v>HTML/CSS;Java;JavaScript</v>
      </c>
      <c r="E8553" s="1" t="str">
        <f>IFERROR(__xludf.DUMMYFUNCTION("UNIQUE(SPLIT(B8553,"";""))"),"HTML/CSS")</f>
        <v>HTML/CSS</v>
      </c>
      <c r="F8553" s="1" t="str">
        <f>IFERROR(__xludf.DUMMYFUNCTION("""COMPUTED_VALUE"""),"Java")</f>
        <v>Java</v>
      </c>
      <c r="G8553" s="1" t="str">
        <f>IFERROR(__xludf.DUMMYFUNCTION("""COMPUTED_VALUE"""),"JavaScript")</f>
        <v>JavaScript</v>
      </c>
    </row>
    <row r="8554">
      <c r="B8554" s="1" t="str">
        <f>IFERROR(__xludf.DUMMYFUNCTION("""COMPUTED_VALUE"""),"C#;Python")</f>
        <v>C#;Python</v>
      </c>
      <c r="E8554" s="1" t="str">
        <f>IFERROR(__xludf.DUMMYFUNCTION("UNIQUE(SPLIT(B8554,"";""))"),"C#")</f>
        <v>C#</v>
      </c>
      <c r="F8554" s="1" t="str">
        <f>IFERROR(__xludf.DUMMYFUNCTION("""COMPUTED_VALUE"""),"Python")</f>
        <v>Python</v>
      </c>
    </row>
    <row r="8555">
      <c r="B8555" s="1" t="str">
        <f>IFERROR(__xludf.DUMMYFUNCTION("""COMPUTED_VALUE"""),"C#;HTML/CSS;Objective-C;SQL")</f>
        <v>C#;HTML/CSS;Objective-C;SQL</v>
      </c>
      <c r="E8555" s="1" t="str">
        <f>IFERROR(__xludf.DUMMYFUNCTION("UNIQUE(SPLIT(B8555,"";""))"),"C#")</f>
        <v>C#</v>
      </c>
      <c r="F8555" s="1" t="str">
        <f>IFERROR(__xludf.DUMMYFUNCTION("""COMPUTED_VALUE"""),"HTML/CSS")</f>
        <v>HTML/CSS</v>
      </c>
      <c r="G8555" s="1" t="str">
        <f>IFERROR(__xludf.DUMMYFUNCTION("""COMPUTED_VALUE"""),"Objective-C")</f>
        <v>Objective-C</v>
      </c>
      <c r="H8555" s="1" t="str">
        <f>IFERROR(__xludf.DUMMYFUNCTION("""COMPUTED_VALUE"""),"SQL")</f>
        <v>SQL</v>
      </c>
    </row>
    <row r="8556">
      <c r="B8556" s="1" t="str">
        <f>IFERROR(__xludf.DUMMYFUNCTION("""COMPUTED_VALUE"""),"Bash/Shell/PowerShell;C#;Java;SQL")</f>
        <v>Bash/Shell/PowerShell;C#;Java;SQL</v>
      </c>
      <c r="E8556" s="1" t="str">
        <f>IFERROR(__xludf.DUMMYFUNCTION("UNIQUE(SPLIT(B8556,"";""))"),"Bash/Shell/PowerShell")</f>
        <v>Bash/Shell/PowerShell</v>
      </c>
      <c r="F8556" s="1" t="str">
        <f>IFERROR(__xludf.DUMMYFUNCTION("""COMPUTED_VALUE"""),"C#")</f>
        <v>C#</v>
      </c>
      <c r="G8556" s="1" t="str">
        <f>IFERROR(__xludf.DUMMYFUNCTION("""COMPUTED_VALUE"""),"Java")</f>
        <v>Java</v>
      </c>
      <c r="H8556" s="1" t="str">
        <f>IFERROR(__xludf.DUMMYFUNCTION("""COMPUTED_VALUE"""),"SQL")</f>
        <v>SQL</v>
      </c>
    </row>
    <row r="8557">
      <c r="B8557" s="1" t="str">
        <f>IFERROR(__xludf.DUMMYFUNCTION("""COMPUTED_VALUE"""),"C#;HTML/CSS;Java;JavaScript;SQL")</f>
        <v>C#;HTML/CSS;Java;JavaScript;SQL</v>
      </c>
      <c r="E8557" s="1" t="str">
        <f>IFERROR(__xludf.DUMMYFUNCTION("UNIQUE(SPLIT(B8557,"";""))"),"C#")</f>
        <v>C#</v>
      </c>
      <c r="F8557" s="1" t="str">
        <f>IFERROR(__xludf.DUMMYFUNCTION("""COMPUTED_VALUE"""),"HTML/CSS")</f>
        <v>HTML/CSS</v>
      </c>
      <c r="G8557" s="1" t="str">
        <f>IFERROR(__xludf.DUMMYFUNCTION("""COMPUTED_VALUE"""),"Java")</f>
        <v>Java</v>
      </c>
      <c r="H8557" s="1" t="str">
        <f>IFERROR(__xludf.DUMMYFUNCTION("""COMPUTED_VALUE"""),"JavaScript")</f>
        <v>JavaScript</v>
      </c>
      <c r="I8557" s="1" t="str">
        <f>IFERROR(__xludf.DUMMYFUNCTION("""COMPUTED_VALUE"""),"SQL")</f>
        <v>SQL</v>
      </c>
    </row>
    <row r="8558">
      <c r="B8558" s="1" t="str">
        <f>IFERROR(__xludf.DUMMYFUNCTION("""COMPUTED_VALUE"""),"Java;JavaScript")</f>
        <v>Java;JavaScript</v>
      </c>
      <c r="E8558" s="1" t="str">
        <f>IFERROR(__xludf.DUMMYFUNCTION("UNIQUE(SPLIT(B8558,"";""))"),"Java")</f>
        <v>Java</v>
      </c>
      <c r="F8558" s="1" t="str">
        <f>IFERROR(__xludf.DUMMYFUNCTION("""COMPUTED_VALUE"""),"JavaScript")</f>
        <v>JavaScript</v>
      </c>
    </row>
    <row r="8559">
      <c r="B8559" s="1" t="str">
        <f>IFERROR(__xludf.DUMMYFUNCTION("""COMPUTED_VALUE"""),"HTML/CSS;Java;JavaScript;PHP;SQL")</f>
        <v>HTML/CSS;Java;JavaScript;PHP;SQL</v>
      </c>
      <c r="E8559" s="1" t="str">
        <f>IFERROR(__xludf.DUMMYFUNCTION("UNIQUE(SPLIT(B8559,"";""))"),"HTML/CSS")</f>
        <v>HTML/CSS</v>
      </c>
      <c r="F8559" s="1" t="str">
        <f>IFERROR(__xludf.DUMMYFUNCTION("""COMPUTED_VALUE"""),"Java")</f>
        <v>Java</v>
      </c>
      <c r="G8559" s="1" t="str">
        <f>IFERROR(__xludf.DUMMYFUNCTION("""COMPUTED_VALUE"""),"JavaScript")</f>
        <v>JavaScript</v>
      </c>
      <c r="H8559" s="1" t="str">
        <f>IFERROR(__xludf.DUMMYFUNCTION("""COMPUTED_VALUE"""),"PHP")</f>
        <v>PHP</v>
      </c>
      <c r="I8559" s="1" t="str">
        <f>IFERROR(__xludf.DUMMYFUNCTION("""COMPUTED_VALUE"""),"SQL")</f>
        <v>SQL</v>
      </c>
    </row>
    <row r="8560">
      <c r="B8560" s="1" t="str">
        <f>IFERROR(__xludf.DUMMYFUNCTION("""COMPUTED_VALUE"""),"HTML/CSS;JavaScript;Python")</f>
        <v>HTML/CSS;JavaScript;Python</v>
      </c>
      <c r="E8560" s="1" t="str">
        <f>IFERROR(__xludf.DUMMYFUNCTION("UNIQUE(SPLIT(B8560,"";""))"),"HTML/CSS")</f>
        <v>HTML/CSS</v>
      </c>
      <c r="F8560" s="1" t="str">
        <f>IFERROR(__xludf.DUMMYFUNCTION("""COMPUTED_VALUE"""),"JavaScript")</f>
        <v>JavaScript</v>
      </c>
      <c r="G8560" s="1" t="str">
        <f>IFERROR(__xludf.DUMMYFUNCTION("""COMPUTED_VALUE"""),"Python")</f>
        <v>Python</v>
      </c>
    </row>
    <row r="8561">
      <c r="B8561" s="1" t="str">
        <f>IFERROR(__xludf.DUMMYFUNCTION("""COMPUTED_VALUE"""),"Bash/Shell/PowerShell;C;C++;C#;HTML/CSS;Java;JavaScript;Objective-C;PHP;Python;Ruby;SQL;Swift;VBA;Other(s):")</f>
        <v>Bash/Shell/PowerShell;C;C++;C#;HTML/CSS;Java;JavaScript;Objective-C;PHP;Python;Ruby;SQL;Swift;VBA;Other(s):</v>
      </c>
      <c r="E8561" s="1" t="str">
        <f>IFERROR(__xludf.DUMMYFUNCTION("UNIQUE(SPLIT(B8561,"";""))"),"Bash/Shell/PowerShell")</f>
        <v>Bash/Shell/PowerShell</v>
      </c>
      <c r="F8561" s="1" t="str">
        <f>IFERROR(__xludf.DUMMYFUNCTION("""COMPUTED_VALUE"""),"C")</f>
        <v>C</v>
      </c>
      <c r="G8561" s="1" t="str">
        <f>IFERROR(__xludf.DUMMYFUNCTION("""COMPUTED_VALUE"""),"C++")</f>
        <v>C++</v>
      </c>
      <c r="H8561" s="1" t="str">
        <f>IFERROR(__xludf.DUMMYFUNCTION("""COMPUTED_VALUE"""),"C#")</f>
        <v>C#</v>
      </c>
      <c r="I8561" s="1" t="str">
        <f>IFERROR(__xludf.DUMMYFUNCTION("""COMPUTED_VALUE"""),"HTML/CSS")</f>
        <v>HTML/CSS</v>
      </c>
      <c r="J8561" s="1" t="str">
        <f>IFERROR(__xludf.DUMMYFUNCTION("""COMPUTED_VALUE"""),"Java")</f>
        <v>Java</v>
      </c>
      <c r="K8561" s="1" t="str">
        <f>IFERROR(__xludf.DUMMYFUNCTION("""COMPUTED_VALUE"""),"JavaScript")</f>
        <v>JavaScript</v>
      </c>
      <c r="L8561" s="1" t="str">
        <f>IFERROR(__xludf.DUMMYFUNCTION("""COMPUTED_VALUE"""),"Objective-C")</f>
        <v>Objective-C</v>
      </c>
      <c r="M8561" s="1" t="str">
        <f>IFERROR(__xludf.DUMMYFUNCTION("""COMPUTED_VALUE"""),"PHP")</f>
        <v>PHP</v>
      </c>
      <c r="N8561" s="1" t="str">
        <f>IFERROR(__xludf.DUMMYFUNCTION("""COMPUTED_VALUE"""),"Python")</f>
        <v>Python</v>
      </c>
      <c r="O8561" s="1" t="str">
        <f>IFERROR(__xludf.DUMMYFUNCTION("""COMPUTED_VALUE"""),"Ruby")</f>
        <v>Ruby</v>
      </c>
      <c r="P8561" s="1" t="str">
        <f>IFERROR(__xludf.DUMMYFUNCTION("""COMPUTED_VALUE"""),"SQL")</f>
        <v>SQL</v>
      </c>
      <c r="Q8561" s="1" t="str">
        <f>IFERROR(__xludf.DUMMYFUNCTION("""COMPUTED_VALUE"""),"Swift")</f>
        <v>Swift</v>
      </c>
      <c r="R8561" s="1" t="str">
        <f>IFERROR(__xludf.DUMMYFUNCTION("""COMPUTED_VALUE"""),"VBA")</f>
        <v>VBA</v>
      </c>
      <c r="S8561" s="1" t="str">
        <f>IFERROR(__xludf.DUMMYFUNCTION("""COMPUTED_VALUE"""),"Other(s):")</f>
        <v>Other(s):</v>
      </c>
    </row>
    <row r="8562">
      <c r="B8562" s="1" t="str">
        <f>IFERROR(__xludf.DUMMYFUNCTION("""COMPUTED_VALUE"""),"HTML/CSS;JavaScript;TypeScript")</f>
        <v>HTML/CSS;JavaScript;TypeScript</v>
      </c>
      <c r="E8562" s="1" t="str">
        <f>IFERROR(__xludf.DUMMYFUNCTION("UNIQUE(SPLIT(B8562,"";""))"),"HTML/CSS")</f>
        <v>HTML/CSS</v>
      </c>
      <c r="F8562" s="1" t="str">
        <f>IFERROR(__xludf.DUMMYFUNCTION("""COMPUTED_VALUE"""),"JavaScript")</f>
        <v>JavaScript</v>
      </c>
      <c r="G8562" s="1" t="str">
        <f>IFERROR(__xludf.DUMMYFUNCTION("""COMPUTED_VALUE"""),"TypeScript")</f>
        <v>TypeScript</v>
      </c>
    </row>
    <row r="8563">
      <c r="B8563" s="1" t="str">
        <f>IFERROR(__xludf.DUMMYFUNCTION("""COMPUTED_VALUE"""),"C#;HTML/CSS;JavaScript;SQL;TypeScript")</f>
        <v>C#;HTML/CSS;JavaScript;SQL;TypeScript</v>
      </c>
      <c r="E8563" s="1" t="str">
        <f>IFERROR(__xludf.DUMMYFUNCTION("UNIQUE(SPLIT(B8563,"";""))"),"C#")</f>
        <v>C#</v>
      </c>
      <c r="F8563" s="1" t="str">
        <f>IFERROR(__xludf.DUMMYFUNCTION("""COMPUTED_VALUE"""),"HTML/CSS")</f>
        <v>HTML/CSS</v>
      </c>
      <c r="G8563" s="1" t="str">
        <f>IFERROR(__xludf.DUMMYFUNCTION("""COMPUTED_VALUE"""),"JavaScript")</f>
        <v>JavaScript</v>
      </c>
      <c r="H8563" s="1" t="str">
        <f>IFERROR(__xludf.DUMMYFUNCTION("""COMPUTED_VALUE"""),"SQL")</f>
        <v>SQL</v>
      </c>
      <c r="I8563" s="1" t="str">
        <f>IFERROR(__xludf.DUMMYFUNCTION("""COMPUTED_VALUE"""),"TypeScript")</f>
        <v>TypeScript</v>
      </c>
    </row>
    <row r="8564">
      <c r="B8564" s="1" t="str">
        <f>IFERROR(__xludf.DUMMYFUNCTION("""COMPUTED_VALUE"""),"C#;HTML/CSS;JavaScript;SQL")</f>
        <v>C#;HTML/CSS;JavaScript;SQL</v>
      </c>
      <c r="E8564" s="1" t="str">
        <f>IFERROR(__xludf.DUMMYFUNCTION("UNIQUE(SPLIT(B8564,"";""))"),"C#")</f>
        <v>C#</v>
      </c>
      <c r="F8564" s="1" t="str">
        <f>IFERROR(__xludf.DUMMYFUNCTION("""COMPUTED_VALUE"""),"HTML/CSS")</f>
        <v>HTML/CSS</v>
      </c>
      <c r="G8564" s="1" t="str">
        <f>IFERROR(__xludf.DUMMYFUNCTION("""COMPUTED_VALUE"""),"JavaScript")</f>
        <v>JavaScript</v>
      </c>
      <c r="H8564" s="1" t="str">
        <f>IFERROR(__xludf.DUMMYFUNCTION("""COMPUTED_VALUE"""),"SQL")</f>
        <v>SQL</v>
      </c>
    </row>
    <row r="8565">
      <c r="B8565" s="1" t="str">
        <f>IFERROR(__xludf.DUMMYFUNCTION("""COMPUTED_VALUE"""),"Bash/Shell/PowerShell;C;C++;Go;HTML/CSS;Java;JavaScript;PHP;Python;R;SQL")</f>
        <v>Bash/Shell/PowerShell;C;C++;Go;HTML/CSS;Java;JavaScript;PHP;Python;R;SQL</v>
      </c>
      <c r="E8565" s="1" t="str">
        <f>IFERROR(__xludf.DUMMYFUNCTION("UNIQUE(SPLIT(B8565,"";""))"),"Bash/Shell/PowerShell")</f>
        <v>Bash/Shell/PowerShell</v>
      </c>
      <c r="F8565" s="1" t="str">
        <f>IFERROR(__xludf.DUMMYFUNCTION("""COMPUTED_VALUE"""),"C")</f>
        <v>C</v>
      </c>
      <c r="G8565" s="1" t="str">
        <f>IFERROR(__xludf.DUMMYFUNCTION("""COMPUTED_VALUE"""),"C++")</f>
        <v>C++</v>
      </c>
      <c r="H8565" s="1" t="str">
        <f>IFERROR(__xludf.DUMMYFUNCTION("""COMPUTED_VALUE"""),"Go")</f>
        <v>Go</v>
      </c>
      <c r="I8565" s="1" t="str">
        <f>IFERROR(__xludf.DUMMYFUNCTION("""COMPUTED_VALUE"""),"HTML/CSS")</f>
        <v>HTML/CSS</v>
      </c>
      <c r="J8565" s="1" t="str">
        <f>IFERROR(__xludf.DUMMYFUNCTION("""COMPUTED_VALUE"""),"Java")</f>
        <v>Java</v>
      </c>
      <c r="K8565" s="1" t="str">
        <f>IFERROR(__xludf.DUMMYFUNCTION("""COMPUTED_VALUE"""),"JavaScript")</f>
        <v>JavaScript</v>
      </c>
      <c r="L8565" s="1" t="str">
        <f>IFERROR(__xludf.DUMMYFUNCTION("""COMPUTED_VALUE"""),"PHP")</f>
        <v>PHP</v>
      </c>
      <c r="M8565" s="1" t="str">
        <f>IFERROR(__xludf.DUMMYFUNCTION("""COMPUTED_VALUE"""),"Python")</f>
        <v>Python</v>
      </c>
      <c r="N8565" s="1" t="str">
        <f>IFERROR(__xludf.DUMMYFUNCTION("""COMPUTED_VALUE"""),"R")</f>
        <v>R</v>
      </c>
      <c r="O8565" s="1" t="str">
        <f>IFERROR(__xludf.DUMMYFUNCTION("""COMPUTED_VALUE"""),"SQL")</f>
        <v>SQL</v>
      </c>
    </row>
    <row r="8566">
      <c r="B8566" s="1" t="str">
        <f>IFERROR(__xludf.DUMMYFUNCTION("""COMPUTED_VALUE"""),"HTML/CSS;Java;JavaScript;SQL")</f>
        <v>HTML/CSS;Java;JavaScript;SQL</v>
      </c>
      <c r="E8566" s="1" t="str">
        <f>IFERROR(__xludf.DUMMYFUNCTION("UNIQUE(SPLIT(B8566,"";""))"),"HTML/CSS")</f>
        <v>HTML/CSS</v>
      </c>
      <c r="F8566" s="1" t="str">
        <f>IFERROR(__xludf.DUMMYFUNCTION("""COMPUTED_VALUE"""),"Java")</f>
        <v>Java</v>
      </c>
      <c r="G8566" s="1" t="str">
        <f>IFERROR(__xludf.DUMMYFUNCTION("""COMPUTED_VALUE"""),"JavaScript")</f>
        <v>JavaScript</v>
      </c>
      <c r="H8566" s="1" t="str">
        <f>IFERROR(__xludf.DUMMYFUNCTION("""COMPUTED_VALUE"""),"SQL")</f>
        <v>SQL</v>
      </c>
    </row>
    <row r="8567">
      <c r="B8567" s="1" t="str">
        <f>IFERROR(__xludf.DUMMYFUNCTION("""COMPUTED_VALUE"""),"Assembly;Bash/Shell/PowerShell;C;C++;C#;Clojure;Dart;Elixir;Erlang;F#;Go;HTML/CSS;Java;Kotlin;Objective-C;PHP;Python;R;Ruby;Scala;SQL;Swift;TypeScript;VBA;WebAssembly;Other(s):")</f>
        <v>Assembly;Bash/Shell/PowerShell;C;C++;C#;Clojure;Dart;Elixir;Erlang;F#;Go;HTML/CSS;Java;Kotlin;Objective-C;PHP;Python;R;Ruby;Scala;SQL;Swift;TypeScript;VBA;WebAssembly;Other(s):</v>
      </c>
      <c r="E8567" s="1" t="str">
        <f>IFERROR(__xludf.DUMMYFUNCTION("UNIQUE(SPLIT(B8567,"";""))"),"Assembly")</f>
        <v>Assembly</v>
      </c>
      <c r="F8567" s="1" t="str">
        <f>IFERROR(__xludf.DUMMYFUNCTION("""COMPUTED_VALUE"""),"Bash/Shell/PowerShell")</f>
        <v>Bash/Shell/PowerShell</v>
      </c>
      <c r="G8567" s="1" t="str">
        <f>IFERROR(__xludf.DUMMYFUNCTION("""COMPUTED_VALUE"""),"C")</f>
        <v>C</v>
      </c>
      <c r="H8567" s="1" t="str">
        <f>IFERROR(__xludf.DUMMYFUNCTION("""COMPUTED_VALUE"""),"C++")</f>
        <v>C++</v>
      </c>
      <c r="I8567" s="1" t="str">
        <f>IFERROR(__xludf.DUMMYFUNCTION("""COMPUTED_VALUE"""),"C#")</f>
        <v>C#</v>
      </c>
      <c r="J8567" s="1" t="str">
        <f>IFERROR(__xludf.DUMMYFUNCTION("""COMPUTED_VALUE"""),"Clojure")</f>
        <v>Clojure</v>
      </c>
      <c r="K8567" s="1" t="str">
        <f>IFERROR(__xludf.DUMMYFUNCTION("""COMPUTED_VALUE"""),"Dart")</f>
        <v>Dart</v>
      </c>
      <c r="L8567" s="1" t="str">
        <f>IFERROR(__xludf.DUMMYFUNCTION("""COMPUTED_VALUE"""),"Elixir")</f>
        <v>Elixir</v>
      </c>
      <c r="M8567" s="1" t="str">
        <f>IFERROR(__xludf.DUMMYFUNCTION("""COMPUTED_VALUE"""),"Erlang")</f>
        <v>Erlang</v>
      </c>
      <c r="N8567" s="1" t="str">
        <f>IFERROR(__xludf.DUMMYFUNCTION("""COMPUTED_VALUE"""),"F#")</f>
        <v>F#</v>
      </c>
      <c r="O8567" s="1" t="str">
        <f>IFERROR(__xludf.DUMMYFUNCTION("""COMPUTED_VALUE"""),"Go")</f>
        <v>Go</v>
      </c>
      <c r="P8567" s="1" t="str">
        <f>IFERROR(__xludf.DUMMYFUNCTION("""COMPUTED_VALUE"""),"HTML/CSS")</f>
        <v>HTML/CSS</v>
      </c>
      <c r="Q8567" s="1" t="str">
        <f>IFERROR(__xludf.DUMMYFUNCTION("""COMPUTED_VALUE"""),"Java")</f>
        <v>Java</v>
      </c>
      <c r="R8567" s="1" t="str">
        <f>IFERROR(__xludf.DUMMYFUNCTION("""COMPUTED_VALUE"""),"Kotlin")</f>
        <v>Kotlin</v>
      </c>
      <c r="S8567" s="1" t="str">
        <f>IFERROR(__xludf.DUMMYFUNCTION("""COMPUTED_VALUE"""),"Objective-C")</f>
        <v>Objective-C</v>
      </c>
      <c r="T8567" s="1" t="str">
        <f>IFERROR(__xludf.DUMMYFUNCTION("""COMPUTED_VALUE"""),"PHP")</f>
        <v>PHP</v>
      </c>
      <c r="U8567" s="1" t="str">
        <f>IFERROR(__xludf.DUMMYFUNCTION("""COMPUTED_VALUE"""),"Python")</f>
        <v>Python</v>
      </c>
      <c r="V8567" s="1" t="str">
        <f>IFERROR(__xludf.DUMMYFUNCTION("""COMPUTED_VALUE"""),"R")</f>
        <v>R</v>
      </c>
      <c r="W8567" s="1" t="str">
        <f>IFERROR(__xludf.DUMMYFUNCTION("""COMPUTED_VALUE"""),"Ruby")</f>
        <v>Ruby</v>
      </c>
      <c r="X8567" s="1" t="str">
        <f>IFERROR(__xludf.DUMMYFUNCTION("""COMPUTED_VALUE"""),"Scala")</f>
        <v>Scala</v>
      </c>
      <c r="Y8567" s="1" t="str">
        <f>IFERROR(__xludf.DUMMYFUNCTION("""COMPUTED_VALUE"""),"SQL")</f>
        <v>SQL</v>
      </c>
      <c r="Z8567" s="1" t="str">
        <f>IFERROR(__xludf.DUMMYFUNCTION("""COMPUTED_VALUE"""),"Swift")</f>
        <v>Swift</v>
      </c>
      <c r="AA8567" s="1" t="str">
        <f>IFERROR(__xludf.DUMMYFUNCTION("""COMPUTED_VALUE"""),"TypeScript")</f>
        <v>TypeScript</v>
      </c>
      <c r="AB8567" s="1" t="str">
        <f>IFERROR(__xludf.DUMMYFUNCTION("""COMPUTED_VALUE"""),"VBA")</f>
        <v>VBA</v>
      </c>
      <c r="AC8567" s="1" t="str">
        <f>IFERROR(__xludf.DUMMYFUNCTION("""COMPUTED_VALUE"""),"WebAssembly")</f>
        <v>WebAssembly</v>
      </c>
      <c r="AD8567" s="1" t="str">
        <f>IFERROR(__xludf.DUMMYFUNCTION("""COMPUTED_VALUE"""),"Other(s):")</f>
        <v>Other(s):</v>
      </c>
    </row>
    <row r="8568">
      <c r="B8568" s="1" t="str">
        <f>IFERROR(__xludf.DUMMYFUNCTION("""COMPUTED_VALUE"""),"HTML/CSS;Java;JavaScript;Kotlin")</f>
        <v>HTML/CSS;Java;JavaScript;Kotlin</v>
      </c>
      <c r="E8568" s="1" t="str">
        <f>IFERROR(__xludf.DUMMYFUNCTION("UNIQUE(SPLIT(B8568,"";""))"),"HTML/CSS")</f>
        <v>HTML/CSS</v>
      </c>
      <c r="F8568" s="1" t="str">
        <f>IFERROR(__xludf.DUMMYFUNCTION("""COMPUTED_VALUE"""),"Java")</f>
        <v>Java</v>
      </c>
      <c r="G8568" s="1" t="str">
        <f>IFERROR(__xludf.DUMMYFUNCTION("""COMPUTED_VALUE"""),"JavaScript")</f>
        <v>JavaScript</v>
      </c>
      <c r="H8568" s="1" t="str">
        <f>IFERROR(__xludf.DUMMYFUNCTION("""COMPUTED_VALUE"""),"Kotlin")</f>
        <v>Kotlin</v>
      </c>
    </row>
    <row r="8569">
      <c r="B8569" s="1" t="str">
        <f>IFERROR(__xludf.DUMMYFUNCTION("""COMPUTED_VALUE"""),"Go;JavaScript;SQL;TypeScript")</f>
        <v>Go;JavaScript;SQL;TypeScript</v>
      </c>
      <c r="E8569" s="1" t="str">
        <f>IFERROR(__xludf.DUMMYFUNCTION("UNIQUE(SPLIT(B8569,"";""))"),"Go")</f>
        <v>Go</v>
      </c>
      <c r="F8569" s="1" t="str">
        <f>IFERROR(__xludf.DUMMYFUNCTION("""COMPUTED_VALUE"""),"JavaScript")</f>
        <v>JavaScript</v>
      </c>
      <c r="G8569" s="1" t="str">
        <f>IFERROR(__xludf.DUMMYFUNCTION("""COMPUTED_VALUE"""),"SQL")</f>
        <v>SQL</v>
      </c>
      <c r="H8569" s="1" t="str">
        <f>IFERROR(__xludf.DUMMYFUNCTION("""COMPUTED_VALUE"""),"TypeScript")</f>
        <v>TypeScript</v>
      </c>
    </row>
    <row r="8570">
      <c r="B8570" s="1" t="str">
        <f>IFERROR(__xludf.DUMMYFUNCTION("""COMPUTED_VALUE"""),"Java")</f>
        <v>Java</v>
      </c>
      <c r="E8570" s="1" t="str">
        <f>IFERROR(__xludf.DUMMYFUNCTION("UNIQUE(SPLIT(B8570,"";""))"),"Java")</f>
        <v>Java</v>
      </c>
    </row>
    <row r="8571">
      <c r="B8571" s="1" t="str">
        <f>IFERROR(__xludf.DUMMYFUNCTION("""COMPUTED_VALUE"""),"Bash/Shell/PowerShell;HTML/CSS;JavaScript;PHP;SQL;TypeScript")</f>
        <v>Bash/Shell/PowerShell;HTML/CSS;JavaScript;PHP;SQL;TypeScript</v>
      </c>
      <c r="E8571" s="1" t="str">
        <f>IFERROR(__xludf.DUMMYFUNCTION("UNIQUE(SPLIT(B8571,"";""))"),"Bash/Shell/PowerShell")</f>
        <v>Bash/Shell/PowerShell</v>
      </c>
      <c r="F8571" s="1" t="str">
        <f>IFERROR(__xludf.DUMMYFUNCTION("""COMPUTED_VALUE"""),"HTML/CSS")</f>
        <v>HTML/CSS</v>
      </c>
      <c r="G8571" s="1" t="str">
        <f>IFERROR(__xludf.DUMMYFUNCTION("""COMPUTED_VALUE"""),"JavaScript")</f>
        <v>JavaScript</v>
      </c>
      <c r="H8571" s="1" t="str">
        <f>IFERROR(__xludf.DUMMYFUNCTION("""COMPUTED_VALUE"""),"PHP")</f>
        <v>PHP</v>
      </c>
      <c r="I8571" s="1" t="str">
        <f>IFERROR(__xludf.DUMMYFUNCTION("""COMPUTED_VALUE"""),"SQL")</f>
        <v>SQL</v>
      </c>
      <c r="J8571" s="1" t="str">
        <f>IFERROR(__xludf.DUMMYFUNCTION("""COMPUTED_VALUE"""),"TypeScript")</f>
        <v>TypeScript</v>
      </c>
    </row>
    <row r="8572">
      <c r="B8572" s="1" t="str">
        <f>IFERROR(__xludf.DUMMYFUNCTION("""COMPUTED_VALUE"""),"Bash/Shell/PowerShell;C;Java;Python;R;Scala;SQL")</f>
        <v>Bash/Shell/PowerShell;C;Java;Python;R;Scala;SQL</v>
      </c>
      <c r="E8572" s="1" t="str">
        <f>IFERROR(__xludf.DUMMYFUNCTION("UNIQUE(SPLIT(B8572,"";""))"),"Bash/Shell/PowerShell")</f>
        <v>Bash/Shell/PowerShell</v>
      </c>
      <c r="F8572" s="1" t="str">
        <f>IFERROR(__xludf.DUMMYFUNCTION("""COMPUTED_VALUE"""),"C")</f>
        <v>C</v>
      </c>
      <c r="G8572" s="1" t="str">
        <f>IFERROR(__xludf.DUMMYFUNCTION("""COMPUTED_VALUE"""),"Java")</f>
        <v>Java</v>
      </c>
      <c r="H8572" s="1" t="str">
        <f>IFERROR(__xludf.DUMMYFUNCTION("""COMPUTED_VALUE"""),"Python")</f>
        <v>Python</v>
      </c>
      <c r="I8572" s="1" t="str">
        <f>IFERROR(__xludf.DUMMYFUNCTION("""COMPUTED_VALUE"""),"R")</f>
        <v>R</v>
      </c>
      <c r="J8572" s="1" t="str">
        <f>IFERROR(__xludf.DUMMYFUNCTION("""COMPUTED_VALUE"""),"Scala")</f>
        <v>Scala</v>
      </c>
      <c r="K8572" s="1" t="str">
        <f>IFERROR(__xludf.DUMMYFUNCTION("""COMPUTED_VALUE"""),"SQL")</f>
        <v>SQL</v>
      </c>
    </row>
    <row r="8573">
      <c r="B8573" s="1" t="str">
        <f>IFERROR(__xludf.DUMMYFUNCTION("""COMPUTED_VALUE"""),"C#;SQL;TypeScript")</f>
        <v>C#;SQL;TypeScript</v>
      </c>
      <c r="E8573" s="1" t="str">
        <f>IFERROR(__xludf.DUMMYFUNCTION("UNIQUE(SPLIT(B8573,"";""))"),"C#")</f>
        <v>C#</v>
      </c>
      <c r="F8573" s="1" t="str">
        <f>IFERROR(__xludf.DUMMYFUNCTION("""COMPUTED_VALUE"""),"SQL")</f>
        <v>SQL</v>
      </c>
      <c r="G8573" s="1" t="str">
        <f>IFERROR(__xludf.DUMMYFUNCTION("""COMPUTED_VALUE"""),"TypeScript")</f>
        <v>TypeScript</v>
      </c>
    </row>
    <row r="8574">
      <c r="B8574" s="1" t="str">
        <f>IFERROR(__xludf.DUMMYFUNCTION("""COMPUTED_VALUE"""),"HTML/CSS;JavaScript")</f>
        <v>HTML/CSS;JavaScript</v>
      </c>
      <c r="E8574" s="1" t="str">
        <f>IFERROR(__xludf.DUMMYFUNCTION("UNIQUE(SPLIT(B8574,"";""))"),"HTML/CSS")</f>
        <v>HTML/CSS</v>
      </c>
      <c r="F8574" s="1" t="str">
        <f>IFERROR(__xludf.DUMMYFUNCTION("""COMPUTED_VALUE"""),"JavaScript")</f>
        <v>JavaScript</v>
      </c>
    </row>
    <row r="8575">
      <c r="B8575" s="1" t="str">
        <f>IFERROR(__xludf.DUMMYFUNCTION("""COMPUTED_VALUE"""),"Bash/Shell/PowerShell;C++;HTML/CSS;Java;JavaScript;Python;SQL;TypeScript")</f>
        <v>Bash/Shell/PowerShell;C++;HTML/CSS;Java;JavaScript;Python;SQL;TypeScript</v>
      </c>
      <c r="E8575" s="1" t="str">
        <f>IFERROR(__xludf.DUMMYFUNCTION("UNIQUE(SPLIT(B8575,"";""))"),"Bash/Shell/PowerShell")</f>
        <v>Bash/Shell/PowerShell</v>
      </c>
      <c r="F8575" s="1" t="str">
        <f>IFERROR(__xludf.DUMMYFUNCTION("""COMPUTED_VALUE"""),"C++")</f>
        <v>C++</v>
      </c>
      <c r="G8575" s="1" t="str">
        <f>IFERROR(__xludf.DUMMYFUNCTION("""COMPUTED_VALUE"""),"HTML/CSS")</f>
        <v>HTML/CSS</v>
      </c>
      <c r="H8575" s="1" t="str">
        <f>IFERROR(__xludf.DUMMYFUNCTION("""COMPUTED_VALUE"""),"Java")</f>
        <v>Java</v>
      </c>
      <c r="I8575" s="1" t="str">
        <f>IFERROR(__xludf.DUMMYFUNCTION("""COMPUTED_VALUE"""),"JavaScript")</f>
        <v>JavaScript</v>
      </c>
      <c r="J8575" s="1" t="str">
        <f>IFERROR(__xludf.DUMMYFUNCTION("""COMPUTED_VALUE"""),"Python")</f>
        <v>Python</v>
      </c>
      <c r="K8575" s="1" t="str">
        <f>IFERROR(__xludf.DUMMYFUNCTION("""COMPUTED_VALUE"""),"SQL")</f>
        <v>SQL</v>
      </c>
      <c r="L8575" s="1" t="str">
        <f>IFERROR(__xludf.DUMMYFUNCTION("""COMPUTED_VALUE"""),"TypeScript")</f>
        <v>TypeScript</v>
      </c>
    </row>
    <row r="8576">
      <c r="B8576" s="1" t="str">
        <f>IFERROR(__xludf.DUMMYFUNCTION("""COMPUTED_VALUE"""),"Bash/Shell/PowerShell;HTML/CSS;JavaScript;Ruby;SQL;TypeScript")</f>
        <v>Bash/Shell/PowerShell;HTML/CSS;JavaScript;Ruby;SQL;TypeScript</v>
      </c>
      <c r="E8576" s="1" t="str">
        <f>IFERROR(__xludf.DUMMYFUNCTION("UNIQUE(SPLIT(B8576,"";""))"),"Bash/Shell/PowerShell")</f>
        <v>Bash/Shell/PowerShell</v>
      </c>
      <c r="F8576" s="1" t="str">
        <f>IFERROR(__xludf.DUMMYFUNCTION("""COMPUTED_VALUE"""),"HTML/CSS")</f>
        <v>HTML/CSS</v>
      </c>
      <c r="G8576" s="1" t="str">
        <f>IFERROR(__xludf.DUMMYFUNCTION("""COMPUTED_VALUE"""),"JavaScript")</f>
        <v>JavaScript</v>
      </c>
      <c r="H8576" s="1" t="str">
        <f>IFERROR(__xludf.DUMMYFUNCTION("""COMPUTED_VALUE"""),"Ruby")</f>
        <v>Ruby</v>
      </c>
      <c r="I8576" s="1" t="str">
        <f>IFERROR(__xludf.DUMMYFUNCTION("""COMPUTED_VALUE"""),"SQL")</f>
        <v>SQL</v>
      </c>
      <c r="J8576" s="1" t="str">
        <f>IFERROR(__xludf.DUMMYFUNCTION("""COMPUTED_VALUE"""),"TypeScript")</f>
        <v>TypeScript</v>
      </c>
    </row>
    <row r="8577">
      <c r="B8577" s="1" t="str">
        <f>IFERROR(__xludf.DUMMYFUNCTION("""COMPUTED_VALUE"""),"Bash/Shell/PowerShell;HTML/CSS;Java;JavaScript;Python;R;Ruby")</f>
        <v>Bash/Shell/PowerShell;HTML/CSS;Java;JavaScript;Python;R;Ruby</v>
      </c>
      <c r="E8577" s="1" t="str">
        <f>IFERROR(__xludf.DUMMYFUNCTION("UNIQUE(SPLIT(B8577,"";""))"),"Bash/Shell/PowerShell")</f>
        <v>Bash/Shell/PowerShell</v>
      </c>
      <c r="F8577" s="1" t="str">
        <f>IFERROR(__xludf.DUMMYFUNCTION("""COMPUTED_VALUE"""),"HTML/CSS")</f>
        <v>HTML/CSS</v>
      </c>
      <c r="G8577" s="1" t="str">
        <f>IFERROR(__xludf.DUMMYFUNCTION("""COMPUTED_VALUE"""),"Java")</f>
        <v>Java</v>
      </c>
      <c r="H8577" s="1" t="str">
        <f>IFERROR(__xludf.DUMMYFUNCTION("""COMPUTED_VALUE"""),"JavaScript")</f>
        <v>JavaScript</v>
      </c>
      <c r="I8577" s="1" t="str">
        <f>IFERROR(__xludf.DUMMYFUNCTION("""COMPUTED_VALUE"""),"Python")</f>
        <v>Python</v>
      </c>
      <c r="J8577" s="1" t="str">
        <f>IFERROR(__xludf.DUMMYFUNCTION("""COMPUTED_VALUE"""),"R")</f>
        <v>R</v>
      </c>
      <c r="K8577" s="1" t="str">
        <f>IFERROR(__xludf.DUMMYFUNCTION("""COMPUTED_VALUE"""),"Ruby")</f>
        <v>Ruby</v>
      </c>
    </row>
    <row r="8578">
      <c r="B8578" s="1" t="str">
        <f>IFERROR(__xludf.DUMMYFUNCTION("""COMPUTED_VALUE"""),"Bash/Shell/PowerShell;C#;SQL")</f>
        <v>Bash/Shell/PowerShell;C#;SQL</v>
      </c>
      <c r="E8578" s="1" t="str">
        <f>IFERROR(__xludf.DUMMYFUNCTION("UNIQUE(SPLIT(B8578,"";""))"),"Bash/Shell/PowerShell")</f>
        <v>Bash/Shell/PowerShell</v>
      </c>
      <c r="F8578" s="1" t="str">
        <f>IFERROR(__xludf.DUMMYFUNCTION("""COMPUTED_VALUE"""),"C#")</f>
        <v>C#</v>
      </c>
      <c r="G8578" s="1" t="str">
        <f>IFERROR(__xludf.DUMMYFUNCTION("""COMPUTED_VALUE"""),"SQL")</f>
        <v>SQL</v>
      </c>
    </row>
    <row r="8579">
      <c r="B8579" s="1" t="str">
        <f>IFERROR(__xludf.DUMMYFUNCTION("""COMPUTED_VALUE"""),"Python;SQL")</f>
        <v>Python;SQL</v>
      </c>
      <c r="E8579" s="1" t="str">
        <f>IFERROR(__xludf.DUMMYFUNCTION("UNIQUE(SPLIT(B8579,"";""))"),"Python")</f>
        <v>Python</v>
      </c>
      <c r="F8579" s="1" t="str">
        <f>IFERROR(__xludf.DUMMYFUNCTION("""COMPUTED_VALUE"""),"SQL")</f>
        <v>SQL</v>
      </c>
    </row>
    <row r="8580">
      <c r="B8580" s="1" t="str">
        <f>IFERROR(__xludf.DUMMYFUNCTION("""COMPUTED_VALUE"""),"Assembly;Python;Other(s):")</f>
        <v>Assembly;Python;Other(s):</v>
      </c>
      <c r="E8580" s="1" t="str">
        <f>IFERROR(__xludf.DUMMYFUNCTION("UNIQUE(SPLIT(B8580,"";""))"),"Assembly")</f>
        <v>Assembly</v>
      </c>
      <c r="F8580" s="1" t="str">
        <f>IFERROR(__xludf.DUMMYFUNCTION("""COMPUTED_VALUE"""),"Python")</f>
        <v>Python</v>
      </c>
      <c r="G8580" s="1" t="str">
        <f>IFERROR(__xludf.DUMMYFUNCTION("""COMPUTED_VALUE"""),"Other(s):")</f>
        <v>Other(s):</v>
      </c>
    </row>
    <row r="8581">
      <c r="B8581" s="1" t="str">
        <f>IFERROR(__xludf.DUMMYFUNCTION("""COMPUTED_VALUE"""),"Java")</f>
        <v>Java</v>
      </c>
      <c r="E8581" s="1" t="str">
        <f>IFERROR(__xludf.DUMMYFUNCTION("UNIQUE(SPLIT(B8581,"";""))"),"Java")</f>
        <v>Java</v>
      </c>
    </row>
    <row r="8582">
      <c r="B8582" s="1" t="str">
        <f>IFERROR(__xludf.DUMMYFUNCTION("""COMPUTED_VALUE"""),"Bash/Shell/PowerShell;HTML/CSS;Java;JavaScript;PHP;SQL")</f>
        <v>Bash/Shell/PowerShell;HTML/CSS;Java;JavaScript;PHP;SQL</v>
      </c>
      <c r="E8582" s="1" t="str">
        <f>IFERROR(__xludf.DUMMYFUNCTION("UNIQUE(SPLIT(B8582,"";""))"),"Bash/Shell/PowerShell")</f>
        <v>Bash/Shell/PowerShell</v>
      </c>
      <c r="F8582" s="1" t="str">
        <f>IFERROR(__xludf.DUMMYFUNCTION("""COMPUTED_VALUE"""),"HTML/CSS")</f>
        <v>HTML/CSS</v>
      </c>
      <c r="G8582" s="1" t="str">
        <f>IFERROR(__xludf.DUMMYFUNCTION("""COMPUTED_VALUE"""),"Java")</f>
        <v>Java</v>
      </c>
      <c r="H8582" s="1" t="str">
        <f>IFERROR(__xludf.DUMMYFUNCTION("""COMPUTED_VALUE"""),"JavaScript")</f>
        <v>JavaScript</v>
      </c>
      <c r="I8582" s="1" t="str">
        <f>IFERROR(__xludf.DUMMYFUNCTION("""COMPUTED_VALUE"""),"PHP")</f>
        <v>PHP</v>
      </c>
      <c r="J8582" s="1" t="str">
        <f>IFERROR(__xludf.DUMMYFUNCTION("""COMPUTED_VALUE"""),"SQL")</f>
        <v>SQL</v>
      </c>
    </row>
    <row r="8583">
      <c r="B8583" s="1" t="str">
        <f>IFERROR(__xludf.DUMMYFUNCTION("""COMPUTED_VALUE"""),"Bash/Shell/PowerShell;C#;JavaScript;SQL")</f>
        <v>Bash/Shell/PowerShell;C#;JavaScript;SQL</v>
      </c>
      <c r="E8583" s="1" t="str">
        <f>IFERROR(__xludf.DUMMYFUNCTION("UNIQUE(SPLIT(B8583,"";""))"),"Bash/Shell/PowerShell")</f>
        <v>Bash/Shell/PowerShell</v>
      </c>
      <c r="F8583" s="1" t="str">
        <f>IFERROR(__xludf.DUMMYFUNCTION("""COMPUTED_VALUE"""),"C#")</f>
        <v>C#</v>
      </c>
      <c r="G8583" s="1" t="str">
        <f>IFERROR(__xludf.DUMMYFUNCTION("""COMPUTED_VALUE"""),"JavaScript")</f>
        <v>JavaScript</v>
      </c>
      <c r="H8583" s="1" t="str">
        <f>IFERROR(__xludf.DUMMYFUNCTION("""COMPUTED_VALUE"""),"SQL")</f>
        <v>SQL</v>
      </c>
    </row>
    <row r="8584">
      <c r="B8584" s="1" t="str">
        <f>IFERROR(__xludf.DUMMYFUNCTION("""COMPUTED_VALUE"""),"C;C++;HTML/CSS;JavaScript;SQL;Other(s):")</f>
        <v>C;C++;HTML/CSS;JavaScript;SQL;Other(s):</v>
      </c>
      <c r="E8584" s="1" t="str">
        <f>IFERROR(__xludf.DUMMYFUNCTION("UNIQUE(SPLIT(B8584,"";""))"),"C")</f>
        <v>C</v>
      </c>
      <c r="F8584" s="1" t="str">
        <f>IFERROR(__xludf.DUMMYFUNCTION("""COMPUTED_VALUE"""),"C++")</f>
        <v>C++</v>
      </c>
      <c r="G8584" s="1" t="str">
        <f>IFERROR(__xludf.DUMMYFUNCTION("""COMPUTED_VALUE"""),"HTML/CSS")</f>
        <v>HTML/CSS</v>
      </c>
      <c r="H8584" s="1" t="str">
        <f>IFERROR(__xludf.DUMMYFUNCTION("""COMPUTED_VALUE"""),"JavaScript")</f>
        <v>JavaScript</v>
      </c>
      <c r="I8584" s="1" t="str">
        <f>IFERROR(__xludf.DUMMYFUNCTION("""COMPUTED_VALUE"""),"SQL")</f>
        <v>SQL</v>
      </c>
      <c r="J8584" s="1" t="str">
        <f>IFERROR(__xludf.DUMMYFUNCTION("""COMPUTED_VALUE"""),"Other(s):")</f>
        <v>Other(s):</v>
      </c>
    </row>
    <row r="8585">
      <c r="B8585" s="1" t="str">
        <f>IFERROR(__xludf.DUMMYFUNCTION("""COMPUTED_VALUE"""),"HTML/CSS;Java;JavaScript;PHP;Python;SQL;TypeScript")</f>
        <v>HTML/CSS;Java;JavaScript;PHP;Python;SQL;TypeScript</v>
      </c>
      <c r="E8585" s="1" t="str">
        <f>IFERROR(__xludf.DUMMYFUNCTION("UNIQUE(SPLIT(B8585,"";""))"),"HTML/CSS")</f>
        <v>HTML/CSS</v>
      </c>
      <c r="F8585" s="1" t="str">
        <f>IFERROR(__xludf.DUMMYFUNCTION("""COMPUTED_VALUE"""),"Java")</f>
        <v>Java</v>
      </c>
      <c r="G8585" s="1" t="str">
        <f>IFERROR(__xludf.DUMMYFUNCTION("""COMPUTED_VALUE"""),"JavaScript")</f>
        <v>JavaScript</v>
      </c>
      <c r="H8585" s="1" t="str">
        <f>IFERROR(__xludf.DUMMYFUNCTION("""COMPUTED_VALUE"""),"PHP")</f>
        <v>PHP</v>
      </c>
      <c r="I8585" s="1" t="str">
        <f>IFERROR(__xludf.DUMMYFUNCTION("""COMPUTED_VALUE"""),"Python")</f>
        <v>Python</v>
      </c>
      <c r="J8585" s="1" t="str">
        <f>IFERROR(__xludf.DUMMYFUNCTION("""COMPUTED_VALUE"""),"SQL")</f>
        <v>SQL</v>
      </c>
      <c r="K8585" s="1" t="str">
        <f>IFERROR(__xludf.DUMMYFUNCTION("""COMPUTED_VALUE"""),"TypeScript")</f>
        <v>TypeScript</v>
      </c>
    </row>
    <row r="8586">
      <c r="B8586" s="1" t="str">
        <f>IFERROR(__xludf.DUMMYFUNCTION("""COMPUTED_VALUE"""),"Bash/Shell/PowerShell;C;Objective-C;Swift")</f>
        <v>Bash/Shell/PowerShell;C;Objective-C;Swift</v>
      </c>
      <c r="E8586" s="1" t="str">
        <f>IFERROR(__xludf.DUMMYFUNCTION("UNIQUE(SPLIT(B8586,"";""))"),"Bash/Shell/PowerShell")</f>
        <v>Bash/Shell/PowerShell</v>
      </c>
      <c r="F8586" s="1" t="str">
        <f>IFERROR(__xludf.DUMMYFUNCTION("""COMPUTED_VALUE"""),"C")</f>
        <v>C</v>
      </c>
      <c r="G8586" s="1" t="str">
        <f>IFERROR(__xludf.DUMMYFUNCTION("""COMPUTED_VALUE"""),"Objective-C")</f>
        <v>Objective-C</v>
      </c>
      <c r="H8586" s="1" t="str">
        <f>IFERROR(__xludf.DUMMYFUNCTION("""COMPUTED_VALUE"""),"Swift")</f>
        <v>Swift</v>
      </c>
    </row>
    <row r="8587">
      <c r="B8587" s="1" t="str">
        <f>IFERROR(__xludf.DUMMYFUNCTION("""COMPUTED_VALUE"""),"Python")</f>
        <v>Python</v>
      </c>
      <c r="E8587" s="1" t="str">
        <f>IFERROR(__xludf.DUMMYFUNCTION("UNIQUE(SPLIT(B8587,"";""))"),"Python")</f>
        <v>Python</v>
      </c>
    </row>
    <row r="8588">
      <c r="B8588" s="1" t="str">
        <f>IFERROR(__xludf.DUMMYFUNCTION("""COMPUTED_VALUE"""),"C++;C#;SQL")</f>
        <v>C++;C#;SQL</v>
      </c>
      <c r="E8588" s="1" t="str">
        <f>IFERROR(__xludf.DUMMYFUNCTION("UNIQUE(SPLIT(B8588,"";""))"),"C++")</f>
        <v>C++</v>
      </c>
      <c r="F8588" s="1" t="str">
        <f>IFERROR(__xludf.DUMMYFUNCTION("""COMPUTED_VALUE"""),"C#")</f>
        <v>C#</v>
      </c>
      <c r="G8588" s="1" t="str">
        <f>IFERROR(__xludf.DUMMYFUNCTION("""COMPUTED_VALUE"""),"SQL")</f>
        <v>SQL</v>
      </c>
    </row>
    <row r="8589">
      <c r="B8589" s="1" t="str">
        <f>IFERROR(__xludf.DUMMYFUNCTION("""COMPUTED_VALUE"""),"C++;Go")</f>
        <v>C++;Go</v>
      </c>
      <c r="E8589" s="1" t="str">
        <f>IFERROR(__xludf.DUMMYFUNCTION("UNIQUE(SPLIT(B8589,"";""))"),"C++")</f>
        <v>C++</v>
      </c>
      <c r="F8589" s="1" t="str">
        <f>IFERROR(__xludf.DUMMYFUNCTION("""COMPUTED_VALUE"""),"Go")</f>
        <v>Go</v>
      </c>
    </row>
    <row r="8590">
      <c r="B8590" s="1" t="str">
        <f>IFERROR(__xludf.DUMMYFUNCTION("""COMPUTED_VALUE"""),"HTML/CSS;JavaScript;PHP;Python;SQL;TypeScript")</f>
        <v>HTML/CSS;JavaScript;PHP;Python;SQL;TypeScript</v>
      </c>
      <c r="E8590" s="1" t="str">
        <f>IFERROR(__xludf.DUMMYFUNCTION("UNIQUE(SPLIT(B8590,"";""))"),"HTML/CSS")</f>
        <v>HTML/CSS</v>
      </c>
      <c r="F8590" s="1" t="str">
        <f>IFERROR(__xludf.DUMMYFUNCTION("""COMPUTED_VALUE"""),"JavaScript")</f>
        <v>JavaScript</v>
      </c>
      <c r="G8590" s="1" t="str">
        <f>IFERROR(__xludf.DUMMYFUNCTION("""COMPUTED_VALUE"""),"PHP")</f>
        <v>PHP</v>
      </c>
      <c r="H8590" s="1" t="str">
        <f>IFERROR(__xludf.DUMMYFUNCTION("""COMPUTED_VALUE"""),"Python")</f>
        <v>Python</v>
      </c>
      <c r="I8590" s="1" t="str">
        <f>IFERROR(__xludf.DUMMYFUNCTION("""COMPUTED_VALUE"""),"SQL")</f>
        <v>SQL</v>
      </c>
      <c r="J8590" s="1" t="str">
        <f>IFERROR(__xludf.DUMMYFUNCTION("""COMPUTED_VALUE"""),"TypeScript")</f>
        <v>TypeScript</v>
      </c>
    </row>
    <row r="8591">
      <c r="B8591" s="1" t="str">
        <f>IFERROR(__xludf.DUMMYFUNCTION("""COMPUTED_VALUE"""),"C#;HTML/CSS;JavaScript;Python;SQL;VBA")</f>
        <v>C#;HTML/CSS;JavaScript;Python;SQL;VBA</v>
      </c>
      <c r="E8591" s="1" t="str">
        <f>IFERROR(__xludf.DUMMYFUNCTION("UNIQUE(SPLIT(B8591,"";""))"),"C#")</f>
        <v>C#</v>
      </c>
      <c r="F8591" s="1" t="str">
        <f>IFERROR(__xludf.DUMMYFUNCTION("""COMPUTED_VALUE"""),"HTML/CSS")</f>
        <v>HTML/CSS</v>
      </c>
      <c r="G8591" s="1" t="str">
        <f>IFERROR(__xludf.DUMMYFUNCTION("""COMPUTED_VALUE"""),"JavaScript")</f>
        <v>JavaScript</v>
      </c>
      <c r="H8591" s="1" t="str">
        <f>IFERROR(__xludf.DUMMYFUNCTION("""COMPUTED_VALUE"""),"Python")</f>
        <v>Python</v>
      </c>
      <c r="I8591" s="1" t="str">
        <f>IFERROR(__xludf.DUMMYFUNCTION("""COMPUTED_VALUE"""),"SQL")</f>
        <v>SQL</v>
      </c>
      <c r="J8591" s="1" t="str">
        <f>IFERROR(__xludf.DUMMYFUNCTION("""COMPUTED_VALUE"""),"VBA")</f>
        <v>VBA</v>
      </c>
    </row>
    <row r="8592">
      <c r="B8592" s="1" t="str">
        <f>IFERROR(__xludf.DUMMYFUNCTION("""COMPUTED_VALUE"""),"Bash/Shell/PowerShell;C;C++;Go;Python;TypeScript")</f>
        <v>Bash/Shell/PowerShell;C;C++;Go;Python;TypeScript</v>
      </c>
      <c r="E8592" s="1" t="str">
        <f>IFERROR(__xludf.DUMMYFUNCTION("UNIQUE(SPLIT(B8592,"";""))"),"Bash/Shell/PowerShell")</f>
        <v>Bash/Shell/PowerShell</v>
      </c>
      <c r="F8592" s="1" t="str">
        <f>IFERROR(__xludf.DUMMYFUNCTION("""COMPUTED_VALUE"""),"C")</f>
        <v>C</v>
      </c>
      <c r="G8592" s="1" t="str">
        <f>IFERROR(__xludf.DUMMYFUNCTION("""COMPUTED_VALUE"""),"C++")</f>
        <v>C++</v>
      </c>
      <c r="H8592" s="1" t="str">
        <f>IFERROR(__xludf.DUMMYFUNCTION("""COMPUTED_VALUE"""),"Go")</f>
        <v>Go</v>
      </c>
      <c r="I8592" s="1" t="str">
        <f>IFERROR(__xludf.DUMMYFUNCTION("""COMPUTED_VALUE"""),"Python")</f>
        <v>Python</v>
      </c>
      <c r="J8592" s="1" t="str">
        <f>IFERROR(__xludf.DUMMYFUNCTION("""COMPUTED_VALUE"""),"TypeScript")</f>
        <v>TypeScript</v>
      </c>
    </row>
    <row r="8593">
      <c r="B8593" s="1" t="str">
        <f>IFERROR(__xludf.DUMMYFUNCTION("""COMPUTED_VALUE"""),"C#;HTML/CSS;JavaScript;PHP;SQL")</f>
        <v>C#;HTML/CSS;JavaScript;PHP;SQL</v>
      </c>
      <c r="E8593" s="1" t="str">
        <f>IFERROR(__xludf.DUMMYFUNCTION("UNIQUE(SPLIT(B8593,"";""))"),"C#")</f>
        <v>C#</v>
      </c>
      <c r="F8593" s="1" t="str">
        <f>IFERROR(__xludf.DUMMYFUNCTION("""COMPUTED_VALUE"""),"HTML/CSS")</f>
        <v>HTML/CSS</v>
      </c>
      <c r="G8593" s="1" t="str">
        <f>IFERROR(__xludf.DUMMYFUNCTION("""COMPUTED_VALUE"""),"JavaScript")</f>
        <v>JavaScript</v>
      </c>
      <c r="H8593" s="1" t="str">
        <f>IFERROR(__xludf.DUMMYFUNCTION("""COMPUTED_VALUE"""),"PHP")</f>
        <v>PHP</v>
      </c>
      <c r="I8593" s="1" t="str">
        <f>IFERROR(__xludf.DUMMYFUNCTION("""COMPUTED_VALUE"""),"SQL")</f>
        <v>SQL</v>
      </c>
    </row>
    <row r="8594">
      <c r="B8594" s="1" t="str">
        <f>IFERROR(__xludf.DUMMYFUNCTION("""COMPUTED_VALUE"""),"C;Java;SQL;Other(s):")</f>
        <v>C;Java;SQL;Other(s):</v>
      </c>
      <c r="E8594" s="1" t="str">
        <f>IFERROR(__xludf.DUMMYFUNCTION("UNIQUE(SPLIT(B8594,"";""))"),"C")</f>
        <v>C</v>
      </c>
      <c r="F8594" s="1" t="str">
        <f>IFERROR(__xludf.DUMMYFUNCTION("""COMPUTED_VALUE"""),"Java")</f>
        <v>Java</v>
      </c>
      <c r="G8594" s="1" t="str">
        <f>IFERROR(__xludf.DUMMYFUNCTION("""COMPUTED_VALUE"""),"SQL")</f>
        <v>SQL</v>
      </c>
      <c r="H8594" s="1" t="str">
        <f>IFERROR(__xludf.DUMMYFUNCTION("""COMPUTED_VALUE"""),"Other(s):")</f>
        <v>Other(s):</v>
      </c>
    </row>
    <row r="8595">
      <c r="B8595" s="1" t="str">
        <f>IFERROR(__xludf.DUMMYFUNCTION("""COMPUTED_VALUE"""),"HTML/CSS;Java;JavaScript;TypeScript")</f>
        <v>HTML/CSS;Java;JavaScript;TypeScript</v>
      </c>
      <c r="E8595" s="1" t="str">
        <f>IFERROR(__xludf.DUMMYFUNCTION("UNIQUE(SPLIT(B8595,"";""))"),"HTML/CSS")</f>
        <v>HTML/CSS</v>
      </c>
      <c r="F8595" s="1" t="str">
        <f>IFERROR(__xludf.DUMMYFUNCTION("""COMPUTED_VALUE"""),"Java")</f>
        <v>Java</v>
      </c>
      <c r="G8595" s="1" t="str">
        <f>IFERROR(__xludf.DUMMYFUNCTION("""COMPUTED_VALUE"""),"JavaScript")</f>
        <v>JavaScript</v>
      </c>
      <c r="H8595" s="1" t="str">
        <f>IFERROR(__xludf.DUMMYFUNCTION("""COMPUTED_VALUE"""),"TypeScript")</f>
        <v>TypeScript</v>
      </c>
    </row>
    <row r="8596">
      <c r="B8596" s="1" t="str">
        <f>IFERROR(__xludf.DUMMYFUNCTION("""COMPUTED_VALUE"""),"C#;HTML/CSS;JavaScript;PHP;SQL")</f>
        <v>C#;HTML/CSS;JavaScript;PHP;SQL</v>
      </c>
      <c r="E8596" s="1" t="str">
        <f>IFERROR(__xludf.DUMMYFUNCTION("UNIQUE(SPLIT(B8596,"";""))"),"C#")</f>
        <v>C#</v>
      </c>
      <c r="F8596" s="1" t="str">
        <f>IFERROR(__xludf.DUMMYFUNCTION("""COMPUTED_VALUE"""),"HTML/CSS")</f>
        <v>HTML/CSS</v>
      </c>
      <c r="G8596" s="1" t="str">
        <f>IFERROR(__xludf.DUMMYFUNCTION("""COMPUTED_VALUE"""),"JavaScript")</f>
        <v>JavaScript</v>
      </c>
      <c r="H8596" s="1" t="str">
        <f>IFERROR(__xludf.DUMMYFUNCTION("""COMPUTED_VALUE"""),"PHP")</f>
        <v>PHP</v>
      </c>
      <c r="I8596" s="1" t="str">
        <f>IFERROR(__xludf.DUMMYFUNCTION("""COMPUTED_VALUE"""),"SQL")</f>
        <v>SQL</v>
      </c>
    </row>
    <row r="8597">
      <c r="B8597" s="1" t="str">
        <f>IFERROR(__xludf.DUMMYFUNCTION("""COMPUTED_VALUE"""),"Go;HTML/CSS;Python;Ruby;SQL")</f>
        <v>Go;HTML/CSS;Python;Ruby;SQL</v>
      </c>
      <c r="E8597" s="1" t="str">
        <f>IFERROR(__xludf.DUMMYFUNCTION("UNIQUE(SPLIT(B8597,"";""))"),"Go")</f>
        <v>Go</v>
      </c>
      <c r="F8597" s="1" t="str">
        <f>IFERROR(__xludf.DUMMYFUNCTION("""COMPUTED_VALUE"""),"HTML/CSS")</f>
        <v>HTML/CSS</v>
      </c>
      <c r="G8597" s="1" t="str">
        <f>IFERROR(__xludf.DUMMYFUNCTION("""COMPUTED_VALUE"""),"Python")</f>
        <v>Python</v>
      </c>
      <c r="H8597" s="1" t="str">
        <f>IFERROR(__xludf.DUMMYFUNCTION("""COMPUTED_VALUE"""),"Ruby")</f>
        <v>Ruby</v>
      </c>
      <c r="I8597" s="1" t="str">
        <f>IFERROR(__xludf.DUMMYFUNCTION("""COMPUTED_VALUE"""),"SQL")</f>
        <v>SQL</v>
      </c>
    </row>
    <row r="8598">
      <c r="B8598" s="1" t="str">
        <f>IFERROR(__xludf.DUMMYFUNCTION("""COMPUTED_VALUE"""),"HTML/CSS;Java;JavaScript;Python;SQL;TypeScript")</f>
        <v>HTML/CSS;Java;JavaScript;Python;SQL;TypeScript</v>
      </c>
      <c r="E8598" s="1" t="str">
        <f>IFERROR(__xludf.DUMMYFUNCTION("UNIQUE(SPLIT(B8598,"";""))"),"HTML/CSS")</f>
        <v>HTML/CSS</v>
      </c>
      <c r="F8598" s="1" t="str">
        <f>IFERROR(__xludf.DUMMYFUNCTION("""COMPUTED_VALUE"""),"Java")</f>
        <v>Java</v>
      </c>
      <c r="G8598" s="1" t="str">
        <f>IFERROR(__xludf.DUMMYFUNCTION("""COMPUTED_VALUE"""),"JavaScript")</f>
        <v>JavaScript</v>
      </c>
      <c r="H8598" s="1" t="str">
        <f>IFERROR(__xludf.DUMMYFUNCTION("""COMPUTED_VALUE"""),"Python")</f>
        <v>Python</v>
      </c>
      <c r="I8598" s="1" t="str">
        <f>IFERROR(__xludf.DUMMYFUNCTION("""COMPUTED_VALUE"""),"SQL")</f>
        <v>SQL</v>
      </c>
      <c r="J8598" s="1" t="str">
        <f>IFERROR(__xludf.DUMMYFUNCTION("""COMPUTED_VALUE"""),"TypeScript")</f>
        <v>TypeScript</v>
      </c>
    </row>
    <row r="8599">
      <c r="B8599" s="1" t="str">
        <f>IFERROR(__xludf.DUMMYFUNCTION("""COMPUTED_VALUE"""),"C;C++;HTML/CSS;Java;JavaScript;Python;R;SQL")</f>
        <v>C;C++;HTML/CSS;Java;JavaScript;Python;R;SQL</v>
      </c>
      <c r="E8599" s="1" t="str">
        <f>IFERROR(__xludf.DUMMYFUNCTION("UNIQUE(SPLIT(B8599,"";""))"),"C")</f>
        <v>C</v>
      </c>
      <c r="F8599" s="1" t="str">
        <f>IFERROR(__xludf.DUMMYFUNCTION("""COMPUTED_VALUE"""),"C++")</f>
        <v>C++</v>
      </c>
      <c r="G8599" s="1" t="str">
        <f>IFERROR(__xludf.DUMMYFUNCTION("""COMPUTED_VALUE"""),"HTML/CSS")</f>
        <v>HTML/CSS</v>
      </c>
      <c r="H8599" s="1" t="str">
        <f>IFERROR(__xludf.DUMMYFUNCTION("""COMPUTED_VALUE"""),"Java")</f>
        <v>Java</v>
      </c>
      <c r="I8599" s="1" t="str">
        <f>IFERROR(__xludf.DUMMYFUNCTION("""COMPUTED_VALUE"""),"JavaScript")</f>
        <v>JavaScript</v>
      </c>
      <c r="J8599" s="1" t="str">
        <f>IFERROR(__xludf.DUMMYFUNCTION("""COMPUTED_VALUE"""),"Python")</f>
        <v>Python</v>
      </c>
      <c r="K8599" s="1" t="str">
        <f>IFERROR(__xludf.DUMMYFUNCTION("""COMPUTED_VALUE"""),"R")</f>
        <v>R</v>
      </c>
      <c r="L8599" s="1" t="str">
        <f>IFERROR(__xludf.DUMMYFUNCTION("""COMPUTED_VALUE"""),"SQL")</f>
        <v>SQL</v>
      </c>
    </row>
    <row r="8600">
      <c r="B8600" s="1" t="str">
        <f>IFERROR(__xludf.DUMMYFUNCTION("""COMPUTED_VALUE"""),"Bash/Shell/PowerShell;C#;HTML/CSS;JavaScript;Python;R;TypeScript")</f>
        <v>Bash/Shell/PowerShell;C#;HTML/CSS;JavaScript;Python;R;TypeScript</v>
      </c>
      <c r="E8600" s="1" t="str">
        <f>IFERROR(__xludf.DUMMYFUNCTION("UNIQUE(SPLIT(B8600,"";""))"),"Bash/Shell/PowerShell")</f>
        <v>Bash/Shell/PowerShell</v>
      </c>
      <c r="F8600" s="1" t="str">
        <f>IFERROR(__xludf.DUMMYFUNCTION("""COMPUTED_VALUE"""),"C#")</f>
        <v>C#</v>
      </c>
      <c r="G8600" s="1" t="str">
        <f>IFERROR(__xludf.DUMMYFUNCTION("""COMPUTED_VALUE"""),"HTML/CSS")</f>
        <v>HTML/CSS</v>
      </c>
      <c r="H8600" s="1" t="str">
        <f>IFERROR(__xludf.DUMMYFUNCTION("""COMPUTED_VALUE"""),"JavaScript")</f>
        <v>JavaScript</v>
      </c>
      <c r="I8600" s="1" t="str">
        <f>IFERROR(__xludf.DUMMYFUNCTION("""COMPUTED_VALUE"""),"Python")</f>
        <v>Python</v>
      </c>
      <c r="J8600" s="1" t="str">
        <f>IFERROR(__xludf.DUMMYFUNCTION("""COMPUTED_VALUE"""),"R")</f>
        <v>R</v>
      </c>
      <c r="K8600" s="1" t="str">
        <f>IFERROR(__xludf.DUMMYFUNCTION("""COMPUTED_VALUE"""),"TypeScript")</f>
        <v>TypeScript</v>
      </c>
    </row>
    <row r="8601">
      <c r="B8601" s="1" t="str">
        <f>IFERROR(__xludf.DUMMYFUNCTION("""COMPUTED_VALUE"""),"HTML/CSS;Java;JavaScript")</f>
        <v>HTML/CSS;Java;JavaScript</v>
      </c>
      <c r="E8601" s="1" t="str">
        <f>IFERROR(__xludf.DUMMYFUNCTION("UNIQUE(SPLIT(B8601,"";""))"),"HTML/CSS")</f>
        <v>HTML/CSS</v>
      </c>
      <c r="F8601" s="1" t="str">
        <f>IFERROR(__xludf.DUMMYFUNCTION("""COMPUTED_VALUE"""),"Java")</f>
        <v>Java</v>
      </c>
      <c r="G8601" s="1" t="str">
        <f>IFERROR(__xludf.DUMMYFUNCTION("""COMPUTED_VALUE"""),"JavaScript")</f>
        <v>JavaScript</v>
      </c>
    </row>
    <row r="8602">
      <c r="B8602" s="1" t="str">
        <f>IFERROR(__xludf.DUMMYFUNCTION("""COMPUTED_VALUE"""),"C;HTML/CSS;Java;JavaScript;PHP;Python;SQL;VBA")</f>
        <v>C;HTML/CSS;Java;JavaScript;PHP;Python;SQL;VBA</v>
      </c>
      <c r="E8602" s="1" t="str">
        <f>IFERROR(__xludf.DUMMYFUNCTION("UNIQUE(SPLIT(B8602,"";""))"),"C")</f>
        <v>C</v>
      </c>
      <c r="F8602" s="1" t="str">
        <f>IFERROR(__xludf.DUMMYFUNCTION("""COMPUTED_VALUE"""),"HTML/CSS")</f>
        <v>HTML/CSS</v>
      </c>
      <c r="G8602" s="1" t="str">
        <f>IFERROR(__xludf.DUMMYFUNCTION("""COMPUTED_VALUE"""),"Java")</f>
        <v>Java</v>
      </c>
      <c r="H8602" s="1" t="str">
        <f>IFERROR(__xludf.DUMMYFUNCTION("""COMPUTED_VALUE"""),"JavaScript")</f>
        <v>JavaScript</v>
      </c>
      <c r="I8602" s="1" t="str">
        <f>IFERROR(__xludf.DUMMYFUNCTION("""COMPUTED_VALUE"""),"PHP")</f>
        <v>PHP</v>
      </c>
      <c r="J8602" s="1" t="str">
        <f>IFERROR(__xludf.DUMMYFUNCTION("""COMPUTED_VALUE"""),"Python")</f>
        <v>Python</v>
      </c>
      <c r="K8602" s="1" t="str">
        <f>IFERROR(__xludf.DUMMYFUNCTION("""COMPUTED_VALUE"""),"SQL")</f>
        <v>SQL</v>
      </c>
      <c r="L8602" s="1" t="str">
        <f>IFERROR(__xludf.DUMMYFUNCTION("""COMPUTED_VALUE"""),"VBA")</f>
        <v>VBA</v>
      </c>
    </row>
    <row r="8603">
      <c r="B8603" s="1" t="str">
        <f>IFERROR(__xludf.DUMMYFUNCTION("""COMPUTED_VALUE"""),"HTML/CSS;JavaScript;PHP")</f>
        <v>HTML/CSS;JavaScript;PHP</v>
      </c>
      <c r="E8603" s="1" t="str">
        <f>IFERROR(__xludf.DUMMYFUNCTION("UNIQUE(SPLIT(B8603,"";""))"),"HTML/CSS")</f>
        <v>HTML/CSS</v>
      </c>
      <c r="F8603" s="1" t="str">
        <f>IFERROR(__xludf.DUMMYFUNCTION("""COMPUTED_VALUE"""),"JavaScript")</f>
        <v>JavaScript</v>
      </c>
      <c r="G8603" s="1" t="str">
        <f>IFERROR(__xludf.DUMMYFUNCTION("""COMPUTED_VALUE"""),"PHP")</f>
        <v>PHP</v>
      </c>
    </row>
    <row r="8604">
      <c r="B8604" s="1" t="str">
        <f>IFERROR(__xludf.DUMMYFUNCTION("""COMPUTED_VALUE"""),"Bash/Shell/PowerShell;C;C#;Elixir;JavaScript;SQL;TypeScript")</f>
        <v>Bash/Shell/PowerShell;C;C#;Elixir;JavaScript;SQL;TypeScript</v>
      </c>
      <c r="E8604" s="1" t="str">
        <f>IFERROR(__xludf.DUMMYFUNCTION("UNIQUE(SPLIT(B8604,"";""))"),"Bash/Shell/PowerShell")</f>
        <v>Bash/Shell/PowerShell</v>
      </c>
      <c r="F8604" s="1" t="str">
        <f>IFERROR(__xludf.DUMMYFUNCTION("""COMPUTED_VALUE"""),"C")</f>
        <v>C</v>
      </c>
      <c r="G8604" s="1" t="str">
        <f>IFERROR(__xludf.DUMMYFUNCTION("""COMPUTED_VALUE"""),"C#")</f>
        <v>C#</v>
      </c>
      <c r="H8604" s="1" t="str">
        <f>IFERROR(__xludf.DUMMYFUNCTION("""COMPUTED_VALUE"""),"Elixir")</f>
        <v>Elixir</v>
      </c>
      <c r="I8604" s="1" t="str">
        <f>IFERROR(__xludf.DUMMYFUNCTION("""COMPUTED_VALUE"""),"JavaScript")</f>
        <v>JavaScript</v>
      </c>
      <c r="J8604" s="1" t="str">
        <f>IFERROR(__xludf.DUMMYFUNCTION("""COMPUTED_VALUE"""),"SQL")</f>
        <v>SQL</v>
      </c>
      <c r="K8604" s="1" t="str">
        <f>IFERROR(__xludf.DUMMYFUNCTION("""COMPUTED_VALUE"""),"TypeScript")</f>
        <v>TypeScript</v>
      </c>
    </row>
    <row r="8605">
      <c r="B8605" s="1" t="str">
        <f>IFERROR(__xludf.DUMMYFUNCTION("""COMPUTED_VALUE"""),"Bash/Shell/PowerShell;Go;HTML/CSS;Java;JavaScript;PHP;Python;R;Other(s):")</f>
        <v>Bash/Shell/PowerShell;Go;HTML/CSS;Java;JavaScript;PHP;Python;R;Other(s):</v>
      </c>
      <c r="E8605" s="1" t="str">
        <f>IFERROR(__xludf.DUMMYFUNCTION("UNIQUE(SPLIT(B8605,"";""))"),"Bash/Shell/PowerShell")</f>
        <v>Bash/Shell/PowerShell</v>
      </c>
      <c r="F8605" s="1" t="str">
        <f>IFERROR(__xludf.DUMMYFUNCTION("""COMPUTED_VALUE"""),"Go")</f>
        <v>Go</v>
      </c>
      <c r="G8605" s="1" t="str">
        <f>IFERROR(__xludf.DUMMYFUNCTION("""COMPUTED_VALUE"""),"HTML/CSS")</f>
        <v>HTML/CSS</v>
      </c>
      <c r="H8605" s="1" t="str">
        <f>IFERROR(__xludf.DUMMYFUNCTION("""COMPUTED_VALUE"""),"Java")</f>
        <v>Java</v>
      </c>
      <c r="I8605" s="1" t="str">
        <f>IFERROR(__xludf.DUMMYFUNCTION("""COMPUTED_VALUE"""),"JavaScript")</f>
        <v>JavaScript</v>
      </c>
      <c r="J8605" s="1" t="str">
        <f>IFERROR(__xludf.DUMMYFUNCTION("""COMPUTED_VALUE"""),"PHP")</f>
        <v>PHP</v>
      </c>
      <c r="K8605" s="1" t="str">
        <f>IFERROR(__xludf.DUMMYFUNCTION("""COMPUTED_VALUE"""),"Python")</f>
        <v>Python</v>
      </c>
      <c r="L8605" s="1" t="str">
        <f>IFERROR(__xludf.DUMMYFUNCTION("""COMPUTED_VALUE"""),"R")</f>
        <v>R</v>
      </c>
      <c r="M8605" s="1" t="str">
        <f>IFERROR(__xludf.DUMMYFUNCTION("""COMPUTED_VALUE"""),"Other(s):")</f>
        <v>Other(s):</v>
      </c>
    </row>
    <row r="8606">
      <c r="B8606" s="1" t="str">
        <f>IFERROR(__xludf.DUMMYFUNCTION("""COMPUTED_VALUE"""),"C#;HTML/CSS;Java;JavaScript;PHP;SQL")</f>
        <v>C#;HTML/CSS;Java;JavaScript;PHP;SQL</v>
      </c>
      <c r="E8606" s="1" t="str">
        <f>IFERROR(__xludf.DUMMYFUNCTION("UNIQUE(SPLIT(B8606,"";""))"),"C#")</f>
        <v>C#</v>
      </c>
      <c r="F8606" s="1" t="str">
        <f>IFERROR(__xludf.DUMMYFUNCTION("""COMPUTED_VALUE"""),"HTML/CSS")</f>
        <v>HTML/CSS</v>
      </c>
      <c r="G8606" s="1" t="str">
        <f>IFERROR(__xludf.DUMMYFUNCTION("""COMPUTED_VALUE"""),"Java")</f>
        <v>Java</v>
      </c>
      <c r="H8606" s="1" t="str">
        <f>IFERROR(__xludf.DUMMYFUNCTION("""COMPUTED_VALUE"""),"JavaScript")</f>
        <v>JavaScript</v>
      </c>
      <c r="I8606" s="1" t="str">
        <f>IFERROR(__xludf.DUMMYFUNCTION("""COMPUTED_VALUE"""),"PHP")</f>
        <v>PHP</v>
      </c>
      <c r="J8606" s="1" t="str">
        <f>IFERROR(__xludf.DUMMYFUNCTION("""COMPUTED_VALUE"""),"SQL")</f>
        <v>SQL</v>
      </c>
    </row>
    <row r="8607">
      <c r="B8607" s="1" t="str">
        <f>IFERROR(__xludf.DUMMYFUNCTION("""COMPUTED_VALUE"""),"Go;HTML/CSS;Java;JavaScript;PHP;Python;SQL")</f>
        <v>Go;HTML/CSS;Java;JavaScript;PHP;Python;SQL</v>
      </c>
      <c r="E8607" s="1" t="str">
        <f>IFERROR(__xludf.DUMMYFUNCTION("UNIQUE(SPLIT(B8607,"";""))"),"Go")</f>
        <v>Go</v>
      </c>
      <c r="F8607" s="1" t="str">
        <f>IFERROR(__xludf.DUMMYFUNCTION("""COMPUTED_VALUE"""),"HTML/CSS")</f>
        <v>HTML/CSS</v>
      </c>
      <c r="G8607" s="1" t="str">
        <f>IFERROR(__xludf.DUMMYFUNCTION("""COMPUTED_VALUE"""),"Java")</f>
        <v>Java</v>
      </c>
      <c r="H8607" s="1" t="str">
        <f>IFERROR(__xludf.DUMMYFUNCTION("""COMPUTED_VALUE"""),"JavaScript")</f>
        <v>JavaScript</v>
      </c>
      <c r="I8607" s="1" t="str">
        <f>IFERROR(__xludf.DUMMYFUNCTION("""COMPUTED_VALUE"""),"PHP")</f>
        <v>PHP</v>
      </c>
      <c r="J8607" s="1" t="str">
        <f>IFERROR(__xludf.DUMMYFUNCTION("""COMPUTED_VALUE"""),"Python")</f>
        <v>Python</v>
      </c>
      <c r="K8607" s="1" t="str">
        <f>IFERROR(__xludf.DUMMYFUNCTION("""COMPUTED_VALUE"""),"SQL")</f>
        <v>SQL</v>
      </c>
    </row>
    <row r="8608">
      <c r="B8608" s="1" t="str">
        <f>IFERROR(__xludf.DUMMYFUNCTION("""COMPUTED_VALUE"""),"C;C++;Java;Python;SQL")</f>
        <v>C;C++;Java;Python;SQL</v>
      </c>
      <c r="E8608" s="1" t="str">
        <f>IFERROR(__xludf.DUMMYFUNCTION("UNIQUE(SPLIT(B8608,"";""))"),"C")</f>
        <v>C</v>
      </c>
      <c r="F8608" s="1" t="str">
        <f>IFERROR(__xludf.DUMMYFUNCTION("""COMPUTED_VALUE"""),"C++")</f>
        <v>C++</v>
      </c>
      <c r="G8608" s="1" t="str">
        <f>IFERROR(__xludf.DUMMYFUNCTION("""COMPUTED_VALUE"""),"Java")</f>
        <v>Java</v>
      </c>
      <c r="H8608" s="1" t="str">
        <f>IFERROR(__xludf.DUMMYFUNCTION("""COMPUTED_VALUE"""),"Python")</f>
        <v>Python</v>
      </c>
      <c r="I8608" s="1" t="str">
        <f>IFERROR(__xludf.DUMMYFUNCTION("""COMPUTED_VALUE"""),"SQL")</f>
        <v>SQL</v>
      </c>
    </row>
    <row r="8609">
      <c r="B8609" s="1" t="str">
        <f>IFERROR(__xludf.DUMMYFUNCTION("""COMPUTED_VALUE"""),"Bash/Shell/PowerShell;C;C++;HTML/CSS;Java;JavaScript;SQL")</f>
        <v>Bash/Shell/PowerShell;C;C++;HTML/CSS;Java;JavaScript;SQL</v>
      </c>
      <c r="E8609" s="1" t="str">
        <f>IFERROR(__xludf.DUMMYFUNCTION("UNIQUE(SPLIT(B8609,"";""))"),"Bash/Shell/PowerShell")</f>
        <v>Bash/Shell/PowerShell</v>
      </c>
      <c r="F8609" s="1" t="str">
        <f>IFERROR(__xludf.DUMMYFUNCTION("""COMPUTED_VALUE"""),"C")</f>
        <v>C</v>
      </c>
      <c r="G8609" s="1" t="str">
        <f>IFERROR(__xludf.DUMMYFUNCTION("""COMPUTED_VALUE"""),"C++")</f>
        <v>C++</v>
      </c>
      <c r="H8609" s="1" t="str">
        <f>IFERROR(__xludf.DUMMYFUNCTION("""COMPUTED_VALUE"""),"HTML/CSS")</f>
        <v>HTML/CSS</v>
      </c>
      <c r="I8609" s="1" t="str">
        <f>IFERROR(__xludf.DUMMYFUNCTION("""COMPUTED_VALUE"""),"Java")</f>
        <v>Java</v>
      </c>
      <c r="J8609" s="1" t="str">
        <f>IFERROR(__xludf.DUMMYFUNCTION("""COMPUTED_VALUE"""),"JavaScript")</f>
        <v>JavaScript</v>
      </c>
      <c r="K8609" s="1" t="str">
        <f>IFERROR(__xludf.DUMMYFUNCTION("""COMPUTED_VALUE"""),"SQL")</f>
        <v>SQL</v>
      </c>
    </row>
    <row r="8610">
      <c r="B8610" s="1" t="str">
        <f>IFERROR(__xludf.DUMMYFUNCTION("""COMPUTED_VALUE"""),"Bash/Shell/PowerShell;HTML/CSS;JavaScript;Ruby")</f>
        <v>Bash/Shell/PowerShell;HTML/CSS;JavaScript;Ruby</v>
      </c>
      <c r="E8610" s="1" t="str">
        <f>IFERROR(__xludf.DUMMYFUNCTION("UNIQUE(SPLIT(B8610,"";""))"),"Bash/Shell/PowerShell")</f>
        <v>Bash/Shell/PowerShell</v>
      </c>
      <c r="F8610" s="1" t="str">
        <f>IFERROR(__xludf.DUMMYFUNCTION("""COMPUTED_VALUE"""),"HTML/CSS")</f>
        <v>HTML/CSS</v>
      </c>
      <c r="G8610" s="1" t="str">
        <f>IFERROR(__xludf.DUMMYFUNCTION("""COMPUTED_VALUE"""),"JavaScript")</f>
        <v>JavaScript</v>
      </c>
      <c r="H8610" s="1" t="str">
        <f>IFERROR(__xludf.DUMMYFUNCTION("""COMPUTED_VALUE"""),"Ruby")</f>
        <v>Ruby</v>
      </c>
    </row>
    <row r="8611">
      <c r="B8611" s="1" t="str">
        <f>IFERROR(__xludf.DUMMYFUNCTION("""COMPUTED_VALUE"""),"Java;Python")</f>
        <v>Java;Python</v>
      </c>
      <c r="E8611" s="1" t="str">
        <f>IFERROR(__xludf.DUMMYFUNCTION("UNIQUE(SPLIT(B8611,"";""))"),"Java")</f>
        <v>Java</v>
      </c>
      <c r="F8611" s="1" t="str">
        <f>IFERROR(__xludf.DUMMYFUNCTION("""COMPUTED_VALUE"""),"Python")</f>
        <v>Python</v>
      </c>
    </row>
    <row r="8612">
      <c r="B8612" s="1" t="str">
        <f>IFERROR(__xludf.DUMMYFUNCTION("""COMPUTED_VALUE"""),"Bash/Shell/PowerShell;Clojure;Go;HTML/CSS;JavaScript;Ruby;Other(s):")</f>
        <v>Bash/Shell/PowerShell;Clojure;Go;HTML/CSS;JavaScript;Ruby;Other(s):</v>
      </c>
      <c r="E8612" s="1" t="str">
        <f>IFERROR(__xludf.DUMMYFUNCTION("UNIQUE(SPLIT(B8612,"";""))"),"Bash/Shell/PowerShell")</f>
        <v>Bash/Shell/PowerShell</v>
      </c>
      <c r="F8612" s="1" t="str">
        <f>IFERROR(__xludf.DUMMYFUNCTION("""COMPUTED_VALUE"""),"Clojure")</f>
        <v>Clojure</v>
      </c>
      <c r="G8612" s="1" t="str">
        <f>IFERROR(__xludf.DUMMYFUNCTION("""COMPUTED_VALUE"""),"Go")</f>
        <v>Go</v>
      </c>
      <c r="H8612" s="1" t="str">
        <f>IFERROR(__xludf.DUMMYFUNCTION("""COMPUTED_VALUE"""),"HTML/CSS")</f>
        <v>HTML/CSS</v>
      </c>
      <c r="I8612" s="1" t="str">
        <f>IFERROR(__xludf.DUMMYFUNCTION("""COMPUTED_VALUE"""),"JavaScript")</f>
        <v>JavaScript</v>
      </c>
      <c r="J8612" s="1" t="str">
        <f>IFERROR(__xludf.DUMMYFUNCTION("""COMPUTED_VALUE"""),"Ruby")</f>
        <v>Ruby</v>
      </c>
      <c r="K8612" s="1" t="str">
        <f>IFERROR(__xludf.DUMMYFUNCTION("""COMPUTED_VALUE"""),"Other(s):")</f>
        <v>Other(s):</v>
      </c>
    </row>
    <row r="8613">
      <c r="B8613" s="1" t="str">
        <f>IFERROR(__xludf.DUMMYFUNCTION("""COMPUTED_VALUE"""),"Bash/Shell/PowerShell;C++;HTML/CSS;PHP;Python;TypeScript")</f>
        <v>Bash/Shell/PowerShell;C++;HTML/CSS;PHP;Python;TypeScript</v>
      </c>
      <c r="E8613" s="1" t="str">
        <f>IFERROR(__xludf.DUMMYFUNCTION("UNIQUE(SPLIT(B8613,"";""))"),"Bash/Shell/PowerShell")</f>
        <v>Bash/Shell/PowerShell</v>
      </c>
      <c r="F8613" s="1" t="str">
        <f>IFERROR(__xludf.DUMMYFUNCTION("""COMPUTED_VALUE"""),"C++")</f>
        <v>C++</v>
      </c>
      <c r="G8613" s="1" t="str">
        <f>IFERROR(__xludf.DUMMYFUNCTION("""COMPUTED_VALUE"""),"HTML/CSS")</f>
        <v>HTML/CSS</v>
      </c>
      <c r="H8613" s="1" t="str">
        <f>IFERROR(__xludf.DUMMYFUNCTION("""COMPUTED_VALUE"""),"PHP")</f>
        <v>PHP</v>
      </c>
      <c r="I8613" s="1" t="str">
        <f>IFERROR(__xludf.DUMMYFUNCTION("""COMPUTED_VALUE"""),"Python")</f>
        <v>Python</v>
      </c>
      <c r="J8613" s="1" t="str">
        <f>IFERROR(__xludf.DUMMYFUNCTION("""COMPUTED_VALUE"""),"TypeScript")</f>
        <v>TypeScript</v>
      </c>
    </row>
    <row r="8614">
      <c r="B8614" s="1" t="str">
        <f>IFERROR(__xludf.DUMMYFUNCTION("""COMPUTED_VALUE"""),"Bash/Shell/PowerShell;HTML/CSS;Java;JavaScript;SQL")</f>
        <v>Bash/Shell/PowerShell;HTML/CSS;Java;JavaScript;SQL</v>
      </c>
      <c r="E8614" s="1" t="str">
        <f>IFERROR(__xludf.DUMMYFUNCTION("UNIQUE(SPLIT(B8614,"";""))"),"Bash/Shell/PowerShell")</f>
        <v>Bash/Shell/PowerShell</v>
      </c>
      <c r="F8614" s="1" t="str">
        <f>IFERROR(__xludf.DUMMYFUNCTION("""COMPUTED_VALUE"""),"HTML/CSS")</f>
        <v>HTML/CSS</v>
      </c>
      <c r="G8614" s="1" t="str">
        <f>IFERROR(__xludf.DUMMYFUNCTION("""COMPUTED_VALUE"""),"Java")</f>
        <v>Java</v>
      </c>
      <c r="H8614" s="1" t="str">
        <f>IFERROR(__xludf.DUMMYFUNCTION("""COMPUTED_VALUE"""),"JavaScript")</f>
        <v>JavaScript</v>
      </c>
      <c r="I8614" s="1" t="str">
        <f>IFERROR(__xludf.DUMMYFUNCTION("""COMPUTED_VALUE"""),"SQL")</f>
        <v>SQL</v>
      </c>
    </row>
    <row r="8615">
      <c r="B8615" s="1" t="str">
        <f>IFERROR(__xludf.DUMMYFUNCTION("""COMPUTED_VALUE"""),"C;Java;Python;TypeScript")</f>
        <v>C;Java;Python;TypeScript</v>
      </c>
      <c r="E8615" s="1" t="str">
        <f>IFERROR(__xludf.DUMMYFUNCTION("UNIQUE(SPLIT(B8615,"";""))"),"C")</f>
        <v>C</v>
      </c>
      <c r="F8615" s="1" t="str">
        <f>IFERROR(__xludf.DUMMYFUNCTION("""COMPUTED_VALUE"""),"Java")</f>
        <v>Java</v>
      </c>
      <c r="G8615" s="1" t="str">
        <f>IFERROR(__xludf.DUMMYFUNCTION("""COMPUTED_VALUE"""),"Python")</f>
        <v>Python</v>
      </c>
      <c r="H8615" s="1" t="str">
        <f>IFERROR(__xludf.DUMMYFUNCTION("""COMPUTED_VALUE"""),"TypeScript")</f>
        <v>TypeScript</v>
      </c>
    </row>
    <row r="8616">
      <c r="B8616" s="1" t="str">
        <f>IFERROR(__xludf.DUMMYFUNCTION("""COMPUTED_VALUE"""),"C#;HTML/CSS;JavaScript;SQL")</f>
        <v>C#;HTML/CSS;JavaScript;SQL</v>
      </c>
      <c r="E8616" s="1" t="str">
        <f>IFERROR(__xludf.DUMMYFUNCTION("UNIQUE(SPLIT(B8616,"";""))"),"C#")</f>
        <v>C#</v>
      </c>
      <c r="F8616" s="1" t="str">
        <f>IFERROR(__xludf.DUMMYFUNCTION("""COMPUTED_VALUE"""),"HTML/CSS")</f>
        <v>HTML/CSS</v>
      </c>
      <c r="G8616" s="1" t="str">
        <f>IFERROR(__xludf.DUMMYFUNCTION("""COMPUTED_VALUE"""),"JavaScript")</f>
        <v>JavaScript</v>
      </c>
      <c r="H8616" s="1" t="str">
        <f>IFERROR(__xludf.DUMMYFUNCTION("""COMPUTED_VALUE"""),"SQL")</f>
        <v>SQL</v>
      </c>
    </row>
    <row r="8617">
      <c r="B8617" s="1" t="str">
        <f>IFERROR(__xludf.DUMMYFUNCTION("""COMPUTED_VALUE"""),"C#;JavaScript;PHP;SQL")</f>
        <v>C#;JavaScript;PHP;SQL</v>
      </c>
      <c r="E8617" s="1" t="str">
        <f>IFERROR(__xludf.DUMMYFUNCTION("UNIQUE(SPLIT(B8617,"";""))"),"C#")</f>
        <v>C#</v>
      </c>
      <c r="F8617" s="1" t="str">
        <f>IFERROR(__xludf.DUMMYFUNCTION("""COMPUTED_VALUE"""),"JavaScript")</f>
        <v>JavaScript</v>
      </c>
      <c r="G8617" s="1" t="str">
        <f>IFERROR(__xludf.DUMMYFUNCTION("""COMPUTED_VALUE"""),"PHP")</f>
        <v>PHP</v>
      </c>
      <c r="H8617" s="1" t="str">
        <f>IFERROR(__xludf.DUMMYFUNCTION("""COMPUTED_VALUE"""),"SQL")</f>
        <v>SQL</v>
      </c>
    </row>
    <row r="8618">
      <c r="B8618" s="1" t="str">
        <f>IFERROR(__xludf.DUMMYFUNCTION("""COMPUTED_VALUE"""),"Go;JavaScript")</f>
        <v>Go;JavaScript</v>
      </c>
      <c r="E8618" s="1" t="str">
        <f>IFERROR(__xludf.DUMMYFUNCTION("UNIQUE(SPLIT(B8618,"";""))"),"Go")</f>
        <v>Go</v>
      </c>
      <c r="F8618" s="1" t="str">
        <f>IFERROR(__xludf.DUMMYFUNCTION("""COMPUTED_VALUE"""),"JavaScript")</f>
        <v>JavaScript</v>
      </c>
    </row>
    <row r="8619">
      <c r="B8619" s="1" t="str">
        <f>IFERROR(__xludf.DUMMYFUNCTION("""COMPUTED_VALUE"""),"HTML/CSS;Java;JavaScript;PHP;Scala;SQL")</f>
        <v>HTML/CSS;Java;JavaScript;PHP;Scala;SQL</v>
      </c>
      <c r="E8619" s="1" t="str">
        <f>IFERROR(__xludf.DUMMYFUNCTION("UNIQUE(SPLIT(B8619,"";""))"),"HTML/CSS")</f>
        <v>HTML/CSS</v>
      </c>
      <c r="F8619" s="1" t="str">
        <f>IFERROR(__xludf.DUMMYFUNCTION("""COMPUTED_VALUE"""),"Java")</f>
        <v>Java</v>
      </c>
      <c r="G8619" s="1" t="str">
        <f>IFERROR(__xludf.DUMMYFUNCTION("""COMPUTED_VALUE"""),"JavaScript")</f>
        <v>JavaScript</v>
      </c>
      <c r="H8619" s="1" t="str">
        <f>IFERROR(__xludf.DUMMYFUNCTION("""COMPUTED_VALUE"""),"PHP")</f>
        <v>PHP</v>
      </c>
      <c r="I8619" s="1" t="str">
        <f>IFERROR(__xludf.DUMMYFUNCTION("""COMPUTED_VALUE"""),"Scala")</f>
        <v>Scala</v>
      </c>
      <c r="J8619" s="1" t="str">
        <f>IFERROR(__xludf.DUMMYFUNCTION("""COMPUTED_VALUE"""),"SQL")</f>
        <v>SQL</v>
      </c>
    </row>
    <row r="8620">
      <c r="B8620" s="1" t="str">
        <f>IFERROR(__xludf.DUMMYFUNCTION("""COMPUTED_VALUE"""),"HTML/CSS;JavaScript;PHP")</f>
        <v>HTML/CSS;JavaScript;PHP</v>
      </c>
      <c r="E8620" s="1" t="str">
        <f>IFERROR(__xludf.DUMMYFUNCTION("UNIQUE(SPLIT(B8620,"";""))"),"HTML/CSS")</f>
        <v>HTML/CSS</v>
      </c>
      <c r="F8620" s="1" t="str">
        <f>IFERROR(__xludf.DUMMYFUNCTION("""COMPUTED_VALUE"""),"JavaScript")</f>
        <v>JavaScript</v>
      </c>
      <c r="G8620" s="1" t="str">
        <f>IFERROR(__xludf.DUMMYFUNCTION("""COMPUTED_VALUE"""),"PHP")</f>
        <v>PHP</v>
      </c>
    </row>
    <row r="8621">
      <c r="B8621" s="1" t="str">
        <f>IFERROR(__xludf.DUMMYFUNCTION("""COMPUTED_VALUE"""),"HTML/CSS;JavaScript;Ruby")</f>
        <v>HTML/CSS;JavaScript;Ruby</v>
      </c>
      <c r="E8621" s="1" t="str">
        <f>IFERROR(__xludf.DUMMYFUNCTION("UNIQUE(SPLIT(B8621,"";""))"),"HTML/CSS")</f>
        <v>HTML/CSS</v>
      </c>
      <c r="F8621" s="1" t="str">
        <f>IFERROR(__xludf.DUMMYFUNCTION("""COMPUTED_VALUE"""),"JavaScript")</f>
        <v>JavaScript</v>
      </c>
      <c r="G8621" s="1" t="str">
        <f>IFERROR(__xludf.DUMMYFUNCTION("""COMPUTED_VALUE"""),"Ruby")</f>
        <v>Ruby</v>
      </c>
    </row>
    <row r="8622">
      <c r="B8622" s="1" t="str">
        <f>IFERROR(__xludf.DUMMYFUNCTION("""COMPUTED_VALUE"""),"Bash/Shell/PowerShell;C++;Java;Python;R;SQL")</f>
        <v>Bash/Shell/PowerShell;C++;Java;Python;R;SQL</v>
      </c>
      <c r="E8622" s="1" t="str">
        <f>IFERROR(__xludf.DUMMYFUNCTION("UNIQUE(SPLIT(B8622,"";""))"),"Bash/Shell/PowerShell")</f>
        <v>Bash/Shell/PowerShell</v>
      </c>
      <c r="F8622" s="1" t="str">
        <f>IFERROR(__xludf.DUMMYFUNCTION("""COMPUTED_VALUE"""),"C++")</f>
        <v>C++</v>
      </c>
      <c r="G8622" s="1" t="str">
        <f>IFERROR(__xludf.DUMMYFUNCTION("""COMPUTED_VALUE"""),"Java")</f>
        <v>Java</v>
      </c>
      <c r="H8622" s="1" t="str">
        <f>IFERROR(__xludf.DUMMYFUNCTION("""COMPUTED_VALUE"""),"Python")</f>
        <v>Python</v>
      </c>
      <c r="I8622" s="1" t="str">
        <f>IFERROR(__xludf.DUMMYFUNCTION("""COMPUTED_VALUE"""),"R")</f>
        <v>R</v>
      </c>
      <c r="J8622" s="1" t="str">
        <f>IFERROR(__xludf.DUMMYFUNCTION("""COMPUTED_VALUE"""),"SQL")</f>
        <v>SQL</v>
      </c>
    </row>
    <row r="8623">
      <c r="B8623" s="1" t="str">
        <f>IFERROR(__xludf.DUMMYFUNCTION("""COMPUTED_VALUE"""),"C#;HTML/CSS;JavaScript;SQL")</f>
        <v>C#;HTML/CSS;JavaScript;SQL</v>
      </c>
      <c r="E8623" s="1" t="str">
        <f>IFERROR(__xludf.DUMMYFUNCTION("UNIQUE(SPLIT(B8623,"";""))"),"C#")</f>
        <v>C#</v>
      </c>
      <c r="F8623" s="1" t="str">
        <f>IFERROR(__xludf.DUMMYFUNCTION("""COMPUTED_VALUE"""),"HTML/CSS")</f>
        <v>HTML/CSS</v>
      </c>
      <c r="G8623" s="1" t="str">
        <f>IFERROR(__xludf.DUMMYFUNCTION("""COMPUTED_VALUE"""),"JavaScript")</f>
        <v>JavaScript</v>
      </c>
      <c r="H8623" s="1" t="str">
        <f>IFERROR(__xludf.DUMMYFUNCTION("""COMPUTED_VALUE"""),"SQL")</f>
        <v>SQL</v>
      </c>
    </row>
    <row r="8624">
      <c r="B8624" s="1" t="str">
        <f>IFERROR(__xludf.DUMMYFUNCTION("""COMPUTED_VALUE"""),"Dart;JavaScript;TypeScript")</f>
        <v>Dart;JavaScript;TypeScript</v>
      </c>
      <c r="E8624" s="1" t="str">
        <f>IFERROR(__xludf.DUMMYFUNCTION("UNIQUE(SPLIT(B8624,"";""))"),"Dart")</f>
        <v>Dart</v>
      </c>
      <c r="F8624" s="1" t="str">
        <f>IFERROR(__xludf.DUMMYFUNCTION("""COMPUTED_VALUE"""),"JavaScript")</f>
        <v>JavaScript</v>
      </c>
      <c r="G8624" s="1" t="str">
        <f>IFERROR(__xludf.DUMMYFUNCTION("""COMPUTED_VALUE"""),"TypeScript")</f>
        <v>TypeScript</v>
      </c>
    </row>
    <row r="8625">
      <c r="B8625" s="1" t="str">
        <f>IFERROR(__xludf.DUMMYFUNCTION("""COMPUTED_VALUE"""),"Bash/Shell/PowerShell;C++;HTML/CSS;JavaScript;Ruby;SQL;TypeScript")</f>
        <v>Bash/Shell/PowerShell;C++;HTML/CSS;JavaScript;Ruby;SQL;TypeScript</v>
      </c>
      <c r="E8625" s="1" t="str">
        <f>IFERROR(__xludf.DUMMYFUNCTION("UNIQUE(SPLIT(B8625,"";""))"),"Bash/Shell/PowerShell")</f>
        <v>Bash/Shell/PowerShell</v>
      </c>
      <c r="F8625" s="1" t="str">
        <f>IFERROR(__xludf.DUMMYFUNCTION("""COMPUTED_VALUE"""),"C++")</f>
        <v>C++</v>
      </c>
      <c r="G8625" s="1" t="str">
        <f>IFERROR(__xludf.DUMMYFUNCTION("""COMPUTED_VALUE"""),"HTML/CSS")</f>
        <v>HTML/CSS</v>
      </c>
      <c r="H8625" s="1" t="str">
        <f>IFERROR(__xludf.DUMMYFUNCTION("""COMPUTED_VALUE"""),"JavaScript")</f>
        <v>JavaScript</v>
      </c>
      <c r="I8625" s="1" t="str">
        <f>IFERROR(__xludf.DUMMYFUNCTION("""COMPUTED_VALUE"""),"Ruby")</f>
        <v>Ruby</v>
      </c>
      <c r="J8625" s="1" t="str">
        <f>IFERROR(__xludf.DUMMYFUNCTION("""COMPUTED_VALUE"""),"SQL")</f>
        <v>SQL</v>
      </c>
      <c r="K8625" s="1" t="str">
        <f>IFERROR(__xludf.DUMMYFUNCTION("""COMPUTED_VALUE"""),"TypeScript")</f>
        <v>TypeScript</v>
      </c>
    </row>
    <row r="8626">
      <c r="B8626" s="1" t="str">
        <f>IFERROR(__xludf.DUMMYFUNCTION("""COMPUTED_VALUE"""),"Assembly;Bash/Shell/PowerShell;C;HTML/CSS;Java;PHP;Python;Ruby;Scala;SQL")</f>
        <v>Assembly;Bash/Shell/PowerShell;C;HTML/CSS;Java;PHP;Python;Ruby;Scala;SQL</v>
      </c>
      <c r="E8626" s="1" t="str">
        <f>IFERROR(__xludf.DUMMYFUNCTION("UNIQUE(SPLIT(B8626,"";""))"),"Assembly")</f>
        <v>Assembly</v>
      </c>
      <c r="F8626" s="1" t="str">
        <f>IFERROR(__xludf.DUMMYFUNCTION("""COMPUTED_VALUE"""),"Bash/Shell/PowerShell")</f>
        <v>Bash/Shell/PowerShell</v>
      </c>
      <c r="G8626" s="1" t="str">
        <f>IFERROR(__xludf.DUMMYFUNCTION("""COMPUTED_VALUE"""),"C")</f>
        <v>C</v>
      </c>
      <c r="H8626" s="1" t="str">
        <f>IFERROR(__xludf.DUMMYFUNCTION("""COMPUTED_VALUE"""),"HTML/CSS")</f>
        <v>HTML/CSS</v>
      </c>
      <c r="I8626" s="1" t="str">
        <f>IFERROR(__xludf.DUMMYFUNCTION("""COMPUTED_VALUE"""),"Java")</f>
        <v>Java</v>
      </c>
      <c r="J8626" s="1" t="str">
        <f>IFERROR(__xludf.DUMMYFUNCTION("""COMPUTED_VALUE"""),"PHP")</f>
        <v>PHP</v>
      </c>
      <c r="K8626" s="1" t="str">
        <f>IFERROR(__xludf.DUMMYFUNCTION("""COMPUTED_VALUE"""),"Python")</f>
        <v>Python</v>
      </c>
      <c r="L8626" s="1" t="str">
        <f>IFERROR(__xludf.DUMMYFUNCTION("""COMPUTED_VALUE"""),"Ruby")</f>
        <v>Ruby</v>
      </c>
      <c r="M8626" s="1" t="str">
        <f>IFERROR(__xludf.DUMMYFUNCTION("""COMPUTED_VALUE"""),"Scala")</f>
        <v>Scala</v>
      </c>
      <c r="N8626" s="1" t="str">
        <f>IFERROR(__xludf.DUMMYFUNCTION("""COMPUTED_VALUE"""),"SQL")</f>
        <v>SQL</v>
      </c>
    </row>
    <row r="8627">
      <c r="B8627" s="1" t="str">
        <f>IFERROR(__xludf.DUMMYFUNCTION("""COMPUTED_VALUE"""),"Bash/Shell/PowerShell;HTML/CSS;JavaScript;Python;SQL;TypeScript")</f>
        <v>Bash/Shell/PowerShell;HTML/CSS;JavaScript;Python;SQL;TypeScript</v>
      </c>
      <c r="E8627" s="1" t="str">
        <f>IFERROR(__xludf.DUMMYFUNCTION("UNIQUE(SPLIT(B8627,"";""))"),"Bash/Shell/PowerShell")</f>
        <v>Bash/Shell/PowerShell</v>
      </c>
      <c r="F8627" s="1" t="str">
        <f>IFERROR(__xludf.DUMMYFUNCTION("""COMPUTED_VALUE"""),"HTML/CSS")</f>
        <v>HTML/CSS</v>
      </c>
      <c r="G8627" s="1" t="str">
        <f>IFERROR(__xludf.DUMMYFUNCTION("""COMPUTED_VALUE"""),"JavaScript")</f>
        <v>JavaScript</v>
      </c>
      <c r="H8627" s="1" t="str">
        <f>IFERROR(__xludf.DUMMYFUNCTION("""COMPUTED_VALUE"""),"Python")</f>
        <v>Python</v>
      </c>
      <c r="I8627" s="1" t="str">
        <f>IFERROR(__xludf.DUMMYFUNCTION("""COMPUTED_VALUE"""),"SQL")</f>
        <v>SQL</v>
      </c>
      <c r="J8627" s="1" t="str">
        <f>IFERROR(__xludf.DUMMYFUNCTION("""COMPUTED_VALUE"""),"TypeScript")</f>
        <v>TypeScript</v>
      </c>
    </row>
    <row r="8628">
      <c r="B8628" s="1" t="str">
        <f>IFERROR(__xludf.DUMMYFUNCTION("""COMPUTED_VALUE"""),"HTML/CSS;JavaScript")</f>
        <v>HTML/CSS;JavaScript</v>
      </c>
      <c r="E8628" s="1" t="str">
        <f>IFERROR(__xludf.DUMMYFUNCTION("UNIQUE(SPLIT(B8628,"";""))"),"HTML/CSS")</f>
        <v>HTML/CSS</v>
      </c>
      <c r="F8628" s="1" t="str">
        <f>IFERROR(__xludf.DUMMYFUNCTION("""COMPUTED_VALUE"""),"JavaScript")</f>
        <v>JavaScript</v>
      </c>
    </row>
    <row r="8629">
      <c r="B8629" s="1" t="str">
        <f>IFERROR(__xludf.DUMMYFUNCTION("""COMPUTED_VALUE"""),"Bash/Shell/PowerShell;C;C++;C#;Elixir;Erlang;Go;HTML/CSS;PHP;Python;Ruby;SQL")</f>
        <v>Bash/Shell/PowerShell;C;C++;C#;Elixir;Erlang;Go;HTML/CSS;PHP;Python;Ruby;SQL</v>
      </c>
      <c r="E8629" s="1" t="str">
        <f>IFERROR(__xludf.DUMMYFUNCTION("UNIQUE(SPLIT(B8629,"";""))"),"Bash/Shell/PowerShell")</f>
        <v>Bash/Shell/PowerShell</v>
      </c>
      <c r="F8629" s="1" t="str">
        <f>IFERROR(__xludf.DUMMYFUNCTION("""COMPUTED_VALUE"""),"C")</f>
        <v>C</v>
      </c>
      <c r="G8629" s="1" t="str">
        <f>IFERROR(__xludf.DUMMYFUNCTION("""COMPUTED_VALUE"""),"C++")</f>
        <v>C++</v>
      </c>
      <c r="H8629" s="1" t="str">
        <f>IFERROR(__xludf.DUMMYFUNCTION("""COMPUTED_VALUE"""),"C#")</f>
        <v>C#</v>
      </c>
      <c r="I8629" s="1" t="str">
        <f>IFERROR(__xludf.DUMMYFUNCTION("""COMPUTED_VALUE"""),"Elixir")</f>
        <v>Elixir</v>
      </c>
      <c r="J8629" s="1" t="str">
        <f>IFERROR(__xludf.DUMMYFUNCTION("""COMPUTED_VALUE"""),"Erlang")</f>
        <v>Erlang</v>
      </c>
      <c r="K8629" s="1" t="str">
        <f>IFERROR(__xludf.DUMMYFUNCTION("""COMPUTED_VALUE"""),"Go")</f>
        <v>Go</v>
      </c>
      <c r="L8629" s="1" t="str">
        <f>IFERROR(__xludf.DUMMYFUNCTION("""COMPUTED_VALUE"""),"HTML/CSS")</f>
        <v>HTML/CSS</v>
      </c>
      <c r="M8629" s="1" t="str">
        <f>IFERROR(__xludf.DUMMYFUNCTION("""COMPUTED_VALUE"""),"PHP")</f>
        <v>PHP</v>
      </c>
      <c r="N8629" s="1" t="str">
        <f>IFERROR(__xludf.DUMMYFUNCTION("""COMPUTED_VALUE"""),"Python")</f>
        <v>Python</v>
      </c>
      <c r="O8629" s="1" t="str">
        <f>IFERROR(__xludf.DUMMYFUNCTION("""COMPUTED_VALUE"""),"Ruby")</f>
        <v>Ruby</v>
      </c>
      <c r="P8629" s="1" t="str">
        <f>IFERROR(__xludf.DUMMYFUNCTION("""COMPUTED_VALUE"""),"SQL")</f>
        <v>SQL</v>
      </c>
    </row>
    <row r="8630">
      <c r="B8630" s="1" t="str">
        <f>IFERROR(__xludf.DUMMYFUNCTION("""COMPUTED_VALUE"""),"HTML/CSS;Python")</f>
        <v>HTML/CSS;Python</v>
      </c>
      <c r="E8630" s="1" t="str">
        <f>IFERROR(__xludf.DUMMYFUNCTION("UNIQUE(SPLIT(B8630,"";""))"),"HTML/CSS")</f>
        <v>HTML/CSS</v>
      </c>
      <c r="F8630" s="1" t="str">
        <f>IFERROR(__xludf.DUMMYFUNCTION("""COMPUTED_VALUE"""),"Python")</f>
        <v>Python</v>
      </c>
    </row>
    <row r="8631">
      <c r="B8631" s="1" t="str">
        <f>IFERROR(__xludf.DUMMYFUNCTION("""COMPUTED_VALUE"""),"Java")</f>
        <v>Java</v>
      </c>
      <c r="E8631" s="1" t="str">
        <f>IFERROR(__xludf.DUMMYFUNCTION("UNIQUE(SPLIT(B8631,"";""))"),"Java")</f>
        <v>Java</v>
      </c>
    </row>
    <row r="8632">
      <c r="B8632" s="1" t="str">
        <f>IFERROR(__xludf.DUMMYFUNCTION("""COMPUTED_VALUE"""),"C++;C#;HTML/CSS;SQL")</f>
        <v>C++;C#;HTML/CSS;SQL</v>
      </c>
      <c r="E8632" s="1" t="str">
        <f>IFERROR(__xludf.DUMMYFUNCTION("UNIQUE(SPLIT(B8632,"";""))"),"C++")</f>
        <v>C++</v>
      </c>
      <c r="F8632" s="1" t="str">
        <f>IFERROR(__xludf.DUMMYFUNCTION("""COMPUTED_VALUE"""),"C#")</f>
        <v>C#</v>
      </c>
      <c r="G8632" s="1" t="str">
        <f>IFERROR(__xludf.DUMMYFUNCTION("""COMPUTED_VALUE"""),"HTML/CSS")</f>
        <v>HTML/CSS</v>
      </c>
      <c r="H8632" s="1" t="str">
        <f>IFERROR(__xludf.DUMMYFUNCTION("""COMPUTED_VALUE"""),"SQL")</f>
        <v>SQL</v>
      </c>
    </row>
    <row r="8633">
      <c r="B8633" s="1" t="str">
        <f>IFERROR(__xludf.DUMMYFUNCTION("""COMPUTED_VALUE"""),"Assembly;Bash/Shell/PowerShell;C;C++;Java;PHP;SQL;TypeScript;VBA")</f>
        <v>Assembly;Bash/Shell/PowerShell;C;C++;Java;PHP;SQL;TypeScript;VBA</v>
      </c>
      <c r="E8633" s="1" t="str">
        <f>IFERROR(__xludf.DUMMYFUNCTION("UNIQUE(SPLIT(B8633,"";""))"),"Assembly")</f>
        <v>Assembly</v>
      </c>
      <c r="F8633" s="1" t="str">
        <f>IFERROR(__xludf.DUMMYFUNCTION("""COMPUTED_VALUE"""),"Bash/Shell/PowerShell")</f>
        <v>Bash/Shell/PowerShell</v>
      </c>
      <c r="G8633" s="1" t="str">
        <f>IFERROR(__xludf.DUMMYFUNCTION("""COMPUTED_VALUE"""),"C")</f>
        <v>C</v>
      </c>
      <c r="H8633" s="1" t="str">
        <f>IFERROR(__xludf.DUMMYFUNCTION("""COMPUTED_VALUE"""),"C++")</f>
        <v>C++</v>
      </c>
      <c r="I8633" s="1" t="str">
        <f>IFERROR(__xludf.DUMMYFUNCTION("""COMPUTED_VALUE"""),"Java")</f>
        <v>Java</v>
      </c>
      <c r="J8633" s="1" t="str">
        <f>IFERROR(__xludf.DUMMYFUNCTION("""COMPUTED_VALUE"""),"PHP")</f>
        <v>PHP</v>
      </c>
      <c r="K8633" s="1" t="str">
        <f>IFERROR(__xludf.DUMMYFUNCTION("""COMPUTED_VALUE"""),"SQL")</f>
        <v>SQL</v>
      </c>
      <c r="L8633" s="1" t="str">
        <f>IFERROR(__xludf.DUMMYFUNCTION("""COMPUTED_VALUE"""),"TypeScript")</f>
        <v>TypeScript</v>
      </c>
      <c r="M8633" s="1" t="str">
        <f>IFERROR(__xludf.DUMMYFUNCTION("""COMPUTED_VALUE"""),"VBA")</f>
        <v>VBA</v>
      </c>
    </row>
    <row r="8634">
      <c r="B8634" s="1" t="str">
        <f>IFERROR(__xludf.DUMMYFUNCTION("""COMPUTED_VALUE"""),"C;C#;HTML/CSS;Java;JavaScript;PHP;SQL")</f>
        <v>C;C#;HTML/CSS;Java;JavaScript;PHP;SQL</v>
      </c>
      <c r="E8634" s="1" t="str">
        <f>IFERROR(__xludf.DUMMYFUNCTION("UNIQUE(SPLIT(B8634,"";""))"),"C")</f>
        <v>C</v>
      </c>
      <c r="F8634" s="1" t="str">
        <f>IFERROR(__xludf.DUMMYFUNCTION("""COMPUTED_VALUE"""),"C#")</f>
        <v>C#</v>
      </c>
      <c r="G8634" s="1" t="str">
        <f>IFERROR(__xludf.DUMMYFUNCTION("""COMPUTED_VALUE"""),"HTML/CSS")</f>
        <v>HTML/CSS</v>
      </c>
      <c r="H8634" s="1" t="str">
        <f>IFERROR(__xludf.DUMMYFUNCTION("""COMPUTED_VALUE"""),"Java")</f>
        <v>Java</v>
      </c>
      <c r="I8634" s="1" t="str">
        <f>IFERROR(__xludf.DUMMYFUNCTION("""COMPUTED_VALUE"""),"JavaScript")</f>
        <v>JavaScript</v>
      </c>
      <c r="J8634" s="1" t="str">
        <f>IFERROR(__xludf.DUMMYFUNCTION("""COMPUTED_VALUE"""),"PHP")</f>
        <v>PHP</v>
      </c>
      <c r="K8634" s="1" t="str">
        <f>IFERROR(__xludf.DUMMYFUNCTION("""COMPUTED_VALUE"""),"SQL")</f>
        <v>SQL</v>
      </c>
    </row>
    <row r="8635">
      <c r="B8635" s="1" t="str">
        <f>IFERROR(__xludf.DUMMYFUNCTION("""COMPUTED_VALUE"""),"C;C++;C#;HTML/CSS;Java;JavaScript")</f>
        <v>C;C++;C#;HTML/CSS;Java;JavaScript</v>
      </c>
      <c r="E8635" s="1" t="str">
        <f>IFERROR(__xludf.DUMMYFUNCTION("UNIQUE(SPLIT(B8635,"";""))"),"C")</f>
        <v>C</v>
      </c>
      <c r="F8635" s="1" t="str">
        <f>IFERROR(__xludf.DUMMYFUNCTION("""COMPUTED_VALUE"""),"C++")</f>
        <v>C++</v>
      </c>
      <c r="G8635" s="1" t="str">
        <f>IFERROR(__xludf.DUMMYFUNCTION("""COMPUTED_VALUE"""),"C#")</f>
        <v>C#</v>
      </c>
      <c r="H8635" s="1" t="str">
        <f>IFERROR(__xludf.DUMMYFUNCTION("""COMPUTED_VALUE"""),"HTML/CSS")</f>
        <v>HTML/CSS</v>
      </c>
      <c r="I8635" s="1" t="str">
        <f>IFERROR(__xludf.DUMMYFUNCTION("""COMPUTED_VALUE"""),"Java")</f>
        <v>Java</v>
      </c>
      <c r="J8635" s="1" t="str">
        <f>IFERROR(__xludf.DUMMYFUNCTION("""COMPUTED_VALUE"""),"JavaScript")</f>
        <v>JavaScript</v>
      </c>
    </row>
    <row r="8636">
      <c r="B8636" s="1" t="str">
        <f>IFERROR(__xludf.DUMMYFUNCTION("""COMPUTED_VALUE"""),"HTML/CSS;JavaScript;PHP;Python;SQL")</f>
        <v>HTML/CSS;JavaScript;PHP;Python;SQL</v>
      </c>
      <c r="E8636" s="1" t="str">
        <f>IFERROR(__xludf.DUMMYFUNCTION("UNIQUE(SPLIT(B8636,"";""))"),"HTML/CSS")</f>
        <v>HTML/CSS</v>
      </c>
      <c r="F8636" s="1" t="str">
        <f>IFERROR(__xludf.DUMMYFUNCTION("""COMPUTED_VALUE"""),"JavaScript")</f>
        <v>JavaScript</v>
      </c>
      <c r="G8636" s="1" t="str">
        <f>IFERROR(__xludf.DUMMYFUNCTION("""COMPUTED_VALUE"""),"PHP")</f>
        <v>PHP</v>
      </c>
      <c r="H8636" s="1" t="str">
        <f>IFERROR(__xludf.DUMMYFUNCTION("""COMPUTED_VALUE"""),"Python")</f>
        <v>Python</v>
      </c>
      <c r="I8636" s="1" t="str">
        <f>IFERROR(__xludf.DUMMYFUNCTION("""COMPUTED_VALUE"""),"SQL")</f>
        <v>SQL</v>
      </c>
    </row>
    <row r="8637">
      <c r="B8637" s="1" t="str">
        <f>IFERROR(__xludf.DUMMYFUNCTION("""COMPUTED_VALUE"""),"Go;HTML/CSS;Java;JavaScript;Python")</f>
        <v>Go;HTML/CSS;Java;JavaScript;Python</v>
      </c>
      <c r="E8637" s="1" t="str">
        <f>IFERROR(__xludf.DUMMYFUNCTION("UNIQUE(SPLIT(B8637,"";""))"),"Go")</f>
        <v>Go</v>
      </c>
      <c r="F8637" s="1" t="str">
        <f>IFERROR(__xludf.DUMMYFUNCTION("""COMPUTED_VALUE"""),"HTML/CSS")</f>
        <v>HTML/CSS</v>
      </c>
      <c r="G8637" s="1" t="str">
        <f>IFERROR(__xludf.DUMMYFUNCTION("""COMPUTED_VALUE"""),"Java")</f>
        <v>Java</v>
      </c>
      <c r="H8637" s="1" t="str">
        <f>IFERROR(__xludf.DUMMYFUNCTION("""COMPUTED_VALUE"""),"JavaScript")</f>
        <v>JavaScript</v>
      </c>
      <c r="I8637" s="1" t="str">
        <f>IFERROR(__xludf.DUMMYFUNCTION("""COMPUTED_VALUE"""),"Python")</f>
        <v>Python</v>
      </c>
    </row>
    <row r="8638">
      <c r="B8638" s="1" t="str">
        <f>IFERROR(__xludf.DUMMYFUNCTION("""COMPUTED_VALUE"""),"C#;HTML/CSS;JavaScript;SQL")</f>
        <v>C#;HTML/CSS;JavaScript;SQL</v>
      </c>
      <c r="E8638" s="1" t="str">
        <f>IFERROR(__xludf.DUMMYFUNCTION("UNIQUE(SPLIT(B8638,"";""))"),"C#")</f>
        <v>C#</v>
      </c>
      <c r="F8638" s="1" t="str">
        <f>IFERROR(__xludf.DUMMYFUNCTION("""COMPUTED_VALUE"""),"HTML/CSS")</f>
        <v>HTML/CSS</v>
      </c>
      <c r="G8638" s="1" t="str">
        <f>IFERROR(__xludf.DUMMYFUNCTION("""COMPUTED_VALUE"""),"JavaScript")</f>
        <v>JavaScript</v>
      </c>
      <c r="H8638" s="1" t="str">
        <f>IFERROR(__xludf.DUMMYFUNCTION("""COMPUTED_VALUE"""),"SQL")</f>
        <v>SQL</v>
      </c>
    </row>
    <row r="8639">
      <c r="B8639" s="1" t="str">
        <f>IFERROR(__xludf.DUMMYFUNCTION("""COMPUTED_VALUE"""),"C++")</f>
        <v>C++</v>
      </c>
      <c r="E8639" s="1" t="str">
        <f>IFERROR(__xludf.DUMMYFUNCTION("UNIQUE(SPLIT(B8639,"";""))"),"C++")</f>
        <v>C++</v>
      </c>
    </row>
    <row r="8640">
      <c r="B8640" s="1" t="str">
        <f>IFERROR(__xludf.DUMMYFUNCTION("""COMPUTED_VALUE"""),"C#;HTML/CSS;Java;Python;SQL;VBA")</f>
        <v>C#;HTML/CSS;Java;Python;SQL;VBA</v>
      </c>
      <c r="E8640" s="1" t="str">
        <f>IFERROR(__xludf.DUMMYFUNCTION("UNIQUE(SPLIT(B8640,"";""))"),"C#")</f>
        <v>C#</v>
      </c>
      <c r="F8640" s="1" t="str">
        <f>IFERROR(__xludf.DUMMYFUNCTION("""COMPUTED_VALUE"""),"HTML/CSS")</f>
        <v>HTML/CSS</v>
      </c>
      <c r="G8640" s="1" t="str">
        <f>IFERROR(__xludf.DUMMYFUNCTION("""COMPUTED_VALUE"""),"Java")</f>
        <v>Java</v>
      </c>
      <c r="H8640" s="1" t="str">
        <f>IFERROR(__xludf.DUMMYFUNCTION("""COMPUTED_VALUE"""),"Python")</f>
        <v>Python</v>
      </c>
      <c r="I8640" s="1" t="str">
        <f>IFERROR(__xludf.DUMMYFUNCTION("""COMPUTED_VALUE"""),"SQL")</f>
        <v>SQL</v>
      </c>
      <c r="J8640" s="1" t="str">
        <f>IFERROR(__xludf.DUMMYFUNCTION("""COMPUTED_VALUE"""),"VBA")</f>
        <v>VBA</v>
      </c>
    </row>
    <row r="8641">
      <c r="B8641" s="1" t="str">
        <f>IFERROR(__xludf.DUMMYFUNCTION("""COMPUTED_VALUE"""),"C#;HTML/CSS;Java;JavaScript;SQL")</f>
        <v>C#;HTML/CSS;Java;JavaScript;SQL</v>
      </c>
      <c r="E8641" s="1" t="str">
        <f>IFERROR(__xludf.DUMMYFUNCTION("UNIQUE(SPLIT(B8641,"";""))"),"C#")</f>
        <v>C#</v>
      </c>
      <c r="F8641" s="1" t="str">
        <f>IFERROR(__xludf.DUMMYFUNCTION("""COMPUTED_VALUE"""),"HTML/CSS")</f>
        <v>HTML/CSS</v>
      </c>
      <c r="G8641" s="1" t="str">
        <f>IFERROR(__xludf.DUMMYFUNCTION("""COMPUTED_VALUE"""),"Java")</f>
        <v>Java</v>
      </c>
      <c r="H8641" s="1" t="str">
        <f>IFERROR(__xludf.DUMMYFUNCTION("""COMPUTED_VALUE"""),"JavaScript")</f>
        <v>JavaScript</v>
      </c>
      <c r="I8641" s="1" t="str">
        <f>IFERROR(__xludf.DUMMYFUNCTION("""COMPUTED_VALUE"""),"SQL")</f>
        <v>SQL</v>
      </c>
    </row>
    <row r="8642">
      <c r="B8642" s="1" t="str">
        <f>IFERROR(__xludf.DUMMYFUNCTION("""COMPUTED_VALUE"""),"C#;Elixir;Erlang;Go;Java;Kotlin;Ruby;SQL")</f>
        <v>C#;Elixir;Erlang;Go;Java;Kotlin;Ruby;SQL</v>
      </c>
      <c r="E8642" s="1" t="str">
        <f>IFERROR(__xludf.DUMMYFUNCTION("UNIQUE(SPLIT(B8642,"";""))"),"C#")</f>
        <v>C#</v>
      </c>
      <c r="F8642" s="1" t="str">
        <f>IFERROR(__xludf.DUMMYFUNCTION("""COMPUTED_VALUE"""),"Elixir")</f>
        <v>Elixir</v>
      </c>
      <c r="G8642" s="1" t="str">
        <f>IFERROR(__xludf.DUMMYFUNCTION("""COMPUTED_VALUE"""),"Erlang")</f>
        <v>Erlang</v>
      </c>
      <c r="H8642" s="1" t="str">
        <f>IFERROR(__xludf.DUMMYFUNCTION("""COMPUTED_VALUE"""),"Go")</f>
        <v>Go</v>
      </c>
      <c r="I8642" s="1" t="str">
        <f>IFERROR(__xludf.DUMMYFUNCTION("""COMPUTED_VALUE"""),"Java")</f>
        <v>Java</v>
      </c>
      <c r="J8642" s="1" t="str">
        <f>IFERROR(__xludf.DUMMYFUNCTION("""COMPUTED_VALUE"""),"Kotlin")</f>
        <v>Kotlin</v>
      </c>
      <c r="K8642" s="1" t="str">
        <f>IFERROR(__xludf.DUMMYFUNCTION("""COMPUTED_VALUE"""),"Ruby")</f>
        <v>Ruby</v>
      </c>
      <c r="L8642" s="1" t="str">
        <f>IFERROR(__xludf.DUMMYFUNCTION("""COMPUTED_VALUE"""),"SQL")</f>
        <v>SQL</v>
      </c>
    </row>
    <row r="8643">
      <c r="B8643" s="1" t="str">
        <f>IFERROR(__xludf.DUMMYFUNCTION("""COMPUTED_VALUE"""),"Bash/Shell/PowerShell;C#;HTML/CSS;JavaScript;SQL;TypeScript")</f>
        <v>Bash/Shell/PowerShell;C#;HTML/CSS;JavaScript;SQL;TypeScript</v>
      </c>
      <c r="E8643" s="1" t="str">
        <f>IFERROR(__xludf.DUMMYFUNCTION("UNIQUE(SPLIT(B8643,"";""))"),"Bash/Shell/PowerShell")</f>
        <v>Bash/Shell/PowerShell</v>
      </c>
      <c r="F8643" s="1" t="str">
        <f>IFERROR(__xludf.DUMMYFUNCTION("""COMPUTED_VALUE"""),"C#")</f>
        <v>C#</v>
      </c>
      <c r="G8643" s="1" t="str">
        <f>IFERROR(__xludf.DUMMYFUNCTION("""COMPUTED_VALUE"""),"HTML/CSS")</f>
        <v>HTML/CSS</v>
      </c>
      <c r="H8643" s="1" t="str">
        <f>IFERROR(__xludf.DUMMYFUNCTION("""COMPUTED_VALUE"""),"JavaScript")</f>
        <v>JavaScript</v>
      </c>
      <c r="I8643" s="1" t="str">
        <f>IFERROR(__xludf.DUMMYFUNCTION("""COMPUTED_VALUE"""),"SQL")</f>
        <v>SQL</v>
      </c>
      <c r="J8643" s="1" t="str">
        <f>IFERROR(__xludf.DUMMYFUNCTION("""COMPUTED_VALUE"""),"TypeScript")</f>
        <v>TypeScript</v>
      </c>
    </row>
    <row r="8644">
      <c r="B8644" s="1" t="str">
        <f>IFERROR(__xludf.DUMMYFUNCTION("""COMPUTED_VALUE"""),"Bash/Shell/PowerShell;HTML/CSS;Java;JavaScript;Ruby")</f>
        <v>Bash/Shell/PowerShell;HTML/CSS;Java;JavaScript;Ruby</v>
      </c>
      <c r="E8644" s="1" t="str">
        <f>IFERROR(__xludf.DUMMYFUNCTION("UNIQUE(SPLIT(B8644,"";""))"),"Bash/Shell/PowerShell")</f>
        <v>Bash/Shell/PowerShell</v>
      </c>
      <c r="F8644" s="1" t="str">
        <f>IFERROR(__xludf.DUMMYFUNCTION("""COMPUTED_VALUE"""),"HTML/CSS")</f>
        <v>HTML/CSS</v>
      </c>
      <c r="G8644" s="1" t="str">
        <f>IFERROR(__xludf.DUMMYFUNCTION("""COMPUTED_VALUE"""),"Java")</f>
        <v>Java</v>
      </c>
      <c r="H8644" s="1" t="str">
        <f>IFERROR(__xludf.DUMMYFUNCTION("""COMPUTED_VALUE"""),"JavaScript")</f>
        <v>JavaScript</v>
      </c>
      <c r="I8644" s="1" t="str">
        <f>IFERROR(__xludf.DUMMYFUNCTION("""COMPUTED_VALUE"""),"Ruby")</f>
        <v>Ruby</v>
      </c>
    </row>
    <row r="8645">
      <c r="B8645" s="1" t="str">
        <f>IFERROR(__xludf.DUMMYFUNCTION("""COMPUTED_VALUE"""),"C++;HTML/CSS;JavaScript;Python")</f>
        <v>C++;HTML/CSS;JavaScript;Python</v>
      </c>
      <c r="E8645" s="1" t="str">
        <f>IFERROR(__xludf.DUMMYFUNCTION("UNIQUE(SPLIT(B8645,"";""))"),"C++")</f>
        <v>C++</v>
      </c>
      <c r="F8645" s="1" t="str">
        <f>IFERROR(__xludf.DUMMYFUNCTION("""COMPUTED_VALUE"""),"HTML/CSS")</f>
        <v>HTML/CSS</v>
      </c>
      <c r="G8645" s="1" t="str">
        <f>IFERROR(__xludf.DUMMYFUNCTION("""COMPUTED_VALUE"""),"JavaScript")</f>
        <v>JavaScript</v>
      </c>
      <c r="H8645" s="1" t="str">
        <f>IFERROR(__xludf.DUMMYFUNCTION("""COMPUTED_VALUE"""),"Python")</f>
        <v>Python</v>
      </c>
    </row>
    <row r="8646">
      <c r="B8646" s="1" t="str">
        <f>IFERROR(__xludf.DUMMYFUNCTION("""COMPUTED_VALUE"""),"Bash/Shell/PowerShell;C++;Java;JavaScript;Objective-C;PHP;SQL;TypeScript")</f>
        <v>Bash/Shell/PowerShell;C++;Java;JavaScript;Objective-C;PHP;SQL;TypeScript</v>
      </c>
      <c r="E8646" s="1" t="str">
        <f>IFERROR(__xludf.DUMMYFUNCTION("UNIQUE(SPLIT(B8646,"";""))"),"Bash/Shell/PowerShell")</f>
        <v>Bash/Shell/PowerShell</v>
      </c>
      <c r="F8646" s="1" t="str">
        <f>IFERROR(__xludf.DUMMYFUNCTION("""COMPUTED_VALUE"""),"C++")</f>
        <v>C++</v>
      </c>
      <c r="G8646" s="1" t="str">
        <f>IFERROR(__xludf.DUMMYFUNCTION("""COMPUTED_VALUE"""),"Java")</f>
        <v>Java</v>
      </c>
      <c r="H8646" s="1" t="str">
        <f>IFERROR(__xludf.DUMMYFUNCTION("""COMPUTED_VALUE"""),"JavaScript")</f>
        <v>JavaScript</v>
      </c>
      <c r="I8646" s="1" t="str">
        <f>IFERROR(__xludf.DUMMYFUNCTION("""COMPUTED_VALUE"""),"Objective-C")</f>
        <v>Objective-C</v>
      </c>
      <c r="J8646" s="1" t="str">
        <f>IFERROR(__xludf.DUMMYFUNCTION("""COMPUTED_VALUE"""),"PHP")</f>
        <v>PHP</v>
      </c>
      <c r="K8646" s="1" t="str">
        <f>IFERROR(__xludf.DUMMYFUNCTION("""COMPUTED_VALUE"""),"SQL")</f>
        <v>SQL</v>
      </c>
      <c r="L8646" s="1" t="str">
        <f>IFERROR(__xludf.DUMMYFUNCTION("""COMPUTED_VALUE"""),"TypeScript")</f>
        <v>TypeScript</v>
      </c>
    </row>
    <row r="8647">
      <c r="B8647" s="1" t="str">
        <f>IFERROR(__xludf.DUMMYFUNCTION("""COMPUTED_VALUE"""),"Bash/Shell/PowerShell;C;C++;Java;PHP;Python;Rust;SQL")</f>
        <v>Bash/Shell/PowerShell;C;C++;Java;PHP;Python;Rust;SQL</v>
      </c>
      <c r="E8647" s="1" t="str">
        <f>IFERROR(__xludf.DUMMYFUNCTION("UNIQUE(SPLIT(B8647,"";""))"),"Bash/Shell/PowerShell")</f>
        <v>Bash/Shell/PowerShell</v>
      </c>
      <c r="F8647" s="1" t="str">
        <f>IFERROR(__xludf.DUMMYFUNCTION("""COMPUTED_VALUE"""),"C")</f>
        <v>C</v>
      </c>
      <c r="G8647" s="1" t="str">
        <f>IFERROR(__xludf.DUMMYFUNCTION("""COMPUTED_VALUE"""),"C++")</f>
        <v>C++</v>
      </c>
      <c r="H8647" s="1" t="str">
        <f>IFERROR(__xludf.DUMMYFUNCTION("""COMPUTED_VALUE"""),"Java")</f>
        <v>Java</v>
      </c>
      <c r="I8647" s="1" t="str">
        <f>IFERROR(__xludf.DUMMYFUNCTION("""COMPUTED_VALUE"""),"PHP")</f>
        <v>PHP</v>
      </c>
      <c r="J8647" s="1" t="str">
        <f>IFERROR(__xludf.DUMMYFUNCTION("""COMPUTED_VALUE"""),"Python")</f>
        <v>Python</v>
      </c>
      <c r="K8647" s="1" t="str">
        <f>IFERROR(__xludf.DUMMYFUNCTION("""COMPUTED_VALUE"""),"Rust")</f>
        <v>Rust</v>
      </c>
      <c r="L8647" s="1" t="str">
        <f>IFERROR(__xludf.DUMMYFUNCTION("""COMPUTED_VALUE"""),"SQL")</f>
        <v>SQL</v>
      </c>
    </row>
    <row r="8648">
      <c r="B8648" s="1" t="str">
        <f>IFERROR(__xludf.DUMMYFUNCTION("""COMPUTED_VALUE"""),"HTML/CSS;JavaScript;PHP;SQL")</f>
        <v>HTML/CSS;JavaScript;PHP;SQL</v>
      </c>
      <c r="E8648" s="1" t="str">
        <f>IFERROR(__xludf.DUMMYFUNCTION("UNIQUE(SPLIT(B8648,"";""))"),"HTML/CSS")</f>
        <v>HTML/CSS</v>
      </c>
      <c r="F8648" s="1" t="str">
        <f>IFERROR(__xludf.DUMMYFUNCTION("""COMPUTED_VALUE"""),"JavaScript")</f>
        <v>JavaScript</v>
      </c>
      <c r="G8648" s="1" t="str">
        <f>IFERROR(__xludf.DUMMYFUNCTION("""COMPUTED_VALUE"""),"PHP")</f>
        <v>PHP</v>
      </c>
      <c r="H8648" s="1" t="str">
        <f>IFERROR(__xludf.DUMMYFUNCTION("""COMPUTED_VALUE"""),"SQL")</f>
        <v>SQL</v>
      </c>
    </row>
    <row r="8649">
      <c r="B8649" s="1" t="str">
        <f>IFERROR(__xludf.DUMMYFUNCTION("""COMPUTED_VALUE"""),"Assembly;C#;HTML/CSS;Java;JavaScript;PHP;SQL;TypeScript")</f>
        <v>Assembly;C#;HTML/CSS;Java;JavaScript;PHP;SQL;TypeScript</v>
      </c>
      <c r="E8649" s="1" t="str">
        <f>IFERROR(__xludf.DUMMYFUNCTION("UNIQUE(SPLIT(B8649,"";""))"),"Assembly")</f>
        <v>Assembly</v>
      </c>
      <c r="F8649" s="1" t="str">
        <f>IFERROR(__xludf.DUMMYFUNCTION("""COMPUTED_VALUE"""),"C#")</f>
        <v>C#</v>
      </c>
      <c r="G8649" s="1" t="str">
        <f>IFERROR(__xludf.DUMMYFUNCTION("""COMPUTED_VALUE"""),"HTML/CSS")</f>
        <v>HTML/CSS</v>
      </c>
      <c r="H8649" s="1" t="str">
        <f>IFERROR(__xludf.DUMMYFUNCTION("""COMPUTED_VALUE"""),"Java")</f>
        <v>Java</v>
      </c>
      <c r="I8649" s="1" t="str">
        <f>IFERROR(__xludf.DUMMYFUNCTION("""COMPUTED_VALUE"""),"JavaScript")</f>
        <v>JavaScript</v>
      </c>
      <c r="J8649" s="1" t="str">
        <f>IFERROR(__xludf.DUMMYFUNCTION("""COMPUTED_VALUE"""),"PHP")</f>
        <v>PHP</v>
      </c>
      <c r="K8649" s="1" t="str">
        <f>IFERROR(__xludf.DUMMYFUNCTION("""COMPUTED_VALUE"""),"SQL")</f>
        <v>SQL</v>
      </c>
      <c r="L8649" s="1" t="str">
        <f>IFERROR(__xludf.DUMMYFUNCTION("""COMPUTED_VALUE"""),"TypeScript")</f>
        <v>TypeScript</v>
      </c>
    </row>
    <row r="8650">
      <c r="B8650" s="1" t="str">
        <f>IFERROR(__xludf.DUMMYFUNCTION("""COMPUTED_VALUE"""),"C#;JavaScript;SQL")</f>
        <v>C#;JavaScript;SQL</v>
      </c>
      <c r="E8650" s="1" t="str">
        <f>IFERROR(__xludf.DUMMYFUNCTION("UNIQUE(SPLIT(B8650,"";""))"),"C#")</f>
        <v>C#</v>
      </c>
      <c r="F8650" s="1" t="str">
        <f>IFERROR(__xludf.DUMMYFUNCTION("""COMPUTED_VALUE"""),"JavaScript")</f>
        <v>JavaScript</v>
      </c>
      <c r="G8650" s="1" t="str">
        <f>IFERROR(__xludf.DUMMYFUNCTION("""COMPUTED_VALUE"""),"SQL")</f>
        <v>SQL</v>
      </c>
    </row>
    <row r="8651">
      <c r="B8651" s="1" t="str">
        <f>IFERROR(__xludf.DUMMYFUNCTION("""COMPUTED_VALUE"""),"Clojure;Go;SQL")</f>
        <v>Clojure;Go;SQL</v>
      </c>
      <c r="E8651" s="1" t="str">
        <f>IFERROR(__xludf.DUMMYFUNCTION("UNIQUE(SPLIT(B8651,"";""))"),"Clojure")</f>
        <v>Clojure</v>
      </c>
      <c r="F8651" s="1" t="str">
        <f>IFERROR(__xludf.DUMMYFUNCTION("""COMPUTED_VALUE"""),"Go")</f>
        <v>Go</v>
      </c>
      <c r="G8651" s="1" t="str">
        <f>IFERROR(__xludf.DUMMYFUNCTION("""COMPUTED_VALUE"""),"SQL")</f>
        <v>SQL</v>
      </c>
    </row>
    <row r="8652">
      <c r="B8652" s="1" t="str">
        <f>IFERROR(__xludf.DUMMYFUNCTION("""COMPUTED_VALUE"""),"C++;C#;HTML/CSS;Java;JavaScript;Objective-C;Python;SQL")</f>
        <v>C++;C#;HTML/CSS;Java;JavaScript;Objective-C;Python;SQL</v>
      </c>
      <c r="E8652" s="1" t="str">
        <f>IFERROR(__xludf.DUMMYFUNCTION("UNIQUE(SPLIT(B8652,"";""))"),"C++")</f>
        <v>C++</v>
      </c>
      <c r="F8652" s="1" t="str">
        <f>IFERROR(__xludf.DUMMYFUNCTION("""COMPUTED_VALUE"""),"C#")</f>
        <v>C#</v>
      </c>
      <c r="G8652" s="1" t="str">
        <f>IFERROR(__xludf.DUMMYFUNCTION("""COMPUTED_VALUE"""),"HTML/CSS")</f>
        <v>HTML/CSS</v>
      </c>
      <c r="H8652" s="1" t="str">
        <f>IFERROR(__xludf.DUMMYFUNCTION("""COMPUTED_VALUE"""),"Java")</f>
        <v>Java</v>
      </c>
      <c r="I8652" s="1" t="str">
        <f>IFERROR(__xludf.DUMMYFUNCTION("""COMPUTED_VALUE"""),"JavaScript")</f>
        <v>JavaScript</v>
      </c>
      <c r="J8652" s="1" t="str">
        <f>IFERROR(__xludf.DUMMYFUNCTION("""COMPUTED_VALUE"""),"Objective-C")</f>
        <v>Objective-C</v>
      </c>
      <c r="K8652" s="1" t="str">
        <f>IFERROR(__xludf.DUMMYFUNCTION("""COMPUTED_VALUE"""),"Python")</f>
        <v>Python</v>
      </c>
      <c r="L8652" s="1" t="str">
        <f>IFERROR(__xludf.DUMMYFUNCTION("""COMPUTED_VALUE"""),"SQL")</f>
        <v>SQL</v>
      </c>
    </row>
    <row r="8653">
      <c r="B8653" s="1" t="str">
        <f>IFERROR(__xludf.DUMMYFUNCTION("""COMPUTED_VALUE"""),"HTML/CSS;JavaScript;PHP;VBA")</f>
        <v>HTML/CSS;JavaScript;PHP;VBA</v>
      </c>
      <c r="E8653" s="1" t="str">
        <f>IFERROR(__xludf.DUMMYFUNCTION("UNIQUE(SPLIT(B8653,"";""))"),"HTML/CSS")</f>
        <v>HTML/CSS</v>
      </c>
      <c r="F8653" s="1" t="str">
        <f>IFERROR(__xludf.DUMMYFUNCTION("""COMPUTED_VALUE"""),"JavaScript")</f>
        <v>JavaScript</v>
      </c>
      <c r="G8653" s="1" t="str">
        <f>IFERROR(__xludf.DUMMYFUNCTION("""COMPUTED_VALUE"""),"PHP")</f>
        <v>PHP</v>
      </c>
      <c r="H8653" s="1" t="str">
        <f>IFERROR(__xludf.DUMMYFUNCTION("""COMPUTED_VALUE"""),"VBA")</f>
        <v>VBA</v>
      </c>
    </row>
    <row r="8654">
      <c r="B8654" s="1" t="str">
        <f>IFERROR(__xludf.DUMMYFUNCTION("""COMPUTED_VALUE"""),"HTML/CSS;JavaScript;SQL;TypeScript")</f>
        <v>HTML/CSS;JavaScript;SQL;TypeScript</v>
      </c>
      <c r="E8654" s="1" t="str">
        <f>IFERROR(__xludf.DUMMYFUNCTION("UNIQUE(SPLIT(B8654,"";""))"),"HTML/CSS")</f>
        <v>HTML/CSS</v>
      </c>
      <c r="F8654" s="1" t="str">
        <f>IFERROR(__xludf.DUMMYFUNCTION("""COMPUTED_VALUE"""),"JavaScript")</f>
        <v>JavaScript</v>
      </c>
      <c r="G8654" s="1" t="str">
        <f>IFERROR(__xludf.DUMMYFUNCTION("""COMPUTED_VALUE"""),"SQL")</f>
        <v>SQL</v>
      </c>
      <c r="H8654" s="1" t="str">
        <f>IFERROR(__xludf.DUMMYFUNCTION("""COMPUTED_VALUE"""),"TypeScript")</f>
        <v>TypeScript</v>
      </c>
    </row>
    <row r="8655">
      <c r="B8655" s="1" t="str">
        <f>IFERROR(__xludf.DUMMYFUNCTION("""COMPUTED_VALUE"""),"Bash/Shell/PowerShell;Go;Python;SQL")</f>
        <v>Bash/Shell/PowerShell;Go;Python;SQL</v>
      </c>
      <c r="E8655" s="1" t="str">
        <f>IFERROR(__xludf.DUMMYFUNCTION("UNIQUE(SPLIT(B8655,"";""))"),"Bash/Shell/PowerShell")</f>
        <v>Bash/Shell/PowerShell</v>
      </c>
      <c r="F8655" s="1" t="str">
        <f>IFERROR(__xludf.DUMMYFUNCTION("""COMPUTED_VALUE"""),"Go")</f>
        <v>Go</v>
      </c>
      <c r="G8655" s="1" t="str">
        <f>IFERROR(__xludf.DUMMYFUNCTION("""COMPUTED_VALUE"""),"Python")</f>
        <v>Python</v>
      </c>
      <c r="H8655" s="1" t="str">
        <f>IFERROR(__xludf.DUMMYFUNCTION("""COMPUTED_VALUE"""),"SQL")</f>
        <v>SQL</v>
      </c>
    </row>
    <row r="8656">
      <c r="B8656" s="1" t="str">
        <f>IFERROR(__xludf.DUMMYFUNCTION("""COMPUTED_VALUE"""),"Bash/Shell/PowerShell;C;C#;HTML/CSS;JavaScript;Python;SQL")</f>
        <v>Bash/Shell/PowerShell;C;C#;HTML/CSS;JavaScript;Python;SQL</v>
      </c>
      <c r="E8656" s="1" t="str">
        <f>IFERROR(__xludf.DUMMYFUNCTION("UNIQUE(SPLIT(B8656,"";""))"),"Bash/Shell/PowerShell")</f>
        <v>Bash/Shell/PowerShell</v>
      </c>
      <c r="F8656" s="1" t="str">
        <f>IFERROR(__xludf.DUMMYFUNCTION("""COMPUTED_VALUE"""),"C")</f>
        <v>C</v>
      </c>
      <c r="G8656" s="1" t="str">
        <f>IFERROR(__xludf.DUMMYFUNCTION("""COMPUTED_VALUE"""),"C#")</f>
        <v>C#</v>
      </c>
      <c r="H8656" s="1" t="str">
        <f>IFERROR(__xludf.DUMMYFUNCTION("""COMPUTED_VALUE"""),"HTML/CSS")</f>
        <v>HTML/CSS</v>
      </c>
      <c r="I8656" s="1" t="str">
        <f>IFERROR(__xludf.DUMMYFUNCTION("""COMPUTED_VALUE"""),"JavaScript")</f>
        <v>JavaScript</v>
      </c>
      <c r="J8656" s="1" t="str">
        <f>IFERROR(__xludf.DUMMYFUNCTION("""COMPUTED_VALUE"""),"Python")</f>
        <v>Python</v>
      </c>
      <c r="K8656" s="1" t="str">
        <f>IFERROR(__xludf.DUMMYFUNCTION("""COMPUTED_VALUE"""),"SQL")</f>
        <v>SQL</v>
      </c>
    </row>
    <row r="8657">
      <c r="B8657" s="1" t="str">
        <f>IFERROR(__xludf.DUMMYFUNCTION("""COMPUTED_VALUE"""),"Bash/Shell/PowerShell;Python;Other(s):")</f>
        <v>Bash/Shell/PowerShell;Python;Other(s):</v>
      </c>
      <c r="E8657" s="1" t="str">
        <f>IFERROR(__xludf.DUMMYFUNCTION("UNIQUE(SPLIT(B8657,"";""))"),"Bash/Shell/PowerShell")</f>
        <v>Bash/Shell/PowerShell</v>
      </c>
      <c r="F8657" s="1" t="str">
        <f>IFERROR(__xludf.DUMMYFUNCTION("""COMPUTED_VALUE"""),"Python")</f>
        <v>Python</v>
      </c>
      <c r="G8657" s="1" t="str">
        <f>IFERROR(__xludf.DUMMYFUNCTION("""COMPUTED_VALUE"""),"Other(s):")</f>
        <v>Other(s):</v>
      </c>
    </row>
    <row r="8658">
      <c r="B8658" s="1" t="str">
        <f>IFERROR(__xludf.DUMMYFUNCTION("""COMPUTED_VALUE"""),"HTML/CSS;JavaScript;Ruby;TypeScript")</f>
        <v>HTML/CSS;JavaScript;Ruby;TypeScript</v>
      </c>
      <c r="E8658" s="1" t="str">
        <f>IFERROR(__xludf.DUMMYFUNCTION("UNIQUE(SPLIT(B8658,"";""))"),"HTML/CSS")</f>
        <v>HTML/CSS</v>
      </c>
      <c r="F8658" s="1" t="str">
        <f>IFERROR(__xludf.DUMMYFUNCTION("""COMPUTED_VALUE"""),"JavaScript")</f>
        <v>JavaScript</v>
      </c>
      <c r="G8658" s="1" t="str">
        <f>IFERROR(__xludf.DUMMYFUNCTION("""COMPUTED_VALUE"""),"Ruby")</f>
        <v>Ruby</v>
      </c>
      <c r="H8658" s="1" t="str">
        <f>IFERROR(__xludf.DUMMYFUNCTION("""COMPUTED_VALUE"""),"TypeScript")</f>
        <v>TypeScript</v>
      </c>
    </row>
    <row r="8659">
      <c r="B8659" s="1" t="str">
        <f>IFERROR(__xludf.DUMMYFUNCTION("""COMPUTED_VALUE"""),"Bash/Shell/PowerShell;C;C#;HTML/CSS;JavaScript;Python")</f>
        <v>Bash/Shell/PowerShell;C;C#;HTML/CSS;JavaScript;Python</v>
      </c>
      <c r="E8659" s="1" t="str">
        <f>IFERROR(__xludf.DUMMYFUNCTION("UNIQUE(SPLIT(B8659,"";""))"),"Bash/Shell/PowerShell")</f>
        <v>Bash/Shell/PowerShell</v>
      </c>
      <c r="F8659" s="1" t="str">
        <f>IFERROR(__xludf.DUMMYFUNCTION("""COMPUTED_VALUE"""),"C")</f>
        <v>C</v>
      </c>
      <c r="G8659" s="1" t="str">
        <f>IFERROR(__xludf.DUMMYFUNCTION("""COMPUTED_VALUE"""),"C#")</f>
        <v>C#</v>
      </c>
      <c r="H8659" s="1" t="str">
        <f>IFERROR(__xludf.DUMMYFUNCTION("""COMPUTED_VALUE"""),"HTML/CSS")</f>
        <v>HTML/CSS</v>
      </c>
      <c r="I8659" s="1" t="str">
        <f>IFERROR(__xludf.DUMMYFUNCTION("""COMPUTED_VALUE"""),"JavaScript")</f>
        <v>JavaScript</v>
      </c>
      <c r="J8659" s="1" t="str">
        <f>IFERROR(__xludf.DUMMYFUNCTION("""COMPUTED_VALUE"""),"Python")</f>
        <v>Python</v>
      </c>
    </row>
    <row r="8660">
      <c r="B8660" s="1" t="str">
        <f>IFERROR(__xludf.DUMMYFUNCTION("""COMPUTED_VALUE"""),"C#;HTML/CSS;JavaScript;SQL;TypeScript")</f>
        <v>C#;HTML/CSS;JavaScript;SQL;TypeScript</v>
      </c>
      <c r="E8660" s="1" t="str">
        <f>IFERROR(__xludf.DUMMYFUNCTION("UNIQUE(SPLIT(B8660,"";""))"),"C#")</f>
        <v>C#</v>
      </c>
      <c r="F8660" s="1" t="str">
        <f>IFERROR(__xludf.DUMMYFUNCTION("""COMPUTED_VALUE"""),"HTML/CSS")</f>
        <v>HTML/CSS</v>
      </c>
      <c r="G8660" s="1" t="str">
        <f>IFERROR(__xludf.DUMMYFUNCTION("""COMPUTED_VALUE"""),"JavaScript")</f>
        <v>JavaScript</v>
      </c>
      <c r="H8660" s="1" t="str">
        <f>IFERROR(__xludf.DUMMYFUNCTION("""COMPUTED_VALUE"""),"SQL")</f>
        <v>SQL</v>
      </c>
      <c r="I8660" s="1" t="str">
        <f>IFERROR(__xludf.DUMMYFUNCTION("""COMPUTED_VALUE"""),"TypeScript")</f>
        <v>TypeScript</v>
      </c>
    </row>
    <row r="8661">
      <c r="B8661" s="1" t="str">
        <f>IFERROR(__xludf.DUMMYFUNCTION("""COMPUTED_VALUE"""),"HTML/CSS;JavaScript;PHP;SQL;TypeScript")</f>
        <v>HTML/CSS;JavaScript;PHP;SQL;TypeScript</v>
      </c>
      <c r="E8661" s="1" t="str">
        <f>IFERROR(__xludf.DUMMYFUNCTION("UNIQUE(SPLIT(B8661,"";""))"),"HTML/CSS")</f>
        <v>HTML/CSS</v>
      </c>
      <c r="F8661" s="1" t="str">
        <f>IFERROR(__xludf.DUMMYFUNCTION("""COMPUTED_VALUE"""),"JavaScript")</f>
        <v>JavaScript</v>
      </c>
      <c r="G8661" s="1" t="str">
        <f>IFERROR(__xludf.DUMMYFUNCTION("""COMPUTED_VALUE"""),"PHP")</f>
        <v>PHP</v>
      </c>
      <c r="H8661" s="1" t="str">
        <f>IFERROR(__xludf.DUMMYFUNCTION("""COMPUTED_VALUE"""),"SQL")</f>
        <v>SQL</v>
      </c>
      <c r="I8661" s="1" t="str">
        <f>IFERROR(__xludf.DUMMYFUNCTION("""COMPUTED_VALUE"""),"TypeScript")</f>
        <v>TypeScript</v>
      </c>
    </row>
    <row r="8662">
      <c r="B8662" s="1" t="str">
        <f>IFERROR(__xludf.DUMMYFUNCTION("""COMPUTED_VALUE"""),"Bash/Shell/PowerShell;HTML/CSS;JavaScript;PHP;SQL")</f>
        <v>Bash/Shell/PowerShell;HTML/CSS;JavaScript;PHP;SQL</v>
      </c>
      <c r="E8662" s="1" t="str">
        <f>IFERROR(__xludf.DUMMYFUNCTION("UNIQUE(SPLIT(B8662,"";""))"),"Bash/Shell/PowerShell")</f>
        <v>Bash/Shell/PowerShell</v>
      </c>
      <c r="F8662" s="1" t="str">
        <f>IFERROR(__xludf.DUMMYFUNCTION("""COMPUTED_VALUE"""),"HTML/CSS")</f>
        <v>HTML/CSS</v>
      </c>
      <c r="G8662" s="1" t="str">
        <f>IFERROR(__xludf.DUMMYFUNCTION("""COMPUTED_VALUE"""),"JavaScript")</f>
        <v>JavaScript</v>
      </c>
      <c r="H8662" s="1" t="str">
        <f>IFERROR(__xludf.DUMMYFUNCTION("""COMPUTED_VALUE"""),"PHP")</f>
        <v>PHP</v>
      </c>
      <c r="I8662" s="1" t="str">
        <f>IFERROR(__xludf.DUMMYFUNCTION("""COMPUTED_VALUE"""),"SQL")</f>
        <v>SQL</v>
      </c>
    </row>
    <row r="8663">
      <c r="B8663" s="1" t="str">
        <f>IFERROR(__xludf.DUMMYFUNCTION("""COMPUTED_VALUE"""),"Bash/Shell/PowerShell;C;Python")</f>
        <v>Bash/Shell/PowerShell;C;Python</v>
      </c>
      <c r="E8663" s="1" t="str">
        <f>IFERROR(__xludf.DUMMYFUNCTION("UNIQUE(SPLIT(B8663,"";""))"),"Bash/Shell/PowerShell")</f>
        <v>Bash/Shell/PowerShell</v>
      </c>
      <c r="F8663" s="1" t="str">
        <f>IFERROR(__xludf.DUMMYFUNCTION("""COMPUTED_VALUE"""),"C")</f>
        <v>C</v>
      </c>
      <c r="G8663" s="1" t="str">
        <f>IFERROR(__xludf.DUMMYFUNCTION("""COMPUTED_VALUE"""),"Python")</f>
        <v>Python</v>
      </c>
    </row>
    <row r="8664">
      <c r="B8664" s="1" t="str">
        <f>IFERROR(__xludf.DUMMYFUNCTION("""COMPUTED_VALUE"""),"C#;HTML/CSS;Java;SQL;Other(s):")</f>
        <v>C#;HTML/CSS;Java;SQL;Other(s):</v>
      </c>
      <c r="E8664" s="1" t="str">
        <f>IFERROR(__xludf.DUMMYFUNCTION("UNIQUE(SPLIT(B8664,"";""))"),"C#")</f>
        <v>C#</v>
      </c>
      <c r="F8664" s="1" t="str">
        <f>IFERROR(__xludf.DUMMYFUNCTION("""COMPUTED_VALUE"""),"HTML/CSS")</f>
        <v>HTML/CSS</v>
      </c>
      <c r="G8664" s="1" t="str">
        <f>IFERROR(__xludf.DUMMYFUNCTION("""COMPUTED_VALUE"""),"Java")</f>
        <v>Java</v>
      </c>
      <c r="H8664" s="1" t="str">
        <f>IFERROR(__xludf.DUMMYFUNCTION("""COMPUTED_VALUE"""),"SQL")</f>
        <v>SQL</v>
      </c>
      <c r="I8664" s="1" t="str">
        <f>IFERROR(__xludf.DUMMYFUNCTION("""COMPUTED_VALUE"""),"Other(s):")</f>
        <v>Other(s):</v>
      </c>
    </row>
    <row r="8665">
      <c r="B8665" s="1" t="str">
        <f>IFERROR(__xludf.DUMMYFUNCTION("""COMPUTED_VALUE"""),"Bash/Shell/PowerShell;HTML/CSS;Java;JavaScript;PHP;Python;SQL")</f>
        <v>Bash/Shell/PowerShell;HTML/CSS;Java;JavaScript;PHP;Python;SQL</v>
      </c>
      <c r="E8665" s="1" t="str">
        <f>IFERROR(__xludf.DUMMYFUNCTION("UNIQUE(SPLIT(B8665,"";""))"),"Bash/Shell/PowerShell")</f>
        <v>Bash/Shell/PowerShell</v>
      </c>
      <c r="F8665" s="1" t="str">
        <f>IFERROR(__xludf.DUMMYFUNCTION("""COMPUTED_VALUE"""),"HTML/CSS")</f>
        <v>HTML/CSS</v>
      </c>
      <c r="G8665" s="1" t="str">
        <f>IFERROR(__xludf.DUMMYFUNCTION("""COMPUTED_VALUE"""),"Java")</f>
        <v>Java</v>
      </c>
      <c r="H8665" s="1" t="str">
        <f>IFERROR(__xludf.DUMMYFUNCTION("""COMPUTED_VALUE"""),"JavaScript")</f>
        <v>JavaScript</v>
      </c>
      <c r="I8665" s="1" t="str">
        <f>IFERROR(__xludf.DUMMYFUNCTION("""COMPUTED_VALUE"""),"PHP")</f>
        <v>PHP</v>
      </c>
      <c r="J8665" s="1" t="str">
        <f>IFERROR(__xludf.DUMMYFUNCTION("""COMPUTED_VALUE"""),"Python")</f>
        <v>Python</v>
      </c>
      <c r="K8665" s="1" t="str">
        <f>IFERROR(__xludf.DUMMYFUNCTION("""COMPUTED_VALUE"""),"SQL")</f>
        <v>SQL</v>
      </c>
    </row>
    <row r="8666">
      <c r="B8666" s="1" t="str">
        <f>IFERROR(__xludf.DUMMYFUNCTION("""COMPUTED_VALUE"""),"Bash/Shell/PowerShell;C++;HTML/CSS;Java;JavaScript;PHP;SQL;Other(s):")</f>
        <v>Bash/Shell/PowerShell;C++;HTML/CSS;Java;JavaScript;PHP;SQL;Other(s):</v>
      </c>
      <c r="E8666" s="1" t="str">
        <f>IFERROR(__xludf.DUMMYFUNCTION("UNIQUE(SPLIT(B8666,"";""))"),"Bash/Shell/PowerShell")</f>
        <v>Bash/Shell/PowerShell</v>
      </c>
      <c r="F8666" s="1" t="str">
        <f>IFERROR(__xludf.DUMMYFUNCTION("""COMPUTED_VALUE"""),"C++")</f>
        <v>C++</v>
      </c>
      <c r="G8666" s="1" t="str">
        <f>IFERROR(__xludf.DUMMYFUNCTION("""COMPUTED_VALUE"""),"HTML/CSS")</f>
        <v>HTML/CSS</v>
      </c>
      <c r="H8666" s="1" t="str">
        <f>IFERROR(__xludf.DUMMYFUNCTION("""COMPUTED_VALUE"""),"Java")</f>
        <v>Java</v>
      </c>
      <c r="I8666" s="1" t="str">
        <f>IFERROR(__xludf.DUMMYFUNCTION("""COMPUTED_VALUE"""),"JavaScript")</f>
        <v>JavaScript</v>
      </c>
      <c r="J8666" s="1" t="str">
        <f>IFERROR(__xludf.DUMMYFUNCTION("""COMPUTED_VALUE"""),"PHP")</f>
        <v>PHP</v>
      </c>
      <c r="K8666" s="1" t="str">
        <f>IFERROR(__xludf.DUMMYFUNCTION("""COMPUTED_VALUE"""),"SQL")</f>
        <v>SQL</v>
      </c>
      <c r="L8666" s="1" t="str">
        <f>IFERROR(__xludf.DUMMYFUNCTION("""COMPUTED_VALUE"""),"Other(s):")</f>
        <v>Other(s):</v>
      </c>
    </row>
    <row r="8667">
      <c r="B8667" s="1" t="str">
        <f>IFERROR(__xludf.DUMMYFUNCTION("""COMPUTED_VALUE"""),"HTML/CSS;JavaScript;TypeScript")</f>
        <v>HTML/CSS;JavaScript;TypeScript</v>
      </c>
      <c r="E8667" s="1" t="str">
        <f>IFERROR(__xludf.DUMMYFUNCTION("UNIQUE(SPLIT(B8667,"";""))"),"HTML/CSS")</f>
        <v>HTML/CSS</v>
      </c>
      <c r="F8667" s="1" t="str">
        <f>IFERROR(__xludf.DUMMYFUNCTION("""COMPUTED_VALUE"""),"JavaScript")</f>
        <v>JavaScript</v>
      </c>
      <c r="G8667" s="1" t="str">
        <f>IFERROR(__xludf.DUMMYFUNCTION("""COMPUTED_VALUE"""),"TypeScript")</f>
        <v>TypeScript</v>
      </c>
    </row>
    <row r="8668">
      <c r="B8668" s="1" t="str">
        <f>IFERROR(__xludf.DUMMYFUNCTION("""COMPUTED_VALUE"""),"Assembly;Bash/Shell/PowerShell;C;Go;Python")</f>
        <v>Assembly;Bash/Shell/PowerShell;C;Go;Python</v>
      </c>
      <c r="E8668" s="1" t="str">
        <f>IFERROR(__xludf.DUMMYFUNCTION("UNIQUE(SPLIT(B8668,"";""))"),"Assembly")</f>
        <v>Assembly</v>
      </c>
      <c r="F8668" s="1" t="str">
        <f>IFERROR(__xludf.DUMMYFUNCTION("""COMPUTED_VALUE"""),"Bash/Shell/PowerShell")</f>
        <v>Bash/Shell/PowerShell</v>
      </c>
      <c r="G8668" s="1" t="str">
        <f>IFERROR(__xludf.DUMMYFUNCTION("""COMPUTED_VALUE"""),"C")</f>
        <v>C</v>
      </c>
      <c r="H8668" s="1" t="str">
        <f>IFERROR(__xludf.DUMMYFUNCTION("""COMPUTED_VALUE"""),"Go")</f>
        <v>Go</v>
      </c>
      <c r="I8668" s="1" t="str">
        <f>IFERROR(__xludf.DUMMYFUNCTION("""COMPUTED_VALUE"""),"Python")</f>
        <v>Python</v>
      </c>
    </row>
    <row r="8669">
      <c r="B8669" s="1" t="str">
        <f>IFERROR(__xludf.DUMMYFUNCTION("""COMPUTED_VALUE"""),"Java;JavaScript;SQL")</f>
        <v>Java;JavaScript;SQL</v>
      </c>
      <c r="E8669" s="1" t="str">
        <f>IFERROR(__xludf.DUMMYFUNCTION("UNIQUE(SPLIT(B8669,"";""))"),"Java")</f>
        <v>Java</v>
      </c>
      <c r="F8669" s="1" t="str">
        <f>IFERROR(__xludf.DUMMYFUNCTION("""COMPUTED_VALUE"""),"JavaScript")</f>
        <v>JavaScript</v>
      </c>
      <c r="G8669" s="1" t="str">
        <f>IFERROR(__xludf.DUMMYFUNCTION("""COMPUTED_VALUE"""),"SQL")</f>
        <v>SQL</v>
      </c>
    </row>
    <row r="8670">
      <c r="B8670" s="1" t="str">
        <f>IFERROR(__xludf.DUMMYFUNCTION("""COMPUTED_VALUE"""),"Java;JavaScript;Python;Ruby;SQL")</f>
        <v>Java;JavaScript;Python;Ruby;SQL</v>
      </c>
      <c r="E8670" s="1" t="str">
        <f>IFERROR(__xludf.DUMMYFUNCTION("UNIQUE(SPLIT(B8670,"";""))"),"Java")</f>
        <v>Java</v>
      </c>
      <c r="F8670" s="1" t="str">
        <f>IFERROR(__xludf.DUMMYFUNCTION("""COMPUTED_VALUE"""),"JavaScript")</f>
        <v>JavaScript</v>
      </c>
      <c r="G8670" s="1" t="str">
        <f>IFERROR(__xludf.DUMMYFUNCTION("""COMPUTED_VALUE"""),"Python")</f>
        <v>Python</v>
      </c>
      <c r="H8670" s="1" t="str">
        <f>IFERROR(__xludf.DUMMYFUNCTION("""COMPUTED_VALUE"""),"Ruby")</f>
        <v>Ruby</v>
      </c>
      <c r="I8670" s="1" t="str">
        <f>IFERROR(__xludf.DUMMYFUNCTION("""COMPUTED_VALUE"""),"SQL")</f>
        <v>SQL</v>
      </c>
    </row>
    <row r="8671">
      <c r="B8671" s="1" t="str">
        <f>IFERROR(__xludf.DUMMYFUNCTION("""COMPUTED_VALUE"""),"Bash/Shell/PowerShell;Go;Other(s):")</f>
        <v>Bash/Shell/PowerShell;Go;Other(s):</v>
      </c>
      <c r="E8671" s="1" t="str">
        <f>IFERROR(__xludf.DUMMYFUNCTION("UNIQUE(SPLIT(B8671,"";""))"),"Bash/Shell/PowerShell")</f>
        <v>Bash/Shell/PowerShell</v>
      </c>
      <c r="F8671" s="1" t="str">
        <f>IFERROR(__xludf.DUMMYFUNCTION("""COMPUTED_VALUE"""),"Go")</f>
        <v>Go</v>
      </c>
      <c r="G8671" s="1" t="str">
        <f>IFERROR(__xludf.DUMMYFUNCTION("""COMPUTED_VALUE"""),"Other(s):")</f>
        <v>Other(s):</v>
      </c>
    </row>
    <row r="8672">
      <c r="B8672" s="1" t="str">
        <f>IFERROR(__xludf.DUMMYFUNCTION("""COMPUTED_VALUE"""),"Assembly;Bash/Shell/PowerShell;C;C++;HTML/CSS;Java;JavaScript;PHP;SQL;Swift;Other(s):")</f>
        <v>Assembly;Bash/Shell/PowerShell;C;C++;HTML/CSS;Java;JavaScript;PHP;SQL;Swift;Other(s):</v>
      </c>
      <c r="E8672" s="1" t="str">
        <f>IFERROR(__xludf.DUMMYFUNCTION("UNIQUE(SPLIT(B8672,"";""))"),"Assembly")</f>
        <v>Assembly</v>
      </c>
      <c r="F8672" s="1" t="str">
        <f>IFERROR(__xludf.DUMMYFUNCTION("""COMPUTED_VALUE"""),"Bash/Shell/PowerShell")</f>
        <v>Bash/Shell/PowerShell</v>
      </c>
      <c r="G8672" s="1" t="str">
        <f>IFERROR(__xludf.DUMMYFUNCTION("""COMPUTED_VALUE"""),"C")</f>
        <v>C</v>
      </c>
      <c r="H8672" s="1" t="str">
        <f>IFERROR(__xludf.DUMMYFUNCTION("""COMPUTED_VALUE"""),"C++")</f>
        <v>C++</v>
      </c>
      <c r="I8672" s="1" t="str">
        <f>IFERROR(__xludf.DUMMYFUNCTION("""COMPUTED_VALUE"""),"HTML/CSS")</f>
        <v>HTML/CSS</v>
      </c>
      <c r="J8672" s="1" t="str">
        <f>IFERROR(__xludf.DUMMYFUNCTION("""COMPUTED_VALUE"""),"Java")</f>
        <v>Java</v>
      </c>
      <c r="K8672" s="1" t="str">
        <f>IFERROR(__xludf.DUMMYFUNCTION("""COMPUTED_VALUE"""),"JavaScript")</f>
        <v>JavaScript</v>
      </c>
      <c r="L8672" s="1" t="str">
        <f>IFERROR(__xludf.DUMMYFUNCTION("""COMPUTED_VALUE"""),"PHP")</f>
        <v>PHP</v>
      </c>
      <c r="M8672" s="1" t="str">
        <f>IFERROR(__xludf.DUMMYFUNCTION("""COMPUTED_VALUE"""),"SQL")</f>
        <v>SQL</v>
      </c>
      <c r="N8672" s="1" t="str">
        <f>IFERROR(__xludf.DUMMYFUNCTION("""COMPUTED_VALUE"""),"Swift")</f>
        <v>Swift</v>
      </c>
      <c r="O8672" s="1" t="str">
        <f>IFERROR(__xludf.DUMMYFUNCTION("""COMPUTED_VALUE"""),"Other(s):")</f>
        <v>Other(s):</v>
      </c>
    </row>
    <row r="8673">
      <c r="B8673" s="1" t="str">
        <f>IFERROR(__xludf.DUMMYFUNCTION("""COMPUTED_VALUE"""),"C++;HTML/CSS;JavaScript;Objective-C;SQL;Swift")</f>
        <v>C++;HTML/CSS;JavaScript;Objective-C;SQL;Swift</v>
      </c>
      <c r="E8673" s="1" t="str">
        <f>IFERROR(__xludf.DUMMYFUNCTION("UNIQUE(SPLIT(B8673,"";""))"),"C++")</f>
        <v>C++</v>
      </c>
      <c r="F8673" s="1" t="str">
        <f>IFERROR(__xludf.DUMMYFUNCTION("""COMPUTED_VALUE"""),"HTML/CSS")</f>
        <v>HTML/CSS</v>
      </c>
      <c r="G8673" s="1" t="str">
        <f>IFERROR(__xludf.DUMMYFUNCTION("""COMPUTED_VALUE"""),"JavaScript")</f>
        <v>JavaScript</v>
      </c>
      <c r="H8673" s="1" t="str">
        <f>IFERROR(__xludf.DUMMYFUNCTION("""COMPUTED_VALUE"""),"Objective-C")</f>
        <v>Objective-C</v>
      </c>
      <c r="I8673" s="1" t="str">
        <f>IFERROR(__xludf.DUMMYFUNCTION("""COMPUTED_VALUE"""),"SQL")</f>
        <v>SQL</v>
      </c>
      <c r="J8673" s="1" t="str">
        <f>IFERROR(__xludf.DUMMYFUNCTION("""COMPUTED_VALUE"""),"Swift")</f>
        <v>Swift</v>
      </c>
    </row>
    <row r="8674">
      <c r="B8674" s="1" t="str">
        <f>IFERROR(__xludf.DUMMYFUNCTION("""COMPUTED_VALUE"""),"HTML/CSS;Java;JavaScript;Python;R;Rust;SQL")</f>
        <v>HTML/CSS;Java;JavaScript;Python;R;Rust;SQL</v>
      </c>
      <c r="E8674" s="1" t="str">
        <f>IFERROR(__xludf.DUMMYFUNCTION("UNIQUE(SPLIT(B8674,"";""))"),"HTML/CSS")</f>
        <v>HTML/CSS</v>
      </c>
      <c r="F8674" s="1" t="str">
        <f>IFERROR(__xludf.DUMMYFUNCTION("""COMPUTED_VALUE"""),"Java")</f>
        <v>Java</v>
      </c>
      <c r="G8674" s="1" t="str">
        <f>IFERROR(__xludf.DUMMYFUNCTION("""COMPUTED_VALUE"""),"JavaScript")</f>
        <v>JavaScript</v>
      </c>
      <c r="H8674" s="1" t="str">
        <f>IFERROR(__xludf.DUMMYFUNCTION("""COMPUTED_VALUE"""),"Python")</f>
        <v>Python</v>
      </c>
      <c r="I8674" s="1" t="str">
        <f>IFERROR(__xludf.DUMMYFUNCTION("""COMPUTED_VALUE"""),"R")</f>
        <v>R</v>
      </c>
      <c r="J8674" s="1" t="str">
        <f>IFERROR(__xludf.DUMMYFUNCTION("""COMPUTED_VALUE"""),"Rust")</f>
        <v>Rust</v>
      </c>
      <c r="K8674" s="1" t="str">
        <f>IFERROR(__xludf.DUMMYFUNCTION("""COMPUTED_VALUE"""),"SQL")</f>
        <v>SQL</v>
      </c>
    </row>
    <row r="8675">
      <c r="B8675" s="1" t="str">
        <f>IFERROR(__xludf.DUMMYFUNCTION("""COMPUTED_VALUE"""),"Bash/Shell/PowerShell;C#;HTML/CSS;Java;JavaScript;Kotlin;PHP;Python;Ruby;SQL")</f>
        <v>Bash/Shell/PowerShell;C#;HTML/CSS;Java;JavaScript;Kotlin;PHP;Python;Ruby;SQL</v>
      </c>
      <c r="E8675" s="1" t="str">
        <f>IFERROR(__xludf.DUMMYFUNCTION("UNIQUE(SPLIT(B8675,"";""))"),"Bash/Shell/PowerShell")</f>
        <v>Bash/Shell/PowerShell</v>
      </c>
      <c r="F8675" s="1" t="str">
        <f>IFERROR(__xludf.DUMMYFUNCTION("""COMPUTED_VALUE"""),"C#")</f>
        <v>C#</v>
      </c>
      <c r="G8675" s="1" t="str">
        <f>IFERROR(__xludf.DUMMYFUNCTION("""COMPUTED_VALUE"""),"HTML/CSS")</f>
        <v>HTML/CSS</v>
      </c>
      <c r="H8675" s="1" t="str">
        <f>IFERROR(__xludf.DUMMYFUNCTION("""COMPUTED_VALUE"""),"Java")</f>
        <v>Java</v>
      </c>
      <c r="I8675" s="1" t="str">
        <f>IFERROR(__xludf.DUMMYFUNCTION("""COMPUTED_VALUE"""),"JavaScript")</f>
        <v>JavaScript</v>
      </c>
      <c r="J8675" s="1" t="str">
        <f>IFERROR(__xludf.DUMMYFUNCTION("""COMPUTED_VALUE"""),"Kotlin")</f>
        <v>Kotlin</v>
      </c>
      <c r="K8675" s="1" t="str">
        <f>IFERROR(__xludf.DUMMYFUNCTION("""COMPUTED_VALUE"""),"PHP")</f>
        <v>PHP</v>
      </c>
      <c r="L8675" s="1" t="str">
        <f>IFERROR(__xludf.DUMMYFUNCTION("""COMPUTED_VALUE"""),"Python")</f>
        <v>Python</v>
      </c>
      <c r="M8675" s="1" t="str">
        <f>IFERROR(__xludf.DUMMYFUNCTION("""COMPUTED_VALUE"""),"Ruby")</f>
        <v>Ruby</v>
      </c>
      <c r="N8675" s="1" t="str">
        <f>IFERROR(__xludf.DUMMYFUNCTION("""COMPUTED_VALUE"""),"SQL")</f>
        <v>SQL</v>
      </c>
    </row>
    <row r="8676">
      <c r="B8676" s="1" t="str">
        <f>IFERROR(__xludf.DUMMYFUNCTION("""COMPUTED_VALUE"""),"C#;HTML/CSS;Java;JavaScript;SQL;TypeScript")</f>
        <v>C#;HTML/CSS;Java;JavaScript;SQL;TypeScript</v>
      </c>
      <c r="E8676" s="1" t="str">
        <f>IFERROR(__xludf.DUMMYFUNCTION("UNIQUE(SPLIT(B8676,"";""))"),"C#")</f>
        <v>C#</v>
      </c>
      <c r="F8676" s="1" t="str">
        <f>IFERROR(__xludf.DUMMYFUNCTION("""COMPUTED_VALUE"""),"HTML/CSS")</f>
        <v>HTML/CSS</v>
      </c>
      <c r="G8676" s="1" t="str">
        <f>IFERROR(__xludf.DUMMYFUNCTION("""COMPUTED_VALUE"""),"Java")</f>
        <v>Java</v>
      </c>
      <c r="H8676" s="1" t="str">
        <f>IFERROR(__xludf.DUMMYFUNCTION("""COMPUTED_VALUE"""),"JavaScript")</f>
        <v>JavaScript</v>
      </c>
      <c r="I8676" s="1" t="str">
        <f>IFERROR(__xludf.DUMMYFUNCTION("""COMPUTED_VALUE"""),"SQL")</f>
        <v>SQL</v>
      </c>
      <c r="J8676" s="1" t="str">
        <f>IFERROR(__xludf.DUMMYFUNCTION("""COMPUTED_VALUE"""),"TypeScript")</f>
        <v>TypeScript</v>
      </c>
    </row>
    <row r="8677">
      <c r="B8677" s="1" t="str">
        <f>IFERROR(__xludf.DUMMYFUNCTION("""COMPUTED_VALUE"""),"Bash/Shell/PowerShell;HTML/CSS;Java;JavaScript;Python;R;SQL")</f>
        <v>Bash/Shell/PowerShell;HTML/CSS;Java;JavaScript;Python;R;SQL</v>
      </c>
      <c r="E8677" s="1" t="str">
        <f>IFERROR(__xludf.DUMMYFUNCTION("UNIQUE(SPLIT(B8677,"";""))"),"Bash/Shell/PowerShell")</f>
        <v>Bash/Shell/PowerShell</v>
      </c>
      <c r="F8677" s="1" t="str">
        <f>IFERROR(__xludf.DUMMYFUNCTION("""COMPUTED_VALUE"""),"HTML/CSS")</f>
        <v>HTML/CSS</v>
      </c>
      <c r="G8677" s="1" t="str">
        <f>IFERROR(__xludf.DUMMYFUNCTION("""COMPUTED_VALUE"""),"Java")</f>
        <v>Java</v>
      </c>
      <c r="H8677" s="1" t="str">
        <f>IFERROR(__xludf.DUMMYFUNCTION("""COMPUTED_VALUE"""),"JavaScript")</f>
        <v>JavaScript</v>
      </c>
      <c r="I8677" s="1" t="str">
        <f>IFERROR(__xludf.DUMMYFUNCTION("""COMPUTED_VALUE"""),"Python")</f>
        <v>Python</v>
      </c>
      <c r="J8677" s="1" t="str">
        <f>IFERROR(__xludf.DUMMYFUNCTION("""COMPUTED_VALUE"""),"R")</f>
        <v>R</v>
      </c>
      <c r="K8677" s="1" t="str">
        <f>IFERROR(__xludf.DUMMYFUNCTION("""COMPUTED_VALUE"""),"SQL")</f>
        <v>SQL</v>
      </c>
    </row>
    <row r="8678">
      <c r="B8678" s="1" t="str">
        <f>IFERROR(__xludf.DUMMYFUNCTION("""COMPUTED_VALUE"""),"Bash/Shell/PowerShell;C++;Go;JavaScript;Python")</f>
        <v>Bash/Shell/PowerShell;C++;Go;JavaScript;Python</v>
      </c>
      <c r="E8678" s="1" t="str">
        <f>IFERROR(__xludf.DUMMYFUNCTION("UNIQUE(SPLIT(B8678,"";""))"),"Bash/Shell/PowerShell")</f>
        <v>Bash/Shell/PowerShell</v>
      </c>
      <c r="F8678" s="1" t="str">
        <f>IFERROR(__xludf.DUMMYFUNCTION("""COMPUTED_VALUE"""),"C++")</f>
        <v>C++</v>
      </c>
      <c r="G8678" s="1" t="str">
        <f>IFERROR(__xludf.DUMMYFUNCTION("""COMPUTED_VALUE"""),"Go")</f>
        <v>Go</v>
      </c>
      <c r="H8678" s="1" t="str">
        <f>IFERROR(__xludf.DUMMYFUNCTION("""COMPUTED_VALUE"""),"JavaScript")</f>
        <v>JavaScript</v>
      </c>
      <c r="I8678" s="1" t="str">
        <f>IFERROR(__xludf.DUMMYFUNCTION("""COMPUTED_VALUE"""),"Python")</f>
        <v>Python</v>
      </c>
    </row>
    <row r="8679">
      <c r="B8679" s="1" t="str">
        <f>IFERROR(__xludf.DUMMYFUNCTION("""COMPUTED_VALUE"""),"HTML/CSS;SQL;VBA;Other(s):")</f>
        <v>HTML/CSS;SQL;VBA;Other(s):</v>
      </c>
      <c r="E8679" s="1" t="str">
        <f>IFERROR(__xludf.DUMMYFUNCTION("UNIQUE(SPLIT(B8679,"";""))"),"HTML/CSS")</f>
        <v>HTML/CSS</v>
      </c>
      <c r="F8679" s="1" t="str">
        <f>IFERROR(__xludf.DUMMYFUNCTION("""COMPUTED_VALUE"""),"SQL")</f>
        <v>SQL</v>
      </c>
      <c r="G8679" s="1" t="str">
        <f>IFERROR(__xludf.DUMMYFUNCTION("""COMPUTED_VALUE"""),"VBA")</f>
        <v>VBA</v>
      </c>
      <c r="H8679" s="1" t="str">
        <f>IFERROR(__xludf.DUMMYFUNCTION("""COMPUTED_VALUE"""),"Other(s):")</f>
        <v>Other(s):</v>
      </c>
    </row>
    <row r="8680">
      <c r="B8680" s="1" t="str">
        <f>IFERROR(__xludf.DUMMYFUNCTION("""COMPUTED_VALUE"""),"C;C++;C#;HTML/CSS;Java;SQL")</f>
        <v>C;C++;C#;HTML/CSS;Java;SQL</v>
      </c>
      <c r="E8680" s="1" t="str">
        <f>IFERROR(__xludf.DUMMYFUNCTION("UNIQUE(SPLIT(B8680,"";""))"),"C")</f>
        <v>C</v>
      </c>
      <c r="F8680" s="1" t="str">
        <f>IFERROR(__xludf.DUMMYFUNCTION("""COMPUTED_VALUE"""),"C++")</f>
        <v>C++</v>
      </c>
      <c r="G8680" s="1" t="str">
        <f>IFERROR(__xludf.DUMMYFUNCTION("""COMPUTED_VALUE"""),"C#")</f>
        <v>C#</v>
      </c>
      <c r="H8680" s="1" t="str">
        <f>IFERROR(__xludf.DUMMYFUNCTION("""COMPUTED_VALUE"""),"HTML/CSS")</f>
        <v>HTML/CSS</v>
      </c>
      <c r="I8680" s="1" t="str">
        <f>IFERROR(__xludf.DUMMYFUNCTION("""COMPUTED_VALUE"""),"Java")</f>
        <v>Java</v>
      </c>
      <c r="J8680" s="1" t="str">
        <f>IFERROR(__xludf.DUMMYFUNCTION("""COMPUTED_VALUE"""),"SQL")</f>
        <v>SQL</v>
      </c>
    </row>
    <row r="8681">
      <c r="B8681" s="1" t="str">
        <f>IFERROR(__xludf.DUMMYFUNCTION("""COMPUTED_VALUE"""),"HTML/CSS;Java;JavaScript;Python;SQL;Other(s):")</f>
        <v>HTML/CSS;Java;JavaScript;Python;SQL;Other(s):</v>
      </c>
      <c r="E8681" s="1" t="str">
        <f>IFERROR(__xludf.DUMMYFUNCTION("UNIQUE(SPLIT(B8681,"";""))"),"HTML/CSS")</f>
        <v>HTML/CSS</v>
      </c>
      <c r="F8681" s="1" t="str">
        <f>IFERROR(__xludf.DUMMYFUNCTION("""COMPUTED_VALUE"""),"Java")</f>
        <v>Java</v>
      </c>
      <c r="G8681" s="1" t="str">
        <f>IFERROR(__xludf.DUMMYFUNCTION("""COMPUTED_VALUE"""),"JavaScript")</f>
        <v>JavaScript</v>
      </c>
      <c r="H8681" s="1" t="str">
        <f>IFERROR(__xludf.DUMMYFUNCTION("""COMPUTED_VALUE"""),"Python")</f>
        <v>Python</v>
      </c>
      <c r="I8681" s="1" t="str">
        <f>IFERROR(__xludf.DUMMYFUNCTION("""COMPUTED_VALUE"""),"SQL")</f>
        <v>SQL</v>
      </c>
      <c r="J8681" s="1" t="str">
        <f>IFERROR(__xludf.DUMMYFUNCTION("""COMPUTED_VALUE"""),"Other(s):")</f>
        <v>Other(s):</v>
      </c>
    </row>
    <row r="8682">
      <c r="B8682" s="1" t="str">
        <f>IFERROR(__xludf.DUMMYFUNCTION("""COMPUTED_VALUE"""),"C++;HTML/CSS;JavaScript;Python;Ruby")</f>
        <v>C++;HTML/CSS;JavaScript;Python;Ruby</v>
      </c>
      <c r="E8682" s="1" t="str">
        <f>IFERROR(__xludf.DUMMYFUNCTION("UNIQUE(SPLIT(B8682,"";""))"),"C++")</f>
        <v>C++</v>
      </c>
      <c r="F8682" s="1" t="str">
        <f>IFERROR(__xludf.DUMMYFUNCTION("""COMPUTED_VALUE"""),"HTML/CSS")</f>
        <v>HTML/CSS</v>
      </c>
      <c r="G8682" s="1" t="str">
        <f>IFERROR(__xludf.DUMMYFUNCTION("""COMPUTED_VALUE"""),"JavaScript")</f>
        <v>JavaScript</v>
      </c>
      <c r="H8682" s="1" t="str">
        <f>IFERROR(__xludf.DUMMYFUNCTION("""COMPUTED_VALUE"""),"Python")</f>
        <v>Python</v>
      </c>
      <c r="I8682" s="1" t="str">
        <f>IFERROR(__xludf.DUMMYFUNCTION("""COMPUTED_VALUE"""),"Ruby")</f>
        <v>Ruby</v>
      </c>
    </row>
    <row r="8683">
      <c r="B8683" s="1" t="str">
        <f>IFERROR(__xludf.DUMMYFUNCTION("""COMPUTED_VALUE"""),"C++;HTML/CSS;Java;JavaScript")</f>
        <v>C++;HTML/CSS;Java;JavaScript</v>
      </c>
      <c r="E8683" s="1" t="str">
        <f>IFERROR(__xludf.DUMMYFUNCTION("UNIQUE(SPLIT(B8683,"";""))"),"C++")</f>
        <v>C++</v>
      </c>
      <c r="F8683" s="1" t="str">
        <f>IFERROR(__xludf.DUMMYFUNCTION("""COMPUTED_VALUE"""),"HTML/CSS")</f>
        <v>HTML/CSS</v>
      </c>
      <c r="G8683" s="1" t="str">
        <f>IFERROR(__xludf.DUMMYFUNCTION("""COMPUTED_VALUE"""),"Java")</f>
        <v>Java</v>
      </c>
      <c r="H8683" s="1" t="str">
        <f>IFERROR(__xludf.DUMMYFUNCTION("""COMPUTED_VALUE"""),"JavaScript")</f>
        <v>JavaScript</v>
      </c>
    </row>
    <row r="8684">
      <c r="B8684" s="1" t="str">
        <f>IFERROR(__xludf.DUMMYFUNCTION("""COMPUTED_VALUE"""),"C#;HTML/CSS;JavaScript;TypeScript")</f>
        <v>C#;HTML/CSS;JavaScript;TypeScript</v>
      </c>
      <c r="E8684" s="1" t="str">
        <f>IFERROR(__xludf.DUMMYFUNCTION("UNIQUE(SPLIT(B8684,"";""))"),"C#")</f>
        <v>C#</v>
      </c>
      <c r="F8684" s="1" t="str">
        <f>IFERROR(__xludf.DUMMYFUNCTION("""COMPUTED_VALUE"""),"HTML/CSS")</f>
        <v>HTML/CSS</v>
      </c>
      <c r="G8684" s="1" t="str">
        <f>IFERROR(__xludf.DUMMYFUNCTION("""COMPUTED_VALUE"""),"JavaScript")</f>
        <v>JavaScript</v>
      </c>
      <c r="H8684" s="1" t="str">
        <f>IFERROR(__xludf.DUMMYFUNCTION("""COMPUTED_VALUE"""),"TypeScript")</f>
        <v>TypeScript</v>
      </c>
    </row>
    <row r="8685">
      <c r="B8685" s="1" t="str">
        <f>IFERROR(__xludf.DUMMYFUNCTION("""COMPUTED_VALUE"""),"C#;JavaScript;SQL")</f>
        <v>C#;JavaScript;SQL</v>
      </c>
      <c r="E8685" s="1" t="str">
        <f>IFERROR(__xludf.DUMMYFUNCTION("UNIQUE(SPLIT(B8685,"";""))"),"C#")</f>
        <v>C#</v>
      </c>
      <c r="F8685" s="1" t="str">
        <f>IFERROR(__xludf.DUMMYFUNCTION("""COMPUTED_VALUE"""),"JavaScript")</f>
        <v>JavaScript</v>
      </c>
      <c r="G8685" s="1" t="str">
        <f>IFERROR(__xludf.DUMMYFUNCTION("""COMPUTED_VALUE"""),"SQL")</f>
        <v>SQL</v>
      </c>
    </row>
    <row r="8686">
      <c r="B8686" s="1" t="str">
        <f>IFERROR(__xludf.DUMMYFUNCTION("""COMPUTED_VALUE"""),"Bash/Shell/PowerShell;HTML/CSS;Java;JavaScript;Kotlin;PHP;Python;Ruby;SQL;Other(s):")</f>
        <v>Bash/Shell/PowerShell;HTML/CSS;Java;JavaScript;Kotlin;PHP;Python;Ruby;SQL;Other(s):</v>
      </c>
      <c r="E8686" s="1" t="str">
        <f>IFERROR(__xludf.DUMMYFUNCTION("UNIQUE(SPLIT(B8686,"";""))"),"Bash/Shell/PowerShell")</f>
        <v>Bash/Shell/PowerShell</v>
      </c>
      <c r="F8686" s="1" t="str">
        <f>IFERROR(__xludf.DUMMYFUNCTION("""COMPUTED_VALUE"""),"HTML/CSS")</f>
        <v>HTML/CSS</v>
      </c>
      <c r="G8686" s="1" t="str">
        <f>IFERROR(__xludf.DUMMYFUNCTION("""COMPUTED_VALUE"""),"Java")</f>
        <v>Java</v>
      </c>
      <c r="H8686" s="1" t="str">
        <f>IFERROR(__xludf.DUMMYFUNCTION("""COMPUTED_VALUE"""),"JavaScript")</f>
        <v>JavaScript</v>
      </c>
      <c r="I8686" s="1" t="str">
        <f>IFERROR(__xludf.DUMMYFUNCTION("""COMPUTED_VALUE"""),"Kotlin")</f>
        <v>Kotlin</v>
      </c>
      <c r="J8686" s="1" t="str">
        <f>IFERROR(__xludf.DUMMYFUNCTION("""COMPUTED_VALUE"""),"PHP")</f>
        <v>PHP</v>
      </c>
      <c r="K8686" s="1" t="str">
        <f>IFERROR(__xludf.DUMMYFUNCTION("""COMPUTED_VALUE"""),"Python")</f>
        <v>Python</v>
      </c>
      <c r="L8686" s="1" t="str">
        <f>IFERROR(__xludf.DUMMYFUNCTION("""COMPUTED_VALUE"""),"Ruby")</f>
        <v>Ruby</v>
      </c>
      <c r="M8686" s="1" t="str">
        <f>IFERROR(__xludf.DUMMYFUNCTION("""COMPUTED_VALUE"""),"SQL")</f>
        <v>SQL</v>
      </c>
      <c r="N8686" s="1" t="str">
        <f>IFERROR(__xludf.DUMMYFUNCTION("""COMPUTED_VALUE"""),"Other(s):")</f>
        <v>Other(s):</v>
      </c>
    </row>
    <row r="8687">
      <c r="B8687" s="1" t="str">
        <f>IFERROR(__xludf.DUMMYFUNCTION("""COMPUTED_VALUE"""),"Bash/Shell/PowerShell;C;C++;C#;Java;Python;R")</f>
        <v>Bash/Shell/PowerShell;C;C++;C#;Java;Python;R</v>
      </c>
      <c r="E8687" s="1" t="str">
        <f>IFERROR(__xludf.DUMMYFUNCTION("UNIQUE(SPLIT(B8687,"";""))"),"Bash/Shell/PowerShell")</f>
        <v>Bash/Shell/PowerShell</v>
      </c>
      <c r="F8687" s="1" t="str">
        <f>IFERROR(__xludf.DUMMYFUNCTION("""COMPUTED_VALUE"""),"C")</f>
        <v>C</v>
      </c>
      <c r="G8687" s="1" t="str">
        <f>IFERROR(__xludf.DUMMYFUNCTION("""COMPUTED_VALUE"""),"C++")</f>
        <v>C++</v>
      </c>
      <c r="H8687" s="1" t="str">
        <f>IFERROR(__xludf.DUMMYFUNCTION("""COMPUTED_VALUE"""),"C#")</f>
        <v>C#</v>
      </c>
      <c r="I8687" s="1" t="str">
        <f>IFERROR(__xludf.DUMMYFUNCTION("""COMPUTED_VALUE"""),"Java")</f>
        <v>Java</v>
      </c>
      <c r="J8687" s="1" t="str">
        <f>IFERROR(__xludf.DUMMYFUNCTION("""COMPUTED_VALUE"""),"Python")</f>
        <v>Python</v>
      </c>
      <c r="K8687" s="1" t="str">
        <f>IFERROR(__xludf.DUMMYFUNCTION("""COMPUTED_VALUE"""),"R")</f>
        <v>R</v>
      </c>
    </row>
    <row r="8688">
      <c r="B8688" s="1" t="str">
        <f>IFERROR(__xludf.DUMMYFUNCTION("""COMPUTED_VALUE"""),"C++;HTML/CSS;Java;JavaScript;PHP;TypeScript")</f>
        <v>C++;HTML/CSS;Java;JavaScript;PHP;TypeScript</v>
      </c>
      <c r="E8688" s="1" t="str">
        <f>IFERROR(__xludf.DUMMYFUNCTION("UNIQUE(SPLIT(B8688,"";""))"),"C++")</f>
        <v>C++</v>
      </c>
      <c r="F8688" s="1" t="str">
        <f>IFERROR(__xludf.DUMMYFUNCTION("""COMPUTED_VALUE"""),"HTML/CSS")</f>
        <v>HTML/CSS</v>
      </c>
      <c r="G8688" s="1" t="str">
        <f>IFERROR(__xludf.DUMMYFUNCTION("""COMPUTED_VALUE"""),"Java")</f>
        <v>Java</v>
      </c>
      <c r="H8688" s="1" t="str">
        <f>IFERROR(__xludf.DUMMYFUNCTION("""COMPUTED_VALUE"""),"JavaScript")</f>
        <v>JavaScript</v>
      </c>
      <c r="I8688" s="1" t="str">
        <f>IFERROR(__xludf.DUMMYFUNCTION("""COMPUTED_VALUE"""),"PHP")</f>
        <v>PHP</v>
      </c>
      <c r="J8688" s="1" t="str">
        <f>IFERROR(__xludf.DUMMYFUNCTION("""COMPUTED_VALUE"""),"TypeScript")</f>
        <v>TypeScript</v>
      </c>
    </row>
    <row r="8689">
      <c r="B8689" s="1" t="str">
        <f>IFERROR(__xludf.DUMMYFUNCTION("""COMPUTED_VALUE"""),"C#;HTML/CSS;JavaScript;SQL;TypeScript")</f>
        <v>C#;HTML/CSS;JavaScript;SQL;TypeScript</v>
      </c>
      <c r="E8689" s="1" t="str">
        <f>IFERROR(__xludf.DUMMYFUNCTION("UNIQUE(SPLIT(B8689,"";""))"),"C#")</f>
        <v>C#</v>
      </c>
      <c r="F8689" s="1" t="str">
        <f>IFERROR(__xludf.DUMMYFUNCTION("""COMPUTED_VALUE"""),"HTML/CSS")</f>
        <v>HTML/CSS</v>
      </c>
      <c r="G8689" s="1" t="str">
        <f>IFERROR(__xludf.DUMMYFUNCTION("""COMPUTED_VALUE"""),"JavaScript")</f>
        <v>JavaScript</v>
      </c>
      <c r="H8689" s="1" t="str">
        <f>IFERROR(__xludf.DUMMYFUNCTION("""COMPUTED_VALUE"""),"SQL")</f>
        <v>SQL</v>
      </c>
      <c r="I8689" s="1" t="str">
        <f>IFERROR(__xludf.DUMMYFUNCTION("""COMPUTED_VALUE"""),"TypeScript")</f>
        <v>TypeScript</v>
      </c>
    </row>
    <row r="8690">
      <c r="B8690" s="1" t="str">
        <f>IFERROR(__xludf.DUMMYFUNCTION("""COMPUTED_VALUE"""),"Bash/Shell/PowerShell;C;C++;HTML/CSS;Java;Kotlin;Python;Other(s):")</f>
        <v>Bash/Shell/PowerShell;C;C++;HTML/CSS;Java;Kotlin;Python;Other(s):</v>
      </c>
      <c r="E8690" s="1" t="str">
        <f>IFERROR(__xludf.DUMMYFUNCTION("UNIQUE(SPLIT(B8690,"";""))"),"Bash/Shell/PowerShell")</f>
        <v>Bash/Shell/PowerShell</v>
      </c>
      <c r="F8690" s="1" t="str">
        <f>IFERROR(__xludf.DUMMYFUNCTION("""COMPUTED_VALUE"""),"C")</f>
        <v>C</v>
      </c>
      <c r="G8690" s="1" t="str">
        <f>IFERROR(__xludf.DUMMYFUNCTION("""COMPUTED_VALUE"""),"C++")</f>
        <v>C++</v>
      </c>
      <c r="H8690" s="1" t="str">
        <f>IFERROR(__xludf.DUMMYFUNCTION("""COMPUTED_VALUE"""),"HTML/CSS")</f>
        <v>HTML/CSS</v>
      </c>
      <c r="I8690" s="1" t="str">
        <f>IFERROR(__xludf.DUMMYFUNCTION("""COMPUTED_VALUE"""),"Java")</f>
        <v>Java</v>
      </c>
      <c r="J8690" s="1" t="str">
        <f>IFERROR(__xludf.DUMMYFUNCTION("""COMPUTED_VALUE"""),"Kotlin")</f>
        <v>Kotlin</v>
      </c>
      <c r="K8690" s="1" t="str">
        <f>IFERROR(__xludf.DUMMYFUNCTION("""COMPUTED_VALUE"""),"Python")</f>
        <v>Python</v>
      </c>
      <c r="L8690" s="1" t="str">
        <f>IFERROR(__xludf.DUMMYFUNCTION("""COMPUTED_VALUE"""),"Other(s):")</f>
        <v>Other(s):</v>
      </c>
    </row>
    <row r="8691">
      <c r="B8691" s="1" t="str">
        <f>IFERROR(__xludf.DUMMYFUNCTION("""COMPUTED_VALUE"""),"Assembly;Bash/Shell/PowerShell;C;HTML/CSS;Java;JavaScript;PHP;SQL")</f>
        <v>Assembly;Bash/Shell/PowerShell;C;HTML/CSS;Java;JavaScript;PHP;SQL</v>
      </c>
      <c r="E8691" s="1" t="str">
        <f>IFERROR(__xludf.DUMMYFUNCTION("UNIQUE(SPLIT(B8691,"";""))"),"Assembly")</f>
        <v>Assembly</v>
      </c>
      <c r="F8691" s="1" t="str">
        <f>IFERROR(__xludf.DUMMYFUNCTION("""COMPUTED_VALUE"""),"Bash/Shell/PowerShell")</f>
        <v>Bash/Shell/PowerShell</v>
      </c>
      <c r="G8691" s="1" t="str">
        <f>IFERROR(__xludf.DUMMYFUNCTION("""COMPUTED_VALUE"""),"C")</f>
        <v>C</v>
      </c>
      <c r="H8691" s="1" t="str">
        <f>IFERROR(__xludf.DUMMYFUNCTION("""COMPUTED_VALUE"""),"HTML/CSS")</f>
        <v>HTML/CSS</v>
      </c>
      <c r="I8691" s="1" t="str">
        <f>IFERROR(__xludf.DUMMYFUNCTION("""COMPUTED_VALUE"""),"Java")</f>
        <v>Java</v>
      </c>
      <c r="J8691" s="1" t="str">
        <f>IFERROR(__xludf.DUMMYFUNCTION("""COMPUTED_VALUE"""),"JavaScript")</f>
        <v>JavaScript</v>
      </c>
      <c r="K8691" s="1" t="str">
        <f>IFERROR(__xludf.DUMMYFUNCTION("""COMPUTED_VALUE"""),"PHP")</f>
        <v>PHP</v>
      </c>
      <c r="L8691" s="1" t="str">
        <f>IFERROR(__xludf.DUMMYFUNCTION("""COMPUTED_VALUE"""),"SQL")</f>
        <v>SQL</v>
      </c>
    </row>
    <row r="8692">
      <c r="B8692" s="1" t="str">
        <f>IFERROR(__xludf.DUMMYFUNCTION("""COMPUTED_VALUE"""),"HTML/CSS;JavaScript;PHP;SQL")</f>
        <v>HTML/CSS;JavaScript;PHP;SQL</v>
      </c>
      <c r="E8692" s="1" t="str">
        <f>IFERROR(__xludf.DUMMYFUNCTION("UNIQUE(SPLIT(B8692,"";""))"),"HTML/CSS")</f>
        <v>HTML/CSS</v>
      </c>
      <c r="F8692" s="1" t="str">
        <f>IFERROR(__xludf.DUMMYFUNCTION("""COMPUTED_VALUE"""),"JavaScript")</f>
        <v>JavaScript</v>
      </c>
      <c r="G8692" s="1" t="str">
        <f>IFERROR(__xludf.DUMMYFUNCTION("""COMPUTED_VALUE"""),"PHP")</f>
        <v>PHP</v>
      </c>
      <c r="H8692" s="1" t="str">
        <f>IFERROR(__xludf.DUMMYFUNCTION("""COMPUTED_VALUE"""),"SQL")</f>
        <v>SQL</v>
      </c>
    </row>
    <row r="8693">
      <c r="B8693" s="1" t="str">
        <f>IFERROR(__xludf.DUMMYFUNCTION("""COMPUTED_VALUE"""),"HTML/CSS;JavaScript;PHP")</f>
        <v>HTML/CSS;JavaScript;PHP</v>
      </c>
      <c r="E8693" s="1" t="str">
        <f>IFERROR(__xludf.DUMMYFUNCTION("UNIQUE(SPLIT(B8693,"";""))"),"HTML/CSS")</f>
        <v>HTML/CSS</v>
      </c>
      <c r="F8693" s="1" t="str">
        <f>IFERROR(__xludf.DUMMYFUNCTION("""COMPUTED_VALUE"""),"JavaScript")</f>
        <v>JavaScript</v>
      </c>
      <c r="G8693" s="1" t="str">
        <f>IFERROR(__xludf.DUMMYFUNCTION("""COMPUTED_VALUE"""),"PHP")</f>
        <v>PHP</v>
      </c>
    </row>
    <row r="8694">
      <c r="B8694" s="1" t="str">
        <f>IFERROR(__xludf.DUMMYFUNCTION("""COMPUTED_VALUE"""),"Bash/Shell/PowerShell;C++;Go;HTML/CSS;JavaScript;Python;SQL")</f>
        <v>Bash/Shell/PowerShell;C++;Go;HTML/CSS;JavaScript;Python;SQL</v>
      </c>
      <c r="E8694" s="1" t="str">
        <f>IFERROR(__xludf.DUMMYFUNCTION("UNIQUE(SPLIT(B8694,"";""))"),"Bash/Shell/PowerShell")</f>
        <v>Bash/Shell/PowerShell</v>
      </c>
      <c r="F8694" s="1" t="str">
        <f>IFERROR(__xludf.DUMMYFUNCTION("""COMPUTED_VALUE"""),"C++")</f>
        <v>C++</v>
      </c>
      <c r="G8694" s="1" t="str">
        <f>IFERROR(__xludf.DUMMYFUNCTION("""COMPUTED_VALUE"""),"Go")</f>
        <v>Go</v>
      </c>
      <c r="H8694" s="1" t="str">
        <f>IFERROR(__xludf.DUMMYFUNCTION("""COMPUTED_VALUE"""),"HTML/CSS")</f>
        <v>HTML/CSS</v>
      </c>
      <c r="I8694" s="1" t="str">
        <f>IFERROR(__xludf.DUMMYFUNCTION("""COMPUTED_VALUE"""),"JavaScript")</f>
        <v>JavaScript</v>
      </c>
      <c r="J8694" s="1" t="str">
        <f>IFERROR(__xludf.DUMMYFUNCTION("""COMPUTED_VALUE"""),"Python")</f>
        <v>Python</v>
      </c>
      <c r="K8694" s="1" t="str">
        <f>IFERROR(__xludf.DUMMYFUNCTION("""COMPUTED_VALUE"""),"SQL")</f>
        <v>SQL</v>
      </c>
    </row>
    <row r="8695">
      <c r="B8695" s="1" t="str">
        <f>IFERROR(__xludf.DUMMYFUNCTION("""COMPUTED_VALUE"""),"Bash/Shell/PowerShell;HTML/CSS;JavaScript;R;SQL")</f>
        <v>Bash/Shell/PowerShell;HTML/CSS;JavaScript;R;SQL</v>
      </c>
      <c r="E8695" s="1" t="str">
        <f>IFERROR(__xludf.DUMMYFUNCTION("UNIQUE(SPLIT(B8695,"";""))"),"Bash/Shell/PowerShell")</f>
        <v>Bash/Shell/PowerShell</v>
      </c>
      <c r="F8695" s="1" t="str">
        <f>IFERROR(__xludf.DUMMYFUNCTION("""COMPUTED_VALUE"""),"HTML/CSS")</f>
        <v>HTML/CSS</v>
      </c>
      <c r="G8695" s="1" t="str">
        <f>IFERROR(__xludf.DUMMYFUNCTION("""COMPUTED_VALUE"""),"JavaScript")</f>
        <v>JavaScript</v>
      </c>
      <c r="H8695" s="1" t="str">
        <f>IFERROR(__xludf.DUMMYFUNCTION("""COMPUTED_VALUE"""),"R")</f>
        <v>R</v>
      </c>
      <c r="I8695" s="1" t="str">
        <f>IFERROR(__xludf.DUMMYFUNCTION("""COMPUTED_VALUE"""),"SQL")</f>
        <v>SQL</v>
      </c>
    </row>
    <row r="8696">
      <c r="B8696" s="1" t="str">
        <f>IFERROR(__xludf.DUMMYFUNCTION("""COMPUTED_VALUE"""),"Bash/Shell/PowerShell;HTML/CSS;TypeScript")</f>
        <v>Bash/Shell/PowerShell;HTML/CSS;TypeScript</v>
      </c>
      <c r="E8696" s="1" t="str">
        <f>IFERROR(__xludf.DUMMYFUNCTION("UNIQUE(SPLIT(B8696,"";""))"),"Bash/Shell/PowerShell")</f>
        <v>Bash/Shell/PowerShell</v>
      </c>
      <c r="F8696" s="1" t="str">
        <f>IFERROR(__xludf.DUMMYFUNCTION("""COMPUTED_VALUE"""),"HTML/CSS")</f>
        <v>HTML/CSS</v>
      </c>
      <c r="G8696" s="1" t="str">
        <f>IFERROR(__xludf.DUMMYFUNCTION("""COMPUTED_VALUE"""),"TypeScript")</f>
        <v>TypeScript</v>
      </c>
    </row>
    <row r="8697">
      <c r="B8697" s="1" t="str">
        <f>IFERROR(__xludf.DUMMYFUNCTION("""COMPUTED_VALUE"""),"HTML/CSS;JavaScript;PHP;SQL")</f>
        <v>HTML/CSS;JavaScript;PHP;SQL</v>
      </c>
      <c r="E8697" s="1" t="str">
        <f>IFERROR(__xludf.DUMMYFUNCTION("UNIQUE(SPLIT(B8697,"";""))"),"HTML/CSS")</f>
        <v>HTML/CSS</v>
      </c>
      <c r="F8697" s="1" t="str">
        <f>IFERROR(__xludf.DUMMYFUNCTION("""COMPUTED_VALUE"""),"JavaScript")</f>
        <v>JavaScript</v>
      </c>
      <c r="G8697" s="1" t="str">
        <f>IFERROR(__xludf.DUMMYFUNCTION("""COMPUTED_VALUE"""),"PHP")</f>
        <v>PHP</v>
      </c>
      <c r="H8697" s="1" t="str">
        <f>IFERROR(__xludf.DUMMYFUNCTION("""COMPUTED_VALUE"""),"SQL")</f>
        <v>SQL</v>
      </c>
    </row>
    <row r="8698">
      <c r="B8698" s="1" t="str">
        <f>IFERROR(__xludf.DUMMYFUNCTION("""COMPUTED_VALUE"""),"Bash/Shell/PowerShell;C;HTML/CSS;Java;JavaScript;Python;Scala;SQL")</f>
        <v>Bash/Shell/PowerShell;C;HTML/CSS;Java;JavaScript;Python;Scala;SQL</v>
      </c>
      <c r="E8698" s="1" t="str">
        <f>IFERROR(__xludf.DUMMYFUNCTION("UNIQUE(SPLIT(B8698,"";""))"),"Bash/Shell/PowerShell")</f>
        <v>Bash/Shell/PowerShell</v>
      </c>
      <c r="F8698" s="1" t="str">
        <f>IFERROR(__xludf.DUMMYFUNCTION("""COMPUTED_VALUE"""),"C")</f>
        <v>C</v>
      </c>
      <c r="G8698" s="1" t="str">
        <f>IFERROR(__xludf.DUMMYFUNCTION("""COMPUTED_VALUE"""),"HTML/CSS")</f>
        <v>HTML/CSS</v>
      </c>
      <c r="H8698" s="1" t="str">
        <f>IFERROR(__xludf.DUMMYFUNCTION("""COMPUTED_VALUE"""),"Java")</f>
        <v>Java</v>
      </c>
      <c r="I8698" s="1" t="str">
        <f>IFERROR(__xludf.DUMMYFUNCTION("""COMPUTED_VALUE"""),"JavaScript")</f>
        <v>JavaScript</v>
      </c>
      <c r="J8698" s="1" t="str">
        <f>IFERROR(__xludf.DUMMYFUNCTION("""COMPUTED_VALUE"""),"Python")</f>
        <v>Python</v>
      </c>
      <c r="K8698" s="1" t="str">
        <f>IFERROR(__xludf.DUMMYFUNCTION("""COMPUTED_VALUE"""),"Scala")</f>
        <v>Scala</v>
      </c>
      <c r="L8698" s="1" t="str">
        <f>IFERROR(__xludf.DUMMYFUNCTION("""COMPUTED_VALUE"""),"SQL")</f>
        <v>SQL</v>
      </c>
    </row>
    <row r="8699">
      <c r="B8699" s="1" t="str">
        <f>IFERROR(__xludf.DUMMYFUNCTION("""COMPUTED_VALUE"""),"C#;Java")</f>
        <v>C#;Java</v>
      </c>
      <c r="E8699" s="1" t="str">
        <f>IFERROR(__xludf.DUMMYFUNCTION("UNIQUE(SPLIT(B8699,"";""))"),"C#")</f>
        <v>C#</v>
      </c>
      <c r="F8699" s="1" t="str">
        <f>IFERROR(__xludf.DUMMYFUNCTION("""COMPUTED_VALUE"""),"Java")</f>
        <v>Java</v>
      </c>
    </row>
    <row r="8700">
      <c r="B8700" s="1" t="str">
        <f>IFERROR(__xludf.DUMMYFUNCTION("""COMPUTED_VALUE"""),"C#;HTML/CSS;JavaScript")</f>
        <v>C#;HTML/CSS;JavaScript</v>
      </c>
      <c r="E8700" s="1" t="str">
        <f>IFERROR(__xludf.DUMMYFUNCTION("UNIQUE(SPLIT(B8700,"";""))"),"C#")</f>
        <v>C#</v>
      </c>
      <c r="F8700" s="1" t="str">
        <f>IFERROR(__xludf.DUMMYFUNCTION("""COMPUTED_VALUE"""),"HTML/CSS")</f>
        <v>HTML/CSS</v>
      </c>
      <c r="G8700" s="1" t="str">
        <f>IFERROR(__xludf.DUMMYFUNCTION("""COMPUTED_VALUE"""),"JavaScript")</f>
        <v>JavaScript</v>
      </c>
    </row>
    <row r="8701">
      <c r="B8701" s="1" t="str">
        <f>IFERROR(__xludf.DUMMYFUNCTION("""COMPUTED_VALUE"""),"C;C++;HTML/CSS;JavaScript;Python;SQL")</f>
        <v>C;C++;HTML/CSS;JavaScript;Python;SQL</v>
      </c>
      <c r="E8701" s="1" t="str">
        <f>IFERROR(__xludf.DUMMYFUNCTION("UNIQUE(SPLIT(B8701,"";""))"),"C")</f>
        <v>C</v>
      </c>
      <c r="F8701" s="1" t="str">
        <f>IFERROR(__xludf.DUMMYFUNCTION("""COMPUTED_VALUE"""),"C++")</f>
        <v>C++</v>
      </c>
      <c r="G8701" s="1" t="str">
        <f>IFERROR(__xludf.DUMMYFUNCTION("""COMPUTED_VALUE"""),"HTML/CSS")</f>
        <v>HTML/CSS</v>
      </c>
      <c r="H8701" s="1" t="str">
        <f>IFERROR(__xludf.DUMMYFUNCTION("""COMPUTED_VALUE"""),"JavaScript")</f>
        <v>JavaScript</v>
      </c>
      <c r="I8701" s="1" t="str">
        <f>IFERROR(__xludf.DUMMYFUNCTION("""COMPUTED_VALUE"""),"Python")</f>
        <v>Python</v>
      </c>
      <c r="J8701" s="1" t="str">
        <f>IFERROR(__xludf.DUMMYFUNCTION("""COMPUTED_VALUE"""),"SQL")</f>
        <v>SQL</v>
      </c>
    </row>
    <row r="8702">
      <c r="B8702" s="1" t="str">
        <f>IFERROR(__xludf.DUMMYFUNCTION("""COMPUTED_VALUE"""),"Bash/Shell/PowerShell;Java;JavaScript;Python;SQL;TypeScript")</f>
        <v>Bash/Shell/PowerShell;Java;JavaScript;Python;SQL;TypeScript</v>
      </c>
      <c r="E8702" s="1" t="str">
        <f>IFERROR(__xludf.DUMMYFUNCTION("UNIQUE(SPLIT(B8702,"";""))"),"Bash/Shell/PowerShell")</f>
        <v>Bash/Shell/PowerShell</v>
      </c>
      <c r="F8702" s="1" t="str">
        <f>IFERROR(__xludf.DUMMYFUNCTION("""COMPUTED_VALUE"""),"Java")</f>
        <v>Java</v>
      </c>
      <c r="G8702" s="1" t="str">
        <f>IFERROR(__xludf.DUMMYFUNCTION("""COMPUTED_VALUE"""),"JavaScript")</f>
        <v>JavaScript</v>
      </c>
      <c r="H8702" s="1" t="str">
        <f>IFERROR(__xludf.DUMMYFUNCTION("""COMPUTED_VALUE"""),"Python")</f>
        <v>Python</v>
      </c>
      <c r="I8702" s="1" t="str">
        <f>IFERROR(__xludf.DUMMYFUNCTION("""COMPUTED_VALUE"""),"SQL")</f>
        <v>SQL</v>
      </c>
      <c r="J8702" s="1" t="str">
        <f>IFERROR(__xludf.DUMMYFUNCTION("""COMPUTED_VALUE"""),"TypeScript")</f>
        <v>TypeScript</v>
      </c>
    </row>
    <row r="8703">
      <c r="B8703" s="1" t="str">
        <f>IFERROR(__xludf.DUMMYFUNCTION("""COMPUTED_VALUE"""),"Bash/Shell/PowerShell;Python")</f>
        <v>Bash/Shell/PowerShell;Python</v>
      </c>
      <c r="E8703" s="1" t="str">
        <f>IFERROR(__xludf.DUMMYFUNCTION("UNIQUE(SPLIT(B8703,"";""))"),"Bash/Shell/PowerShell")</f>
        <v>Bash/Shell/PowerShell</v>
      </c>
      <c r="F8703" s="1" t="str">
        <f>IFERROR(__xludf.DUMMYFUNCTION("""COMPUTED_VALUE"""),"Python")</f>
        <v>Python</v>
      </c>
    </row>
    <row r="8704">
      <c r="B8704" s="1" t="str">
        <f>IFERROR(__xludf.DUMMYFUNCTION("""COMPUTED_VALUE"""),"HTML/CSS;Java;JavaScript")</f>
        <v>HTML/CSS;Java;JavaScript</v>
      </c>
      <c r="E8704" s="1" t="str">
        <f>IFERROR(__xludf.DUMMYFUNCTION("UNIQUE(SPLIT(B8704,"";""))"),"HTML/CSS")</f>
        <v>HTML/CSS</v>
      </c>
      <c r="F8704" s="1" t="str">
        <f>IFERROR(__xludf.DUMMYFUNCTION("""COMPUTED_VALUE"""),"Java")</f>
        <v>Java</v>
      </c>
      <c r="G8704" s="1" t="str">
        <f>IFERROR(__xludf.DUMMYFUNCTION("""COMPUTED_VALUE"""),"JavaScript")</f>
        <v>JavaScript</v>
      </c>
    </row>
    <row r="8705">
      <c r="B8705" s="1" t="str">
        <f>IFERROR(__xludf.DUMMYFUNCTION("""COMPUTED_VALUE"""),"C#;HTML/CSS;Java;JavaScript;Python;SQL;TypeScript")</f>
        <v>C#;HTML/CSS;Java;JavaScript;Python;SQL;TypeScript</v>
      </c>
      <c r="E8705" s="1" t="str">
        <f>IFERROR(__xludf.DUMMYFUNCTION("UNIQUE(SPLIT(B8705,"";""))"),"C#")</f>
        <v>C#</v>
      </c>
      <c r="F8705" s="1" t="str">
        <f>IFERROR(__xludf.DUMMYFUNCTION("""COMPUTED_VALUE"""),"HTML/CSS")</f>
        <v>HTML/CSS</v>
      </c>
      <c r="G8705" s="1" t="str">
        <f>IFERROR(__xludf.DUMMYFUNCTION("""COMPUTED_VALUE"""),"Java")</f>
        <v>Java</v>
      </c>
      <c r="H8705" s="1" t="str">
        <f>IFERROR(__xludf.DUMMYFUNCTION("""COMPUTED_VALUE"""),"JavaScript")</f>
        <v>JavaScript</v>
      </c>
      <c r="I8705" s="1" t="str">
        <f>IFERROR(__xludf.DUMMYFUNCTION("""COMPUTED_VALUE"""),"Python")</f>
        <v>Python</v>
      </c>
      <c r="J8705" s="1" t="str">
        <f>IFERROR(__xludf.DUMMYFUNCTION("""COMPUTED_VALUE"""),"SQL")</f>
        <v>SQL</v>
      </c>
      <c r="K8705" s="1" t="str">
        <f>IFERROR(__xludf.DUMMYFUNCTION("""COMPUTED_VALUE"""),"TypeScript")</f>
        <v>TypeScript</v>
      </c>
    </row>
    <row r="8706">
      <c r="B8706" s="1" t="str">
        <f>IFERROR(__xludf.DUMMYFUNCTION("""COMPUTED_VALUE"""),"Bash/Shell/PowerShell;C#;Java;SQL;VBA;Other(s):")</f>
        <v>Bash/Shell/PowerShell;C#;Java;SQL;VBA;Other(s):</v>
      </c>
      <c r="E8706" s="1" t="str">
        <f>IFERROR(__xludf.DUMMYFUNCTION("UNIQUE(SPLIT(B8706,"";""))"),"Bash/Shell/PowerShell")</f>
        <v>Bash/Shell/PowerShell</v>
      </c>
      <c r="F8706" s="1" t="str">
        <f>IFERROR(__xludf.DUMMYFUNCTION("""COMPUTED_VALUE"""),"C#")</f>
        <v>C#</v>
      </c>
      <c r="G8706" s="1" t="str">
        <f>IFERROR(__xludf.DUMMYFUNCTION("""COMPUTED_VALUE"""),"Java")</f>
        <v>Java</v>
      </c>
      <c r="H8706" s="1" t="str">
        <f>IFERROR(__xludf.DUMMYFUNCTION("""COMPUTED_VALUE"""),"SQL")</f>
        <v>SQL</v>
      </c>
      <c r="I8706" s="1" t="str">
        <f>IFERROR(__xludf.DUMMYFUNCTION("""COMPUTED_VALUE"""),"VBA")</f>
        <v>VBA</v>
      </c>
      <c r="J8706" s="1" t="str">
        <f>IFERROR(__xludf.DUMMYFUNCTION("""COMPUTED_VALUE"""),"Other(s):")</f>
        <v>Other(s):</v>
      </c>
    </row>
    <row r="8707">
      <c r="B8707" s="1" t="str">
        <f>IFERROR(__xludf.DUMMYFUNCTION("""COMPUTED_VALUE"""),"Bash/Shell/PowerShell;HTML/CSS;JavaScript;PHP;SQL;TypeScript;Other(s):")</f>
        <v>Bash/Shell/PowerShell;HTML/CSS;JavaScript;PHP;SQL;TypeScript;Other(s):</v>
      </c>
      <c r="E8707" s="1" t="str">
        <f>IFERROR(__xludf.DUMMYFUNCTION("UNIQUE(SPLIT(B8707,"";""))"),"Bash/Shell/PowerShell")</f>
        <v>Bash/Shell/PowerShell</v>
      </c>
      <c r="F8707" s="1" t="str">
        <f>IFERROR(__xludf.DUMMYFUNCTION("""COMPUTED_VALUE"""),"HTML/CSS")</f>
        <v>HTML/CSS</v>
      </c>
      <c r="G8707" s="1" t="str">
        <f>IFERROR(__xludf.DUMMYFUNCTION("""COMPUTED_VALUE"""),"JavaScript")</f>
        <v>JavaScript</v>
      </c>
      <c r="H8707" s="1" t="str">
        <f>IFERROR(__xludf.DUMMYFUNCTION("""COMPUTED_VALUE"""),"PHP")</f>
        <v>PHP</v>
      </c>
      <c r="I8707" s="1" t="str">
        <f>IFERROR(__xludf.DUMMYFUNCTION("""COMPUTED_VALUE"""),"SQL")</f>
        <v>SQL</v>
      </c>
      <c r="J8707" s="1" t="str">
        <f>IFERROR(__xludf.DUMMYFUNCTION("""COMPUTED_VALUE"""),"TypeScript")</f>
        <v>TypeScript</v>
      </c>
      <c r="K8707" s="1" t="str">
        <f>IFERROR(__xludf.DUMMYFUNCTION("""COMPUTED_VALUE"""),"Other(s):")</f>
        <v>Other(s):</v>
      </c>
    </row>
    <row r="8708">
      <c r="B8708" s="1" t="str">
        <f>IFERROR(__xludf.DUMMYFUNCTION("""COMPUTED_VALUE"""),"HTML/CSS;Java;JavaScript;PHP;SQL")</f>
        <v>HTML/CSS;Java;JavaScript;PHP;SQL</v>
      </c>
      <c r="E8708" s="1" t="str">
        <f>IFERROR(__xludf.DUMMYFUNCTION("UNIQUE(SPLIT(B8708,"";""))"),"HTML/CSS")</f>
        <v>HTML/CSS</v>
      </c>
      <c r="F8708" s="1" t="str">
        <f>IFERROR(__xludf.DUMMYFUNCTION("""COMPUTED_VALUE"""),"Java")</f>
        <v>Java</v>
      </c>
      <c r="G8708" s="1" t="str">
        <f>IFERROR(__xludf.DUMMYFUNCTION("""COMPUTED_VALUE"""),"JavaScript")</f>
        <v>JavaScript</v>
      </c>
      <c r="H8708" s="1" t="str">
        <f>IFERROR(__xludf.DUMMYFUNCTION("""COMPUTED_VALUE"""),"PHP")</f>
        <v>PHP</v>
      </c>
      <c r="I8708" s="1" t="str">
        <f>IFERROR(__xludf.DUMMYFUNCTION("""COMPUTED_VALUE"""),"SQL")</f>
        <v>SQL</v>
      </c>
    </row>
    <row r="8709">
      <c r="B8709" s="1" t="str">
        <f>IFERROR(__xludf.DUMMYFUNCTION("""COMPUTED_VALUE"""),"Bash/Shell/PowerShell;HTML/CSS;JavaScript;PHP")</f>
        <v>Bash/Shell/PowerShell;HTML/CSS;JavaScript;PHP</v>
      </c>
      <c r="E8709" s="1" t="str">
        <f>IFERROR(__xludf.DUMMYFUNCTION("UNIQUE(SPLIT(B8709,"";""))"),"Bash/Shell/PowerShell")</f>
        <v>Bash/Shell/PowerShell</v>
      </c>
      <c r="F8709" s="1" t="str">
        <f>IFERROR(__xludf.DUMMYFUNCTION("""COMPUTED_VALUE"""),"HTML/CSS")</f>
        <v>HTML/CSS</v>
      </c>
      <c r="G8709" s="1" t="str">
        <f>IFERROR(__xludf.DUMMYFUNCTION("""COMPUTED_VALUE"""),"JavaScript")</f>
        <v>JavaScript</v>
      </c>
      <c r="H8709" s="1" t="str">
        <f>IFERROR(__xludf.DUMMYFUNCTION("""COMPUTED_VALUE"""),"PHP")</f>
        <v>PHP</v>
      </c>
    </row>
    <row r="8710">
      <c r="B8710" s="1" t="str">
        <f>IFERROR(__xludf.DUMMYFUNCTION("""COMPUTED_VALUE"""),"HTML/CSS;Java;JavaScript;PHP;Python;Scala;SQL")</f>
        <v>HTML/CSS;Java;JavaScript;PHP;Python;Scala;SQL</v>
      </c>
      <c r="E8710" s="1" t="str">
        <f>IFERROR(__xludf.DUMMYFUNCTION("UNIQUE(SPLIT(B8710,"";""))"),"HTML/CSS")</f>
        <v>HTML/CSS</v>
      </c>
      <c r="F8710" s="1" t="str">
        <f>IFERROR(__xludf.DUMMYFUNCTION("""COMPUTED_VALUE"""),"Java")</f>
        <v>Java</v>
      </c>
      <c r="G8710" s="1" t="str">
        <f>IFERROR(__xludf.DUMMYFUNCTION("""COMPUTED_VALUE"""),"JavaScript")</f>
        <v>JavaScript</v>
      </c>
      <c r="H8710" s="1" t="str">
        <f>IFERROR(__xludf.DUMMYFUNCTION("""COMPUTED_VALUE"""),"PHP")</f>
        <v>PHP</v>
      </c>
      <c r="I8710" s="1" t="str">
        <f>IFERROR(__xludf.DUMMYFUNCTION("""COMPUTED_VALUE"""),"Python")</f>
        <v>Python</v>
      </c>
      <c r="J8710" s="1" t="str">
        <f>IFERROR(__xludf.DUMMYFUNCTION("""COMPUTED_VALUE"""),"Scala")</f>
        <v>Scala</v>
      </c>
      <c r="K8710" s="1" t="str">
        <f>IFERROR(__xludf.DUMMYFUNCTION("""COMPUTED_VALUE"""),"SQL")</f>
        <v>SQL</v>
      </c>
    </row>
    <row r="8711">
      <c r="B8711" s="1" t="str">
        <f>IFERROR(__xludf.DUMMYFUNCTION("""COMPUTED_VALUE"""),"C#;HTML/CSS;JavaScript;PHP;Swift")</f>
        <v>C#;HTML/CSS;JavaScript;PHP;Swift</v>
      </c>
      <c r="E8711" s="1" t="str">
        <f>IFERROR(__xludf.DUMMYFUNCTION("UNIQUE(SPLIT(B8711,"";""))"),"C#")</f>
        <v>C#</v>
      </c>
      <c r="F8711" s="1" t="str">
        <f>IFERROR(__xludf.DUMMYFUNCTION("""COMPUTED_VALUE"""),"HTML/CSS")</f>
        <v>HTML/CSS</v>
      </c>
      <c r="G8711" s="1" t="str">
        <f>IFERROR(__xludf.DUMMYFUNCTION("""COMPUTED_VALUE"""),"JavaScript")</f>
        <v>JavaScript</v>
      </c>
      <c r="H8711" s="1" t="str">
        <f>IFERROR(__xludf.DUMMYFUNCTION("""COMPUTED_VALUE"""),"PHP")</f>
        <v>PHP</v>
      </c>
      <c r="I8711" s="1" t="str">
        <f>IFERROR(__xludf.DUMMYFUNCTION("""COMPUTED_VALUE"""),"Swift")</f>
        <v>Swift</v>
      </c>
    </row>
    <row r="8712">
      <c r="B8712" s="1" t="str">
        <f>IFERROR(__xludf.DUMMYFUNCTION("""COMPUTED_VALUE"""),"Bash/Shell/PowerShell;C;C++;C#;HTML/CSS;Java;JavaScript;PHP;R;SQL")</f>
        <v>Bash/Shell/PowerShell;C;C++;C#;HTML/CSS;Java;JavaScript;PHP;R;SQL</v>
      </c>
      <c r="E8712" s="1" t="str">
        <f>IFERROR(__xludf.DUMMYFUNCTION("UNIQUE(SPLIT(B8712,"";""))"),"Bash/Shell/PowerShell")</f>
        <v>Bash/Shell/PowerShell</v>
      </c>
      <c r="F8712" s="1" t="str">
        <f>IFERROR(__xludf.DUMMYFUNCTION("""COMPUTED_VALUE"""),"C")</f>
        <v>C</v>
      </c>
      <c r="G8712" s="1" t="str">
        <f>IFERROR(__xludf.DUMMYFUNCTION("""COMPUTED_VALUE"""),"C++")</f>
        <v>C++</v>
      </c>
      <c r="H8712" s="1" t="str">
        <f>IFERROR(__xludf.DUMMYFUNCTION("""COMPUTED_VALUE"""),"C#")</f>
        <v>C#</v>
      </c>
      <c r="I8712" s="1" t="str">
        <f>IFERROR(__xludf.DUMMYFUNCTION("""COMPUTED_VALUE"""),"HTML/CSS")</f>
        <v>HTML/CSS</v>
      </c>
      <c r="J8712" s="1" t="str">
        <f>IFERROR(__xludf.DUMMYFUNCTION("""COMPUTED_VALUE"""),"Java")</f>
        <v>Java</v>
      </c>
      <c r="K8712" s="1" t="str">
        <f>IFERROR(__xludf.DUMMYFUNCTION("""COMPUTED_VALUE"""),"JavaScript")</f>
        <v>JavaScript</v>
      </c>
      <c r="L8712" s="1" t="str">
        <f>IFERROR(__xludf.DUMMYFUNCTION("""COMPUTED_VALUE"""),"PHP")</f>
        <v>PHP</v>
      </c>
      <c r="M8712" s="1" t="str">
        <f>IFERROR(__xludf.DUMMYFUNCTION("""COMPUTED_VALUE"""),"R")</f>
        <v>R</v>
      </c>
      <c r="N8712" s="1" t="str">
        <f>IFERROR(__xludf.DUMMYFUNCTION("""COMPUTED_VALUE"""),"SQL")</f>
        <v>SQL</v>
      </c>
    </row>
    <row r="8713">
      <c r="B8713" s="1" t="str">
        <f>IFERROR(__xludf.DUMMYFUNCTION("""COMPUTED_VALUE"""),"Bash/Shell/PowerShell;Elixir;Go;HTML/CSS;JavaScript;Ruby;TypeScript")</f>
        <v>Bash/Shell/PowerShell;Elixir;Go;HTML/CSS;JavaScript;Ruby;TypeScript</v>
      </c>
      <c r="E8713" s="1" t="str">
        <f>IFERROR(__xludf.DUMMYFUNCTION("UNIQUE(SPLIT(B8713,"";""))"),"Bash/Shell/PowerShell")</f>
        <v>Bash/Shell/PowerShell</v>
      </c>
      <c r="F8713" s="1" t="str">
        <f>IFERROR(__xludf.DUMMYFUNCTION("""COMPUTED_VALUE"""),"Elixir")</f>
        <v>Elixir</v>
      </c>
      <c r="G8713" s="1" t="str">
        <f>IFERROR(__xludf.DUMMYFUNCTION("""COMPUTED_VALUE"""),"Go")</f>
        <v>Go</v>
      </c>
      <c r="H8713" s="1" t="str">
        <f>IFERROR(__xludf.DUMMYFUNCTION("""COMPUTED_VALUE"""),"HTML/CSS")</f>
        <v>HTML/CSS</v>
      </c>
      <c r="I8713" s="1" t="str">
        <f>IFERROR(__xludf.DUMMYFUNCTION("""COMPUTED_VALUE"""),"JavaScript")</f>
        <v>JavaScript</v>
      </c>
      <c r="J8713" s="1" t="str">
        <f>IFERROR(__xludf.DUMMYFUNCTION("""COMPUTED_VALUE"""),"Ruby")</f>
        <v>Ruby</v>
      </c>
      <c r="K8713" s="1" t="str">
        <f>IFERROR(__xludf.DUMMYFUNCTION("""COMPUTED_VALUE"""),"TypeScript")</f>
        <v>TypeScript</v>
      </c>
    </row>
    <row r="8714">
      <c r="B8714" s="1" t="str">
        <f>IFERROR(__xludf.DUMMYFUNCTION("""COMPUTED_VALUE"""),"HTML/CSS;JavaScript;PHP;Python;SQL;Swift")</f>
        <v>HTML/CSS;JavaScript;PHP;Python;SQL;Swift</v>
      </c>
      <c r="E8714" s="1" t="str">
        <f>IFERROR(__xludf.DUMMYFUNCTION("UNIQUE(SPLIT(B8714,"";""))"),"HTML/CSS")</f>
        <v>HTML/CSS</v>
      </c>
      <c r="F8714" s="1" t="str">
        <f>IFERROR(__xludf.DUMMYFUNCTION("""COMPUTED_VALUE"""),"JavaScript")</f>
        <v>JavaScript</v>
      </c>
      <c r="G8714" s="1" t="str">
        <f>IFERROR(__xludf.DUMMYFUNCTION("""COMPUTED_VALUE"""),"PHP")</f>
        <v>PHP</v>
      </c>
      <c r="H8714" s="1" t="str">
        <f>IFERROR(__xludf.DUMMYFUNCTION("""COMPUTED_VALUE"""),"Python")</f>
        <v>Python</v>
      </c>
      <c r="I8714" s="1" t="str">
        <f>IFERROR(__xludf.DUMMYFUNCTION("""COMPUTED_VALUE"""),"SQL")</f>
        <v>SQL</v>
      </c>
      <c r="J8714" s="1" t="str">
        <f>IFERROR(__xludf.DUMMYFUNCTION("""COMPUTED_VALUE"""),"Swift")</f>
        <v>Swift</v>
      </c>
    </row>
    <row r="8715">
      <c r="B8715" s="1" t="str">
        <f>IFERROR(__xludf.DUMMYFUNCTION("""COMPUTED_VALUE"""),"Java;JavaScript;Python;TypeScript")</f>
        <v>Java;JavaScript;Python;TypeScript</v>
      </c>
      <c r="E8715" s="1" t="str">
        <f>IFERROR(__xludf.DUMMYFUNCTION("UNIQUE(SPLIT(B8715,"";""))"),"Java")</f>
        <v>Java</v>
      </c>
      <c r="F8715" s="1" t="str">
        <f>IFERROR(__xludf.DUMMYFUNCTION("""COMPUTED_VALUE"""),"JavaScript")</f>
        <v>JavaScript</v>
      </c>
      <c r="G8715" s="1" t="str">
        <f>IFERROR(__xludf.DUMMYFUNCTION("""COMPUTED_VALUE"""),"Python")</f>
        <v>Python</v>
      </c>
      <c r="H8715" s="1" t="str">
        <f>IFERROR(__xludf.DUMMYFUNCTION("""COMPUTED_VALUE"""),"TypeScript")</f>
        <v>TypeScript</v>
      </c>
    </row>
    <row r="8716">
      <c r="B8716" s="1" t="str">
        <f>IFERROR(__xludf.DUMMYFUNCTION("""COMPUTED_VALUE"""),"Java;JavaScript;Python;SQL")</f>
        <v>Java;JavaScript;Python;SQL</v>
      </c>
      <c r="E8716" s="1" t="str">
        <f>IFERROR(__xludf.DUMMYFUNCTION("UNIQUE(SPLIT(B8716,"";""))"),"Java")</f>
        <v>Java</v>
      </c>
      <c r="F8716" s="1" t="str">
        <f>IFERROR(__xludf.DUMMYFUNCTION("""COMPUTED_VALUE"""),"JavaScript")</f>
        <v>JavaScript</v>
      </c>
      <c r="G8716" s="1" t="str">
        <f>IFERROR(__xludf.DUMMYFUNCTION("""COMPUTED_VALUE"""),"Python")</f>
        <v>Python</v>
      </c>
      <c r="H8716" s="1" t="str">
        <f>IFERROR(__xludf.DUMMYFUNCTION("""COMPUTED_VALUE"""),"SQL")</f>
        <v>SQL</v>
      </c>
    </row>
    <row r="8717">
      <c r="B8717" s="1" t="str">
        <f>IFERROR(__xludf.DUMMYFUNCTION("""COMPUTED_VALUE"""),"C#;HTML/CSS;SQL;TypeScript")</f>
        <v>C#;HTML/CSS;SQL;TypeScript</v>
      </c>
      <c r="E8717" s="1" t="str">
        <f>IFERROR(__xludf.DUMMYFUNCTION("UNIQUE(SPLIT(B8717,"";""))"),"C#")</f>
        <v>C#</v>
      </c>
      <c r="F8717" s="1" t="str">
        <f>IFERROR(__xludf.DUMMYFUNCTION("""COMPUTED_VALUE"""),"HTML/CSS")</f>
        <v>HTML/CSS</v>
      </c>
      <c r="G8717" s="1" t="str">
        <f>IFERROR(__xludf.DUMMYFUNCTION("""COMPUTED_VALUE"""),"SQL")</f>
        <v>SQL</v>
      </c>
      <c r="H8717" s="1" t="str">
        <f>IFERROR(__xludf.DUMMYFUNCTION("""COMPUTED_VALUE"""),"TypeScript")</f>
        <v>TypeScript</v>
      </c>
    </row>
    <row r="8718">
      <c r="B8718" s="1" t="str">
        <f>IFERROR(__xludf.DUMMYFUNCTION("""COMPUTED_VALUE"""),"Bash/Shell/PowerShell;HTML/CSS;Java;JavaScript;SQL")</f>
        <v>Bash/Shell/PowerShell;HTML/CSS;Java;JavaScript;SQL</v>
      </c>
      <c r="E8718" s="1" t="str">
        <f>IFERROR(__xludf.DUMMYFUNCTION("UNIQUE(SPLIT(B8718,"";""))"),"Bash/Shell/PowerShell")</f>
        <v>Bash/Shell/PowerShell</v>
      </c>
      <c r="F8718" s="1" t="str">
        <f>IFERROR(__xludf.DUMMYFUNCTION("""COMPUTED_VALUE"""),"HTML/CSS")</f>
        <v>HTML/CSS</v>
      </c>
      <c r="G8718" s="1" t="str">
        <f>IFERROR(__xludf.DUMMYFUNCTION("""COMPUTED_VALUE"""),"Java")</f>
        <v>Java</v>
      </c>
      <c r="H8718" s="1" t="str">
        <f>IFERROR(__xludf.DUMMYFUNCTION("""COMPUTED_VALUE"""),"JavaScript")</f>
        <v>JavaScript</v>
      </c>
      <c r="I8718" s="1" t="str">
        <f>IFERROR(__xludf.DUMMYFUNCTION("""COMPUTED_VALUE"""),"SQL")</f>
        <v>SQL</v>
      </c>
    </row>
    <row r="8719">
      <c r="B8719" s="1" t="str">
        <f>IFERROR(__xludf.DUMMYFUNCTION("""COMPUTED_VALUE"""),"HTML/CSS;JavaScript;Ruby")</f>
        <v>HTML/CSS;JavaScript;Ruby</v>
      </c>
      <c r="E8719" s="1" t="str">
        <f>IFERROR(__xludf.DUMMYFUNCTION("UNIQUE(SPLIT(B8719,"";""))"),"HTML/CSS")</f>
        <v>HTML/CSS</v>
      </c>
      <c r="F8719" s="1" t="str">
        <f>IFERROR(__xludf.DUMMYFUNCTION("""COMPUTED_VALUE"""),"JavaScript")</f>
        <v>JavaScript</v>
      </c>
      <c r="G8719" s="1" t="str">
        <f>IFERROR(__xludf.DUMMYFUNCTION("""COMPUTED_VALUE"""),"Ruby")</f>
        <v>Ruby</v>
      </c>
    </row>
    <row r="8720">
      <c r="B8720" s="1" t="str">
        <f>IFERROR(__xludf.DUMMYFUNCTION("""COMPUTED_VALUE"""),"Bash/Shell/PowerShell;C;C++;Java;Python;R")</f>
        <v>Bash/Shell/PowerShell;C;C++;Java;Python;R</v>
      </c>
      <c r="E8720" s="1" t="str">
        <f>IFERROR(__xludf.DUMMYFUNCTION("UNIQUE(SPLIT(B8720,"";""))"),"Bash/Shell/PowerShell")</f>
        <v>Bash/Shell/PowerShell</v>
      </c>
      <c r="F8720" s="1" t="str">
        <f>IFERROR(__xludf.DUMMYFUNCTION("""COMPUTED_VALUE"""),"C")</f>
        <v>C</v>
      </c>
      <c r="G8720" s="1" t="str">
        <f>IFERROR(__xludf.DUMMYFUNCTION("""COMPUTED_VALUE"""),"C++")</f>
        <v>C++</v>
      </c>
      <c r="H8720" s="1" t="str">
        <f>IFERROR(__xludf.DUMMYFUNCTION("""COMPUTED_VALUE"""),"Java")</f>
        <v>Java</v>
      </c>
      <c r="I8720" s="1" t="str">
        <f>IFERROR(__xludf.DUMMYFUNCTION("""COMPUTED_VALUE"""),"Python")</f>
        <v>Python</v>
      </c>
      <c r="J8720" s="1" t="str">
        <f>IFERROR(__xludf.DUMMYFUNCTION("""COMPUTED_VALUE"""),"R")</f>
        <v>R</v>
      </c>
    </row>
    <row r="8721">
      <c r="B8721" s="1" t="str">
        <f>IFERROR(__xludf.DUMMYFUNCTION("""COMPUTED_VALUE"""),"Bash/Shell/PowerShell;HTML/CSS;Java;JavaScript;Python;SQL")</f>
        <v>Bash/Shell/PowerShell;HTML/CSS;Java;JavaScript;Python;SQL</v>
      </c>
      <c r="E8721" s="1" t="str">
        <f>IFERROR(__xludf.DUMMYFUNCTION("UNIQUE(SPLIT(B8721,"";""))"),"Bash/Shell/PowerShell")</f>
        <v>Bash/Shell/PowerShell</v>
      </c>
      <c r="F8721" s="1" t="str">
        <f>IFERROR(__xludf.DUMMYFUNCTION("""COMPUTED_VALUE"""),"HTML/CSS")</f>
        <v>HTML/CSS</v>
      </c>
      <c r="G8721" s="1" t="str">
        <f>IFERROR(__xludf.DUMMYFUNCTION("""COMPUTED_VALUE"""),"Java")</f>
        <v>Java</v>
      </c>
      <c r="H8721" s="1" t="str">
        <f>IFERROR(__xludf.DUMMYFUNCTION("""COMPUTED_VALUE"""),"JavaScript")</f>
        <v>JavaScript</v>
      </c>
      <c r="I8721" s="1" t="str">
        <f>IFERROR(__xludf.DUMMYFUNCTION("""COMPUTED_VALUE"""),"Python")</f>
        <v>Python</v>
      </c>
      <c r="J8721" s="1" t="str">
        <f>IFERROR(__xludf.DUMMYFUNCTION("""COMPUTED_VALUE"""),"SQL")</f>
        <v>SQL</v>
      </c>
    </row>
    <row r="8722">
      <c r="B8722" s="1" t="str">
        <f>IFERROR(__xludf.DUMMYFUNCTION("""COMPUTED_VALUE"""),"Bash/Shell/PowerShell;C;C++;HTML/CSS;Java;JavaScript;Kotlin;PHP;Python")</f>
        <v>Bash/Shell/PowerShell;C;C++;HTML/CSS;Java;JavaScript;Kotlin;PHP;Python</v>
      </c>
      <c r="E8722" s="1" t="str">
        <f>IFERROR(__xludf.DUMMYFUNCTION("UNIQUE(SPLIT(B8722,"";""))"),"Bash/Shell/PowerShell")</f>
        <v>Bash/Shell/PowerShell</v>
      </c>
      <c r="F8722" s="1" t="str">
        <f>IFERROR(__xludf.DUMMYFUNCTION("""COMPUTED_VALUE"""),"C")</f>
        <v>C</v>
      </c>
      <c r="G8722" s="1" t="str">
        <f>IFERROR(__xludf.DUMMYFUNCTION("""COMPUTED_VALUE"""),"C++")</f>
        <v>C++</v>
      </c>
      <c r="H8722" s="1" t="str">
        <f>IFERROR(__xludf.DUMMYFUNCTION("""COMPUTED_VALUE"""),"HTML/CSS")</f>
        <v>HTML/CSS</v>
      </c>
      <c r="I8722" s="1" t="str">
        <f>IFERROR(__xludf.DUMMYFUNCTION("""COMPUTED_VALUE"""),"Java")</f>
        <v>Java</v>
      </c>
      <c r="J8722" s="1" t="str">
        <f>IFERROR(__xludf.DUMMYFUNCTION("""COMPUTED_VALUE"""),"JavaScript")</f>
        <v>JavaScript</v>
      </c>
      <c r="K8722" s="1" t="str">
        <f>IFERROR(__xludf.DUMMYFUNCTION("""COMPUTED_VALUE"""),"Kotlin")</f>
        <v>Kotlin</v>
      </c>
      <c r="L8722" s="1" t="str">
        <f>IFERROR(__xludf.DUMMYFUNCTION("""COMPUTED_VALUE"""),"PHP")</f>
        <v>PHP</v>
      </c>
      <c r="M8722" s="1" t="str">
        <f>IFERROR(__xludf.DUMMYFUNCTION("""COMPUTED_VALUE"""),"Python")</f>
        <v>Python</v>
      </c>
    </row>
    <row r="8723">
      <c r="B8723" s="1" t="str">
        <f>IFERROR(__xludf.DUMMYFUNCTION("""COMPUTED_VALUE"""),"C;C++;HTML/CSS;Java;JavaScript;Python")</f>
        <v>C;C++;HTML/CSS;Java;JavaScript;Python</v>
      </c>
      <c r="E8723" s="1" t="str">
        <f>IFERROR(__xludf.DUMMYFUNCTION("UNIQUE(SPLIT(B8723,"";""))"),"C")</f>
        <v>C</v>
      </c>
      <c r="F8723" s="1" t="str">
        <f>IFERROR(__xludf.DUMMYFUNCTION("""COMPUTED_VALUE"""),"C++")</f>
        <v>C++</v>
      </c>
      <c r="G8723" s="1" t="str">
        <f>IFERROR(__xludf.DUMMYFUNCTION("""COMPUTED_VALUE"""),"HTML/CSS")</f>
        <v>HTML/CSS</v>
      </c>
      <c r="H8723" s="1" t="str">
        <f>IFERROR(__xludf.DUMMYFUNCTION("""COMPUTED_VALUE"""),"Java")</f>
        <v>Java</v>
      </c>
      <c r="I8723" s="1" t="str">
        <f>IFERROR(__xludf.DUMMYFUNCTION("""COMPUTED_VALUE"""),"JavaScript")</f>
        <v>JavaScript</v>
      </c>
      <c r="J8723" s="1" t="str">
        <f>IFERROR(__xludf.DUMMYFUNCTION("""COMPUTED_VALUE"""),"Python")</f>
        <v>Python</v>
      </c>
    </row>
    <row r="8724">
      <c r="B8724" s="1" t="str">
        <f>IFERROR(__xludf.DUMMYFUNCTION("""COMPUTED_VALUE"""),"Bash/Shell/PowerShell;Python;R;Ruby")</f>
        <v>Bash/Shell/PowerShell;Python;R;Ruby</v>
      </c>
      <c r="E8724" s="1" t="str">
        <f>IFERROR(__xludf.DUMMYFUNCTION("UNIQUE(SPLIT(B8724,"";""))"),"Bash/Shell/PowerShell")</f>
        <v>Bash/Shell/PowerShell</v>
      </c>
      <c r="F8724" s="1" t="str">
        <f>IFERROR(__xludf.DUMMYFUNCTION("""COMPUTED_VALUE"""),"Python")</f>
        <v>Python</v>
      </c>
      <c r="G8724" s="1" t="str">
        <f>IFERROR(__xludf.DUMMYFUNCTION("""COMPUTED_VALUE"""),"R")</f>
        <v>R</v>
      </c>
      <c r="H8724" s="1" t="str">
        <f>IFERROR(__xludf.DUMMYFUNCTION("""COMPUTED_VALUE"""),"Ruby")</f>
        <v>Ruby</v>
      </c>
    </row>
    <row r="8725">
      <c r="B8725" s="1" t="str">
        <f>IFERROR(__xludf.DUMMYFUNCTION("""COMPUTED_VALUE"""),"Python;Other(s):")</f>
        <v>Python;Other(s):</v>
      </c>
      <c r="E8725" s="1" t="str">
        <f>IFERROR(__xludf.DUMMYFUNCTION("UNIQUE(SPLIT(B8725,"";""))"),"Python")</f>
        <v>Python</v>
      </c>
      <c r="F8725" s="1" t="str">
        <f>IFERROR(__xludf.DUMMYFUNCTION("""COMPUTED_VALUE"""),"Other(s):")</f>
        <v>Other(s):</v>
      </c>
    </row>
    <row r="8726">
      <c r="B8726" s="1" t="str">
        <f>IFERROR(__xludf.DUMMYFUNCTION("""COMPUTED_VALUE"""),"C#;HTML/CSS;JavaScript;TypeScript;Other(s):")</f>
        <v>C#;HTML/CSS;JavaScript;TypeScript;Other(s):</v>
      </c>
      <c r="E8726" s="1" t="str">
        <f>IFERROR(__xludf.DUMMYFUNCTION("UNIQUE(SPLIT(B8726,"";""))"),"C#")</f>
        <v>C#</v>
      </c>
      <c r="F8726" s="1" t="str">
        <f>IFERROR(__xludf.DUMMYFUNCTION("""COMPUTED_VALUE"""),"HTML/CSS")</f>
        <v>HTML/CSS</v>
      </c>
      <c r="G8726" s="1" t="str">
        <f>IFERROR(__xludf.DUMMYFUNCTION("""COMPUTED_VALUE"""),"JavaScript")</f>
        <v>JavaScript</v>
      </c>
      <c r="H8726" s="1" t="str">
        <f>IFERROR(__xludf.DUMMYFUNCTION("""COMPUTED_VALUE"""),"TypeScript")</f>
        <v>TypeScript</v>
      </c>
      <c r="I8726" s="1" t="str">
        <f>IFERROR(__xludf.DUMMYFUNCTION("""COMPUTED_VALUE"""),"Other(s):")</f>
        <v>Other(s):</v>
      </c>
    </row>
    <row r="8727">
      <c r="B8727" s="1" t="str">
        <f>IFERROR(__xludf.DUMMYFUNCTION("""COMPUTED_VALUE"""),"Bash/Shell/PowerShell;C;C++;HTML/CSS;Java;Python")</f>
        <v>Bash/Shell/PowerShell;C;C++;HTML/CSS;Java;Python</v>
      </c>
      <c r="E8727" s="1" t="str">
        <f>IFERROR(__xludf.DUMMYFUNCTION("UNIQUE(SPLIT(B8727,"";""))"),"Bash/Shell/PowerShell")</f>
        <v>Bash/Shell/PowerShell</v>
      </c>
      <c r="F8727" s="1" t="str">
        <f>IFERROR(__xludf.DUMMYFUNCTION("""COMPUTED_VALUE"""),"C")</f>
        <v>C</v>
      </c>
      <c r="G8727" s="1" t="str">
        <f>IFERROR(__xludf.DUMMYFUNCTION("""COMPUTED_VALUE"""),"C++")</f>
        <v>C++</v>
      </c>
      <c r="H8727" s="1" t="str">
        <f>IFERROR(__xludf.DUMMYFUNCTION("""COMPUTED_VALUE"""),"HTML/CSS")</f>
        <v>HTML/CSS</v>
      </c>
      <c r="I8727" s="1" t="str">
        <f>IFERROR(__xludf.DUMMYFUNCTION("""COMPUTED_VALUE"""),"Java")</f>
        <v>Java</v>
      </c>
      <c r="J8727" s="1" t="str">
        <f>IFERROR(__xludf.DUMMYFUNCTION("""COMPUTED_VALUE"""),"Python")</f>
        <v>Python</v>
      </c>
    </row>
    <row r="8728">
      <c r="B8728" s="1" t="str">
        <f>IFERROR(__xludf.DUMMYFUNCTION("""COMPUTED_VALUE"""),"Bash/Shell/PowerShell;HTML/CSS;VBA;Other(s):")</f>
        <v>Bash/Shell/PowerShell;HTML/CSS;VBA;Other(s):</v>
      </c>
      <c r="E8728" s="1" t="str">
        <f>IFERROR(__xludf.DUMMYFUNCTION("UNIQUE(SPLIT(B8728,"";""))"),"Bash/Shell/PowerShell")</f>
        <v>Bash/Shell/PowerShell</v>
      </c>
      <c r="F8728" s="1" t="str">
        <f>IFERROR(__xludf.DUMMYFUNCTION("""COMPUTED_VALUE"""),"HTML/CSS")</f>
        <v>HTML/CSS</v>
      </c>
      <c r="G8728" s="1" t="str">
        <f>IFERROR(__xludf.DUMMYFUNCTION("""COMPUTED_VALUE"""),"VBA")</f>
        <v>VBA</v>
      </c>
      <c r="H8728" s="1" t="str">
        <f>IFERROR(__xludf.DUMMYFUNCTION("""COMPUTED_VALUE"""),"Other(s):")</f>
        <v>Other(s):</v>
      </c>
    </row>
    <row r="8729">
      <c r="B8729" s="1" t="str">
        <f>IFERROR(__xludf.DUMMYFUNCTION("""COMPUTED_VALUE"""),"HTML/CSS;JavaScript;PHP")</f>
        <v>HTML/CSS;JavaScript;PHP</v>
      </c>
      <c r="E8729" s="1" t="str">
        <f>IFERROR(__xludf.DUMMYFUNCTION("UNIQUE(SPLIT(B8729,"";""))"),"HTML/CSS")</f>
        <v>HTML/CSS</v>
      </c>
      <c r="F8729" s="1" t="str">
        <f>IFERROR(__xludf.DUMMYFUNCTION("""COMPUTED_VALUE"""),"JavaScript")</f>
        <v>JavaScript</v>
      </c>
      <c r="G8729" s="1" t="str">
        <f>IFERROR(__xludf.DUMMYFUNCTION("""COMPUTED_VALUE"""),"PHP")</f>
        <v>PHP</v>
      </c>
    </row>
    <row r="8730">
      <c r="B8730" s="1" t="str">
        <f>IFERROR(__xludf.DUMMYFUNCTION("""COMPUTED_VALUE"""),"C;C++;SQL;VBA")</f>
        <v>C;C++;SQL;VBA</v>
      </c>
      <c r="E8730" s="1" t="str">
        <f>IFERROR(__xludf.DUMMYFUNCTION("UNIQUE(SPLIT(B8730,"";""))"),"C")</f>
        <v>C</v>
      </c>
      <c r="F8730" s="1" t="str">
        <f>IFERROR(__xludf.DUMMYFUNCTION("""COMPUTED_VALUE"""),"C++")</f>
        <v>C++</v>
      </c>
      <c r="G8730" s="1" t="str">
        <f>IFERROR(__xludf.DUMMYFUNCTION("""COMPUTED_VALUE"""),"SQL")</f>
        <v>SQL</v>
      </c>
      <c r="H8730" s="1" t="str">
        <f>IFERROR(__xludf.DUMMYFUNCTION("""COMPUTED_VALUE"""),"VBA")</f>
        <v>VBA</v>
      </c>
    </row>
    <row r="8731">
      <c r="B8731" s="1" t="str">
        <f>IFERROR(__xludf.DUMMYFUNCTION("""COMPUTED_VALUE"""),"Assembly;Bash/Shell/PowerShell;Other(s):")</f>
        <v>Assembly;Bash/Shell/PowerShell;Other(s):</v>
      </c>
      <c r="E8731" s="1" t="str">
        <f>IFERROR(__xludf.DUMMYFUNCTION("UNIQUE(SPLIT(B8731,"";""))"),"Assembly")</f>
        <v>Assembly</v>
      </c>
      <c r="F8731" s="1" t="str">
        <f>IFERROR(__xludf.DUMMYFUNCTION("""COMPUTED_VALUE"""),"Bash/Shell/PowerShell")</f>
        <v>Bash/Shell/PowerShell</v>
      </c>
      <c r="G8731" s="1" t="str">
        <f>IFERROR(__xludf.DUMMYFUNCTION("""COMPUTED_VALUE"""),"Other(s):")</f>
        <v>Other(s):</v>
      </c>
    </row>
    <row r="8732">
      <c r="B8732" s="1" t="str">
        <f>IFERROR(__xludf.DUMMYFUNCTION("""COMPUTED_VALUE"""),"C#;HTML/CSS;JavaScript;SQL")</f>
        <v>C#;HTML/CSS;JavaScript;SQL</v>
      </c>
      <c r="E8732" s="1" t="str">
        <f>IFERROR(__xludf.DUMMYFUNCTION("UNIQUE(SPLIT(B8732,"";""))"),"C#")</f>
        <v>C#</v>
      </c>
      <c r="F8732" s="1" t="str">
        <f>IFERROR(__xludf.DUMMYFUNCTION("""COMPUTED_VALUE"""),"HTML/CSS")</f>
        <v>HTML/CSS</v>
      </c>
      <c r="G8732" s="1" t="str">
        <f>IFERROR(__xludf.DUMMYFUNCTION("""COMPUTED_VALUE"""),"JavaScript")</f>
        <v>JavaScript</v>
      </c>
      <c r="H8732" s="1" t="str">
        <f>IFERROR(__xludf.DUMMYFUNCTION("""COMPUTED_VALUE"""),"SQL")</f>
        <v>SQL</v>
      </c>
    </row>
    <row r="8733">
      <c r="B8733" s="1" t="str">
        <f>IFERROR(__xludf.DUMMYFUNCTION("""COMPUTED_VALUE"""),"Assembly;Bash/Shell/PowerShell;C;C++;C#;HTML/CSS;Java;JavaScript;SQL;TypeScript")</f>
        <v>Assembly;Bash/Shell/PowerShell;C;C++;C#;HTML/CSS;Java;JavaScript;SQL;TypeScript</v>
      </c>
      <c r="E8733" s="1" t="str">
        <f>IFERROR(__xludf.DUMMYFUNCTION("UNIQUE(SPLIT(B8733,"";""))"),"Assembly")</f>
        <v>Assembly</v>
      </c>
      <c r="F8733" s="1" t="str">
        <f>IFERROR(__xludf.DUMMYFUNCTION("""COMPUTED_VALUE"""),"Bash/Shell/PowerShell")</f>
        <v>Bash/Shell/PowerShell</v>
      </c>
      <c r="G8733" s="1" t="str">
        <f>IFERROR(__xludf.DUMMYFUNCTION("""COMPUTED_VALUE"""),"C")</f>
        <v>C</v>
      </c>
      <c r="H8733" s="1" t="str">
        <f>IFERROR(__xludf.DUMMYFUNCTION("""COMPUTED_VALUE"""),"C++")</f>
        <v>C++</v>
      </c>
      <c r="I8733" s="1" t="str">
        <f>IFERROR(__xludf.DUMMYFUNCTION("""COMPUTED_VALUE"""),"C#")</f>
        <v>C#</v>
      </c>
      <c r="J8733" s="1" t="str">
        <f>IFERROR(__xludf.DUMMYFUNCTION("""COMPUTED_VALUE"""),"HTML/CSS")</f>
        <v>HTML/CSS</v>
      </c>
      <c r="K8733" s="1" t="str">
        <f>IFERROR(__xludf.DUMMYFUNCTION("""COMPUTED_VALUE"""),"Java")</f>
        <v>Java</v>
      </c>
      <c r="L8733" s="1" t="str">
        <f>IFERROR(__xludf.DUMMYFUNCTION("""COMPUTED_VALUE"""),"JavaScript")</f>
        <v>JavaScript</v>
      </c>
      <c r="M8733" s="1" t="str">
        <f>IFERROR(__xludf.DUMMYFUNCTION("""COMPUTED_VALUE"""),"SQL")</f>
        <v>SQL</v>
      </c>
      <c r="N8733" s="1" t="str">
        <f>IFERROR(__xludf.DUMMYFUNCTION("""COMPUTED_VALUE"""),"TypeScript")</f>
        <v>TypeScript</v>
      </c>
    </row>
    <row r="8734">
      <c r="B8734" s="1" t="str">
        <f>IFERROR(__xludf.DUMMYFUNCTION("""COMPUTED_VALUE"""),"Python")</f>
        <v>Python</v>
      </c>
      <c r="E8734" s="1" t="str">
        <f>IFERROR(__xludf.DUMMYFUNCTION("UNIQUE(SPLIT(B8734,"";""))"),"Python")</f>
        <v>Python</v>
      </c>
    </row>
    <row r="8735">
      <c r="B8735" s="1" t="str">
        <f>IFERROR(__xludf.DUMMYFUNCTION("""COMPUTED_VALUE"""),"Bash/Shell/PowerShell;C#;SQL")</f>
        <v>Bash/Shell/PowerShell;C#;SQL</v>
      </c>
      <c r="E8735" s="1" t="str">
        <f>IFERROR(__xludf.DUMMYFUNCTION("UNIQUE(SPLIT(B8735,"";""))"),"Bash/Shell/PowerShell")</f>
        <v>Bash/Shell/PowerShell</v>
      </c>
      <c r="F8735" s="1" t="str">
        <f>IFERROR(__xludf.DUMMYFUNCTION("""COMPUTED_VALUE"""),"C#")</f>
        <v>C#</v>
      </c>
      <c r="G8735" s="1" t="str">
        <f>IFERROR(__xludf.DUMMYFUNCTION("""COMPUTED_VALUE"""),"SQL")</f>
        <v>SQL</v>
      </c>
    </row>
    <row r="8736">
      <c r="B8736" s="1" t="str">
        <f>IFERROR(__xludf.DUMMYFUNCTION("""COMPUTED_VALUE"""),"Python;Other(s):")</f>
        <v>Python;Other(s):</v>
      </c>
      <c r="E8736" s="1" t="str">
        <f>IFERROR(__xludf.DUMMYFUNCTION("UNIQUE(SPLIT(B8736,"";""))"),"Python")</f>
        <v>Python</v>
      </c>
      <c r="F8736" s="1" t="str">
        <f>IFERROR(__xludf.DUMMYFUNCTION("""COMPUTED_VALUE"""),"Other(s):")</f>
        <v>Other(s):</v>
      </c>
    </row>
    <row r="8737">
      <c r="B8737" s="1" t="str">
        <f>IFERROR(__xludf.DUMMYFUNCTION("""COMPUTED_VALUE"""),"Java;Python")</f>
        <v>Java;Python</v>
      </c>
      <c r="E8737" s="1" t="str">
        <f>IFERROR(__xludf.DUMMYFUNCTION("UNIQUE(SPLIT(B8737,"";""))"),"Java")</f>
        <v>Java</v>
      </c>
      <c r="F8737" s="1" t="str">
        <f>IFERROR(__xludf.DUMMYFUNCTION("""COMPUTED_VALUE"""),"Python")</f>
        <v>Python</v>
      </c>
    </row>
    <row r="8738">
      <c r="B8738" s="1" t="str">
        <f>IFERROR(__xludf.DUMMYFUNCTION("""COMPUTED_VALUE"""),"Bash/Shell/PowerShell;Java;Python;SQL")</f>
        <v>Bash/Shell/PowerShell;Java;Python;SQL</v>
      </c>
      <c r="E8738" s="1" t="str">
        <f>IFERROR(__xludf.DUMMYFUNCTION("UNIQUE(SPLIT(B8738,"";""))"),"Bash/Shell/PowerShell")</f>
        <v>Bash/Shell/PowerShell</v>
      </c>
      <c r="F8738" s="1" t="str">
        <f>IFERROR(__xludf.DUMMYFUNCTION("""COMPUTED_VALUE"""),"Java")</f>
        <v>Java</v>
      </c>
      <c r="G8738" s="1" t="str">
        <f>IFERROR(__xludf.DUMMYFUNCTION("""COMPUTED_VALUE"""),"Python")</f>
        <v>Python</v>
      </c>
      <c r="H8738" s="1" t="str">
        <f>IFERROR(__xludf.DUMMYFUNCTION("""COMPUTED_VALUE"""),"SQL")</f>
        <v>SQL</v>
      </c>
    </row>
    <row r="8739">
      <c r="B8739" s="1" t="str">
        <f>IFERROR(__xludf.DUMMYFUNCTION("""COMPUTED_VALUE"""),"Assembly;Bash/Shell/PowerShell;C;C++;HTML/CSS;Java;JavaScript;PHP;Python;Scala;SQL;TypeScript;Other(s):")</f>
        <v>Assembly;Bash/Shell/PowerShell;C;C++;HTML/CSS;Java;JavaScript;PHP;Python;Scala;SQL;TypeScript;Other(s):</v>
      </c>
      <c r="E8739" s="1" t="str">
        <f>IFERROR(__xludf.DUMMYFUNCTION("UNIQUE(SPLIT(B8739,"";""))"),"Assembly")</f>
        <v>Assembly</v>
      </c>
      <c r="F8739" s="1" t="str">
        <f>IFERROR(__xludf.DUMMYFUNCTION("""COMPUTED_VALUE"""),"Bash/Shell/PowerShell")</f>
        <v>Bash/Shell/PowerShell</v>
      </c>
      <c r="G8739" s="1" t="str">
        <f>IFERROR(__xludf.DUMMYFUNCTION("""COMPUTED_VALUE"""),"C")</f>
        <v>C</v>
      </c>
      <c r="H8739" s="1" t="str">
        <f>IFERROR(__xludf.DUMMYFUNCTION("""COMPUTED_VALUE"""),"C++")</f>
        <v>C++</v>
      </c>
      <c r="I8739" s="1" t="str">
        <f>IFERROR(__xludf.DUMMYFUNCTION("""COMPUTED_VALUE"""),"HTML/CSS")</f>
        <v>HTML/CSS</v>
      </c>
      <c r="J8739" s="1" t="str">
        <f>IFERROR(__xludf.DUMMYFUNCTION("""COMPUTED_VALUE"""),"Java")</f>
        <v>Java</v>
      </c>
      <c r="K8739" s="1" t="str">
        <f>IFERROR(__xludf.DUMMYFUNCTION("""COMPUTED_VALUE"""),"JavaScript")</f>
        <v>JavaScript</v>
      </c>
      <c r="L8739" s="1" t="str">
        <f>IFERROR(__xludf.DUMMYFUNCTION("""COMPUTED_VALUE"""),"PHP")</f>
        <v>PHP</v>
      </c>
      <c r="M8739" s="1" t="str">
        <f>IFERROR(__xludf.DUMMYFUNCTION("""COMPUTED_VALUE"""),"Python")</f>
        <v>Python</v>
      </c>
      <c r="N8739" s="1" t="str">
        <f>IFERROR(__xludf.DUMMYFUNCTION("""COMPUTED_VALUE"""),"Scala")</f>
        <v>Scala</v>
      </c>
      <c r="O8739" s="1" t="str">
        <f>IFERROR(__xludf.DUMMYFUNCTION("""COMPUTED_VALUE"""),"SQL")</f>
        <v>SQL</v>
      </c>
      <c r="P8739" s="1" t="str">
        <f>IFERROR(__xludf.DUMMYFUNCTION("""COMPUTED_VALUE"""),"TypeScript")</f>
        <v>TypeScript</v>
      </c>
      <c r="Q8739" s="1" t="str">
        <f>IFERROR(__xludf.DUMMYFUNCTION("""COMPUTED_VALUE"""),"Other(s):")</f>
        <v>Other(s):</v>
      </c>
    </row>
    <row r="8740">
      <c r="B8740" s="1" t="str">
        <f>IFERROR(__xludf.DUMMYFUNCTION("""COMPUTED_VALUE"""),"Go;JavaScript;Python")</f>
        <v>Go;JavaScript;Python</v>
      </c>
      <c r="E8740" s="1" t="str">
        <f>IFERROR(__xludf.DUMMYFUNCTION("UNIQUE(SPLIT(B8740,"";""))"),"Go")</f>
        <v>Go</v>
      </c>
      <c r="F8740" s="1" t="str">
        <f>IFERROR(__xludf.DUMMYFUNCTION("""COMPUTED_VALUE"""),"JavaScript")</f>
        <v>JavaScript</v>
      </c>
      <c r="G8740" s="1" t="str">
        <f>IFERROR(__xludf.DUMMYFUNCTION("""COMPUTED_VALUE"""),"Python")</f>
        <v>Python</v>
      </c>
    </row>
    <row r="8741">
      <c r="B8741" s="1" t="str">
        <f>IFERROR(__xludf.DUMMYFUNCTION("""COMPUTED_VALUE"""),"C#;HTML/CSS;JavaScript;SQL;Other(s):")</f>
        <v>C#;HTML/CSS;JavaScript;SQL;Other(s):</v>
      </c>
      <c r="E8741" s="1" t="str">
        <f>IFERROR(__xludf.DUMMYFUNCTION("UNIQUE(SPLIT(B8741,"";""))"),"C#")</f>
        <v>C#</v>
      </c>
      <c r="F8741" s="1" t="str">
        <f>IFERROR(__xludf.DUMMYFUNCTION("""COMPUTED_VALUE"""),"HTML/CSS")</f>
        <v>HTML/CSS</v>
      </c>
      <c r="G8741" s="1" t="str">
        <f>IFERROR(__xludf.DUMMYFUNCTION("""COMPUTED_VALUE"""),"JavaScript")</f>
        <v>JavaScript</v>
      </c>
      <c r="H8741" s="1" t="str">
        <f>IFERROR(__xludf.DUMMYFUNCTION("""COMPUTED_VALUE"""),"SQL")</f>
        <v>SQL</v>
      </c>
      <c r="I8741" s="1" t="str">
        <f>IFERROR(__xludf.DUMMYFUNCTION("""COMPUTED_VALUE"""),"Other(s):")</f>
        <v>Other(s):</v>
      </c>
    </row>
    <row r="8742">
      <c r="B8742" s="1" t="str">
        <f>IFERROR(__xludf.DUMMYFUNCTION("""COMPUTED_VALUE"""),"Assembly;C;C++;C#;Clojure;HTML/CSS;Java;JavaScript;Kotlin;Python;R;Rust;Scala")</f>
        <v>Assembly;C;C++;C#;Clojure;HTML/CSS;Java;JavaScript;Kotlin;Python;R;Rust;Scala</v>
      </c>
      <c r="E8742" s="1" t="str">
        <f>IFERROR(__xludf.DUMMYFUNCTION("UNIQUE(SPLIT(B8742,"";""))"),"Assembly")</f>
        <v>Assembly</v>
      </c>
      <c r="F8742" s="1" t="str">
        <f>IFERROR(__xludf.DUMMYFUNCTION("""COMPUTED_VALUE"""),"C")</f>
        <v>C</v>
      </c>
      <c r="G8742" s="1" t="str">
        <f>IFERROR(__xludf.DUMMYFUNCTION("""COMPUTED_VALUE"""),"C++")</f>
        <v>C++</v>
      </c>
      <c r="H8742" s="1" t="str">
        <f>IFERROR(__xludf.DUMMYFUNCTION("""COMPUTED_VALUE"""),"C#")</f>
        <v>C#</v>
      </c>
      <c r="I8742" s="1" t="str">
        <f>IFERROR(__xludf.DUMMYFUNCTION("""COMPUTED_VALUE"""),"Clojure")</f>
        <v>Clojure</v>
      </c>
      <c r="J8742" s="1" t="str">
        <f>IFERROR(__xludf.DUMMYFUNCTION("""COMPUTED_VALUE"""),"HTML/CSS")</f>
        <v>HTML/CSS</v>
      </c>
      <c r="K8742" s="1" t="str">
        <f>IFERROR(__xludf.DUMMYFUNCTION("""COMPUTED_VALUE"""),"Java")</f>
        <v>Java</v>
      </c>
      <c r="L8742" s="1" t="str">
        <f>IFERROR(__xludf.DUMMYFUNCTION("""COMPUTED_VALUE"""),"JavaScript")</f>
        <v>JavaScript</v>
      </c>
      <c r="M8742" s="1" t="str">
        <f>IFERROR(__xludf.DUMMYFUNCTION("""COMPUTED_VALUE"""),"Kotlin")</f>
        <v>Kotlin</v>
      </c>
      <c r="N8742" s="1" t="str">
        <f>IFERROR(__xludf.DUMMYFUNCTION("""COMPUTED_VALUE"""),"Python")</f>
        <v>Python</v>
      </c>
      <c r="O8742" s="1" t="str">
        <f>IFERROR(__xludf.DUMMYFUNCTION("""COMPUTED_VALUE"""),"R")</f>
        <v>R</v>
      </c>
      <c r="P8742" s="1" t="str">
        <f>IFERROR(__xludf.DUMMYFUNCTION("""COMPUTED_VALUE"""),"Rust")</f>
        <v>Rust</v>
      </c>
      <c r="Q8742" s="1" t="str">
        <f>IFERROR(__xludf.DUMMYFUNCTION("""COMPUTED_VALUE"""),"Scala")</f>
        <v>Scala</v>
      </c>
    </row>
    <row r="8743">
      <c r="B8743" s="1" t="str">
        <f>IFERROR(__xludf.DUMMYFUNCTION("""COMPUTED_VALUE"""),"Bash/Shell/PowerShell;C#;HTML/CSS;Java;JavaScript;Kotlin;SQL;TypeScript")</f>
        <v>Bash/Shell/PowerShell;C#;HTML/CSS;Java;JavaScript;Kotlin;SQL;TypeScript</v>
      </c>
      <c r="E8743" s="1" t="str">
        <f>IFERROR(__xludf.DUMMYFUNCTION("UNIQUE(SPLIT(B8743,"";""))"),"Bash/Shell/PowerShell")</f>
        <v>Bash/Shell/PowerShell</v>
      </c>
      <c r="F8743" s="1" t="str">
        <f>IFERROR(__xludf.DUMMYFUNCTION("""COMPUTED_VALUE"""),"C#")</f>
        <v>C#</v>
      </c>
      <c r="G8743" s="1" t="str">
        <f>IFERROR(__xludf.DUMMYFUNCTION("""COMPUTED_VALUE"""),"HTML/CSS")</f>
        <v>HTML/CSS</v>
      </c>
      <c r="H8743" s="1" t="str">
        <f>IFERROR(__xludf.DUMMYFUNCTION("""COMPUTED_VALUE"""),"Java")</f>
        <v>Java</v>
      </c>
      <c r="I8743" s="1" t="str">
        <f>IFERROR(__xludf.DUMMYFUNCTION("""COMPUTED_VALUE"""),"JavaScript")</f>
        <v>JavaScript</v>
      </c>
      <c r="J8743" s="1" t="str">
        <f>IFERROR(__xludf.DUMMYFUNCTION("""COMPUTED_VALUE"""),"Kotlin")</f>
        <v>Kotlin</v>
      </c>
      <c r="K8743" s="1" t="str">
        <f>IFERROR(__xludf.DUMMYFUNCTION("""COMPUTED_VALUE"""),"SQL")</f>
        <v>SQL</v>
      </c>
      <c r="L8743" s="1" t="str">
        <f>IFERROR(__xludf.DUMMYFUNCTION("""COMPUTED_VALUE"""),"TypeScript")</f>
        <v>TypeScript</v>
      </c>
    </row>
    <row r="8744">
      <c r="B8744" s="1" t="str">
        <f>IFERROR(__xludf.DUMMYFUNCTION("""COMPUTED_VALUE"""),"HTML/CSS;JavaScript;PHP;VBA")</f>
        <v>HTML/CSS;JavaScript;PHP;VBA</v>
      </c>
      <c r="E8744" s="1" t="str">
        <f>IFERROR(__xludf.DUMMYFUNCTION("UNIQUE(SPLIT(B8744,"";""))"),"HTML/CSS")</f>
        <v>HTML/CSS</v>
      </c>
      <c r="F8744" s="1" t="str">
        <f>IFERROR(__xludf.DUMMYFUNCTION("""COMPUTED_VALUE"""),"JavaScript")</f>
        <v>JavaScript</v>
      </c>
      <c r="G8744" s="1" t="str">
        <f>IFERROR(__xludf.DUMMYFUNCTION("""COMPUTED_VALUE"""),"PHP")</f>
        <v>PHP</v>
      </c>
      <c r="H8744" s="1" t="str">
        <f>IFERROR(__xludf.DUMMYFUNCTION("""COMPUTED_VALUE"""),"VBA")</f>
        <v>VBA</v>
      </c>
    </row>
    <row r="8745">
      <c r="B8745" s="1" t="str">
        <f>IFERROR(__xludf.DUMMYFUNCTION("""COMPUTED_VALUE"""),"Bash/Shell/PowerShell;HTML/CSS;Java;Scala")</f>
        <v>Bash/Shell/PowerShell;HTML/CSS;Java;Scala</v>
      </c>
      <c r="E8745" s="1" t="str">
        <f>IFERROR(__xludf.DUMMYFUNCTION("UNIQUE(SPLIT(B8745,"";""))"),"Bash/Shell/PowerShell")</f>
        <v>Bash/Shell/PowerShell</v>
      </c>
      <c r="F8745" s="1" t="str">
        <f>IFERROR(__xludf.DUMMYFUNCTION("""COMPUTED_VALUE"""),"HTML/CSS")</f>
        <v>HTML/CSS</v>
      </c>
      <c r="G8745" s="1" t="str">
        <f>IFERROR(__xludf.DUMMYFUNCTION("""COMPUTED_VALUE"""),"Java")</f>
        <v>Java</v>
      </c>
      <c r="H8745" s="1" t="str">
        <f>IFERROR(__xludf.DUMMYFUNCTION("""COMPUTED_VALUE"""),"Scala")</f>
        <v>Scala</v>
      </c>
    </row>
    <row r="8746">
      <c r="B8746" s="1" t="str">
        <f>IFERROR(__xludf.DUMMYFUNCTION("""COMPUTED_VALUE"""),"C;C++;HTML/CSS;JavaScript;Python;SQL")</f>
        <v>C;C++;HTML/CSS;JavaScript;Python;SQL</v>
      </c>
      <c r="E8746" s="1" t="str">
        <f>IFERROR(__xludf.DUMMYFUNCTION("UNIQUE(SPLIT(B8746,"";""))"),"C")</f>
        <v>C</v>
      </c>
      <c r="F8746" s="1" t="str">
        <f>IFERROR(__xludf.DUMMYFUNCTION("""COMPUTED_VALUE"""),"C++")</f>
        <v>C++</v>
      </c>
      <c r="G8746" s="1" t="str">
        <f>IFERROR(__xludf.DUMMYFUNCTION("""COMPUTED_VALUE"""),"HTML/CSS")</f>
        <v>HTML/CSS</v>
      </c>
      <c r="H8746" s="1" t="str">
        <f>IFERROR(__xludf.DUMMYFUNCTION("""COMPUTED_VALUE"""),"JavaScript")</f>
        <v>JavaScript</v>
      </c>
      <c r="I8746" s="1" t="str">
        <f>IFERROR(__xludf.DUMMYFUNCTION("""COMPUTED_VALUE"""),"Python")</f>
        <v>Python</v>
      </c>
      <c r="J8746" s="1" t="str">
        <f>IFERROR(__xludf.DUMMYFUNCTION("""COMPUTED_VALUE"""),"SQL")</f>
        <v>SQL</v>
      </c>
    </row>
    <row r="8747">
      <c r="B8747" s="1" t="str">
        <f>IFERROR(__xludf.DUMMYFUNCTION("""COMPUTED_VALUE"""),"C++;C#;Python")</f>
        <v>C++;C#;Python</v>
      </c>
      <c r="E8747" s="1" t="str">
        <f>IFERROR(__xludf.DUMMYFUNCTION("UNIQUE(SPLIT(B8747,"";""))"),"C++")</f>
        <v>C++</v>
      </c>
      <c r="F8747" s="1" t="str">
        <f>IFERROR(__xludf.DUMMYFUNCTION("""COMPUTED_VALUE"""),"C#")</f>
        <v>C#</v>
      </c>
      <c r="G8747" s="1" t="str">
        <f>IFERROR(__xludf.DUMMYFUNCTION("""COMPUTED_VALUE"""),"Python")</f>
        <v>Python</v>
      </c>
    </row>
    <row r="8748">
      <c r="B8748" s="1" t="str">
        <f>IFERROR(__xludf.DUMMYFUNCTION("""COMPUTED_VALUE"""),"C++;C#;Java;Python;Ruby;Scala")</f>
        <v>C++;C#;Java;Python;Ruby;Scala</v>
      </c>
      <c r="E8748" s="1" t="str">
        <f>IFERROR(__xludf.DUMMYFUNCTION("UNIQUE(SPLIT(B8748,"";""))"),"C++")</f>
        <v>C++</v>
      </c>
      <c r="F8748" s="1" t="str">
        <f>IFERROR(__xludf.DUMMYFUNCTION("""COMPUTED_VALUE"""),"C#")</f>
        <v>C#</v>
      </c>
      <c r="G8748" s="1" t="str">
        <f>IFERROR(__xludf.DUMMYFUNCTION("""COMPUTED_VALUE"""),"Java")</f>
        <v>Java</v>
      </c>
      <c r="H8748" s="1" t="str">
        <f>IFERROR(__xludf.DUMMYFUNCTION("""COMPUTED_VALUE"""),"Python")</f>
        <v>Python</v>
      </c>
      <c r="I8748" s="1" t="str">
        <f>IFERROR(__xludf.DUMMYFUNCTION("""COMPUTED_VALUE"""),"Ruby")</f>
        <v>Ruby</v>
      </c>
      <c r="J8748" s="1" t="str">
        <f>IFERROR(__xludf.DUMMYFUNCTION("""COMPUTED_VALUE"""),"Scala")</f>
        <v>Scala</v>
      </c>
    </row>
    <row r="8749">
      <c r="B8749" s="1" t="str">
        <f>IFERROR(__xludf.DUMMYFUNCTION("""COMPUTED_VALUE"""),"Python;SQL")</f>
        <v>Python;SQL</v>
      </c>
      <c r="E8749" s="1" t="str">
        <f>IFERROR(__xludf.DUMMYFUNCTION("UNIQUE(SPLIT(B8749,"";""))"),"Python")</f>
        <v>Python</v>
      </c>
      <c r="F8749" s="1" t="str">
        <f>IFERROR(__xludf.DUMMYFUNCTION("""COMPUTED_VALUE"""),"SQL")</f>
        <v>SQL</v>
      </c>
    </row>
    <row r="8750">
      <c r="B8750" s="1" t="str">
        <f>IFERROR(__xludf.DUMMYFUNCTION("""COMPUTED_VALUE"""),"C#;Python;SQL")</f>
        <v>C#;Python;SQL</v>
      </c>
      <c r="E8750" s="1" t="str">
        <f>IFERROR(__xludf.DUMMYFUNCTION("UNIQUE(SPLIT(B8750,"";""))"),"C#")</f>
        <v>C#</v>
      </c>
      <c r="F8750" s="1" t="str">
        <f>IFERROR(__xludf.DUMMYFUNCTION("""COMPUTED_VALUE"""),"Python")</f>
        <v>Python</v>
      </c>
      <c r="G8750" s="1" t="str">
        <f>IFERROR(__xludf.DUMMYFUNCTION("""COMPUTED_VALUE"""),"SQL")</f>
        <v>SQL</v>
      </c>
    </row>
    <row r="8751">
      <c r="B8751" s="1" t="str">
        <f>IFERROR(__xludf.DUMMYFUNCTION("""COMPUTED_VALUE"""),"Bash/Shell/PowerShell;HTML/CSS;Java;JavaScript;Python;Rust;SQL;TypeScript")</f>
        <v>Bash/Shell/PowerShell;HTML/CSS;Java;JavaScript;Python;Rust;SQL;TypeScript</v>
      </c>
      <c r="E8751" s="1" t="str">
        <f>IFERROR(__xludf.DUMMYFUNCTION("UNIQUE(SPLIT(B8751,"";""))"),"Bash/Shell/PowerShell")</f>
        <v>Bash/Shell/PowerShell</v>
      </c>
      <c r="F8751" s="1" t="str">
        <f>IFERROR(__xludf.DUMMYFUNCTION("""COMPUTED_VALUE"""),"HTML/CSS")</f>
        <v>HTML/CSS</v>
      </c>
      <c r="G8751" s="1" t="str">
        <f>IFERROR(__xludf.DUMMYFUNCTION("""COMPUTED_VALUE"""),"Java")</f>
        <v>Java</v>
      </c>
      <c r="H8751" s="1" t="str">
        <f>IFERROR(__xludf.DUMMYFUNCTION("""COMPUTED_VALUE"""),"JavaScript")</f>
        <v>JavaScript</v>
      </c>
      <c r="I8751" s="1" t="str">
        <f>IFERROR(__xludf.DUMMYFUNCTION("""COMPUTED_VALUE"""),"Python")</f>
        <v>Python</v>
      </c>
      <c r="J8751" s="1" t="str">
        <f>IFERROR(__xludf.DUMMYFUNCTION("""COMPUTED_VALUE"""),"Rust")</f>
        <v>Rust</v>
      </c>
      <c r="K8751" s="1" t="str">
        <f>IFERROR(__xludf.DUMMYFUNCTION("""COMPUTED_VALUE"""),"SQL")</f>
        <v>SQL</v>
      </c>
      <c r="L8751" s="1" t="str">
        <f>IFERROR(__xludf.DUMMYFUNCTION("""COMPUTED_VALUE"""),"TypeScript")</f>
        <v>TypeScript</v>
      </c>
    </row>
    <row r="8752">
      <c r="B8752" s="1" t="str">
        <f>IFERROR(__xludf.DUMMYFUNCTION("""COMPUTED_VALUE"""),"C;C++;C#;HTML/CSS;JavaScript;Python;Ruby;SQL")</f>
        <v>C;C++;C#;HTML/CSS;JavaScript;Python;Ruby;SQL</v>
      </c>
      <c r="E8752" s="1" t="str">
        <f>IFERROR(__xludf.DUMMYFUNCTION("UNIQUE(SPLIT(B8752,"";""))"),"C")</f>
        <v>C</v>
      </c>
      <c r="F8752" s="1" t="str">
        <f>IFERROR(__xludf.DUMMYFUNCTION("""COMPUTED_VALUE"""),"C++")</f>
        <v>C++</v>
      </c>
      <c r="G8752" s="1" t="str">
        <f>IFERROR(__xludf.DUMMYFUNCTION("""COMPUTED_VALUE"""),"C#")</f>
        <v>C#</v>
      </c>
      <c r="H8752" s="1" t="str">
        <f>IFERROR(__xludf.DUMMYFUNCTION("""COMPUTED_VALUE"""),"HTML/CSS")</f>
        <v>HTML/CSS</v>
      </c>
      <c r="I8752" s="1" t="str">
        <f>IFERROR(__xludf.DUMMYFUNCTION("""COMPUTED_VALUE"""),"JavaScript")</f>
        <v>JavaScript</v>
      </c>
      <c r="J8752" s="1" t="str">
        <f>IFERROR(__xludf.DUMMYFUNCTION("""COMPUTED_VALUE"""),"Python")</f>
        <v>Python</v>
      </c>
      <c r="K8752" s="1" t="str">
        <f>IFERROR(__xludf.DUMMYFUNCTION("""COMPUTED_VALUE"""),"Ruby")</f>
        <v>Ruby</v>
      </c>
      <c r="L8752" s="1" t="str">
        <f>IFERROR(__xludf.DUMMYFUNCTION("""COMPUTED_VALUE"""),"SQL")</f>
        <v>SQL</v>
      </c>
    </row>
    <row r="8753">
      <c r="B8753" s="1" t="str">
        <f>IFERROR(__xludf.DUMMYFUNCTION("""COMPUTED_VALUE"""),"C++;Python;SQL")</f>
        <v>C++;Python;SQL</v>
      </c>
      <c r="E8753" s="1" t="str">
        <f>IFERROR(__xludf.DUMMYFUNCTION("UNIQUE(SPLIT(B8753,"";""))"),"C++")</f>
        <v>C++</v>
      </c>
      <c r="F8753" s="1" t="str">
        <f>IFERROR(__xludf.DUMMYFUNCTION("""COMPUTED_VALUE"""),"Python")</f>
        <v>Python</v>
      </c>
      <c r="G8753" s="1" t="str">
        <f>IFERROR(__xludf.DUMMYFUNCTION("""COMPUTED_VALUE"""),"SQL")</f>
        <v>SQL</v>
      </c>
    </row>
    <row r="8754">
      <c r="B8754" s="1" t="str">
        <f>IFERROR(__xludf.DUMMYFUNCTION("""COMPUTED_VALUE"""),"Bash/Shell/PowerShell;C#;HTML/CSS;JavaScript;Python;SQL;TypeScript")</f>
        <v>Bash/Shell/PowerShell;C#;HTML/CSS;JavaScript;Python;SQL;TypeScript</v>
      </c>
      <c r="E8754" s="1" t="str">
        <f>IFERROR(__xludf.DUMMYFUNCTION("UNIQUE(SPLIT(B8754,"";""))"),"Bash/Shell/PowerShell")</f>
        <v>Bash/Shell/PowerShell</v>
      </c>
      <c r="F8754" s="1" t="str">
        <f>IFERROR(__xludf.DUMMYFUNCTION("""COMPUTED_VALUE"""),"C#")</f>
        <v>C#</v>
      </c>
      <c r="G8754" s="1" t="str">
        <f>IFERROR(__xludf.DUMMYFUNCTION("""COMPUTED_VALUE"""),"HTML/CSS")</f>
        <v>HTML/CSS</v>
      </c>
      <c r="H8754" s="1" t="str">
        <f>IFERROR(__xludf.DUMMYFUNCTION("""COMPUTED_VALUE"""),"JavaScript")</f>
        <v>JavaScript</v>
      </c>
      <c r="I8754" s="1" t="str">
        <f>IFERROR(__xludf.DUMMYFUNCTION("""COMPUTED_VALUE"""),"Python")</f>
        <v>Python</v>
      </c>
      <c r="J8754" s="1" t="str">
        <f>IFERROR(__xludf.DUMMYFUNCTION("""COMPUTED_VALUE"""),"SQL")</f>
        <v>SQL</v>
      </c>
      <c r="K8754" s="1" t="str">
        <f>IFERROR(__xludf.DUMMYFUNCTION("""COMPUTED_VALUE"""),"TypeScript")</f>
        <v>TypeScript</v>
      </c>
    </row>
    <row r="8755">
      <c r="B8755" s="1" t="str">
        <f>IFERROR(__xludf.DUMMYFUNCTION("""COMPUTED_VALUE"""),"Python")</f>
        <v>Python</v>
      </c>
      <c r="E8755" s="1" t="str">
        <f>IFERROR(__xludf.DUMMYFUNCTION("UNIQUE(SPLIT(B8755,"";""))"),"Python")</f>
        <v>Python</v>
      </c>
    </row>
    <row r="8756">
      <c r="B8756" s="1" t="str">
        <f>IFERROR(__xludf.DUMMYFUNCTION("""COMPUTED_VALUE"""),"C;C++;Go;JavaScript;Python;Rust;SQL;TypeScript")</f>
        <v>C;C++;Go;JavaScript;Python;Rust;SQL;TypeScript</v>
      </c>
      <c r="E8756" s="1" t="str">
        <f>IFERROR(__xludf.DUMMYFUNCTION("UNIQUE(SPLIT(B8756,"";""))"),"C")</f>
        <v>C</v>
      </c>
      <c r="F8756" s="1" t="str">
        <f>IFERROR(__xludf.DUMMYFUNCTION("""COMPUTED_VALUE"""),"C++")</f>
        <v>C++</v>
      </c>
      <c r="G8756" s="1" t="str">
        <f>IFERROR(__xludf.DUMMYFUNCTION("""COMPUTED_VALUE"""),"Go")</f>
        <v>Go</v>
      </c>
      <c r="H8756" s="1" t="str">
        <f>IFERROR(__xludf.DUMMYFUNCTION("""COMPUTED_VALUE"""),"JavaScript")</f>
        <v>JavaScript</v>
      </c>
      <c r="I8756" s="1" t="str">
        <f>IFERROR(__xludf.DUMMYFUNCTION("""COMPUTED_VALUE"""),"Python")</f>
        <v>Python</v>
      </c>
      <c r="J8756" s="1" t="str">
        <f>IFERROR(__xludf.DUMMYFUNCTION("""COMPUTED_VALUE"""),"Rust")</f>
        <v>Rust</v>
      </c>
      <c r="K8756" s="1" t="str">
        <f>IFERROR(__xludf.DUMMYFUNCTION("""COMPUTED_VALUE"""),"SQL")</f>
        <v>SQL</v>
      </c>
      <c r="L8756" s="1" t="str">
        <f>IFERROR(__xludf.DUMMYFUNCTION("""COMPUTED_VALUE"""),"TypeScript")</f>
        <v>TypeScript</v>
      </c>
    </row>
    <row r="8757">
      <c r="B8757" s="1" t="str">
        <f>IFERROR(__xludf.DUMMYFUNCTION("""COMPUTED_VALUE"""),"HTML/CSS;JavaScript;R")</f>
        <v>HTML/CSS;JavaScript;R</v>
      </c>
      <c r="E8757" s="1" t="str">
        <f>IFERROR(__xludf.DUMMYFUNCTION("UNIQUE(SPLIT(B8757,"";""))"),"HTML/CSS")</f>
        <v>HTML/CSS</v>
      </c>
      <c r="F8757" s="1" t="str">
        <f>IFERROR(__xludf.DUMMYFUNCTION("""COMPUTED_VALUE"""),"JavaScript")</f>
        <v>JavaScript</v>
      </c>
      <c r="G8757" s="1" t="str">
        <f>IFERROR(__xludf.DUMMYFUNCTION("""COMPUTED_VALUE"""),"R")</f>
        <v>R</v>
      </c>
    </row>
    <row r="8758">
      <c r="B8758" s="1" t="str">
        <f>IFERROR(__xludf.DUMMYFUNCTION("""COMPUTED_VALUE"""),"C")</f>
        <v>C</v>
      </c>
      <c r="E8758" s="1" t="str">
        <f>IFERROR(__xludf.DUMMYFUNCTION("UNIQUE(SPLIT(B8758,"";""))"),"C")</f>
        <v>C</v>
      </c>
    </row>
    <row r="8759">
      <c r="B8759" s="1" t="str">
        <f>IFERROR(__xludf.DUMMYFUNCTION("""COMPUTED_VALUE"""),"Bash/Shell/PowerShell;C#;SQL")</f>
        <v>Bash/Shell/PowerShell;C#;SQL</v>
      </c>
      <c r="E8759" s="1" t="str">
        <f>IFERROR(__xludf.DUMMYFUNCTION("UNIQUE(SPLIT(B8759,"";""))"),"Bash/Shell/PowerShell")</f>
        <v>Bash/Shell/PowerShell</v>
      </c>
      <c r="F8759" s="1" t="str">
        <f>IFERROR(__xludf.DUMMYFUNCTION("""COMPUTED_VALUE"""),"C#")</f>
        <v>C#</v>
      </c>
      <c r="G8759" s="1" t="str">
        <f>IFERROR(__xludf.DUMMYFUNCTION("""COMPUTED_VALUE"""),"SQL")</f>
        <v>SQL</v>
      </c>
    </row>
    <row r="8760">
      <c r="B8760" s="1" t="str">
        <f>IFERROR(__xludf.DUMMYFUNCTION("""COMPUTED_VALUE"""),"Assembly;HTML/CSS;Java;JavaScript;TypeScript")</f>
        <v>Assembly;HTML/CSS;Java;JavaScript;TypeScript</v>
      </c>
      <c r="E8760" s="1" t="str">
        <f>IFERROR(__xludf.DUMMYFUNCTION("UNIQUE(SPLIT(B8760,"";""))"),"Assembly")</f>
        <v>Assembly</v>
      </c>
      <c r="F8760" s="1" t="str">
        <f>IFERROR(__xludf.DUMMYFUNCTION("""COMPUTED_VALUE"""),"HTML/CSS")</f>
        <v>HTML/CSS</v>
      </c>
      <c r="G8760" s="1" t="str">
        <f>IFERROR(__xludf.DUMMYFUNCTION("""COMPUTED_VALUE"""),"Java")</f>
        <v>Java</v>
      </c>
      <c r="H8760" s="1" t="str">
        <f>IFERROR(__xludf.DUMMYFUNCTION("""COMPUTED_VALUE"""),"JavaScript")</f>
        <v>JavaScript</v>
      </c>
      <c r="I8760" s="1" t="str">
        <f>IFERROR(__xludf.DUMMYFUNCTION("""COMPUTED_VALUE"""),"TypeScript")</f>
        <v>TypeScript</v>
      </c>
    </row>
    <row r="8761">
      <c r="B8761" s="1" t="str">
        <f>IFERROR(__xludf.DUMMYFUNCTION("""COMPUTED_VALUE"""),"C#;HTML/CSS;SQL")</f>
        <v>C#;HTML/CSS;SQL</v>
      </c>
      <c r="E8761" s="1" t="str">
        <f>IFERROR(__xludf.DUMMYFUNCTION("UNIQUE(SPLIT(B8761,"";""))"),"C#")</f>
        <v>C#</v>
      </c>
      <c r="F8761" s="1" t="str">
        <f>IFERROR(__xludf.DUMMYFUNCTION("""COMPUTED_VALUE"""),"HTML/CSS")</f>
        <v>HTML/CSS</v>
      </c>
      <c r="G8761" s="1" t="str">
        <f>IFERROR(__xludf.DUMMYFUNCTION("""COMPUTED_VALUE"""),"SQL")</f>
        <v>SQL</v>
      </c>
    </row>
    <row r="8762">
      <c r="B8762" s="1" t="str">
        <f>IFERROR(__xludf.DUMMYFUNCTION("""COMPUTED_VALUE"""),"Bash/Shell/PowerShell;C;HTML/CSS;Java;JavaScript;PHP;SQL")</f>
        <v>Bash/Shell/PowerShell;C;HTML/CSS;Java;JavaScript;PHP;SQL</v>
      </c>
      <c r="E8762" s="1" t="str">
        <f>IFERROR(__xludf.DUMMYFUNCTION("UNIQUE(SPLIT(B8762,"";""))"),"Bash/Shell/PowerShell")</f>
        <v>Bash/Shell/PowerShell</v>
      </c>
      <c r="F8762" s="1" t="str">
        <f>IFERROR(__xludf.DUMMYFUNCTION("""COMPUTED_VALUE"""),"C")</f>
        <v>C</v>
      </c>
      <c r="G8762" s="1" t="str">
        <f>IFERROR(__xludf.DUMMYFUNCTION("""COMPUTED_VALUE"""),"HTML/CSS")</f>
        <v>HTML/CSS</v>
      </c>
      <c r="H8762" s="1" t="str">
        <f>IFERROR(__xludf.DUMMYFUNCTION("""COMPUTED_VALUE"""),"Java")</f>
        <v>Java</v>
      </c>
      <c r="I8762" s="1" t="str">
        <f>IFERROR(__xludf.DUMMYFUNCTION("""COMPUTED_VALUE"""),"JavaScript")</f>
        <v>JavaScript</v>
      </c>
      <c r="J8762" s="1" t="str">
        <f>IFERROR(__xludf.DUMMYFUNCTION("""COMPUTED_VALUE"""),"PHP")</f>
        <v>PHP</v>
      </c>
      <c r="K8762" s="1" t="str">
        <f>IFERROR(__xludf.DUMMYFUNCTION("""COMPUTED_VALUE"""),"SQL")</f>
        <v>SQL</v>
      </c>
    </row>
    <row r="8763">
      <c r="B8763" s="1" t="str">
        <f>IFERROR(__xludf.DUMMYFUNCTION("""COMPUTED_VALUE"""),"C;C++;Java;Python")</f>
        <v>C;C++;Java;Python</v>
      </c>
      <c r="E8763" s="1" t="str">
        <f>IFERROR(__xludf.DUMMYFUNCTION("UNIQUE(SPLIT(B8763,"";""))"),"C")</f>
        <v>C</v>
      </c>
      <c r="F8763" s="1" t="str">
        <f>IFERROR(__xludf.DUMMYFUNCTION("""COMPUTED_VALUE"""),"C++")</f>
        <v>C++</v>
      </c>
      <c r="G8763" s="1" t="str">
        <f>IFERROR(__xludf.DUMMYFUNCTION("""COMPUTED_VALUE"""),"Java")</f>
        <v>Java</v>
      </c>
      <c r="H8763" s="1" t="str">
        <f>IFERROR(__xludf.DUMMYFUNCTION("""COMPUTED_VALUE"""),"Python")</f>
        <v>Python</v>
      </c>
    </row>
    <row r="8764">
      <c r="B8764" s="1" t="str">
        <f>IFERROR(__xludf.DUMMYFUNCTION("""COMPUTED_VALUE"""),"Bash/Shell/PowerShell;C#;Dart;HTML/CSS;JavaScript;SQL;Other(s):")</f>
        <v>Bash/Shell/PowerShell;C#;Dart;HTML/CSS;JavaScript;SQL;Other(s):</v>
      </c>
      <c r="E8764" s="1" t="str">
        <f>IFERROR(__xludf.DUMMYFUNCTION("UNIQUE(SPLIT(B8764,"";""))"),"Bash/Shell/PowerShell")</f>
        <v>Bash/Shell/PowerShell</v>
      </c>
      <c r="F8764" s="1" t="str">
        <f>IFERROR(__xludf.DUMMYFUNCTION("""COMPUTED_VALUE"""),"C#")</f>
        <v>C#</v>
      </c>
      <c r="G8764" s="1" t="str">
        <f>IFERROR(__xludf.DUMMYFUNCTION("""COMPUTED_VALUE"""),"Dart")</f>
        <v>Dart</v>
      </c>
      <c r="H8764" s="1" t="str">
        <f>IFERROR(__xludf.DUMMYFUNCTION("""COMPUTED_VALUE"""),"HTML/CSS")</f>
        <v>HTML/CSS</v>
      </c>
      <c r="I8764" s="1" t="str">
        <f>IFERROR(__xludf.DUMMYFUNCTION("""COMPUTED_VALUE"""),"JavaScript")</f>
        <v>JavaScript</v>
      </c>
      <c r="J8764" s="1" t="str">
        <f>IFERROR(__xludf.DUMMYFUNCTION("""COMPUTED_VALUE"""),"SQL")</f>
        <v>SQL</v>
      </c>
      <c r="K8764" s="1" t="str">
        <f>IFERROR(__xludf.DUMMYFUNCTION("""COMPUTED_VALUE"""),"Other(s):")</f>
        <v>Other(s):</v>
      </c>
    </row>
    <row r="8765">
      <c r="B8765" s="1" t="str">
        <f>IFERROR(__xludf.DUMMYFUNCTION("""COMPUTED_VALUE"""),"Bash/Shell/PowerShell;Java;Python")</f>
        <v>Bash/Shell/PowerShell;Java;Python</v>
      </c>
      <c r="E8765" s="1" t="str">
        <f>IFERROR(__xludf.DUMMYFUNCTION("UNIQUE(SPLIT(B8765,"";""))"),"Bash/Shell/PowerShell")</f>
        <v>Bash/Shell/PowerShell</v>
      </c>
      <c r="F8765" s="1" t="str">
        <f>IFERROR(__xludf.DUMMYFUNCTION("""COMPUTED_VALUE"""),"Java")</f>
        <v>Java</v>
      </c>
      <c r="G8765" s="1" t="str">
        <f>IFERROR(__xludf.DUMMYFUNCTION("""COMPUTED_VALUE"""),"Python")</f>
        <v>Python</v>
      </c>
    </row>
    <row r="8766">
      <c r="B8766" s="1" t="str">
        <f>IFERROR(__xludf.DUMMYFUNCTION("""COMPUTED_VALUE"""),"Bash/Shell/PowerShell;HTML/CSS;Java;JavaScript;R;SQL;VBA")</f>
        <v>Bash/Shell/PowerShell;HTML/CSS;Java;JavaScript;R;SQL;VBA</v>
      </c>
      <c r="E8766" s="1" t="str">
        <f>IFERROR(__xludf.DUMMYFUNCTION("UNIQUE(SPLIT(B8766,"";""))"),"Bash/Shell/PowerShell")</f>
        <v>Bash/Shell/PowerShell</v>
      </c>
      <c r="F8766" s="1" t="str">
        <f>IFERROR(__xludf.DUMMYFUNCTION("""COMPUTED_VALUE"""),"HTML/CSS")</f>
        <v>HTML/CSS</v>
      </c>
      <c r="G8766" s="1" t="str">
        <f>IFERROR(__xludf.DUMMYFUNCTION("""COMPUTED_VALUE"""),"Java")</f>
        <v>Java</v>
      </c>
      <c r="H8766" s="1" t="str">
        <f>IFERROR(__xludf.DUMMYFUNCTION("""COMPUTED_VALUE"""),"JavaScript")</f>
        <v>JavaScript</v>
      </c>
      <c r="I8766" s="1" t="str">
        <f>IFERROR(__xludf.DUMMYFUNCTION("""COMPUTED_VALUE"""),"R")</f>
        <v>R</v>
      </c>
      <c r="J8766" s="1" t="str">
        <f>IFERROR(__xludf.DUMMYFUNCTION("""COMPUTED_VALUE"""),"SQL")</f>
        <v>SQL</v>
      </c>
      <c r="K8766" s="1" t="str">
        <f>IFERROR(__xludf.DUMMYFUNCTION("""COMPUTED_VALUE"""),"VBA")</f>
        <v>VBA</v>
      </c>
    </row>
    <row r="8767">
      <c r="B8767" s="1" t="str">
        <f>IFERROR(__xludf.DUMMYFUNCTION("""COMPUTED_VALUE"""),"Bash/Shell/PowerShell;HTML/CSS;JavaScript;Python;R;SQL;TypeScript")</f>
        <v>Bash/Shell/PowerShell;HTML/CSS;JavaScript;Python;R;SQL;TypeScript</v>
      </c>
      <c r="E8767" s="1" t="str">
        <f>IFERROR(__xludf.DUMMYFUNCTION("UNIQUE(SPLIT(B8767,"";""))"),"Bash/Shell/PowerShell")</f>
        <v>Bash/Shell/PowerShell</v>
      </c>
      <c r="F8767" s="1" t="str">
        <f>IFERROR(__xludf.DUMMYFUNCTION("""COMPUTED_VALUE"""),"HTML/CSS")</f>
        <v>HTML/CSS</v>
      </c>
      <c r="G8767" s="1" t="str">
        <f>IFERROR(__xludf.DUMMYFUNCTION("""COMPUTED_VALUE"""),"JavaScript")</f>
        <v>JavaScript</v>
      </c>
      <c r="H8767" s="1" t="str">
        <f>IFERROR(__xludf.DUMMYFUNCTION("""COMPUTED_VALUE"""),"Python")</f>
        <v>Python</v>
      </c>
      <c r="I8767" s="1" t="str">
        <f>IFERROR(__xludf.DUMMYFUNCTION("""COMPUTED_VALUE"""),"R")</f>
        <v>R</v>
      </c>
      <c r="J8767" s="1" t="str">
        <f>IFERROR(__xludf.DUMMYFUNCTION("""COMPUTED_VALUE"""),"SQL")</f>
        <v>SQL</v>
      </c>
      <c r="K8767" s="1" t="str">
        <f>IFERROR(__xludf.DUMMYFUNCTION("""COMPUTED_VALUE"""),"TypeScript")</f>
        <v>TypeScript</v>
      </c>
    </row>
    <row r="8768">
      <c r="B8768" s="1" t="str">
        <f>IFERROR(__xludf.DUMMYFUNCTION("""COMPUTED_VALUE"""),"Assembly;Bash/Shell/PowerShell;C;HTML/CSS;Java;Python")</f>
        <v>Assembly;Bash/Shell/PowerShell;C;HTML/CSS;Java;Python</v>
      </c>
      <c r="E8768" s="1" t="str">
        <f>IFERROR(__xludf.DUMMYFUNCTION("UNIQUE(SPLIT(B8768,"";""))"),"Assembly")</f>
        <v>Assembly</v>
      </c>
      <c r="F8768" s="1" t="str">
        <f>IFERROR(__xludf.DUMMYFUNCTION("""COMPUTED_VALUE"""),"Bash/Shell/PowerShell")</f>
        <v>Bash/Shell/PowerShell</v>
      </c>
      <c r="G8768" s="1" t="str">
        <f>IFERROR(__xludf.DUMMYFUNCTION("""COMPUTED_VALUE"""),"C")</f>
        <v>C</v>
      </c>
      <c r="H8768" s="1" t="str">
        <f>IFERROR(__xludf.DUMMYFUNCTION("""COMPUTED_VALUE"""),"HTML/CSS")</f>
        <v>HTML/CSS</v>
      </c>
      <c r="I8768" s="1" t="str">
        <f>IFERROR(__xludf.DUMMYFUNCTION("""COMPUTED_VALUE"""),"Java")</f>
        <v>Java</v>
      </c>
      <c r="J8768" s="1" t="str">
        <f>IFERROR(__xludf.DUMMYFUNCTION("""COMPUTED_VALUE"""),"Python")</f>
        <v>Python</v>
      </c>
    </row>
    <row r="8769">
      <c r="B8769" s="1" t="str">
        <f>IFERROR(__xludf.DUMMYFUNCTION("""COMPUTED_VALUE"""),"Bash/Shell/PowerShell;JavaScript;Python;TypeScript")</f>
        <v>Bash/Shell/PowerShell;JavaScript;Python;TypeScript</v>
      </c>
      <c r="E8769" s="1" t="str">
        <f>IFERROR(__xludf.DUMMYFUNCTION("UNIQUE(SPLIT(B8769,"";""))"),"Bash/Shell/PowerShell")</f>
        <v>Bash/Shell/PowerShell</v>
      </c>
      <c r="F8769" s="1" t="str">
        <f>IFERROR(__xludf.DUMMYFUNCTION("""COMPUTED_VALUE"""),"JavaScript")</f>
        <v>JavaScript</v>
      </c>
      <c r="G8769" s="1" t="str">
        <f>IFERROR(__xludf.DUMMYFUNCTION("""COMPUTED_VALUE"""),"Python")</f>
        <v>Python</v>
      </c>
      <c r="H8769" s="1" t="str">
        <f>IFERROR(__xludf.DUMMYFUNCTION("""COMPUTED_VALUE"""),"TypeScript")</f>
        <v>TypeScript</v>
      </c>
    </row>
    <row r="8770">
      <c r="B8770" s="1" t="str">
        <f>IFERROR(__xludf.DUMMYFUNCTION("""COMPUTED_VALUE"""),"C#;SQL")</f>
        <v>C#;SQL</v>
      </c>
      <c r="E8770" s="1" t="str">
        <f>IFERROR(__xludf.DUMMYFUNCTION("UNIQUE(SPLIT(B8770,"";""))"),"C#")</f>
        <v>C#</v>
      </c>
      <c r="F8770" s="1" t="str">
        <f>IFERROR(__xludf.DUMMYFUNCTION("""COMPUTED_VALUE"""),"SQL")</f>
        <v>SQL</v>
      </c>
    </row>
    <row r="8771">
      <c r="B8771" s="1" t="str">
        <f>IFERROR(__xludf.DUMMYFUNCTION("""COMPUTED_VALUE"""),"C#;F#;HTML/CSS;JavaScript;SQL;TypeScript")</f>
        <v>C#;F#;HTML/CSS;JavaScript;SQL;TypeScript</v>
      </c>
      <c r="E8771" s="1" t="str">
        <f>IFERROR(__xludf.DUMMYFUNCTION("UNIQUE(SPLIT(B8771,"";""))"),"C#")</f>
        <v>C#</v>
      </c>
      <c r="F8771" s="1" t="str">
        <f>IFERROR(__xludf.DUMMYFUNCTION("""COMPUTED_VALUE"""),"F#")</f>
        <v>F#</v>
      </c>
      <c r="G8771" s="1" t="str">
        <f>IFERROR(__xludf.DUMMYFUNCTION("""COMPUTED_VALUE"""),"HTML/CSS")</f>
        <v>HTML/CSS</v>
      </c>
      <c r="H8771" s="1" t="str">
        <f>IFERROR(__xludf.DUMMYFUNCTION("""COMPUTED_VALUE"""),"JavaScript")</f>
        <v>JavaScript</v>
      </c>
      <c r="I8771" s="1" t="str">
        <f>IFERROR(__xludf.DUMMYFUNCTION("""COMPUTED_VALUE"""),"SQL")</f>
        <v>SQL</v>
      </c>
      <c r="J8771" s="1" t="str">
        <f>IFERROR(__xludf.DUMMYFUNCTION("""COMPUTED_VALUE"""),"TypeScript")</f>
        <v>TypeScript</v>
      </c>
    </row>
    <row r="8772">
      <c r="B8772" s="1" t="str">
        <f>IFERROR(__xludf.DUMMYFUNCTION("""COMPUTED_VALUE"""),"C#;HTML/CSS;JavaScript;Objective-C;TypeScript")</f>
        <v>C#;HTML/CSS;JavaScript;Objective-C;TypeScript</v>
      </c>
      <c r="E8772" s="1" t="str">
        <f>IFERROR(__xludf.DUMMYFUNCTION("UNIQUE(SPLIT(B8772,"";""))"),"C#")</f>
        <v>C#</v>
      </c>
      <c r="F8772" s="1" t="str">
        <f>IFERROR(__xludf.DUMMYFUNCTION("""COMPUTED_VALUE"""),"HTML/CSS")</f>
        <v>HTML/CSS</v>
      </c>
      <c r="G8772" s="1" t="str">
        <f>IFERROR(__xludf.DUMMYFUNCTION("""COMPUTED_VALUE"""),"JavaScript")</f>
        <v>JavaScript</v>
      </c>
      <c r="H8772" s="1" t="str">
        <f>IFERROR(__xludf.DUMMYFUNCTION("""COMPUTED_VALUE"""),"Objective-C")</f>
        <v>Objective-C</v>
      </c>
      <c r="I8772" s="1" t="str">
        <f>IFERROR(__xludf.DUMMYFUNCTION("""COMPUTED_VALUE"""),"TypeScript")</f>
        <v>TypeScript</v>
      </c>
    </row>
    <row r="8773">
      <c r="B8773" s="1" t="str">
        <f>IFERROR(__xludf.DUMMYFUNCTION("""COMPUTED_VALUE"""),"Java")</f>
        <v>Java</v>
      </c>
      <c r="E8773" s="1" t="str">
        <f>IFERROR(__xludf.DUMMYFUNCTION("UNIQUE(SPLIT(B8773,"";""))"),"Java")</f>
        <v>Java</v>
      </c>
    </row>
    <row r="8774">
      <c r="B8774" s="1" t="str">
        <f>IFERROR(__xludf.DUMMYFUNCTION("""COMPUTED_VALUE"""),"Clojure;HTML/CSS;Java;JavaScript;TypeScript")</f>
        <v>Clojure;HTML/CSS;Java;JavaScript;TypeScript</v>
      </c>
      <c r="E8774" s="1" t="str">
        <f>IFERROR(__xludf.DUMMYFUNCTION("UNIQUE(SPLIT(B8774,"";""))"),"Clojure")</f>
        <v>Clojure</v>
      </c>
      <c r="F8774" s="1" t="str">
        <f>IFERROR(__xludf.DUMMYFUNCTION("""COMPUTED_VALUE"""),"HTML/CSS")</f>
        <v>HTML/CSS</v>
      </c>
      <c r="G8774" s="1" t="str">
        <f>IFERROR(__xludf.DUMMYFUNCTION("""COMPUTED_VALUE"""),"Java")</f>
        <v>Java</v>
      </c>
      <c r="H8774" s="1" t="str">
        <f>IFERROR(__xludf.DUMMYFUNCTION("""COMPUTED_VALUE"""),"JavaScript")</f>
        <v>JavaScript</v>
      </c>
      <c r="I8774" s="1" t="str">
        <f>IFERROR(__xludf.DUMMYFUNCTION("""COMPUTED_VALUE"""),"TypeScript")</f>
        <v>TypeScript</v>
      </c>
    </row>
    <row r="8775">
      <c r="B8775" s="1" t="str">
        <f>IFERROR(__xludf.DUMMYFUNCTION("""COMPUTED_VALUE"""),"C#")</f>
        <v>C#</v>
      </c>
      <c r="E8775" s="1" t="str">
        <f>IFERROR(__xludf.DUMMYFUNCTION("UNIQUE(SPLIT(B8775,"";""))"),"C#")</f>
        <v>C#</v>
      </c>
    </row>
    <row r="8776">
      <c r="B8776" s="1" t="str">
        <f>IFERROR(__xludf.DUMMYFUNCTION("""COMPUTED_VALUE"""),"C#;JavaScript;SQL;Other(s):")</f>
        <v>C#;JavaScript;SQL;Other(s):</v>
      </c>
      <c r="E8776" s="1" t="str">
        <f>IFERROR(__xludf.DUMMYFUNCTION("UNIQUE(SPLIT(B8776,"";""))"),"C#")</f>
        <v>C#</v>
      </c>
      <c r="F8776" s="1" t="str">
        <f>IFERROR(__xludf.DUMMYFUNCTION("""COMPUTED_VALUE"""),"JavaScript")</f>
        <v>JavaScript</v>
      </c>
      <c r="G8776" s="1" t="str">
        <f>IFERROR(__xludf.DUMMYFUNCTION("""COMPUTED_VALUE"""),"SQL")</f>
        <v>SQL</v>
      </c>
      <c r="H8776" s="1" t="str">
        <f>IFERROR(__xludf.DUMMYFUNCTION("""COMPUTED_VALUE"""),"Other(s):")</f>
        <v>Other(s):</v>
      </c>
    </row>
    <row r="8777">
      <c r="B8777" s="1" t="str">
        <f>IFERROR(__xludf.DUMMYFUNCTION("""COMPUTED_VALUE"""),"HTML/CSS;Java;JavaScript;PHP;Rust;SQL")</f>
        <v>HTML/CSS;Java;JavaScript;PHP;Rust;SQL</v>
      </c>
      <c r="E8777" s="1" t="str">
        <f>IFERROR(__xludf.DUMMYFUNCTION("UNIQUE(SPLIT(B8777,"";""))"),"HTML/CSS")</f>
        <v>HTML/CSS</v>
      </c>
      <c r="F8777" s="1" t="str">
        <f>IFERROR(__xludf.DUMMYFUNCTION("""COMPUTED_VALUE"""),"Java")</f>
        <v>Java</v>
      </c>
      <c r="G8777" s="1" t="str">
        <f>IFERROR(__xludf.DUMMYFUNCTION("""COMPUTED_VALUE"""),"JavaScript")</f>
        <v>JavaScript</v>
      </c>
      <c r="H8777" s="1" t="str">
        <f>IFERROR(__xludf.DUMMYFUNCTION("""COMPUTED_VALUE"""),"PHP")</f>
        <v>PHP</v>
      </c>
      <c r="I8777" s="1" t="str">
        <f>IFERROR(__xludf.DUMMYFUNCTION("""COMPUTED_VALUE"""),"Rust")</f>
        <v>Rust</v>
      </c>
      <c r="J8777" s="1" t="str">
        <f>IFERROR(__xludf.DUMMYFUNCTION("""COMPUTED_VALUE"""),"SQL")</f>
        <v>SQL</v>
      </c>
    </row>
    <row r="8778">
      <c r="B8778" s="1" t="str">
        <f>IFERROR(__xludf.DUMMYFUNCTION("""COMPUTED_VALUE"""),"C;Python")</f>
        <v>C;Python</v>
      </c>
      <c r="E8778" s="1" t="str">
        <f>IFERROR(__xludf.DUMMYFUNCTION("UNIQUE(SPLIT(B8778,"";""))"),"C")</f>
        <v>C</v>
      </c>
      <c r="F8778" s="1" t="str">
        <f>IFERROR(__xludf.DUMMYFUNCTION("""COMPUTED_VALUE"""),"Python")</f>
        <v>Python</v>
      </c>
    </row>
    <row r="8779">
      <c r="B8779" s="1" t="str">
        <f>IFERROR(__xludf.DUMMYFUNCTION("""COMPUTED_VALUE"""),"Bash/Shell/PowerShell;C;C++;C#;HTML/CSS;Java;JavaScript;PHP;Python")</f>
        <v>Bash/Shell/PowerShell;C;C++;C#;HTML/CSS;Java;JavaScript;PHP;Python</v>
      </c>
      <c r="E8779" s="1" t="str">
        <f>IFERROR(__xludf.DUMMYFUNCTION("UNIQUE(SPLIT(B8779,"";""))"),"Bash/Shell/PowerShell")</f>
        <v>Bash/Shell/PowerShell</v>
      </c>
      <c r="F8779" s="1" t="str">
        <f>IFERROR(__xludf.DUMMYFUNCTION("""COMPUTED_VALUE"""),"C")</f>
        <v>C</v>
      </c>
      <c r="G8779" s="1" t="str">
        <f>IFERROR(__xludf.DUMMYFUNCTION("""COMPUTED_VALUE"""),"C++")</f>
        <v>C++</v>
      </c>
      <c r="H8779" s="1" t="str">
        <f>IFERROR(__xludf.DUMMYFUNCTION("""COMPUTED_VALUE"""),"C#")</f>
        <v>C#</v>
      </c>
      <c r="I8779" s="1" t="str">
        <f>IFERROR(__xludf.DUMMYFUNCTION("""COMPUTED_VALUE"""),"HTML/CSS")</f>
        <v>HTML/CSS</v>
      </c>
      <c r="J8779" s="1" t="str">
        <f>IFERROR(__xludf.DUMMYFUNCTION("""COMPUTED_VALUE"""),"Java")</f>
        <v>Java</v>
      </c>
      <c r="K8779" s="1" t="str">
        <f>IFERROR(__xludf.DUMMYFUNCTION("""COMPUTED_VALUE"""),"JavaScript")</f>
        <v>JavaScript</v>
      </c>
      <c r="L8779" s="1" t="str">
        <f>IFERROR(__xludf.DUMMYFUNCTION("""COMPUTED_VALUE"""),"PHP")</f>
        <v>PHP</v>
      </c>
      <c r="M8779" s="1" t="str">
        <f>IFERROR(__xludf.DUMMYFUNCTION("""COMPUTED_VALUE"""),"Python")</f>
        <v>Python</v>
      </c>
    </row>
    <row r="8780">
      <c r="B8780" s="1" t="str">
        <f>IFERROR(__xludf.DUMMYFUNCTION("""COMPUTED_VALUE"""),"Assembly;Bash/Shell/PowerShell;C++;C#;Clojure;Go;Python")</f>
        <v>Assembly;Bash/Shell/PowerShell;C++;C#;Clojure;Go;Python</v>
      </c>
      <c r="E8780" s="1" t="str">
        <f>IFERROR(__xludf.DUMMYFUNCTION("UNIQUE(SPLIT(B8780,"";""))"),"Assembly")</f>
        <v>Assembly</v>
      </c>
      <c r="F8780" s="1" t="str">
        <f>IFERROR(__xludf.DUMMYFUNCTION("""COMPUTED_VALUE"""),"Bash/Shell/PowerShell")</f>
        <v>Bash/Shell/PowerShell</v>
      </c>
      <c r="G8780" s="1" t="str">
        <f>IFERROR(__xludf.DUMMYFUNCTION("""COMPUTED_VALUE"""),"C++")</f>
        <v>C++</v>
      </c>
      <c r="H8780" s="1" t="str">
        <f>IFERROR(__xludf.DUMMYFUNCTION("""COMPUTED_VALUE"""),"C#")</f>
        <v>C#</v>
      </c>
      <c r="I8780" s="1" t="str">
        <f>IFERROR(__xludf.DUMMYFUNCTION("""COMPUTED_VALUE"""),"Clojure")</f>
        <v>Clojure</v>
      </c>
      <c r="J8780" s="1" t="str">
        <f>IFERROR(__xludf.DUMMYFUNCTION("""COMPUTED_VALUE"""),"Go")</f>
        <v>Go</v>
      </c>
      <c r="K8780" s="1" t="str">
        <f>IFERROR(__xludf.DUMMYFUNCTION("""COMPUTED_VALUE"""),"Python")</f>
        <v>Python</v>
      </c>
    </row>
    <row r="8781">
      <c r="B8781" s="1" t="str">
        <f>IFERROR(__xludf.DUMMYFUNCTION("""COMPUTED_VALUE"""),"Bash/Shell/PowerShell;HTML/CSS;Java;JavaScript;PHP;SQL")</f>
        <v>Bash/Shell/PowerShell;HTML/CSS;Java;JavaScript;PHP;SQL</v>
      </c>
      <c r="E8781" s="1" t="str">
        <f>IFERROR(__xludf.DUMMYFUNCTION("UNIQUE(SPLIT(B8781,"";""))"),"Bash/Shell/PowerShell")</f>
        <v>Bash/Shell/PowerShell</v>
      </c>
      <c r="F8781" s="1" t="str">
        <f>IFERROR(__xludf.DUMMYFUNCTION("""COMPUTED_VALUE"""),"HTML/CSS")</f>
        <v>HTML/CSS</v>
      </c>
      <c r="G8781" s="1" t="str">
        <f>IFERROR(__xludf.DUMMYFUNCTION("""COMPUTED_VALUE"""),"Java")</f>
        <v>Java</v>
      </c>
      <c r="H8781" s="1" t="str">
        <f>IFERROR(__xludf.DUMMYFUNCTION("""COMPUTED_VALUE"""),"JavaScript")</f>
        <v>JavaScript</v>
      </c>
      <c r="I8781" s="1" t="str">
        <f>IFERROR(__xludf.DUMMYFUNCTION("""COMPUTED_VALUE"""),"PHP")</f>
        <v>PHP</v>
      </c>
      <c r="J8781" s="1" t="str">
        <f>IFERROR(__xludf.DUMMYFUNCTION("""COMPUTED_VALUE"""),"SQL")</f>
        <v>SQL</v>
      </c>
    </row>
    <row r="8782">
      <c r="B8782" s="1" t="str">
        <f>IFERROR(__xludf.DUMMYFUNCTION("""COMPUTED_VALUE"""),"Bash/Shell/PowerShell;HTML/CSS;JavaScript;PHP;Python;SQL")</f>
        <v>Bash/Shell/PowerShell;HTML/CSS;JavaScript;PHP;Python;SQL</v>
      </c>
      <c r="E8782" s="1" t="str">
        <f>IFERROR(__xludf.DUMMYFUNCTION("UNIQUE(SPLIT(B8782,"";""))"),"Bash/Shell/PowerShell")</f>
        <v>Bash/Shell/PowerShell</v>
      </c>
      <c r="F8782" s="1" t="str">
        <f>IFERROR(__xludf.DUMMYFUNCTION("""COMPUTED_VALUE"""),"HTML/CSS")</f>
        <v>HTML/CSS</v>
      </c>
      <c r="G8782" s="1" t="str">
        <f>IFERROR(__xludf.DUMMYFUNCTION("""COMPUTED_VALUE"""),"JavaScript")</f>
        <v>JavaScript</v>
      </c>
      <c r="H8782" s="1" t="str">
        <f>IFERROR(__xludf.DUMMYFUNCTION("""COMPUTED_VALUE"""),"PHP")</f>
        <v>PHP</v>
      </c>
      <c r="I8782" s="1" t="str">
        <f>IFERROR(__xludf.DUMMYFUNCTION("""COMPUTED_VALUE"""),"Python")</f>
        <v>Python</v>
      </c>
      <c r="J8782" s="1" t="str">
        <f>IFERROR(__xludf.DUMMYFUNCTION("""COMPUTED_VALUE"""),"SQL")</f>
        <v>SQL</v>
      </c>
    </row>
    <row r="8783">
      <c r="B8783" s="1" t="str">
        <f>IFERROR(__xludf.DUMMYFUNCTION("""COMPUTED_VALUE"""),"HTML/CSS;JavaScript;PHP;SQL;Other(s):")</f>
        <v>HTML/CSS;JavaScript;PHP;SQL;Other(s):</v>
      </c>
      <c r="E8783" s="1" t="str">
        <f>IFERROR(__xludf.DUMMYFUNCTION("UNIQUE(SPLIT(B8783,"";""))"),"HTML/CSS")</f>
        <v>HTML/CSS</v>
      </c>
      <c r="F8783" s="1" t="str">
        <f>IFERROR(__xludf.DUMMYFUNCTION("""COMPUTED_VALUE"""),"JavaScript")</f>
        <v>JavaScript</v>
      </c>
      <c r="G8783" s="1" t="str">
        <f>IFERROR(__xludf.DUMMYFUNCTION("""COMPUTED_VALUE"""),"PHP")</f>
        <v>PHP</v>
      </c>
      <c r="H8783" s="1" t="str">
        <f>IFERROR(__xludf.DUMMYFUNCTION("""COMPUTED_VALUE"""),"SQL")</f>
        <v>SQL</v>
      </c>
      <c r="I8783" s="1" t="str">
        <f>IFERROR(__xludf.DUMMYFUNCTION("""COMPUTED_VALUE"""),"Other(s):")</f>
        <v>Other(s):</v>
      </c>
    </row>
    <row r="8784">
      <c r="B8784" s="1" t="str">
        <f>IFERROR(__xludf.DUMMYFUNCTION("""COMPUTED_VALUE"""),"C#;HTML/CSS;Java;JavaScript;Kotlin;SQL;VBA")</f>
        <v>C#;HTML/CSS;Java;JavaScript;Kotlin;SQL;VBA</v>
      </c>
      <c r="E8784" s="1" t="str">
        <f>IFERROR(__xludf.DUMMYFUNCTION("UNIQUE(SPLIT(B8784,"";""))"),"C#")</f>
        <v>C#</v>
      </c>
      <c r="F8784" s="1" t="str">
        <f>IFERROR(__xludf.DUMMYFUNCTION("""COMPUTED_VALUE"""),"HTML/CSS")</f>
        <v>HTML/CSS</v>
      </c>
      <c r="G8784" s="1" t="str">
        <f>IFERROR(__xludf.DUMMYFUNCTION("""COMPUTED_VALUE"""),"Java")</f>
        <v>Java</v>
      </c>
      <c r="H8784" s="1" t="str">
        <f>IFERROR(__xludf.DUMMYFUNCTION("""COMPUTED_VALUE"""),"JavaScript")</f>
        <v>JavaScript</v>
      </c>
      <c r="I8784" s="1" t="str">
        <f>IFERROR(__xludf.DUMMYFUNCTION("""COMPUTED_VALUE"""),"Kotlin")</f>
        <v>Kotlin</v>
      </c>
      <c r="J8784" s="1" t="str">
        <f>IFERROR(__xludf.DUMMYFUNCTION("""COMPUTED_VALUE"""),"SQL")</f>
        <v>SQL</v>
      </c>
      <c r="K8784" s="1" t="str">
        <f>IFERROR(__xludf.DUMMYFUNCTION("""COMPUTED_VALUE"""),"VBA")</f>
        <v>VBA</v>
      </c>
    </row>
    <row r="8785">
      <c r="B8785" s="1" t="str">
        <f>IFERROR(__xludf.DUMMYFUNCTION("""COMPUTED_VALUE"""),"Bash/Shell/PowerShell;C;C++;C#;SQL")</f>
        <v>Bash/Shell/PowerShell;C;C++;C#;SQL</v>
      </c>
      <c r="E8785" s="1" t="str">
        <f>IFERROR(__xludf.DUMMYFUNCTION("UNIQUE(SPLIT(B8785,"";""))"),"Bash/Shell/PowerShell")</f>
        <v>Bash/Shell/PowerShell</v>
      </c>
      <c r="F8785" s="1" t="str">
        <f>IFERROR(__xludf.DUMMYFUNCTION("""COMPUTED_VALUE"""),"C")</f>
        <v>C</v>
      </c>
      <c r="G8785" s="1" t="str">
        <f>IFERROR(__xludf.DUMMYFUNCTION("""COMPUTED_VALUE"""),"C++")</f>
        <v>C++</v>
      </c>
      <c r="H8785" s="1" t="str">
        <f>IFERROR(__xludf.DUMMYFUNCTION("""COMPUTED_VALUE"""),"C#")</f>
        <v>C#</v>
      </c>
      <c r="I8785" s="1" t="str">
        <f>IFERROR(__xludf.DUMMYFUNCTION("""COMPUTED_VALUE"""),"SQL")</f>
        <v>SQL</v>
      </c>
    </row>
    <row r="8786">
      <c r="B8786" s="1" t="str">
        <f>IFERROR(__xludf.DUMMYFUNCTION("""COMPUTED_VALUE"""),"HTML/CSS;Java;JavaScript;SQL;TypeScript")</f>
        <v>HTML/CSS;Java;JavaScript;SQL;TypeScript</v>
      </c>
      <c r="E8786" s="1" t="str">
        <f>IFERROR(__xludf.DUMMYFUNCTION("UNIQUE(SPLIT(B8786,"";""))"),"HTML/CSS")</f>
        <v>HTML/CSS</v>
      </c>
      <c r="F8786" s="1" t="str">
        <f>IFERROR(__xludf.DUMMYFUNCTION("""COMPUTED_VALUE"""),"Java")</f>
        <v>Java</v>
      </c>
      <c r="G8786" s="1" t="str">
        <f>IFERROR(__xludf.DUMMYFUNCTION("""COMPUTED_VALUE"""),"JavaScript")</f>
        <v>JavaScript</v>
      </c>
      <c r="H8786" s="1" t="str">
        <f>IFERROR(__xludf.DUMMYFUNCTION("""COMPUTED_VALUE"""),"SQL")</f>
        <v>SQL</v>
      </c>
      <c r="I8786" s="1" t="str">
        <f>IFERROR(__xludf.DUMMYFUNCTION("""COMPUTED_VALUE"""),"TypeScript")</f>
        <v>TypeScript</v>
      </c>
    </row>
    <row r="8787">
      <c r="B8787" s="1" t="str">
        <f>IFERROR(__xludf.DUMMYFUNCTION("""COMPUTED_VALUE"""),"Bash/Shell/PowerShell;HTML/CSS;JavaScript;Python;SQL;Swift;TypeScript")</f>
        <v>Bash/Shell/PowerShell;HTML/CSS;JavaScript;Python;SQL;Swift;TypeScript</v>
      </c>
      <c r="E8787" s="1" t="str">
        <f>IFERROR(__xludf.DUMMYFUNCTION("UNIQUE(SPLIT(B8787,"";""))"),"Bash/Shell/PowerShell")</f>
        <v>Bash/Shell/PowerShell</v>
      </c>
      <c r="F8787" s="1" t="str">
        <f>IFERROR(__xludf.DUMMYFUNCTION("""COMPUTED_VALUE"""),"HTML/CSS")</f>
        <v>HTML/CSS</v>
      </c>
      <c r="G8787" s="1" t="str">
        <f>IFERROR(__xludf.DUMMYFUNCTION("""COMPUTED_VALUE"""),"JavaScript")</f>
        <v>JavaScript</v>
      </c>
      <c r="H8787" s="1" t="str">
        <f>IFERROR(__xludf.DUMMYFUNCTION("""COMPUTED_VALUE"""),"Python")</f>
        <v>Python</v>
      </c>
      <c r="I8787" s="1" t="str">
        <f>IFERROR(__xludf.DUMMYFUNCTION("""COMPUTED_VALUE"""),"SQL")</f>
        <v>SQL</v>
      </c>
      <c r="J8787" s="1" t="str">
        <f>IFERROR(__xludf.DUMMYFUNCTION("""COMPUTED_VALUE"""),"Swift")</f>
        <v>Swift</v>
      </c>
      <c r="K8787" s="1" t="str">
        <f>IFERROR(__xludf.DUMMYFUNCTION("""COMPUTED_VALUE"""),"TypeScript")</f>
        <v>TypeScript</v>
      </c>
    </row>
    <row r="8788">
      <c r="B8788" s="1" t="str">
        <f>IFERROR(__xludf.DUMMYFUNCTION("""COMPUTED_VALUE"""),"C#;JavaScript;Python;SQL")</f>
        <v>C#;JavaScript;Python;SQL</v>
      </c>
      <c r="E8788" s="1" t="str">
        <f>IFERROR(__xludf.DUMMYFUNCTION("UNIQUE(SPLIT(B8788,"";""))"),"C#")</f>
        <v>C#</v>
      </c>
      <c r="F8788" s="1" t="str">
        <f>IFERROR(__xludf.DUMMYFUNCTION("""COMPUTED_VALUE"""),"JavaScript")</f>
        <v>JavaScript</v>
      </c>
      <c r="G8788" s="1" t="str">
        <f>IFERROR(__xludf.DUMMYFUNCTION("""COMPUTED_VALUE"""),"Python")</f>
        <v>Python</v>
      </c>
      <c r="H8788" s="1" t="str">
        <f>IFERROR(__xludf.DUMMYFUNCTION("""COMPUTED_VALUE"""),"SQL")</f>
        <v>SQL</v>
      </c>
    </row>
    <row r="8789">
      <c r="B8789" s="1" t="str">
        <f>IFERROR(__xludf.DUMMYFUNCTION("""COMPUTED_VALUE"""),"C#;HTML/CSS;JavaScript")</f>
        <v>C#;HTML/CSS;JavaScript</v>
      </c>
      <c r="E8789" s="1" t="str">
        <f>IFERROR(__xludf.DUMMYFUNCTION("UNIQUE(SPLIT(B8789,"";""))"),"C#")</f>
        <v>C#</v>
      </c>
      <c r="F8789" s="1" t="str">
        <f>IFERROR(__xludf.DUMMYFUNCTION("""COMPUTED_VALUE"""),"HTML/CSS")</f>
        <v>HTML/CSS</v>
      </c>
      <c r="G8789" s="1" t="str">
        <f>IFERROR(__xludf.DUMMYFUNCTION("""COMPUTED_VALUE"""),"JavaScript")</f>
        <v>JavaScript</v>
      </c>
    </row>
    <row r="8790">
      <c r="B8790" s="1" t="str">
        <f>IFERROR(__xludf.DUMMYFUNCTION("""COMPUTED_VALUE"""),"Bash/Shell/PowerShell;C#;HTML/CSS;JavaScript;SQL;Other(s):")</f>
        <v>Bash/Shell/PowerShell;C#;HTML/CSS;JavaScript;SQL;Other(s):</v>
      </c>
      <c r="E8790" s="1" t="str">
        <f>IFERROR(__xludf.DUMMYFUNCTION("UNIQUE(SPLIT(B8790,"";""))"),"Bash/Shell/PowerShell")</f>
        <v>Bash/Shell/PowerShell</v>
      </c>
      <c r="F8790" s="1" t="str">
        <f>IFERROR(__xludf.DUMMYFUNCTION("""COMPUTED_VALUE"""),"C#")</f>
        <v>C#</v>
      </c>
      <c r="G8790" s="1" t="str">
        <f>IFERROR(__xludf.DUMMYFUNCTION("""COMPUTED_VALUE"""),"HTML/CSS")</f>
        <v>HTML/CSS</v>
      </c>
      <c r="H8790" s="1" t="str">
        <f>IFERROR(__xludf.DUMMYFUNCTION("""COMPUTED_VALUE"""),"JavaScript")</f>
        <v>JavaScript</v>
      </c>
      <c r="I8790" s="1" t="str">
        <f>IFERROR(__xludf.DUMMYFUNCTION("""COMPUTED_VALUE"""),"SQL")</f>
        <v>SQL</v>
      </c>
      <c r="J8790" s="1" t="str">
        <f>IFERROR(__xludf.DUMMYFUNCTION("""COMPUTED_VALUE"""),"Other(s):")</f>
        <v>Other(s):</v>
      </c>
    </row>
    <row r="8791">
      <c r="B8791" s="1" t="str">
        <f>IFERROR(__xludf.DUMMYFUNCTION("""COMPUTED_VALUE"""),"HTML/CSS;Java;JavaScript;Python")</f>
        <v>HTML/CSS;Java;JavaScript;Python</v>
      </c>
      <c r="E8791" s="1" t="str">
        <f>IFERROR(__xludf.DUMMYFUNCTION("UNIQUE(SPLIT(B8791,"";""))"),"HTML/CSS")</f>
        <v>HTML/CSS</v>
      </c>
      <c r="F8791" s="1" t="str">
        <f>IFERROR(__xludf.DUMMYFUNCTION("""COMPUTED_VALUE"""),"Java")</f>
        <v>Java</v>
      </c>
      <c r="G8791" s="1" t="str">
        <f>IFERROR(__xludf.DUMMYFUNCTION("""COMPUTED_VALUE"""),"JavaScript")</f>
        <v>JavaScript</v>
      </c>
      <c r="H8791" s="1" t="str">
        <f>IFERROR(__xludf.DUMMYFUNCTION("""COMPUTED_VALUE"""),"Python")</f>
        <v>Python</v>
      </c>
    </row>
    <row r="8792">
      <c r="B8792" s="1" t="str">
        <f>IFERROR(__xludf.DUMMYFUNCTION("""COMPUTED_VALUE"""),"HTML/CSS;JavaScript;PHP;TypeScript")</f>
        <v>HTML/CSS;JavaScript;PHP;TypeScript</v>
      </c>
      <c r="E8792" s="1" t="str">
        <f>IFERROR(__xludf.DUMMYFUNCTION("UNIQUE(SPLIT(B8792,"";""))"),"HTML/CSS")</f>
        <v>HTML/CSS</v>
      </c>
      <c r="F8792" s="1" t="str">
        <f>IFERROR(__xludf.DUMMYFUNCTION("""COMPUTED_VALUE"""),"JavaScript")</f>
        <v>JavaScript</v>
      </c>
      <c r="G8792" s="1" t="str">
        <f>IFERROR(__xludf.DUMMYFUNCTION("""COMPUTED_VALUE"""),"PHP")</f>
        <v>PHP</v>
      </c>
      <c r="H8792" s="1" t="str">
        <f>IFERROR(__xludf.DUMMYFUNCTION("""COMPUTED_VALUE"""),"TypeScript")</f>
        <v>TypeScript</v>
      </c>
    </row>
    <row r="8793">
      <c r="B8793" s="1" t="str">
        <f>IFERROR(__xludf.DUMMYFUNCTION("""COMPUTED_VALUE"""),"Bash/Shell/PowerShell;Java;Python;SQL")</f>
        <v>Bash/Shell/PowerShell;Java;Python;SQL</v>
      </c>
      <c r="E8793" s="1" t="str">
        <f>IFERROR(__xludf.DUMMYFUNCTION("UNIQUE(SPLIT(B8793,"";""))"),"Bash/Shell/PowerShell")</f>
        <v>Bash/Shell/PowerShell</v>
      </c>
      <c r="F8793" s="1" t="str">
        <f>IFERROR(__xludf.DUMMYFUNCTION("""COMPUTED_VALUE"""),"Java")</f>
        <v>Java</v>
      </c>
      <c r="G8793" s="1" t="str">
        <f>IFERROR(__xludf.DUMMYFUNCTION("""COMPUTED_VALUE"""),"Python")</f>
        <v>Python</v>
      </c>
      <c r="H8793" s="1" t="str">
        <f>IFERROR(__xludf.DUMMYFUNCTION("""COMPUTED_VALUE"""),"SQL")</f>
        <v>SQL</v>
      </c>
    </row>
    <row r="8794">
      <c r="B8794" s="1" t="str">
        <f>IFERROR(__xludf.DUMMYFUNCTION("""COMPUTED_VALUE"""),"HTML/CSS;Java;JavaScript;PHP;TypeScript")</f>
        <v>HTML/CSS;Java;JavaScript;PHP;TypeScript</v>
      </c>
      <c r="E8794" s="1" t="str">
        <f>IFERROR(__xludf.DUMMYFUNCTION("UNIQUE(SPLIT(B8794,"";""))"),"HTML/CSS")</f>
        <v>HTML/CSS</v>
      </c>
      <c r="F8794" s="1" t="str">
        <f>IFERROR(__xludf.DUMMYFUNCTION("""COMPUTED_VALUE"""),"Java")</f>
        <v>Java</v>
      </c>
      <c r="G8794" s="1" t="str">
        <f>IFERROR(__xludf.DUMMYFUNCTION("""COMPUTED_VALUE"""),"JavaScript")</f>
        <v>JavaScript</v>
      </c>
      <c r="H8794" s="1" t="str">
        <f>IFERROR(__xludf.DUMMYFUNCTION("""COMPUTED_VALUE"""),"PHP")</f>
        <v>PHP</v>
      </c>
      <c r="I8794" s="1" t="str">
        <f>IFERROR(__xludf.DUMMYFUNCTION("""COMPUTED_VALUE"""),"TypeScript")</f>
        <v>TypeScript</v>
      </c>
    </row>
    <row r="8795">
      <c r="B8795" s="1" t="str">
        <f>IFERROR(__xludf.DUMMYFUNCTION("""COMPUTED_VALUE"""),"C#;HTML/CSS;JavaScript;PHP;Python;SQL;TypeScript")</f>
        <v>C#;HTML/CSS;JavaScript;PHP;Python;SQL;TypeScript</v>
      </c>
      <c r="E8795" s="1" t="str">
        <f>IFERROR(__xludf.DUMMYFUNCTION("UNIQUE(SPLIT(B8795,"";""))"),"C#")</f>
        <v>C#</v>
      </c>
      <c r="F8795" s="1" t="str">
        <f>IFERROR(__xludf.DUMMYFUNCTION("""COMPUTED_VALUE"""),"HTML/CSS")</f>
        <v>HTML/CSS</v>
      </c>
      <c r="G8795" s="1" t="str">
        <f>IFERROR(__xludf.DUMMYFUNCTION("""COMPUTED_VALUE"""),"JavaScript")</f>
        <v>JavaScript</v>
      </c>
      <c r="H8795" s="1" t="str">
        <f>IFERROR(__xludf.DUMMYFUNCTION("""COMPUTED_VALUE"""),"PHP")</f>
        <v>PHP</v>
      </c>
      <c r="I8795" s="1" t="str">
        <f>IFERROR(__xludf.DUMMYFUNCTION("""COMPUTED_VALUE"""),"Python")</f>
        <v>Python</v>
      </c>
      <c r="J8795" s="1" t="str">
        <f>IFERROR(__xludf.DUMMYFUNCTION("""COMPUTED_VALUE"""),"SQL")</f>
        <v>SQL</v>
      </c>
      <c r="K8795" s="1" t="str">
        <f>IFERROR(__xludf.DUMMYFUNCTION("""COMPUTED_VALUE"""),"TypeScript")</f>
        <v>TypeScript</v>
      </c>
    </row>
    <row r="8796">
      <c r="B8796" s="1" t="str">
        <f>IFERROR(__xludf.DUMMYFUNCTION("""COMPUTED_VALUE"""),"Bash/Shell/PowerShell;JavaScript;SQL;TypeScript;Other(s):")</f>
        <v>Bash/Shell/PowerShell;JavaScript;SQL;TypeScript;Other(s):</v>
      </c>
      <c r="E8796" s="1" t="str">
        <f>IFERROR(__xludf.DUMMYFUNCTION("UNIQUE(SPLIT(B8796,"";""))"),"Bash/Shell/PowerShell")</f>
        <v>Bash/Shell/PowerShell</v>
      </c>
      <c r="F8796" s="1" t="str">
        <f>IFERROR(__xludf.DUMMYFUNCTION("""COMPUTED_VALUE"""),"JavaScript")</f>
        <v>JavaScript</v>
      </c>
      <c r="G8796" s="1" t="str">
        <f>IFERROR(__xludf.DUMMYFUNCTION("""COMPUTED_VALUE"""),"SQL")</f>
        <v>SQL</v>
      </c>
      <c r="H8796" s="1" t="str">
        <f>IFERROR(__xludf.DUMMYFUNCTION("""COMPUTED_VALUE"""),"TypeScript")</f>
        <v>TypeScript</v>
      </c>
      <c r="I8796" s="1" t="str">
        <f>IFERROR(__xludf.DUMMYFUNCTION("""COMPUTED_VALUE"""),"Other(s):")</f>
        <v>Other(s):</v>
      </c>
    </row>
    <row r="8797">
      <c r="B8797" s="1" t="str">
        <f>IFERROR(__xludf.DUMMYFUNCTION("""COMPUTED_VALUE"""),"HTML/CSS;JavaScript")</f>
        <v>HTML/CSS;JavaScript</v>
      </c>
      <c r="E8797" s="1" t="str">
        <f>IFERROR(__xludf.DUMMYFUNCTION("UNIQUE(SPLIT(B8797,"";""))"),"HTML/CSS")</f>
        <v>HTML/CSS</v>
      </c>
      <c r="F8797" s="1" t="str">
        <f>IFERROR(__xludf.DUMMYFUNCTION("""COMPUTED_VALUE"""),"JavaScript")</f>
        <v>JavaScript</v>
      </c>
    </row>
    <row r="8798">
      <c r="B8798" s="1" t="str">
        <f>IFERROR(__xludf.DUMMYFUNCTION("""COMPUTED_VALUE"""),"Assembly;Bash/Shell/PowerShell;C;C++;C#;Erlang;HTML/CSS;Java;JavaScript;Python;SQL")</f>
        <v>Assembly;Bash/Shell/PowerShell;C;C++;C#;Erlang;HTML/CSS;Java;JavaScript;Python;SQL</v>
      </c>
      <c r="E8798" s="1" t="str">
        <f>IFERROR(__xludf.DUMMYFUNCTION("UNIQUE(SPLIT(B8798,"";""))"),"Assembly")</f>
        <v>Assembly</v>
      </c>
      <c r="F8798" s="1" t="str">
        <f>IFERROR(__xludf.DUMMYFUNCTION("""COMPUTED_VALUE"""),"Bash/Shell/PowerShell")</f>
        <v>Bash/Shell/PowerShell</v>
      </c>
      <c r="G8798" s="1" t="str">
        <f>IFERROR(__xludf.DUMMYFUNCTION("""COMPUTED_VALUE"""),"C")</f>
        <v>C</v>
      </c>
      <c r="H8798" s="1" t="str">
        <f>IFERROR(__xludf.DUMMYFUNCTION("""COMPUTED_VALUE"""),"C++")</f>
        <v>C++</v>
      </c>
      <c r="I8798" s="1" t="str">
        <f>IFERROR(__xludf.DUMMYFUNCTION("""COMPUTED_VALUE"""),"C#")</f>
        <v>C#</v>
      </c>
      <c r="J8798" s="1" t="str">
        <f>IFERROR(__xludf.DUMMYFUNCTION("""COMPUTED_VALUE"""),"Erlang")</f>
        <v>Erlang</v>
      </c>
      <c r="K8798" s="1" t="str">
        <f>IFERROR(__xludf.DUMMYFUNCTION("""COMPUTED_VALUE"""),"HTML/CSS")</f>
        <v>HTML/CSS</v>
      </c>
      <c r="L8798" s="1" t="str">
        <f>IFERROR(__xludf.DUMMYFUNCTION("""COMPUTED_VALUE"""),"Java")</f>
        <v>Java</v>
      </c>
      <c r="M8798" s="1" t="str">
        <f>IFERROR(__xludf.DUMMYFUNCTION("""COMPUTED_VALUE"""),"JavaScript")</f>
        <v>JavaScript</v>
      </c>
      <c r="N8798" s="1" t="str">
        <f>IFERROR(__xludf.DUMMYFUNCTION("""COMPUTED_VALUE"""),"Python")</f>
        <v>Python</v>
      </c>
      <c r="O8798" s="1" t="str">
        <f>IFERROR(__xludf.DUMMYFUNCTION("""COMPUTED_VALUE"""),"SQL")</f>
        <v>SQL</v>
      </c>
    </row>
    <row r="8799">
      <c r="B8799" s="1" t="str">
        <f>IFERROR(__xludf.DUMMYFUNCTION("""COMPUTED_VALUE"""),"Bash/Shell/PowerShell;HTML/CSS;Java;JavaScript;SQL")</f>
        <v>Bash/Shell/PowerShell;HTML/CSS;Java;JavaScript;SQL</v>
      </c>
      <c r="E8799" s="1" t="str">
        <f>IFERROR(__xludf.DUMMYFUNCTION("UNIQUE(SPLIT(B8799,"";""))"),"Bash/Shell/PowerShell")</f>
        <v>Bash/Shell/PowerShell</v>
      </c>
      <c r="F8799" s="1" t="str">
        <f>IFERROR(__xludf.DUMMYFUNCTION("""COMPUTED_VALUE"""),"HTML/CSS")</f>
        <v>HTML/CSS</v>
      </c>
      <c r="G8799" s="1" t="str">
        <f>IFERROR(__xludf.DUMMYFUNCTION("""COMPUTED_VALUE"""),"Java")</f>
        <v>Java</v>
      </c>
      <c r="H8799" s="1" t="str">
        <f>IFERROR(__xludf.DUMMYFUNCTION("""COMPUTED_VALUE"""),"JavaScript")</f>
        <v>JavaScript</v>
      </c>
      <c r="I8799" s="1" t="str">
        <f>IFERROR(__xludf.DUMMYFUNCTION("""COMPUTED_VALUE"""),"SQL")</f>
        <v>SQL</v>
      </c>
    </row>
    <row r="8800">
      <c r="B8800" s="1" t="str">
        <f>IFERROR(__xludf.DUMMYFUNCTION("""COMPUTED_VALUE"""),"Bash/Shell/PowerShell;Go;HTML/CSS;Java;JavaScript;SQL;TypeScript")</f>
        <v>Bash/Shell/PowerShell;Go;HTML/CSS;Java;JavaScript;SQL;TypeScript</v>
      </c>
      <c r="E8800" s="1" t="str">
        <f>IFERROR(__xludf.DUMMYFUNCTION("UNIQUE(SPLIT(B8800,"";""))"),"Bash/Shell/PowerShell")</f>
        <v>Bash/Shell/PowerShell</v>
      </c>
      <c r="F8800" s="1" t="str">
        <f>IFERROR(__xludf.DUMMYFUNCTION("""COMPUTED_VALUE"""),"Go")</f>
        <v>Go</v>
      </c>
      <c r="G8800" s="1" t="str">
        <f>IFERROR(__xludf.DUMMYFUNCTION("""COMPUTED_VALUE"""),"HTML/CSS")</f>
        <v>HTML/CSS</v>
      </c>
      <c r="H8800" s="1" t="str">
        <f>IFERROR(__xludf.DUMMYFUNCTION("""COMPUTED_VALUE"""),"Java")</f>
        <v>Java</v>
      </c>
      <c r="I8800" s="1" t="str">
        <f>IFERROR(__xludf.DUMMYFUNCTION("""COMPUTED_VALUE"""),"JavaScript")</f>
        <v>JavaScript</v>
      </c>
      <c r="J8800" s="1" t="str">
        <f>IFERROR(__xludf.DUMMYFUNCTION("""COMPUTED_VALUE"""),"SQL")</f>
        <v>SQL</v>
      </c>
      <c r="K8800" s="1" t="str">
        <f>IFERROR(__xludf.DUMMYFUNCTION("""COMPUTED_VALUE"""),"TypeScript")</f>
        <v>TypeScript</v>
      </c>
    </row>
    <row r="8801">
      <c r="B8801" s="1" t="str">
        <f>IFERROR(__xludf.DUMMYFUNCTION("""COMPUTED_VALUE"""),"Assembly;Bash/Shell/PowerShell;C;C++;HTML/CSS;Java;JavaScript;PHP;Python;SQL")</f>
        <v>Assembly;Bash/Shell/PowerShell;C;C++;HTML/CSS;Java;JavaScript;PHP;Python;SQL</v>
      </c>
      <c r="E8801" s="1" t="str">
        <f>IFERROR(__xludf.DUMMYFUNCTION("UNIQUE(SPLIT(B8801,"";""))"),"Assembly")</f>
        <v>Assembly</v>
      </c>
      <c r="F8801" s="1" t="str">
        <f>IFERROR(__xludf.DUMMYFUNCTION("""COMPUTED_VALUE"""),"Bash/Shell/PowerShell")</f>
        <v>Bash/Shell/PowerShell</v>
      </c>
      <c r="G8801" s="1" t="str">
        <f>IFERROR(__xludf.DUMMYFUNCTION("""COMPUTED_VALUE"""),"C")</f>
        <v>C</v>
      </c>
      <c r="H8801" s="1" t="str">
        <f>IFERROR(__xludf.DUMMYFUNCTION("""COMPUTED_VALUE"""),"C++")</f>
        <v>C++</v>
      </c>
      <c r="I8801" s="1" t="str">
        <f>IFERROR(__xludf.DUMMYFUNCTION("""COMPUTED_VALUE"""),"HTML/CSS")</f>
        <v>HTML/CSS</v>
      </c>
      <c r="J8801" s="1" t="str">
        <f>IFERROR(__xludf.DUMMYFUNCTION("""COMPUTED_VALUE"""),"Java")</f>
        <v>Java</v>
      </c>
      <c r="K8801" s="1" t="str">
        <f>IFERROR(__xludf.DUMMYFUNCTION("""COMPUTED_VALUE"""),"JavaScript")</f>
        <v>JavaScript</v>
      </c>
      <c r="L8801" s="1" t="str">
        <f>IFERROR(__xludf.DUMMYFUNCTION("""COMPUTED_VALUE"""),"PHP")</f>
        <v>PHP</v>
      </c>
      <c r="M8801" s="1" t="str">
        <f>IFERROR(__xludf.DUMMYFUNCTION("""COMPUTED_VALUE"""),"Python")</f>
        <v>Python</v>
      </c>
      <c r="N8801" s="1" t="str">
        <f>IFERROR(__xludf.DUMMYFUNCTION("""COMPUTED_VALUE"""),"SQL")</f>
        <v>SQL</v>
      </c>
    </row>
    <row r="8802">
      <c r="B8802" s="1" t="str">
        <f>IFERROR(__xludf.DUMMYFUNCTION("""COMPUTED_VALUE"""),"Java;Other(s):")</f>
        <v>Java;Other(s):</v>
      </c>
      <c r="E8802" s="1" t="str">
        <f>IFERROR(__xludf.DUMMYFUNCTION("UNIQUE(SPLIT(B8802,"";""))"),"Java")</f>
        <v>Java</v>
      </c>
      <c r="F8802" s="1" t="str">
        <f>IFERROR(__xludf.DUMMYFUNCTION("""COMPUTED_VALUE"""),"Other(s):")</f>
        <v>Other(s):</v>
      </c>
    </row>
    <row r="8803">
      <c r="B8803" s="1" t="str">
        <f>IFERROR(__xludf.DUMMYFUNCTION("""COMPUTED_VALUE"""),"Bash/Shell/PowerShell;HTML/CSS;JavaScript;Ruby;SQL")</f>
        <v>Bash/Shell/PowerShell;HTML/CSS;JavaScript;Ruby;SQL</v>
      </c>
      <c r="E8803" s="1" t="str">
        <f>IFERROR(__xludf.DUMMYFUNCTION("UNIQUE(SPLIT(B8803,"";""))"),"Bash/Shell/PowerShell")</f>
        <v>Bash/Shell/PowerShell</v>
      </c>
      <c r="F8803" s="1" t="str">
        <f>IFERROR(__xludf.DUMMYFUNCTION("""COMPUTED_VALUE"""),"HTML/CSS")</f>
        <v>HTML/CSS</v>
      </c>
      <c r="G8803" s="1" t="str">
        <f>IFERROR(__xludf.DUMMYFUNCTION("""COMPUTED_VALUE"""),"JavaScript")</f>
        <v>JavaScript</v>
      </c>
      <c r="H8803" s="1" t="str">
        <f>IFERROR(__xludf.DUMMYFUNCTION("""COMPUTED_VALUE"""),"Ruby")</f>
        <v>Ruby</v>
      </c>
      <c r="I8803" s="1" t="str">
        <f>IFERROR(__xludf.DUMMYFUNCTION("""COMPUTED_VALUE"""),"SQL")</f>
        <v>SQL</v>
      </c>
    </row>
    <row r="8804">
      <c r="B8804" s="1" t="str">
        <f>IFERROR(__xludf.DUMMYFUNCTION("""COMPUTED_VALUE"""),"Java;JavaScript")</f>
        <v>Java;JavaScript</v>
      </c>
      <c r="E8804" s="1" t="str">
        <f>IFERROR(__xludf.DUMMYFUNCTION("UNIQUE(SPLIT(B8804,"";""))"),"Java")</f>
        <v>Java</v>
      </c>
      <c r="F8804" s="1" t="str">
        <f>IFERROR(__xludf.DUMMYFUNCTION("""COMPUTED_VALUE"""),"JavaScript")</f>
        <v>JavaScript</v>
      </c>
    </row>
    <row r="8805">
      <c r="B8805" s="1" t="str">
        <f>IFERROR(__xludf.DUMMYFUNCTION("""COMPUTED_VALUE"""),"Java;Kotlin;Python;Scala")</f>
        <v>Java;Kotlin;Python;Scala</v>
      </c>
      <c r="E8805" s="1" t="str">
        <f>IFERROR(__xludf.DUMMYFUNCTION("UNIQUE(SPLIT(B8805,"";""))"),"Java")</f>
        <v>Java</v>
      </c>
      <c r="F8805" s="1" t="str">
        <f>IFERROR(__xludf.DUMMYFUNCTION("""COMPUTED_VALUE"""),"Kotlin")</f>
        <v>Kotlin</v>
      </c>
      <c r="G8805" s="1" t="str">
        <f>IFERROR(__xludf.DUMMYFUNCTION("""COMPUTED_VALUE"""),"Python")</f>
        <v>Python</v>
      </c>
      <c r="H8805" s="1" t="str">
        <f>IFERROR(__xludf.DUMMYFUNCTION("""COMPUTED_VALUE"""),"Scala")</f>
        <v>Scala</v>
      </c>
    </row>
    <row r="8806">
      <c r="B8806" s="1" t="str">
        <f>IFERROR(__xludf.DUMMYFUNCTION("""COMPUTED_VALUE"""),"C#;JavaScript;SQL")</f>
        <v>C#;JavaScript;SQL</v>
      </c>
      <c r="E8806" s="1" t="str">
        <f>IFERROR(__xludf.DUMMYFUNCTION("UNIQUE(SPLIT(B8806,"";""))"),"C#")</f>
        <v>C#</v>
      </c>
      <c r="F8806" s="1" t="str">
        <f>IFERROR(__xludf.DUMMYFUNCTION("""COMPUTED_VALUE"""),"JavaScript")</f>
        <v>JavaScript</v>
      </c>
      <c r="G8806" s="1" t="str">
        <f>IFERROR(__xludf.DUMMYFUNCTION("""COMPUTED_VALUE"""),"SQL")</f>
        <v>SQL</v>
      </c>
    </row>
    <row r="8807">
      <c r="B8807" s="1" t="str">
        <f>IFERROR(__xludf.DUMMYFUNCTION("""COMPUTED_VALUE"""),"Bash/Shell/PowerShell;Erlang;Java;SQL")</f>
        <v>Bash/Shell/PowerShell;Erlang;Java;SQL</v>
      </c>
      <c r="E8807" s="1" t="str">
        <f>IFERROR(__xludf.DUMMYFUNCTION("UNIQUE(SPLIT(B8807,"";""))"),"Bash/Shell/PowerShell")</f>
        <v>Bash/Shell/PowerShell</v>
      </c>
      <c r="F8807" s="1" t="str">
        <f>IFERROR(__xludf.DUMMYFUNCTION("""COMPUTED_VALUE"""),"Erlang")</f>
        <v>Erlang</v>
      </c>
      <c r="G8807" s="1" t="str">
        <f>IFERROR(__xludf.DUMMYFUNCTION("""COMPUTED_VALUE"""),"Java")</f>
        <v>Java</v>
      </c>
      <c r="H8807" s="1" t="str">
        <f>IFERROR(__xludf.DUMMYFUNCTION("""COMPUTED_VALUE"""),"SQL")</f>
        <v>SQL</v>
      </c>
    </row>
    <row r="8808">
      <c r="B8808" s="1" t="str">
        <f>IFERROR(__xludf.DUMMYFUNCTION("""COMPUTED_VALUE"""),"C++;C#;HTML/CSS;Java;JavaScript;Python;SQL")</f>
        <v>C++;C#;HTML/CSS;Java;JavaScript;Python;SQL</v>
      </c>
      <c r="E8808" s="1" t="str">
        <f>IFERROR(__xludf.DUMMYFUNCTION("UNIQUE(SPLIT(B8808,"";""))"),"C++")</f>
        <v>C++</v>
      </c>
      <c r="F8808" s="1" t="str">
        <f>IFERROR(__xludf.DUMMYFUNCTION("""COMPUTED_VALUE"""),"C#")</f>
        <v>C#</v>
      </c>
      <c r="G8808" s="1" t="str">
        <f>IFERROR(__xludf.DUMMYFUNCTION("""COMPUTED_VALUE"""),"HTML/CSS")</f>
        <v>HTML/CSS</v>
      </c>
      <c r="H8808" s="1" t="str">
        <f>IFERROR(__xludf.DUMMYFUNCTION("""COMPUTED_VALUE"""),"Java")</f>
        <v>Java</v>
      </c>
      <c r="I8808" s="1" t="str">
        <f>IFERROR(__xludf.DUMMYFUNCTION("""COMPUTED_VALUE"""),"JavaScript")</f>
        <v>JavaScript</v>
      </c>
      <c r="J8808" s="1" t="str">
        <f>IFERROR(__xludf.DUMMYFUNCTION("""COMPUTED_VALUE"""),"Python")</f>
        <v>Python</v>
      </c>
      <c r="K8808" s="1" t="str">
        <f>IFERROR(__xludf.DUMMYFUNCTION("""COMPUTED_VALUE"""),"SQL")</f>
        <v>SQL</v>
      </c>
    </row>
    <row r="8809">
      <c r="B8809" s="1" t="str">
        <f>IFERROR(__xludf.DUMMYFUNCTION("""COMPUTED_VALUE"""),"C#")</f>
        <v>C#</v>
      </c>
      <c r="E8809" s="1" t="str">
        <f>IFERROR(__xludf.DUMMYFUNCTION("UNIQUE(SPLIT(B8809,"";""))"),"C#")</f>
        <v>C#</v>
      </c>
    </row>
    <row r="8810">
      <c r="B8810" s="1" t="str">
        <f>IFERROR(__xludf.DUMMYFUNCTION("""COMPUTED_VALUE"""),"Java;JavaScript")</f>
        <v>Java;JavaScript</v>
      </c>
      <c r="E8810" s="1" t="str">
        <f>IFERROR(__xludf.DUMMYFUNCTION("UNIQUE(SPLIT(B8810,"";""))"),"Java")</f>
        <v>Java</v>
      </c>
      <c r="F8810" s="1" t="str">
        <f>IFERROR(__xludf.DUMMYFUNCTION("""COMPUTED_VALUE"""),"JavaScript")</f>
        <v>JavaScript</v>
      </c>
    </row>
    <row r="8811">
      <c r="B8811" s="1" t="str">
        <f>IFERROR(__xludf.DUMMYFUNCTION("""COMPUTED_VALUE"""),"C#;HTML/CSS;JavaScript;Ruby;SQL")</f>
        <v>C#;HTML/CSS;JavaScript;Ruby;SQL</v>
      </c>
      <c r="E8811" s="1" t="str">
        <f>IFERROR(__xludf.DUMMYFUNCTION("UNIQUE(SPLIT(B8811,"";""))"),"C#")</f>
        <v>C#</v>
      </c>
      <c r="F8811" s="1" t="str">
        <f>IFERROR(__xludf.DUMMYFUNCTION("""COMPUTED_VALUE"""),"HTML/CSS")</f>
        <v>HTML/CSS</v>
      </c>
      <c r="G8811" s="1" t="str">
        <f>IFERROR(__xludf.DUMMYFUNCTION("""COMPUTED_VALUE"""),"JavaScript")</f>
        <v>JavaScript</v>
      </c>
      <c r="H8811" s="1" t="str">
        <f>IFERROR(__xludf.DUMMYFUNCTION("""COMPUTED_VALUE"""),"Ruby")</f>
        <v>Ruby</v>
      </c>
      <c r="I8811" s="1" t="str">
        <f>IFERROR(__xludf.DUMMYFUNCTION("""COMPUTED_VALUE"""),"SQL")</f>
        <v>SQL</v>
      </c>
    </row>
    <row r="8812">
      <c r="B8812" s="1" t="str">
        <f>IFERROR(__xludf.DUMMYFUNCTION("""COMPUTED_VALUE"""),"HTML/CSS;PHP;Ruby")</f>
        <v>HTML/CSS;PHP;Ruby</v>
      </c>
      <c r="E8812" s="1" t="str">
        <f>IFERROR(__xludf.DUMMYFUNCTION("UNIQUE(SPLIT(B8812,"";""))"),"HTML/CSS")</f>
        <v>HTML/CSS</v>
      </c>
      <c r="F8812" s="1" t="str">
        <f>IFERROR(__xludf.DUMMYFUNCTION("""COMPUTED_VALUE"""),"PHP")</f>
        <v>PHP</v>
      </c>
      <c r="G8812" s="1" t="str">
        <f>IFERROR(__xludf.DUMMYFUNCTION("""COMPUTED_VALUE"""),"Ruby")</f>
        <v>Ruby</v>
      </c>
    </row>
    <row r="8813">
      <c r="B8813" s="1" t="str">
        <f>IFERROR(__xludf.DUMMYFUNCTION("""COMPUTED_VALUE"""),"C#;JavaScript;SQL")</f>
        <v>C#;JavaScript;SQL</v>
      </c>
      <c r="E8813" s="1" t="str">
        <f>IFERROR(__xludf.DUMMYFUNCTION("UNIQUE(SPLIT(B8813,"";""))"),"C#")</f>
        <v>C#</v>
      </c>
      <c r="F8813" s="1" t="str">
        <f>IFERROR(__xludf.DUMMYFUNCTION("""COMPUTED_VALUE"""),"JavaScript")</f>
        <v>JavaScript</v>
      </c>
      <c r="G8813" s="1" t="str">
        <f>IFERROR(__xludf.DUMMYFUNCTION("""COMPUTED_VALUE"""),"SQL")</f>
        <v>SQL</v>
      </c>
    </row>
    <row r="8814">
      <c r="B8814" s="1" t="str">
        <f>IFERROR(__xludf.DUMMYFUNCTION("""COMPUTED_VALUE"""),"Bash/Shell/PowerShell;Go;Java;SQL")</f>
        <v>Bash/Shell/PowerShell;Go;Java;SQL</v>
      </c>
      <c r="E8814" s="1" t="str">
        <f>IFERROR(__xludf.DUMMYFUNCTION("UNIQUE(SPLIT(B8814,"";""))"),"Bash/Shell/PowerShell")</f>
        <v>Bash/Shell/PowerShell</v>
      </c>
      <c r="F8814" s="1" t="str">
        <f>IFERROR(__xludf.DUMMYFUNCTION("""COMPUTED_VALUE"""),"Go")</f>
        <v>Go</v>
      </c>
      <c r="G8814" s="1" t="str">
        <f>IFERROR(__xludf.DUMMYFUNCTION("""COMPUTED_VALUE"""),"Java")</f>
        <v>Java</v>
      </c>
      <c r="H8814" s="1" t="str">
        <f>IFERROR(__xludf.DUMMYFUNCTION("""COMPUTED_VALUE"""),"SQL")</f>
        <v>SQL</v>
      </c>
    </row>
    <row r="8815">
      <c r="B8815" s="1" t="str">
        <f>IFERROR(__xludf.DUMMYFUNCTION("""COMPUTED_VALUE"""),"Go;HTML/CSS;Java;JavaScript;Kotlin;Python")</f>
        <v>Go;HTML/CSS;Java;JavaScript;Kotlin;Python</v>
      </c>
      <c r="E8815" s="1" t="str">
        <f>IFERROR(__xludf.DUMMYFUNCTION("UNIQUE(SPLIT(B8815,"";""))"),"Go")</f>
        <v>Go</v>
      </c>
      <c r="F8815" s="1" t="str">
        <f>IFERROR(__xludf.DUMMYFUNCTION("""COMPUTED_VALUE"""),"HTML/CSS")</f>
        <v>HTML/CSS</v>
      </c>
      <c r="G8815" s="1" t="str">
        <f>IFERROR(__xludf.DUMMYFUNCTION("""COMPUTED_VALUE"""),"Java")</f>
        <v>Java</v>
      </c>
      <c r="H8815" s="1" t="str">
        <f>IFERROR(__xludf.DUMMYFUNCTION("""COMPUTED_VALUE"""),"JavaScript")</f>
        <v>JavaScript</v>
      </c>
      <c r="I8815" s="1" t="str">
        <f>IFERROR(__xludf.DUMMYFUNCTION("""COMPUTED_VALUE"""),"Kotlin")</f>
        <v>Kotlin</v>
      </c>
      <c r="J8815" s="1" t="str">
        <f>IFERROR(__xludf.DUMMYFUNCTION("""COMPUTED_VALUE"""),"Python")</f>
        <v>Python</v>
      </c>
    </row>
    <row r="8816">
      <c r="B8816" s="1" t="str">
        <f>IFERROR(__xludf.DUMMYFUNCTION("""COMPUTED_VALUE"""),"C++;Python")</f>
        <v>C++;Python</v>
      </c>
      <c r="E8816" s="1" t="str">
        <f>IFERROR(__xludf.DUMMYFUNCTION("UNIQUE(SPLIT(B8816,"";""))"),"C++")</f>
        <v>C++</v>
      </c>
      <c r="F8816" s="1" t="str">
        <f>IFERROR(__xludf.DUMMYFUNCTION("""COMPUTED_VALUE"""),"Python")</f>
        <v>Python</v>
      </c>
    </row>
    <row r="8817">
      <c r="B8817" s="1" t="str">
        <f>IFERROR(__xludf.DUMMYFUNCTION("""COMPUTED_VALUE"""),"Dart;Go;Python")</f>
        <v>Dart;Go;Python</v>
      </c>
      <c r="E8817" s="1" t="str">
        <f>IFERROR(__xludf.DUMMYFUNCTION("UNIQUE(SPLIT(B8817,"";""))"),"Dart")</f>
        <v>Dart</v>
      </c>
      <c r="F8817" s="1" t="str">
        <f>IFERROR(__xludf.DUMMYFUNCTION("""COMPUTED_VALUE"""),"Go")</f>
        <v>Go</v>
      </c>
      <c r="G8817" s="1" t="str">
        <f>IFERROR(__xludf.DUMMYFUNCTION("""COMPUTED_VALUE"""),"Python")</f>
        <v>Python</v>
      </c>
    </row>
    <row r="8818">
      <c r="B8818" s="1" t="str">
        <f>IFERROR(__xludf.DUMMYFUNCTION("""COMPUTED_VALUE"""),"Bash/Shell/PowerShell;C;C++;Dart;Java;Kotlin;PHP;Python;Rust;Swift;TypeScript")</f>
        <v>Bash/Shell/PowerShell;C;C++;Dart;Java;Kotlin;PHP;Python;Rust;Swift;TypeScript</v>
      </c>
      <c r="E8818" s="1" t="str">
        <f>IFERROR(__xludf.DUMMYFUNCTION("UNIQUE(SPLIT(B8818,"";""))"),"Bash/Shell/PowerShell")</f>
        <v>Bash/Shell/PowerShell</v>
      </c>
      <c r="F8818" s="1" t="str">
        <f>IFERROR(__xludf.DUMMYFUNCTION("""COMPUTED_VALUE"""),"C")</f>
        <v>C</v>
      </c>
      <c r="G8818" s="1" t="str">
        <f>IFERROR(__xludf.DUMMYFUNCTION("""COMPUTED_VALUE"""),"C++")</f>
        <v>C++</v>
      </c>
      <c r="H8818" s="1" t="str">
        <f>IFERROR(__xludf.DUMMYFUNCTION("""COMPUTED_VALUE"""),"Dart")</f>
        <v>Dart</v>
      </c>
      <c r="I8818" s="1" t="str">
        <f>IFERROR(__xludf.DUMMYFUNCTION("""COMPUTED_VALUE"""),"Java")</f>
        <v>Java</v>
      </c>
      <c r="J8818" s="1" t="str">
        <f>IFERROR(__xludf.DUMMYFUNCTION("""COMPUTED_VALUE"""),"Kotlin")</f>
        <v>Kotlin</v>
      </c>
      <c r="K8818" s="1" t="str">
        <f>IFERROR(__xludf.DUMMYFUNCTION("""COMPUTED_VALUE"""),"PHP")</f>
        <v>PHP</v>
      </c>
      <c r="L8818" s="1" t="str">
        <f>IFERROR(__xludf.DUMMYFUNCTION("""COMPUTED_VALUE"""),"Python")</f>
        <v>Python</v>
      </c>
      <c r="M8818" s="1" t="str">
        <f>IFERROR(__xludf.DUMMYFUNCTION("""COMPUTED_VALUE"""),"Rust")</f>
        <v>Rust</v>
      </c>
      <c r="N8818" s="1" t="str">
        <f>IFERROR(__xludf.DUMMYFUNCTION("""COMPUTED_VALUE"""),"Swift")</f>
        <v>Swift</v>
      </c>
      <c r="O8818" s="1" t="str">
        <f>IFERROR(__xludf.DUMMYFUNCTION("""COMPUTED_VALUE"""),"TypeScript")</f>
        <v>TypeScript</v>
      </c>
    </row>
    <row r="8819">
      <c r="B8819" s="1" t="str">
        <f>IFERROR(__xludf.DUMMYFUNCTION("""COMPUTED_VALUE"""),"HTML/CSS;Java;JavaScript")</f>
        <v>HTML/CSS;Java;JavaScript</v>
      </c>
      <c r="E8819" s="1" t="str">
        <f>IFERROR(__xludf.DUMMYFUNCTION("UNIQUE(SPLIT(B8819,"";""))"),"HTML/CSS")</f>
        <v>HTML/CSS</v>
      </c>
      <c r="F8819" s="1" t="str">
        <f>IFERROR(__xludf.DUMMYFUNCTION("""COMPUTED_VALUE"""),"Java")</f>
        <v>Java</v>
      </c>
      <c r="G8819" s="1" t="str">
        <f>IFERROR(__xludf.DUMMYFUNCTION("""COMPUTED_VALUE"""),"JavaScript")</f>
        <v>JavaScript</v>
      </c>
    </row>
    <row r="8820">
      <c r="B8820" s="1" t="str">
        <f>IFERROR(__xludf.DUMMYFUNCTION("""COMPUTED_VALUE"""),"HTML/CSS;JavaScript;Python;Ruby;SQL")</f>
        <v>HTML/CSS;JavaScript;Python;Ruby;SQL</v>
      </c>
      <c r="E8820" s="1" t="str">
        <f>IFERROR(__xludf.DUMMYFUNCTION("UNIQUE(SPLIT(B8820,"";""))"),"HTML/CSS")</f>
        <v>HTML/CSS</v>
      </c>
      <c r="F8820" s="1" t="str">
        <f>IFERROR(__xludf.DUMMYFUNCTION("""COMPUTED_VALUE"""),"JavaScript")</f>
        <v>JavaScript</v>
      </c>
      <c r="G8820" s="1" t="str">
        <f>IFERROR(__xludf.DUMMYFUNCTION("""COMPUTED_VALUE"""),"Python")</f>
        <v>Python</v>
      </c>
      <c r="H8820" s="1" t="str">
        <f>IFERROR(__xludf.DUMMYFUNCTION("""COMPUTED_VALUE"""),"Ruby")</f>
        <v>Ruby</v>
      </c>
      <c r="I8820" s="1" t="str">
        <f>IFERROR(__xludf.DUMMYFUNCTION("""COMPUTED_VALUE"""),"SQL")</f>
        <v>SQL</v>
      </c>
    </row>
    <row r="8821">
      <c r="B8821" s="1" t="str">
        <f>IFERROR(__xludf.DUMMYFUNCTION("""COMPUTED_VALUE"""),"HTML/CSS;JavaScript;PHP;SQL;TypeScript")</f>
        <v>HTML/CSS;JavaScript;PHP;SQL;TypeScript</v>
      </c>
      <c r="E8821" s="1" t="str">
        <f>IFERROR(__xludf.DUMMYFUNCTION("UNIQUE(SPLIT(B8821,"";""))"),"HTML/CSS")</f>
        <v>HTML/CSS</v>
      </c>
      <c r="F8821" s="1" t="str">
        <f>IFERROR(__xludf.DUMMYFUNCTION("""COMPUTED_VALUE"""),"JavaScript")</f>
        <v>JavaScript</v>
      </c>
      <c r="G8821" s="1" t="str">
        <f>IFERROR(__xludf.DUMMYFUNCTION("""COMPUTED_VALUE"""),"PHP")</f>
        <v>PHP</v>
      </c>
      <c r="H8821" s="1" t="str">
        <f>IFERROR(__xludf.DUMMYFUNCTION("""COMPUTED_VALUE"""),"SQL")</f>
        <v>SQL</v>
      </c>
      <c r="I8821" s="1" t="str">
        <f>IFERROR(__xludf.DUMMYFUNCTION("""COMPUTED_VALUE"""),"TypeScript")</f>
        <v>TypeScript</v>
      </c>
    </row>
    <row r="8822">
      <c r="B8822" s="1" t="str">
        <f>IFERROR(__xludf.DUMMYFUNCTION("""COMPUTED_VALUE"""),"C++;Python")</f>
        <v>C++;Python</v>
      </c>
      <c r="E8822" s="1" t="str">
        <f>IFERROR(__xludf.DUMMYFUNCTION("UNIQUE(SPLIT(B8822,"";""))"),"C++")</f>
        <v>C++</v>
      </c>
      <c r="F8822" s="1" t="str">
        <f>IFERROR(__xludf.DUMMYFUNCTION("""COMPUTED_VALUE"""),"Python")</f>
        <v>Python</v>
      </c>
    </row>
    <row r="8823">
      <c r="B8823" s="1" t="str">
        <f>IFERROR(__xludf.DUMMYFUNCTION("""COMPUTED_VALUE"""),"C;Dart;Elixir;HTML/CSS;Java;JavaScript;Kotlin;PHP;Python;SQL")</f>
        <v>C;Dart;Elixir;HTML/CSS;Java;JavaScript;Kotlin;PHP;Python;SQL</v>
      </c>
      <c r="E8823" s="1" t="str">
        <f>IFERROR(__xludf.DUMMYFUNCTION("UNIQUE(SPLIT(B8823,"";""))"),"C")</f>
        <v>C</v>
      </c>
      <c r="F8823" s="1" t="str">
        <f>IFERROR(__xludf.DUMMYFUNCTION("""COMPUTED_VALUE"""),"Dart")</f>
        <v>Dart</v>
      </c>
      <c r="G8823" s="1" t="str">
        <f>IFERROR(__xludf.DUMMYFUNCTION("""COMPUTED_VALUE"""),"Elixir")</f>
        <v>Elixir</v>
      </c>
      <c r="H8823" s="1" t="str">
        <f>IFERROR(__xludf.DUMMYFUNCTION("""COMPUTED_VALUE"""),"HTML/CSS")</f>
        <v>HTML/CSS</v>
      </c>
      <c r="I8823" s="1" t="str">
        <f>IFERROR(__xludf.DUMMYFUNCTION("""COMPUTED_VALUE"""),"Java")</f>
        <v>Java</v>
      </c>
      <c r="J8823" s="1" t="str">
        <f>IFERROR(__xludf.DUMMYFUNCTION("""COMPUTED_VALUE"""),"JavaScript")</f>
        <v>JavaScript</v>
      </c>
      <c r="K8823" s="1" t="str">
        <f>IFERROR(__xludf.DUMMYFUNCTION("""COMPUTED_VALUE"""),"Kotlin")</f>
        <v>Kotlin</v>
      </c>
      <c r="L8823" s="1" t="str">
        <f>IFERROR(__xludf.DUMMYFUNCTION("""COMPUTED_VALUE"""),"PHP")</f>
        <v>PHP</v>
      </c>
      <c r="M8823" s="1" t="str">
        <f>IFERROR(__xludf.DUMMYFUNCTION("""COMPUTED_VALUE"""),"Python")</f>
        <v>Python</v>
      </c>
      <c r="N8823" s="1" t="str">
        <f>IFERROR(__xludf.DUMMYFUNCTION("""COMPUTED_VALUE"""),"SQL")</f>
        <v>SQL</v>
      </c>
    </row>
    <row r="8824">
      <c r="B8824" s="1" t="str">
        <f>IFERROR(__xludf.DUMMYFUNCTION("""COMPUTED_VALUE"""),"HTML/CSS;JavaScript;PHP")</f>
        <v>HTML/CSS;JavaScript;PHP</v>
      </c>
      <c r="E8824" s="1" t="str">
        <f>IFERROR(__xludf.DUMMYFUNCTION("UNIQUE(SPLIT(B8824,"";""))"),"HTML/CSS")</f>
        <v>HTML/CSS</v>
      </c>
      <c r="F8824" s="1" t="str">
        <f>IFERROR(__xludf.DUMMYFUNCTION("""COMPUTED_VALUE"""),"JavaScript")</f>
        <v>JavaScript</v>
      </c>
      <c r="G8824" s="1" t="str">
        <f>IFERROR(__xludf.DUMMYFUNCTION("""COMPUTED_VALUE"""),"PHP")</f>
        <v>PHP</v>
      </c>
    </row>
    <row r="8825">
      <c r="B8825" s="1" t="str">
        <f>IFERROR(__xludf.DUMMYFUNCTION("""COMPUTED_VALUE"""),"Bash/Shell/PowerShell;Java;SQL;VBA")</f>
        <v>Bash/Shell/PowerShell;Java;SQL;VBA</v>
      </c>
      <c r="E8825" s="1" t="str">
        <f>IFERROR(__xludf.DUMMYFUNCTION("UNIQUE(SPLIT(B8825,"";""))"),"Bash/Shell/PowerShell")</f>
        <v>Bash/Shell/PowerShell</v>
      </c>
      <c r="F8825" s="1" t="str">
        <f>IFERROR(__xludf.DUMMYFUNCTION("""COMPUTED_VALUE"""),"Java")</f>
        <v>Java</v>
      </c>
      <c r="G8825" s="1" t="str">
        <f>IFERROR(__xludf.DUMMYFUNCTION("""COMPUTED_VALUE"""),"SQL")</f>
        <v>SQL</v>
      </c>
      <c r="H8825" s="1" t="str">
        <f>IFERROR(__xludf.DUMMYFUNCTION("""COMPUTED_VALUE"""),"VBA")</f>
        <v>VBA</v>
      </c>
    </row>
    <row r="8826">
      <c r="B8826" s="1" t="str">
        <f>IFERROR(__xludf.DUMMYFUNCTION("""COMPUTED_VALUE"""),"HTML/CSS;Java;JavaScript;Objective-C")</f>
        <v>HTML/CSS;Java;JavaScript;Objective-C</v>
      </c>
      <c r="E8826" s="1" t="str">
        <f>IFERROR(__xludf.DUMMYFUNCTION("UNIQUE(SPLIT(B8826,"";""))"),"HTML/CSS")</f>
        <v>HTML/CSS</v>
      </c>
      <c r="F8826" s="1" t="str">
        <f>IFERROR(__xludf.DUMMYFUNCTION("""COMPUTED_VALUE"""),"Java")</f>
        <v>Java</v>
      </c>
      <c r="G8826" s="1" t="str">
        <f>IFERROR(__xludf.DUMMYFUNCTION("""COMPUTED_VALUE"""),"JavaScript")</f>
        <v>JavaScript</v>
      </c>
      <c r="H8826" s="1" t="str">
        <f>IFERROR(__xludf.DUMMYFUNCTION("""COMPUTED_VALUE"""),"Objective-C")</f>
        <v>Objective-C</v>
      </c>
    </row>
    <row r="8827">
      <c r="B8827" s="1" t="str">
        <f>IFERROR(__xludf.DUMMYFUNCTION("""COMPUTED_VALUE"""),"Python")</f>
        <v>Python</v>
      </c>
      <c r="E8827" s="1" t="str">
        <f>IFERROR(__xludf.DUMMYFUNCTION("UNIQUE(SPLIT(B8827,"";""))"),"Python")</f>
        <v>Python</v>
      </c>
    </row>
    <row r="8828">
      <c r="B8828" s="1" t="str">
        <f>IFERROR(__xludf.DUMMYFUNCTION("""COMPUTED_VALUE"""),"C#;HTML/CSS;JavaScript;SQL;VBA")</f>
        <v>C#;HTML/CSS;JavaScript;SQL;VBA</v>
      </c>
      <c r="E8828" s="1" t="str">
        <f>IFERROR(__xludf.DUMMYFUNCTION("UNIQUE(SPLIT(B8828,"";""))"),"C#")</f>
        <v>C#</v>
      </c>
      <c r="F8828" s="1" t="str">
        <f>IFERROR(__xludf.DUMMYFUNCTION("""COMPUTED_VALUE"""),"HTML/CSS")</f>
        <v>HTML/CSS</v>
      </c>
      <c r="G8828" s="1" t="str">
        <f>IFERROR(__xludf.DUMMYFUNCTION("""COMPUTED_VALUE"""),"JavaScript")</f>
        <v>JavaScript</v>
      </c>
      <c r="H8828" s="1" t="str">
        <f>IFERROR(__xludf.DUMMYFUNCTION("""COMPUTED_VALUE"""),"SQL")</f>
        <v>SQL</v>
      </c>
      <c r="I8828" s="1" t="str">
        <f>IFERROR(__xludf.DUMMYFUNCTION("""COMPUTED_VALUE"""),"VBA")</f>
        <v>VBA</v>
      </c>
    </row>
    <row r="8829">
      <c r="B8829" s="1" t="str">
        <f>IFERROR(__xludf.DUMMYFUNCTION("""COMPUTED_VALUE"""),"HTML/CSS;JavaScript;PHP;SQL")</f>
        <v>HTML/CSS;JavaScript;PHP;SQL</v>
      </c>
      <c r="E8829" s="1" t="str">
        <f>IFERROR(__xludf.DUMMYFUNCTION("UNIQUE(SPLIT(B8829,"";""))"),"HTML/CSS")</f>
        <v>HTML/CSS</v>
      </c>
      <c r="F8829" s="1" t="str">
        <f>IFERROR(__xludf.DUMMYFUNCTION("""COMPUTED_VALUE"""),"JavaScript")</f>
        <v>JavaScript</v>
      </c>
      <c r="G8829" s="1" t="str">
        <f>IFERROR(__xludf.DUMMYFUNCTION("""COMPUTED_VALUE"""),"PHP")</f>
        <v>PHP</v>
      </c>
      <c r="H8829" s="1" t="str">
        <f>IFERROR(__xludf.DUMMYFUNCTION("""COMPUTED_VALUE"""),"SQL")</f>
        <v>SQL</v>
      </c>
    </row>
    <row r="8830">
      <c r="B8830" s="1" t="str">
        <f>IFERROR(__xludf.DUMMYFUNCTION("""COMPUTED_VALUE"""),"C++;HTML/CSS;PHP;SQL")</f>
        <v>C++;HTML/CSS;PHP;SQL</v>
      </c>
      <c r="E8830" s="1" t="str">
        <f>IFERROR(__xludf.DUMMYFUNCTION("UNIQUE(SPLIT(B8830,"";""))"),"C++")</f>
        <v>C++</v>
      </c>
      <c r="F8830" s="1" t="str">
        <f>IFERROR(__xludf.DUMMYFUNCTION("""COMPUTED_VALUE"""),"HTML/CSS")</f>
        <v>HTML/CSS</v>
      </c>
      <c r="G8830" s="1" t="str">
        <f>IFERROR(__xludf.DUMMYFUNCTION("""COMPUTED_VALUE"""),"PHP")</f>
        <v>PHP</v>
      </c>
      <c r="H8830" s="1" t="str">
        <f>IFERROR(__xludf.DUMMYFUNCTION("""COMPUTED_VALUE"""),"SQL")</f>
        <v>SQL</v>
      </c>
    </row>
    <row r="8831">
      <c r="B8831" s="1" t="str">
        <f>IFERROR(__xludf.DUMMYFUNCTION("""COMPUTED_VALUE"""),"Bash/Shell/PowerShell;C#;HTML/CSS;Java;JavaScript;PHP;SQL;Other(s):")</f>
        <v>Bash/Shell/PowerShell;C#;HTML/CSS;Java;JavaScript;PHP;SQL;Other(s):</v>
      </c>
      <c r="E8831" s="1" t="str">
        <f>IFERROR(__xludf.DUMMYFUNCTION("UNIQUE(SPLIT(B8831,"";""))"),"Bash/Shell/PowerShell")</f>
        <v>Bash/Shell/PowerShell</v>
      </c>
      <c r="F8831" s="1" t="str">
        <f>IFERROR(__xludf.DUMMYFUNCTION("""COMPUTED_VALUE"""),"C#")</f>
        <v>C#</v>
      </c>
      <c r="G8831" s="1" t="str">
        <f>IFERROR(__xludf.DUMMYFUNCTION("""COMPUTED_VALUE"""),"HTML/CSS")</f>
        <v>HTML/CSS</v>
      </c>
      <c r="H8831" s="1" t="str">
        <f>IFERROR(__xludf.DUMMYFUNCTION("""COMPUTED_VALUE"""),"Java")</f>
        <v>Java</v>
      </c>
      <c r="I8831" s="1" t="str">
        <f>IFERROR(__xludf.DUMMYFUNCTION("""COMPUTED_VALUE"""),"JavaScript")</f>
        <v>JavaScript</v>
      </c>
      <c r="J8831" s="1" t="str">
        <f>IFERROR(__xludf.DUMMYFUNCTION("""COMPUTED_VALUE"""),"PHP")</f>
        <v>PHP</v>
      </c>
      <c r="K8831" s="1" t="str">
        <f>IFERROR(__xludf.DUMMYFUNCTION("""COMPUTED_VALUE"""),"SQL")</f>
        <v>SQL</v>
      </c>
      <c r="L8831" s="1" t="str">
        <f>IFERROR(__xludf.DUMMYFUNCTION("""COMPUTED_VALUE"""),"Other(s):")</f>
        <v>Other(s):</v>
      </c>
    </row>
    <row r="8832">
      <c r="B8832" s="1" t="str">
        <f>IFERROR(__xludf.DUMMYFUNCTION("""COMPUTED_VALUE"""),"Java;Kotlin")</f>
        <v>Java;Kotlin</v>
      </c>
      <c r="E8832" s="1" t="str">
        <f>IFERROR(__xludf.DUMMYFUNCTION("UNIQUE(SPLIT(B8832,"";""))"),"Java")</f>
        <v>Java</v>
      </c>
      <c r="F8832" s="1" t="str">
        <f>IFERROR(__xludf.DUMMYFUNCTION("""COMPUTED_VALUE"""),"Kotlin")</f>
        <v>Kotlin</v>
      </c>
    </row>
    <row r="8833">
      <c r="B8833" s="1" t="str">
        <f>IFERROR(__xludf.DUMMYFUNCTION("""COMPUTED_VALUE"""),"JavaScript;Python;R")</f>
        <v>JavaScript;Python;R</v>
      </c>
      <c r="E8833" s="1" t="str">
        <f>IFERROR(__xludf.DUMMYFUNCTION("UNIQUE(SPLIT(B8833,"";""))"),"JavaScript")</f>
        <v>JavaScript</v>
      </c>
      <c r="F8833" s="1" t="str">
        <f>IFERROR(__xludf.DUMMYFUNCTION("""COMPUTED_VALUE"""),"Python")</f>
        <v>Python</v>
      </c>
      <c r="G8833" s="1" t="str">
        <f>IFERROR(__xludf.DUMMYFUNCTION("""COMPUTED_VALUE"""),"R")</f>
        <v>R</v>
      </c>
    </row>
    <row r="8834">
      <c r="B8834" s="1" t="str">
        <f>IFERROR(__xludf.DUMMYFUNCTION("""COMPUTED_VALUE"""),"Java;SQL")</f>
        <v>Java;SQL</v>
      </c>
      <c r="E8834" s="1" t="str">
        <f>IFERROR(__xludf.DUMMYFUNCTION("UNIQUE(SPLIT(B8834,"";""))"),"Java")</f>
        <v>Java</v>
      </c>
      <c r="F8834" s="1" t="str">
        <f>IFERROR(__xludf.DUMMYFUNCTION("""COMPUTED_VALUE"""),"SQL")</f>
        <v>SQL</v>
      </c>
    </row>
    <row r="8835">
      <c r="B8835" s="1" t="str">
        <f>IFERROR(__xludf.DUMMYFUNCTION("""COMPUTED_VALUE"""),"Elixir;JavaScript;Objective-C;Swift;Other(s):")</f>
        <v>Elixir;JavaScript;Objective-C;Swift;Other(s):</v>
      </c>
      <c r="E8835" s="1" t="str">
        <f>IFERROR(__xludf.DUMMYFUNCTION("UNIQUE(SPLIT(B8835,"";""))"),"Elixir")</f>
        <v>Elixir</v>
      </c>
      <c r="F8835" s="1" t="str">
        <f>IFERROR(__xludf.DUMMYFUNCTION("""COMPUTED_VALUE"""),"JavaScript")</f>
        <v>JavaScript</v>
      </c>
      <c r="G8835" s="1" t="str">
        <f>IFERROR(__xludf.DUMMYFUNCTION("""COMPUTED_VALUE"""),"Objective-C")</f>
        <v>Objective-C</v>
      </c>
      <c r="H8835" s="1" t="str">
        <f>IFERROR(__xludf.DUMMYFUNCTION("""COMPUTED_VALUE"""),"Swift")</f>
        <v>Swift</v>
      </c>
      <c r="I8835" s="1" t="str">
        <f>IFERROR(__xludf.DUMMYFUNCTION("""COMPUTED_VALUE"""),"Other(s):")</f>
        <v>Other(s):</v>
      </c>
    </row>
    <row r="8836">
      <c r="B8836" s="1" t="str">
        <f>IFERROR(__xludf.DUMMYFUNCTION("""COMPUTED_VALUE"""),"Bash/Shell/PowerShell;C++;C#;HTML/CSS;JavaScript;PHP;Python;SQL;TypeScript;VBA")</f>
        <v>Bash/Shell/PowerShell;C++;C#;HTML/CSS;JavaScript;PHP;Python;SQL;TypeScript;VBA</v>
      </c>
      <c r="E8836" s="1" t="str">
        <f>IFERROR(__xludf.DUMMYFUNCTION("UNIQUE(SPLIT(B8836,"";""))"),"Bash/Shell/PowerShell")</f>
        <v>Bash/Shell/PowerShell</v>
      </c>
      <c r="F8836" s="1" t="str">
        <f>IFERROR(__xludf.DUMMYFUNCTION("""COMPUTED_VALUE"""),"C++")</f>
        <v>C++</v>
      </c>
      <c r="G8836" s="1" t="str">
        <f>IFERROR(__xludf.DUMMYFUNCTION("""COMPUTED_VALUE"""),"C#")</f>
        <v>C#</v>
      </c>
      <c r="H8836" s="1" t="str">
        <f>IFERROR(__xludf.DUMMYFUNCTION("""COMPUTED_VALUE"""),"HTML/CSS")</f>
        <v>HTML/CSS</v>
      </c>
      <c r="I8836" s="1" t="str">
        <f>IFERROR(__xludf.DUMMYFUNCTION("""COMPUTED_VALUE"""),"JavaScript")</f>
        <v>JavaScript</v>
      </c>
      <c r="J8836" s="1" t="str">
        <f>IFERROR(__xludf.DUMMYFUNCTION("""COMPUTED_VALUE"""),"PHP")</f>
        <v>PHP</v>
      </c>
      <c r="K8836" s="1" t="str">
        <f>IFERROR(__xludf.DUMMYFUNCTION("""COMPUTED_VALUE"""),"Python")</f>
        <v>Python</v>
      </c>
      <c r="L8836" s="1" t="str">
        <f>IFERROR(__xludf.DUMMYFUNCTION("""COMPUTED_VALUE"""),"SQL")</f>
        <v>SQL</v>
      </c>
      <c r="M8836" s="1" t="str">
        <f>IFERROR(__xludf.DUMMYFUNCTION("""COMPUTED_VALUE"""),"TypeScript")</f>
        <v>TypeScript</v>
      </c>
      <c r="N8836" s="1" t="str">
        <f>IFERROR(__xludf.DUMMYFUNCTION("""COMPUTED_VALUE"""),"VBA")</f>
        <v>VBA</v>
      </c>
    </row>
    <row r="8837">
      <c r="B8837" s="1" t="str">
        <f>IFERROR(__xludf.DUMMYFUNCTION("""COMPUTED_VALUE"""),"C;C++;HTML/CSS;Java;JavaScript;Objective-C;PHP;SQL;TypeScript")</f>
        <v>C;C++;HTML/CSS;Java;JavaScript;Objective-C;PHP;SQL;TypeScript</v>
      </c>
      <c r="E8837" s="1" t="str">
        <f>IFERROR(__xludf.DUMMYFUNCTION("UNIQUE(SPLIT(B8837,"";""))"),"C")</f>
        <v>C</v>
      </c>
      <c r="F8837" s="1" t="str">
        <f>IFERROR(__xludf.DUMMYFUNCTION("""COMPUTED_VALUE"""),"C++")</f>
        <v>C++</v>
      </c>
      <c r="G8837" s="1" t="str">
        <f>IFERROR(__xludf.DUMMYFUNCTION("""COMPUTED_VALUE"""),"HTML/CSS")</f>
        <v>HTML/CSS</v>
      </c>
      <c r="H8837" s="1" t="str">
        <f>IFERROR(__xludf.DUMMYFUNCTION("""COMPUTED_VALUE"""),"Java")</f>
        <v>Java</v>
      </c>
      <c r="I8837" s="1" t="str">
        <f>IFERROR(__xludf.DUMMYFUNCTION("""COMPUTED_VALUE"""),"JavaScript")</f>
        <v>JavaScript</v>
      </c>
      <c r="J8837" s="1" t="str">
        <f>IFERROR(__xludf.DUMMYFUNCTION("""COMPUTED_VALUE"""),"Objective-C")</f>
        <v>Objective-C</v>
      </c>
      <c r="K8837" s="1" t="str">
        <f>IFERROR(__xludf.DUMMYFUNCTION("""COMPUTED_VALUE"""),"PHP")</f>
        <v>PHP</v>
      </c>
      <c r="L8837" s="1" t="str">
        <f>IFERROR(__xludf.DUMMYFUNCTION("""COMPUTED_VALUE"""),"SQL")</f>
        <v>SQL</v>
      </c>
      <c r="M8837" s="1" t="str">
        <f>IFERROR(__xludf.DUMMYFUNCTION("""COMPUTED_VALUE"""),"TypeScript")</f>
        <v>TypeScript</v>
      </c>
    </row>
    <row r="8838">
      <c r="B8838" s="1" t="str">
        <f>IFERROR(__xludf.DUMMYFUNCTION("""COMPUTED_VALUE"""),"Java;JavaScript;Python;TypeScript")</f>
        <v>Java;JavaScript;Python;TypeScript</v>
      </c>
      <c r="E8838" s="1" t="str">
        <f>IFERROR(__xludf.DUMMYFUNCTION("UNIQUE(SPLIT(B8838,"";""))"),"Java")</f>
        <v>Java</v>
      </c>
      <c r="F8838" s="1" t="str">
        <f>IFERROR(__xludf.DUMMYFUNCTION("""COMPUTED_VALUE"""),"JavaScript")</f>
        <v>JavaScript</v>
      </c>
      <c r="G8838" s="1" t="str">
        <f>IFERROR(__xludf.DUMMYFUNCTION("""COMPUTED_VALUE"""),"Python")</f>
        <v>Python</v>
      </c>
      <c r="H8838" s="1" t="str">
        <f>IFERROR(__xludf.DUMMYFUNCTION("""COMPUTED_VALUE"""),"TypeScript")</f>
        <v>TypeScript</v>
      </c>
    </row>
    <row r="8839">
      <c r="B8839" s="1" t="str">
        <f>IFERROR(__xludf.DUMMYFUNCTION("""COMPUTED_VALUE"""),"Bash/Shell/PowerShell;Java;Python;SQL")</f>
        <v>Bash/Shell/PowerShell;Java;Python;SQL</v>
      </c>
      <c r="E8839" s="1" t="str">
        <f>IFERROR(__xludf.DUMMYFUNCTION("UNIQUE(SPLIT(B8839,"";""))"),"Bash/Shell/PowerShell")</f>
        <v>Bash/Shell/PowerShell</v>
      </c>
      <c r="F8839" s="1" t="str">
        <f>IFERROR(__xludf.DUMMYFUNCTION("""COMPUTED_VALUE"""),"Java")</f>
        <v>Java</v>
      </c>
      <c r="G8839" s="1" t="str">
        <f>IFERROR(__xludf.DUMMYFUNCTION("""COMPUTED_VALUE"""),"Python")</f>
        <v>Python</v>
      </c>
      <c r="H8839" s="1" t="str">
        <f>IFERROR(__xludf.DUMMYFUNCTION("""COMPUTED_VALUE"""),"SQL")</f>
        <v>SQL</v>
      </c>
    </row>
    <row r="8840">
      <c r="B8840" s="1" t="str">
        <f>IFERROR(__xludf.DUMMYFUNCTION("""COMPUTED_VALUE"""),"Go;HTML/CSS;JavaScript;PHP;SQL")</f>
        <v>Go;HTML/CSS;JavaScript;PHP;SQL</v>
      </c>
      <c r="E8840" s="1" t="str">
        <f>IFERROR(__xludf.DUMMYFUNCTION("UNIQUE(SPLIT(B8840,"";""))"),"Go")</f>
        <v>Go</v>
      </c>
      <c r="F8840" s="1" t="str">
        <f>IFERROR(__xludf.DUMMYFUNCTION("""COMPUTED_VALUE"""),"HTML/CSS")</f>
        <v>HTML/CSS</v>
      </c>
      <c r="G8840" s="1" t="str">
        <f>IFERROR(__xludf.DUMMYFUNCTION("""COMPUTED_VALUE"""),"JavaScript")</f>
        <v>JavaScript</v>
      </c>
      <c r="H8840" s="1" t="str">
        <f>IFERROR(__xludf.DUMMYFUNCTION("""COMPUTED_VALUE"""),"PHP")</f>
        <v>PHP</v>
      </c>
      <c r="I8840" s="1" t="str">
        <f>IFERROR(__xludf.DUMMYFUNCTION("""COMPUTED_VALUE"""),"SQL")</f>
        <v>SQL</v>
      </c>
    </row>
    <row r="8841">
      <c r="B8841" s="1" t="str">
        <f>IFERROR(__xludf.DUMMYFUNCTION("""COMPUTED_VALUE"""),"Assembly;Bash/Shell/PowerShell;C;HTML/CSS;Java;JavaScript;PHP;SQL")</f>
        <v>Assembly;Bash/Shell/PowerShell;C;HTML/CSS;Java;JavaScript;PHP;SQL</v>
      </c>
      <c r="E8841" s="1" t="str">
        <f>IFERROR(__xludf.DUMMYFUNCTION("UNIQUE(SPLIT(B8841,"";""))"),"Assembly")</f>
        <v>Assembly</v>
      </c>
      <c r="F8841" s="1" t="str">
        <f>IFERROR(__xludf.DUMMYFUNCTION("""COMPUTED_VALUE"""),"Bash/Shell/PowerShell")</f>
        <v>Bash/Shell/PowerShell</v>
      </c>
      <c r="G8841" s="1" t="str">
        <f>IFERROR(__xludf.DUMMYFUNCTION("""COMPUTED_VALUE"""),"C")</f>
        <v>C</v>
      </c>
      <c r="H8841" s="1" t="str">
        <f>IFERROR(__xludf.DUMMYFUNCTION("""COMPUTED_VALUE"""),"HTML/CSS")</f>
        <v>HTML/CSS</v>
      </c>
      <c r="I8841" s="1" t="str">
        <f>IFERROR(__xludf.DUMMYFUNCTION("""COMPUTED_VALUE"""),"Java")</f>
        <v>Java</v>
      </c>
      <c r="J8841" s="1" t="str">
        <f>IFERROR(__xludf.DUMMYFUNCTION("""COMPUTED_VALUE"""),"JavaScript")</f>
        <v>JavaScript</v>
      </c>
      <c r="K8841" s="1" t="str">
        <f>IFERROR(__xludf.DUMMYFUNCTION("""COMPUTED_VALUE"""),"PHP")</f>
        <v>PHP</v>
      </c>
      <c r="L8841" s="1" t="str">
        <f>IFERROR(__xludf.DUMMYFUNCTION("""COMPUTED_VALUE"""),"SQL")</f>
        <v>SQL</v>
      </c>
    </row>
    <row r="8842">
      <c r="B8842" s="1" t="str">
        <f>IFERROR(__xludf.DUMMYFUNCTION("""COMPUTED_VALUE"""),"C#;Go;HTML/CSS;Java;JavaScript;Python;SQL;TypeScript")</f>
        <v>C#;Go;HTML/CSS;Java;JavaScript;Python;SQL;TypeScript</v>
      </c>
      <c r="E8842" s="1" t="str">
        <f>IFERROR(__xludf.DUMMYFUNCTION("UNIQUE(SPLIT(B8842,"";""))"),"C#")</f>
        <v>C#</v>
      </c>
      <c r="F8842" s="1" t="str">
        <f>IFERROR(__xludf.DUMMYFUNCTION("""COMPUTED_VALUE"""),"Go")</f>
        <v>Go</v>
      </c>
      <c r="G8842" s="1" t="str">
        <f>IFERROR(__xludf.DUMMYFUNCTION("""COMPUTED_VALUE"""),"HTML/CSS")</f>
        <v>HTML/CSS</v>
      </c>
      <c r="H8842" s="1" t="str">
        <f>IFERROR(__xludf.DUMMYFUNCTION("""COMPUTED_VALUE"""),"Java")</f>
        <v>Java</v>
      </c>
      <c r="I8842" s="1" t="str">
        <f>IFERROR(__xludf.DUMMYFUNCTION("""COMPUTED_VALUE"""),"JavaScript")</f>
        <v>JavaScript</v>
      </c>
      <c r="J8842" s="1" t="str">
        <f>IFERROR(__xludf.DUMMYFUNCTION("""COMPUTED_VALUE"""),"Python")</f>
        <v>Python</v>
      </c>
      <c r="K8842" s="1" t="str">
        <f>IFERROR(__xludf.DUMMYFUNCTION("""COMPUTED_VALUE"""),"SQL")</f>
        <v>SQL</v>
      </c>
      <c r="L8842" s="1" t="str">
        <f>IFERROR(__xludf.DUMMYFUNCTION("""COMPUTED_VALUE"""),"TypeScript")</f>
        <v>TypeScript</v>
      </c>
    </row>
    <row r="8843">
      <c r="B8843" s="1" t="str">
        <f>IFERROR(__xludf.DUMMYFUNCTION("""COMPUTED_VALUE"""),"C#;TypeScript")</f>
        <v>C#;TypeScript</v>
      </c>
      <c r="E8843" s="1" t="str">
        <f>IFERROR(__xludf.DUMMYFUNCTION("UNIQUE(SPLIT(B8843,"";""))"),"C#")</f>
        <v>C#</v>
      </c>
      <c r="F8843" s="1" t="str">
        <f>IFERROR(__xludf.DUMMYFUNCTION("""COMPUTED_VALUE"""),"TypeScript")</f>
        <v>TypeScript</v>
      </c>
    </row>
    <row r="8844">
      <c r="B8844" s="1" t="str">
        <f>IFERROR(__xludf.DUMMYFUNCTION("""COMPUTED_VALUE"""),"C#;HTML/CSS;Java;JavaScript;Objective-C;SQL;Swift;TypeScript")</f>
        <v>C#;HTML/CSS;Java;JavaScript;Objective-C;SQL;Swift;TypeScript</v>
      </c>
      <c r="E8844" s="1" t="str">
        <f>IFERROR(__xludf.DUMMYFUNCTION("UNIQUE(SPLIT(B8844,"";""))"),"C#")</f>
        <v>C#</v>
      </c>
      <c r="F8844" s="1" t="str">
        <f>IFERROR(__xludf.DUMMYFUNCTION("""COMPUTED_VALUE"""),"HTML/CSS")</f>
        <v>HTML/CSS</v>
      </c>
      <c r="G8844" s="1" t="str">
        <f>IFERROR(__xludf.DUMMYFUNCTION("""COMPUTED_VALUE"""),"Java")</f>
        <v>Java</v>
      </c>
      <c r="H8844" s="1" t="str">
        <f>IFERROR(__xludf.DUMMYFUNCTION("""COMPUTED_VALUE"""),"JavaScript")</f>
        <v>JavaScript</v>
      </c>
      <c r="I8844" s="1" t="str">
        <f>IFERROR(__xludf.DUMMYFUNCTION("""COMPUTED_VALUE"""),"Objective-C")</f>
        <v>Objective-C</v>
      </c>
      <c r="J8844" s="1" t="str">
        <f>IFERROR(__xludf.DUMMYFUNCTION("""COMPUTED_VALUE"""),"SQL")</f>
        <v>SQL</v>
      </c>
      <c r="K8844" s="1" t="str">
        <f>IFERROR(__xludf.DUMMYFUNCTION("""COMPUTED_VALUE"""),"Swift")</f>
        <v>Swift</v>
      </c>
      <c r="L8844" s="1" t="str">
        <f>IFERROR(__xludf.DUMMYFUNCTION("""COMPUTED_VALUE"""),"TypeScript")</f>
        <v>TypeScript</v>
      </c>
    </row>
    <row r="8845">
      <c r="B8845" s="1" t="str">
        <f>IFERROR(__xludf.DUMMYFUNCTION("""COMPUTED_VALUE"""),"Python;R;SQL")</f>
        <v>Python;R;SQL</v>
      </c>
      <c r="E8845" s="1" t="str">
        <f>IFERROR(__xludf.DUMMYFUNCTION("UNIQUE(SPLIT(B8845,"";""))"),"Python")</f>
        <v>Python</v>
      </c>
      <c r="F8845" s="1" t="str">
        <f>IFERROR(__xludf.DUMMYFUNCTION("""COMPUTED_VALUE"""),"R")</f>
        <v>R</v>
      </c>
      <c r="G8845" s="1" t="str">
        <f>IFERROR(__xludf.DUMMYFUNCTION("""COMPUTED_VALUE"""),"SQL")</f>
        <v>SQL</v>
      </c>
    </row>
    <row r="8846">
      <c r="B8846" s="1" t="str">
        <f>IFERROR(__xludf.DUMMYFUNCTION("""COMPUTED_VALUE"""),"C#;HTML/CSS;Java;JavaScript;PHP;SQL")</f>
        <v>C#;HTML/CSS;Java;JavaScript;PHP;SQL</v>
      </c>
      <c r="E8846" s="1" t="str">
        <f>IFERROR(__xludf.DUMMYFUNCTION("UNIQUE(SPLIT(B8846,"";""))"),"C#")</f>
        <v>C#</v>
      </c>
      <c r="F8846" s="1" t="str">
        <f>IFERROR(__xludf.DUMMYFUNCTION("""COMPUTED_VALUE"""),"HTML/CSS")</f>
        <v>HTML/CSS</v>
      </c>
      <c r="G8846" s="1" t="str">
        <f>IFERROR(__xludf.DUMMYFUNCTION("""COMPUTED_VALUE"""),"Java")</f>
        <v>Java</v>
      </c>
      <c r="H8846" s="1" t="str">
        <f>IFERROR(__xludf.DUMMYFUNCTION("""COMPUTED_VALUE"""),"JavaScript")</f>
        <v>JavaScript</v>
      </c>
      <c r="I8846" s="1" t="str">
        <f>IFERROR(__xludf.DUMMYFUNCTION("""COMPUTED_VALUE"""),"PHP")</f>
        <v>PHP</v>
      </c>
      <c r="J8846" s="1" t="str">
        <f>IFERROR(__xludf.DUMMYFUNCTION("""COMPUTED_VALUE"""),"SQL")</f>
        <v>SQL</v>
      </c>
    </row>
    <row r="8847">
      <c r="B8847" s="1" t="str">
        <f>IFERROR(__xludf.DUMMYFUNCTION("""COMPUTED_VALUE"""),"C#;HTML/CSS;JavaScript;SQL;TypeScript")</f>
        <v>C#;HTML/CSS;JavaScript;SQL;TypeScript</v>
      </c>
      <c r="E8847" s="1" t="str">
        <f>IFERROR(__xludf.DUMMYFUNCTION("UNIQUE(SPLIT(B8847,"";""))"),"C#")</f>
        <v>C#</v>
      </c>
      <c r="F8847" s="1" t="str">
        <f>IFERROR(__xludf.DUMMYFUNCTION("""COMPUTED_VALUE"""),"HTML/CSS")</f>
        <v>HTML/CSS</v>
      </c>
      <c r="G8847" s="1" t="str">
        <f>IFERROR(__xludf.DUMMYFUNCTION("""COMPUTED_VALUE"""),"JavaScript")</f>
        <v>JavaScript</v>
      </c>
      <c r="H8847" s="1" t="str">
        <f>IFERROR(__xludf.DUMMYFUNCTION("""COMPUTED_VALUE"""),"SQL")</f>
        <v>SQL</v>
      </c>
      <c r="I8847" s="1" t="str">
        <f>IFERROR(__xludf.DUMMYFUNCTION("""COMPUTED_VALUE"""),"TypeScript")</f>
        <v>TypeScript</v>
      </c>
    </row>
    <row r="8848">
      <c r="B8848" s="1" t="str">
        <f>IFERROR(__xludf.DUMMYFUNCTION("""COMPUTED_VALUE"""),"Java;Kotlin")</f>
        <v>Java;Kotlin</v>
      </c>
      <c r="E8848" s="1" t="str">
        <f>IFERROR(__xludf.DUMMYFUNCTION("UNIQUE(SPLIT(B8848,"";""))"),"Java")</f>
        <v>Java</v>
      </c>
      <c r="F8848" s="1" t="str">
        <f>IFERROR(__xludf.DUMMYFUNCTION("""COMPUTED_VALUE"""),"Kotlin")</f>
        <v>Kotlin</v>
      </c>
    </row>
    <row r="8849">
      <c r="B8849" s="1" t="str">
        <f>IFERROR(__xludf.DUMMYFUNCTION("""COMPUTED_VALUE"""),"C#;HTML/CSS;JavaScript;SQL")</f>
        <v>C#;HTML/CSS;JavaScript;SQL</v>
      </c>
      <c r="E8849" s="1" t="str">
        <f>IFERROR(__xludf.DUMMYFUNCTION("UNIQUE(SPLIT(B8849,"";""))"),"C#")</f>
        <v>C#</v>
      </c>
      <c r="F8849" s="1" t="str">
        <f>IFERROR(__xludf.DUMMYFUNCTION("""COMPUTED_VALUE"""),"HTML/CSS")</f>
        <v>HTML/CSS</v>
      </c>
      <c r="G8849" s="1" t="str">
        <f>IFERROR(__xludf.DUMMYFUNCTION("""COMPUTED_VALUE"""),"JavaScript")</f>
        <v>JavaScript</v>
      </c>
      <c r="H8849" s="1" t="str">
        <f>IFERROR(__xludf.DUMMYFUNCTION("""COMPUTED_VALUE"""),"SQL")</f>
        <v>SQL</v>
      </c>
    </row>
    <row r="8850">
      <c r="B8850" s="1" t="str">
        <f>IFERROR(__xludf.DUMMYFUNCTION("""COMPUTED_VALUE"""),"C#;HTML/CSS;JavaScript;TypeScript")</f>
        <v>C#;HTML/CSS;JavaScript;TypeScript</v>
      </c>
      <c r="E8850" s="1" t="str">
        <f>IFERROR(__xludf.DUMMYFUNCTION("UNIQUE(SPLIT(B8850,"";""))"),"C#")</f>
        <v>C#</v>
      </c>
      <c r="F8850" s="1" t="str">
        <f>IFERROR(__xludf.DUMMYFUNCTION("""COMPUTED_VALUE"""),"HTML/CSS")</f>
        <v>HTML/CSS</v>
      </c>
      <c r="G8850" s="1" t="str">
        <f>IFERROR(__xludf.DUMMYFUNCTION("""COMPUTED_VALUE"""),"JavaScript")</f>
        <v>JavaScript</v>
      </c>
      <c r="H8850" s="1" t="str">
        <f>IFERROR(__xludf.DUMMYFUNCTION("""COMPUTED_VALUE"""),"TypeScript")</f>
        <v>TypeScript</v>
      </c>
    </row>
    <row r="8851">
      <c r="B8851" s="1" t="str">
        <f>IFERROR(__xludf.DUMMYFUNCTION("""COMPUTED_VALUE"""),"HTML/CSS;JavaScript")</f>
        <v>HTML/CSS;JavaScript</v>
      </c>
      <c r="E8851" s="1" t="str">
        <f>IFERROR(__xludf.DUMMYFUNCTION("UNIQUE(SPLIT(B8851,"";""))"),"HTML/CSS")</f>
        <v>HTML/CSS</v>
      </c>
      <c r="F8851" s="1" t="str">
        <f>IFERROR(__xludf.DUMMYFUNCTION("""COMPUTED_VALUE"""),"JavaScript")</f>
        <v>JavaScript</v>
      </c>
    </row>
    <row r="8852">
      <c r="B8852" s="1" t="str">
        <f>IFERROR(__xludf.DUMMYFUNCTION("""COMPUTED_VALUE"""),"Bash/Shell/PowerShell;C++;Python")</f>
        <v>Bash/Shell/PowerShell;C++;Python</v>
      </c>
      <c r="E8852" s="1" t="str">
        <f>IFERROR(__xludf.DUMMYFUNCTION("UNIQUE(SPLIT(B8852,"";""))"),"Bash/Shell/PowerShell")</f>
        <v>Bash/Shell/PowerShell</v>
      </c>
      <c r="F8852" s="1" t="str">
        <f>IFERROR(__xludf.DUMMYFUNCTION("""COMPUTED_VALUE"""),"C++")</f>
        <v>C++</v>
      </c>
      <c r="G8852" s="1" t="str">
        <f>IFERROR(__xludf.DUMMYFUNCTION("""COMPUTED_VALUE"""),"Python")</f>
        <v>Python</v>
      </c>
    </row>
    <row r="8853">
      <c r="B8853" s="1" t="str">
        <f>IFERROR(__xludf.DUMMYFUNCTION("""COMPUTED_VALUE"""),"Assembly;C#;Rust")</f>
        <v>Assembly;C#;Rust</v>
      </c>
      <c r="E8853" s="1" t="str">
        <f>IFERROR(__xludf.DUMMYFUNCTION("UNIQUE(SPLIT(B8853,"";""))"),"Assembly")</f>
        <v>Assembly</v>
      </c>
      <c r="F8853" s="1" t="str">
        <f>IFERROR(__xludf.DUMMYFUNCTION("""COMPUTED_VALUE"""),"C#")</f>
        <v>C#</v>
      </c>
      <c r="G8853" s="1" t="str">
        <f>IFERROR(__xludf.DUMMYFUNCTION("""COMPUTED_VALUE"""),"Rust")</f>
        <v>Rust</v>
      </c>
    </row>
    <row r="8854">
      <c r="B8854" s="1" t="str">
        <f>IFERROR(__xludf.DUMMYFUNCTION("""COMPUTED_VALUE"""),"C#;Java")</f>
        <v>C#;Java</v>
      </c>
      <c r="E8854" s="1" t="str">
        <f>IFERROR(__xludf.DUMMYFUNCTION("UNIQUE(SPLIT(B8854,"";""))"),"C#")</f>
        <v>C#</v>
      </c>
      <c r="F8854" s="1" t="str">
        <f>IFERROR(__xludf.DUMMYFUNCTION("""COMPUTED_VALUE"""),"Java")</f>
        <v>Java</v>
      </c>
    </row>
    <row r="8855">
      <c r="B8855" s="1" t="str">
        <f>IFERROR(__xludf.DUMMYFUNCTION("""COMPUTED_VALUE"""),"C#;HTML/CSS;JavaScript;SQL")</f>
        <v>C#;HTML/CSS;JavaScript;SQL</v>
      </c>
      <c r="E8855" s="1" t="str">
        <f>IFERROR(__xludf.DUMMYFUNCTION("UNIQUE(SPLIT(B8855,"";""))"),"C#")</f>
        <v>C#</v>
      </c>
      <c r="F8855" s="1" t="str">
        <f>IFERROR(__xludf.DUMMYFUNCTION("""COMPUTED_VALUE"""),"HTML/CSS")</f>
        <v>HTML/CSS</v>
      </c>
      <c r="G8855" s="1" t="str">
        <f>IFERROR(__xludf.DUMMYFUNCTION("""COMPUTED_VALUE"""),"JavaScript")</f>
        <v>JavaScript</v>
      </c>
      <c r="H8855" s="1" t="str">
        <f>IFERROR(__xludf.DUMMYFUNCTION("""COMPUTED_VALUE"""),"SQL")</f>
        <v>SQL</v>
      </c>
    </row>
    <row r="8856">
      <c r="B8856" s="1" t="str">
        <f>IFERROR(__xludf.DUMMYFUNCTION("""COMPUTED_VALUE"""),"Assembly;C;C++;JavaScript;Python;Ruby;Rust")</f>
        <v>Assembly;C;C++;JavaScript;Python;Ruby;Rust</v>
      </c>
      <c r="E8856" s="1" t="str">
        <f>IFERROR(__xludf.DUMMYFUNCTION("UNIQUE(SPLIT(B8856,"";""))"),"Assembly")</f>
        <v>Assembly</v>
      </c>
      <c r="F8856" s="1" t="str">
        <f>IFERROR(__xludf.DUMMYFUNCTION("""COMPUTED_VALUE"""),"C")</f>
        <v>C</v>
      </c>
      <c r="G8856" s="1" t="str">
        <f>IFERROR(__xludf.DUMMYFUNCTION("""COMPUTED_VALUE"""),"C++")</f>
        <v>C++</v>
      </c>
      <c r="H8856" s="1" t="str">
        <f>IFERROR(__xludf.DUMMYFUNCTION("""COMPUTED_VALUE"""),"JavaScript")</f>
        <v>JavaScript</v>
      </c>
      <c r="I8856" s="1" t="str">
        <f>IFERROR(__xludf.DUMMYFUNCTION("""COMPUTED_VALUE"""),"Python")</f>
        <v>Python</v>
      </c>
      <c r="J8856" s="1" t="str">
        <f>IFERROR(__xludf.DUMMYFUNCTION("""COMPUTED_VALUE"""),"Ruby")</f>
        <v>Ruby</v>
      </c>
      <c r="K8856" s="1" t="str">
        <f>IFERROR(__xludf.DUMMYFUNCTION("""COMPUTED_VALUE"""),"Rust")</f>
        <v>Rust</v>
      </c>
    </row>
    <row r="8857">
      <c r="B8857" s="1" t="str">
        <f>IFERROR(__xludf.DUMMYFUNCTION("""COMPUTED_VALUE"""),"Bash/Shell/PowerShell;C;C++;C#;HTML/CSS;JavaScript")</f>
        <v>Bash/Shell/PowerShell;C;C++;C#;HTML/CSS;JavaScript</v>
      </c>
      <c r="E8857" s="1" t="str">
        <f>IFERROR(__xludf.DUMMYFUNCTION("UNIQUE(SPLIT(B8857,"";""))"),"Bash/Shell/PowerShell")</f>
        <v>Bash/Shell/PowerShell</v>
      </c>
      <c r="F8857" s="1" t="str">
        <f>IFERROR(__xludf.DUMMYFUNCTION("""COMPUTED_VALUE"""),"C")</f>
        <v>C</v>
      </c>
      <c r="G8857" s="1" t="str">
        <f>IFERROR(__xludf.DUMMYFUNCTION("""COMPUTED_VALUE"""),"C++")</f>
        <v>C++</v>
      </c>
      <c r="H8857" s="1" t="str">
        <f>IFERROR(__xludf.DUMMYFUNCTION("""COMPUTED_VALUE"""),"C#")</f>
        <v>C#</v>
      </c>
      <c r="I8857" s="1" t="str">
        <f>IFERROR(__xludf.DUMMYFUNCTION("""COMPUTED_VALUE"""),"HTML/CSS")</f>
        <v>HTML/CSS</v>
      </c>
      <c r="J8857" s="1" t="str">
        <f>IFERROR(__xludf.DUMMYFUNCTION("""COMPUTED_VALUE"""),"JavaScript")</f>
        <v>JavaScript</v>
      </c>
    </row>
    <row r="8858">
      <c r="B8858" s="1" t="str">
        <f>IFERROR(__xludf.DUMMYFUNCTION("""COMPUTED_VALUE"""),"C;Go;JavaScript;Rust;TypeScript")</f>
        <v>C;Go;JavaScript;Rust;TypeScript</v>
      </c>
      <c r="E8858" s="1" t="str">
        <f>IFERROR(__xludf.DUMMYFUNCTION("UNIQUE(SPLIT(B8858,"";""))"),"C")</f>
        <v>C</v>
      </c>
      <c r="F8858" s="1" t="str">
        <f>IFERROR(__xludf.DUMMYFUNCTION("""COMPUTED_VALUE"""),"Go")</f>
        <v>Go</v>
      </c>
      <c r="G8858" s="1" t="str">
        <f>IFERROR(__xludf.DUMMYFUNCTION("""COMPUTED_VALUE"""),"JavaScript")</f>
        <v>JavaScript</v>
      </c>
      <c r="H8858" s="1" t="str">
        <f>IFERROR(__xludf.DUMMYFUNCTION("""COMPUTED_VALUE"""),"Rust")</f>
        <v>Rust</v>
      </c>
      <c r="I8858" s="1" t="str">
        <f>IFERROR(__xludf.DUMMYFUNCTION("""COMPUTED_VALUE"""),"TypeScript")</f>
        <v>TypeScript</v>
      </c>
    </row>
    <row r="8859">
      <c r="B8859" s="1" t="str">
        <f>IFERROR(__xludf.DUMMYFUNCTION("""COMPUTED_VALUE"""),"HTML/CSS;Java;JavaScript;PHP")</f>
        <v>HTML/CSS;Java;JavaScript;PHP</v>
      </c>
      <c r="E8859" s="1" t="str">
        <f>IFERROR(__xludf.DUMMYFUNCTION("UNIQUE(SPLIT(B8859,"";""))"),"HTML/CSS")</f>
        <v>HTML/CSS</v>
      </c>
      <c r="F8859" s="1" t="str">
        <f>IFERROR(__xludf.DUMMYFUNCTION("""COMPUTED_VALUE"""),"Java")</f>
        <v>Java</v>
      </c>
      <c r="G8859" s="1" t="str">
        <f>IFERROR(__xludf.DUMMYFUNCTION("""COMPUTED_VALUE"""),"JavaScript")</f>
        <v>JavaScript</v>
      </c>
      <c r="H8859" s="1" t="str">
        <f>IFERROR(__xludf.DUMMYFUNCTION("""COMPUTED_VALUE"""),"PHP")</f>
        <v>PHP</v>
      </c>
    </row>
    <row r="8860">
      <c r="B8860" s="1" t="str">
        <f>IFERROR(__xludf.DUMMYFUNCTION("""COMPUTED_VALUE"""),"C;C++;C#")</f>
        <v>C;C++;C#</v>
      </c>
      <c r="E8860" s="1" t="str">
        <f>IFERROR(__xludf.DUMMYFUNCTION("UNIQUE(SPLIT(B8860,"";""))"),"C")</f>
        <v>C</v>
      </c>
      <c r="F8860" s="1" t="str">
        <f>IFERROR(__xludf.DUMMYFUNCTION("""COMPUTED_VALUE"""),"C++")</f>
        <v>C++</v>
      </c>
      <c r="G8860" s="1" t="str">
        <f>IFERROR(__xludf.DUMMYFUNCTION("""COMPUTED_VALUE"""),"C#")</f>
        <v>C#</v>
      </c>
    </row>
    <row r="8861">
      <c r="B8861" s="1" t="str">
        <f>IFERROR(__xludf.DUMMYFUNCTION("""COMPUTED_VALUE"""),"C#;HTML/CSS;JavaScript;PHP;SQL")</f>
        <v>C#;HTML/CSS;JavaScript;PHP;SQL</v>
      </c>
      <c r="E8861" s="1" t="str">
        <f>IFERROR(__xludf.DUMMYFUNCTION("UNIQUE(SPLIT(B8861,"";""))"),"C#")</f>
        <v>C#</v>
      </c>
      <c r="F8861" s="1" t="str">
        <f>IFERROR(__xludf.DUMMYFUNCTION("""COMPUTED_VALUE"""),"HTML/CSS")</f>
        <v>HTML/CSS</v>
      </c>
      <c r="G8861" s="1" t="str">
        <f>IFERROR(__xludf.DUMMYFUNCTION("""COMPUTED_VALUE"""),"JavaScript")</f>
        <v>JavaScript</v>
      </c>
      <c r="H8861" s="1" t="str">
        <f>IFERROR(__xludf.DUMMYFUNCTION("""COMPUTED_VALUE"""),"PHP")</f>
        <v>PHP</v>
      </c>
      <c r="I8861" s="1" t="str">
        <f>IFERROR(__xludf.DUMMYFUNCTION("""COMPUTED_VALUE"""),"SQL")</f>
        <v>SQL</v>
      </c>
    </row>
    <row r="8862">
      <c r="B8862" s="1" t="str">
        <f>IFERROR(__xludf.DUMMYFUNCTION("""COMPUTED_VALUE"""),"Bash/Shell/PowerShell;C;C++;HTML/CSS;Java;JavaScript;Python;SQL")</f>
        <v>Bash/Shell/PowerShell;C;C++;HTML/CSS;Java;JavaScript;Python;SQL</v>
      </c>
      <c r="E8862" s="1" t="str">
        <f>IFERROR(__xludf.DUMMYFUNCTION("UNIQUE(SPLIT(B8862,"";""))"),"Bash/Shell/PowerShell")</f>
        <v>Bash/Shell/PowerShell</v>
      </c>
      <c r="F8862" s="1" t="str">
        <f>IFERROR(__xludf.DUMMYFUNCTION("""COMPUTED_VALUE"""),"C")</f>
        <v>C</v>
      </c>
      <c r="G8862" s="1" t="str">
        <f>IFERROR(__xludf.DUMMYFUNCTION("""COMPUTED_VALUE"""),"C++")</f>
        <v>C++</v>
      </c>
      <c r="H8862" s="1" t="str">
        <f>IFERROR(__xludf.DUMMYFUNCTION("""COMPUTED_VALUE"""),"HTML/CSS")</f>
        <v>HTML/CSS</v>
      </c>
      <c r="I8862" s="1" t="str">
        <f>IFERROR(__xludf.DUMMYFUNCTION("""COMPUTED_VALUE"""),"Java")</f>
        <v>Java</v>
      </c>
      <c r="J8862" s="1" t="str">
        <f>IFERROR(__xludf.DUMMYFUNCTION("""COMPUTED_VALUE"""),"JavaScript")</f>
        <v>JavaScript</v>
      </c>
      <c r="K8862" s="1" t="str">
        <f>IFERROR(__xludf.DUMMYFUNCTION("""COMPUTED_VALUE"""),"Python")</f>
        <v>Python</v>
      </c>
      <c r="L8862" s="1" t="str">
        <f>IFERROR(__xludf.DUMMYFUNCTION("""COMPUTED_VALUE"""),"SQL")</f>
        <v>SQL</v>
      </c>
    </row>
    <row r="8863">
      <c r="B8863" s="1" t="str">
        <f>IFERROR(__xludf.DUMMYFUNCTION("""COMPUTED_VALUE"""),"HTML/CSS;JavaScript;PHP")</f>
        <v>HTML/CSS;JavaScript;PHP</v>
      </c>
      <c r="E8863" s="1" t="str">
        <f>IFERROR(__xludf.DUMMYFUNCTION("UNIQUE(SPLIT(B8863,"";""))"),"HTML/CSS")</f>
        <v>HTML/CSS</v>
      </c>
      <c r="F8863" s="1" t="str">
        <f>IFERROR(__xludf.DUMMYFUNCTION("""COMPUTED_VALUE"""),"JavaScript")</f>
        <v>JavaScript</v>
      </c>
      <c r="G8863" s="1" t="str">
        <f>IFERROR(__xludf.DUMMYFUNCTION("""COMPUTED_VALUE"""),"PHP")</f>
        <v>PHP</v>
      </c>
    </row>
    <row r="8864">
      <c r="B8864" s="1" t="str">
        <f>IFERROR(__xludf.DUMMYFUNCTION("""COMPUTED_VALUE"""),"HTML/CSS;Python;R;SQL")</f>
        <v>HTML/CSS;Python;R;SQL</v>
      </c>
      <c r="E8864" s="1" t="str">
        <f>IFERROR(__xludf.DUMMYFUNCTION("UNIQUE(SPLIT(B8864,"";""))"),"HTML/CSS")</f>
        <v>HTML/CSS</v>
      </c>
      <c r="F8864" s="1" t="str">
        <f>IFERROR(__xludf.DUMMYFUNCTION("""COMPUTED_VALUE"""),"Python")</f>
        <v>Python</v>
      </c>
      <c r="G8864" s="1" t="str">
        <f>IFERROR(__xludf.DUMMYFUNCTION("""COMPUTED_VALUE"""),"R")</f>
        <v>R</v>
      </c>
      <c r="H8864" s="1" t="str">
        <f>IFERROR(__xludf.DUMMYFUNCTION("""COMPUTED_VALUE"""),"SQL")</f>
        <v>SQL</v>
      </c>
    </row>
    <row r="8865">
      <c r="B8865" s="1" t="str">
        <f>IFERROR(__xludf.DUMMYFUNCTION("""COMPUTED_VALUE"""),"C#;Other(s):")</f>
        <v>C#;Other(s):</v>
      </c>
      <c r="E8865" s="1" t="str">
        <f>IFERROR(__xludf.DUMMYFUNCTION("UNIQUE(SPLIT(B8865,"";""))"),"C#")</f>
        <v>C#</v>
      </c>
      <c r="F8865" s="1" t="str">
        <f>IFERROR(__xludf.DUMMYFUNCTION("""COMPUTED_VALUE"""),"Other(s):")</f>
        <v>Other(s):</v>
      </c>
    </row>
    <row r="8866">
      <c r="B8866" s="1" t="str">
        <f>IFERROR(__xludf.DUMMYFUNCTION("""COMPUTED_VALUE"""),"C#;HTML/CSS;JavaScript")</f>
        <v>C#;HTML/CSS;JavaScript</v>
      </c>
      <c r="E8866" s="1" t="str">
        <f>IFERROR(__xludf.DUMMYFUNCTION("UNIQUE(SPLIT(B8866,"";""))"),"C#")</f>
        <v>C#</v>
      </c>
      <c r="F8866" s="1" t="str">
        <f>IFERROR(__xludf.DUMMYFUNCTION("""COMPUTED_VALUE"""),"HTML/CSS")</f>
        <v>HTML/CSS</v>
      </c>
      <c r="G8866" s="1" t="str">
        <f>IFERROR(__xludf.DUMMYFUNCTION("""COMPUTED_VALUE"""),"JavaScript")</f>
        <v>JavaScript</v>
      </c>
    </row>
    <row r="8867">
      <c r="B8867" s="1" t="str">
        <f>IFERROR(__xludf.DUMMYFUNCTION("""COMPUTED_VALUE"""),"HTML/CSS;Java;JavaScript;Kotlin;SQL;TypeScript")</f>
        <v>HTML/CSS;Java;JavaScript;Kotlin;SQL;TypeScript</v>
      </c>
      <c r="E8867" s="1" t="str">
        <f>IFERROR(__xludf.DUMMYFUNCTION("UNIQUE(SPLIT(B8867,"";""))"),"HTML/CSS")</f>
        <v>HTML/CSS</v>
      </c>
      <c r="F8867" s="1" t="str">
        <f>IFERROR(__xludf.DUMMYFUNCTION("""COMPUTED_VALUE"""),"Java")</f>
        <v>Java</v>
      </c>
      <c r="G8867" s="1" t="str">
        <f>IFERROR(__xludf.DUMMYFUNCTION("""COMPUTED_VALUE"""),"JavaScript")</f>
        <v>JavaScript</v>
      </c>
      <c r="H8867" s="1" t="str">
        <f>IFERROR(__xludf.DUMMYFUNCTION("""COMPUTED_VALUE"""),"Kotlin")</f>
        <v>Kotlin</v>
      </c>
      <c r="I8867" s="1" t="str">
        <f>IFERROR(__xludf.DUMMYFUNCTION("""COMPUTED_VALUE"""),"SQL")</f>
        <v>SQL</v>
      </c>
      <c r="J8867" s="1" t="str">
        <f>IFERROR(__xludf.DUMMYFUNCTION("""COMPUTED_VALUE"""),"TypeScript")</f>
        <v>TypeScript</v>
      </c>
    </row>
    <row r="8868">
      <c r="B8868" s="1" t="str">
        <f>IFERROR(__xludf.DUMMYFUNCTION("""COMPUTED_VALUE"""),"C;C#")</f>
        <v>C;C#</v>
      </c>
      <c r="E8868" s="1" t="str">
        <f>IFERROR(__xludf.DUMMYFUNCTION("UNIQUE(SPLIT(B8868,"";""))"),"C")</f>
        <v>C</v>
      </c>
      <c r="F8868" s="1" t="str">
        <f>IFERROR(__xludf.DUMMYFUNCTION("""COMPUTED_VALUE"""),"C#")</f>
        <v>C#</v>
      </c>
    </row>
    <row r="8869">
      <c r="B8869" s="1" t="str">
        <f>IFERROR(__xludf.DUMMYFUNCTION("""COMPUTED_VALUE"""),"HTML/CSS;Java;JavaScript;PHP;SQL")</f>
        <v>HTML/CSS;Java;JavaScript;PHP;SQL</v>
      </c>
      <c r="E8869" s="1" t="str">
        <f>IFERROR(__xludf.DUMMYFUNCTION("UNIQUE(SPLIT(B8869,"";""))"),"HTML/CSS")</f>
        <v>HTML/CSS</v>
      </c>
      <c r="F8869" s="1" t="str">
        <f>IFERROR(__xludf.DUMMYFUNCTION("""COMPUTED_VALUE"""),"Java")</f>
        <v>Java</v>
      </c>
      <c r="G8869" s="1" t="str">
        <f>IFERROR(__xludf.DUMMYFUNCTION("""COMPUTED_VALUE"""),"JavaScript")</f>
        <v>JavaScript</v>
      </c>
      <c r="H8869" s="1" t="str">
        <f>IFERROR(__xludf.DUMMYFUNCTION("""COMPUTED_VALUE"""),"PHP")</f>
        <v>PHP</v>
      </c>
      <c r="I8869" s="1" t="str">
        <f>IFERROR(__xludf.DUMMYFUNCTION("""COMPUTED_VALUE"""),"SQL")</f>
        <v>SQL</v>
      </c>
    </row>
    <row r="8870">
      <c r="B8870" s="1" t="str">
        <f>IFERROR(__xludf.DUMMYFUNCTION("""COMPUTED_VALUE"""),"C#;HTML/CSS;JavaScript;SQL")</f>
        <v>C#;HTML/CSS;JavaScript;SQL</v>
      </c>
      <c r="E8870" s="1" t="str">
        <f>IFERROR(__xludf.DUMMYFUNCTION("UNIQUE(SPLIT(B8870,"";""))"),"C#")</f>
        <v>C#</v>
      </c>
      <c r="F8870" s="1" t="str">
        <f>IFERROR(__xludf.DUMMYFUNCTION("""COMPUTED_VALUE"""),"HTML/CSS")</f>
        <v>HTML/CSS</v>
      </c>
      <c r="G8870" s="1" t="str">
        <f>IFERROR(__xludf.DUMMYFUNCTION("""COMPUTED_VALUE"""),"JavaScript")</f>
        <v>JavaScript</v>
      </c>
      <c r="H8870" s="1" t="str">
        <f>IFERROR(__xludf.DUMMYFUNCTION("""COMPUTED_VALUE"""),"SQL")</f>
        <v>SQL</v>
      </c>
    </row>
    <row r="8871">
      <c r="B8871" s="1" t="str">
        <f>IFERROR(__xludf.DUMMYFUNCTION("""COMPUTED_VALUE"""),"C++;C#")</f>
        <v>C++;C#</v>
      </c>
      <c r="E8871" s="1" t="str">
        <f>IFERROR(__xludf.DUMMYFUNCTION("UNIQUE(SPLIT(B8871,"";""))"),"C++")</f>
        <v>C++</v>
      </c>
      <c r="F8871" s="1" t="str">
        <f>IFERROR(__xludf.DUMMYFUNCTION("""COMPUTED_VALUE"""),"C#")</f>
        <v>C#</v>
      </c>
    </row>
    <row r="8872">
      <c r="B8872" s="1" t="str">
        <f>IFERROR(__xludf.DUMMYFUNCTION("""COMPUTED_VALUE"""),"C#;HTML/CSS;JavaScript;SQL")</f>
        <v>C#;HTML/CSS;JavaScript;SQL</v>
      </c>
      <c r="E8872" s="1" t="str">
        <f>IFERROR(__xludf.DUMMYFUNCTION("UNIQUE(SPLIT(B8872,"";""))"),"C#")</f>
        <v>C#</v>
      </c>
      <c r="F8872" s="1" t="str">
        <f>IFERROR(__xludf.DUMMYFUNCTION("""COMPUTED_VALUE"""),"HTML/CSS")</f>
        <v>HTML/CSS</v>
      </c>
      <c r="G8872" s="1" t="str">
        <f>IFERROR(__xludf.DUMMYFUNCTION("""COMPUTED_VALUE"""),"JavaScript")</f>
        <v>JavaScript</v>
      </c>
      <c r="H8872" s="1" t="str">
        <f>IFERROR(__xludf.DUMMYFUNCTION("""COMPUTED_VALUE"""),"SQL")</f>
        <v>SQL</v>
      </c>
    </row>
    <row r="8873">
      <c r="B8873" s="1" t="str">
        <f>IFERROR(__xludf.DUMMYFUNCTION("""COMPUTED_VALUE"""),"TypeScript")</f>
        <v>TypeScript</v>
      </c>
      <c r="E8873" s="1" t="str">
        <f>IFERROR(__xludf.DUMMYFUNCTION("UNIQUE(SPLIT(B8873,"";""))"),"TypeScript")</f>
        <v>TypeScript</v>
      </c>
    </row>
    <row r="8874">
      <c r="B8874" s="1" t="str">
        <f>IFERROR(__xludf.DUMMYFUNCTION("""COMPUTED_VALUE"""),"Bash/Shell/PowerShell;HTML/CSS;JavaScript;PHP;Python;SQL;TypeScript")</f>
        <v>Bash/Shell/PowerShell;HTML/CSS;JavaScript;PHP;Python;SQL;TypeScript</v>
      </c>
      <c r="E8874" s="1" t="str">
        <f>IFERROR(__xludf.DUMMYFUNCTION("UNIQUE(SPLIT(B8874,"";""))"),"Bash/Shell/PowerShell")</f>
        <v>Bash/Shell/PowerShell</v>
      </c>
      <c r="F8874" s="1" t="str">
        <f>IFERROR(__xludf.DUMMYFUNCTION("""COMPUTED_VALUE"""),"HTML/CSS")</f>
        <v>HTML/CSS</v>
      </c>
      <c r="G8874" s="1" t="str">
        <f>IFERROR(__xludf.DUMMYFUNCTION("""COMPUTED_VALUE"""),"JavaScript")</f>
        <v>JavaScript</v>
      </c>
      <c r="H8874" s="1" t="str">
        <f>IFERROR(__xludf.DUMMYFUNCTION("""COMPUTED_VALUE"""),"PHP")</f>
        <v>PHP</v>
      </c>
      <c r="I8874" s="1" t="str">
        <f>IFERROR(__xludf.DUMMYFUNCTION("""COMPUTED_VALUE"""),"Python")</f>
        <v>Python</v>
      </c>
      <c r="J8874" s="1" t="str">
        <f>IFERROR(__xludf.DUMMYFUNCTION("""COMPUTED_VALUE"""),"SQL")</f>
        <v>SQL</v>
      </c>
      <c r="K8874" s="1" t="str">
        <f>IFERROR(__xludf.DUMMYFUNCTION("""COMPUTED_VALUE"""),"TypeScript")</f>
        <v>TypeScript</v>
      </c>
    </row>
    <row r="8875">
      <c r="B8875" s="1" t="str">
        <f>IFERROR(__xludf.DUMMYFUNCTION("""COMPUTED_VALUE"""),"HTML/CSS;Java;JavaScript;SQL;TypeScript")</f>
        <v>HTML/CSS;Java;JavaScript;SQL;TypeScript</v>
      </c>
      <c r="E8875" s="1" t="str">
        <f>IFERROR(__xludf.DUMMYFUNCTION("UNIQUE(SPLIT(B8875,"";""))"),"HTML/CSS")</f>
        <v>HTML/CSS</v>
      </c>
      <c r="F8875" s="1" t="str">
        <f>IFERROR(__xludf.DUMMYFUNCTION("""COMPUTED_VALUE"""),"Java")</f>
        <v>Java</v>
      </c>
      <c r="G8875" s="1" t="str">
        <f>IFERROR(__xludf.DUMMYFUNCTION("""COMPUTED_VALUE"""),"JavaScript")</f>
        <v>JavaScript</v>
      </c>
      <c r="H8875" s="1" t="str">
        <f>IFERROR(__xludf.DUMMYFUNCTION("""COMPUTED_VALUE"""),"SQL")</f>
        <v>SQL</v>
      </c>
      <c r="I8875" s="1" t="str">
        <f>IFERROR(__xludf.DUMMYFUNCTION("""COMPUTED_VALUE"""),"TypeScript")</f>
        <v>TypeScript</v>
      </c>
    </row>
    <row r="8876">
      <c r="B8876" s="1" t="str">
        <f>IFERROR(__xludf.DUMMYFUNCTION("""COMPUTED_VALUE"""),"Java;Kotlin;Python")</f>
        <v>Java;Kotlin;Python</v>
      </c>
      <c r="E8876" s="1" t="str">
        <f>IFERROR(__xludf.DUMMYFUNCTION("UNIQUE(SPLIT(B8876,"";""))"),"Java")</f>
        <v>Java</v>
      </c>
      <c r="F8876" s="1" t="str">
        <f>IFERROR(__xludf.DUMMYFUNCTION("""COMPUTED_VALUE"""),"Kotlin")</f>
        <v>Kotlin</v>
      </c>
      <c r="G8876" s="1" t="str">
        <f>IFERROR(__xludf.DUMMYFUNCTION("""COMPUTED_VALUE"""),"Python")</f>
        <v>Python</v>
      </c>
    </row>
    <row r="8877">
      <c r="B8877" s="1" t="str">
        <f>IFERROR(__xludf.DUMMYFUNCTION("""COMPUTED_VALUE"""),"Bash/Shell/PowerShell;C#;HTML/CSS;JavaScript;SQL;TypeScript")</f>
        <v>Bash/Shell/PowerShell;C#;HTML/CSS;JavaScript;SQL;TypeScript</v>
      </c>
      <c r="E8877" s="1" t="str">
        <f>IFERROR(__xludf.DUMMYFUNCTION("UNIQUE(SPLIT(B8877,"";""))"),"Bash/Shell/PowerShell")</f>
        <v>Bash/Shell/PowerShell</v>
      </c>
      <c r="F8877" s="1" t="str">
        <f>IFERROR(__xludf.DUMMYFUNCTION("""COMPUTED_VALUE"""),"C#")</f>
        <v>C#</v>
      </c>
      <c r="G8877" s="1" t="str">
        <f>IFERROR(__xludf.DUMMYFUNCTION("""COMPUTED_VALUE"""),"HTML/CSS")</f>
        <v>HTML/CSS</v>
      </c>
      <c r="H8877" s="1" t="str">
        <f>IFERROR(__xludf.DUMMYFUNCTION("""COMPUTED_VALUE"""),"JavaScript")</f>
        <v>JavaScript</v>
      </c>
      <c r="I8877" s="1" t="str">
        <f>IFERROR(__xludf.DUMMYFUNCTION("""COMPUTED_VALUE"""),"SQL")</f>
        <v>SQL</v>
      </c>
      <c r="J8877" s="1" t="str">
        <f>IFERROR(__xludf.DUMMYFUNCTION("""COMPUTED_VALUE"""),"TypeScript")</f>
        <v>TypeScript</v>
      </c>
    </row>
    <row r="8878">
      <c r="B8878" s="1" t="str">
        <f>IFERROR(__xludf.DUMMYFUNCTION("""COMPUTED_VALUE"""),"HTML/CSS;JavaScript;PHP")</f>
        <v>HTML/CSS;JavaScript;PHP</v>
      </c>
      <c r="E8878" s="1" t="str">
        <f>IFERROR(__xludf.DUMMYFUNCTION("UNIQUE(SPLIT(B8878,"";""))"),"HTML/CSS")</f>
        <v>HTML/CSS</v>
      </c>
      <c r="F8878" s="1" t="str">
        <f>IFERROR(__xludf.DUMMYFUNCTION("""COMPUTED_VALUE"""),"JavaScript")</f>
        <v>JavaScript</v>
      </c>
      <c r="G8878" s="1" t="str">
        <f>IFERROR(__xludf.DUMMYFUNCTION("""COMPUTED_VALUE"""),"PHP")</f>
        <v>PHP</v>
      </c>
    </row>
    <row r="8879">
      <c r="B8879" s="1" t="str">
        <f>IFERROR(__xludf.DUMMYFUNCTION("""COMPUTED_VALUE"""),"Bash/Shell/PowerShell;Go;JavaScript;Python;SQL")</f>
        <v>Bash/Shell/PowerShell;Go;JavaScript;Python;SQL</v>
      </c>
      <c r="E8879" s="1" t="str">
        <f>IFERROR(__xludf.DUMMYFUNCTION("UNIQUE(SPLIT(B8879,"";""))"),"Bash/Shell/PowerShell")</f>
        <v>Bash/Shell/PowerShell</v>
      </c>
      <c r="F8879" s="1" t="str">
        <f>IFERROR(__xludf.DUMMYFUNCTION("""COMPUTED_VALUE"""),"Go")</f>
        <v>Go</v>
      </c>
      <c r="G8879" s="1" t="str">
        <f>IFERROR(__xludf.DUMMYFUNCTION("""COMPUTED_VALUE"""),"JavaScript")</f>
        <v>JavaScript</v>
      </c>
      <c r="H8879" s="1" t="str">
        <f>IFERROR(__xludf.DUMMYFUNCTION("""COMPUTED_VALUE"""),"Python")</f>
        <v>Python</v>
      </c>
      <c r="I8879" s="1" t="str">
        <f>IFERROR(__xludf.DUMMYFUNCTION("""COMPUTED_VALUE"""),"SQL")</f>
        <v>SQL</v>
      </c>
    </row>
    <row r="8880">
      <c r="B8880" s="1" t="str">
        <f>IFERROR(__xludf.DUMMYFUNCTION("""COMPUTED_VALUE"""),"Bash/Shell/PowerShell;C;C++;Java;Python;Rust")</f>
        <v>Bash/Shell/PowerShell;C;C++;Java;Python;Rust</v>
      </c>
      <c r="E8880" s="1" t="str">
        <f>IFERROR(__xludf.DUMMYFUNCTION("UNIQUE(SPLIT(B8880,"";""))"),"Bash/Shell/PowerShell")</f>
        <v>Bash/Shell/PowerShell</v>
      </c>
      <c r="F8880" s="1" t="str">
        <f>IFERROR(__xludf.DUMMYFUNCTION("""COMPUTED_VALUE"""),"C")</f>
        <v>C</v>
      </c>
      <c r="G8880" s="1" t="str">
        <f>IFERROR(__xludf.DUMMYFUNCTION("""COMPUTED_VALUE"""),"C++")</f>
        <v>C++</v>
      </c>
      <c r="H8880" s="1" t="str">
        <f>IFERROR(__xludf.DUMMYFUNCTION("""COMPUTED_VALUE"""),"Java")</f>
        <v>Java</v>
      </c>
      <c r="I8880" s="1" t="str">
        <f>IFERROR(__xludf.DUMMYFUNCTION("""COMPUTED_VALUE"""),"Python")</f>
        <v>Python</v>
      </c>
      <c r="J8880" s="1" t="str">
        <f>IFERROR(__xludf.DUMMYFUNCTION("""COMPUTED_VALUE"""),"Rust")</f>
        <v>Rust</v>
      </c>
    </row>
    <row r="8881">
      <c r="B8881" s="1" t="str">
        <f>IFERROR(__xludf.DUMMYFUNCTION("""COMPUTED_VALUE"""),"Bash/Shell/PowerShell;C;Go;HTML/CSS;JavaScript;Python;Ruby;Rust;SQL;Swift;TypeScript;WebAssembly;Other(s):")</f>
        <v>Bash/Shell/PowerShell;C;Go;HTML/CSS;JavaScript;Python;Ruby;Rust;SQL;Swift;TypeScript;WebAssembly;Other(s):</v>
      </c>
      <c r="E8881" s="1" t="str">
        <f>IFERROR(__xludf.DUMMYFUNCTION("UNIQUE(SPLIT(B8881,"";""))"),"Bash/Shell/PowerShell")</f>
        <v>Bash/Shell/PowerShell</v>
      </c>
      <c r="F8881" s="1" t="str">
        <f>IFERROR(__xludf.DUMMYFUNCTION("""COMPUTED_VALUE"""),"C")</f>
        <v>C</v>
      </c>
      <c r="G8881" s="1" t="str">
        <f>IFERROR(__xludf.DUMMYFUNCTION("""COMPUTED_VALUE"""),"Go")</f>
        <v>Go</v>
      </c>
      <c r="H8881" s="1" t="str">
        <f>IFERROR(__xludf.DUMMYFUNCTION("""COMPUTED_VALUE"""),"HTML/CSS")</f>
        <v>HTML/CSS</v>
      </c>
      <c r="I8881" s="1" t="str">
        <f>IFERROR(__xludf.DUMMYFUNCTION("""COMPUTED_VALUE"""),"JavaScript")</f>
        <v>JavaScript</v>
      </c>
      <c r="J8881" s="1" t="str">
        <f>IFERROR(__xludf.DUMMYFUNCTION("""COMPUTED_VALUE"""),"Python")</f>
        <v>Python</v>
      </c>
      <c r="K8881" s="1" t="str">
        <f>IFERROR(__xludf.DUMMYFUNCTION("""COMPUTED_VALUE"""),"Ruby")</f>
        <v>Ruby</v>
      </c>
      <c r="L8881" s="1" t="str">
        <f>IFERROR(__xludf.DUMMYFUNCTION("""COMPUTED_VALUE"""),"Rust")</f>
        <v>Rust</v>
      </c>
      <c r="M8881" s="1" t="str">
        <f>IFERROR(__xludf.DUMMYFUNCTION("""COMPUTED_VALUE"""),"SQL")</f>
        <v>SQL</v>
      </c>
      <c r="N8881" s="1" t="str">
        <f>IFERROR(__xludf.DUMMYFUNCTION("""COMPUTED_VALUE"""),"Swift")</f>
        <v>Swift</v>
      </c>
      <c r="O8881" s="1" t="str">
        <f>IFERROR(__xludf.DUMMYFUNCTION("""COMPUTED_VALUE"""),"TypeScript")</f>
        <v>TypeScript</v>
      </c>
      <c r="P8881" s="1" t="str">
        <f>IFERROR(__xludf.DUMMYFUNCTION("""COMPUTED_VALUE"""),"WebAssembly")</f>
        <v>WebAssembly</v>
      </c>
      <c r="Q8881" s="1" t="str">
        <f>IFERROR(__xludf.DUMMYFUNCTION("""COMPUTED_VALUE"""),"Other(s):")</f>
        <v>Other(s):</v>
      </c>
    </row>
    <row r="8882">
      <c r="B8882" s="1" t="str">
        <f>IFERROR(__xludf.DUMMYFUNCTION("""COMPUTED_VALUE"""),"JavaScript;Ruby;TypeScript")</f>
        <v>JavaScript;Ruby;TypeScript</v>
      </c>
      <c r="E8882" s="1" t="str">
        <f>IFERROR(__xludf.DUMMYFUNCTION("UNIQUE(SPLIT(B8882,"";""))"),"JavaScript")</f>
        <v>JavaScript</v>
      </c>
      <c r="F8882" s="1" t="str">
        <f>IFERROR(__xludf.DUMMYFUNCTION("""COMPUTED_VALUE"""),"Ruby")</f>
        <v>Ruby</v>
      </c>
      <c r="G8882" s="1" t="str">
        <f>IFERROR(__xludf.DUMMYFUNCTION("""COMPUTED_VALUE"""),"TypeScript")</f>
        <v>TypeScript</v>
      </c>
    </row>
    <row r="8883">
      <c r="B8883" s="1" t="str">
        <f>IFERROR(__xludf.DUMMYFUNCTION("""COMPUTED_VALUE"""),"C++;C#;Python;Rust;Other(s):")</f>
        <v>C++;C#;Python;Rust;Other(s):</v>
      </c>
      <c r="E8883" s="1" t="str">
        <f>IFERROR(__xludf.DUMMYFUNCTION("UNIQUE(SPLIT(B8883,"";""))"),"C++")</f>
        <v>C++</v>
      </c>
      <c r="F8883" s="1" t="str">
        <f>IFERROR(__xludf.DUMMYFUNCTION("""COMPUTED_VALUE"""),"C#")</f>
        <v>C#</v>
      </c>
      <c r="G8883" s="1" t="str">
        <f>IFERROR(__xludf.DUMMYFUNCTION("""COMPUTED_VALUE"""),"Python")</f>
        <v>Python</v>
      </c>
      <c r="H8883" s="1" t="str">
        <f>IFERROR(__xludf.DUMMYFUNCTION("""COMPUTED_VALUE"""),"Rust")</f>
        <v>Rust</v>
      </c>
      <c r="I8883" s="1" t="str">
        <f>IFERROR(__xludf.DUMMYFUNCTION("""COMPUTED_VALUE"""),"Other(s):")</f>
        <v>Other(s):</v>
      </c>
    </row>
    <row r="8884">
      <c r="B8884" s="1" t="str">
        <f>IFERROR(__xludf.DUMMYFUNCTION("""COMPUTED_VALUE"""),"Assembly;C;C++;C#;HTML/CSS;Java;JavaScript;PHP;SQL")</f>
        <v>Assembly;C;C++;C#;HTML/CSS;Java;JavaScript;PHP;SQL</v>
      </c>
      <c r="E8884" s="1" t="str">
        <f>IFERROR(__xludf.DUMMYFUNCTION("UNIQUE(SPLIT(B8884,"";""))"),"Assembly")</f>
        <v>Assembly</v>
      </c>
      <c r="F8884" s="1" t="str">
        <f>IFERROR(__xludf.DUMMYFUNCTION("""COMPUTED_VALUE"""),"C")</f>
        <v>C</v>
      </c>
      <c r="G8884" s="1" t="str">
        <f>IFERROR(__xludf.DUMMYFUNCTION("""COMPUTED_VALUE"""),"C++")</f>
        <v>C++</v>
      </c>
      <c r="H8884" s="1" t="str">
        <f>IFERROR(__xludf.DUMMYFUNCTION("""COMPUTED_VALUE"""),"C#")</f>
        <v>C#</v>
      </c>
      <c r="I8884" s="1" t="str">
        <f>IFERROR(__xludf.DUMMYFUNCTION("""COMPUTED_VALUE"""),"HTML/CSS")</f>
        <v>HTML/CSS</v>
      </c>
      <c r="J8884" s="1" t="str">
        <f>IFERROR(__xludf.DUMMYFUNCTION("""COMPUTED_VALUE"""),"Java")</f>
        <v>Java</v>
      </c>
      <c r="K8884" s="1" t="str">
        <f>IFERROR(__xludf.DUMMYFUNCTION("""COMPUTED_VALUE"""),"JavaScript")</f>
        <v>JavaScript</v>
      </c>
      <c r="L8884" s="1" t="str">
        <f>IFERROR(__xludf.DUMMYFUNCTION("""COMPUTED_VALUE"""),"PHP")</f>
        <v>PHP</v>
      </c>
      <c r="M8884" s="1" t="str">
        <f>IFERROR(__xludf.DUMMYFUNCTION("""COMPUTED_VALUE"""),"SQL")</f>
        <v>SQL</v>
      </c>
    </row>
    <row r="8885">
      <c r="B8885" s="1" t="str">
        <f>IFERROR(__xludf.DUMMYFUNCTION("""COMPUTED_VALUE"""),"Java")</f>
        <v>Java</v>
      </c>
      <c r="E8885" s="1" t="str">
        <f>IFERROR(__xludf.DUMMYFUNCTION("UNIQUE(SPLIT(B8885,"";""))"),"Java")</f>
        <v>Java</v>
      </c>
    </row>
    <row r="8886">
      <c r="B8886" s="1" t="str">
        <f>IFERROR(__xludf.DUMMYFUNCTION("""COMPUTED_VALUE"""),"C#;Go;HTML/CSS;Java;JavaScript;SQL")</f>
        <v>C#;Go;HTML/CSS;Java;JavaScript;SQL</v>
      </c>
      <c r="E8886" s="1" t="str">
        <f>IFERROR(__xludf.DUMMYFUNCTION("UNIQUE(SPLIT(B8886,"";""))"),"C#")</f>
        <v>C#</v>
      </c>
      <c r="F8886" s="1" t="str">
        <f>IFERROR(__xludf.DUMMYFUNCTION("""COMPUTED_VALUE"""),"Go")</f>
        <v>Go</v>
      </c>
      <c r="G8886" s="1" t="str">
        <f>IFERROR(__xludf.DUMMYFUNCTION("""COMPUTED_VALUE"""),"HTML/CSS")</f>
        <v>HTML/CSS</v>
      </c>
      <c r="H8886" s="1" t="str">
        <f>IFERROR(__xludf.DUMMYFUNCTION("""COMPUTED_VALUE"""),"Java")</f>
        <v>Java</v>
      </c>
      <c r="I8886" s="1" t="str">
        <f>IFERROR(__xludf.DUMMYFUNCTION("""COMPUTED_VALUE"""),"JavaScript")</f>
        <v>JavaScript</v>
      </c>
      <c r="J8886" s="1" t="str">
        <f>IFERROR(__xludf.DUMMYFUNCTION("""COMPUTED_VALUE"""),"SQL")</f>
        <v>SQL</v>
      </c>
    </row>
    <row r="8887">
      <c r="B8887" s="1" t="str">
        <f>IFERROR(__xludf.DUMMYFUNCTION("""COMPUTED_VALUE"""),"Bash/Shell/PowerShell;C;C++;HTML/CSS;Java;Python;SQL;VBA")</f>
        <v>Bash/Shell/PowerShell;C;C++;HTML/CSS;Java;Python;SQL;VBA</v>
      </c>
      <c r="E8887" s="1" t="str">
        <f>IFERROR(__xludf.DUMMYFUNCTION("UNIQUE(SPLIT(B8887,"";""))"),"Bash/Shell/PowerShell")</f>
        <v>Bash/Shell/PowerShell</v>
      </c>
      <c r="F8887" s="1" t="str">
        <f>IFERROR(__xludf.DUMMYFUNCTION("""COMPUTED_VALUE"""),"C")</f>
        <v>C</v>
      </c>
      <c r="G8887" s="1" t="str">
        <f>IFERROR(__xludf.DUMMYFUNCTION("""COMPUTED_VALUE"""),"C++")</f>
        <v>C++</v>
      </c>
      <c r="H8887" s="1" t="str">
        <f>IFERROR(__xludf.DUMMYFUNCTION("""COMPUTED_VALUE"""),"HTML/CSS")</f>
        <v>HTML/CSS</v>
      </c>
      <c r="I8887" s="1" t="str">
        <f>IFERROR(__xludf.DUMMYFUNCTION("""COMPUTED_VALUE"""),"Java")</f>
        <v>Java</v>
      </c>
      <c r="J8887" s="1" t="str">
        <f>IFERROR(__xludf.DUMMYFUNCTION("""COMPUTED_VALUE"""),"Python")</f>
        <v>Python</v>
      </c>
      <c r="K8887" s="1" t="str">
        <f>IFERROR(__xludf.DUMMYFUNCTION("""COMPUTED_VALUE"""),"SQL")</f>
        <v>SQL</v>
      </c>
      <c r="L8887" s="1" t="str">
        <f>IFERROR(__xludf.DUMMYFUNCTION("""COMPUTED_VALUE"""),"VBA")</f>
        <v>VBA</v>
      </c>
    </row>
    <row r="8888">
      <c r="B8888" s="1" t="str">
        <f>IFERROR(__xludf.DUMMYFUNCTION("""COMPUTED_VALUE"""),"Bash/Shell/PowerShell;C++;Elixir;Go;HTML/CSS;Java;JavaScript;PHP;Ruby;SQL;Other(s):")</f>
        <v>Bash/Shell/PowerShell;C++;Elixir;Go;HTML/CSS;Java;JavaScript;PHP;Ruby;SQL;Other(s):</v>
      </c>
      <c r="E8888" s="1" t="str">
        <f>IFERROR(__xludf.DUMMYFUNCTION("UNIQUE(SPLIT(B8888,"";""))"),"Bash/Shell/PowerShell")</f>
        <v>Bash/Shell/PowerShell</v>
      </c>
      <c r="F8888" s="1" t="str">
        <f>IFERROR(__xludf.DUMMYFUNCTION("""COMPUTED_VALUE"""),"C++")</f>
        <v>C++</v>
      </c>
      <c r="G8888" s="1" t="str">
        <f>IFERROR(__xludf.DUMMYFUNCTION("""COMPUTED_VALUE"""),"Elixir")</f>
        <v>Elixir</v>
      </c>
      <c r="H8888" s="1" t="str">
        <f>IFERROR(__xludf.DUMMYFUNCTION("""COMPUTED_VALUE"""),"Go")</f>
        <v>Go</v>
      </c>
      <c r="I8888" s="1" t="str">
        <f>IFERROR(__xludf.DUMMYFUNCTION("""COMPUTED_VALUE"""),"HTML/CSS")</f>
        <v>HTML/CSS</v>
      </c>
      <c r="J8888" s="1" t="str">
        <f>IFERROR(__xludf.DUMMYFUNCTION("""COMPUTED_VALUE"""),"Java")</f>
        <v>Java</v>
      </c>
      <c r="K8888" s="1" t="str">
        <f>IFERROR(__xludf.DUMMYFUNCTION("""COMPUTED_VALUE"""),"JavaScript")</f>
        <v>JavaScript</v>
      </c>
      <c r="L8888" s="1" t="str">
        <f>IFERROR(__xludf.DUMMYFUNCTION("""COMPUTED_VALUE"""),"PHP")</f>
        <v>PHP</v>
      </c>
      <c r="M8888" s="1" t="str">
        <f>IFERROR(__xludf.DUMMYFUNCTION("""COMPUTED_VALUE"""),"Ruby")</f>
        <v>Ruby</v>
      </c>
      <c r="N8888" s="1" t="str">
        <f>IFERROR(__xludf.DUMMYFUNCTION("""COMPUTED_VALUE"""),"SQL")</f>
        <v>SQL</v>
      </c>
      <c r="O8888" s="1" t="str">
        <f>IFERROR(__xludf.DUMMYFUNCTION("""COMPUTED_VALUE"""),"Other(s):")</f>
        <v>Other(s):</v>
      </c>
    </row>
    <row r="8889">
      <c r="B8889" s="1" t="str">
        <f>IFERROR(__xludf.DUMMYFUNCTION("""COMPUTED_VALUE"""),"C;C++;Dart;HTML/CSS;Java;JavaScript;VBA")</f>
        <v>C;C++;Dart;HTML/CSS;Java;JavaScript;VBA</v>
      </c>
      <c r="E8889" s="1" t="str">
        <f>IFERROR(__xludf.DUMMYFUNCTION("UNIQUE(SPLIT(B8889,"";""))"),"C")</f>
        <v>C</v>
      </c>
      <c r="F8889" s="1" t="str">
        <f>IFERROR(__xludf.DUMMYFUNCTION("""COMPUTED_VALUE"""),"C++")</f>
        <v>C++</v>
      </c>
      <c r="G8889" s="1" t="str">
        <f>IFERROR(__xludf.DUMMYFUNCTION("""COMPUTED_VALUE"""),"Dart")</f>
        <v>Dart</v>
      </c>
      <c r="H8889" s="1" t="str">
        <f>IFERROR(__xludf.DUMMYFUNCTION("""COMPUTED_VALUE"""),"HTML/CSS")</f>
        <v>HTML/CSS</v>
      </c>
      <c r="I8889" s="1" t="str">
        <f>IFERROR(__xludf.DUMMYFUNCTION("""COMPUTED_VALUE"""),"Java")</f>
        <v>Java</v>
      </c>
      <c r="J8889" s="1" t="str">
        <f>IFERROR(__xludf.DUMMYFUNCTION("""COMPUTED_VALUE"""),"JavaScript")</f>
        <v>JavaScript</v>
      </c>
      <c r="K8889" s="1" t="str">
        <f>IFERROR(__xludf.DUMMYFUNCTION("""COMPUTED_VALUE"""),"VBA")</f>
        <v>VBA</v>
      </c>
    </row>
    <row r="8890">
      <c r="B8890" s="1" t="str">
        <f>IFERROR(__xludf.DUMMYFUNCTION("""COMPUTED_VALUE"""),"C;C++;Go;HTML/CSS;JavaScript;Python;Ruby;TypeScript")</f>
        <v>C;C++;Go;HTML/CSS;JavaScript;Python;Ruby;TypeScript</v>
      </c>
      <c r="E8890" s="1" t="str">
        <f>IFERROR(__xludf.DUMMYFUNCTION("UNIQUE(SPLIT(B8890,"";""))"),"C")</f>
        <v>C</v>
      </c>
      <c r="F8890" s="1" t="str">
        <f>IFERROR(__xludf.DUMMYFUNCTION("""COMPUTED_VALUE"""),"C++")</f>
        <v>C++</v>
      </c>
      <c r="G8890" s="1" t="str">
        <f>IFERROR(__xludf.DUMMYFUNCTION("""COMPUTED_VALUE"""),"Go")</f>
        <v>Go</v>
      </c>
      <c r="H8890" s="1" t="str">
        <f>IFERROR(__xludf.DUMMYFUNCTION("""COMPUTED_VALUE"""),"HTML/CSS")</f>
        <v>HTML/CSS</v>
      </c>
      <c r="I8890" s="1" t="str">
        <f>IFERROR(__xludf.DUMMYFUNCTION("""COMPUTED_VALUE"""),"JavaScript")</f>
        <v>JavaScript</v>
      </c>
      <c r="J8890" s="1" t="str">
        <f>IFERROR(__xludf.DUMMYFUNCTION("""COMPUTED_VALUE"""),"Python")</f>
        <v>Python</v>
      </c>
      <c r="K8890" s="1" t="str">
        <f>IFERROR(__xludf.DUMMYFUNCTION("""COMPUTED_VALUE"""),"Ruby")</f>
        <v>Ruby</v>
      </c>
      <c r="L8890" s="1" t="str">
        <f>IFERROR(__xludf.DUMMYFUNCTION("""COMPUTED_VALUE"""),"TypeScript")</f>
        <v>TypeScript</v>
      </c>
    </row>
    <row r="8891">
      <c r="B8891" s="1" t="str">
        <f>IFERROR(__xludf.DUMMYFUNCTION("""COMPUTED_VALUE"""),"C#;HTML/CSS;JavaScript;SQL")</f>
        <v>C#;HTML/CSS;JavaScript;SQL</v>
      </c>
      <c r="E8891" s="1" t="str">
        <f>IFERROR(__xludf.DUMMYFUNCTION("UNIQUE(SPLIT(B8891,"";""))"),"C#")</f>
        <v>C#</v>
      </c>
      <c r="F8891" s="1" t="str">
        <f>IFERROR(__xludf.DUMMYFUNCTION("""COMPUTED_VALUE"""),"HTML/CSS")</f>
        <v>HTML/CSS</v>
      </c>
      <c r="G8891" s="1" t="str">
        <f>IFERROR(__xludf.DUMMYFUNCTION("""COMPUTED_VALUE"""),"JavaScript")</f>
        <v>JavaScript</v>
      </c>
      <c r="H8891" s="1" t="str">
        <f>IFERROR(__xludf.DUMMYFUNCTION("""COMPUTED_VALUE"""),"SQL")</f>
        <v>SQL</v>
      </c>
    </row>
    <row r="8892">
      <c r="B8892" s="1" t="str">
        <f>IFERROR(__xludf.DUMMYFUNCTION("""COMPUTED_VALUE"""),"HTML/CSS;JavaScript;SQL")</f>
        <v>HTML/CSS;JavaScript;SQL</v>
      </c>
      <c r="E8892" s="1" t="str">
        <f>IFERROR(__xludf.DUMMYFUNCTION("UNIQUE(SPLIT(B8892,"";""))"),"HTML/CSS")</f>
        <v>HTML/CSS</v>
      </c>
      <c r="F8892" s="1" t="str">
        <f>IFERROR(__xludf.DUMMYFUNCTION("""COMPUTED_VALUE"""),"JavaScript")</f>
        <v>JavaScript</v>
      </c>
      <c r="G8892" s="1" t="str">
        <f>IFERROR(__xludf.DUMMYFUNCTION("""COMPUTED_VALUE"""),"SQL")</f>
        <v>SQL</v>
      </c>
    </row>
    <row r="8893">
      <c r="B8893" s="1" t="str">
        <f>IFERROR(__xludf.DUMMYFUNCTION("""COMPUTED_VALUE"""),"Bash/Shell/PowerShell;Java;SQL")</f>
        <v>Bash/Shell/PowerShell;Java;SQL</v>
      </c>
      <c r="E8893" s="1" t="str">
        <f>IFERROR(__xludf.DUMMYFUNCTION("UNIQUE(SPLIT(B8893,"";""))"),"Bash/Shell/PowerShell")</f>
        <v>Bash/Shell/PowerShell</v>
      </c>
      <c r="F8893" s="1" t="str">
        <f>IFERROR(__xludf.DUMMYFUNCTION("""COMPUTED_VALUE"""),"Java")</f>
        <v>Java</v>
      </c>
      <c r="G8893" s="1" t="str">
        <f>IFERROR(__xludf.DUMMYFUNCTION("""COMPUTED_VALUE"""),"SQL")</f>
        <v>SQL</v>
      </c>
    </row>
    <row r="8894">
      <c r="B8894" s="1" t="str">
        <f>IFERROR(__xludf.DUMMYFUNCTION("""COMPUTED_VALUE"""),"HTML/CSS;JavaScript;PHP;SQL")</f>
        <v>HTML/CSS;JavaScript;PHP;SQL</v>
      </c>
      <c r="E8894" s="1" t="str">
        <f>IFERROR(__xludf.DUMMYFUNCTION("UNIQUE(SPLIT(B8894,"";""))"),"HTML/CSS")</f>
        <v>HTML/CSS</v>
      </c>
      <c r="F8894" s="1" t="str">
        <f>IFERROR(__xludf.DUMMYFUNCTION("""COMPUTED_VALUE"""),"JavaScript")</f>
        <v>JavaScript</v>
      </c>
      <c r="G8894" s="1" t="str">
        <f>IFERROR(__xludf.DUMMYFUNCTION("""COMPUTED_VALUE"""),"PHP")</f>
        <v>PHP</v>
      </c>
      <c r="H8894" s="1" t="str">
        <f>IFERROR(__xludf.DUMMYFUNCTION("""COMPUTED_VALUE"""),"SQL")</f>
        <v>SQL</v>
      </c>
    </row>
    <row r="8895">
      <c r="B8895" s="1" t="str">
        <f>IFERROR(__xludf.DUMMYFUNCTION("""COMPUTED_VALUE"""),"Bash/Shell/PowerShell;C++;HTML/CSS;Java;JavaScript;Python;SQL")</f>
        <v>Bash/Shell/PowerShell;C++;HTML/CSS;Java;JavaScript;Python;SQL</v>
      </c>
      <c r="E8895" s="1" t="str">
        <f>IFERROR(__xludf.DUMMYFUNCTION("UNIQUE(SPLIT(B8895,"";""))"),"Bash/Shell/PowerShell")</f>
        <v>Bash/Shell/PowerShell</v>
      </c>
      <c r="F8895" s="1" t="str">
        <f>IFERROR(__xludf.DUMMYFUNCTION("""COMPUTED_VALUE"""),"C++")</f>
        <v>C++</v>
      </c>
      <c r="G8895" s="1" t="str">
        <f>IFERROR(__xludf.DUMMYFUNCTION("""COMPUTED_VALUE"""),"HTML/CSS")</f>
        <v>HTML/CSS</v>
      </c>
      <c r="H8895" s="1" t="str">
        <f>IFERROR(__xludf.DUMMYFUNCTION("""COMPUTED_VALUE"""),"Java")</f>
        <v>Java</v>
      </c>
      <c r="I8895" s="1" t="str">
        <f>IFERROR(__xludf.DUMMYFUNCTION("""COMPUTED_VALUE"""),"JavaScript")</f>
        <v>JavaScript</v>
      </c>
      <c r="J8895" s="1" t="str">
        <f>IFERROR(__xludf.DUMMYFUNCTION("""COMPUTED_VALUE"""),"Python")</f>
        <v>Python</v>
      </c>
      <c r="K8895" s="1" t="str">
        <f>IFERROR(__xludf.DUMMYFUNCTION("""COMPUTED_VALUE"""),"SQL")</f>
        <v>SQL</v>
      </c>
    </row>
    <row r="8896">
      <c r="B8896" s="1" t="str">
        <f>IFERROR(__xludf.DUMMYFUNCTION("""COMPUTED_VALUE"""),"Bash/Shell/PowerShell;Go;HTML/CSS;JavaScript")</f>
        <v>Bash/Shell/PowerShell;Go;HTML/CSS;JavaScript</v>
      </c>
      <c r="E8896" s="1" t="str">
        <f>IFERROR(__xludf.DUMMYFUNCTION("UNIQUE(SPLIT(B8896,"";""))"),"Bash/Shell/PowerShell")</f>
        <v>Bash/Shell/PowerShell</v>
      </c>
      <c r="F8896" s="1" t="str">
        <f>IFERROR(__xludf.DUMMYFUNCTION("""COMPUTED_VALUE"""),"Go")</f>
        <v>Go</v>
      </c>
      <c r="G8896" s="1" t="str">
        <f>IFERROR(__xludf.DUMMYFUNCTION("""COMPUTED_VALUE"""),"HTML/CSS")</f>
        <v>HTML/CSS</v>
      </c>
      <c r="H8896" s="1" t="str">
        <f>IFERROR(__xludf.DUMMYFUNCTION("""COMPUTED_VALUE"""),"JavaScript")</f>
        <v>JavaScript</v>
      </c>
    </row>
    <row r="8897">
      <c r="B8897" s="1" t="str">
        <f>IFERROR(__xludf.DUMMYFUNCTION("""COMPUTED_VALUE"""),"C#;HTML/CSS;JavaScript;SQL")</f>
        <v>C#;HTML/CSS;JavaScript;SQL</v>
      </c>
      <c r="E8897" s="1" t="str">
        <f>IFERROR(__xludf.DUMMYFUNCTION("UNIQUE(SPLIT(B8897,"";""))"),"C#")</f>
        <v>C#</v>
      </c>
      <c r="F8897" s="1" t="str">
        <f>IFERROR(__xludf.DUMMYFUNCTION("""COMPUTED_VALUE"""),"HTML/CSS")</f>
        <v>HTML/CSS</v>
      </c>
      <c r="G8897" s="1" t="str">
        <f>IFERROR(__xludf.DUMMYFUNCTION("""COMPUTED_VALUE"""),"JavaScript")</f>
        <v>JavaScript</v>
      </c>
      <c r="H8897" s="1" t="str">
        <f>IFERROR(__xludf.DUMMYFUNCTION("""COMPUTED_VALUE"""),"SQL")</f>
        <v>SQL</v>
      </c>
    </row>
    <row r="8898">
      <c r="B8898" s="1" t="str">
        <f>IFERROR(__xludf.DUMMYFUNCTION("""COMPUTED_VALUE"""),"C#;HTML/CSS;JavaScript;SQL")</f>
        <v>C#;HTML/CSS;JavaScript;SQL</v>
      </c>
      <c r="E8898" s="1" t="str">
        <f>IFERROR(__xludf.DUMMYFUNCTION("UNIQUE(SPLIT(B8898,"";""))"),"C#")</f>
        <v>C#</v>
      </c>
      <c r="F8898" s="1" t="str">
        <f>IFERROR(__xludf.DUMMYFUNCTION("""COMPUTED_VALUE"""),"HTML/CSS")</f>
        <v>HTML/CSS</v>
      </c>
      <c r="G8898" s="1" t="str">
        <f>IFERROR(__xludf.DUMMYFUNCTION("""COMPUTED_VALUE"""),"JavaScript")</f>
        <v>JavaScript</v>
      </c>
      <c r="H8898" s="1" t="str">
        <f>IFERROR(__xludf.DUMMYFUNCTION("""COMPUTED_VALUE"""),"SQL")</f>
        <v>SQL</v>
      </c>
    </row>
    <row r="8899">
      <c r="B8899" s="1" t="str">
        <f>IFERROR(__xludf.DUMMYFUNCTION("""COMPUTED_VALUE"""),"Bash/Shell/PowerShell;C;Dart;HTML/CSS;Java;JavaScript;PHP;SQL;Other(s):")</f>
        <v>Bash/Shell/PowerShell;C;Dart;HTML/CSS;Java;JavaScript;PHP;SQL;Other(s):</v>
      </c>
      <c r="E8899" s="1" t="str">
        <f>IFERROR(__xludf.DUMMYFUNCTION("UNIQUE(SPLIT(B8899,"";""))"),"Bash/Shell/PowerShell")</f>
        <v>Bash/Shell/PowerShell</v>
      </c>
      <c r="F8899" s="1" t="str">
        <f>IFERROR(__xludf.DUMMYFUNCTION("""COMPUTED_VALUE"""),"C")</f>
        <v>C</v>
      </c>
      <c r="G8899" s="1" t="str">
        <f>IFERROR(__xludf.DUMMYFUNCTION("""COMPUTED_VALUE"""),"Dart")</f>
        <v>Dart</v>
      </c>
      <c r="H8899" s="1" t="str">
        <f>IFERROR(__xludf.DUMMYFUNCTION("""COMPUTED_VALUE"""),"HTML/CSS")</f>
        <v>HTML/CSS</v>
      </c>
      <c r="I8899" s="1" t="str">
        <f>IFERROR(__xludf.DUMMYFUNCTION("""COMPUTED_VALUE"""),"Java")</f>
        <v>Java</v>
      </c>
      <c r="J8899" s="1" t="str">
        <f>IFERROR(__xludf.DUMMYFUNCTION("""COMPUTED_VALUE"""),"JavaScript")</f>
        <v>JavaScript</v>
      </c>
      <c r="K8899" s="1" t="str">
        <f>IFERROR(__xludf.DUMMYFUNCTION("""COMPUTED_VALUE"""),"PHP")</f>
        <v>PHP</v>
      </c>
      <c r="L8899" s="1" t="str">
        <f>IFERROR(__xludf.DUMMYFUNCTION("""COMPUTED_VALUE"""),"SQL")</f>
        <v>SQL</v>
      </c>
      <c r="M8899" s="1" t="str">
        <f>IFERROR(__xludf.DUMMYFUNCTION("""COMPUTED_VALUE"""),"Other(s):")</f>
        <v>Other(s):</v>
      </c>
    </row>
    <row r="8900">
      <c r="B8900" s="1" t="str">
        <f>IFERROR(__xludf.DUMMYFUNCTION("""COMPUTED_VALUE"""),"HTML/CSS;JavaScript;SQL;VBA;Other(s):")</f>
        <v>HTML/CSS;JavaScript;SQL;VBA;Other(s):</v>
      </c>
      <c r="E8900" s="1" t="str">
        <f>IFERROR(__xludf.DUMMYFUNCTION("UNIQUE(SPLIT(B8900,"";""))"),"HTML/CSS")</f>
        <v>HTML/CSS</v>
      </c>
      <c r="F8900" s="1" t="str">
        <f>IFERROR(__xludf.DUMMYFUNCTION("""COMPUTED_VALUE"""),"JavaScript")</f>
        <v>JavaScript</v>
      </c>
      <c r="G8900" s="1" t="str">
        <f>IFERROR(__xludf.DUMMYFUNCTION("""COMPUTED_VALUE"""),"SQL")</f>
        <v>SQL</v>
      </c>
      <c r="H8900" s="1" t="str">
        <f>IFERROR(__xludf.DUMMYFUNCTION("""COMPUTED_VALUE"""),"VBA")</f>
        <v>VBA</v>
      </c>
      <c r="I8900" s="1" t="str">
        <f>IFERROR(__xludf.DUMMYFUNCTION("""COMPUTED_VALUE"""),"Other(s):")</f>
        <v>Other(s):</v>
      </c>
    </row>
    <row r="8901">
      <c r="B8901" s="1" t="str">
        <f>IFERROR(__xludf.DUMMYFUNCTION("""COMPUTED_VALUE"""),"C#;HTML/CSS;JavaScript")</f>
        <v>C#;HTML/CSS;JavaScript</v>
      </c>
      <c r="E8901" s="1" t="str">
        <f>IFERROR(__xludf.DUMMYFUNCTION("UNIQUE(SPLIT(B8901,"";""))"),"C#")</f>
        <v>C#</v>
      </c>
      <c r="F8901" s="1" t="str">
        <f>IFERROR(__xludf.DUMMYFUNCTION("""COMPUTED_VALUE"""),"HTML/CSS")</f>
        <v>HTML/CSS</v>
      </c>
      <c r="G8901" s="1" t="str">
        <f>IFERROR(__xludf.DUMMYFUNCTION("""COMPUTED_VALUE"""),"JavaScript")</f>
        <v>JavaScript</v>
      </c>
    </row>
    <row r="8902">
      <c r="B8902" s="1" t="str">
        <f>IFERROR(__xludf.DUMMYFUNCTION("""COMPUTED_VALUE"""),"C++;JavaScript;Python;VBA")</f>
        <v>C++;JavaScript;Python;VBA</v>
      </c>
      <c r="E8902" s="1" t="str">
        <f>IFERROR(__xludf.DUMMYFUNCTION("UNIQUE(SPLIT(B8902,"";""))"),"C++")</f>
        <v>C++</v>
      </c>
      <c r="F8902" s="1" t="str">
        <f>IFERROR(__xludf.DUMMYFUNCTION("""COMPUTED_VALUE"""),"JavaScript")</f>
        <v>JavaScript</v>
      </c>
      <c r="G8902" s="1" t="str">
        <f>IFERROR(__xludf.DUMMYFUNCTION("""COMPUTED_VALUE"""),"Python")</f>
        <v>Python</v>
      </c>
      <c r="H8902" s="1" t="str">
        <f>IFERROR(__xludf.DUMMYFUNCTION("""COMPUTED_VALUE"""),"VBA")</f>
        <v>VBA</v>
      </c>
    </row>
    <row r="8903">
      <c r="B8903" s="1" t="str">
        <f>IFERROR(__xludf.DUMMYFUNCTION("""COMPUTED_VALUE"""),"HTML/CSS;JavaScript")</f>
        <v>HTML/CSS;JavaScript</v>
      </c>
      <c r="E8903" s="1" t="str">
        <f>IFERROR(__xludf.DUMMYFUNCTION("UNIQUE(SPLIT(B8903,"";""))"),"HTML/CSS")</f>
        <v>HTML/CSS</v>
      </c>
      <c r="F8903" s="1" t="str">
        <f>IFERROR(__xludf.DUMMYFUNCTION("""COMPUTED_VALUE"""),"JavaScript")</f>
        <v>JavaScript</v>
      </c>
    </row>
    <row r="8904">
      <c r="B8904" s="1" t="str">
        <f>IFERROR(__xludf.DUMMYFUNCTION("""COMPUTED_VALUE"""),"C;C++;Java;JavaScript;Python")</f>
        <v>C;C++;Java;JavaScript;Python</v>
      </c>
      <c r="E8904" s="1" t="str">
        <f>IFERROR(__xludf.DUMMYFUNCTION("UNIQUE(SPLIT(B8904,"";""))"),"C")</f>
        <v>C</v>
      </c>
      <c r="F8904" s="1" t="str">
        <f>IFERROR(__xludf.DUMMYFUNCTION("""COMPUTED_VALUE"""),"C++")</f>
        <v>C++</v>
      </c>
      <c r="G8904" s="1" t="str">
        <f>IFERROR(__xludf.DUMMYFUNCTION("""COMPUTED_VALUE"""),"Java")</f>
        <v>Java</v>
      </c>
      <c r="H8904" s="1" t="str">
        <f>IFERROR(__xludf.DUMMYFUNCTION("""COMPUTED_VALUE"""),"JavaScript")</f>
        <v>JavaScript</v>
      </c>
      <c r="I8904" s="1" t="str">
        <f>IFERROR(__xludf.DUMMYFUNCTION("""COMPUTED_VALUE"""),"Python")</f>
        <v>Python</v>
      </c>
    </row>
    <row r="8905">
      <c r="B8905" s="1" t="str">
        <f>IFERROR(__xludf.DUMMYFUNCTION("""COMPUTED_VALUE"""),"Bash/Shell/PowerShell;HTML/CSS;Java;JavaScript;PHP")</f>
        <v>Bash/Shell/PowerShell;HTML/CSS;Java;JavaScript;PHP</v>
      </c>
      <c r="E8905" s="1" t="str">
        <f>IFERROR(__xludf.DUMMYFUNCTION("UNIQUE(SPLIT(B8905,"";""))"),"Bash/Shell/PowerShell")</f>
        <v>Bash/Shell/PowerShell</v>
      </c>
      <c r="F8905" s="1" t="str">
        <f>IFERROR(__xludf.DUMMYFUNCTION("""COMPUTED_VALUE"""),"HTML/CSS")</f>
        <v>HTML/CSS</v>
      </c>
      <c r="G8905" s="1" t="str">
        <f>IFERROR(__xludf.DUMMYFUNCTION("""COMPUTED_VALUE"""),"Java")</f>
        <v>Java</v>
      </c>
      <c r="H8905" s="1" t="str">
        <f>IFERROR(__xludf.DUMMYFUNCTION("""COMPUTED_VALUE"""),"JavaScript")</f>
        <v>JavaScript</v>
      </c>
      <c r="I8905" s="1" t="str">
        <f>IFERROR(__xludf.DUMMYFUNCTION("""COMPUTED_VALUE"""),"PHP")</f>
        <v>PHP</v>
      </c>
    </row>
    <row r="8906">
      <c r="B8906" s="1" t="str">
        <f>IFERROR(__xludf.DUMMYFUNCTION("""COMPUTED_VALUE"""),"Bash/Shell/PowerShell;C;Python;Other(s):")</f>
        <v>Bash/Shell/PowerShell;C;Python;Other(s):</v>
      </c>
      <c r="E8906" s="1" t="str">
        <f>IFERROR(__xludf.DUMMYFUNCTION("UNIQUE(SPLIT(B8906,"";""))"),"Bash/Shell/PowerShell")</f>
        <v>Bash/Shell/PowerShell</v>
      </c>
      <c r="F8906" s="1" t="str">
        <f>IFERROR(__xludf.DUMMYFUNCTION("""COMPUTED_VALUE"""),"C")</f>
        <v>C</v>
      </c>
      <c r="G8906" s="1" t="str">
        <f>IFERROR(__xludf.DUMMYFUNCTION("""COMPUTED_VALUE"""),"Python")</f>
        <v>Python</v>
      </c>
      <c r="H8906" s="1" t="str">
        <f>IFERROR(__xludf.DUMMYFUNCTION("""COMPUTED_VALUE"""),"Other(s):")</f>
        <v>Other(s):</v>
      </c>
    </row>
    <row r="8907">
      <c r="B8907" s="1" t="str">
        <f>IFERROR(__xludf.DUMMYFUNCTION("""COMPUTED_VALUE"""),"HTML/CSS;JavaScript;Python")</f>
        <v>HTML/CSS;JavaScript;Python</v>
      </c>
      <c r="E8907" s="1" t="str">
        <f>IFERROR(__xludf.DUMMYFUNCTION("UNIQUE(SPLIT(B8907,"";""))"),"HTML/CSS")</f>
        <v>HTML/CSS</v>
      </c>
      <c r="F8907" s="1" t="str">
        <f>IFERROR(__xludf.DUMMYFUNCTION("""COMPUTED_VALUE"""),"JavaScript")</f>
        <v>JavaScript</v>
      </c>
      <c r="G8907" s="1" t="str">
        <f>IFERROR(__xludf.DUMMYFUNCTION("""COMPUTED_VALUE"""),"Python")</f>
        <v>Python</v>
      </c>
    </row>
    <row r="8908">
      <c r="B8908" s="1" t="str">
        <f>IFERROR(__xludf.DUMMYFUNCTION("""COMPUTED_VALUE"""),"Bash/Shell/PowerShell;HTML/CSS;PHP;Python;SQL")</f>
        <v>Bash/Shell/PowerShell;HTML/CSS;PHP;Python;SQL</v>
      </c>
      <c r="E8908" s="1" t="str">
        <f>IFERROR(__xludf.DUMMYFUNCTION("UNIQUE(SPLIT(B8908,"";""))"),"Bash/Shell/PowerShell")</f>
        <v>Bash/Shell/PowerShell</v>
      </c>
      <c r="F8908" s="1" t="str">
        <f>IFERROR(__xludf.DUMMYFUNCTION("""COMPUTED_VALUE"""),"HTML/CSS")</f>
        <v>HTML/CSS</v>
      </c>
      <c r="G8908" s="1" t="str">
        <f>IFERROR(__xludf.DUMMYFUNCTION("""COMPUTED_VALUE"""),"PHP")</f>
        <v>PHP</v>
      </c>
      <c r="H8908" s="1" t="str">
        <f>IFERROR(__xludf.DUMMYFUNCTION("""COMPUTED_VALUE"""),"Python")</f>
        <v>Python</v>
      </c>
      <c r="I8908" s="1" t="str">
        <f>IFERROR(__xludf.DUMMYFUNCTION("""COMPUTED_VALUE"""),"SQL")</f>
        <v>SQL</v>
      </c>
    </row>
    <row r="8909">
      <c r="B8909" s="1" t="str">
        <f>IFERROR(__xludf.DUMMYFUNCTION("""COMPUTED_VALUE"""),"C#;HTML/CSS;JavaScript;PHP;SQL")</f>
        <v>C#;HTML/CSS;JavaScript;PHP;SQL</v>
      </c>
      <c r="E8909" s="1" t="str">
        <f>IFERROR(__xludf.DUMMYFUNCTION("UNIQUE(SPLIT(B8909,"";""))"),"C#")</f>
        <v>C#</v>
      </c>
      <c r="F8909" s="1" t="str">
        <f>IFERROR(__xludf.DUMMYFUNCTION("""COMPUTED_VALUE"""),"HTML/CSS")</f>
        <v>HTML/CSS</v>
      </c>
      <c r="G8909" s="1" t="str">
        <f>IFERROR(__xludf.DUMMYFUNCTION("""COMPUTED_VALUE"""),"JavaScript")</f>
        <v>JavaScript</v>
      </c>
      <c r="H8909" s="1" t="str">
        <f>IFERROR(__xludf.DUMMYFUNCTION("""COMPUTED_VALUE"""),"PHP")</f>
        <v>PHP</v>
      </c>
      <c r="I8909" s="1" t="str">
        <f>IFERROR(__xludf.DUMMYFUNCTION("""COMPUTED_VALUE"""),"SQL")</f>
        <v>SQL</v>
      </c>
    </row>
    <row r="8910">
      <c r="B8910" s="1" t="str">
        <f>IFERROR(__xludf.DUMMYFUNCTION("""COMPUTED_VALUE"""),"Bash/Shell/PowerShell;C++;Java;PHP;Ruby;Scala")</f>
        <v>Bash/Shell/PowerShell;C++;Java;PHP;Ruby;Scala</v>
      </c>
      <c r="E8910" s="1" t="str">
        <f>IFERROR(__xludf.DUMMYFUNCTION("UNIQUE(SPLIT(B8910,"";""))"),"Bash/Shell/PowerShell")</f>
        <v>Bash/Shell/PowerShell</v>
      </c>
      <c r="F8910" s="1" t="str">
        <f>IFERROR(__xludf.DUMMYFUNCTION("""COMPUTED_VALUE"""),"C++")</f>
        <v>C++</v>
      </c>
      <c r="G8910" s="1" t="str">
        <f>IFERROR(__xludf.DUMMYFUNCTION("""COMPUTED_VALUE"""),"Java")</f>
        <v>Java</v>
      </c>
      <c r="H8910" s="1" t="str">
        <f>IFERROR(__xludf.DUMMYFUNCTION("""COMPUTED_VALUE"""),"PHP")</f>
        <v>PHP</v>
      </c>
      <c r="I8910" s="1" t="str">
        <f>IFERROR(__xludf.DUMMYFUNCTION("""COMPUTED_VALUE"""),"Ruby")</f>
        <v>Ruby</v>
      </c>
      <c r="J8910" s="1" t="str">
        <f>IFERROR(__xludf.DUMMYFUNCTION("""COMPUTED_VALUE"""),"Scala")</f>
        <v>Scala</v>
      </c>
    </row>
    <row r="8911">
      <c r="B8911" s="1" t="str">
        <f>IFERROR(__xludf.DUMMYFUNCTION("""COMPUTED_VALUE"""),"C#;HTML/CSS;JavaScript;Python;TypeScript")</f>
        <v>C#;HTML/CSS;JavaScript;Python;TypeScript</v>
      </c>
      <c r="E8911" s="1" t="str">
        <f>IFERROR(__xludf.DUMMYFUNCTION("UNIQUE(SPLIT(B8911,"";""))"),"C#")</f>
        <v>C#</v>
      </c>
      <c r="F8911" s="1" t="str">
        <f>IFERROR(__xludf.DUMMYFUNCTION("""COMPUTED_VALUE"""),"HTML/CSS")</f>
        <v>HTML/CSS</v>
      </c>
      <c r="G8911" s="1" t="str">
        <f>IFERROR(__xludf.DUMMYFUNCTION("""COMPUTED_VALUE"""),"JavaScript")</f>
        <v>JavaScript</v>
      </c>
      <c r="H8911" s="1" t="str">
        <f>IFERROR(__xludf.DUMMYFUNCTION("""COMPUTED_VALUE"""),"Python")</f>
        <v>Python</v>
      </c>
      <c r="I8911" s="1" t="str">
        <f>IFERROR(__xludf.DUMMYFUNCTION("""COMPUTED_VALUE"""),"TypeScript")</f>
        <v>TypeScript</v>
      </c>
    </row>
    <row r="8912">
      <c r="B8912" s="1" t="str">
        <f>IFERROR(__xludf.DUMMYFUNCTION("""COMPUTED_VALUE"""),"Bash/Shell/PowerShell;HTML/CSS;Java;JavaScript;Objective-C;Python;SQL")</f>
        <v>Bash/Shell/PowerShell;HTML/CSS;Java;JavaScript;Objective-C;Python;SQL</v>
      </c>
      <c r="E8912" s="1" t="str">
        <f>IFERROR(__xludf.DUMMYFUNCTION("UNIQUE(SPLIT(B8912,"";""))"),"Bash/Shell/PowerShell")</f>
        <v>Bash/Shell/PowerShell</v>
      </c>
      <c r="F8912" s="1" t="str">
        <f>IFERROR(__xludf.DUMMYFUNCTION("""COMPUTED_VALUE"""),"HTML/CSS")</f>
        <v>HTML/CSS</v>
      </c>
      <c r="G8912" s="1" t="str">
        <f>IFERROR(__xludf.DUMMYFUNCTION("""COMPUTED_VALUE"""),"Java")</f>
        <v>Java</v>
      </c>
      <c r="H8912" s="1" t="str">
        <f>IFERROR(__xludf.DUMMYFUNCTION("""COMPUTED_VALUE"""),"JavaScript")</f>
        <v>JavaScript</v>
      </c>
      <c r="I8912" s="1" t="str">
        <f>IFERROR(__xludf.DUMMYFUNCTION("""COMPUTED_VALUE"""),"Objective-C")</f>
        <v>Objective-C</v>
      </c>
      <c r="J8912" s="1" t="str">
        <f>IFERROR(__xludf.DUMMYFUNCTION("""COMPUTED_VALUE"""),"Python")</f>
        <v>Python</v>
      </c>
      <c r="K8912" s="1" t="str">
        <f>IFERROR(__xludf.DUMMYFUNCTION("""COMPUTED_VALUE"""),"SQL")</f>
        <v>SQL</v>
      </c>
    </row>
    <row r="8913">
      <c r="B8913" s="1" t="str">
        <f>IFERROR(__xludf.DUMMYFUNCTION("""COMPUTED_VALUE"""),"C;C++;C#;HTML/CSS;Java;JavaScript;PHP;Python;SQL")</f>
        <v>C;C++;C#;HTML/CSS;Java;JavaScript;PHP;Python;SQL</v>
      </c>
      <c r="E8913" s="1" t="str">
        <f>IFERROR(__xludf.DUMMYFUNCTION("UNIQUE(SPLIT(B8913,"";""))"),"C")</f>
        <v>C</v>
      </c>
      <c r="F8913" s="1" t="str">
        <f>IFERROR(__xludf.DUMMYFUNCTION("""COMPUTED_VALUE"""),"C++")</f>
        <v>C++</v>
      </c>
      <c r="G8913" s="1" t="str">
        <f>IFERROR(__xludf.DUMMYFUNCTION("""COMPUTED_VALUE"""),"C#")</f>
        <v>C#</v>
      </c>
      <c r="H8913" s="1" t="str">
        <f>IFERROR(__xludf.DUMMYFUNCTION("""COMPUTED_VALUE"""),"HTML/CSS")</f>
        <v>HTML/CSS</v>
      </c>
      <c r="I8913" s="1" t="str">
        <f>IFERROR(__xludf.DUMMYFUNCTION("""COMPUTED_VALUE"""),"Java")</f>
        <v>Java</v>
      </c>
      <c r="J8913" s="1" t="str">
        <f>IFERROR(__xludf.DUMMYFUNCTION("""COMPUTED_VALUE"""),"JavaScript")</f>
        <v>JavaScript</v>
      </c>
      <c r="K8913" s="1" t="str">
        <f>IFERROR(__xludf.DUMMYFUNCTION("""COMPUTED_VALUE"""),"PHP")</f>
        <v>PHP</v>
      </c>
      <c r="L8913" s="1" t="str">
        <f>IFERROR(__xludf.DUMMYFUNCTION("""COMPUTED_VALUE"""),"Python")</f>
        <v>Python</v>
      </c>
      <c r="M8913" s="1" t="str">
        <f>IFERROR(__xludf.DUMMYFUNCTION("""COMPUTED_VALUE"""),"SQL")</f>
        <v>SQL</v>
      </c>
    </row>
    <row r="8914">
      <c r="B8914" s="1" t="str">
        <f>IFERROR(__xludf.DUMMYFUNCTION("""COMPUTED_VALUE"""),"Bash/Shell/PowerShell;JavaScript;Python")</f>
        <v>Bash/Shell/PowerShell;JavaScript;Python</v>
      </c>
      <c r="E8914" s="1" t="str">
        <f>IFERROR(__xludf.DUMMYFUNCTION("UNIQUE(SPLIT(B8914,"";""))"),"Bash/Shell/PowerShell")</f>
        <v>Bash/Shell/PowerShell</v>
      </c>
      <c r="F8914" s="1" t="str">
        <f>IFERROR(__xludf.DUMMYFUNCTION("""COMPUTED_VALUE"""),"JavaScript")</f>
        <v>JavaScript</v>
      </c>
      <c r="G8914" s="1" t="str">
        <f>IFERROR(__xludf.DUMMYFUNCTION("""COMPUTED_VALUE"""),"Python")</f>
        <v>Python</v>
      </c>
    </row>
    <row r="8915">
      <c r="B8915" s="1" t="str">
        <f>IFERROR(__xludf.DUMMYFUNCTION("""COMPUTED_VALUE"""),"Java;JavaScript;SQL")</f>
        <v>Java;JavaScript;SQL</v>
      </c>
      <c r="E8915" s="1" t="str">
        <f>IFERROR(__xludf.DUMMYFUNCTION("UNIQUE(SPLIT(B8915,"";""))"),"Java")</f>
        <v>Java</v>
      </c>
      <c r="F8915" s="1" t="str">
        <f>IFERROR(__xludf.DUMMYFUNCTION("""COMPUTED_VALUE"""),"JavaScript")</f>
        <v>JavaScript</v>
      </c>
      <c r="G8915" s="1" t="str">
        <f>IFERROR(__xludf.DUMMYFUNCTION("""COMPUTED_VALUE"""),"SQL")</f>
        <v>SQL</v>
      </c>
    </row>
    <row r="8916">
      <c r="B8916" s="1" t="str">
        <f>IFERROR(__xludf.DUMMYFUNCTION("""COMPUTED_VALUE"""),"Bash/Shell/PowerShell;C#;HTML/CSS;JavaScript;SQL;TypeScript")</f>
        <v>Bash/Shell/PowerShell;C#;HTML/CSS;JavaScript;SQL;TypeScript</v>
      </c>
      <c r="E8916" s="1" t="str">
        <f>IFERROR(__xludf.DUMMYFUNCTION("UNIQUE(SPLIT(B8916,"";""))"),"Bash/Shell/PowerShell")</f>
        <v>Bash/Shell/PowerShell</v>
      </c>
      <c r="F8916" s="1" t="str">
        <f>IFERROR(__xludf.DUMMYFUNCTION("""COMPUTED_VALUE"""),"C#")</f>
        <v>C#</v>
      </c>
      <c r="G8916" s="1" t="str">
        <f>IFERROR(__xludf.DUMMYFUNCTION("""COMPUTED_VALUE"""),"HTML/CSS")</f>
        <v>HTML/CSS</v>
      </c>
      <c r="H8916" s="1" t="str">
        <f>IFERROR(__xludf.DUMMYFUNCTION("""COMPUTED_VALUE"""),"JavaScript")</f>
        <v>JavaScript</v>
      </c>
      <c r="I8916" s="1" t="str">
        <f>IFERROR(__xludf.DUMMYFUNCTION("""COMPUTED_VALUE"""),"SQL")</f>
        <v>SQL</v>
      </c>
      <c r="J8916" s="1" t="str">
        <f>IFERROR(__xludf.DUMMYFUNCTION("""COMPUTED_VALUE"""),"TypeScript")</f>
        <v>TypeScript</v>
      </c>
    </row>
    <row r="8917">
      <c r="B8917" s="1" t="str">
        <f>IFERROR(__xludf.DUMMYFUNCTION("""COMPUTED_VALUE"""),"HTML/CSS;JavaScript;SQL;TypeScript")</f>
        <v>HTML/CSS;JavaScript;SQL;TypeScript</v>
      </c>
      <c r="E8917" s="1" t="str">
        <f>IFERROR(__xludf.DUMMYFUNCTION("UNIQUE(SPLIT(B8917,"";""))"),"HTML/CSS")</f>
        <v>HTML/CSS</v>
      </c>
      <c r="F8917" s="1" t="str">
        <f>IFERROR(__xludf.DUMMYFUNCTION("""COMPUTED_VALUE"""),"JavaScript")</f>
        <v>JavaScript</v>
      </c>
      <c r="G8917" s="1" t="str">
        <f>IFERROR(__xludf.DUMMYFUNCTION("""COMPUTED_VALUE"""),"SQL")</f>
        <v>SQL</v>
      </c>
      <c r="H8917" s="1" t="str">
        <f>IFERROR(__xludf.DUMMYFUNCTION("""COMPUTED_VALUE"""),"TypeScript")</f>
        <v>TypeScript</v>
      </c>
    </row>
    <row r="8918">
      <c r="B8918" s="1" t="str">
        <f>IFERROR(__xludf.DUMMYFUNCTION("""COMPUTED_VALUE"""),"Bash/Shell/PowerShell;C;Go;HTML/CSS;Java;JavaScript;Kotlin;Objective-C;Python;Ruby;Swift")</f>
        <v>Bash/Shell/PowerShell;C;Go;HTML/CSS;Java;JavaScript;Kotlin;Objective-C;Python;Ruby;Swift</v>
      </c>
      <c r="E8918" s="1" t="str">
        <f>IFERROR(__xludf.DUMMYFUNCTION("UNIQUE(SPLIT(B8918,"";""))"),"Bash/Shell/PowerShell")</f>
        <v>Bash/Shell/PowerShell</v>
      </c>
      <c r="F8918" s="1" t="str">
        <f>IFERROR(__xludf.DUMMYFUNCTION("""COMPUTED_VALUE"""),"C")</f>
        <v>C</v>
      </c>
      <c r="G8918" s="1" t="str">
        <f>IFERROR(__xludf.DUMMYFUNCTION("""COMPUTED_VALUE"""),"Go")</f>
        <v>Go</v>
      </c>
      <c r="H8918" s="1" t="str">
        <f>IFERROR(__xludf.DUMMYFUNCTION("""COMPUTED_VALUE"""),"HTML/CSS")</f>
        <v>HTML/CSS</v>
      </c>
      <c r="I8918" s="1" t="str">
        <f>IFERROR(__xludf.DUMMYFUNCTION("""COMPUTED_VALUE"""),"Java")</f>
        <v>Java</v>
      </c>
      <c r="J8918" s="1" t="str">
        <f>IFERROR(__xludf.DUMMYFUNCTION("""COMPUTED_VALUE"""),"JavaScript")</f>
        <v>JavaScript</v>
      </c>
      <c r="K8918" s="1" t="str">
        <f>IFERROR(__xludf.DUMMYFUNCTION("""COMPUTED_VALUE"""),"Kotlin")</f>
        <v>Kotlin</v>
      </c>
      <c r="L8918" s="1" t="str">
        <f>IFERROR(__xludf.DUMMYFUNCTION("""COMPUTED_VALUE"""),"Objective-C")</f>
        <v>Objective-C</v>
      </c>
      <c r="M8918" s="1" t="str">
        <f>IFERROR(__xludf.DUMMYFUNCTION("""COMPUTED_VALUE"""),"Python")</f>
        <v>Python</v>
      </c>
      <c r="N8918" s="1" t="str">
        <f>IFERROR(__xludf.DUMMYFUNCTION("""COMPUTED_VALUE"""),"Ruby")</f>
        <v>Ruby</v>
      </c>
      <c r="O8918" s="1" t="str">
        <f>IFERROR(__xludf.DUMMYFUNCTION("""COMPUTED_VALUE"""),"Swift")</f>
        <v>Swift</v>
      </c>
    </row>
    <row r="8919">
      <c r="B8919" s="1" t="str">
        <f>IFERROR(__xludf.DUMMYFUNCTION("""COMPUTED_VALUE"""),"JavaScript;TypeScript")</f>
        <v>JavaScript;TypeScript</v>
      </c>
      <c r="E8919" s="1" t="str">
        <f>IFERROR(__xludf.DUMMYFUNCTION("UNIQUE(SPLIT(B8919,"";""))"),"JavaScript")</f>
        <v>JavaScript</v>
      </c>
      <c r="F8919" s="1" t="str">
        <f>IFERROR(__xludf.DUMMYFUNCTION("""COMPUTED_VALUE"""),"TypeScript")</f>
        <v>TypeScript</v>
      </c>
    </row>
    <row r="8920">
      <c r="B8920" s="1" t="str">
        <f>IFERROR(__xludf.DUMMYFUNCTION("""COMPUTED_VALUE"""),"Python")</f>
        <v>Python</v>
      </c>
      <c r="E8920" s="1" t="str">
        <f>IFERROR(__xludf.DUMMYFUNCTION("UNIQUE(SPLIT(B8920,"";""))"),"Python")</f>
        <v>Python</v>
      </c>
    </row>
    <row r="8921">
      <c r="B8921" s="1" t="str">
        <f>IFERROR(__xludf.DUMMYFUNCTION("""COMPUTED_VALUE"""),"Java;JavaScript;SQL")</f>
        <v>Java;JavaScript;SQL</v>
      </c>
      <c r="E8921" s="1" t="str">
        <f>IFERROR(__xludf.DUMMYFUNCTION("UNIQUE(SPLIT(B8921,"";""))"),"Java")</f>
        <v>Java</v>
      </c>
      <c r="F8921" s="1" t="str">
        <f>IFERROR(__xludf.DUMMYFUNCTION("""COMPUTED_VALUE"""),"JavaScript")</f>
        <v>JavaScript</v>
      </c>
      <c r="G8921" s="1" t="str">
        <f>IFERROR(__xludf.DUMMYFUNCTION("""COMPUTED_VALUE"""),"SQL")</f>
        <v>SQL</v>
      </c>
    </row>
    <row r="8922">
      <c r="B8922" s="1" t="str">
        <f>IFERROR(__xludf.DUMMYFUNCTION("""COMPUTED_VALUE"""),"Bash/Shell/PowerShell;HTML/CSS;JavaScript;SQL;Other(s):")</f>
        <v>Bash/Shell/PowerShell;HTML/CSS;JavaScript;SQL;Other(s):</v>
      </c>
      <c r="E8922" s="1" t="str">
        <f>IFERROR(__xludf.DUMMYFUNCTION("UNIQUE(SPLIT(B8922,"";""))"),"Bash/Shell/PowerShell")</f>
        <v>Bash/Shell/PowerShell</v>
      </c>
      <c r="F8922" s="1" t="str">
        <f>IFERROR(__xludf.DUMMYFUNCTION("""COMPUTED_VALUE"""),"HTML/CSS")</f>
        <v>HTML/CSS</v>
      </c>
      <c r="G8922" s="1" t="str">
        <f>IFERROR(__xludf.DUMMYFUNCTION("""COMPUTED_VALUE"""),"JavaScript")</f>
        <v>JavaScript</v>
      </c>
      <c r="H8922" s="1" t="str">
        <f>IFERROR(__xludf.DUMMYFUNCTION("""COMPUTED_VALUE"""),"SQL")</f>
        <v>SQL</v>
      </c>
      <c r="I8922" s="1" t="str">
        <f>IFERROR(__xludf.DUMMYFUNCTION("""COMPUTED_VALUE"""),"Other(s):")</f>
        <v>Other(s):</v>
      </c>
    </row>
    <row r="8923">
      <c r="B8923" s="1" t="str">
        <f>IFERROR(__xludf.DUMMYFUNCTION("""COMPUTED_VALUE"""),"C;C++;C#")</f>
        <v>C;C++;C#</v>
      </c>
      <c r="E8923" s="1" t="str">
        <f>IFERROR(__xludf.DUMMYFUNCTION("UNIQUE(SPLIT(B8923,"";""))"),"C")</f>
        <v>C</v>
      </c>
      <c r="F8923" s="1" t="str">
        <f>IFERROR(__xludf.DUMMYFUNCTION("""COMPUTED_VALUE"""),"C++")</f>
        <v>C++</v>
      </c>
      <c r="G8923" s="1" t="str">
        <f>IFERROR(__xludf.DUMMYFUNCTION("""COMPUTED_VALUE"""),"C#")</f>
        <v>C#</v>
      </c>
    </row>
    <row r="8924">
      <c r="B8924" s="1" t="str">
        <f>IFERROR(__xludf.DUMMYFUNCTION("""COMPUTED_VALUE"""),"Bash/Shell/PowerShell;Elixir;HTML/CSS;Java;JavaScript;Python;SQL;VBA")</f>
        <v>Bash/Shell/PowerShell;Elixir;HTML/CSS;Java;JavaScript;Python;SQL;VBA</v>
      </c>
      <c r="E8924" s="1" t="str">
        <f>IFERROR(__xludf.DUMMYFUNCTION("UNIQUE(SPLIT(B8924,"";""))"),"Bash/Shell/PowerShell")</f>
        <v>Bash/Shell/PowerShell</v>
      </c>
      <c r="F8924" s="1" t="str">
        <f>IFERROR(__xludf.DUMMYFUNCTION("""COMPUTED_VALUE"""),"Elixir")</f>
        <v>Elixir</v>
      </c>
      <c r="G8924" s="1" t="str">
        <f>IFERROR(__xludf.DUMMYFUNCTION("""COMPUTED_VALUE"""),"HTML/CSS")</f>
        <v>HTML/CSS</v>
      </c>
      <c r="H8924" s="1" t="str">
        <f>IFERROR(__xludf.DUMMYFUNCTION("""COMPUTED_VALUE"""),"Java")</f>
        <v>Java</v>
      </c>
      <c r="I8924" s="1" t="str">
        <f>IFERROR(__xludf.DUMMYFUNCTION("""COMPUTED_VALUE"""),"JavaScript")</f>
        <v>JavaScript</v>
      </c>
      <c r="J8924" s="1" t="str">
        <f>IFERROR(__xludf.DUMMYFUNCTION("""COMPUTED_VALUE"""),"Python")</f>
        <v>Python</v>
      </c>
      <c r="K8924" s="1" t="str">
        <f>IFERROR(__xludf.DUMMYFUNCTION("""COMPUTED_VALUE"""),"SQL")</f>
        <v>SQL</v>
      </c>
      <c r="L8924" s="1" t="str">
        <f>IFERROR(__xludf.DUMMYFUNCTION("""COMPUTED_VALUE"""),"VBA")</f>
        <v>VBA</v>
      </c>
    </row>
    <row r="8925">
      <c r="B8925" s="1" t="str">
        <f>IFERROR(__xludf.DUMMYFUNCTION("""COMPUTED_VALUE"""),"C;C++;Python;Swift")</f>
        <v>C;C++;Python;Swift</v>
      </c>
      <c r="E8925" s="1" t="str">
        <f>IFERROR(__xludf.DUMMYFUNCTION("UNIQUE(SPLIT(B8925,"";""))"),"C")</f>
        <v>C</v>
      </c>
      <c r="F8925" s="1" t="str">
        <f>IFERROR(__xludf.DUMMYFUNCTION("""COMPUTED_VALUE"""),"C++")</f>
        <v>C++</v>
      </c>
      <c r="G8925" s="1" t="str">
        <f>IFERROR(__xludf.DUMMYFUNCTION("""COMPUTED_VALUE"""),"Python")</f>
        <v>Python</v>
      </c>
      <c r="H8925" s="1" t="str">
        <f>IFERROR(__xludf.DUMMYFUNCTION("""COMPUTED_VALUE"""),"Swift")</f>
        <v>Swift</v>
      </c>
    </row>
    <row r="8926">
      <c r="B8926" s="1" t="str">
        <f>IFERROR(__xludf.DUMMYFUNCTION("""COMPUTED_VALUE"""),"Bash/Shell/PowerShell;HTML/CSS;Java;JavaScript")</f>
        <v>Bash/Shell/PowerShell;HTML/CSS;Java;JavaScript</v>
      </c>
      <c r="E8926" s="1" t="str">
        <f>IFERROR(__xludf.DUMMYFUNCTION("UNIQUE(SPLIT(B8926,"";""))"),"Bash/Shell/PowerShell")</f>
        <v>Bash/Shell/PowerShell</v>
      </c>
      <c r="F8926" s="1" t="str">
        <f>IFERROR(__xludf.DUMMYFUNCTION("""COMPUTED_VALUE"""),"HTML/CSS")</f>
        <v>HTML/CSS</v>
      </c>
      <c r="G8926" s="1" t="str">
        <f>IFERROR(__xludf.DUMMYFUNCTION("""COMPUTED_VALUE"""),"Java")</f>
        <v>Java</v>
      </c>
      <c r="H8926" s="1" t="str">
        <f>IFERROR(__xludf.DUMMYFUNCTION("""COMPUTED_VALUE"""),"JavaScript")</f>
        <v>JavaScript</v>
      </c>
    </row>
    <row r="8927">
      <c r="B8927" s="1" t="str">
        <f>IFERROR(__xludf.DUMMYFUNCTION("""COMPUTED_VALUE"""),"Assembly;Bash/Shell/PowerShell;C;C++;HTML/CSS;JavaScript;PHP;Python;SQL;VBA")</f>
        <v>Assembly;Bash/Shell/PowerShell;C;C++;HTML/CSS;JavaScript;PHP;Python;SQL;VBA</v>
      </c>
      <c r="E8927" s="1" t="str">
        <f>IFERROR(__xludf.DUMMYFUNCTION("UNIQUE(SPLIT(B8927,"";""))"),"Assembly")</f>
        <v>Assembly</v>
      </c>
      <c r="F8927" s="1" t="str">
        <f>IFERROR(__xludf.DUMMYFUNCTION("""COMPUTED_VALUE"""),"Bash/Shell/PowerShell")</f>
        <v>Bash/Shell/PowerShell</v>
      </c>
      <c r="G8927" s="1" t="str">
        <f>IFERROR(__xludf.DUMMYFUNCTION("""COMPUTED_VALUE"""),"C")</f>
        <v>C</v>
      </c>
      <c r="H8927" s="1" t="str">
        <f>IFERROR(__xludf.DUMMYFUNCTION("""COMPUTED_VALUE"""),"C++")</f>
        <v>C++</v>
      </c>
      <c r="I8927" s="1" t="str">
        <f>IFERROR(__xludf.DUMMYFUNCTION("""COMPUTED_VALUE"""),"HTML/CSS")</f>
        <v>HTML/CSS</v>
      </c>
      <c r="J8927" s="1" t="str">
        <f>IFERROR(__xludf.DUMMYFUNCTION("""COMPUTED_VALUE"""),"JavaScript")</f>
        <v>JavaScript</v>
      </c>
      <c r="K8927" s="1" t="str">
        <f>IFERROR(__xludf.DUMMYFUNCTION("""COMPUTED_VALUE"""),"PHP")</f>
        <v>PHP</v>
      </c>
      <c r="L8927" s="1" t="str">
        <f>IFERROR(__xludf.DUMMYFUNCTION("""COMPUTED_VALUE"""),"Python")</f>
        <v>Python</v>
      </c>
      <c r="M8927" s="1" t="str">
        <f>IFERROR(__xludf.DUMMYFUNCTION("""COMPUTED_VALUE"""),"SQL")</f>
        <v>SQL</v>
      </c>
      <c r="N8927" s="1" t="str">
        <f>IFERROR(__xludf.DUMMYFUNCTION("""COMPUTED_VALUE"""),"VBA")</f>
        <v>VBA</v>
      </c>
    </row>
    <row r="8928">
      <c r="B8928" s="1" t="str">
        <f>IFERROR(__xludf.DUMMYFUNCTION("""COMPUTED_VALUE"""),"Java;Kotlin")</f>
        <v>Java;Kotlin</v>
      </c>
      <c r="E8928" s="1" t="str">
        <f>IFERROR(__xludf.DUMMYFUNCTION("UNIQUE(SPLIT(B8928,"";""))"),"Java")</f>
        <v>Java</v>
      </c>
      <c r="F8928" s="1" t="str">
        <f>IFERROR(__xludf.DUMMYFUNCTION("""COMPUTED_VALUE"""),"Kotlin")</f>
        <v>Kotlin</v>
      </c>
    </row>
    <row r="8929">
      <c r="B8929" s="1" t="str">
        <f>IFERROR(__xludf.DUMMYFUNCTION("""COMPUTED_VALUE"""),"HTML/CSS;JavaScript;PHP;SQL")</f>
        <v>HTML/CSS;JavaScript;PHP;SQL</v>
      </c>
      <c r="E8929" s="1" t="str">
        <f>IFERROR(__xludf.DUMMYFUNCTION("UNIQUE(SPLIT(B8929,"";""))"),"HTML/CSS")</f>
        <v>HTML/CSS</v>
      </c>
      <c r="F8929" s="1" t="str">
        <f>IFERROR(__xludf.DUMMYFUNCTION("""COMPUTED_VALUE"""),"JavaScript")</f>
        <v>JavaScript</v>
      </c>
      <c r="G8929" s="1" t="str">
        <f>IFERROR(__xludf.DUMMYFUNCTION("""COMPUTED_VALUE"""),"PHP")</f>
        <v>PHP</v>
      </c>
      <c r="H8929" s="1" t="str">
        <f>IFERROR(__xludf.DUMMYFUNCTION("""COMPUTED_VALUE"""),"SQL")</f>
        <v>SQL</v>
      </c>
    </row>
    <row r="8930">
      <c r="B8930" s="1" t="str">
        <f>IFERROR(__xludf.DUMMYFUNCTION("""COMPUTED_VALUE"""),"C;C++;HTML/CSS;JavaScript;PHP;SQL")</f>
        <v>C;C++;HTML/CSS;JavaScript;PHP;SQL</v>
      </c>
      <c r="E8930" s="1" t="str">
        <f>IFERROR(__xludf.DUMMYFUNCTION("UNIQUE(SPLIT(B8930,"";""))"),"C")</f>
        <v>C</v>
      </c>
      <c r="F8930" s="1" t="str">
        <f>IFERROR(__xludf.DUMMYFUNCTION("""COMPUTED_VALUE"""),"C++")</f>
        <v>C++</v>
      </c>
      <c r="G8930" s="1" t="str">
        <f>IFERROR(__xludf.DUMMYFUNCTION("""COMPUTED_VALUE"""),"HTML/CSS")</f>
        <v>HTML/CSS</v>
      </c>
      <c r="H8930" s="1" t="str">
        <f>IFERROR(__xludf.DUMMYFUNCTION("""COMPUTED_VALUE"""),"JavaScript")</f>
        <v>JavaScript</v>
      </c>
      <c r="I8930" s="1" t="str">
        <f>IFERROR(__xludf.DUMMYFUNCTION("""COMPUTED_VALUE"""),"PHP")</f>
        <v>PHP</v>
      </c>
      <c r="J8930" s="1" t="str">
        <f>IFERROR(__xludf.DUMMYFUNCTION("""COMPUTED_VALUE"""),"SQL")</f>
        <v>SQL</v>
      </c>
    </row>
    <row r="8931">
      <c r="B8931" s="1" t="str">
        <f>IFERROR(__xludf.DUMMYFUNCTION("""COMPUTED_VALUE"""),"C;Java;Python")</f>
        <v>C;Java;Python</v>
      </c>
      <c r="E8931" s="1" t="str">
        <f>IFERROR(__xludf.DUMMYFUNCTION("UNIQUE(SPLIT(B8931,"";""))"),"C")</f>
        <v>C</v>
      </c>
      <c r="F8931" s="1" t="str">
        <f>IFERROR(__xludf.DUMMYFUNCTION("""COMPUTED_VALUE"""),"Java")</f>
        <v>Java</v>
      </c>
      <c r="G8931" s="1" t="str">
        <f>IFERROR(__xludf.DUMMYFUNCTION("""COMPUTED_VALUE"""),"Python")</f>
        <v>Python</v>
      </c>
    </row>
    <row r="8932">
      <c r="B8932" s="1" t="str">
        <f>IFERROR(__xludf.DUMMYFUNCTION("""COMPUTED_VALUE"""),"Bash/Shell/PowerShell;HTML/CSS;JavaScript;PHP;Scala")</f>
        <v>Bash/Shell/PowerShell;HTML/CSS;JavaScript;PHP;Scala</v>
      </c>
      <c r="E8932" s="1" t="str">
        <f>IFERROR(__xludf.DUMMYFUNCTION("UNIQUE(SPLIT(B8932,"";""))"),"Bash/Shell/PowerShell")</f>
        <v>Bash/Shell/PowerShell</v>
      </c>
      <c r="F8932" s="1" t="str">
        <f>IFERROR(__xludf.DUMMYFUNCTION("""COMPUTED_VALUE"""),"HTML/CSS")</f>
        <v>HTML/CSS</v>
      </c>
      <c r="G8932" s="1" t="str">
        <f>IFERROR(__xludf.DUMMYFUNCTION("""COMPUTED_VALUE"""),"JavaScript")</f>
        <v>JavaScript</v>
      </c>
      <c r="H8932" s="1" t="str">
        <f>IFERROR(__xludf.DUMMYFUNCTION("""COMPUTED_VALUE"""),"PHP")</f>
        <v>PHP</v>
      </c>
      <c r="I8932" s="1" t="str">
        <f>IFERROR(__xludf.DUMMYFUNCTION("""COMPUTED_VALUE"""),"Scala")</f>
        <v>Scala</v>
      </c>
    </row>
    <row r="8933">
      <c r="B8933" s="1" t="str">
        <f>IFERROR(__xludf.DUMMYFUNCTION("""COMPUTED_VALUE"""),"Bash/Shell/PowerShell;HTML/CSS;JavaScript;PHP;Python;TypeScript")</f>
        <v>Bash/Shell/PowerShell;HTML/CSS;JavaScript;PHP;Python;TypeScript</v>
      </c>
      <c r="E8933" s="1" t="str">
        <f>IFERROR(__xludf.DUMMYFUNCTION("UNIQUE(SPLIT(B8933,"";""))"),"Bash/Shell/PowerShell")</f>
        <v>Bash/Shell/PowerShell</v>
      </c>
      <c r="F8933" s="1" t="str">
        <f>IFERROR(__xludf.DUMMYFUNCTION("""COMPUTED_VALUE"""),"HTML/CSS")</f>
        <v>HTML/CSS</v>
      </c>
      <c r="G8933" s="1" t="str">
        <f>IFERROR(__xludf.DUMMYFUNCTION("""COMPUTED_VALUE"""),"JavaScript")</f>
        <v>JavaScript</v>
      </c>
      <c r="H8933" s="1" t="str">
        <f>IFERROR(__xludf.DUMMYFUNCTION("""COMPUTED_VALUE"""),"PHP")</f>
        <v>PHP</v>
      </c>
      <c r="I8933" s="1" t="str">
        <f>IFERROR(__xludf.DUMMYFUNCTION("""COMPUTED_VALUE"""),"Python")</f>
        <v>Python</v>
      </c>
      <c r="J8933" s="1" t="str">
        <f>IFERROR(__xludf.DUMMYFUNCTION("""COMPUTED_VALUE"""),"TypeScript")</f>
        <v>TypeScript</v>
      </c>
    </row>
    <row r="8934">
      <c r="B8934" s="1" t="str">
        <f>IFERROR(__xludf.DUMMYFUNCTION("""COMPUTED_VALUE"""),"Bash/Shell/PowerShell;C;C++;HTML/CSS;Java;JavaScript;Kotlin;PHP;Python;SQL;TypeScript;Other(s):")</f>
        <v>Bash/Shell/PowerShell;C;C++;HTML/CSS;Java;JavaScript;Kotlin;PHP;Python;SQL;TypeScript;Other(s):</v>
      </c>
      <c r="E8934" s="1" t="str">
        <f>IFERROR(__xludf.DUMMYFUNCTION("UNIQUE(SPLIT(B8934,"";""))"),"Bash/Shell/PowerShell")</f>
        <v>Bash/Shell/PowerShell</v>
      </c>
      <c r="F8934" s="1" t="str">
        <f>IFERROR(__xludf.DUMMYFUNCTION("""COMPUTED_VALUE"""),"C")</f>
        <v>C</v>
      </c>
      <c r="G8934" s="1" t="str">
        <f>IFERROR(__xludf.DUMMYFUNCTION("""COMPUTED_VALUE"""),"C++")</f>
        <v>C++</v>
      </c>
      <c r="H8934" s="1" t="str">
        <f>IFERROR(__xludf.DUMMYFUNCTION("""COMPUTED_VALUE"""),"HTML/CSS")</f>
        <v>HTML/CSS</v>
      </c>
      <c r="I8934" s="1" t="str">
        <f>IFERROR(__xludf.DUMMYFUNCTION("""COMPUTED_VALUE"""),"Java")</f>
        <v>Java</v>
      </c>
      <c r="J8934" s="1" t="str">
        <f>IFERROR(__xludf.DUMMYFUNCTION("""COMPUTED_VALUE"""),"JavaScript")</f>
        <v>JavaScript</v>
      </c>
      <c r="K8934" s="1" t="str">
        <f>IFERROR(__xludf.DUMMYFUNCTION("""COMPUTED_VALUE"""),"Kotlin")</f>
        <v>Kotlin</v>
      </c>
      <c r="L8934" s="1" t="str">
        <f>IFERROR(__xludf.DUMMYFUNCTION("""COMPUTED_VALUE"""),"PHP")</f>
        <v>PHP</v>
      </c>
      <c r="M8934" s="1" t="str">
        <f>IFERROR(__xludf.DUMMYFUNCTION("""COMPUTED_VALUE"""),"Python")</f>
        <v>Python</v>
      </c>
      <c r="N8934" s="1" t="str">
        <f>IFERROR(__xludf.DUMMYFUNCTION("""COMPUTED_VALUE"""),"SQL")</f>
        <v>SQL</v>
      </c>
      <c r="O8934" s="1" t="str">
        <f>IFERROR(__xludf.DUMMYFUNCTION("""COMPUTED_VALUE"""),"TypeScript")</f>
        <v>TypeScript</v>
      </c>
      <c r="P8934" s="1" t="str">
        <f>IFERROR(__xludf.DUMMYFUNCTION("""COMPUTED_VALUE"""),"Other(s):")</f>
        <v>Other(s):</v>
      </c>
    </row>
    <row r="8935">
      <c r="B8935" s="1" t="str">
        <f>IFERROR(__xludf.DUMMYFUNCTION("""COMPUTED_VALUE"""),"HTML/CSS;Java;JavaScript;SQL")</f>
        <v>HTML/CSS;Java;JavaScript;SQL</v>
      </c>
      <c r="E8935" s="1" t="str">
        <f>IFERROR(__xludf.DUMMYFUNCTION("UNIQUE(SPLIT(B8935,"";""))"),"HTML/CSS")</f>
        <v>HTML/CSS</v>
      </c>
      <c r="F8935" s="1" t="str">
        <f>IFERROR(__xludf.DUMMYFUNCTION("""COMPUTED_VALUE"""),"Java")</f>
        <v>Java</v>
      </c>
      <c r="G8935" s="1" t="str">
        <f>IFERROR(__xludf.DUMMYFUNCTION("""COMPUTED_VALUE"""),"JavaScript")</f>
        <v>JavaScript</v>
      </c>
      <c r="H8935" s="1" t="str">
        <f>IFERROR(__xludf.DUMMYFUNCTION("""COMPUTED_VALUE"""),"SQL")</f>
        <v>SQL</v>
      </c>
    </row>
    <row r="8936">
      <c r="B8936" s="1" t="str">
        <f>IFERROR(__xludf.DUMMYFUNCTION("""COMPUTED_VALUE"""),"Bash/Shell/PowerShell;Clojure;Go;Java;JavaScript;SQL")</f>
        <v>Bash/Shell/PowerShell;Clojure;Go;Java;JavaScript;SQL</v>
      </c>
      <c r="E8936" s="1" t="str">
        <f>IFERROR(__xludf.DUMMYFUNCTION("UNIQUE(SPLIT(B8936,"";""))"),"Bash/Shell/PowerShell")</f>
        <v>Bash/Shell/PowerShell</v>
      </c>
      <c r="F8936" s="1" t="str">
        <f>IFERROR(__xludf.DUMMYFUNCTION("""COMPUTED_VALUE"""),"Clojure")</f>
        <v>Clojure</v>
      </c>
      <c r="G8936" s="1" t="str">
        <f>IFERROR(__xludf.DUMMYFUNCTION("""COMPUTED_VALUE"""),"Go")</f>
        <v>Go</v>
      </c>
      <c r="H8936" s="1" t="str">
        <f>IFERROR(__xludf.DUMMYFUNCTION("""COMPUTED_VALUE"""),"Java")</f>
        <v>Java</v>
      </c>
      <c r="I8936" s="1" t="str">
        <f>IFERROR(__xludf.DUMMYFUNCTION("""COMPUTED_VALUE"""),"JavaScript")</f>
        <v>JavaScript</v>
      </c>
      <c r="J8936" s="1" t="str">
        <f>IFERROR(__xludf.DUMMYFUNCTION("""COMPUTED_VALUE"""),"SQL")</f>
        <v>SQL</v>
      </c>
    </row>
    <row r="8937">
      <c r="B8937" s="1" t="str">
        <f>IFERROR(__xludf.DUMMYFUNCTION("""COMPUTED_VALUE"""),"Bash/Shell/PowerShell;C#;SQL")</f>
        <v>Bash/Shell/PowerShell;C#;SQL</v>
      </c>
      <c r="E8937" s="1" t="str">
        <f>IFERROR(__xludf.DUMMYFUNCTION("UNIQUE(SPLIT(B8937,"";""))"),"Bash/Shell/PowerShell")</f>
        <v>Bash/Shell/PowerShell</v>
      </c>
      <c r="F8937" s="1" t="str">
        <f>IFERROR(__xludf.DUMMYFUNCTION("""COMPUTED_VALUE"""),"C#")</f>
        <v>C#</v>
      </c>
      <c r="G8937" s="1" t="str">
        <f>IFERROR(__xludf.DUMMYFUNCTION("""COMPUTED_VALUE"""),"SQL")</f>
        <v>SQL</v>
      </c>
    </row>
    <row r="8938">
      <c r="B8938" s="1" t="str">
        <f>IFERROR(__xludf.DUMMYFUNCTION("""COMPUTED_VALUE"""),"Java")</f>
        <v>Java</v>
      </c>
      <c r="E8938" s="1" t="str">
        <f>IFERROR(__xludf.DUMMYFUNCTION("UNIQUE(SPLIT(B8938,"";""))"),"Java")</f>
        <v>Java</v>
      </c>
    </row>
    <row r="8939">
      <c r="B8939" s="1" t="str">
        <f>IFERROR(__xludf.DUMMYFUNCTION("""COMPUTED_VALUE"""),"Assembly;Bash/Shell/PowerShell;HTML/CSS;Java;JavaScript;Python;TypeScript")</f>
        <v>Assembly;Bash/Shell/PowerShell;HTML/CSS;Java;JavaScript;Python;TypeScript</v>
      </c>
      <c r="E8939" s="1" t="str">
        <f>IFERROR(__xludf.DUMMYFUNCTION("UNIQUE(SPLIT(B8939,"";""))"),"Assembly")</f>
        <v>Assembly</v>
      </c>
      <c r="F8939" s="1" t="str">
        <f>IFERROR(__xludf.DUMMYFUNCTION("""COMPUTED_VALUE"""),"Bash/Shell/PowerShell")</f>
        <v>Bash/Shell/PowerShell</v>
      </c>
      <c r="G8939" s="1" t="str">
        <f>IFERROR(__xludf.DUMMYFUNCTION("""COMPUTED_VALUE"""),"HTML/CSS")</f>
        <v>HTML/CSS</v>
      </c>
      <c r="H8939" s="1" t="str">
        <f>IFERROR(__xludf.DUMMYFUNCTION("""COMPUTED_VALUE"""),"Java")</f>
        <v>Java</v>
      </c>
      <c r="I8939" s="1" t="str">
        <f>IFERROR(__xludf.DUMMYFUNCTION("""COMPUTED_VALUE"""),"JavaScript")</f>
        <v>JavaScript</v>
      </c>
      <c r="J8939" s="1" t="str">
        <f>IFERROR(__xludf.DUMMYFUNCTION("""COMPUTED_VALUE"""),"Python")</f>
        <v>Python</v>
      </c>
      <c r="K8939" s="1" t="str">
        <f>IFERROR(__xludf.DUMMYFUNCTION("""COMPUTED_VALUE"""),"TypeScript")</f>
        <v>TypeScript</v>
      </c>
    </row>
    <row r="8940">
      <c r="B8940" s="1" t="str">
        <f>IFERROR(__xludf.DUMMYFUNCTION("""COMPUTED_VALUE"""),"HTML/CSS;Java;JavaScript;PHP;SQL")</f>
        <v>HTML/CSS;Java;JavaScript;PHP;SQL</v>
      </c>
      <c r="E8940" s="1" t="str">
        <f>IFERROR(__xludf.DUMMYFUNCTION("UNIQUE(SPLIT(B8940,"";""))"),"HTML/CSS")</f>
        <v>HTML/CSS</v>
      </c>
      <c r="F8940" s="1" t="str">
        <f>IFERROR(__xludf.DUMMYFUNCTION("""COMPUTED_VALUE"""),"Java")</f>
        <v>Java</v>
      </c>
      <c r="G8940" s="1" t="str">
        <f>IFERROR(__xludf.DUMMYFUNCTION("""COMPUTED_VALUE"""),"JavaScript")</f>
        <v>JavaScript</v>
      </c>
      <c r="H8940" s="1" t="str">
        <f>IFERROR(__xludf.DUMMYFUNCTION("""COMPUTED_VALUE"""),"PHP")</f>
        <v>PHP</v>
      </c>
      <c r="I8940" s="1" t="str">
        <f>IFERROR(__xludf.DUMMYFUNCTION("""COMPUTED_VALUE"""),"SQL")</f>
        <v>SQL</v>
      </c>
    </row>
    <row r="8941">
      <c r="B8941" s="1" t="str">
        <f>IFERROR(__xludf.DUMMYFUNCTION("""COMPUTED_VALUE"""),"Bash/Shell/PowerShell;HTML/CSS;Java;JavaScript;Kotlin;Python;SQL;TypeScript;Other(s):")</f>
        <v>Bash/Shell/PowerShell;HTML/CSS;Java;JavaScript;Kotlin;Python;SQL;TypeScript;Other(s):</v>
      </c>
      <c r="E8941" s="1" t="str">
        <f>IFERROR(__xludf.DUMMYFUNCTION("UNIQUE(SPLIT(B8941,"";""))"),"Bash/Shell/PowerShell")</f>
        <v>Bash/Shell/PowerShell</v>
      </c>
      <c r="F8941" s="1" t="str">
        <f>IFERROR(__xludf.DUMMYFUNCTION("""COMPUTED_VALUE"""),"HTML/CSS")</f>
        <v>HTML/CSS</v>
      </c>
      <c r="G8941" s="1" t="str">
        <f>IFERROR(__xludf.DUMMYFUNCTION("""COMPUTED_VALUE"""),"Java")</f>
        <v>Java</v>
      </c>
      <c r="H8941" s="1" t="str">
        <f>IFERROR(__xludf.DUMMYFUNCTION("""COMPUTED_VALUE"""),"JavaScript")</f>
        <v>JavaScript</v>
      </c>
      <c r="I8941" s="1" t="str">
        <f>IFERROR(__xludf.DUMMYFUNCTION("""COMPUTED_VALUE"""),"Kotlin")</f>
        <v>Kotlin</v>
      </c>
      <c r="J8941" s="1" t="str">
        <f>IFERROR(__xludf.DUMMYFUNCTION("""COMPUTED_VALUE"""),"Python")</f>
        <v>Python</v>
      </c>
      <c r="K8941" s="1" t="str">
        <f>IFERROR(__xludf.DUMMYFUNCTION("""COMPUTED_VALUE"""),"SQL")</f>
        <v>SQL</v>
      </c>
      <c r="L8941" s="1" t="str">
        <f>IFERROR(__xludf.DUMMYFUNCTION("""COMPUTED_VALUE"""),"TypeScript")</f>
        <v>TypeScript</v>
      </c>
      <c r="M8941" s="1" t="str">
        <f>IFERROR(__xludf.DUMMYFUNCTION("""COMPUTED_VALUE"""),"Other(s):")</f>
        <v>Other(s):</v>
      </c>
    </row>
    <row r="8942">
      <c r="B8942" s="1" t="str">
        <f>IFERROR(__xludf.DUMMYFUNCTION("""COMPUTED_VALUE"""),"HTML/CSS;JavaScript;PHP;SQL")</f>
        <v>HTML/CSS;JavaScript;PHP;SQL</v>
      </c>
      <c r="E8942" s="1" t="str">
        <f>IFERROR(__xludf.DUMMYFUNCTION("UNIQUE(SPLIT(B8942,"";""))"),"HTML/CSS")</f>
        <v>HTML/CSS</v>
      </c>
      <c r="F8942" s="1" t="str">
        <f>IFERROR(__xludf.DUMMYFUNCTION("""COMPUTED_VALUE"""),"JavaScript")</f>
        <v>JavaScript</v>
      </c>
      <c r="G8942" s="1" t="str">
        <f>IFERROR(__xludf.DUMMYFUNCTION("""COMPUTED_VALUE"""),"PHP")</f>
        <v>PHP</v>
      </c>
      <c r="H8942" s="1" t="str">
        <f>IFERROR(__xludf.DUMMYFUNCTION("""COMPUTED_VALUE"""),"SQL")</f>
        <v>SQL</v>
      </c>
    </row>
    <row r="8943">
      <c r="B8943" s="1" t="str">
        <f>IFERROR(__xludf.DUMMYFUNCTION("""COMPUTED_VALUE"""),"C;Java;Kotlin;PHP;SQL;Swift")</f>
        <v>C;Java;Kotlin;PHP;SQL;Swift</v>
      </c>
      <c r="E8943" s="1" t="str">
        <f>IFERROR(__xludf.DUMMYFUNCTION("UNIQUE(SPLIT(B8943,"";""))"),"C")</f>
        <v>C</v>
      </c>
      <c r="F8943" s="1" t="str">
        <f>IFERROR(__xludf.DUMMYFUNCTION("""COMPUTED_VALUE"""),"Java")</f>
        <v>Java</v>
      </c>
      <c r="G8943" s="1" t="str">
        <f>IFERROR(__xludf.DUMMYFUNCTION("""COMPUTED_VALUE"""),"Kotlin")</f>
        <v>Kotlin</v>
      </c>
      <c r="H8943" s="1" t="str">
        <f>IFERROR(__xludf.DUMMYFUNCTION("""COMPUTED_VALUE"""),"PHP")</f>
        <v>PHP</v>
      </c>
      <c r="I8943" s="1" t="str">
        <f>IFERROR(__xludf.DUMMYFUNCTION("""COMPUTED_VALUE"""),"SQL")</f>
        <v>SQL</v>
      </c>
      <c r="J8943" s="1" t="str">
        <f>IFERROR(__xludf.DUMMYFUNCTION("""COMPUTED_VALUE"""),"Swift")</f>
        <v>Swift</v>
      </c>
    </row>
    <row r="8944">
      <c r="B8944" s="1" t="str">
        <f>IFERROR(__xludf.DUMMYFUNCTION("""COMPUTED_VALUE"""),"Java;Python")</f>
        <v>Java;Python</v>
      </c>
      <c r="E8944" s="1" t="str">
        <f>IFERROR(__xludf.DUMMYFUNCTION("UNIQUE(SPLIT(B8944,"";""))"),"Java")</f>
        <v>Java</v>
      </c>
      <c r="F8944" s="1" t="str">
        <f>IFERROR(__xludf.DUMMYFUNCTION("""COMPUTED_VALUE"""),"Python")</f>
        <v>Python</v>
      </c>
    </row>
    <row r="8945">
      <c r="B8945" s="1" t="str">
        <f>IFERROR(__xludf.DUMMYFUNCTION("""COMPUTED_VALUE"""),"Python")</f>
        <v>Python</v>
      </c>
      <c r="E8945" s="1" t="str">
        <f>IFERROR(__xludf.DUMMYFUNCTION("UNIQUE(SPLIT(B8945,"";""))"),"Python")</f>
        <v>Python</v>
      </c>
    </row>
    <row r="8946">
      <c r="B8946" s="1" t="str">
        <f>IFERROR(__xludf.DUMMYFUNCTION("""COMPUTED_VALUE"""),"C++;Python")</f>
        <v>C++;Python</v>
      </c>
      <c r="E8946" s="1" t="str">
        <f>IFERROR(__xludf.DUMMYFUNCTION("UNIQUE(SPLIT(B8946,"";""))"),"C++")</f>
        <v>C++</v>
      </c>
      <c r="F8946" s="1" t="str">
        <f>IFERROR(__xludf.DUMMYFUNCTION("""COMPUTED_VALUE"""),"Python")</f>
        <v>Python</v>
      </c>
    </row>
    <row r="8947">
      <c r="B8947" s="1" t="str">
        <f>IFERROR(__xludf.DUMMYFUNCTION("""COMPUTED_VALUE"""),"Assembly;Bash/Shell/PowerShell;C;C++;R;Other(s):")</f>
        <v>Assembly;Bash/Shell/PowerShell;C;C++;R;Other(s):</v>
      </c>
      <c r="E8947" s="1" t="str">
        <f>IFERROR(__xludf.DUMMYFUNCTION("UNIQUE(SPLIT(B8947,"";""))"),"Assembly")</f>
        <v>Assembly</v>
      </c>
      <c r="F8947" s="1" t="str">
        <f>IFERROR(__xludf.DUMMYFUNCTION("""COMPUTED_VALUE"""),"Bash/Shell/PowerShell")</f>
        <v>Bash/Shell/PowerShell</v>
      </c>
      <c r="G8947" s="1" t="str">
        <f>IFERROR(__xludf.DUMMYFUNCTION("""COMPUTED_VALUE"""),"C")</f>
        <v>C</v>
      </c>
      <c r="H8947" s="1" t="str">
        <f>IFERROR(__xludf.DUMMYFUNCTION("""COMPUTED_VALUE"""),"C++")</f>
        <v>C++</v>
      </c>
      <c r="I8947" s="1" t="str">
        <f>IFERROR(__xludf.DUMMYFUNCTION("""COMPUTED_VALUE"""),"R")</f>
        <v>R</v>
      </c>
      <c r="J8947" s="1" t="str">
        <f>IFERROR(__xludf.DUMMYFUNCTION("""COMPUTED_VALUE"""),"Other(s):")</f>
        <v>Other(s):</v>
      </c>
    </row>
    <row r="8948">
      <c r="B8948" s="1" t="str">
        <f>IFERROR(__xludf.DUMMYFUNCTION("""COMPUTED_VALUE"""),"Bash/Shell/PowerShell;C#;HTML/CSS;JavaScript;SQL;TypeScript")</f>
        <v>Bash/Shell/PowerShell;C#;HTML/CSS;JavaScript;SQL;TypeScript</v>
      </c>
      <c r="E8948" s="1" t="str">
        <f>IFERROR(__xludf.DUMMYFUNCTION("UNIQUE(SPLIT(B8948,"";""))"),"Bash/Shell/PowerShell")</f>
        <v>Bash/Shell/PowerShell</v>
      </c>
      <c r="F8948" s="1" t="str">
        <f>IFERROR(__xludf.DUMMYFUNCTION("""COMPUTED_VALUE"""),"C#")</f>
        <v>C#</v>
      </c>
      <c r="G8948" s="1" t="str">
        <f>IFERROR(__xludf.DUMMYFUNCTION("""COMPUTED_VALUE"""),"HTML/CSS")</f>
        <v>HTML/CSS</v>
      </c>
      <c r="H8948" s="1" t="str">
        <f>IFERROR(__xludf.DUMMYFUNCTION("""COMPUTED_VALUE"""),"JavaScript")</f>
        <v>JavaScript</v>
      </c>
      <c r="I8948" s="1" t="str">
        <f>IFERROR(__xludf.DUMMYFUNCTION("""COMPUTED_VALUE"""),"SQL")</f>
        <v>SQL</v>
      </c>
      <c r="J8948" s="1" t="str">
        <f>IFERROR(__xludf.DUMMYFUNCTION("""COMPUTED_VALUE"""),"TypeScript")</f>
        <v>TypeScript</v>
      </c>
    </row>
    <row r="8949">
      <c r="B8949" s="1" t="str">
        <f>IFERROR(__xludf.DUMMYFUNCTION("""COMPUTED_VALUE"""),"Java;Other(s):")</f>
        <v>Java;Other(s):</v>
      </c>
      <c r="E8949" s="1" t="str">
        <f>IFERROR(__xludf.DUMMYFUNCTION("UNIQUE(SPLIT(B8949,"";""))"),"Java")</f>
        <v>Java</v>
      </c>
      <c r="F8949" s="1" t="str">
        <f>IFERROR(__xludf.DUMMYFUNCTION("""COMPUTED_VALUE"""),"Other(s):")</f>
        <v>Other(s):</v>
      </c>
    </row>
    <row r="8950">
      <c r="B8950" s="1" t="str">
        <f>IFERROR(__xludf.DUMMYFUNCTION("""COMPUTED_VALUE"""),"HTML/CSS;JavaScript;PHP;SQL;TypeScript")</f>
        <v>HTML/CSS;JavaScript;PHP;SQL;TypeScript</v>
      </c>
      <c r="E8950" s="1" t="str">
        <f>IFERROR(__xludf.DUMMYFUNCTION("UNIQUE(SPLIT(B8950,"";""))"),"HTML/CSS")</f>
        <v>HTML/CSS</v>
      </c>
      <c r="F8950" s="1" t="str">
        <f>IFERROR(__xludf.DUMMYFUNCTION("""COMPUTED_VALUE"""),"JavaScript")</f>
        <v>JavaScript</v>
      </c>
      <c r="G8950" s="1" t="str">
        <f>IFERROR(__xludf.DUMMYFUNCTION("""COMPUTED_VALUE"""),"PHP")</f>
        <v>PHP</v>
      </c>
      <c r="H8950" s="1" t="str">
        <f>IFERROR(__xludf.DUMMYFUNCTION("""COMPUTED_VALUE"""),"SQL")</f>
        <v>SQL</v>
      </c>
      <c r="I8950" s="1" t="str">
        <f>IFERROR(__xludf.DUMMYFUNCTION("""COMPUTED_VALUE"""),"TypeScript")</f>
        <v>TypeScript</v>
      </c>
    </row>
    <row r="8951">
      <c r="B8951" s="1" t="str">
        <f>IFERROR(__xludf.DUMMYFUNCTION("""COMPUTED_VALUE"""),"Bash/Shell/PowerShell;C#;HTML/CSS;JavaScript;SQL")</f>
        <v>Bash/Shell/PowerShell;C#;HTML/CSS;JavaScript;SQL</v>
      </c>
      <c r="E8951" s="1" t="str">
        <f>IFERROR(__xludf.DUMMYFUNCTION("UNIQUE(SPLIT(B8951,"";""))"),"Bash/Shell/PowerShell")</f>
        <v>Bash/Shell/PowerShell</v>
      </c>
      <c r="F8951" s="1" t="str">
        <f>IFERROR(__xludf.DUMMYFUNCTION("""COMPUTED_VALUE"""),"C#")</f>
        <v>C#</v>
      </c>
      <c r="G8951" s="1" t="str">
        <f>IFERROR(__xludf.DUMMYFUNCTION("""COMPUTED_VALUE"""),"HTML/CSS")</f>
        <v>HTML/CSS</v>
      </c>
      <c r="H8951" s="1" t="str">
        <f>IFERROR(__xludf.DUMMYFUNCTION("""COMPUTED_VALUE"""),"JavaScript")</f>
        <v>JavaScript</v>
      </c>
      <c r="I8951" s="1" t="str">
        <f>IFERROR(__xludf.DUMMYFUNCTION("""COMPUTED_VALUE"""),"SQL")</f>
        <v>SQL</v>
      </c>
    </row>
    <row r="8952">
      <c r="B8952" s="1" t="str">
        <f>IFERROR(__xludf.DUMMYFUNCTION("""COMPUTED_VALUE"""),"C++;Java;Python;Ruby")</f>
        <v>C++;Java;Python;Ruby</v>
      </c>
      <c r="E8952" s="1" t="str">
        <f>IFERROR(__xludf.DUMMYFUNCTION("UNIQUE(SPLIT(B8952,"";""))"),"C++")</f>
        <v>C++</v>
      </c>
      <c r="F8952" s="1" t="str">
        <f>IFERROR(__xludf.DUMMYFUNCTION("""COMPUTED_VALUE"""),"Java")</f>
        <v>Java</v>
      </c>
      <c r="G8952" s="1" t="str">
        <f>IFERROR(__xludf.DUMMYFUNCTION("""COMPUTED_VALUE"""),"Python")</f>
        <v>Python</v>
      </c>
      <c r="H8952" s="1" t="str">
        <f>IFERROR(__xludf.DUMMYFUNCTION("""COMPUTED_VALUE"""),"Ruby")</f>
        <v>Ruby</v>
      </c>
    </row>
    <row r="8953">
      <c r="B8953" s="1" t="str">
        <f>IFERROR(__xludf.DUMMYFUNCTION("""COMPUTED_VALUE"""),"JavaScript;PHP;Python")</f>
        <v>JavaScript;PHP;Python</v>
      </c>
      <c r="E8953" s="1" t="str">
        <f>IFERROR(__xludf.DUMMYFUNCTION("UNIQUE(SPLIT(B8953,"";""))"),"JavaScript")</f>
        <v>JavaScript</v>
      </c>
      <c r="F8953" s="1" t="str">
        <f>IFERROR(__xludf.DUMMYFUNCTION("""COMPUTED_VALUE"""),"PHP")</f>
        <v>PHP</v>
      </c>
      <c r="G8953" s="1" t="str">
        <f>IFERROR(__xludf.DUMMYFUNCTION("""COMPUTED_VALUE"""),"Python")</f>
        <v>Python</v>
      </c>
    </row>
    <row r="8954">
      <c r="B8954" s="1" t="str">
        <f>IFERROR(__xludf.DUMMYFUNCTION("""COMPUTED_VALUE"""),"Bash/Shell/PowerShell;Java;JavaScript;Kotlin;PHP;Ruby")</f>
        <v>Bash/Shell/PowerShell;Java;JavaScript;Kotlin;PHP;Ruby</v>
      </c>
      <c r="E8954" s="1" t="str">
        <f>IFERROR(__xludf.DUMMYFUNCTION("UNIQUE(SPLIT(B8954,"";""))"),"Bash/Shell/PowerShell")</f>
        <v>Bash/Shell/PowerShell</v>
      </c>
      <c r="F8954" s="1" t="str">
        <f>IFERROR(__xludf.DUMMYFUNCTION("""COMPUTED_VALUE"""),"Java")</f>
        <v>Java</v>
      </c>
      <c r="G8954" s="1" t="str">
        <f>IFERROR(__xludf.DUMMYFUNCTION("""COMPUTED_VALUE"""),"JavaScript")</f>
        <v>JavaScript</v>
      </c>
      <c r="H8954" s="1" t="str">
        <f>IFERROR(__xludf.DUMMYFUNCTION("""COMPUTED_VALUE"""),"Kotlin")</f>
        <v>Kotlin</v>
      </c>
      <c r="I8954" s="1" t="str">
        <f>IFERROR(__xludf.DUMMYFUNCTION("""COMPUTED_VALUE"""),"PHP")</f>
        <v>PHP</v>
      </c>
      <c r="J8954" s="1" t="str">
        <f>IFERROR(__xludf.DUMMYFUNCTION("""COMPUTED_VALUE"""),"Ruby")</f>
        <v>Ruby</v>
      </c>
    </row>
    <row r="8955">
      <c r="B8955" s="1" t="str">
        <f>IFERROR(__xludf.DUMMYFUNCTION("""COMPUTED_VALUE"""),"Bash/Shell/PowerShell;C;HTML/CSS;JavaScript;PHP;SQL")</f>
        <v>Bash/Shell/PowerShell;C;HTML/CSS;JavaScript;PHP;SQL</v>
      </c>
      <c r="E8955" s="1" t="str">
        <f>IFERROR(__xludf.DUMMYFUNCTION("UNIQUE(SPLIT(B8955,"";""))"),"Bash/Shell/PowerShell")</f>
        <v>Bash/Shell/PowerShell</v>
      </c>
      <c r="F8955" s="1" t="str">
        <f>IFERROR(__xludf.DUMMYFUNCTION("""COMPUTED_VALUE"""),"C")</f>
        <v>C</v>
      </c>
      <c r="G8955" s="1" t="str">
        <f>IFERROR(__xludf.DUMMYFUNCTION("""COMPUTED_VALUE"""),"HTML/CSS")</f>
        <v>HTML/CSS</v>
      </c>
      <c r="H8955" s="1" t="str">
        <f>IFERROR(__xludf.DUMMYFUNCTION("""COMPUTED_VALUE"""),"JavaScript")</f>
        <v>JavaScript</v>
      </c>
      <c r="I8955" s="1" t="str">
        <f>IFERROR(__xludf.DUMMYFUNCTION("""COMPUTED_VALUE"""),"PHP")</f>
        <v>PHP</v>
      </c>
      <c r="J8955" s="1" t="str">
        <f>IFERROR(__xludf.DUMMYFUNCTION("""COMPUTED_VALUE"""),"SQL")</f>
        <v>SQL</v>
      </c>
    </row>
    <row r="8956">
      <c r="B8956" s="1" t="str">
        <f>IFERROR(__xludf.DUMMYFUNCTION("""COMPUTED_VALUE"""),"C;C++;HTML/CSS;Java;JavaScript;PHP;SQL")</f>
        <v>C;C++;HTML/CSS;Java;JavaScript;PHP;SQL</v>
      </c>
      <c r="E8956" s="1" t="str">
        <f>IFERROR(__xludf.DUMMYFUNCTION("UNIQUE(SPLIT(B8956,"";""))"),"C")</f>
        <v>C</v>
      </c>
      <c r="F8956" s="1" t="str">
        <f>IFERROR(__xludf.DUMMYFUNCTION("""COMPUTED_VALUE"""),"C++")</f>
        <v>C++</v>
      </c>
      <c r="G8956" s="1" t="str">
        <f>IFERROR(__xludf.DUMMYFUNCTION("""COMPUTED_VALUE"""),"HTML/CSS")</f>
        <v>HTML/CSS</v>
      </c>
      <c r="H8956" s="1" t="str">
        <f>IFERROR(__xludf.DUMMYFUNCTION("""COMPUTED_VALUE"""),"Java")</f>
        <v>Java</v>
      </c>
      <c r="I8956" s="1" t="str">
        <f>IFERROR(__xludf.DUMMYFUNCTION("""COMPUTED_VALUE"""),"JavaScript")</f>
        <v>JavaScript</v>
      </c>
      <c r="J8956" s="1" t="str">
        <f>IFERROR(__xludf.DUMMYFUNCTION("""COMPUTED_VALUE"""),"PHP")</f>
        <v>PHP</v>
      </c>
      <c r="K8956" s="1" t="str">
        <f>IFERROR(__xludf.DUMMYFUNCTION("""COMPUTED_VALUE"""),"SQL")</f>
        <v>SQL</v>
      </c>
    </row>
    <row r="8957">
      <c r="B8957" s="1" t="str">
        <f>IFERROR(__xludf.DUMMYFUNCTION("""COMPUTED_VALUE"""),"Bash/Shell/PowerShell;C#;Dart;F#;HTML/CSS;JavaScript;Other(s):")</f>
        <v>Bash/Shell/PowerShell;C#;Dart;F#;HTML/CSS;JavaScript;Other(s):</v>
      </c>
      <c r="E8957" s="1" t="str">
        <f>IFERROR(__xludf.DUMMYFUNCTION("UNIQUE(SPLIT(B8957,"";""))"),"Bash/Shell/PowerShell")</f>
        <v>Bash/Shell/PowerShell</v>
      </c>
      <c r="F8957" s="1" t="str">
        <f>IFERROR(__xludf.DUMMYFUNCTION("""COMPUTED_VALUE"""),"C#")</f>
        <v>C#</v>
      </c>
      <c r="G8957" s="1" t="str">
        <f>IFERROR(__xludf.DUMMYFUNCTION("""COMPUTED_VALUE"""),"Dart")</f>
        <v>Dart</v>
      </c>
      <c r="H8957" s="1" t="str">
        <f>IFERROR(__xludf.DUMMYFUNCTION("""COMPUTED_VALUE"""),"F#")</f>
        <v>F#</v>
      </c>
      <c r="I8957" s="1" t="str">
        <f>IFERROR(__xludf.DUMMYFUNCTION("""COMPUTED_VALUE"""),"HTML/CSS")</f>
        <v>HTML/CSS</v>
      </c>
      <c r="J8957" s="1" t="str">
        <f>IFERROR(__xludf.DUMMYFUNCTION("""COMPUTED_VALUE"""),"JavaScript")</f>
        <v>JavaScript</v>
      </c>
      <c r="K8957" s="1" t="str">
        <f>IFERROR(__xludf.DUMMYFUNCTION("""COMPUTED_VALUE"""),"Other(s):")</f>
        <v>Other(s):</v>
      </c>
    </row>
    <row r="8958">
      <c r="B8958" s="1" t="str">
        <f>IFERROR(__xludf.DUMMYFUNCTION("""COMPUTED_VALUE"""),"HTML/CSS;Java;JavaScript;TypeScript")</f>
        <v>HTML/CSS;Java;JavaScript;TypeScript</v>
      </c>
      <c r="E8958" s="1" t="str">
        <f>IFERROR(__xludf.DUMMYFUNCTION("UNIQUE(SPLIT(B8958,"";""))"),"HTML/CSS")</f>
        <v>HTML/CSS</v>
      </c>
      <c r="F8958" s="1" t="str">
        <f>IFERROR(__xludf.DUMMYFUNCTION("""COMPUTED_VALUE"""),"Java")</f>
        <v>Java</v>
      </c>
      <c r="G8958" s="1" t="str">
        <f>IFERROR(__xludf.DUMMYFUNCTION("""COMPUTED_VALUE"""),"JavaScript")</f>
        <v>JavaScript</v>
      </c>
      <c r="H8958" s="1" t="str">
        <f>IFERROR(__xludf.DUMMYFUNCTION("""COMPUTED_VALUE"""),"TypeScript")</f>
        <v>TypeScript</v>
      </c>
    </row>
    <row r="8959">
      <c r="B8959" s="1" t="str">
        <f>IFERROR(__xludf.DUMMYFUNCTION("""COMPUTED_VALUE"""),"HTML/CSS;Java;JavaScript;Python;SQL")</f>
        <v>HTML/CSS;Java;JavaScript;Python;SQL</v>
      </c>
      <c r="E8959" s="1" t="str">
        <f>IFERROR(__xludf.DUMMYFUNCTION("UNIQUE(SPLIT(B8959,"";""))"),"HTML/CSS")</f>
        <v>HTML/CSS</v>
      </c>
      <c r="F8959" s="1" t="str">
        <f>IFERROR(__xludf.DUMMYFUNCTION("""COMPUTED_VALUE"""),"Java")</f>
        <v>Java</v>
      </c>
      <c r="G8959" s="1" t="str">
        <f>IFERROR(__xludf.DUMMYFUNCTION("""COMPUTED_VALUE"""),"JavaScript")</f>
        <v>JavaScript</v>
      </c>
      <c r="H8959" s="1" t="str">
        <f>IFERROR(__xludf.DUMMYFUNCTION("""COMPUTED_VALUE"""),"Python")</f>
        <v>Python</v>
      </c>
      <c r="I8959" s="1" t="str">
        <f>IFERROR(__xludf.DUMMYFUNCTION("""COMPUTED_VALUE"""),"SQL")</f>
        <v>SQL</v>
      </c>
    </row>
    <row r="8960">
      <c r="B8960" s="1" t="str">
        <f>IFERROR(__xludf.DUMMYFUNCTION("""COMPUTED_VALUE"""),"HTML/CSS;JavaScript;PHP;Ruby;SQL")</f>
        <v>HTML/CSS;JavaScript;PHP;Ruby;SQL</v>
      </c>
      <c r="E8960" s="1" t="str">
        <f>IFERROR(__xludf.DUMMYFUNCTION("UNIQUE(SPLIT(B8960,"";""))"),"HTML/CSS")</f>
        <v>HTML/CSS</v>
      </c>
      <c r="F8960" s="1" t="str">
        <f>IFERROR(__xludf.DUMMYFUNCTION("""COMPUTED_VALUE"""),"JavaScript")</f>
        <v>JavaScript</v>
      </c>
      <c r="G8960" s="1" t="str">
        <f>IFERROR(__xludf.DUMMYFUNCTION("""COMPUTED_VALUE"""),"PHP")</f>
        <v>PHP</v>
      </c>
      <c r="H8960" s="1" t="str">
        <f>IFERROR(__xludf.DUMMYFUNCTION("""COMPUTED_VALUE"""),"Ruby")</f>
        <v>Ruby</v>
      </c>
      <c r="I8960" s="1" t="str">
        <f>IFERROR(__xludf.DUMMYFUNCTION("""COMPUTED_VALUE"""),"SQL")</f>
        <v>SQL</v>
      </c>
    </row>
    <row r="8961">
      <c r="B8961" s="1" t="str">
        <f>IFERROR(__xludf.DUMMYFUNCTION("""COMPUTED_VALUE"""),"HTML/CSS;JavaScript;PHP;SQL;VBA")</f>
        <v>HTML/CSS;JavaScript;PHP;SQL;VBA</v>
      </c>
      <c r="E8961" s="1" t="str">
        <f>IFERROR(__xludf.DUMMYFUNCTION("UNIQUE(SPLIT(B8961,"";""))"),"HTML/CSS")</f>
        <v>HTML/CSS</v>
      </c>
      <c r="F8961" s="1" t="str">
        <f>IFERROR(__xludf.DUMMYFUNCTION("""COMPUTED_VALUE"""),"JavaScript")</f>
        <v>JavaScript</v>
      </c>
      <c r="G8961" s="1" t="str">
        <f>IFERROR(__xludf.DUMMYFUNCTION("""COMPUTED_VALUE"""),"PHP")</f>
        <v>PHP</v>
      </c>
      <c r="H8961" s="1" t="str">
        <f>IFERROR(__xludf.DUMMYFUNCTION("""COMPUTED_VALUE"""),"SQL")</f>
        <v>SQL</v>
      </c>
      <c r="I8961" s="1" t="str">
        <f>IFERROR(__xludf.DUMMYFUNCTION("""COMPUTED_VALUE"""),"VBA")</f>
        <v>VBA</v>
      </c>
    </row>
    <row r="8962">
      <c r="B8962" s="1" t="str">
        <f>IFERROR(__xludf.DUMMYFUNCTION("""COMPUTED_VALUE"""),"HTML/CSS;Java;JavaScript;Python;SQL")</f>
        <v>HTML/CSS;Java;JavaScript;Python;SQL</v>
      </c>
      <c r="E8962" s="1" t="str">
        <f>IFERROR(__xludf.DUMMYFUNCTION("UNIQUE(SPLIT(B8962,"";""))"),"HTML/CSS")</f>
        <v>HTML/CSS</v>
      </c>
      <c r="F8962" s="1" t="str">
        <f>IFERROR(__xludf.DUMMYFUNCTION("""COMPUTED_VALUE"""),"Java")</f>
        <v>Java</v>
      </c>
      <c r="G8962" s="1" t="str">
        <f>IFERROR(__xludf.DUMMYFUNCTION("""COMPUTED_VALUE"""),"JavaScript")</f>
        <v>JavaScript</v>
      </c>
      <c r="H8962" s="1" t="str">
        <f>IFERROR(__xludf.DUMMYFUNCTION("""COMPUTED_VALUE"""),"Python")</f>
        <v>Python</v>
      </c>
      <c r="I8962" s="1" t="str">
        <f>IFERROR(__xludf.DUMMYFUNCTION("""COMPUTED_VALUE"""),"SQL")</f>
        <v>SQL</v>
      </c>
    </row>
    <row r="8963">
      <c r="B8963" s="1" t="str">
        <f>IFERROR(__xludf.DUMMYFUNCTION("""COMPUTED_VALUE"""),"C#;HTML/CSS;JavaScript;SQL")</f>
        <v>C#;HTML/CSS;JavaScript;SQL</v>
      </c>
      <c r="E8963" s="1" t="str">
        <f>IFERROR(__xludf.DUMMYFUNCTION("UNIQUE(SPLIT(B8963,"";""))"),"C#")</f>
        <v>C#</v>
      </c>
      <c r="F8963" s="1" t="str">
        <f>IFERROR(__xludf.DUMMYFUNCTION("""COMPUTED_VALUE"""),"HTML/CSS")</f>
        <v>HTML/CSS</v>
      </c>
      <c r="G8963" s="1" t="str">
        <f>IFERROR(__xludf.DUMMYFUNCTION("""COMPUTED_VALUE"""),"JavaScript")</f>
        <v>JavaScript</v>
      </c>
      <c r="H8963" s="1" t="str">
        <f>IFERROR(__xludf.DUMMYFUNCTION("""COMPUTED_VALUE"""),"SQL")</f>
        <v>SQL</v>
      </c>
    </row>
    <row r="8964">
      <c r="B8964" s="1" t="str">
        <f>IFERROR(__xludf.DUMMYFUNCTION("""COMPUTED_VALUE"""),"C;C++;C#;Java;JavaScript;PHP;Python;SQL;TypeScript")</f>
        <v>C;C++;C#;Java;JavaScript;PHP;Python;SQL;TypeScript</v>
      </c>
      <c r="E8964" s="1" t="str">
        <f>IFERROR(__xludf.DUMMYFUNCTION("UNIQUE(SPLIT(B8964,"";""))"),"C")</f>
        <v>C</v>
      </c>
      <c r="F8964" s="1" t="str">
        <f>IFERROR(__xludf.DUMMYFUNCTION("""COMPUTED_VALUE"""),"C++")</f>
        <v>C++</v>
      </c>
      <c r="G8964" s="1" t="str">
        <f>IFERROR(__xludf.DUMMYFUNCTION("""COMPUTED_VALUE"""),"C#")</f>
        <v>C#</v>
      </c>
      <c r="H8964" s="1" t="str">
        <f>IFERROR(__xludf.DUMMYFUNCTION("""COMPUTED_VALUE"""),"Java")</f>
        <v>Java</v>
      </c>
      <c r="I8964" s="1" t="str">
        <f>IFERROR(__xludf.DUMMYFUNCTION("""COMPUTED_VALUE"""),"JavaScript")</f>
        <v>JavaScript</v>
      </c>
      <c r="J8964" s="1" t="str">
        <f>IFERROR(__xludf.DUMMYFUNCTION("""COMPUTED_VALUE"""),"PHP")</f>
        <v>PHP</v>
      </c>
      <c r="K8964" s="1" t="str">
        <f>IFERROR(__xludf.DUMMYFUNCTION("""COMPUTED_VALUE"""),"Python")</f>
        <v>Python</v>
      </c>
      <c r="L8964" s="1" t="str">
        <f>IFERROR(__xludf.DUMMYFUNCTION("""COMPUTED_VALUE"""),"SQL")</f>
        <v>SQL</v>
      </c>
      <c r="M8964" s="1" t="str">
        <f>IFERROR(__xludf.DUMMYFUNCTION("""COMPUTED_VALUE"""),"TypeScript")</f>
        <v>TypeScript</v>
      </c>
    </row>
    <row r="8965">
      <c r="B8965" s="1" t="str">
        <f>IFERROR(__xludf.DUMMYFUNCTION("""COMPUTED_VALUE"""),"Bash/Shell/PowerShell;HTML/CSS;Java;JavaScript;SQL")</f>
        <v>Bash/Shell/PowerShell;HTML/CSS;Java;JavaScript;SQL</v>
      </c>
      <c r="E8965" s="1" t="str">
        <f>IFERROR(__xludf.DUMMYFUNCTION("UNIQUE(SPLIT(B8965,"";""))"),"Bash/Shell/PowerShell")</f>
        <v>Bash/Shell/PowerShell</v>
      </c>
      <c r="F8965" s="1" t="str">
        <f>IFERROR(__xludf.DUMMYFUNCTION("""COMPUTED_VALUE"""),"HTML/CSS")</f>
        <v>HTML/CSS</v>
      </c>
      <c r="G8965" s="1" t="str">
        <f>IFERROR(__xludf.DUMMYFUNCTION("""COMPUTED_VALUE"""),"Java")</f>
        <v>Java</v>
      </c>
      <c r="H8965" s="1" t="str">
        <f>IFERROR(__xludf.DUMMYFUNCTION("""COMPUTED_VALUE"""),"JavaScript")</f>
        <v>JavaScript</v>
      </c>
      <c r="I8965" s="1" t="str">
        <f>IFERROR(__xludf.DUMMYFUNCTION("""COMPUTED_VALUE"""),"SQL")</f>
        <v>SQL</v>
      </c>
    </row>
    <row r="8966">
      <c r="B8966" s="1" t="str">
        <f>IFERROR(__xludf.DUMMYFUNCTION("""COMPUTED_VALUE"""),"Bash/Shell/PowerShell;C;Python;R")</f>
        <v>Bash/Shell/PowerShell;C;Python;R</v>
      </c>
      <c r="E8966" s="1" t="str">
        <f>IFERROR(__xludf.DUMMYFUNCTION("UNIQUE(SPLIT(B8966,"";""))"),"Bash/Shell/PowerShell")</f>
        <v>Bash/Shell/PowerShell</v>
      </c>
      <c r="F8966" s="1" t="str">
        <f>IFERROR(__xludf.DUMMYFUNCTION("""COMPUTED_VALUE"""),"C")</f>
        <v>C</v>
      </c>
      <c r="G8966" s="1" t="str">
        <f>IFERROR(__xludf.DUMMYFUNCTION("""COMPUTED_VALUE"""),"Python")</f>
        <v>Python</v>
      </c>
      <c r="H8966" s="1" t="str">
        <f>IFERROR(__xludf.DUMMYFUNCTION("""COMPUTED_VALUE"""),"R")</f>
        <v>R</v>
      </c>
    </row>
    <row r="8967">
      <c r="B8967" s="1" t="str">
        <f>IFERROR(__xludf.DUMMYFUNCTION("""COMPUTED_VALUE"""),"HTML/CSS;Java;JavaScript")</f>
        <v>HTML/CSS;Java;JavaScript</v>
      </c>
      <c r="E8967" s="1" t="str">
        <f>IFERROR(__xludf.DUMMYFUNCTION("UNIQUE(SPLIT(B8967,"";""))"),"HTML/CSS")</f>
        <v>HTML/CSS</v>
      </c>
      <c r="F8967" s="1" t="str">
        <f>IFERROR(__xludf.DUMMYFUNCTION("""COMPUTED_VALUE"""),"Java")</f>
        <v>Java</v>
      </c>
      <c r="G8967" s="1" t="str">
        <f>IFERROR(__xludf.DUMMYFUNCTION("""COMPUTED_VALUE"""),"JavaScript")</f>
        <v>JavaScript</v>
      </c>
    </row>
    <row r="8968">
      <c r="B8968" s="1" t="str">
        <f>IFERROR(__xludf.DUMMYFUNCTION("""COMPUTED_VALUE"""),"C++;C#;HTML/CSS;JavaScript;Python;SQL;TypeScript")</f>
        <v>C++;C#;HTML/CSS;JavaScript;Python;SQL;TypeScript</v>
      </c>
      <c r="E8968" s="1" t="str">
        <f>IFERROR(__xludf.DUMMYFUNCTION("UNIQUE(SPLIT(B8968,"";""))"),"C++")</f>
        <v>C++</v>
      </c>
      <c r="F8968" s="1" t="str">
        <f>IFERROR(__xludf.DUMMYFUNCTION("""COMPUTED_VALUE"""),"C#")</f>
        <v>C#</v>
      </c>
      <c r="G8968" s="1" t="str">
        <f>IFERROR(__xludf.DUMMYFUNCTION("""COMPUTED_VALUE"""),"HTML/CSS")</f>
        <v>HTML/CSS</v>
      </c>
      <c r="H8968" s="1" t="str">
        <f>IFERROR(__xludf.DUMMYFUNCTION("""COMPUTED_VALUE"""),"JavaScript")</f>
        <v>JavaScript</v>
      </c>
      <c r="I8968" s="1" t="str">
        <f>IFERROR(__xludf.DUMMYFUNCTION("""COMPUTED_VALUE"""),"Python")</f>
        <v>Python</v>
      </c>
      <c r="J8968" s="1" t="str">
        <f>IFERROR(__xludf.DUMMYFUNCTION("""COMPUTED_VALUE"""),"SQL")</f>
        <v>SQL</v>
      </c>
      <c r="K8968" s="1" t="str">
        <f>IFERROR(__xludf.DUMMYFUNCTION("""COMPUTED_VALUE"""),"TypeScript")</f>
        <v>TypeScript</v>
      </c>
    </row>
    <row r="8969">
      <c r="B8969" s="1" t="str">
        <f>IFERROR(__xludf.DUMMYFUNCTION("""COMPUTED_VALUE"""),"R;SQL")</f>
        <v>R;SQL</v>
      </c>
      <c r="E8969" s="1" t="str">
        <f>IFERROR(__xludf.DUMMYFUNCTION("UNIQUE(SPLIT(B8969,"";""))"),"R")</f>
        <v>R</v>
      </c>
      <c r="F8969" s="1" t="str">
        <f>IFERROR(__xludf.DUMMYFUNCTION("""COMPUTED_VALUE"""),"SQL")</f>
        <v>SQL</v>
      </c>
    </row>
    <row r="8970">
      <c r="B8970" s="1" t="str">
        <f>IFERROR(__xludf.DUMMYFUNCTION("""COMPUTED_VALUE"""),"Bash/Shell/PowerShell;HTML/CSS;JavaScript;Python;Ruby;SQL")</f>
        <v>Bash/Shell/PowerShell;HTML/CSS;JavaScript;Python;Ruby;SQL</v>
      </c>
      <c r="E8970" s="1" t="str">
        <f>IFERROR(__xludf.DUMMYFUNCTION("UNIQUE(SPLIT(B8970,"";""))"),"Bash/Shell/PowerShell")</f>
        <v>Bash/Shell/PowerShell</v>
      </c>
      <c r="F8970" s="1" t="str">
        <f>IFERROR(__xludf.DUMMYFUNCTION("""COMPUTED_VALUE"""),"HTML/CSS")</f>
        <v>HTML/CSS</v>
      </c>
      <c r="G8970" s="1" t="str">
        <f>IFERROR(__xludf.DUMMYFUNCTION("""COMPUTED_VALUE"""),"JavaScript")</f>
        <v>JavaScript</v>
      </c>
      <c r="H8970" s="1" t="str">
        <f>IFERROR(__xludf.DUMMYFUNCTION("""COMPUTED_VALUE"""),"Python")</f>
        <v>Python</v>
      </c>
      <c r="I8970" s="1" t="str">
        <f>IFERROR(__xludf.DUMMYFUNCTION("""COMPUTED_VALUE"""),"Ruby")</f>
        <v>Ruby</v>
      </c>
      <c r="J8970" s="1" t="str">
        <f>IFERROR(__xludf.DUMMYFUNCTION("""COMPUTED_VALUE"""),"SQL")</f>
        <v>SQL</v>
      </c>
    </row>
    <row r="8971">
      <c r="B8971" s="1" t="str">
        <f>IFERROR(__xludf.DUMMYFUNCTION("""COMPUTED_VALUE"""),"C#;HTML/CSS;JavaScript;SQL")</f>
        <v>C#;HTML/CSS;JavaScript;SQL</v>
      </c>
      <c r="E8971" s="1" t="str">
        <f>IFERROR(__xludf.DUMMYFUNCTION("UNIQUE(SPLIT(B8971,"";""))"),"C#")</f>
        <v>C#</v>
      </c>
      <c r="F8971" s="1" t="str">
        <f>IFERROR(__xludf.DUMMYFUNCTION("""COMPUTED_VALUE"""),"HTML/CSS")</f>
        <v>HTML/CSS</v>
      </c>
      <c r="G8971" s="1" t="str">
        <f>IFERROR(__xludf.DUMMYFUNCTION("""COMPUTED_VALUE"""),"JavaScript")</f>
        <v>JavaScript</v>
      </c>
      <c r="H8971" s="1" t="str">
        <f>IFERROR(__xludf.DUMMYFUNCTION("""COMPUTED_VALUE"""),"SQL")</f>
        <v>SQL</v>
      </c>
    </row>
    <row r="8972">
      <c r="B8972" s="1" t="str">
        <f>IFERROR(__xludf.DUMMYFUNCTION("""COMPUTED_VALUE"""),"Java;JavaScript;Kotlin;Objective-C;Python;Swift;TypeScript")</f>
        <v>Java;JavaScript;Kotlin;Objective-C;Python;Swift;TypeScript</v>
      </c>
      <c r="E8972" s="1" t="str">
        <f>IFERROR(__xludf.DUMMYFUNCTION("UNIQUE(SPLIT(B8972,"";""))"),"Java")</f>
        <v>Java</v>
      </c>
      <c r="F8972" s="1" t="str">
        <f>IFERROR(__xludf.DUMMYFUNCTION("""COMPUTED_VALUE"""),"JavaScript")</f>
        <v>JavaScript</v>
      </c>
      <c r="G8972" s="1" t="str">
        <f>IFERROR(__xludf.DUMMYFUNCTION("""COMPUTED_VALUE"""),"Kotlin")</f>
        <v>Kotlin</v>
      </c>
      <c r="H8972" s="1" t="str">
        <f>IFERROR(__xludf.DUMMYFUNCTION("""COMPUTED_VALUE"""),"Objective-C")</f>
        <v>Objective-C</v>
      </c>
      <c r="I8972" s="1" t="str">
        <f>IFERROR(__xludf.DUMMYFUNCTION("""COMPUTED_VALUE"""),"Python")</f>
        <v>Python</v>
      </c>
      <c r="J8972" s="1" t="str">
        <f>IFERROR(__xludf.DUMMYFUNCTION("""COMPUTED_VALUE"""),"Swift")</f>
        <v>Swift</v>
      </c>
      <c r="K8972" s="1" t="str">
        <f>IFERROR(__xludf.DUMMYFUNCTION("""COMPUTED_VALUE"""),"TypeScript")</f>
        <v>TypeScript</v>
      </c>
    </row>
    <row r="8973">
      <c r="B8973" s="1" t="str">
        <f>IFERROR(__xludf.DUMMYFUNCTION("""COMPUTED_VALUE"""),"SQL")</f>
        <v>SQL</v>
      </c>
      <c r="E8973" s="1" t="str">
        <f>IFERROR(__xludf.DUMMYFUNCTION("UNIQUE(SPLIT(B8973,"";""))"),"SQL")</f>
        <v>SQL</v>
      </c>
    </row>
    <row r="8974">
      <c r="B8974" s="1" t="str">
        <f>IFERROR(__xludf.DUMMYFUNCTION("""COMPUTED_VALUE"""),"C++;HTML/CSS;Java;JavaScript;Python")</f>
        <v>C++;HTML/CSS;Java;JavaScript;Python</v>
      </c>
      <c r="E8974" s="1" t="str">
        <f>IFERROR(__xludf.DUMMYFUNCTION("UNIQUE(SPLIT(B8974,"";""))"),"C++")</f>
        <v>C++</v>
      </c>
      <c r="F8974" s="1" t="str">
        <f>IFERROR(__xludf.DUMMYFUNCTION("""COMPUTED_VALUE"""),"HTML/CSS")</f>
        <v>HTML/CSS</v>
      </c>
      <c r="G8974" s="1" t="str">
        <f>IFERROR(__xludf.DUMMYFUNCTION("""COMPUTED_VALUE"""),"Java")</f>
        <v>Java</v>
      </c>
      <c r="H8974" s="1" t="str">
        <f>IFERROR(__xludf.DUMMYFUNCTION("""COMPUTED_VALUE"""),"JavaScript")</f>
        <v>JavaScript</v>
      </c>
      <c r="I8974" s="1" t="str">
        <f>IFERROR(__xludf.DUMMYFUNCTION("""COMPUTED_VALUE"""),"Python")</f>
        <v>Python</v>
      </c>
    </row>
    <row r="8975">
      <c r="B8975" s="1" t="str">
        <f>IFERROR(__xludf.DUMMYFUNCTION("""COMPUTED_VALUE"""),"Bash/Shell/PowerShell;HTML/CSS;JavaScript;PHP;SQL")</f>
        <v>Bash/Shell/PowerShell;HTML/CSS;JavaScript;PHP;SQL</v>
      </c>
      <c r="E8975" s="1" t="str">
        <f>IFERROR(__xludf.DUMMYFUNCTION("UNIQUE(SPLIT(B8975,"";""))"),"Bash/Shell/PowerShell")</f>
        <v>Bash/Shell/PowerShell</v>
      </c>
      <c r="F8975" s="1" t="str">
        <f>IFERROR(__xludf.DUMMYFUNCTION("""COMPUTED_VALUE"""),"HTML/CSS")</f>
        <v>HTML/CSS</v>
      </c>
      <c r="G8975" s="1" t="str">
        <f>IFERROR(__xludf.DUMMYFUNCTION("""COMPUTED_VALUE"""),"JavaScript")</f>
        <v>JavaScript</v>
      </c>
      <c r="H8975" s="1" t="str">
        <f>IFERROR(__xludf.DUMMYFUNCTION("""COMPUTED_VALUE"""),"PHP")</f>
        <v>PHP</v>
      </c>
      <c r="I8975" s="1" t="str">
        <f>IFERROR(__xludf.DUMMYFUNCTION("""COMPUTED_VALUE"""),"SQL")</f>
        <v>SQL</v>
      </c>
    </row>
    <row r="8976">
      <c r="B8976" s="1" t="str">
        <f>IFERROR(__xludf.DUMMYFUNCTION("""COMPUTED_VALUE"""),"C;C++;HTML/CSS;JavaScript")</f>
        <v>C;C++;HTML/CSS;JavaScript</v>
      </c>
      <c r="E8976" s="1" t="str">
        <f>IFERROR(__xludf.DUMMYFUNCTION("UNIQUE(SPLIT(B8976,"";""))"),"C")</f>
        <v>C</v>
      </c>
      <c r="F8976" s="1" t="str">
        <f>IFERROR(__xludf.DUMMYFUNCTION("""COMPUTED_VALUE"""),"C++")</f>
        <v>C++</v>
      </c>
      <c r="G8976" s="1" t="str">
        <f>IFERROR(__xludf.DUMMYFUNCTION("""COMPUTED_VALUE"""),"HTML/CSS")</f>
        <v>HTML/CSS</v>
      </c>
      <c r="H8976" s="1" t="str">
        <f>IFERROR(__xludf.DUMMYFUNCTION("""COMPUTED_VALUE"""),"JavaScript")</f>
        <v>JavaScript</v>
      </c>
    </row>
    <row r="8977">
      <c r="B8977" s="1" t="str">
        <f>IFERROR(__xludf.DUMMYFUNCTION("""COMPUTED_VALUE"""),"Python;R")</f>
        <v>Python;R</v>
      </c>
      <c r="E8977" s="1" t="str">
        <f>IFERROR(__xludf.DUMMYFUNCTION("UNIQUE(SPLIT(B8977,"";""))"),"Python")</f>
        <v>Python</v>
      </c>
      <c r="F8977" s="1" t="str">
        <f>IFERROR(__xludf.DUMMYFUNCTION("""COMPUTED_VALUE"""),"R")</f>
        <v>R</v>
      </c>
    </row>
    <row r="8978">
      <c r="B8978" s="1" t="str">
        <f>IFERROR(__xludf.DUMMYFUNCTION("""COMPUTED_VALUE"""),"C#;HTML/CSS")</f>
        <v>C#;HTML/CSS</v>
      </c>
      <c r="E8978" s="1" t="str">
        <f>IFERROR(__xludf.DUMMYFUNCTION("UNIQUE(SPLIT(B8978,"";""))"),"C#")</f>
        <v>C#</v>
      </c>
      <c r="F8978" s="1" t="str">
        <f>IFERROR(__xludf.DUMMYFUNCTION("""COMPUTED_VALUE"""),"HTML/CSS")</f>
        <v>HTML/CSS</v>
      </c>
    </row>
    <row r="8979">
      <c r="B8979" s="1" t="str">
        <f>IFERROR(__xludf.DUMMYFUNCTION("""COMPUTED_VALUE"""),"Bash/Shell/PowerShell;C;C++;C#;Java;JavaScript;Ruby;SQL;Other(s):")</f>
        <v>Bash/Shell/PowerShell;C;C++;C#;Java;JavaScript;Ruby;SQL;Other(s):</v>
      </c>
      <c r="E8979" s="1" t="str">
        <f>IFERROR(__xludf.DUMMYFUNCTION("UNIQUE(SPLIT(B8979,"";""))"),"Bash/Shell/PowerShell")</f>
        <v>Bash/Shell/PowerShell</v>
      </c>
      <c r="F8979" s="1" t="str">
        <f>IFERROR(__xludf.DUMMYFUNCTION("""COMPUTED_VALUE"""),"C")</f>
        <v>C</v>
      </c>
      <c r="G8979" s="1" t="str">
        <f>IFERROR(__xludf.DUMMYFUNCTION("""COMPUTED_VALUE"""),"C++")</f>
        <v>C++</v>
      </c>
      <c r="H8979" s="1" t="str">
        <f>IFERROR(__xludf.DUMMYFUNCTION("""COMPUTED_VALUE"""),"C#")</f>
        <v>C#</v>
      </c>
      <c r="I8979" s="1" t="str">
        <f>IFERROR(__xludf.DUMMYFUNCTION("""COMPUTED_VALUE"""),"Java")</f>
        <v>Java</v>
      </c>
      <c r="J8979" s="1" t="str">
        <f>IFERROR(__xludf.DUMMYFUNCTION("""COMPUTED_VALUE"""),"JavaScript")</f>
        <v>JavaScript</v>
      </c>
      <c r="K8979" s="1" t="str">
        <f>IFERROR(__xludf.DUMMYFUNCTION("""COMPUTED_VALUE"""),"Ruby")</f>
        <v>Ruby</v>
      </c>
      <c r="L8979" s="1" t="str">
        <f>IFERROR(__xludf.DUMMYFUNCTION("""COMPUTED_VALUE"""),"SQL")</f>
        <v>SQL</v>
      </c>
      <c r="M8979" s="1" t="str">
        <f>IFERROR(__xludf.DUMMYFUNCTION("""COMPUTED_VALUE"""),"Other(s):")</f>
        <v>Other(s):</v>
      </c>
    </row>
    <row r="8980">
      <c r="B8980" s="1" t="str">
        <f>IFERROR(__xludf.DUMMYFUNCTION("""COMPUTED_VALUE"""),"Bash/Shell/PowerShell;C#;HTML/CSS;JavaScript;SQL")</f>
        <v>Bash/Shell/PowerShell;C#;HTML/CSS;JavaScript;SQL</v>
      </c>
      <c r="E8980" s="1" t="str">
        <f>IFERROR(__xludf.DUMMYFUNCTION("UNIQUE(SPLIT(B8980,"";""))"),"Bash/Shell/PowerShell")</f>
        <v>Bash/Shell/PowerShell</v>
      </c>
      <c r="F8980" s="1" t="str">
        <f>IFERROR(__xludf.DUMMYFUNCTION("""COMPUTED_VALUE"""),"C#")</f>
        <v>C#</v>
      </c>
      <c r="G8980" s="1" t="str">
        <f>IFERROR(__xludf.DUMMYFUNCTION("""COMPUTED_VALUE"""),"HTML/CSS")</f>
        <v>HTML/CSS</v>
      </c>
      <c r="H8980" s="1" t="str">
        <f>IFERROR(__xludf.DUMMYFUNCTION("""COMPUTED_VALUE"""),"JavaScript")</f>
        <v>JavaScript</v>
      </c>
      <c r="I8980" s="1" t="str">
        <f>IFERROR(__xludf.DUMMYFUNCTION("""COMPUTED_VALUE"""),"SQL")</f>
        <v>SQL</v>
      </c>
    </row>
    <row r="8981">
      <c r="B8981" s="1" t="str">
        <f>IFERROR(__xludf.DUMMYFUNCTION("""COMPUTED_VALUE"""),"HTML/CSS;JavaScript")</f>
        <v>HTML/CSS;JavaScript</v>
      </c>
      <c r="E8981" s="1" t="str">
        <f>IFERROR(__xludf.DUMMYFUNCTION("UNIQUE(SPLIT(B8981,"";""))"),"HTML/CSS")</f>
        <v>HTML/CSS</v>
      </c>
      <c r="F8981" s="1" t="str">
        <f>IFERROR(__xludf.DUMMYFUNCTION("""COMPUTED_VALUE"""),"JavaScript")</f>
        <v>JavaScript</v>
      </c>
    </row>
    <row r="8982">
      <c r="B8982" s="1" t="str">
        <f>IFERROR(__xludf.DUMMYFUNCTION("""COMPUTED_VALUE"""),"HTML/CSS;Java;JavaScript;TypeScript")</f>
        <v>HTML/CSS;Java;JavaScript;TypeScript</v>
      </c>
      <c r="E8982" s="1" t="str">
        <f>IFERROR(__xludf.DUMMYFUNCTION("UNIQUE(SPLIT(B8982,"";""))"),"HTML/CSS")</f>
        <v>HTML/CSS</v>
      </c>
      <c r="F8982" s="1" t="str">
        <f>IFERROR(__xludf.DUMMYFUNCTION("""COMPUTED_VALUE"""),"Java")</f>
        <v>Java</v>
      </c>
      <c r="G8982" s="1" t="str">
        <f>IFERROR(__xludf.DUMMYFUNCTION("""COMPUTED_VALUE"""),"JavaScript")</f>
        <v>JavaScript</v>
      </c>
      <c r="H8982" s="1" t="str">
        <f>IFERROR(__xludf.DUMMYFUNCTION("""COMPUTED_VALUE"""),"TypeScript")</f>
        <v>TypeScript</v>
      </c>
    </row>
    <row r="8983">
      <c r="B8983" s="1" t="str">
        <f>IFERROR(__xludf.DUMMYFUNCTION("""COMPUTED_VALUE"""),"Assembly;Bash/Shell/PowerShell;C;C++;Python")</f>
        <v>Assembly;Bash/Shell/PowerShell;C;C++;Python</v>
      </c>
      <c r="E8983" s="1" t="str">
        <f>IFERROR(__xludf.DUMMYFUNCTION("UNIQUE(SPLIT(B8983,"";""))"),"Assembly")</f>
        <v>Assembly</v>
      </c>
      <c r="F8983" s="1" t="str">
        <f>IFERROR(__xludf.DUMMYFUNCTION("""COMPUTED_VALUE"""),"Bash/Shell/PowerShell")</f>
        <v>Bash/Shell/PowerShell</v>
      </c>
      <c r="G8983" s="1" t="str">
        <f>IFERROR(__xludf.DUMMYFUNCTION("""COMPUTED_VALUE"""),"C")</f>
        <v>C</v>
      </c>
      <c r="H8983" s="1" t="str">
        <f>IFERROR(__xludf.DUMMYFUNCTION("""COMPUTED_VALUE"""),"C++")</f>
        <v>C++</v>
      </c>
      <c r="I8983" s="1" t="str">
        <f>IFERROR(__xludf.DUMMYFUNCTION("""COMPUTED_VALUE"""),"Python")</f>
        <v>Python</v>
      </c>
    </row>
    <row r="8984">
      <c r="B8984" s="1" t="str">
        <f>IFERROR(__xludf.DUMMYFUNCTION("""COMPUTED_VALUE"""),"Assembly;Bash/Shell/PowerShell;C;C++;C#;HTML/CSS;JavaScript;SQL;TypeScript")</f>
        <v>Assembly;Bash/Shell/PowerShell;C;C++;C#;HTML/CSS;JavaScript;SQL;TypeScript</v>
      </c>
      <c r="E8984" s="1" t="str">
        <f>IFERROR(__xludf.DUMMYFUNCTION("UNIQUE(SPLIT(B8984,"";""))"),"Assembly")</f>
        <v>Assembly</v>
      </c>
      <c r="F8984" s="1" t="str">
        <f>IFERROR(__xludf.DUMMYFUNCTION("""COMPUTED_VALUE"""),"Bash/Shell/PowerShell")</f>
        <v>Bash/Shell/PowerShell</v>
      </c>
      <c r="G8984" s="1" t="str">
        <f>IFERROR(__xludf.DUMMYFUNCTION("""COMPUTED_VALUE"""),"C")</f>
        <v>C</v>
      </c>
      <c r="H8984" s="1" t="str">
        <f>IFERROR(__xludf.DUMMYFUNCTION("""COMPUTED_VALUE"""),"C++")</f>
        <v>C++</v>
      </c>
      <c r="I8984" s="1" t="str">
        <f>IFERROR(__xludf.DUMMYFUNCTION("""COMPUTED_VALUE"""),"C#")</f>
        <v>C#</v>
      </c>
      <c r="J8984" s="1" t="str">
        <f>IFERROR(__xludf.DUMMYFUNCTION("""COMPUTED_VALUE"""),"HTML/CSS")</f>
        <v>HTML/CSS</v>
      </c>
      <c r="K8984" s="1" t="str">
        <f>IFERROR(__xludf.DUMMYFUNCTION("""COMPUTED_VALUE"""),"JavaScript")</f>
        <v>JavaScript</v>
      </c>
      <c r="L8984" s="1" t="str">
        <f>IFERROR(__xludf.DUMMYFUNCTION("""COMPUTED_VALUE"""),"SQL")</f>
        <v>SQL</v>
      </c>
      <c r="M8984" s="1" t="str">
        <f>IFERROR(__xludf.DUMMYFUNCTION("""COMPUTED_VALUE"""),"TypeScript")</f>
        <v>TypeScript</v>
      </c>
    </row>
    <row r="8985">
      <c r="B8985" s="1" t="str">
        <f>IFERROR(__xludf.DUMMYFUNCTION("""COMPUTED_VALUE"""),"C#;HTML/CSS;Python;SQL")</f>
        <v>C#;HTML/CSS;Python;SQL</v>
      </c>
      <c r="E8985" s="1" t="str">
        <f>IFERROR(__xludf.DUMMYFUNCTION("UNIQUE(SPLIT(B8985,"";""))"),"C#")</f>
        <v>C#</v>
      </c>
      <c r="F8985" s="1" t="str">
        <f>IFERROR(__xludf.DUMMYFUNCTION("""COMPUTED_VALUE"""),"HTML/CSS")</f>
        <v>HTML/CSS</v>
      </c>
      <c r="G8985" s="1" t="str">
        <f>IFERROR(__xludf.DUMMYFUNCTION("""COMPUTED_VALUE"""),"Python")</f>
        <v>Python</v>
      </c>
      <c r="H8985" s="1" t="str">
        <f>IFERROR(__xludf.DUMMYFUNCTION("""COMPUTED_VALUE"""),"SQL")</f>
        <v>SQL</v>
      </c>
    </row>
    <row r="8986">
      <c r="B8986" s="1" t="str">
        <f>IFERROR(__xludf.DUMMYFUNCTION("""COMPUTED_VALUE"""),"Assembly;Bash/Shell/PowerShell;C;HTML/CSS;Java;JavaScript;PHP;Python;SQL;TypeScript")</f>
        <v>Assembly;Bash/Shell/PowerShell;C;HTML/CSS;Java;JavaScript;PHP;Python;SQL;TypeScript</v>
      </c>
      <c r="E8986" s="1" t="str">
        <f>IFERROR(__xludf.DUMMYFUNCTION("UNIQUE(SPLIT(B8986,"";""))"),"Assembly")</f>
        <v>Assembly</v>
      </c>
      <c r="F8986" s="1" t="str">
        <f>IFERROR(__xludf.DUMMYFUNCTION("""COMPUTED_VALUE"""),"Bash/Shell/PowerShell")</f>
        <v>Bash/Shell/PowerShell</v>
      </c>
      <c r="G8986" s="1" t="str">
        <f>IFERROR(__xludf.DUMMYFUNCTION("""COMPUTED_VALUE"""),"C")</f>
        <v>C</v>
      </c>
      <c r="H8986" s="1" t="str">
        <f>IFERROR(__xludf.DUMMYFUNCTION("""COMPUTED_VALUE"""),"HTML/CSS")</f>
        <v>HTML/CSS</v>
      </c>
      <c r="I8986" s="1" t="str">
        <f>IFERROR(__xludf.DUMMYFUNCTION("""COMPUTED_VALUE"""),"Java")</f>
        <v>Java</v>
      </c>
      <c r="J8986" s="1" t="str">
        <f>IFERROR(__xludf.DUMMYFUNCTION("""COMPUTED_VALUE"""),"JavaScript")</f>
        <v>JavaScript</v>
      </c>
      <c r="K8986" s="1" t="str">
        <f>IFERROR(__xludf.DUMMYFUNCTION("""COMPUTED_VALUE"""),"PHP")</f>
        <v>PHP</v>
      </c>
      <c r="L8986" s="1" t="str">
        <f>IFERROR(__xludf.DUMMYFUNCTION("""COMPUTED_VALUE"""),"Python")</f>
        <v>Python</v>
      </c>
      <c r="M8986" s="1" t="str">
        <f>IFERROR(__xludf.DUMMYFUNCTION("""COMPUTED_VALUE"""),"SQL")</f>
        <v>SQL</v>
      </c>
      <c r="N8986" s="1" t="str">
        <f>IFERROR(__xludf.DUMMYFUNCTION("""COMPUTED_VALUE"""),"TypeScript")</f>
        <v>TypeScript</v>
      </c>
    </row>
    <row r="8987">
      <c r="B8987" s="1" t="str">
        <f>IFERROR(__xludf.DUMMYFUNCTION("""COMPUTED_VALUE"""),"Bash/Shell/PowerShell;Elixir;Go;Python;SQL")</f>
        <v>Bash/Shell/PowerShell;Elixir;Go;Python;SQL</v>
      </c>
      <c r="E8987" s="1" t="str">
        <f>IFERROR(__xludf.DUMMYFUNCTION("UNIQUE(SPLIT(B8987,"";""))"),"Bash/Shell/PowerShell")</f>
        <v>Bash/Shell/PowerShell</v>
      </c>
      <c r="F8987" s="1" t="str">
        <f>IFERROR(__xludf.DUMMYFUNCTION("""COMPUTED_VALUE"""),"Elixir")</f>
        <v>Elixir</v>
      </c>
      <c r="G8987" s="1" t="str">
        <f>IFERROR(__xludf.DUMMYFUNCTION("""COMPUTED_VALUE"""),"Go")</f>
        <v>Go</v>
      </c>
      <c r="H8987" s="1" t="str">
        <f>IFERROR(__xludf.DUMMYFUNCTION("""COMPUTED_VALUE"""),"Python")</f>
        <v>Python</v>
      </c>
      <c r="I8987" s="1" t="str">
        <f>IFERROR(__xludf.DUMMYFUNCTION("""COMPUTED_VALUE"""),"SQL")</f>
        <v>SQL</v>
      </c>
    </row>
    <row r="8988">
      <c r="B8988" s="1" t="str">
        <f>IFERROR(__xludf.DUMMYFUNCTION("""COMPUTED_VALUE"""),"C#;HTML/CSS;Python;Rust;SQL")</f>
        <v>C#;HTML/CSS;Python;Rust;SQL</v>
      </c>
      <c r="E8988" s="1" t="str">
        <f>IFERROR(__xludf.DUMMYFUNCTION("UNIQUE(SPLIT(B8988,"";""))"),"C#")</f>
        <v>C#</v>
      </c>
      <c r="F8988" s="1" t="str">
        <f>IFERROR(__xludf.DUMMYFUNCTION("""COMPUTED_VALUE"""),"HTML/CSS")</f>
        <v>HTML/CSS</v>
      </c>
      <c r="G8988" s="1" t="str">
        <f>IFERROR(__xludf.DUMMYFUNCTION("""COMPUTED_VALUE"""),"Python")</f>
        <v>Python</v>
      </c>
      <c r="H8988" s="1" t="str">
        <f>IFERROR(__xludf.DUMMYFUNCTION("""COMPUTED_VALUE"""),"Rust")</f>
        <v>Rust</v>
      </c>
      <c r="I8988" s="1" t="str">
        <f>IFERROR(__xludf.DUMMYFUNCTION("""COMPUTED_VALUE"""),"SQL")</f>
        <v>SQL</v>
      </c>
    </row>
    <row r="8989">
      <c r="B8989" s="1" t="str">
        <f>IFERROR(__xludf.DUMMYFUNCTION("""COMPUTED_VALUE"""),"Bash/Shell/PowerShell;C;C++;C#;HTML/CSS;Java;Python")</f>
        <v>Bash/Shell/PowerShell;C;C++;C#;HTML/CSS;Java;Python</v>
      </c>
      <c r="E8989" s="1" t="str">
        <f>IFERROR(__xludf.DUMMYFUNCTION("UNIQUE(SPLIT(B8989,"";""))"),"Bash/Shell/PowerShell")</f>
        <v>Bash/Shell/PowerShell</v>
      </c>
      <c r="F8989" s="1" t="str">
        <f>IFERROR(__xludf.DUMMYFUNCTION("""COMPUTED_VALUE"""),"C")</f>
        <v>C</v>
      </c>
      <c r="G8989" s="1" t="str">
        <f>IFERROR(__xludf.DUMMYFUNCTION("""COMPUTED_VALUE"""),"C++")</f>
        <v>C++</v>
      </c>
      <c r="H8989" s="1" t="str">
        <f>IFERROR(__xludf.DUMMYFUNCTION("""COMPUTED_VALUE"""),"C#")</f>
        <v>C#</v>
      </c>
      <c r="I8989" s="1" t="str">
        <f>IFERROR(__xludf.DUMMYFUNCTION("""COMPUTED_VALUE"""),"HTML/CSS")</f>
        <v>HTML/CSS</v>
      </c>
      <c r="J8989" s="1" t="str">
        <f>IFERROR(__xludf.DUMMYFUNCTION("""COMPUTED_VALUE"""),"Java")</f>
        <v>Java</v>
      </c>
      <c r="K8989" s="1" t="str">
        <f>IFERROR(__xludf.DUMMYFUNCTION("""COMPUTED_VALUE"""),"Python")</f>
        <v>Python</v>
      </c>
    </row>
    <row r="8990">
      <c r="B8990" s="1" t="str">
        <f>IFERROR(__xludf.DUMMYFUNCTION("""COMPUTED_VALUE"""),"HTML/CSS;Python;R;SQL")</f>
        <v>HTML/CSS;Python;R;SQL</v>
      </c>
      <c r="E8990" s="1" t="str">
        <f>IFERROR(__xludf.DUMMYFUNCTION("UNIQUE(SPLIT(B8990,"";""))"),"HTML/CSS")</f>
        <v>HTML/CSS</v>
      </c>
      <c r="F8990" s="1" t="str">
        <f>IFERROR(__xludf.DUMMYFUNCTION("""COMPUTED_VALUE"""),"Python")</f>
        <v>Python</v>
      </c>
      <c r="G8990" s="1" t="str">
        <f>IFERROR(__xludf.DUMMYFUNCTION("""COMPUTED_VALUE"""),"R")</f>
        <v>R</v>
      </c>
      <c r="H8990" s="1" t="str">
        <f>IFERROR(__xludf.DUMMYFUNCTION("""COMPUTED_VALUE"""),"SQL")</f>
        <v>SQL</v>
      </c>
    </row>
    <row r="8991">
      <c r="B8991" s="1" t="str">
        <f>IFERROR(__xludf.DUMMYFUNCTION("""COMPUTED_VALUE"""),"Bash/Shell/PowerShell;C++;C#;HTML/CSS;Java;JavaScript;SQL")</f>
        <v>Bash/Shell/PowerShell;C++;C#;HTML/CSS;Java;JavaScript;SQL</v>
      </c>
      <c r="E8991" s="1" t="str">
        <f>IFERROR(__xludf.DUMMYFUNCTION("UNIQUE(SPLIT(B8991,"";""))"),"Bash/Shell/PowerShell")</f>
        <v>Bash/Shell/PowerShell</v>
      </c>
      <c r="F8991" s="1" t="str">
        <f>IFERROR(__xludf.DUMMYFUNCTION("""COMPUTED_VALUE"""),"C++")</f>
        <v>C++</v>
      </c>
      <c r="G8991" s="1" t="str">
        <f>IFERROR(__xludf.DUMMYFUNCTION("""COMPUTED_VALUE"""),"C#")</f>
        <v>C#</v>
      </c>
      <c r="H8991" s="1" t="str">
        <f>IFERROR(__xludf.DUMMYFUNCTION("""COMPUTED_VALUE"""),"HTML/CSS")</f>
        <v>HTML/CSS</v>
      </c>
      <c r="I8991" s="1" t="str">
        <f>IFERROR(__xludf.DUMMYFUNCTION("""COMPUTED_VALUE"""),"Java")</f>
        <v>Java</v>
      </c>
      <c r="J8991" s="1" t="str">
        <f>IFERROR(__xludf.DUMMYFUNCTION("""COMPUTED_VALUE"""),"JavaScript")</f>
        <v>JavaScript</v>
      </c>
      <c r="K8991" s="1" t="str">
        <f>IFERROR(__xludf.DUMMYFUNCTION("""COMPUTED_VALUE"""),"SQL")</f>
        <v>SQL</v>
      </c>
    </row>
    <row r="8992">
      <c r="B8992" s="1" t="str">
        <f>IFERROR(__xludf.DUMMYFUNCTION("""COMPUTED_VALUE"""),"HTML/CSS;JavaScript;PHP;Python;R;SQL;VBA")</f>
        <v>HTML/CSS;JavaScript;PHP;Python;R;SQL;VBA</v>
      </c>
      <c r="E8992" s="1" t="str">
        <f>IFERROR(__xludf.DUMMYFUNCTION("UNIQUE(SPLIT(B8992,"";""))"),"HTML/CSS")</f>
        <v>HTML/CSS</v>
      </c>
      <c r="F8992" s="1" t="str">
        <f>IFERROR(__xludf.DUMMYFUNCTION("""COMPUTED_VALUE"""),"JavaScript")</f>
        <v>JavaScript</v>
      </c>
      <c r="G8992" s="1" t="str">
        <f>IFERROR(__xludf.DUMMYFUNCTION("""COMPUTED_VALUE"""),"PHP")</f>
        <v>PHP</v>
      </c>
      <c r="H8992" s="1" t="str">
        <f>IFERROR(__xludf.DUMMYFUNCTION("""COMPUTED_VALUE"""),"Python")</f>
        <v>Python</v>
      </c>
      <c r="I8992" s="1" t="str">
        <f>IFERROR(__xludf.DUMMYFUNCTION("""COMPUTED_VALUE"""),"R")</f>
        <v>R</v>
      </c>
      <c r="J8992" s="1" t="str">
        <f>IFERROR(__xludf.DUMMYFUNCTION("""COMPUTED_VALUE"""),"SQL")</f>
        <v>SQL</v>
      </c>
      <c r="K8992" s="1" t="str">
        <f>IFERROR(__xludf.DUMMYFUNCTION("""COMPUTED_VALUE"""),"VBA")</f>
        <v>VBA</v>
      </c>
    </row>
    <row r="8993">
      <c r="B8993" s="1" t="str">
        <f>IFERROR(__xludf.DUMMYFUNCTION("""COMPUTED_VALUE"""),"C#;HTML/CSS;Java;SQL;TypeScript")</f>
        <v>C#;HTML/CSS;Java;SQL;TypeScript</v>
      </c>
      <c r="E8993" s="1" t="str">
        <f>IFERROR(__xludf.DUMMYFUNCTION("UNIQUE(SPLIT(B8993,"";""))"),"C#")</f>
        <v>C#</v>
      </c>
      <c r="F8993" s="1" t="str">
        <f>IFERROR(__xludf.DUMMYFUNCTION("""COMPUTED_VALUE"""),"HTML/CSS")</f>
        <v>HTML/CSS</v>
      </c>
      <c r="G8993" s="1" t="str">
        <f>IFERROR(__xludf.DUMMYFUNCTION("""COMPUTED_VALUE"""),"Java")</f>
        <v>Java</v>
      </c>
      <c r="H8993" s="1" t="str">
        <f>IFERROR(__xludf.DUMMYFUNCTION("""COMPUTED_VALUE"""),"SQL")</f>
        <v>SQL</v>
      </c>
      <c r="I8993" s="1" t="str">
        <f>IFERROR(__xludf.DUMMYFUNCTION("""COMPUTED_VALUE"""),"TypeScript")</f>
        <v>TypeScript</v>
      </c>
    </row>
    <row r="8994">
      <c r="B8994" s="1" t="str">
        <f>IFERROR(__xludf.DUMMYFUNCTION("""COMPUTED_VALUE"""),"HTML/CSS;JavaScript")</f>
        <v>HTML/CSS;JavaScript</v>
      </c>
      <c r="E8994" s="1" t="str">
        <f>IFERROR(__xludf.DUMMYFUNCTION("UNIQUE(SPLIT(B8994,"";""))"),"HTML/CSS")</f>
        <v>HTML/CSS</v>
      </c>
      <c r="F8994" s="1" t="str">
        <f>IFERROR(__xludf.DUMMYFUNCTION("""COMPUTED_VALUE"""),"JavaScript")</f>
        <v>JavaScript</v>
      </c>
    </row>
    <row r="8995">
      <c r="B8995" s="1" t="str">
        <f>IFERROR(__xludf.DUMMYFUNCTION("""COMPUTED_VALUE"""),"C++;HTML/CSS;Java;JavaScript;PHP;Python;Ruby;SQL;TypeScript")</f>
        <v>C++;HTML/CSS;Java;JavaScript;PHP;Python;Ruby;SQL;TypeScript</v>
      </c>
      <c r="E8995" s="1" t="str">
        <f>IFERROR(__xludf.DUMMYFUNCTION("UNIQUE(SPLIT(B8995,"";""))"),"C++")</f>
        <v>C++</v>
      </c>
      <c r="F8995" s="1" t="str">
        <f>IFERROR(__xludf.DUMMYFUNCTION("""COMPUTED_VALUE"""),"HTML/CSS")</f>
        <v>HTML/CSS</v>
      </c>
      <c r="G8995" s="1" t="str">
        <f>IFERROR(__xludf.DUMMYFUNCTION("""COMPUTED_VALUE"""),"Java")</f>
        <v>Java</v>
      </c>
      <c r="H8995" s="1" t="str">
        <f>IFERROR(__xludf.DUMMYFUNCTION("""COMPUTED_VALUE"""),"JavaScript")</f>
        <v>JavaScript</v>
      </c>
      <c r="I8995" s="1" t="str">
        <f>IFERROR(__xludf.DUMMYFUNCTION("""COMPUTED_VALUE"""),"PHP")</f>
        <v>PHP</v>
      </c>
      <c r="J8995" s="1" t="str">
        <f>IFERROR(__xludf.DUMMYFUNCTION("""COMPUTED_VALUE"""),"Python")</f>
        <v>Python</v>
      </c>
      <c r="K8995" s="1" t="str">
        <f>IFERROR(__xludf.DUMMYFUNCTION("""COMPUTED_VALUE"""),"Ruby")</f>
        <v>Ruby</v>
      </c>
      <c r="L8995" s="1" t="str">
        <f>IFERROR(__xludf.DUMMYFUNCTION("""COMPUTED_VALUE"""),"SQL")</f>
        <v>SQL</v>
      </c>
      <c r="M8995" s="1" t="str">
        <f>IFERROR(__xludf.DUMMYFUNCTION("""COMPUTED_VALUE"""),"TypeScript")</f>
        <v>TypeScript</v>
      </c>
    </row>
    <row r="8996">
      <c r="B8996" s="1" t="str">
        <f>IFERROR(__xludf.DUMMYFUNCTION("""COMPUTED_VALUE"""),"HTML/CSS;Ruby;SQL")</f>
        <v>HTML/CSS;Ruby;SQL</v>
      </c>
      <c r="E8996" s="1" t="str">
        <f>IFERROR(__xludf.DUMMYFUNCTION("UNIQUE(SPLIT(B8996,"";""))"),"HTML/CSS")</f>
        <v>HTML/CSS</v>
      </c>
      <c r="F8996" s="1" t="str">
        <f>IFERROR(__xludf.DUMMYFUNCTION("""COMPUTED_VALUE"""),"Ruby")</f>
        <v>Ruby</v>
      </c>
      <c r="G8996" s="1" t="str">
        <f>IFERROR(__xludf.DUMMYFUNCTION("""COMPUTED_VALUE"""),"SQL")</f>
        <v>SQL</v>
      </c>
    </row>
    <row r="8997">
      <c r="B8997" s="1" t="str">
        <f>IFERROR(__xludf.DUMMYFUNCTION("""COMPUTED_VALUE"""),"C;C++;HTML/CSS;Java;JavaScript;Ruby;SQL;Swift")</f>
        <v>C;C++;HTML/CSS;Java;JavaScript;Ruby;SQL;Swift</v>
      </c>
      <c r="E8997" s="1" t="str">
        <f>IFERROR(__xludf.DUMMYFUNCTION("UNIQUE(SPLIT(B8997,"";""))"),"C")</f>
        <v>C</v>
      </c>
      <c r="F8997" s="1" t="str">
        <f>IFERROR(__xludf.DUMMYFUNCTION("""COMPUTED_VALUE"""),"C++")</f>
        <v>C++</v>
      </c>
      <c r="G8997" s="1" t="str">
        <f>IFERROR(__xludf.DUMMYFUNCTION("""COMPUTED_VALUE"""),"HTML/CSS")</f>
        <v>HTML/CSS</v>
      </c>
      <c r="H8997" s="1" t="str">
        <f>IFERROR(__xludf.DUMMYFUNCTION("""COMPUTED_VALUE"""),"Java")</f>
        <v>Java</v>
      </c>
      <c r="I8997" s="1" t="str">
        <f>IFERROR(__xludf.DUMMYFUNCTION("""COMPUTED_VALUE"""),"JavaScript")</f>
        <v>JavaScript</v>
      </c>
      <c r="J8997" s="1" t="str">
        <f>IFERROR(__xludf.DUMMYFUNCTION("""COMPUTED_VALUE"""),"Ruby")</f>
        <v>Ruby</v>
      </c>
      <c r="K8997" s="1" t="str">
        <f>IFERROR(__xludf.DUMMYFUNCTION("""COMPUTED_VALUE"""),"SQL")</f>
        <v>SQL</v>
      </c>
      <c r="L8997" s="1" t="str">
        <f>IFERROR(__xludf.DUMMYFUNCTION("""COMPUTED_VALUE"""),"Swift")</f>
        <v>Swift</v>
      </c>
    </row>
    <row r="8998">
      <c r="B8998" s="1" t="str">
        <f>IFERROR(__xludf.DUMMYFUNCTION("""COMPUTED_VALUE"""),"HTML/CSS;Ruby;SQL;Other(s):")</f>
        <v>HTML/CSS;Ruby;SQL;Other(s):</v>
      </c>
      <c r="E8998" s="1" t="str">
        <f>IFERROR(__xludf.DUMMYFUNCTION("UNIQUE(SPLIT(B8998,"";""))"),"HTML/CSS")</f>
        <v>HTML/CSS</v>
      </c>
      <c r="F8998" s="1" t="str">
        <f>IFERROR(__xludf.DUMMYFUNCTION("""COMPUTED_VALUE"""),"Ruby")</f>
        <v>Ruby</v>
      </c>
      <c r="G8998" s="1" t="str">
        <f>IFERROR(__xludf.DUMMYFUNCTION("""COMPUTED_VALUE"""),"SQL")</f>
        <v>SQL</v>
      </c>
      <c r="H8998" s="1" t="str">
        <f>IFERROR(__xludf.DUMMYFUNCTION("""COMPUTED_VALUE"""),"Other(s):")</f>
        <v>Other(s):</v>
      </c>
    </row>
    <row r="8999">
      <c r="B8999" s="1" t="str">
        <f>IFERROR(__xludf.DUMMYFUNCTION("""COMPUTED_VALUE"""),"Java;Kotlin")</f>
        <v>Java;Kotlin</v>
      </c>
      <c r="E8999" s="1" t="str">
        <f>IFERROR(__xludf.DUMMYFUNCTION("UNIQUE(SPLIT(B8999,"";""))"),"Java")</f>
        <v>Java</v>
      </c>
      <c r="F8999" s="1" t="str">
        <f>IFERROR(__xludf.DUMMYFUNCTION("""COMPUTED_VALUE"""),"Kotlin")</f>
        <v>Kotlin</v>
      </c>
    </row>
    <row r="9000">
      <c r="B9000" s="1" t="str">
        <f>IFERROR(__xludf.DUMMYFUNCTION("""COMPUTED_VALUE"""),"C;Java")</f>
        <v>C;Java</v>
      </c>
      <c r="E9000" s="1" t="str">
        <f>IFERROR(__xludf.DUMMYFUNCTION("UNIQUE(SPLIT(B9000,"";""))"),"C")</f>
        <v>C</v>
      </c>
      <c r="F9000" s="1" t="str">
        <f>IFERROR(__xludf.DUMMYFUNCTION("""COMPUTED_VALUE"""),"Java")</f>
        <v>Java</v>
      </c>
    </row>
    <row r="9001">
      <c r="B9001" s="1" t="str">
        <f>IFERROR(__xludf.DUMMYFUNCTION("""COMPUTED_VALUE"""),"Bash/Shell/PowerShell;C#;HTML/CSS;JavaScript;Python;Ruby;SQL")</f>
        <v>Bash/Shell/PowerShell;C#;HTML/CSS;JavaScript;Python;Ruby;SQL</v>
      </c>
      <c r="E9001" s="1" t="str">
        <f>IFERROR(__xludf.DUMMYFUNCTION("UNIQUE(SPLIT(B9001,"";""))"),"Bash/Shell/PowerShell")</f>
        <v>Bash/Shell/PowerShell</v>
      </c>
      <c r="F9001" s="1" t="str">
        <f>IFERROR(__xludf.DUMMYFUNCTION("""COMPUTED_VALUE"""),"C#")</f>
        <v>C#</v>
      </c>
      <c r="G9001" s="1" t="str">
        <f>IFERROR(__xludf.DUMMYFUNCTION("""COMPUTED_VALUE"""),"HTML/CSS")</f>
        <v>HTML/CSS</v>
      </c>
      <c r="H9001" s="1" t="str">
        <f>IFERROR(__xludf.DUMMYFUNCTION("""COMPUTED_VALUE"""),"JavaScript")</f>
        <v>JavaScript</v>
      </c>
      <c r="I9001" s="1" t="str">
        <f>IFERROR(__xludf.DUMMYFUNCTION("""COMPUTED_VALUE"""),"Python")</f>
        <v>Python</v>
      </c>
      <c r="J9001" s="1" t="str">
        <f>IFERROR(__xludf.DUMMYFUNCTION("""COMPUTED_VALUE"""),"Ruby")</f>
        <v>Ruby</v>
      </c>
      <c r="K9001" s="1" t="str">
        <f>IFERROR(__xludf.DUMMYFUNCTION("""COMPUTED_VALUE"""),"SQL")</f>
        <v>SQL</v>
      </c>
    </row>
    <row r="9002">
      <c r="B9002" s="1" t="str">
        <f>IFERROR(__xludf.DUMMYFUNCTION("""COMPUTED_VALUE"""),"Java")</f>
        <v>Java</v>
      </c>
      <c r="E9002" s="1" t="str">
        <f>IFERROR(__xludf.DUMMYFUNCTION("UNIQUE(SPLIT(B9002,"";""))"),"Java")</f>
        <v>Java</v>
      </c>
    </row>
    <row r="9003">
      <c r="B9003" s="1" t="str">
        <f>IFERROR(__xludf.DUMMYFUNCTION("""COMPUTED_VALUE"""),"Bash/Shell/PowerShell;C++;HTML/CSS;JavaScript;Python;R")</f>
        <v>Bash/Shell/PowerShell;C++;HTML/CSS;JavaScript;Python;R</v>
      </c>
      <c r="E9003" s="1" t="str">
        <f>IFERROR(__xludf.DUMMYFUNCTION("UNIQUE(SPLIT(B9003,"";""))"),"Bash/Shell/PowerShell")</f>
        <v>Bash/Shell/PowerShell</v>
      </c>
      <c r="F9003" s="1" t="str">
        <f>IFERROR(__xludf.DUMMYFUNCTION("""COMPUTED_VALUE"""),"C++")</f>
        <v>C++</v>
      </c>
      <c r="G9003" s="1" t="str">
        <f>IFERROR(__xludf.DUMMYFUNCTION("""COMPUTED_VALUE"""),"HTML/CSS")</f>
        <v>HTML/CSS</v>
      </c>
      <c r="H9003" s="1" t="str">
        <f>IFERROR(__xludf.DUMMYFUNCTION("""COMPUTED_VALUE"""),"JavaScript")</f>
        <v>JavaScript</v>
      </c>
      <c r="I9003" s="1" t="str">
        <f>IFERROR(__xludf.DUMMYFUNCTION("""COMPUTED_VALUE"""),"Python")</f>
        <v>Python</v>
      </c>
      <c r="J9003" s="1" t="str">
        <f>IFERROR(__xludf.DUMMYFUNCTION("""COMPUTED_VALUE"""),"R")</f>
        <v>R</v>
      </c>
    </row>
    <row r="9004">
      <c r="B9004" s="1" t="str">
        <f>IFERROR(__xludf.DUMMYFUNCTION("""COMPUTED_VALUE"""),"HTML/CSS;JavaScript;Python;SQL")</f>
        <v>HTML/CSS;JavaScript;Python;SQL</v>
      </c>
      <c r="E9004" s="1" t="str">
        <f>IFERROR(__xludf.DUMMYFUNCTION("UNIQUE(SPLIT(B9004,"";""))"),"HTML/CSS")</f>
        <v>HTML/CSS</v>
      </c>
      <c r="F9004" s="1" t="str">
        <f>IFERROR(__xludf.DUMMYFUNCTION("""COMPUTED_VALUE"""),"JavaScript")</f>
        <v>JavaScript</v>
      </c>
      <c r="G9004" s="1" t="str">
        <f>IFERROR(__xludf.DUMMYFUNCTION("""COMPUTED_VALUE"""),"Python")</f>
        <v>Python</v>
      </c>
      <c r="H9004" s="1" t="str">
        <f>IFERROR(__xludf.DUMMYFUNCTION("""COMPUTED_VALUE"""),"SQL")</f>
        <v>SQL</v>
      </c>
    </row>
    <row r="9005">
      <c r="B9005" s="1" t="str">
        <f>IFERROR(__xludf.DUMMYFUNCTION("""COMPUTED_VALUE"""),"Java")</f>
        <v>Java</v>
      </c>
      <c r="E9005" s="1" t="str">
        <f>IFERROR(__xludf.DUMMYFUNCTION("UNIQUE(SPLIT(B9005,"";""))"),"Java")</f>
        <v>Java</v>
      </c>
    </row>
    <row r="9006">
      <c r="B9006" s="1" t="str">
        <f>IFERROR(__xludf.DUMMYFUNCTION("""COMPUTED_VALUE"""),"C#;HTML/CSS;JavaScript;TypeScript")</f>
        <v>C#;HTML/CSS;JavaScript;TypeScript</v>
      </c>
      <c r="E9006" s="1" t="str">
        <f>IFERROR(__xludf.DUMMYFUNCTION("UNIQUE(SPLIT(B9006,"";""))"),"C#")</f>
        <v>C#</v>
      </c>
      <c r="F9006" s="1" t="str">
        <f>IFERROR(__xludf.DUMMYFUNCTION("""COMPUTED_VALUE"""),"HTML/CSS")</f>
        <v>HTML/CSS</v>
      </c>
      <c r="G9006" s="1" t="str">
        <f>IFERROR(__xludf.DUMMYFUNCTION("""COMPUTED_VALUE"""),"JavaScript")</f>
        <v>JavaScript</v>
      </c>
      <c r="H9006" s="1" t="str">
        <f>IFERROR(__xludf.DUMMYFUNCTION("""COMPUTED_VALUE"""),"TypeScript")</f>
        <v>TypeScript</v>
      </c>
    </row>
    <row r="9007">
      <c r="B9007" s="1" t="str">
        <f>IFERROR(__xludf.DUMMYFUNCTION("""COMPUTED_VALUE"""),"Elixir;HTML/CSS;JavaScript;Ruby;Rust;SQL;TypeScript;WebAssembly")</f>
        <v>Elixir;HTML/CSS;JavaScript;Ruby;Rust;SQL;TypeScript;WebAssembly</v>
      </c>
      <c r="E9007" s="1" t="str">
        <f>IFERROR(__xludf.DUMMYFUNCTION("UNIQUE(SPLIT(B9007,"";""))"),"Elixir")</f>
        <v>Elixir</v>
      </c>
      <c r="F9007" s="1" t="str">
        <f>IFERROR(__xludf.DUMMYFUNCTION("""COMPUTED_VALUE"""),"HTML/CSS")</f>
        <v>HTML/CSS</v>
      </c>
      <c r="G9007" s="1" t="str">
        <f>IFERROR(__xludf.DUMMYFUNCTION("""COMPUTED_VALUE"""),"JavaScript")</f>
        <v>JavaScript</v>
      </c>
      <c r="H9007" s="1" t="str">
        <f>IFERROR(__xludf.DUMMYFUNCTION("""COMPUTED_VALUE"""),"Ruby")</f>
        <v>Ruby</v>
      </c>
      <c r="I9007" s="1" t="str">
        <f>IFERROR(__xludf.DUMMYFUNCTION("""COMPUTED_VALUE"""),"Rust")</f>
        <v>Rust</v>
      </c>
      <c r="J9007" s="1" t="str">
        <f>IFERROR(__xludf.DUMMYFUNCTION("""COMPUTED_VALUE"""),"SQL")</f>
        <v>SQL</v>
      </c>
      <c r="K9007" s="1" t="str">
        <f>IFERROR(__xludf.DUMMYFUNCTION("""COMPUTED_VALUE"""),"TypeScript")</f>
        <v>TypeScript</v>
      </c>
      <c r="L9007" s="1" t="str">
        <f>IFERROR(__xludf.DUMMYFUNCTION("""COMPUTED_VALUE"""),"WebAssembly")</f>
        <v>WebAssembly</v>
      </c>
    </row>
    <row r="9008">
      <c r="B9008" s="1" t="str">
        <f>IFERROR(__xludf.DUMMYFUNCTION("""COMPUTED_VALUE"""),"C#;HTML/CSS;JavaScript;SQL")</f>
        <v>C#;HTML/CSS;JavaScript;SQL</v>
      </c>
      <c r="E9008" s="1" t="str">
        <f>IFERROR(__xludf.DUMMYFUNCTION("UNIQUE(SPLIT(B9008,"";""))"),"C#")</f>
        <v>C#</v>
      </c>
      <c r="F9008" s="1" t="str">
        <f>IFERROR(__xludf.DUMMYFUNCTION("""COMPUTED_VALUE"""),"HTML/CSS")</f>
        <v>HTML/CSS</v>
      </c>
      <c r="G9008" s="1" t="str">
        <f>IFERROR(__xludf.DUMMYFUNCTION("""COMPUTED_VALUE"""),"JavaScript")</f>
        <v>JavaScript</v>
      </c>
      <c r="H9008" s="1" t="str">
        <f>IFERROR(__xludf.DUMMYFUNCTION("""COMPUTED_VALUE"""),"SQL")</f>
        <v>SQL</v>
      </c>
    </row>
    <row r="9009">
      <c r="B9009" s="1" t="str">
        <f>IFERROR(__xludf.DUMMYFUNCTION("""COMPUTED_VALUE"""),"Bash/Shell/PowerShell;C++;HTML/CSS;Python")</f>
        <v>Bash/Shell/PowerShell;C++;HTML/CSS;Python</v>
      </c>
      <c r="E9009" s="1" t="str">
        <f>IFERROR(__xludf.DUMMYFUNCTION("UNIQUE(SPLIT(B9009,"";""))"),"Bash/Shell/PowerShell")</f>
        <v>Bash/Shell/PowerShell</v>
      </c>
      <c r="F9009" s="1" t="str">
        <f>IFERROR(__xludf.DUMMYFUNCTION("""COMPUTED_VALUE"""),"C++")</f>
        <v>C++</v>
      </c>
      <c r="G9009" s="1" t="str">
        <f>IFERROR(__xludf.DUMMYFUNCTION("""COMPUTED_VALUE"""),"HTML/CSS")</f>
        <v>HTML/CSS</v>
      </c>
      <c r="H9009" s="1" t="str">
        <f>IFERROR(__xludf.DUMMYFUNCTION("""COMPUTED_VALUE"""),"Python")</f>
        <v>Python</v>
      </c>
    </row>
    <row r="9010">
      <c r="B9010" s="1" t="str">
        <f>IFERROR(__xludf.DUMMYFUNCTION("""COMPUTED_VALUE"""),"HTML/CSS;JavaScript;SQL;TypeScript")</f>
        <v>HTML/CSS;JavaScript;SQL;TypeScript</v>
      </c>
      <c r="E9010" s="1" t="str">
        <f>IFERROR(__xludf.DUMMYFUNCTION("UNIQUE(SPLIT(B9010,"";""))"),"HTML/CSS")</f>
        <v>HTML/CSS</v>
      </c>
      <c r="F9010" s="1" t="str">
        <f>IFERROR(__xludf.DUMMYFUNCTION("""COMPUTED_VALUE"""),"JavaScript")</f>
        <v>JavaScript</v>
      </c>
      <c r="G9010" s="1" t="str">
        <f>IFERROR(__xludf.DUMMYFUNCTION("""COMPUTED_VALUE"""),"SQL")</f>
        <v>SQL</v>
      </c>
      <c r="H9010" s="1" t="str">
        <f>IFERROR(__xludf.DUMMYFUNCTION("""COMPUTED_VALUE"""),"TypeScript")</f>
        <v>TypeScript</v>
      </c>
    </row>
    <row r="9011">
      <c r="B9011" s="1" t="str">
        <f>IFERROR(__xludf.DUMMYFUNCTION("""COMPUTED_VALUE"""),"HTML/CSS;Java;JavaScript;SQL")</f>
        <v>HTML/CSS;Java;JavaScript;SQL</v>
      </c>
      <c r="E9011" s="1" t="str">
        <f>IFERROR(__xludf.DUMMYFUNCTION("UNIQUE(SPLIT(B9011,"";""))"),"HTML/CSS")</f>
        <v>HTML/CSS</v>
      </c>
      <c r="F9011" s="1" t="str">
        <f>IFERROR(__xludf.DUMMYFUNCTION("""COMPUTED_VALUE"""),"Java")</f>
        <v>Java</v>
      </c>
      <c r="G9011" s="1" t="str">
        <f>IFERROR(__xludf.DUMMYFUNCTION("""COMPUTED_VALUE"""),"JavaScript")</f>
        <v>JavaScript</v>
      </c>
      <c r="H9011" s="1" t="str">
        <f>IFERROR(__xludf.DUMMYFUNCTION("""COMPUTED_VALUE"""),"SQL")</f>
        <v>SQL</v>
      </c>
    </row>
    <row r="9012">
      <c r="B9012" s="1" t="str">
        <f>IFERROR(__xludf.DUMMYFUNCTION("""COMPUTED_VALUE"""),"Bash/Shell/PowerShell;C;C++;C#;Java;Python")</f>
        <v>Bash/Shell/PowerShell;C;C++;C#;Java;Python</v>
      </c>
      <c r="E9012" s="1" t="str">
        <f>IFERROR(__xludf.DUMMYFUNCTION("UNIQUE(SPLIT(B9012,"";""))"),"Bash/Shell/PowerShell")</f>
        <v>Bash/Shell/PowerShell</v>
      </c>
      <c r="F9012" s="1" t="str">
        <f>IFERROR(__xludf.DUMMYFUNCTION("""COMPUTED_VALUE"""),"C")</f>
        <v>C</v>
      </c>
      <c r="G9012" s="1" t="str">
        <f>IFERROR(__xludf.DUMMYFUNCTION("""COMPUTED_VALUE"""),"C++")</f>
        <v>C++</v>
      </c>
      <c r="H9012" s="1" t="str">
        <f>IFERROR(__xludf.DUMMYFUNCTION("""COMPUTED_VALUE"""),"C#")</f>
        <v>C#</v>
      </c>
      <c r="I9012" s="1" t="str">
        <f>IFERROR(__xludf.DUMMYFUNCTION("""COMPUTED_VALUE"""),"Java")</f>
        <v>Java</v>
      </c>
      <c r="J9012" s="1" t="str">
        <f>IFERROR(__xludf.DUMMYFUNCTION("""COMPUTED_VALUE"""),"Python")</f>
        <v>Python</v>
      </c>
    </row>
    <row r="9013">
      <c r="B9013" s="1" t="str">
        <f>IFERROR(__xludf.DUMMYFUNCTION("""COMPUTED_VALUE"""),"Bash/Shell/PowerShell;HTML/CSS;Java;Python")</f>
        <v>Bash/Shell/PowerShell;HTML/CSS;Java;Python</v>
      </c>
      <c r="E9013" s="1" t="str">
        <f>IFERROR(__xludf.DUMMYFUNCTION("UNIQUE(SPLIT(B9013,"";""))"),"Bash/Shell/PowerShell")</f>
        <v>Bash/Shell/PowerShell</v>
      </c>
      <c r="F9013" s="1" t="str">
        <f>IFERROR(__xludf.DUMMYFUNCTION("""COMPUTED_VALUE"""),"HTML/CSS")</f>
        <v>HTML/CSS</v>
      </c>
      <c r="G9013" s="1" t="str">
        <f>IFERROR(__xludf.DUMMYFUNCTION("""COMPUTED_VALUE"""),"Java")</f>
        <v>Java</v>
      </c>
      <c r="H9013" s="1" t="str">
        <f>IFERROR(__xludf.DUMMYFUNCTION("""COMPUTED_VALUE"""),"Python")</f>
        <v>Python</v>
      </c>
    </row>
    <row r="9014">
      <c r="B9014" s="1" t="str">
        <f>IFERROR(__xludf.DUMMYFUNCTION("""COMPUTED_VALUE"""),"HTML/CSS;JavaScript;PHP;TypeScript")</f>
        <v>HTML/CSS;JavaScript;PHP;TypeScript</v>
      </c>
      <c r="E9014" s="1" t="str">
        <f>IFERROR(__xludf.DUMMYFUNCTION("UNIQUE(SPLIT(B9014,"";""))"),"HTML/CSS")</f>
        <v>HTML/CSS</v>
      </c>
      <c r="F9014" s="1" t="str">
        <f>IFERROR(__xludf.DUMMYFUNCTION("""COMPUTED_VALUE"""),"JavaScript")</f>
        <v>JavaScript</v>
      </c>
      <c r="G9014" s="1" t="str">
        <f>IFERROR(__xludf.DUMMYFUNCTION("""COMPUTED_VALUE"""),"PHP")</f>
        <v>PHP</v>
      </c>
      <c r="H9014" s="1" t="str">
        <f>IFERROR(__xludf.DUMMYFUNCTION("""COMPUTED_VALUE"""),"TypeScript")</f>
        <v>TypeScript</v>
      </c>
    </row>
    <row r="9015">
      <c r="B9015" s="1" t="str">
        <f>IFERROR(__xludf.DUMMYFUNCTION("""COMPUTED_VALUE"""),"Java;JavaScript;Python;Rust;SQL")</f>
        <v>Java;JavaScript;Python;Rust;SQL</v>
      </c>
      <c r="E9015" s="1" t="str">
        <f>IFERROR(__xludf.DUMMYFUNCTION("UNIQUE(SPLIT(B9015,"";""))"),"Java")</f>
        <v>Java</v>
      </c>
      <c r="F9015" s="1" t="str">
        <f>IFERROR(__xludf.DUMMYFUNCTION("""COMPUTED_VALUE"""),"JavaScript")</f>
        <v>JavaScript</v>
      </c>
      <c r="G9015" s="1" t="str">
        <f>IFERROR(__xludf.DUMMYFUNCTION("""COMPUTED_VALUE"""),"Python")</f>
        <v>Python</v>
      </c>
      <c r="H9015" s="1" t="str">
        <f>IFERROR(__xludf.DUMMYFUNCTION("""COMPUTED_VALUE"""),"Rust")</f>
        <v>Rust</v>
      </c>
      <c r="I9015" s="1" t="str">
        <f>IFERROR(__xludf.DUMMYFUNCTION("""COMPUTED_VALUE"""),"SQL")</f>
        <v>SQL</v>
      </c>
    </row>
    <row r="9016">
      <c r="B9016" s="1" t="str">
        <f>IFERROR(__xludf.DUMMYFUNCTION("""COMPUTED_VALUE"""),"Assembly;HTML/CSS;JavaScript;PHP;SQL")</f>
        <v>Assembly;HTML/CSS;JavaScript;PHP;SQL</v>
      </c>
      <c r="E9016" s="1" t="str">
        <f>IFERROR(__xludf.DUMMYFUNCTION("UNIQUE(SPLIT(B9016,"";""))"),"Assembly")</f>
        <v>Assembly</v>
      </c>
      <c r="F9016" s="1" t="str">
        <f>IFERROR(__xludf.DUMMYFUNCTION("""COMPUTED_VALUE"""),"HTML/CSS")</f>
        <v>HTML/CSS</v>
      </c>
      <c r="G9016" s="1" t="str">
        <f>IFERROR(__xludf.DUMMYFUNCTION("""COMPUTED_VALUE"""),"JavaScript")</f>
        <v>JavaScript</v>
      </c>
      <c r="H9016" s="1" t="str">
        <f>IFERROR(__xludf.DUMMYFUNCTION("""COMPUTED_VALUE"""),"PHP")</f>
        <v>PHP</v>
      </c>
      <c r="I9016" s="1" t="str">
        <f>IFERROR(__xludf.DUMMYFUNCTION("""COMPUTED_VALUE"""),"SQL")</f>
        <v>SQL</v>
      </c>
    </row>
    <row r="9017">
      <c r="B9017" s="1" t="str">
        <f>IFERROR(__xludf.DUMMYFUNCTION("""COMPUTED_VALUE"""),"HTML/CSS;JavaScript;SQL;TypeScript")</f>
        <v>HTML/CSS;JavaScript;SQL;TypeScript</v>
      </c>
      <c r="E9017" s="1" t="str">
        <f>IFERROR(__xludf.DUMMYFUNCTION("UNIQUE(SPLIT(B9017,"";""))"),"HTML/CSS")</f>
        <v>HTML/CSS</v>
      </c>
      <c r="F9017" s="1" t="str">
        <f>IFERROR(__xludf.DUMMYFUNCTION("""COMPUTED_VALUE"""),"JavaScript")</f>
        <v>JavaScript</v>
      </c>
      <c r="G9017" s="1" t="str">
        <f>IFERROR(__xludf.DUMMYFUNCTION("""COMPUTED_VALUE"""),"SQL")</f>
        <v>SQL</v>
      </c>
      <c r="H9017" s="1" t="str">
        <f>IFERROR(__xludf.DUMMYFUNCTION("""COMPUTED_VALUE"""),"TypeScript")</f>
        <v>TypeScript</v>
      </c>
    </row>
    <row r="9018">
      <c r="B9018" s="1" t="str">
        <f>IFERROR(__xludf.DUMMYFUNCTION("""COMPUTED_VALUE"""),"C;Java;Objective-C;Python;SQL")</f>
        <v>C;Java;Objective-C;Python;SQL</v>
      </c>
      <c r="E9018" s="1" t="str">
        <f>IFERROR(__xludf.DUMMYFUNCTION("UNIQUE(SPLIT(B9018,"";""))"),"C")</f>
        <v>C</v>
      </c>
      <c r="F9018" s="1" t="str">
        <f>IFERROR(__xludf.DUMMYFUNCTION("""COMPUTED_VALUE"""),"Java")</f>
        <v>Java</v>
      </c>
      <c r="G9018" s="1" t="str">
        <f>IFERROR(__xludf.DUMMYFUNCTION("""COMPUTED_VALUE"""),"Objective-C")</f>
        <v>Objective-C</v>
      </c>
      <c r="H9018" s="1" t="str">
        <f>IFERROR(__xludf.DUMMYFUNCTION("""COMPUTED_VALUE"""),"Python")</f>
        <v>Python</v>
      </c>
      <c r="I9018" s="1" t="str">
        <f>IFERROR(__xludf.DUMMYFUNCTION("""COMPUTED_VALUE"""),"SQL")</f>
        <v>SQL</v>
      </c>
    </row>
    <row r="9019">
      <c r="B9019" s="1" t="str">
        <f>IFERROR(__xludf.DUMMYFUNCTION("""COMPUTED_VALUE"""),"HTML/CSS;Java;JavaScript;SQL")</f>
        <v>HTML/CSS;Java;JavaScript;SQL</v>
      </c>
      <c r="E9019" s="1" t="str">
        <f>IFERROR(__xludf.DUMMYFUNCTION("UNIQUE(SPLIT(B9019,"";""))"),"HTML/CSS")</f>
        <v>HTML/CSS</v>
      </c>
      <c r="F9019" s="1" t="str">
        <f>IFERROR(__xludf.DUMMYFUNCTION("""COMPUTED_VALUE"""),"Java")</f>
        <v>Java</v>
      </c>
      <c r="G9019" s="1" t="str">
        <f>IFERROR(__xludf.DUMMYFUNCTION("""COMPUTED_VALUE"""),"JavaScript")</f>
        <v>JavaScript</v>
      </c>
      <c r="H9019" s="1" t="str">
        <f>IFERROR(__xludf.DUMMYFUNCTION("""COMPUTED_VALUE"""),"SQL")</f>
        <v>SQL</v>
      </c>
    </row>
    <row r="9020">
      <c r="B9020" s="1" t="str">
        <f>IFERROR(__xludf.DUMMYFUNCTION("""COMPUTED_VALUE"""),"HTML/CSS;JavaScript;Kotlin;Objective-C;PHP;Python;SQL")</f>
        <v>HTML/CSS;JavaScript;Kotlin;Objective-C;PHP;Python;SQL</v>
      </c>
      <c r="E9020" s="1" t="str">
        <f>IFERROR(__xludf.DUMMYFUNCTION("UNIQUE(SPLIT(B9020,"";""))"),"HTML/CSS")</f>
        <v>HTML/CSS</v>
      </c>
      <c r="F9020" s="1" t="str">
        <f>IFERROR(__xludf.DUMMYFUNCTION("""COMPUTED_VALUE"""),"JavaScript")</f>
        <v>JavaScript</v>
      </c>
      <c r="G9020" s="1" t="str">
        <f>IFERROR(__xludf.DUMMYFUNCTION("""COMPUTED_VALUE"""),"Kotlin")</f>
        <v>Kotlin</v>
      </c>
      <c r="H9020" s="1" t="str">
        <f>IFERROR(__xludf.DUMMYFUNCTION("""COMPUTED_VALUE"""),"Objective-C")</f>
        <v>Objective-C</v>
      </c>
      <c r="I9020" s="1" t="str">
        <f>IFERROR(__xludf.DUMMYFUNCTION("""COMPUTED_VALUE"""),"PHP")</f>
        <v>PHP</v>
      </c>
      <c r="J9020" s="1" t="str">
        <f>IFERROR(__xludf.DUMMYFUNCTION("""COMPUTED_VALUE"""),"Python")</f>
        <v>Python</v>
      </c>
      <c r="K9020" s="1" t="str">
        <f>IFERROR(__xludf.DUMMYFUNCTION("""COMPUTED_VALUE"""),"SQL")</f>
        <v>SQL</v>
      </c>
    </row>
    <row r="9021">
      <c r="B9021" s="1" t="str">
        <f>IFERROR(__xludf.DUMMYFUNCTION("""COMPUTED_VALUE"""),"HTML/CSS;JavaScript;PHP;SQL")</f>
        <v>HTML/CSS;JavaScript;PHP;SQL</v>
      </c>
      <c r="E9021" s="1" t="str">
        <f>IFERROR(__xludf.DUMMYFUNCTION("UNIQUE(SPLIT(B9021,"";""))"),"HTML/CSS")</f>
        <v>HTML/CSS</v>
      </c>
      <c r="F9021" s="1" t="str">
        <f>IFERROR(__xludf.DUMMYFUNCTION("""COMPUTED_VALUE"""),"JavaScript")</f>
        <v>JavaScript</v>
      </c>
      <c r="G9021" s="1" t="str">
        <f>IFERROR(__xludf.DUMMYFUNCTION("""COMPUTED_VALUE"""),"PHP")</f>
        <v>PHP</v>
      </c>
      <c r="H9021" s="1" t="str">
        <f>IFERROR(__xludf.DUMMYFUNCTION("""COMPUTED_VALUE"""),"SQL")</f>
        <v>SQL</v>
      </c>
    </row>
    <row r="9022">
      <c r="B9022" s="1" t="str">
        <f>IFERROR(__xludf.DUMMYFUNCTION("""COMPUTED_VALUE"""),"C;HTML/CSS;Java;JavaScript;PHP;SQL")</f>
        <v>C;HTML/CSS;Java;JavaScript;PHP;SQL</v>
      </c>
      <c r="E9022" s="1" t="str">
        <f>IFERROR(__xludf.DUMMYFUNCTION("UNIQUE(SPLIT(B9022,"";""))"),"C")</f>
        <v>C</v>
      </c>
      <c r="F9022" s="1" t="str">
        <f>IFERROR(__xludf.DUMMYFUNCTION("""COMPUTED_VALUE"""),"HTML/CSS")</f>
        <v>HTML/CSS</v>
      </c>
      <c r="G9022" s="1" t="str">
        <f>IFERROR(__xludf.DUMMYFUNCTION("""COMPUTED_VALUE"""),"Java")</f>
        <v>Java</v>
      </c>
      <c r="H9022" s="1" t="str">
        <f>IFERROR(__xludf.DUMMYFUNCTION("""COMPUTED_VALUE"""),"JavaScript")</f>
        <v>JavaScript</v>
      </c>
      <c r="I9022" s="1" t="str">
        <f>IFERROR(__xludf.DUMMYFUNCTION("""COMPUTED_VALUE"""),"PHP")</f>
        <v>PHP</v>
      </c>
      <c r="J9022" s="1" t="str">
        <f>IFERROR(__xludf.DUMMYFUNCTION("""COMPUTED_VALUE"""),"SQL")</f>
        <v>SQL</v>
      </c>
    </row>
    <row r="9023">
      <c r="B9023" s="1" t="str">
        <f>IFERROR(__xludf.DUMMYFUNCTION("""COMPUTED_VALUE"""),"PHP;Python;SQL")</f>
        <v>PHP;Python;SQL</v>
      </c>
      <c r="E9023" s="1" t="str">
        <f>IFERROR(__xludf.DUMMYFUNCTION("UNIQUE(SPLIT(B9023,"";""))"),"PHP")</f>
        <v>PHP</v>
      </c>
      <c r="F9023" s="1" t="str">
        <f>IFERROR(__xludf.DUMMYFUNCTION("""COMPUTED_VALUE"""),"Python")</f>
        <v>Python</v>
      </c>
      <c r="G9023" s="1" t="str">
        <f>IFERROR(__xludf.DUMMYFUNCTION("""COMPUTED_VALUE"""),"SQL")</f>
        <v>SQL</v>
      </c>
    </row>
    <row r="9024">
      <c r="B9024" s="1" t="str">
        <f>IFERROR(__xludf.DUMMYFUNCTION("""COMPUTED_VALUE"""),"C#;HTML/CSS;JavaScript;PHP;SQL;TypeScript")</f>
        <v>C#;HTML/CSS;JavaScript;PHP;SQL;TypeScript</v>
      </c>
      <c r="E9024" s="1" t="str">
        <f>IFERROR(__xludf.DUMMYFUNCTION("UNIQUE(SPLIT(B9024,"";""))"),"C#")</f>
        <v>C#</v>
      </c>
      <c r="F9024" s="1" t="str">
        <f>IFERROR(__xludf.DUMMYFUNCTION("""COMPUTED_VALUE"""),"HTML/CSS")</f>
        <v>HTML/CSS</v>
      </c>
      <c r="G9024" s="1" t="str">
        <f>IFERROR(__xludf.DUMMYFUNCTION("""COMPUTED_VALUE"""),"JavaScript")</f>
        <v>JavaScript</v>
      </c>
      <c r="H9024" s="1" t="str">
        <f>IFERROR(__xludf.DUMMYFUNCTION("""COMPUTED_VALUE"""),"PHP")</f>
        <v>PHP</v>
      </c>
      <c r="I9024" s="1" t="str">
        <f>IFERROR(__xludf.DUMMYFUNCTION("""COMPUTED_VALUE"""),"SQL")</f>
        <v>SQL</v>
      </c>
      <c r="J9024" s="1" t="str">
        <f>IFERROR(__xludf.DUMMYFUNCTION("""COMPUTED_VALUE"""),"TypeScript")</f>
        <v>TypeScript</v>
      </c>
    </row>
    <row r="9025">
      <c r="B9025" s="1" t="str">
        <f>IFERROR(__xludf.DUMMYFUNCTION("""COMPUTED_VALUE"""),"C#;HTML/CSS;JavaScript;Python;SQL;TypeScript")</f>
        <v>C#;HTML/CSS;JavaScript;Python;SQL;TypeScript</v>
      </c>
      <c r="E9025" s="1" t="str">
        <f>IFERROR(__xludf.DUMMYFUNCTION("UNIQUE(SPLIT(B9025,"";""))"),"C#")</f>
        <v>C#</v>
      </c>
      <c r="F9025" s="1" t="str">
        <f>IFERROR(__xludf.DUMMYFUNCTION("""COMPUTED_VALUE"""),"HTML/CSS")</f>
        <v>HTML/CSS</v>
      </c>
      <c r="G9025" s="1" t="str">
        <f>IFERROR(__xludf.DUMMYFUNCTION("""COMPUTED_VALUE"""),"JavaScript")</f>
        <v>JavaScript</v>
      </c>
      <c r="H9025" s="1" t="str">
        <f>IFERROR(__xludf.DUMMYFUNCTION("""COMPUTED_VALUE"""),"Python")</f>
        <v>Python</v>
      </c>
      <c r="I9025" s="1" t="str">
        <f>IFERROR(__xludf.DUMMYFUNCTION("""COMPUTED_VALUE"""),"SQL")</f>
        <v>SQL</v>
      </c>
      <c r="J9025" s="1" t="str">
        <f>IFERROR(__xludf.DUMMYFUNCTION("""COMPUTED_VALUE"""),"TypeScript")</f>
        <v>TypeScript</v>
      </c>
    </row>
    <row r="9026">
      <c r="B9026" s="1" t="str">
        <f>IFERROR(__xludf.DUMMYFUNCTION("""COMPUTED_VALUE"""),"HTML/CSS;Java;Python;R;SQL")</f>
        <v>HTML/CSS;Java;Python;R;SQL</v>
      </c>
      <c r="E9026" s="1" t="str">
        <f>IFERROR(__xludf.DUMMYFUNCTION("UNIQUE(SPLIT(B9026,"";""))"),"HTML/CSS")</f>
        <v>HTML/CSS</v>
      </c>
      <c r="F9026" s="1" t="str">
        <f>IFERROR(__xludf.DUMMYFUNCTION("""COMPUTED_VALUE"""),"Java")</f>
        <v>Java</v>
      </c>
      <c r="G9026" s="1" t="str">
        <f>IFERROR(__xludf.DUMMYFUNCTION("""COMPUTED_VALUE"""),"Python")</f>
        <v>Python</v>
      </c>
      <c r="H9026" s="1" t="str">
        <f>IFERROR(__xludf.DUMMYFUNCTION("""COMPUTED_VALUE"""),"R")</f>
        <v>R</v>
      </c>
      <c r="I9026" s="1" t="str">
        <f>IFERROR(__xludf.DUMMYFUNCTION("""COMPUTED_VALUE"""),"SQL")</f>
        <v>SQL</v>
      </c>
    </row>
    <row r="9027">
      <c r="B9027" s="1" t="str">
        <f>IFERROR(__xludf.DUMMYFUNCTION("""COMPUTED_VALUE"""),"HTML/CSS;JavaScript;Python")</f>
        <v>HTML/CSS;JavaScript;Python</v>
      </c>
      <c r="E9027" s="1" t="str">
        <f>IFERROR(__xludf.DUMMYFUNCTION("UNIQUE(SPLIT(B9027,"";""))"),"HTML/CSS")</f>
        <v>HTML/CSS</v>
      </c>
      <c r="F9027" s="1" t="str">
        <f>IFERROR(__xludf.DUMMYFUNCTION("""COMPUTED_VALUE"""),"JavaScript")</f>
        <v>JavaScript</v>
      </c>
      <c r="G9027" s="1" t="str">
        <f>IFERROR(__xludf.DUMMYFUNCTION("""COMPUTED_VALUE"""),"Python")</f>
        <v>Python</v>
      </c>
    </row>
    <row r="9028">
      <c r="B9028" s="1" t="str">
        <f>IFERROR(__xludf.DUMMYFUNCTION("""COMPUTED_VALUE"""),"Java;Kotlin;Python;Swift")</f>
        <v>Java;Kotlin;Python;Swift</v>
      </c>
      <c r="E9028" s="1" t="str">
        <f>IFERROR(__xludf.DUMMYFUNCTION("UNIQUE(SPLIT(B9028,"";""))"),"Java")</f>
        <v>Java</v>
      </c>
      <c r="F9028" s="1" t="str">
        <f>IFERROR(__xludf.DUMMYFUNCTION("""COMPUTED_VALUE"""),"Kotlin")</f>
        <v>Kotlin</v>
      </c>
      <c r="G9028" s="1" t="str">
        <f>IFERROR(__xludf.DUMMYFUNCTION("""COMPUTED_VALUE"""),"Python")</f>
        <v>Python</v>
      </c>
      <c r="H9028" s="1" t="str">
        <f>IFERROR(__xludf.DUMMYFUNCTION("""COMPUTED_VALUE"""),"Swift")</f>
        <v>Swift</v>
      </c>
    </row>
    <row r="9029">
      <c r="B9029" s="1" t="str">
        <f>IFERROR(__xludf.DUMMYFUNCTION("""COMPUTED_VALUE"""),"HTML/CSS;Java;JavaScript")</f>
        <v>HTML/CSS;Java;JavaScript</v>
      </c>
      <c r="E9029" s="1" t="str">
        <f>IFERROR(__xludf.DUMMYFUNCTION("UNIQUE(SPLIT(B9029,"";""))"),"HTML/CSS")</f>
        <v>HTML/CSS</v>
      </c>
      <c r="F9029" s="1" t="str">
        <f>IFERROR(__xludf.DUMMYFUNCTION("""COMPUTED_VALUE"""),"Java")</f>
        <v>Java</v>
      </c>
      <c r="G9029" s="1" t="str">
        <f>IFERROR(__xludf.DUMMYFUNCTION("""COMPUTED_VALUE"""),"JavaScript")</f>
        <v>JavaScript</v>
      </c>
    </row>
    <row r="9030">
      <c r="B9030" s="1" t="str">
        <f>IFERROR(__xludf.DUMMYFUNCTION("""COMPUTED_VALUE"""),"Bash/Shell/PowerShell;C++;Java;Scala")</f>
        <v>Bash/Shell/PowerShell;C++;Java;Scala</v>
      </c>
      <c r="E9030" s="1" t="str">
        <f>IFERROR(__xludf.DUMMYFUNCTION("UNIQUE(SPLIT(B9030,"";""))"),"Bash/Shell/PowerShell")</f>
        <v>Bash/Shell/PowerShell</v>
      </c>
      <c r="F9030" s="1" t="str">
        <f>IFERROR(__xludf.DUMMYFUNCTION("""COMPUTED_VALUE"""),"C++")</f>
        <v>C++</v>
      </c>
      <c r="G9030" s="1" t="str">
        <f>IFERROR(__xludf.DUMMYFUNCTION("""COMPUTED_VALUE"""),"Java")</f>
        <v>Java</v>
      </c>
      <c r="H9030" s="1" t="str">
        <f>IFERROR(__xludf.DUMMYFUNCTION("""COMPUTED_VALUE"""),"Scala")</f>
        <v>Scala</v>
      </c>
    </row>
    <row r="9031">
      <c r="B9031" s="1" t="str">
        <f>IFERROR(__xludf.DUMMYFUNCTION("""COMPUTED_VALUE"""),"JavaScript")</f>
        <v>JavaScript</v>
      </c>
      <c r="E9031" s="1" t="str">
        <f>IFERROR(__xludf.DUMMYFUNCTION("UNIQUE(SPLIT(B9031,"";""))"),"JavaScript")</f>
        <v>JavaScript</v>
      </c>
    </row>
    <row r="9032">
      <c r="B9032" s="1" t="str">
        <f>IFERROR(__xludf.DUMMYFUNCTION("""COMPUTED_VALUE"""),"HTML/CSS;JavaScript;PHP")</f>
        <v>HTML/CSS;JavaScript;PHP</v>
      </c>
      <c r="E9032" s="1" t="str">
        <f>IFERROR(__xludf.DUMMYFUNCTION("UNIQUE(SPLIT(B9032,"";""))"),"HTML/CSS")</f>
        <v>HTML/CSS</v>
      </c>
      <c r="F9032" s="1" t="str">
        <f>IFERROR(__xludf.DUMMYFUNCTION("""COMPUTED_VALUE"""),"JavaScript")</f>
        <v>JavaScript</v>
      </c>
      <c r="G9032" s="1" t="str">
        <f>IFERROR(__xludf.DUMMYFUNCTION("""COMPUTED_VALUE"""),"PHP")</f>
        <v>PHP</v>
      </c>
    </row>
    <row r="9033">
      <c r="B9033" s="1" t="str">
        <f>IFERROR(__xludf.DUMMYFUNCTION("""COMPUTED_VALUE"""),"HTML/CSS;Java;JavaScript;SQL")</f>
        <v>HTML/CSS;Java;JavaScript;SQL</v>
      </c>
      <c r="E9033" s="1" t="str">
        <f>IFERROR(__xludf.DUMMYFUNCTION("UNIQUE(SPLIT(B9033,"";""))"),"HTML/CSS")</f>
        <v>HTML/CSS</v>
      </c>
      <c r="F9033" s="1" t="str">
        <f>IFERROR(__xludf.DUMMYFUNCTION("""COMPUTED_VALUE"""),"Java")</f>
        <v>Java</v>
      </c>
      <c r="G9033" s="1" t="str">
        <f>IFERROR(__xludf.DUMMYFUNCTION("""COMPUTED_VALUE"""),"JavaScript")</f>
        <v>JavaScript</v>
      </c>
      <c r="H9033" s="1" t="str">
        <f>IFERROR(__xludf.DUMMYFUNCTION("""COMPUTED_VALUE"""),"SQL")</f>
        <v>SQL</v>
      </c>
    </row>
    <row r="9034">
      <c r="B9034" s="1" t="str">
        <f>IFERROR(__xludf.DUMMYFUNCTION("""COMPUTED_VALUE"""),"Assembly;Bash/Shell/PowerShell;C;C++;Go;Python;SQL")</f>
        <v>Assembly;Bash/Shell/PowerShell;C;C++;Go;Python;SQL</v>
      </c>
      <c r="E9034" s="1" t="str">
        <f>IFERROR(__xludf.DUMMYFUNCTION("UNIQUE(SPLIT(B9034,"";""))"),"Assembly")</f>
        <v>Assembly</v>
      </c>
      <c r="F9034" s="1" t="str">
        <f>IFERROR(__xludf.DUMMYFUNCTION("""COMPUTED_VALUE"""),"Bash/Shell/PowerShell")</f>
        <v>Bash/Shell/PowerShell</v>
      </c>
      <c r="G9034" s="1" t="str">
        <f>IFERROR(__xludf.DUMMYFUNCTION("""COMPUTED_VALUE"""),"C")</f>
        <v>C</v>
      </c>
      <c r="H9034" s="1" t="str">
        <f>IFERROR(__xludf.DUMMYFUNCTION("""COMPUTED_VALUE"""),"C++")</f>
        <v>C++</v>
      </c>
      <c r="I9034" s="1" t="str">
        <f>IFERROR(__xludf.DUMMYFUNCTION("""COMPUTED_VALUE"""),"Go")</f>
        <v>Go</v>
      </c>
      <c r="J9034" s="1" t="str">
        <f>IFERROR(__xludf.DUMMYFUNCTION("""COMPUTED_VALUE"""),"Python")</f>
        <v>Python</v>
      </c>
      <c r="K9034" s="1" t="str">
        <f>IFERROR(__xludf.DUMMYFUNCTION("""COMPUTED_VALUE"""),"SQL")</f>
        <v>SQL</v>
      </c>
    </row>
    <row r="9035">
      <c r="B9035" s="1" t="str">
        <f>IFERROR(__xludf.DUMMYFUNCTION("""COMPUTED_VALUE"""),"Bash/Shell/PowerShell;C++;Go;Python")</f>
        <v>Bash/Shell/PowerShell;C++;Go;Python</v>
      </c>
      <c r="E9035" s="1" t="str">
        <f>IFERROR(__xludf.DUMMYFUNCTION("UNIQUE(SPLIT(B9035,"";""))"),"Bash/Shell/PowerShell")</f>
        <v>Bash/Shell/PowerShell</v>
      </c>
      <c r="F9035" s="1" t="str">
        <f>IFERROR(__xludf.DUMMYFUNCTION("""COMPUTED_VALUE"""),"C++")</f>
        <v>C++</v>
      </c>
      <c r="G9035" s="1" t="str">
        <f>IFERROR(__xludf.DUMMYFUNCTION("""COMPUTED_VALUE"""),"Go")</f>
        <v>Go</v>
      </c>
      <c r="H9035" s="1" t="str">
        <f>IFERROR(__xludf.DUMMYFUNCTION("""COMPUTED_VALUE"""),"Python")</f>
        <v>Python</v>
      </c>
    </row>
    <row r="9036">
      <c r="B9036" s="1" t="str">
        <f>IFERROR(__xludf.DUMMYFUNCTION("""COMPUTED_VALUE"""),"Assembly;Bash/Shell/PowerShell;C;C++;C#;Elixir;HTML/CSS;Java;JavaScript;PHP;Python;SQL;VBA")</f>
        <v>Assembly;Bash/Shell/PowerShell;C;C++;C#;Elixir;HTML/CSS;Java;JavaScript;PHP;Python;SQL;VBA</v>
      </c>
      <c r="E9036" s="1" t="str">
        <f>IFERROR(__xludf.DUMMYFUNCTION("UNIQUE(SPLIT(B9036,"";""))"),"Assembly")</f>
        <v>Assembly</v>
      </c>
      <c r="F9036" s="1" t="str">
        <f>IFERROR(__xludf.DUMMYFUNCTION("""COMPUTED_VALUE"""),"Bash/Shell/PowerShell")</f>
        <v>Bash/Shell/PowerShell</v>
      </c>
      <c r="G9036" s="1" t="str">
        <f>IFERROR(__xludf.DUMMYFUNCTION("""COMPUTED_VALUE"""),"C")</f>
        <v>C</v>
      </c>
      <c r="H9036" s="1" t="str">
        <f>IFERROR(__xludf.DUMMYFUNCTION("""COMPUTED_VALUE"""),"C++")</f>
        <v>C++</v>
      </c>
      <c r="I9036" s="1" t="str">
        <f>IFERROR(__xludf.DUMMYFUNCTION("""COMPUTED_VALUE"""),"C#")</f>
        <v>C#</v>
      </c>
      <c r="J9036" s="1" t="str">
        <f>IFERROR(__xludf.DUMMYFUNCTION("""COMPUTED_VALUE"""),"Elixir")</f>
        <v>Elixir</v>
      </c>
      <c r="K9036" s="1" t="str">
        <f>IFERROR(__xludf.DUMMYFUNCTION("""COMPUTED_VALUE"""),"HTML/CSS")</f>
        <v>HTML/CSS</v>
      </c>
      <c r="L9036" s="1" t="str">
        <f>IFERROR(__xludf.DUMMYFUNCTION("""COMPUTED_VALUE"""),"Java")</f>
        <v>Java</v>
      </c>
      <c r="M9036" s="1" t="str">
        <f>IFERROR(__xludf.DUMMYFUNCTION("""COMPUTED_VALUE"""),"JavaScript")</f>
        <v>JavaScript</v>
      </c>
      <c r="N9036" s="1" t="str">
        <f>IFERROR(__xludf.DUMMYFUNCTION("""COMPUTED_VALUE"""),"PHP")</f>
        <v>PHP</v>
      </c>
      <c r="O9036" s="1" t="str">
        <f>IFERROR(__xludf.DUMMYFUNCTION("""COMPUTED_VALUE"""),"Python")</f>
        <v>Python</v>
      </c>
      <c r="P9036" s="1" t="str">
        <f>IFERROR(__xludf.DUMMYFUNCTION("""COMPUTED_VALUE"""),"SQL")</f>
        <v>SQL</v>
      </c>
      <c r="Q9036" s="1" t="str">
        <f>IFERROR(__xludf.DUMMYFUNCTION("""COMPUTED_VALUE"""),"VBA")</f>
        <v>VBA</v>
      </c>
    </row>
    <row r="9037">
      <c r="B9037" s="1" t="str">
        <f>IFERROR(__xludf.DUMMYFUNCTION("""COMPUTED_VALUE"""),"Java;PHP")</f>
        <v>Java;PHP</v>
      </c>
      <c r="E9037" s="1" t="str">
        <f>IFERROR(__xludf.DUMMYFUNCTION("UNIQUE(SPLIT(B9037,"";""))"),"Java")</f>
        <v>Java</v>
      </c>
      <c r="F9037" s="1" t="str">
        <f>IFERROR(__xludf.DUMMYFUNCTION("""COMPUTED_VALUE"""),"PHP")</f>
        <v>PHP</v>
      </c>
    </row>
    <row r="9038">
      <c r="B9038" s="1" t="str">
        <f>IFERROR(__xludf.DUMMYFUNCTION("""COMPUTED_VALUE"""),"Assembly;Bash/Shell/PowerShell;C;HTML/CSS;JavaScript;Python;SQL;Other(s):")</f>
        <v>Assembly;Bash/Shell/PowerShell;C;HTML/CSS;JavaScript;Python;SQL;Other(s):</v>
      </c>
      <c r="E9038" s="1" t="str">
        <f>IFERROR(__xludf.DUMMYFUNCTION("UNIQUE(SPLIT(B9038,"";""))"),"Assembly")</f>
        <v>Assembly</v>
      </c>
      <c r="F9038" s="1" t="str">
        <f>IFERROR(__xludf.DUMMYFUNCTION("""COMPUTED_VALUE"""),"Bash/Shell/PowerShell")</f>
        <v>Bash/Shell/PowerShell</v>
      </c>
      <c r="G9038" s="1" t="str">
        <f>IFERROR(__xludf.DUMMYFUNCTION("""COMPUTED_VALUE"""),"C")</f>
        <v>C</v>
      </c>
      <c r="H9038" s="1" t="str">
        <f>IFERROR(__xludf.DUMMYFUNCTION("""COMPUTED_VALUE"""),"HTML/CSS")</f>
        <v>HTML/CSS</v>
      </c>
      <c r="I9038" s="1" t="str">
        <f>IFERROR(__xludf.DUMMYFUNCTION("""COMPUTED_VALUE"""),"JavaScript")</f>
        <v>JavaScript</v>
      </c>
      <c r="J9038" s="1" t="str">
        <f>IFERROR(__xludf.DUMMYFUNCTION("""COMPUTED_VALUE"""),"Python")</f>
        <v>Python</v>
      </c>
      <c r="K9038" s="1" t="str">
        <f>IFERROR(__xludf.DUMMYFUNCTION("""COMPUTED_VALUE"""),"SQL")</f>
        <v>SQL</v>
      </c>
      <c r="L9038" s="1" t="str">
        <f>IFERROR(__xludf.DUMMYFUNCTION("""COMPUTED_VALUE"""),"Other(s):")</f>
        <v>Other(s):</v>
      </c>
    </row>
    <row r="9039">
      <c r="B9039" s="1" t="str">
        <f>IFERROR(__xludf.DUMMYFUNCTION("""COMPUTED_VALUE"""),"Bash/Shell/PowerShell;Go;Java;JavaScript;PHP;Python;SQL")</f>
        <v>Bash/Shell/PowerShell;Go;Java;JavaScript;PHP;Python;SQL</v>
      </c>
      <c r="E9039" s="1" t="str">
        <f>IFERROR(__xludf.DUMMYFUNCTION("UNIQUE(SPLIT(B9039,"";""))"),"Bash/Shell/PowerShell")</f>
        <v>Bash/Shell/PowerShell</v>
      </c>
      <c r="F9039" s="1" t="str">
        <f>IFERROR(__xludf.DUMMYFUNCTION("""COMPUTED_VALUE"""),"Go")</f>
        <v>Go</v>
      </c>
      <c r="G9039" s="1" t="str">
        <f>IFERROR(__xludf.DUMMYFUNCTION("""COMPUTED_VALUE"""),"Java")</f>
        <v>Java</v>
      </c>
      <c r="H9039" s="1" t="str">
        <f>IFERROR(__xludf.DUMMYFUNCTION("""COMPUTED_VALUE"""),"JavaScript")</f>
        <v>JavaScript</v>
      </c>
      <c r="I9039" s="1" t="str">
        <f>IFERROR(__xludf.DUMMYFUNCTION("""COMPUTED_VALUE"""),"PHP")</f>
        <v>PHP</v>
      </c>
      <c r="J9039" s="1" t="str">
        <f>IFERROR(__xludf.DUMMYFUNCTION("""COMPUTED_VALUE"""),"Python")</f>
        <v>Python</v>
      </c>
      <c r="K9039" s="1" t="str">
        <f>IFERROR(__xludf.DUMMYFUNCTION("""COMPUTED_VALUE"""),"SQL")</f>
        <v>SQL</v>
      </c>
    </row>
    <row r="9040">
      <c r="B9040" s="1" t="str">
        <f>IFERROR(__xludf.DUMMYFUNCTION("""COMPUTED_VALUE"""),"HTML/CSS;JavaScript;PHP;Python")</f>
        <v>HTML/CSS;JavaScript;PHP;Python</v>
      </c>
      <c r="E9040" s="1" t="str">
        <f>IFERROR(__xludf.DUMMYFUNCTION("UNIQUE(SPLIT(B9040,"";""))"),"HTML/CSS")</f>
        <v>HTML/CSS</v>
      </c>
      <c r="F9040" s="1" t="str">
        <f>IFERROR(__xludf.DUMMYFUNCTION("""COMPUTED_VALUE"""),"JavaScript")</f>
        <v>JavaScript</v>
      </c>
      <c r="G9040" s="1" t="str">
        <f>IFERROR(__xludf.DUMMYFUNCTION("""COMPUTED_VALUE"""),"PHP")</f>
        <v>PHP</v>
      </c>
      <c r="H9040" s="1" t="str">
        <f>IFERROR(__xludf.DUMMYFUNCTION("""COMPUTED_VALUE"""),"Python")</f>
        <v>Python</v>
      </c>
    </row>
    <row r="9041">
      <c r="B9041" s="1" t="str">
        <f>IFERROR(__xludf.DUMMYFUNCTION("""COMPUTED_VALUE"""),"C++;C#;HTML/CSS;SQL;TypeScript")</f>
        <v>C++;C#;HTML/CSS;SQL;TypeScript</v>
      </c>
      <c r="E9041" s="1" t="str">
        <f>IFERROR(__xludf.DUMMYFUNCTION("UNIQUE(SPLIT(B9041,"";""))"),"C++")</f>
        <v>C++</v>
      </c>
      <c r="F9041" s="1" t="str">
        <f>IFERROR(__xludf.DUMMYFUNCTION("""COMPUTED_VALUE"""),"C#")</f>
        <v>C#</v>
      </c>
      <c r="G9041" s="1" t="str">
        <f>IFERROR(__xludf.DUMMYFUNCTION("""COMPUTED_VALUE"""),"HTML/CSS")</f>
        <v>HTML/CSS</v>
      </c>
      <c r="H9041" s="1" t="str">
        <f>IFERROR(__xludf.DUMMYFUNCTION("""COMPUTED_VALUE"""),"SQL")</f>
        <v>SQL</v>
      </c>
      <c r="I9041" s="1" t="str">
        <f>IFERROR(__xludf.DUMMYFUNCTION("""COMPUTED_VALUE"""),"TypeScript")</f>
        <v>TypeScript</v>
      </c>
    </row>
    <row r="9042">
      <c r="B9042" s="1" t="str">
        <f>IFERROR(__xludf.DUMMYFUNCTION("""COMPUTED_VALUE"""),"Bash/Shell/PowerShell;Go;HTML/CSS;Java;JavaScript;Python;TypeScript")</f>
        <v>Bash/Shell/PowerShell;Go;HTML/CSS;Java;JavaScript;Python;TypeScript</v>
      </c>
      <c r="E9042" s="1" t="str">
        <f>IFERROR(__xludf.DUMMYFUNCTION("UNIQUE(SPLIT(B9042,"";""))"),"Bash/Shell/PowerShell")</f>
        <v>Bash/Shell/PowerShell</v>
      </c>
      <c r="F9042" s="1" t="str">
        <f>IFERROR(__xludf.DUMMYFUNCTION("""COMPUTED_VALUE"""),"Go")</f>
        <v>Go</v>
      </c>
      <c r="G9042" s="1" t="str">
        <f>IFERROR(__xludf.DUMMYFUNCTION("""COMPUTED_VALUE"""),"HTML/CSS")</f>
        <v>HTML/CSS</v>
      </c>
      <c r="H9042" s="1" t="str">
        <f>IFERROR(__xludf.DUMMYFUNCTION("""COMPUTED_VALUE"""),"Java")</f>
        <v>Java</v>
      </c>
      <c r="I9042" s="1" t="str">
        <f>IFERROR(__xludf.DUMMYFUNCTION("""COMPUTED_VALUE"""),"JavaScript")</f>
        <v>JavaScript</v>
      </c>
      <c r="J9042" s="1" t="str">
        <f>IFERROR(__xludf.DUMMYFUNCTION("""COMPUTED_VALUE"""),"Python")</f>
        <v>Python</v>
      </c>
      <c r="K9042" s="1" t="str">
        <f>IFERROR(__xludf.DUMMYFUNCTION("""COMPUTED_VALUE"""),"TypeScript")</f>
        <v>TypeScript</v>
      </c>
    </row>
    <row r="9043">
      <c r="B9043" s="1" t="str">
        <f>IFERROR(__xludf.DUMMYFUNCTION("""COMPUTED_VALUE"""),"C;C++;Java")</f>
        <v>C;C++;Java</v>
      </c>
      <c r="E9043" s="1" t="str">
        <f>IFERROR(__xludf.DUMMYFUNCTION("UNIQUE(SPLIT(B9043,"";""))"),"C")</f>
        <v>C</v>
      </c>
      <c r="F9043" s="1" t="str">
        <f>IFERROR(__xludf.DUMMYFUNCTION("""COMPUTED_VALUE"""),"C++")</f>
        <v>C++</v>
      </c>
      <c r="G9043" s="1" t="str">
        <f>IFERROR(__xludf.DUMMYFUNCTION("""COMPUTED_VALUE"""),"Java")</f>
        <v>Java</v>
      </c>
    </row>
    <row r="9044">
      <c r="B9044" s="1" t="str">
        <f>IFERROR(__xludf.DUMMYFUNCTION("""COMPUTED_VALUE"""),"Assembly;Bash/Shell/PowerShell;Go;HTML/CSS;Java;JavaScript;Python;TypeScript")</f>
        <v>Assembly;Bash/Shell/PowerShell;Go;HTML/CSS;Java;JavaScript;Python;TypeScript</v>
      </c>
      <c r="E9044" s="1" t="str">
        <f>IFERROR(__xludf.DUMMYFUNCTION("UNIQUE(SPLIT(B9044,"";""))"),"Assembly")</f>
        <v>Assembly</v>
      </c>
      <c r="F9044" s="1" t="str">
        <f>IFERROR(__xludf.DUMMYFUNCTION("""COMPUTED_VALUE"""),"Bash/Shell/PowerShell")</f>
        <v>Bash/Shell/PowerShell</v>
      </c>
      <c r="G9044" s="1" t="str">
        <f>IFERROR(__xludf.DUMMYFUNCTION("""COMPUTED_VALUE"""),"Go")</f>
        <v>Go</v>
      </c>
      <c r="H9044" s="1" t="str">
        <f>IFERROR(__xludf.DUMMYFUNCTION("""COMPUTED_VALUE"""),"HTML/CSS")</f>
        <v>HTML/CSS</v>
      </c>
      <c r="I9044" s="1" t="str">
        <f>IFERROR(__xludf.DUMMYFUNCTION("""COMPUTED_VALUE"""),"Java")</f>
        <v>Java</v>
      </c>
      <c r="J9044" s="1" t="str">
        <f>IFERROR(__xludf.DUMMYFUNCTION("""COMPUTED_VALUE"""),"JavaScript")</f>
        <v>JavaScript</v>
      </c>
      <c r="K9044" s="1" t="str">
        <f>IFERROR(__xludf.DUMMYFUNCTION("""COMPUTED_VALUE"""),"Python")</f>
        <v>Python</v>
      </c>
      <c r="L9044" s="1" t="str">
        <f>IFERROR(__xludf.DUMMYFUNCTION("""COMPUTED_VALUE"""),"TypeScript")</f>
        <v>TypeScript</v>
      </c>
    </row>
    <row r="9045">
      <c r="B9045" s="1" t="str">
        <f>IFERROR(__xludf.DUMMYFUNCTION("""COMPUTED_VALUE"""),"Python;SQL;VBA")</f>
        <v>Python;SQL;VBA</v>
      </c>
      <c r="E9045" s="1" t="str">
        <f>IFERROR(__xludf.DUMMYFUNCTION("UNIQUE(SPLIT(B9045,"";""))"),"Python")</f>
        <v>Python</v>
      </c>
      <c r="F9045" s="1" t="str">
        <f>IFERROR(__xludf.DUMMYFUNCTION("""COMPUTED_VALUE"""),"SQL")</f>
        <v>SQL</v>
      </c>
      <c r="G9045" s="1" t="str">
        <f>IFERROR(__xludf.DUMMYFUNCTION("""COMPUTED_VALUE"""),"VBA")</f>
        <v>VBA</v>
      </c>
    </row>
    <row r="9046">
      <c r="B9046" s="1" t="str">
        <f>IFERROR(__xludf.DUMMYFUNCTION("""COMPUTED_VALUE"""),"Java")</f>
        <v>Java</v>
      </c>
      <c r="E9046" s="1" t="str">
        <f>IFERROR(__xludf.DUMMYFUNCTION("UNIQUE(SPLIT(B9046,"";""))"),"Java")</f>
        <v>Java</v>
      </c>
    </row>
    <row r="9047">
      <c r="B9047" s="1" t="str">
        <f>IFERROR(__xludf.DUMMYFUNCTION("""COMPUTED_VALUE"""),"C#;HTML/CSS;JavaScript;SQL")</f>
        <v>C#;HTML/CSS;JavaScript;SQL</v>
      </c>
      <c r="E9047" s="1" t="str">
        <f>IFERROR(__xludf.DUMMYFUNCTION("UNIQUE(SPLIT(B9047,"";""))"),"C#")</f>
        <v>C#</v>
      </c>
      <c r="F9047" s="1" t="str">
        <f>IFERROR(__xludf.DUMMYFUNCTION("""COMPUTED_VALUE"""),"HTML/CSS")</f>
        <v>HTML/CSS</v>
      </c>
      <c r="G9047" s="1" t="str">
        <f>IFERROR(__xludf.DUMMYFUNCTION("""COMPUTED_VALUE"""),"JavaScript")</f>
        <v>JavaScript</v>
      </c>
      <c r="H9047" s="1" t="str">
        <f>IFERROR(__xludf.DUMMYFUNCTION("""COMPUTED_VALUE"""),"SQL")</f>
        <v>SQL</v>
      </c>
    </row>
    <row r="9048">
      <c r="B9048" s="1" t="str">
        <f>IFERROR(__xludf.DUMMYFUNCTION("""COMPUTED_VALUE"""),"Go;Java;JavaScript;Ruby;SQL")</f>
        <v>Go;Java;JavaScript;Ruby;SQL</v>
      </c>
      <c r="E9048" s="1" t="str">
        <f>IFERROR(__xludf.DUMMYFUNCTION("UNIQUE(SPLIT(B9048,"";""))"),"Go")</f>
        <v>Go</v>
      </c>
      <c r="F9048" s="1" t="str">
        <f>IFERROR(__xludf.DUMMYFUNCTION("""COMPUTED_VALUE"""),"Java")</f>
        <v>Java</v>
      </c>
      <c r="G9048" s="1" t="str">
        <f>IFERROR(__xludf.DUMMYFUNCTION("""COMPUTED_VALUE"""),"JavaScript")</f>
        <v>JavaScript</v>
      </c>
      <c r="H9048" s="1" t="str">
        <f>IFERROR(__xludf.DUMMYFUNCTION("""COMPUTED_VALUE"""),"Ruby")</f>
        <v>Ruby</v>
      </c>
      <c r="I9048" s="1" t="str">
        <f>IFERROR(__xludf.DUMMYFUNCTION("""COMPUTED_VALUE"""),"SQL")</f>
        <v>SQL</v>
      </c>
    </row>
    <row r="9049">
      <c r="B9049" s="1" t="str">
        <f>IFERROR(__xludf.DUMMYFUNCTION("""COMPUTED_VALUE"""),"Java;JavaScript")</f>
        <v>Java;JavaScript</v>
      </c>
      <c r="E9049" s="1" t="str">
        <f>IFERROR(__xludf.DUMMYFUNCTION("UNIQUE(SPLIT(B9049,"";""))"),"Java")</f>
        <v>Java</v>
      </c>
      <c r="F9049" s="1" t="str">
        <f>IFERROR(__xludf.DUMMYFUNCTION("""COMPUTED_VALUE"""),"JavaScript")</f>
        <v>JavaScript</v>
      </c>
    </row>
    <row r="9050">
      <c r="B9050" s="1" t="str">
        <f>IFERROR(__xludf.DUMMYFUNCTION("""COMPUTED_VALUE"""),"Bash/Shell/PowerShell;C#;HTML/CSS;Java;JavaScript;PHP;Python;TypeScript")</f>
        <v>Bash/Shell/PowerShell;C#;HTML/CSS;Java;JavaScript;PHP;Python;TypeScript</v>
      </c>
      <c r="E9050" s="1" t="str">
        <f>IFERROR(__xludf.DUMMYFUNCTION("UNIQUE(SPLIT(B9050,"";""))"),"Bash/Shell/PowerShell")</f>
        <v>Bash/Shell/PowerShell</v>
      </c>
      <c r="F9050" s="1" t="str">
        <f>IFERROR(__xludf.DUMMYFUNCTION("""COMPUTED_VALUE"""),"C#")</f>
        <v>C#</v>
      </c>
      <c r="G9050" s="1" t="str">
        <f>IFERROR(__xludf.DUMMYFUNCTION("""COMPUTED_VALUE"""),"HTML/CSS")</f>
        <v>HTML/CSS</v>
      </c>
      <c r="H9050" s="1" t="str">
        <f>IFERROR(__xludf.DUMMYFUNCTION("""COMPUTED_VALUE"""),"Java")</f>
        <v>Java</v>
      </c>
      <c r="I9050" s="1" t="str">
        <f>IFERROR(__xludf.DUMMYFUNCTION("""COMPUTED_VALUE"""),"JavaScript")</f>
        <v>JavaScript</v>
      </c>
      <c r="J9050" s="1" t="str">
        <f>IFERROR(__xludf.DUMMYFUNCTION("""COMPUTED_VALUE"""),"PHP")</f>
        <v>PHP</v>
      </c>
      <c r="K9050" s="1" t="str">
        <f>IFERROR(__xludf.DUMMYFUNCTION("""COMPUTED_VALUE"""),"Python")</f>
        <v>Python</v>
      </c>
      <c r="L9050" s="1" t="str">
        <f>IFERROR(__xludf.DUMMYFUNCTION("""COMPUTED_VALUE"""),"TypeScript")</f>
        <v>TypeScript</v>
      </c>
    </row>
    <row r="9051">
      <c r="B9051" s="1" t="str">
        <f>IFERROR(__xludf.DUMMYFUNCTION("""COMPUTED_VALUE"""),"C;Java;Python")</f>
        <v>C;Java;Python</v>
      </c>
      <c r="E9051" s="1" t="str">
        <f>IFERROR(__xludf.DUMMYFUNCTION("UNIQUE(SPLIT(B9051,"";""))"),"C")</f>
        <v>C</v>
      </c>
      <c r="F9051" s="1" t="str">
        <f>IFERROR(__xludf.DUMMYFUNCTION("""COMPUTED_VALUE"""),"Java")</f>
        <v>Java</v>
      </c>
      <c r="G9051" s="1" t="str">
        <f>IFERROR(__xludf.DUMMYFUNCTION("""COMPUTED_VALUE"""),"Python")</f>
        <v>Python</v>
      </c>
    </row>
    <row r="9052">
      <c r="B9052" s="1" t="str">
        <f>IFERROR(__xludf.DUMMYFUNCTION("""COMPUTED_VALUE"""),"HTML/CSS;JavaScript;PHP")</f>
        <v>HTML/CSS;JavaScript;PHP</v>
      </c>
      <c r="E9052" s="1" t="str">
        <f>IFERROR(__xludf.DUMMYFUNCTION("UNIQUE(SPLIT(B9052,"";""))"),"HTML/CSS")</f>
        <v>HTML/CSS</v>
      </c>
      <c r="F9052" s="1" t="str">
        <f>IFERROR(__xludf.DUMMYFUNCTION("""COMPUTED_VALUE"""),"JavaScript")</f>
        <v>JavaScript</v>
      </c>
      <c r="G9052" s="1" t="str">
        <f>IFERROR(__xludf.DUMMYFUNCTION("""COMPUTED_VALUE"""),"PHP")</f>
        <v>PHP</v>
      </c>
    </row>
    <row r="9053">
      <c r="B9053" s="1" t="str">
        <f>IFERROR(__xludf.DUMMYFUNCTION("""COMPUTED_VALUE"""),"C#;HTML/CSS;JavaScript;SQL;TypeScript")</f>
        <v>C#;HTML/CSS;JavaScript;SQL;TypeScript</v>
      </c>
      <c r="E9053" s="1" t="str">
        <f>IFERROR(__xludf.DUMMYFUNCTION("UNIQUE(SPLIT(B9053,"";""))"),"C#")</f>
        <v>C#</v>
      </c>
      <c r="F9053" s="1" t="str">
        <f>IFERROR(__xludf.DUMMYFUNCTION("""COMPUTED_VALUE"""),"HTML/CSS")</f>
        <v>HTML/CSS</v>
      </c>
      <c r="G9053" s="1" t="str">
        <f>IFERROR(__xludf.DUMMYFUNCTION("""COMPUTED_VALUE"""),"JavaScript")</f>
        <v>JavaScript</v>
      </c>
      <c r="H9053" s="1" t="str">
        <f>IFERROR(__xludf.DUMMYFUNCTION("""COMPUTED_VALUE"""),"SQL")</f>
        <v>SQL</v>
      </c>
      <c r="I9053" s="1" t="str">
        <f>IFERROR(__xludf.DUMMYFUNCTION("""COMPUTED_VALUE"""),"TypeScript")</f>
        <v>TypeScript</v>
      </c>
    </row>
    <row r="9054">
      <c r="B9054" s="1" t="str">
        <f>IFERROR(__xludf.DUMMYFUNCTION("""COMPUTED_VALUE"""),"Bash/Shell/PowerShell;HTML/CSS;Java;JavaScript;SQL")</f>
        <v>Bash/Shell/PowerShell;HTML/CSS;Java;JavaScript;SQL</v>
      </c>
      <c r="E9054" s="1" t="str">
        <f>IFERROR(__xludf.DUMMYFUNCTION("UNIQUE(SPLIT(B9054,"";""))"),"Bash/Shell/PowerShell")</f>
        <v>Bash/Shell/PowerShell</v>
      </c>
      <c r="F9054" s="1" t="str">
        <f>IFERROR(__xludf.DUMMYFUNCTION("""COMPUTED_VALUE"""),"HTML/CSS")</f>
        <v>HTML/CSS</v>
      </c>
      <c r="G9054" s="1" t="str">
        <f>IFERROR(__xludf.DUMMYFUNCTION("""COMPUTED_VALUE"""),"Java")</f>
        <v>Java</v>
      </c>
      <c r="H9054" s="1" t="str">
        <f>IFERROR(__xludf.DUMMYFUNCTION("""COMPUTED_VALUE"""),"JavaScript")</f>
        <v>JavaScript</v>
      </c>
      <c r="I9054" s="1" t="str">
        <f>IFERROR(__xludf.DUMMYFUNCTION("""COMPUTED_VALUE"""),"SQL")</f>
        <v>SQL</v>
      </c>
    </row>
    <row r="9055">
      <c r="B9055" s="1" t="str">
        <f>IFERROR(__xludf.DUMMYFUNCTION("""COMPUTED_VALUE"""),"Bash/Shell/PowerShell;C#;HTML/CSS;Java;JavaScript;PHP;Python;SQL;Swift;TypeScript")</f>
        <v>Bash/Shell/PowerShell;C#;HTML/CSS;Java;JavaScript;PHP;Python;SQL;Swift;TypeScript</v>
      </c>
      <c r="E9055" s="1" t="str">
        <f>IFERROR(__xludf.DUMMYFUNCTION("UNIQUE(SPLIT(B9055,"";""))"),"Bash/Shell/PowerShell")</f>
        <v>Bash/Shell/PowerShell</v>
      </c>
      <c r="F9055" s="1" t="str">
        <f>IFERROR(__xludf.DUMMYFUNCTION("""COMPUTED_VALUE"""),"C#")</f>
        <v>C#</v>
      </c>
      <c r="G9055" s="1" t="str">
        <f>IFERROR(__xludf.DUMMYFUNCTION("""COMPUTED_VALUE"""),"HTML/CSS")</f>
        <v>HTML/CSS</v>
      </c>
      <c r="H9055" s="1" t="str">
        <f>IFERROR(__xludf.DUMMYFUNCTION("""COMPUTED_VALUE"""),"Java")</f>
        <v>Java</v>
      </c>
      <c r="I9055" s="1" t="str">
        <f>IFERROR(__xludf.DUMMYFUNCTION("""COMPUTED_VALUE"""),"JavaScript")</f>
        <v>JavaScript</v>
      </c>
      <c r="J9055" s="1" t="str">
        <f>IFERROR(__xludf.DUMMYFUNCTION("""COMPUTED_VALUE"""),"PHP")</f>
        <v>PHP</v>
      </c>
      <c r="K9055" s="1" t="str">
        <f>IFERROR(__xludf.DUMMYFUNCTION("""COMPUTED_VALUE"""),"Python")</f>
        <v>Python</v>
      </c>
      <c r="L9055" s="1" t="str">
        <f>IFERROR(__xludf.DUMMYFUNCTION("""COMPUTED_VALUE"""),"SQL")</f>
        <v>SQL</v>
      </c>
      <c r="M9055" s="1" t="str">
        <f>IFERROR(__xludf.DUMMYFUNCTION("""COMPUTED_VALUE"""),"Swift")</f>
        <v>Swift</v>
      </c>
      <c r="N9055" s="1" t="str">
        <f>IFERROR(__xludf.DUMMYFUNCTION("""COMPUTED_VALUE"""),"TypeScript")</f>
        <v>TypeScript</v>
      </c>
    </row>
    <row r="9056">
      <c r="B9056" s="1" t="str">
        <f>IFERROR(__xludf.DUMMYFUNCTION("""COMPUTED_VALUE"""),"Bash/Shell/PowerShell;Java;Objective-C;Python")</f>
        <v>Bash/Shell/PowerShell;Java;Objective-C;Python</v>
      </c>
      <c r="E9056" s="1" t="str">
        <f>IFERROR(__xludf.DUMMYFUNCTION("UNIQUE(SPLIT(B9056,"";""))"),"Bash/Shell/PowerShell")</f>
        <v>Bash/Shell/PowerShell</v>
      </c>
      <c r="F9056" s="1" t="str">
        <f>IFERROR(__xludf.DUMMYFUNCTION("""COMPUTED_VALUE"""),"Java")</f>
        <v>Java</v>
      </c>
      <c r="G9056" s="1" t="str">
        <f>IFERROR(__xludf.DUMMYFUNCTION("""COMPUTED_VALUE"""),"Objective-C")</f>
        <v>Objective-C</v>
      </c>
      <c r="H9056" s="1" t="str">
        <f>IFERROR(__xludf.DUMMYFUNCTION("""COMPUTED_VALUE"""),"Python")</f>
        <v>Python</v>
      </c>
    </row>
    <row r="9057">
      <c r="B9057" s="1" t="str">
        <f>IFERROR(__xludf.DUMMYFUNCTION("""COMPUTED_VALUE"""),"C#;HTML/CSS;JavaScript;Python;SQL")</f>
        <v>C#;HTML/CSS;JavaScript;Python;SQL</v>
      </c>
      <c r="E9057" s="1" t="str">
        <f>IFERROR(__xludf.DUMMYFUNCTION("UNIQUE(SPLIT(B9057,"";""))"),"C#")</f>
        <v>C#</v>
      </c>
      <c r="F9057" s="1" t="str">
        <f>IFERROR(__xludf.DUMMYFUNCTION("""COMPUTED_VALUE"""),"HTML/CSS")</f>
        <v>HTML/CSS</v>
      </c>
      <c r="G9057" s="1" t="str">
        <f>IFERROR(__xludf.DUMMYFUNCTION("""COMPUTED_VALUE"""),"JavaScript")</f>
        <v>JavaScript</v>
      </c>
      <c r="H9057" s="1" t="str">
        <f>IFERROR(__xludf.DUMMYFUNCTION("""COMPUTED_VALUE"""),"Python")</f>
        <v>Python</v>
      </c>
      <c r="I9057" s="1" t="str">
        <f>IFERROR(__xludf.DUMMYFUNCTION("""COMPUTED_VALUE"""),"SQL")</f>
        <v>SQL</v>
      </c>
    </row>
    <row r="9058">
      <c r="B9058" s="1" t="str">
        <f>IFERROR(__xludf.DUMMYFUNCTION("""COMPUTED_VALUE"""),"Go;Python;Rust")</f>
        <v>Go;Python;Rust</v>
      </c>
      <c r="E9058" s="1" t="str">
        <f>IFERROR(__xludf.DUMMYFUNCTION("UNIQUE(SPLIT(B9058,"";""))"),"Go")</f>
        <v>Go</v>
      </c>
      <c r="F9058" s="1" t="str">
        <f>IFERROR(__xludf.DUMMYFUNCTION("""COMPUTED_VALUE"""),"Python")</f>
        <v>Python</v>
      </c>
      <c r="G9058" s="1" t="str">
        <f>IFERROR(__xludf.DUMMYFUNCTION("""COMPUTED_VALUE"""),"Rust")</f>
        <v>Rust</v>
      </c>
    </row>
    <row r="9059">
      <c r="B9059" s="1" t="str">
        <f>IFERROR(__xludf.DUMMYFUNCTION("""COMPUTED_VALUE"""),"Java;Kotlin")</f>
        <v>Java;Kotlin</v>
      </c>
      <c r="E9059" s="1" t="str">
        <f>IFERROR(__xludf.DUMMYFUNCTION("UNIQUE(SPLIT(B9059,"";""))"),"Java")</f>
        <v>Java</v>
      </c>
      <c r="F9059" s="1" t="str">
        <f>IFERROR(__xludf.DUMMYFUNCTION("""COMPUTED_VALUE"""),"Kotlin")</f>
        <v>Kotlin</v>
      </c>
    </row>
    <row r="9060">
      <c r="B9060" s="1" t="str">
        <f>IFERROR(__xludf.DUMMYFUNCTION("""COMPUTED_VALUE"""),"JavaScript;PHP;Python;SQL")</f>
        <v>JavaScript;PHP;Python;SQL</v>
      </c>
      <c r="E9060" s="1" t="str">
        <f>IFERROR(__xludf.DUMMYFUNCTION("UNIQUE(SPLIT(B9060,"";""))"),"JavaScript")</f>
        <v>JavaScript</v>
      </c>
      <c r="F9060" s="1" t="str">
        <f>IFERROR(__xludf.DUMMYFUNCTION("""COMPUTED_VALUE"""),"PHP")</f>
        <v>PHP</v>
      </c>
      <c r="G9060" s="1" t="str">
        <f>IFERROR(__xludf.DUMMYFUNCTION("""COMPUTED_VALUE"""),"Python")</f>
        <v>Python</v>
      </c>
      <c r="H9060" s="1" t="str">
        <f>IFERROR(__xludf.DUMMYFUNCTION("""COMPUTED_VALUE"""),"SQL")</f>
        <v>SQL</v>
      </c>
    </row>
    <row r="9061">
      <c r="B9061" s="1" t="str">
        <f>IFERROR(__xludf.DUMMYFUNCTION("""COMPUTED_VALUE"""),"Bash/Shell/PowerShell;C#;HTML/CSS;JavaScript;Python;SQL;TypeScript")</f>
        <v>Bash/Shell/PowerShell;C#;HTML/CSS;JavaScript;Python;SQL;TypeScript</v>
      </c>
      <c r="E9061" s="1" t="str">
        <f>IFERROR(__xludf.DUMMYFUNCTION("UNIQUE(SPLIT(B9061,"";""))"),"Bash/Shell/PowerShell")</f>
        <v>Bash/Shell/PowerShell</v>
      </c>
      <c r="F9061" s="1" t="str">
        <f>IFERROR(__xludf.DUMMYFUNCTION("""COMPUTED_VALUE"""),"C#")</f>
        <v>C#</v>
      </c>
      <c r="G9061" s="1" t="str">
        <f>IFERROR(__xludf.DUMMYFUNCTION("""COMPUTED_VALUE"""),"HTML/CSS")</f>
        <v>HTML/CSS</v>
      </c>
      <c r="H9061" s="1" t="str">
        <f>IFERROR(__xludf.DUMMYFUNCTION("""COMPUTED_VALUE"""),"JavaScript")</f>
        <v>JavaScript</v>
      </c>
      <c r="I9061" s="1" t="str">
        <f>IFERROR(__xludf.DUMMYFUNCTION("""COMPUTED_VALUE"""),"Python")</f>
        <v>Python</v>
      </c>
      <c r="J9061" s="1" t="str">
        <f>IFERROR(__xludf.DUMMYFUNCTION("""COMPUTED_VALUE"""),"SQL")</f>
        <v>SQL</v>
      </c>
      <c r="K9061" s="1" t="str">
        <f>IFERROR(__xludf.DUMMYFUNCTION("""COMPUTED_VALUE"""),"TypeScript")</f>
        <v>TypeScript</v>
      </c>
    </row>
    <row r="9062">
      <c r="B9062" s="1" t="str">
        <f>IFERROR(__xludf.DUMMYFUNCTION("""COMPUTED_VALUE"""),"Bash/Shell/PowerShell;HTML/CSS;Java;JavaScript;SQL")</f>
        <v>Bash/Shell/PowerShell;HTML/CSS;Java;JavaScript;SQL</v>
      </c>
      <c r="E9062" s="1" t="str">
        <f>IFERROR(__xludf.DUMMYFUNCTION("UNIQUE(SPLIT(B9062,"";""))"),"Bash/Shell/PowerShell")</f>
        <v>Bash/Shell/PowerShell</v>
      </c>
      <c r="F9062" s="1" t="str">
        <f>IFERROR(__xludf.DUMMYFUNCTION("""COMPUTED_VALUE"""),"HTML/CSS")</f>
        <v>HTML/CSS</v>
      </c>
      <c r="G9062" s="1" t="str">
        <f>IFERROR(__xludf.DUMMYFUNCTION("""COMPUTED_VALUE"""),"Java")</f>
        <v>Java</v>
      </c>
      <c r="H9062" s="1" t="str">
        <f>IFERROR(__xludf.DUMMYFUNCTION("""COMPUTED_VALUE"""),"JavaScript")</f>
        <v>JavaScript</v>
      </c>
      <c r="I9062" s="1" t="str">
        <f>IFERROR(__xludf.DUMMYFUNCTION("""COMPUTED_VALUE"""),"SQL")</f>
        <v>SQL</v>
      </c>
    </row>
    <row r="9063">
      <c r="B9063" s="1" t="str">
        <f>IFERROR(__xludf.DUMMYFUNCTION("""COMPUTED_VALUE"""),"C#;Clojure;Dart;HTML/CSS;JavaScript;Rust;TypeScript;WebAssembly")</f>
        <v>C#;Clojure;Dart;HTML/CSS;JavaScript;Rust;TypeScript;WebAssembly</v>
      </c>
      <c r="E9063" s="1" t="str">
        <f>IFERROR(__xludf.DUMMYFUNCTION("UNIQUE(SPLIT(B9063,"";""))"),"C#")</f>
        <v>C#</v>
      </c>
      <c r="F9063" s="1" t="str">
        <f>IFERROR(__xludf.DUMMYFUNCTION("""COMPUTED_VALUE"""),"Clojure")</f>
        <v>Clojure</v>
      </c>
      <c r="G9063" s="1" t="str">
        <f>IFERROR(__xludf.DUMMYFUNCTION("""COMPUTED_VALUE"""),"Dart")</f>
        <v>Dart</v>
      </c>
      <c r="H9063" s="1" t="str">
        <f>IFERROR(__xludf.DUMMYFUNCTION("""COMPUTED_VALUE"""),"HTML/CSS")</f>
        <v>HTML/CSS</v>
      </c>
      <c r="I9063" s="1" t="str">
        <f>IFERROR(__xludf.DUMMYFUNCTION("""COMPUTED_VALUE"""),"JavaScript")</f>
        <v>JavaScript</v>
      </c>
      <c r="J9063" s="1" t="str">
        <f>IFERROR(__xludf.DUMMYFUNCTION("""COMPUTED_VALUE"""),"Rust")</f>
        <v>Rust</v>
      </c>
      <c r="K9063" s="1" t="str">
        <f>IFERROR(__xludf.DUMMYFUNCTION("""COMPUTED_VALUE"""),"TypeScript")</f>
        <v>TypeScript</v>
      </c>
      <c r="L9063" s="1" t="str">
        <f>IFERROR(__xludf.DUMMYFUNCTION("""COMPUTED_VALUE"""),"WebAssembly")</f>
        <v>WebAssembly</v>
      </c>
    </row>
    <row r="9064">
      <c r="B9064" s="1" t="str">
        <f>IFERROR(__xludf.DUMMYFUNCTION("""COMPUTED_VALUE"""),"C;C++;Java;Scala")</f>
        <v>C;C++;Java;Scala</v>
      </c>
      <c r="E9064" s="1" t="str">
        <f>IFERROR(__xludf.DUMMYFUNCTION("UNIQUE(SPLIT(B9064,"";""))"),"C")</f>
        <v>C</v>
      </c>
      <c r="F9064" s="1" t="str">
        <f>IFERROR(__xludf.DUMMYFUNCTION("""COMPUTED_VALUE"""),"C++")</f>
        <v>C++</v>
      </c>
      <c r="G9064" s="1" t="str">
        <f>IFERROR(__xludf.DUMMYFUNCTION("""COMPUTED_VALUE"""),"Java")</f>
        <v>Java</v>
      </c>
      <c r="H9064" s="1" t="str">
        <f>IFERROR(__xludf.DUMMYFUNCTION("""COMPUTED_VALUE"""),"Scala")</f>
        <v>Scala</v>
      </c>
    </row>
    <row r="9065">
      <c r="B9065" s="1" t="str">
        <f>IFERROR(__xludf.DUMMYFUNCTION("""COMPUTED_VALUE"""),"Bash/Shell/PowerShell;C;HTML/CSS;Java;JavaScript;Objective-C;PHP;Python;SQL")</f>
        <v>Bash/Shell/PowerShell;C;HTML/CSS;Java;JavaScript;Objective-C;PHP;Python;SQL</v>
      </c>
      <c r="E9065" s="1" t="str">
        <f>IFERROR(__xludf.DUMMYFUNCTION("UNIQUE(SPLIT(B9065,"";""))"),"Bash/Shell/PowerShell")</f>
        <v>Bash/Shell/PowerShell</v>
      </c>
      <c r="F9065" s="1" t="str">
        <f>IFERROR(__xludf.DUMMYFUNCTION("""COMPUTED_VALUE"""),"C")</f>
        <v>C</v>
      </c>
      <c r="G9065" s="1" t="str">
        <f>IFERROR(__xludf.DUMMYFUNCTION("""COMPUTED_VALUE"""),"HTML/CSS")</f>
        <v>HTML/CSS</v>
      </c>
      <c r="H9065" s="1" t="str">
        <f>IFERROR(__xludf.DUMMYFUNCTION("""COMPUTED_VALUE"""),"Java")</f>
        <v>Java</v>
      </c>
      <c r="I9065" s="1" t="str">
        <f>IFERROR(__xludf.DUMMYFUNCTION("""COMPUTED_VALUE"""),"JavaScript")</f>
        <v>JavaScript</v>
      </c>
      <c r="J9065" s="1" t="str">
        <f>IFERROR(__xludf.DUMMYFUNCTION("""COMPUTED_VALUE"""),"Objective-C")</f>
        <v>Objective-C</v>
      </c>
      <c r="K9065" s="1" t="str">
        <f>IFERROR(__xludf.DUMMYFUNCTION("""COMPUTED_VALUE"""),"PHP")</f>
        <v>PHP</v>
      </c>
      <c r="L9065" s="1" t="str">
        <f>IFERROR(__xludf.DUMMYFUNCTION("""COMPUTED_VALUE"""),"Python")</f>
        <v>Python</v>
      </c>
      <c r="M9065" s="1" t="str">
        <f>IFERROR(__xludf.DUMMYFUNCTION("""COMPUTED_VALUE"""),"SQL")</f>
        <v>SQL</v>
      </c>
    </row>
    <row r="9066">
      <c r="B9066" s="1" t="str">
        <f>IFERROR(__xludf.DUMMYFUNCTION("""COMPUTED_VALUE"""),"Assembly;HTML/CSS;Java;Swift")</f>
        <v>Assembly;HTML/CSS;Java;Swift</v>
      </c>
      <c r="E9066" s="1" t="str">
        <f>IFERROR(__xludf.DUMMYFUNCTION("UNIQUE(SPLIT(B9066,"";""))"),"Assembly")</f>
        <v>Assembly</v>
      </c>
      <c r="F9066" s="1" t="str">
        <f>IFERROR(__xludf.DUMMYFUNCTION("""COMPUTED_VALUE"""),"HTML/CSS")</f>
        <v>HTML/CSS</v>
      </c>
      <c r="G9066" s="1" t="str">
        <f>IFERROR(__xludf.DUMMYFUNCTION("""COMPUTED_VALUE"""),"Java")</f>
        <v>Java</v>
      </c>
      <c r="H9066" s="1" t="str">
        <f>IFERROR(__xludf.DUMMYFUNCTION("""COMPUTED_VALUE"""),"Swift")</f>
        <v>Swift</v>
      </c>
    </row>
    <row r="9067">
      <c r="B9067" s="1" t="str">
        <f>IFERROR(__xludf.DUMMYFUNCTION("""COMPUTED_VALUE"""),"HTML/CSS;JavaScript;TypeScript")</f>
        <v>HTML/CSS;JavaScript;TypeScript</v>
      </c>
      <c r="E9067" s="1" t="str">
        <f>IFERROR(__xludf.DUMMYFUNCTION("UNIQUE(SPLIT(B9067,"";""))"),"HTML/CSS")</f>
        <v>HTML/CSS</v>
      </c>
      <c r="F9067" s="1" t="str">
        <f>IFERROR(__xludf.DUMMYFUNCTION("""COMPUTED_VALUE"""),"JavaScript")</f>
        <v>JavaScript</v>
      </c>
      <c r="G9067" s="1" t="str">
        <f>IFERROR(__xludf.DUMMYFUNCTION("""COMPUTED_VALUE"""),"TypeScript")</f>
        <v>TypeScript</v>
      </c>
    </row>
    <row r="9068">
      <c r="B9068" s="1" t="str">
        <f>IFERROR(__xludf.DUMMYFUNCTION("""COMPUTED_VALUE"""),"C;C#;Python;Swift")</f>
        <v>C;C#;Python;Swift</v>
      </c>
      <c r="E9068" s="1" t="str">
        <f>IFERROR(__xludf.DUMMYFUNCTION("UNIQUE(SPLIT(B9068,"";""))"),"C")</f>
        <v>C</v>
      </c>
      <c r="F9068" s="1" t="str">
        <f>IFERROR(__xludf.DUMMYFUNCTION("""COMPUTED_VALUE"""),"C#")</f>
        <v>C#</v>
      </c>
      <c r="G9068" s="1" t="str">
        <f>IFERROR(__xludf.DUMMYFUNCTION("""COMPUTED_VALUE"""),"Python")</f>
        <v>Python</v>
      </c>
      <c r="H9068" s="1" t="str">
        <f>IFERROR(__xludf.DUMMYFUNCTION("""COMPUTED_VALUE"""),"Swift")</f>
        <v>Swift</v>
      </c>
    </row>
    <row r="9069">
      <c r="B9069" s="1" t="str">
        <f>IFERROR(__xludf.DUMMYFUNCTION("""COMPUTED_VALUE"""),"Bash/Shell/PowerShell;C;C++;C#;HTML/CSS;JavaScript;Python;Rust;WebAssembly")</f>
        <v>Bash/Shell/PowerShell;C;C++;C#;HTML/CSS;JavaScript;Python;Rust;WebAssembly</v>
      </c>
      <c r="E9069" s="1" t="str">
        <f>IFERROR(__xludf.DUMMYFUNCTION("UNIQUE(SPLIT(B9069,"";""))"),"Bash/Shell/PowerShell")</f>
        <v>Bash/Shell/PowerShell</v>
      </c>
      <c r="F9069" s="1" t="str">
        <f>IFERROR(__xludf.DUMMYFUNCTION("""COMPUTED_VALUE"""),"C")</f>
        <v>C</v>
      </c>
      <c r="G9069" s="1" t="str">
        <f>IFERROR(__xludf.DUMMYFUNCTION("""COMPUTED_VALUE"""),"C++")</f>
        <v>C++</v>
      </c>
      <c r="H9069" s="1" t="str">
        <f>IFERROR(__xludf.DUMMYFUNCTION("""COMPUTED_VALUE"""),"C#")</f>
        <v>C#</v>
      </c>
      <c r="I9069" s="1" t="str">
        <f>IFERROR(__xludf.DUMMYFUNCTION("""COMPUTED_VALUE"""),"HTML/CSS")</f>
        <v>HTML/CSS</v>
      </c>
      <c r="J9069" s="1" t="str">
        <f>IFERROR(__xludf.DUMMYFUNCTION("""COMPUTED_VALUE"""),"JavaScript")</f>
        <v>JavaScript</v>
      </c>
      <c r="K9069" s="1" t="str">
        <f>IFERROR(__xludf.DUMMYFUNCTION("""COMPUTED_VALUE"""),"Python")</f>
        <v>Python</v>
      </c>
      <c r="L9069" s="1" t="str">
        <f>IFERROR(__xludf.DUMMYFUNCTION("""COMPUTED_VALUE"""),"Rust")</f>
        <v>Rust</v>
      </c>
      <c r="M9069" s="1" t="str">
        <f>IFERROR(__xludf.DUMMYFUNCTION("""COMPUTED_VALUE"""),"WebAssembly")</f>
        <v>WebAssembly</v>
      </c>
    </row>
    <row r="9070">
      <c r="B9070" s="1" t="str">
        <f>IFERROR(__xludf.DUMMYFUNCTION("""COMPUTED_VALUE"""),"C#;Java;JavaScript;TypeScript")</f>
        <v>C#;Java;JavaScript;TypeScript</v>
      </c>
      <c r="E9070" s="1" t="str">
        <f>IFERROR(__xludf.DUMMYFUNCTION("UNIQUE(SPLIT(B9070,"";""))"),"C#")</f>
        <v>C#</v>
      </c>
      <c r="F9070" s="1" t="str">
        <f>IFERROR(__xludf.DUMMYFUNCTION("""COMPUTED_VALUE"""),"Java")</f>
        <v>Java</v>
      </c>
      <c r="G9070" s="1" t="str">
        <f>IFERROR(__xludf.DUMMYFUNCTION("""COMPUTED_VALUE"""),"JavaScript")</f>
        <v>JavaScript</v>
      </c>
      <c r="H9070" s="1" t="str">
        <f>IFERROR(__xludf.DUMMYFUNCTION("""COMPUTED_VALUE"""),"TypeScript")</f>
        <v>TypeScript</v>
      </c>
    </row>
    <row r="9071">
      <c r="B9071" s="1" t="str">
        <f>IFERROR(__xludf.DUMMYFUNCTION("""COMPUTED_VALUE"""),"Bash/Shell/PowerShell;Java;SQL")</f>
        <v>Bash/Shell/PowerShell;Java;SQL</v>
      </c>
      <c r="E9071" s="1" t="str">
        <f>IFERROR(__xludf.DUMMYFUNCTION("UNIQUE(SPLIT(B9071,"";""))"),"Bash/Shell/PowerShell")</f>
        <v>Bash/Shell/PowerShell</v>
      </c>
      <c r="F9071" s="1" t="str">
        <f>IFERROR(__xludf.DUMMYFUNCTION("""COMPUTED_VALUE"""),"Java")</f>
        <v>Java</v>
      </c>
      <c r="G9071" s="1" t="str">
        <f>IFERROR(__xludf.DUMMYFUNCTION("""COMPUTED_VALUE"""),"SQL")</f>
        <v>SQL</v>
      </c>
    </row>
    <row r="9072">
      <c r="B9072" s="1" t="str">
        <f>IFERROR(__xludf.DUMMYFUNCTION("""COMPUTED_VALUE"""),"Assembly;C++;HTML/CSS;JavaScript;Python;Swift")</f>
        <v>Assembly;C++;HTML/CSS;JavaScript;Python;Swift</v>
      </c>
      <c r="E9072" s="1" t="str">
        <f>IFERROR(__xludf.DUMMYFUNCTION("UNIQUE(SPLIT(B9072,"";""))"),"Assembly")</f>
        <v>Assembly</v>
      </c>
      <c r="F9072" s="1" t="str">
        <f>IFERROR(__xludf.DUMMYFUNCTION("""COMPUTED_VALUE"""),"C++")</f>
        <v>C++</v>
      </c>
      <c r="G9072" s="1" t="str">
        <f>IFERROR(__xludf.DUMMYFUNCTION("""COMPUTED_VALUE"""),"HTML/CSS")</f>
        <v>HTML/CSS</v>
      </c>
      <c r="H9072" s="1" t="str">
        <f>IFERROR(__xludf.DUMMYFUNCTION("""COMPUTED_VALUE"""),"JavaScript")</f>
        <v>JavaScript</v>
      </c>
      <c r="I9072" s="1" t="str">
        <f>IFERROR(__xludf.DUMMYFUNCTION("""COMPUTED_VALUE"""),"Python")</f>
        <v>Python</v>
      </c>
      <c r="J9072" s="1" t="str">
        <f>IFERROR(__xludf.DUMMYFUNCTION("""COMPUTED_VALUE"""),"Swift")</f>
        <v>Swift</v>
      </c>
    </row>
    <row r="9073">
      <c r="B9073" s="1" t="str">
        <f>IFERROR(__xludf.DUMMYFUNCTION("""COMPUTED_VALUE"""),"Bash/Shell/PowerShell;Clojure;HTML/CSS;JavaScript;PHP;Python;R;SQL")</f>
        <v>Bash/Shell/PowerShell;Clojure;HTML/CSS;JavaScript;PHP;Python;R;SQL</v>
      </c>
      <c r="E9073" s="1" t="str">
        <f>IFERROR(__xludf.DUMMYFUNCTION("UNIQUE(SPLIT(B9073,"";""))"),"Bash/Shell/PowerShell")</f>
        <v>Bash/Shell/PowerShell</v>
      </c>
      <c r="F9073" s="1" t="str">
        <f>IFERROR(__xludf.DUMMYFUNCTION("""COMPUTED_VALUE"""),"Clojure")</f>
        <v>Clojure</v>
      </c>
      <c r="G9073" s="1" t="str">
        <f>IFERROR(__xludf.DUMMYFUNCTION("""COMPUTED_VALUE"""),"HTML/CSS")</f>
        <v>HTML/CSS</v>
      </c>
      <c r="H9073" s="1" t="str">
        <f>IFERROR(__xludf.DUMMYFUNCTION("""COMPUTED_VALUE"""),"JavaScript")</f>
        <v>JavaScript</v>
      </c>
      <c r="I9073" s="1" t="str">
        <f>IFERROR(__xludf.DUMMYFUNCTION("""COMPUTED_VALUE"""),"PHP")</f>
        <v>PHP</v>
      </c>
      <c r="J9073" s="1" t="str">
        <f>IFERROR(__xludf.DUMMYFUNCTION("""COMPUTED_VALUE"""),"Python")</f>
        <v>Python</v>
      </c>
      <c r="K9073" s="1" t="str">
        <f>IFERROR(__xludf.DUMMYFUNCTION("""COMPUTED_VALUE"""),"R")</f>
        <v>R</v>
      </c>
      <c r="L9073" s="1" t="str">
        <f>IFERROR(__xludf.DUMMYFUNCTION("""COMPUTED_VALUE"""),"SQL")</f>
        <v>SQL</v>
      </c>
    </row>
    <row r="9074">
      <c r="B9074" s="1" t="str">
        <f>IFERROR(__xludf.DUMMYFUNCTION("""COMPUTED_VALUE"""),"HTML/CSS;JavaScript;Python")</f>
        <v>HTML/CSS;JavaScript;Python</v>
      </c>
      <c r="E9074" s="1" t="str">
        <f>IFERROR(__xludf.DUMMYFUNCTION("UNIQUE(SPLIT(B9074,"";""))"),"HTML/CSS")</f>
        <v>HTML/CSS</v>
      </c>
      <c r="F9074" s="1" t="str">
        <f>IFERROR(__xludf.DUMMYFUNCTION("""COMPUTED_VALUE"""),"JavaScript")</f>
        <v>JavaScript</v>
      </c>
      <c r="G9074" s="1" t="str">
        <f>IFERROR(__xludf.DUMMYFUNCTION("""COMPUTED_VALUE"""),"Python")</f>
        <v>Python</v>
      </c>
    </row>
    <row r="9075">
      <c r="B9075" s="1" t="str">
        <f>IFERROR(__xludf.DUMMYFUNCTION("""COMPUTED_VALUE"""),"Bash/Shell/PowerShell;Elixir;PHP;Python;Ruby;Rust;SQL")</f>
        <v>Bash/Shell/PowerShell;Elixir;PHP;Python;Ruby;Rust;SQL</v>
      </c>
      <c r="E9075" s="1" t="str">
        <f>IFERROR(__xludf.DUMMYFUNCTION("UNIQUE(SPLIT(B9075,"";""))"),"Bash/Shell/PowerShell")</f>
        <v>Bash/Shell/PowerShell</v>
      </c>
      <c r="F9075" s="1" t="str">
        <f>IFERROR(__xludf.DUMMYFUNCTION("""COMPUTED_VALUE"""),"Elixir")</f>
        <v>Elixir</v>
      </c>
      <c r="G9075" s="1" t="str">
        <f>IFERROR(__xludf.DUMMYFUNCTION("""COMPUTED_VALUE"""),"PHP")</f>
        <v>PHP</v>
      </c>
      <c r="H9075" s="1" t="str">
        <f>IFERROR(__xludf.DUMMYFUNCTION("""COMPUTED_VALUE"""),"Python")</f>
        <v>Python</v>
      </c>
      <c r="I9075" s="1" t="str">
        <f>IFERROR(__xludf.DUMMYFUNCTION("""COMPUTED_VALUE"""),"Ruby")</f>
        <v>Ruby</v>
      </c>
      <c r="J9075" s="1" t="str">
        <f>IFERROR(__xludf.DUMMYFUNCTION("""COMPUTED_VALUE"""),"Rust")</f>
        <v>Rust</v>
      </c>
      <c r="K9075" s="1" t="str">
        <f>IFERROR(__xludf.DUMMYFUNCTION("""COMPUTED_VALUE"""),"SQL")</f>
        <v>SQL</v>
      </c>
    </row>
    <row r="9076">
      <c r="B9076" s="1" t="str">
        <f>IFERROR(__xludf.DUMMYFUNCTION("""COMPUTED_VALUE"""),"Java;JavaScript")</f>
        <v>Java;JavaScript</v>
      </c>
      <c r="E9076" s="1" t="str">
        <f>IFERROR(__xludf.DUMMYFUNCTION("UNIQUE(SPLIT(B9076,"";""))"),"Java")</f>
        <v>Java</v>
      </c>
      <c r="F9076" s="1" t="str">
        <f>IFERROR(__xludf.DUMMYFUNCTION("""COMPUTED_VALUE"""),"JavaScript")</f>
        <v>JavaScript</v>
      </c>
    </row>
    <row r="9077">
      <c r="B9077" s="1" t="str">
        <f>IFERROR(__xludf.DUMMYFUNCTION("""COMPUTED_VALUE"""),"HTML/CSS;Java;JavaScript;PHP;SQL;TypeScript")</f>
        <v>HTML/CSS;Java;JavaScript;PHP;SQL;TypeScript</v>
      </c>
      <c r="E9077" s="1" t="str">
        <f>IFERROR(__xludf.DUMMYFUNCTION("UNIQUE(SPLIT(B9077,"";""))"),"HTML/CSS")</f>
        <v>HTML/CSS</v>
      </c>
      <c r="F9077" s="1" t="str">
        <f>IFERROR(__xludf.DUMMYFUNCTION("""COMPUTED_VALUE"""),"Java")</f>
        <v>Java</v>
      </c>
      <c r="G9077" s="1" t="str">
        <f>IFERROR(__xludf.DUMMYFUNCTION("""COMPUTED_VALUE"""),"JavaScript")</f>
        <v>JavaScript</v>
      </c>
      <c r="H9077" s="1" t="str">
        <f>IFERROR(__xludf.DUMMYFUNCTION("""COMPUTED_VALUE"""),"PHP")</f>
        <v>PHP</v>
      </c>
      <c r="I9077" s="1" t="str">
        <f>IFERROR(__xludf.DUMMYFUNCTION("""COMPUTED_VALUE"""),"SQL")</f>
        <v>SQL</v>
      </c>
      <c r="J9077" s="1" t="str">
        <f>IFERROR(__xludf.DUMMYFUNCTION("""COMPUTED_VALUE"""),"TypeScript")</f>
        <v>TypeScript</v>
      </c>
    </row>
    <row r="9078">
      <c r="B9078" s="1" t="str">
        <f>IFERROR(__xludf.DUMMYFUNCTION("""COMPUTED_VALUE"""),"C++;Python")</f>
        <v>C++;Python</v>
      </c>
      <c r="E9078" s="1" t="str">
        <f>IFERROR(__xludf.DUMMYFUNCTION("UNIQUE(SPLIT(B9078,"";""))"),"C++")</f>
        <v>C++</v>
      </c>
      <c r="F9078" s="1" t="str">
        <f>IFERROR(__xludf.DUMMYFUNCTION("""COMPUTED_VALUE"""),"Python")</f>
        <v>Python</v>
      </c>
    </row>
    <row r="9079">
      <c r="B9079" s="1" t="str">
        <f>IFERROR(__xludf.DUMMYFUNCTION("""COMPUTED_VALUE"""),"Java;JavaScript;PHP;SQL")</f>
        <v>Java;JavaScript;PHP;SQL</v>
      </c>
      <c r="E9079" s="1" t="str">
        <f>IFERROR(__xludf.DUMMYFUNCTION("UNIQUE(SPLIT(B9079,"";""))"),"Java")</f>
        <v>Java</v>
      </c>
      <c r="F9079" s="1" t="str">
        <f>IFERROR(__xludf.DUMMYFUNCTION("""COMPUTED_VALUE"""),"JavaScript")</f>
        <v>JavaScript</v>
      </c>
      <c r="G9079" s="1" t="str">
        <f>IFERROR(__xludf.DUMMYFUNCTION("""COMPUTED_VALUE"""),"PHP")</f>
        <v>PHP</v>
      </c>
      <c r="H9079" s="1" t="str">
        <f>IFERROR(__xludf.DUMMYFUNCTION("""COMPUTED_VALUE"""),"SQL")</f>
        <v>SQL</v>
      </c>
    </row>
    <row r="9080">
      <c r="B9080" s="1" t="str">
        <f>IFERROR(__xludf.DUMMYFUNCTION("""COMPUTED_VALUE"""),"HTML/CSS;PHP;Python;SQL;VBA")</f>
        <v>HTML/CSS;PHP;Python;SQL;VBA</v>
      </c>
      <c r="E9080" s="1" t="str">
        <f>IFERROR(__xludf.DUMMYFUNCTION("UNIQUE(SPLIT(B9080,"";""))"),"HTML/CSS")</f>
        <v>HTML/CSS</v>
      </c>
      <c r="F9080" s="1" t="str">
        <f>IFERROR(__xludf.DUMMYFUNCTION("""COMPUTED_VALUE"""),"PHP")</f>
        <v>PHP</v>
      </c>
      <c r="G9080" s="1" t="str">
        <f>IFERROR(__xludf.DUMMYFUNCTION("""COMPUTED_VALUE"""),"Python")</f>
        <v>Python</v>
      </c>
      <c r="H9080" s="1" t="str">
        <f>IFERROR(__xludf.DUMMYFUNCTION("""COMPUTED_VALUE"""),"SQL")</f>
        <v>SQL</v>
      </c>
      <c r="I9080" s="1" t="str">
        <f>IFERROR(__xludf.DUMMYFUNCTION("""COMPUTED_VALUE"""),"VBA")</f>
        <v>VBA</v>
      </c>
    </row>
    <row r="9081">
      <c r="B9081" s="1" t="str">
        <f>IFERROR(__xludf.DUMMYFUNCTION("""COMPUTED_VALUE"""),"Assembly;Go")</f>
        <v>Assembly;Go</v>
      </c>
      <c r="E9081" s="1" t="str">
        <f>IFERROR(__xludf.DUMMYFUNCTION("UNIQUE(SPLIT(B9081,"";""))"),"Assembly")</f>
        <v>Assembly</v>
      </c>
      <c r="F9081" s="1" t="str">
        <f>IFERROR(__xludf.DUMMYFUNCTION("""COMPUTED_VALUE"""),"Go")</f>
        <v>Go</v>
      </c>
    </row>
    <row r="9082">
      <c r="B9082" s="1" t="str">
        <f>IFERROR(__xludf.DUMMYFUNCTION("""COMPUTED_VALUE"""),"C#;HTML/CSS;JavaScript;SQL;TypeScript;VBA")</f>
        <v>C#;HTML/CSS;JavaScript;SQL;TypeScript;VBA</v>
      </c>
      <c r="E9082" s="1" t="str">
        <f>IFERROR(__xludf.DUMMYFUNCTION("UNIQUE(SPLIT(B9082,"";""))"),"C#")</f>
        <v>C#</v>
      </c>
      <c r="F9082" s="1" t="str">
        <f>IFERROR(__xludf.DUMMYFUNCTION("""COMPUTED_VALUE"""),"HTML/CSS")</f>
        <v>HTML/CSS</v>
      </c>
      <c r="G9082" s="1" t="str">
        <f>IFERROR(__xludf.DUMMYFUNCTION("""COMPUTED_VALUE"""),"JavaScript")</f>
        <v>JavaScript</v>
      </c>
      <c r="H9082" s="1" t="str">
        <f>IFERROR(__xludf.DUMMYFUNCTION("""COMPUTED_VALUE"""),"SQL")</f>
        <v>SQL</v>
      </c>
      <c r="I9082" s="1" t="str">
        <f>IFERROR(__xludf.DUMMYFUNCTION("""COMPUTED_VALUE"""),"TypeScript")</f>
        <v>TypeScript</v>
      </c>
      <c r="J9082" s="1" t="str">
        <f>IFERROR(__xludf.DUMMYFUNCTION("""COMPUTED_VALUE"""),"VBA")</f>
        <v>VBA</v>
      </c>
    </row>
    <row r="9083">
      <c r="B9083" s="1" t="str">
        <f>IFERROR(__xludf.DUMMYFUNCTION("""COMPUTED_VALUE"""),"C;C++;C#;HTML/CSS;Java;JavaScript;PHP;Python;Scala;SQL")</f>
        <v>C;C++;C#;HTML/CSS;Java;JavaScript;PHP;Python;Scala;SQL</v>
      </c>
      <c r="E9083" s="1" t="str">
        <f>IFERROR(__xludf.DUMMYFUNCTION("UNIQUE(SPLIT(B9083,"";""))"),"C")</f>
        <v>C</v>
      </c>
      <c r="F9083" s="1" t="str">
        <f>IFERROR(__xludf.DUMMYFUNCTION("""COMPUTED_VALUE"""),"C++")</f>
        <v>C++</v>
      </c>
      <c r="G9083" s="1" t="str">
        <f>IFERROR(__xludf.DUMMYFUNCTION("""COMPUTED_VALUE"""),"C#")</f>
        <v>C#</v>
      </c>
      <c r="H9083" s="1" t="str">
        <f>IFERROR(__xludf.DUMMYFUNCTION("""COMPUTED_VALUE"""),"HTML/CSS")</f>
        <v>HTML/CSS</v>
      </c>
      <c r="I9083" s="1" t="str">
        <f>IFERROR(__xludf.DUMMYFUNCTION("""COMPUTED_VALUE"""),"Java")</f>
        <v>Java</v>
      </c>
      <c r="J9083" s="1" t="str">
        <f>IFERROR(__xludf.DUMMYFUNCTION("""COMPUTED_VALUE"""),"JavaScript")</f>
        <v>JavaScript</v>
      </c>
      <c r="K9083" s="1" t="str">
        <f>IFERROR(__xludf.DUMMYFUNCTION("""COMPUTED_VALUE"""),"PHP")</f>
        <v>PHP</v>
      </c>
      <c r="L9083" s="1" t="str">
        <f>IFERROR(__xludf.DUMMYFUNCTION("""COMPUTED_VALUE"""),"Python")</f>
        <v>Python</v>
      </c>
      <c r="M9083" s="1" t="str">
        <f>IFERROR(__xludf.DUMMYFUNCTION("""COMPUTED_VALUE"""),"Scala")</f>
        <v>Scala</v>
      </c>
      <c r="N9083" s="1" t="str">
        <f>IFERROR(__xludf.DUMMYFUNCTION("""COMPUTED_VALUE"""),"SQL")</f>
        <v>SQL</v>
      </c>
    </row>
    <row r="9084">
      <c r="B9084" s="1" t="str">
        <f>IFERROR(__xludf.DUMMYFUNCTION("""COMPUTED_VALUE"""),"Bash/Shell/PowerShell;C#;HTML/CSS;JavaScript;SQL;TypeScript;VBA")</f>
        <v>Bash/Shell/PowerShell;C#;HTML/CSS;JavaScript;SQL;TypeScript;VBA</v>
      </c>
      <c r="E9084" s="1" t="str">
        <f>IFERROR(__xludf.DUMMYFUNCTION("UNIQUE(SPLIT(B9084,"";""))"),"Bash/Shell/PowerShell")</f>
        <v>Bash/Shell/PowerShell</v>
      </c>
      <c r="F9084" s="1" t="str">
        <f>IFERROR(__xludf.DUMMYFUNCTION("""COMPUTED_VALUE"""),"C#")</f>
        <v>C#</v>
      </c>
      <c r="G9084" s="1" t="str">
        <f>IFERROR(__xludf.DUMMYFUNCTION("""COMPUTED_VALUE"""),"HTML/CSS")</f>
        <v>HTML/CSS</v>
      </c>
      <c r="H9084" s="1" t="str">
        <f>IFERROR(__xludf.DUMMYFUNCTION("""COMPUTED_VALUE"""),"JavaScript")</f>
        <v>JavaScript</v>
      </c>
      <c r="I9084" s="1" t="str">
        <f>IFERROR(__xludf.DUMMYFUNCTION("""COMPUTED_VALUE"""),"SQL")</f>
        <v>SQL</v>
      </c>
      <c r="J9084" s="1" t="str">
        <f>IFERROR(__xludf.DUMMYFUNCTION("""COMPUTED_VALUE"""),"TypeScript")</f>
        <v>TypeScript</v>
      </c>
      <c r="K9084" s="1" t="str">
        <f>IFERROR(__xludf.DUMMYFUNCTION("""COMPUTED_VALUE"""),"VBA")</f>
        <v>VBA</v>
      </c>
    </row>
    <row r="9085">
      <c r="B9085" s="1" t="str">
        <f>IFERROR(__xludf.DUMMYFUNCTION("""COMPUTED_VALUE"""),"C#;Java;Kotlin;Swift")</f>
        <v>C#;Java;Kotlin;Swift</v>
      </c>
      <c r="E9085" s="1" t="str">
        <f>IFERROR(__xludf.DUMMYFUNCTION("UNIQUE(SPLIT(B9085,"";""))"),"C#")</f>
        <v>C#</v>
      </c>
      <c r="F9085" s="1" t="str">
        <f>IFERROR(__xludf.DUMMYFUNCTION("""COMPUTED_VALUE"""),"Java")</f>
        <v>Java</v>
      </c>
      <c r="G9085" s="1" t="str">
        <f>IFERROR(__xludf.DUMMYFUNCTION("""COMPUTED_VALUE"""),"Kotlin")</f>
        <v>Kotlin</v>
      </c>
      <c r="H9085" s="1" t="str">
        <f>IFERROR(__xludf.DUMMYFUNCTION("""COMPUTED_VALUE"""),"Swift")</f>
        <v>Swift</v>
      </c>
    </row>
    <row r="9086">
      <c r="B9086" s="1" t="str">
        <f>IFERROR(__xludf.DUMMYFUNCTION("""COMPUTED_VALUE"""),"Assembly;C;C++;HTML/CSS;Java;JavaScript;TypeScript")</f>
        <v>Assembly;C;C++;HTML/CSS;Java;JavaScript;TypeScript</v>
      </c>
      <c r="E9086" s="1" t="str">
        <f>IFERROR(__xludf.DUMMYFUNCTION("UNIQUE(SPLIT(B9086,"";""))"),"Assembly")</f>
        <v>Assembly</v>
      </c>
      <c r="F9086" s="1" t="str">
        <f>IFERROR(__xludf.DUMMYFUNCTION("""COMPUTED_VALUE"""),"C")</f>
        <v>C</v>
      </c>
      <c r="G9086" s="1" t="str">
        <f>IFERROR(__xludf.DUMMYFUNCTION("""COMPUTED_VALUE"""),"C++")</f>
        <v>C++</v>
      </c>
      <c r="H9086" s="1" t="str">
        <f>IFERROR(__xludf.DUMMYFUNCTION("""COMPUTED_VALUE"""),"HTML/CSS")</f>
        <v>HTML/CSS</v>
      </c>
      <c r="I9086" s="1" t="str">
        <f>IFERROR(__xludf.DUMMYFUNCTION("""COMPUTED_VALUE"""),"Java")</f>
        <v>Java</v>
      </c>
      <c r="J9086" s="1" t="str">
        <f>IFERROR(__xludf.DUMMYFUNCTION("""COMPUTED_VALUE"""),"JavaScript")</f>
        <v>JavaScript</v>
      </c>
      <c r="K9086" s="1" t="str">
        <f>IFERROR(__xludf.DUMMYFUNCTION("""COMPUTED_VALUE"""),"TypeScript")</f>
        <v>TypeScript</v>
      </c>
    </row>
    <row r="9087">
      <c r="B9087" s="1" t="str">
        <f>IFERROR(__xludf.DUMMYFUNCTION("""COMPUTED_VALUE"""),"Go;HTML/CSS;JavaScript;Python;TypeScript;WebAssembly")</f>
        <v>Go;HTML/CSS;JavaScript;Python;TypeScript;WebAssembly</v>
      </c>
      <c r="E9087" s="1" t="str">
        <f>IFERROR(__xludf.DUMMYFUNCTION("UNIQUE(SPLIT(B9087,"";""))"),"Go")</f>
        <v>Go</v>
      </c>
      <c r="F9087" s="1" t="str">
        <f>IFERROR(__xludf.DUMMYFUNCTION("""COMPUTED_VALUE"""),"HTML/CSS")</f>
        <v>HTML/CSS</v>
      </c>
      <c r="G9087" s="1" t="str">
        <f>IFERROR(__xludf.DUMMYFUNCTION("""COMPUTED_VALUE"""),"JavaScript")</f>
        <v>JavaScript</v>
      </c>
      <c r="H9087" s="1" t="str">
        <f>IFERROR(__xludf.DUMMYFUNCTION("""COMPUTED_VALUE"""),"Python")</f>
        <v>Python</v>
      </c>
      <c r="I9087" s="1" t="str">
        <f>IFERROR(__xludf.DUMMYFUNCTION("""COMPUTED_VALUE"""),"TypeScript")</f>
        <v>TypeScript</v>
      </c>
      <c r="J9087" s="1" t="str">
        <f>IFERROR(__xludf.DUMMYFUNCTION("""COMPUTED_VALUE"""),"WebAssembly")</f>
        <v>WebAssembly</v>
      </c>
    </row>
    <row r="9088">
      <c r="B9088" s="1" t="str">
        <f>IFERROR(__xludf.DUMMYFUNCTION("""COMPUTED_VALUE"""),"C#;HTML/CSS;JavaScript;SQL;TypeScript")</f>
        <v>C#;HTML/CSS;JavaScript;SQL;TypeScript</v>
      </c>
      <c r="E9088" s="1" t="str">
        <f>IFERROR(__xludf.DUMMYFUNCTION("UNIQUE(SPLIT(B9088,"";""))"),"C#")</f>
        <v>C#</v>
      </c>
      <c r="F9088" s="1" t="str">
        <f>IFERROR(__xludf.DUMMYFUNCTION("""COMPUTED_VALUE"""),"HTML/CSS")</f>
        <v>HTML/CSS</v>
      </c>
      <c r="G9088" s="1" t="str">
        <f>IFERROR(__xludf.DUMMYFUNCTION("""COMPUTED_VALUE"""),"JavaScript")</f>
        <v>JavaScript</v>
      </c>
      <c r="H9088" s="1" t="str">
        <f>IFERROR(__xludf.DUMMYFUNCTION("""COMPUTED_VALUE"""),"SQL")</f>
        <v>SQL</v>
      </c>
      <c r="I9088" s="1" t="str">
        <f>IFERROR(__xludf.DUMMYFUNCTION("""COMPUTED_VALUE"""),"TypeScript")</f>
        <v>TypeScript</v>
      </c>
    </row>
    <row r="9089">
      <c r="B9089" s="1" t="str">
        <f>IFERROR(__xludf.DUMMYFUNCTION("""COMPUTED_VALUE"""),"HTML/CSS;JavaScript;Ruby;SQL")</f>
        <v>HTML/CSS;JavaScript;Ruby;SQL</v>
      </c>
      <c r="E9089" s="1" t="str">
        <f>IFERROR(__xludf.DUMMYFUNCTION("UNIQUE(SPLIT(B9089,"";""))"),"HTML/CSS")</f>
        <v>HTML/CSS</v>
      </c>
      <c r="F9089" s="1" t="str">
        <f>IFERROR(__xludf.DUMMYFUNCTION("""COMPUTED_VALUE"""),"JavaScript")</f>
        <v>JavaScript</v>
      </c>
      <c r="G9089" s="1" t="str">
        <f>IFERROR(__xludf.DUMMYFUNCTION("""COMPUTED_VALUE"""),"Ruby")</f>
        <v>Ruby</v>
      </c>
      <c r="H9089" s="1" t="str">
        <f>IFERROR(__xludf.DUMMYFUNCTION("""COMPUTED_VALUE"""),"SQL")</f>
        <v>SQL</v>
      </c>
    </row>
    <row r="9090">
      <c r="B9090" s="1" t="str">
        <f>IFERROR(__xludf.DUMMYFUNCTION("""COMPUTED_VALUE"""),"Bash/Shell/PowerShell;HTML/CSS;JavaScript;PHP;SQL")</f>
        <v>Bash/Shell/PowerShell;HTML/CSS;JavaScript;PHP;SQL</v>
      </c>
      <c r="E9090" s="1" t="str">
        <f>IFERROR(__xludf.DUMMYFUNCTION("UNIQUE(SPLIT(B9090,"";""))"),"Bash/Shell/PowerShell")</f>
        <v>Bash/Shell/PowerShell</v>
      </c>
      <c r="F9090" s="1" t="str">
        <f>IFERROR(__xludf.DUMMYFUNCTION("""COMPUTED_VALUE"""),"HTML/CSS")</f>
        <v>HTML/CSS</v>
      </c>
      <c r="G9090" s="1" t="str">
        <f>IFERROR(__xludf.DUMMYFUNCTION("""COMPUTED_VALUE"""),"JavaScript")</f>
        <v>JavaScript</v>
      </c>
      <c r="H9090" s="1" t="str">
        <f>IFERROR(__xludf.DUMMYFUNCTION("""COMPUTED_VALUE"""),"PHP")</f>
        <v>PHP</v>
      </c>
      <c r="I9090" s="1" t="str">
        <f>IFERROR(__xludf.DUMMYFUNCTION("""COMPUTED_VALUE"""),"SQL")</f>
        <v>SQL</v>
      </c>
    </row>
    <row r="9091">
      <c r="B9091" s="1" t="str">
        <f>IFERROR(__xludf.DUMMYFUNCTION("""COMPUTED_VALUE"""),"HTML/CSS;JavaScript;PHP;SQL")</f>
        <v>HTML/CSS;JavaScript;PHP;SQL</v>
      </c>
      <c r="E9091" s="1" t="str">
        <f>IFERROR(__xludf.DUMMYFUNCTION("UNIQUE(SPLIT(B9091,"";""))"),"HTML/CSS")</f>
        <v>HTML/CSS</v>
      </c>
      <c r="F9091" s="1" t="str">
        <f>IFERROR(__xludf.DUMMYFUNCTION("""COMPUTED_VALUE"""),"JavaScript")</f>
        <v>JavaScript</v>
      </c>
      <c r="G9091" s="1" t="str">
        <f>IFERROR(__xludf.DUMMYFUNCTION("""COMPUTED_VALUE"""),"PHP")</f>
        <v>PHP</v>
      </c>
      <c r="H9091" s="1" t="str">
        <f>IFERROR(__xludf.DUMMYFUNCTION("""COMPUTED_VALUE"""),"SQL")</f>
        <v>SQL</v>
      </c>
    </row>
    <row r="9092">
      <c r="B9092" s="1" t="str">
        <f>IFERROR(__xludf.DUMMYFUNCTION("""COMPUTED_VALUE"""),"Go;HTML/CSS;JavaScript;Ruby")</f>
        <v>Go;HTML/CSS;JavaScript;Ruby</v>
      </c>
      <c r="E9092" s="1" t="str">
        <f>IFERROR(__xludf.DUMMYFUNCTION("UNIQUE(SPLIT(B9092,"";""))"),"Go")</f>
        <v>Go</v>
      </c>
      <c r="F9092" s="1" t="str">
        <f>IFERROR(__xludf.DUMMYFUNCTION("""COMPUTED_VALUE"""),"HTML/CSS")</f>
        <v>HTML/CSS</v>
      </c>
      <c r="G9092" s="1" t="str">
        <f>IFERROR(__xludf.DUMMYFUNCTION("""COMPUTED_VALUE"""),"JavaScript")</f>
        <v>JavaScript</v>
      </c>
      <c r="H9092" s="1" t="str">
        <f>IFERROR(__xludf.DUMMYFUNCTION("""COMPUTED_VALUE"""),"Ruby")</f>
        <v>Ruby</v>
      </c>
    </row>
    <row r="9093">
      <c r="B9093" s="1" t="str">
        <f>IFERROR(__xludf.DUMMYFUNCTION("""COMPUTED_VALUE"""),"Bash/Shell/PowerShell;C#;HTML/CSS;JavaScript;Objective-C;SQL")</f>
        <v>Bash/Shell/PowerShell;C#;HTML/CSS;JavaScript;Objective-C;SQL</v>
      </c>
      <c r="E9093" s="1" t="str">
        <f>IFERROR(__xludf.DUMMYFUNCTION("UNIQUE(SPLIT(B9093,"";""))"),"Bash/Shell/PowerShell")</f>
        <v>Bash/Shell/PowerShell</v>
      </c>
      <c r="F9093" s="1" t="str">
        <f>IFERROR(__xludf.DUMMYFUNCTION("""COMPUTED_VALUE"""),"C#")</f>
        <v>C#</v>
      </c>
      <c r="G9093" s="1" t="str">
        <f>IFERROR(__xludf.DUMMYFUNCTION("""COMPUTED_VALUE"""),"HTML/CSS")</f>
        <v>HTML/CSS</v>
      </c>
      <c r="H9093" s="1" t="str">
        <f>IFERROR(__xludf.DUMMYFUNCTION("""COMPUTED_VALUE"""),"JavaScript")</f>
        <v>JavaScript</v>
      </c>
      <c r="I9093" s="1" t="str">
        <f>IFERROR(__xludf.DUMMYFUNCTION("""COMPUTED_VALUE"""),"Objective-C")</f>
        <v>Objective-C</v>
      </c>
      <c r="J9093" s="1" t="str">
        <f>IFERROR(__xludf.DUMMYFUNCTION("""COMPUTED_VALUE"""),"SQL")</f>
        <v>SQL</v>
      </c>
    </row>
    <row r="9094">
      <c r="B9094" s="1" t="str">
        <f>IFERROR(__xludf.DUMMYFUNCTION("""COMPUTED_VALUE"""),"Bash/Shell/PowerShell;Clojure;HTML/CSS;SQL")</f>
        <v>Bash/Shell/PowerShell;Clojure;HTML/CSS;SQL</v>
      </c>
      <c r="E9094" s="1" t="str">
        <f>IFERROR(__xludf.DUMMYFUNCTION("UNIQUE(SPLIT(B9094,"";""))"),"Bash/Shell/PowerShell")</f>
        <v>Bash/Shell/PowerShell</v>
      </c>
      <c r="F9094" s="1" t="str">
        <f>IFERROR(__xludf.DUMMYFUNCTION("""COMPUTED_VALUE"""),"Clojure")</f>
        <v>Clojure</v>
      </c>
      <c r="G9094" s="1" t="str">
        <f>IFERROR(__xludf.DUMMYFUNCTION("""COMPUTED_VALUE"""),"HTML/CSS")</f>
        <v>HTML/CSS</v>
      </c>
      <c r="H9094" s="1" t="str">
        <f>IFERROR(__xludf.DUMMYFUNCTION("""COMPUTED_VALUE"""),"SQL")</f>
        <v>SQL</v>
      </c>
    </row>
    <row r="9095">
      <c r="B9095" s="1" t="str">
        <f>IFERROR(__xludf.DUMMYFUNCTION("""COMPUTED_VALUE"""),"Bash/Shell/PowerShell;C#;HTML/CSS;JavaScript;SQL;TypeScript")</f>
        <v>Bash/Shell/PowerShell;C#;HTML/CSS;JavaScript;SQL;TypeScript</v>
      </c>
      <c r="E9095" s="1" t="str">
        <f>IFERROR(__xludf.DUMMYFUNCTION("UNIQUE(SPLIT(B9095,"";""))"),"Bash/Shell/PowerShell")</f>
        <v>Bash/Shell/PowerShell</v>
      </c>
      <c r="F9095" s="1" t="str">
        <f>IFERROR(__xludf.DUMMYFUNCTION("""COMPUTED_VALUE"""),"C#")</f>
        <v>C#</v>
      </c>
      <c r="G9095" s="1" t="str">
        <f>IFERROR(__xludf.DUMMYFUNCTION("""COMPUTED_VALUE"""),"HTML/CSS")</f>
        <v>HTML/CSS</v>
      </c>
      <c r="H9095" s="1" t="str">
        <f>IFERROR(__xludf.DUMMYFUNCTION("""COMPUTED_VALUE"""),"JavaScript")</f>
        <v>JavaScript</v>
      </c>
      <c r="I9095" s="1" t="str">
        <f>IFERROR(__xludf.DUMMYFUNCTION("""COMPUTED_VALUE"""),"SQL")</f>
        <v>SQL</v>
      </c>
      <c r="J9095" s="1" t="str">
        <f>IFERROR(__xludf.DUMMYFUNCTION("""COMPUTED_VALUE"""),"TypeScript")</f>
        <v>TypeScript</v>
      </c>
    </row>
    <row r="9096">
      <c r="B9096" s="1" t="str">
        <f>IFERROR(__xludf.DUMMYFUNCTION("""COMPUTED_VALUE"""),"Bash/Shell/PowerShell;HTML/CSS;JavaScript;Python;SQL")</f>
        <v>Bash/Shell/PowerShell;HTML/CSS;JavaScript;Python;SQL</v>
      </c>
      <c r="E9096" s="1" t="str">
        <f>IFERROR(__xludf.DUMMYFUNCTION("UNIQUE(SPLIT(B9096,"";""))"),"Bash/Shell/PowerShell")</f>
        <v>Bash/Shell/PowerShell</v>
      </c>
      <c r="F9096" s="1" t="str">
        <f>IFERROR(__xludf.DUMMYFUNCTION("""COMPUTED_VALUE"""),"HTML/CSS")</f>
        <v>HTML/CSS</v>
      </c>
      <c r="G9096" s="1" t="str">
        <f>IFERROR(__xludf.DUMMYFUNCTION("""COMPUTED_VALUE"""),"JavaScript")</f>
        <v>JavaScript</v>
      </c>
      <c r="H9096" s="1" t="str">
        <f>IFERROR(__xludf.DUMMYFUNCTION("""COMPUTED_VALUE"""),"Python")</f>
        <v>Python</v>
      </c>
      <c r="I9096" s="1" t="str">
        <f>IFERROR(__xludf.DUMMYFUNCTION("""COMPUTED_VALUE"""),"SQL")</f>
        <v>SQL</v>
      </c>
    </row>
    <row r="9097">
      <c r="B9097" s="1" t="str">
        <f>IFERROR(__xludf.DUMMYFUNCTION("""COMPUTED_VALUE"""),"Bash/Shell/PowerShell;C#;SQL")</f>
        <v>Bash/Shell/PowerShell;C#;SQL</v>
      </c>
      <c r="E9097" s="1" t="str">
        <f>IFERROR(__xludf.DUMMYFUNCTION("UNIQUE(SPLIT(B9097,"";""))"),"Bash/Shell/PowerShell")</f>
        <v>Bash/Shell/PowerShell</v>
      </c>
      <c r="F9097" s="1" t="str">
        <f>IFERROR(__xludf.DUMMYFUNCTION("""COMPUTED_VALUE"""),"C#")</f>
        <v>C#</v>
      </c>
      <c r="G9097" s="1" t="str">
        <f>IFERROR(__xludf.DUMMYFUNCTION("""COMPUTED_VALUE"""),"SQL")</f>
        <v>SQL</v>
      </c>
    </row>
    <row r="9098">
      <c r="B9098" s="1" t="str">
        <f>IFERROR(__xludf.DUMMYFUNCTION("""COMPUTED_VALUE"""),"C#;HTML/CSS;PHP;SQL;Other(s):")</f>
        <v>C#;HTML/CSS;PHP;SQL;Other(s):</v>
      </c>
      <c r="E9098" s="1" t="str">
        <f>IFERROR(__xludf.DUMMYFUNCTION("UNIQUE(SPLIT(B9098,"";""))"),"C#")</f>
        <v>C#</v>
      </c>
      <c r="F9098" s="1" t="str">
        <f>IFERROR(__xludf.DUMMYFUNCTION("""COMPUTED_VALUE"""),"HTML/CSS")</f>
        <v>HTML/CSS</v>
      </c>
      <c r="G9098" s="1" t="str">
        <f>IFERROR(__xludf.DUMMYFUNCTION("""COMPUTED_VALUE"""),"PHP")</f>
        <v>PHP</v>
      </c>
      <c r="H9098" s="1" t="str">
        <f>IFERROR(__xludf.DUMMYFUNCTION("""COMPUTED_VALUE"""),"SQL")</f>
        <v>SQL</v>
      </c>
      <c r="I9098" s="1" t="str">
        <f>IFERROR(__xludf.DUMMYFUNCTION("""COMPUTED_VALUE"""),"Other(s):")</f>
        <v>Other(s):</v>
      </c>
    </row>
    <row r="9099">
      <c r="B9099" s="1" t="str">
        <f>IFERROR(__xludf.DUMMYFUNCTION("""COMPUTED_VALUE"""),"C;C#;HTML/CSS;JavaScript;PHP;Python;SQL")</f>
        <v>C;C#;HTML/CSS;JavaScript;PHP;Python;SQL</v>
      </c>
      <c r="E9099" s="1" t="str">
        <f>IFERROR(__xludf.DUMMYFUNCTION("UNIQUE(SPLIT(B9099,"";""))"),"C")</f>
        <v>C</v>
      </c>
      <c r="F9099" s="1" t="str">
        <f>IFERROR(__xludf.DUMMYFUNCTION("""COMPUTED_VALUE"""),"C#")</f>
        <v>C#</v>
      </c>
      <c r="G9099" s="1" t="str">
        <f>IFERROR(__xludf.DUMMYFUNCTION("""COMPUTED_VALUE"""),"HTML/CSS")</f>
        <v>HTML/CSS</v>
      </c>
      <c r="H9099" s="1" t="str">
        <f>IFERROR(__xludf.DUMMYFUNCTION("""COMPUTED_VALUE"""),"JavaScript")</f>
        <v>JavaScript</v>
      </c>
      <c r="I9099" s="1" t="str">
        <f>IFERROR(__xludf.DUMMYFUNCTION("""COMPUTED_VALUE"""),"PHP")</f>
        <v>PHP</v>
      </c>
      <c r="J9099" s="1" t="str">
        <f>IFERROR(__xludf.DUMMYFUNCTION("""COMPUTED_VALUE"""),"Python")</f>
        <v>Python</v>
      </c>
      <c r="K9099" s="1" t="str">
        <f>IFERROR(__xludf.DUMMYFUNCTION("""COMPUTED_VALUE"""),"SQL")</f>
        <v>SQL</v>
      </c>
    </row>
    <row r="9100">
      <c r="B9100" s="1" t="str">
        <f>IFERROR(__xludf.DUMMYFUNCTION("""COMPUTED_VALUE"""),"Go;HTML/CSS;JavaScript;PHP;Python;SQL;TypeScript")</f>
        <v>Go;HTML/CSS;JavaScript;PHP;Python;SQL;TypeScript</v>
      </c>
      <c r="E9100" s="1" t="str">
        <f>IFERROR(__xludf.DUMMYFUNCTION("UNIQUE(SPLIT(B9100,"";""))"),"Go")</f>
        <v>Go</v>
      </c>
      <c r="F9100" s="1" t="str">
        <f>IFERROR(__xludf.DUMMYFUNCTION("""COMPUTED_VALUE"""),"HTML/CSS")</f>
        <v>HTML/CSS</v>
      </c>
      <c r="G9100" s="1" t="str">
        <f>IFERROR(__xludf.DUMMYFUNCTION("""COMPUTED_VALUE"""),"JavaScript")</f>
        <v>JavaScript</v>
      </c>
      <c r="H9100" s="1" t="str">
        <f>IFERROR(__xludf.DUMMYFUNCTION("""COMPUTED_VALUE"""),"PHP")</f>
        <v>PHP</v>
      </c>
      <c r="I9100" s="1" t="str">
        <f>IFERROR(__xludf.DUMMYFUNCTION("""COMPUTED_VALUE"""),"Python")</f>
        <v>Python</v>
      </c>
      <c r="J9100" s="1" t="str">
        <f>IFERROR(__xludf.DUMMYFUNCTION("""COMPUTED_VALUE"""),"SQL")</f>
        <v>SQL</v>
      </c>
      <c r="K9100" s="1" t="str">
        <f>IFERROR(__xludf.DUMMYFUNCTION("""COMPUTED_VALUE"""),"TypeScript")</f>
        <v>TypeScript</v>
      </c>
    </row>
    <row r="9101">
      <c r="B9101" s="1" t="str">
        <f>IFERROR(__xludf.DUMMYFUNCTION("""COMPUTED_VALUE"""),"Bash/Shell/PowerShell;Go;Java;Python")</f>
        <v>Bash/Shell/PowerShell;Go;Java;Python</v>
      </c>
      <c r="E9101" s="1" t="str">
        <f>IFERROR(__xludf.DUMMYFUNCTION("UNIQUE(SPLIT(B9101,"";""))"),"Bash/Shell/PowerShell")</f>
        <v>Bash/Shell/PowerShell</v>
      </c>
      <c r="F9101" s="1" t="str">
        <f>IFERROR(__xludf.DUMMYFUNCTION("""COMPUTED_VALUE"""),"Go")</f>
        <v>Go</v>
      </c>
      <c r="G9101" s="1" t="str">
        <f>IFERROR(__xludf.DUMMYFUNCTION("""COMPUTED_VALUE"""),"Java")</f>
        <v>Java</v>
      </c>
      <c r="H9101" s="1" t="str">
        <f>IFERROR(__xludf.DUMMYFUNCTION("""COMPUTED_VALUE"""),"Python")</f>
        <v>Python</v>
      </c>
    </row>
    <row r="9102">
      <c r="B9102" s="1" t="str">
        <f>IFERROR(__xludf.DUMMYFUNCTION("""COMPUTED_VALUE"""),"C++;JavaScript;SQL;TypeScript")</f>
        <v>C++;JavaScript;SQL;TypeScript</v>
      </c>
      <c r="E9102" s="1" t="str">
        <f>IFERROR(__xludf.DUMMYFUNCTION("UNIQUE(SPLIT(B9102,"";""))"),"C++")</f>
        <v>C++</v>
      </c>
      <c r="F9102" s="1" t="str">
        <f>IFERROR(__xludf.DUMMYFUNCTION("""COMPUTED_VALUE"""),"JavaScript")</f>
        <v>JavaScript</v>
      </c>
      <c r="G9102" s="1" t="str">
        <f>IFERROR(__xludf.DUMMYFUNCTION("""COMPUTED_VALUE"""),"SQL")</f>
        <v>SQL</v>
      </c>
      <c r="H9102" s="1" t="str">
        <f>IFERROR(__xludf.DUMMYFUNCTION("""COMPUTED_VALUE"""),"TypeScript")</f>
        <v>TypeScript</v>
      </c>
    </row>
    <row r="9103">
      <c r="B9103" s="1" t="str">
        <f>IFERROR(__xludf.DUMMYFUNCTION("""COMPUTED_VALUE"""),"Bash/Shell/PowerShell;Java;Python;Scala;SQL")</f>
        <v>Bash/Shell/PowerShell;Java;Python;Scala;SQL</v>
      </c>
      <c r="E9103" s="1" t="str">
        <f>IFERROR(__xludf.DUMMYFUNCTION("UNIQUE(SPLIT(B9103,"";""))"),"Bash/Shell/PowerShell")</f>
        <v>Bash/Shell/PowerShell</v>
      </c>
      <c r="F9103" s="1" t="str">
        <f>IFERROR(__xludf.DUMMYFUNCTION("""COMPUTED_VALUE"""),"Java")</f>
        <v>Java</v>
      </c>
      <c r="G9103" s="1" t="str">
        <f>IFERROR(__xludf.DUMMYFUNCTION("""COMPUTED_VALUE"""),"Python")</f>
        <v>Python</v>
      </c>
      <c r="H9103" s="1" t="str">
        <f>IFERROR(__xludf.DUMMYFUNCTION("""COMPUTED_VALUE"""),"Scala")</f>
        <v>Scala</v>
      </c>
      <c r="I9103" s="1" t="str">
        <f>IFERROR(__xludf.DUMMYFUNCTION("""COMPUTED_VALUE"""),"SQL")</f>
        <v>SQL</v>
      </c>
    </row>
    <row r="9104">
      <c r="B9104" s="1" t="str">
        <f>IFERROR(__xludf.DUMMYFUNCTION("""COMPUTED_VALUE"""),"Bash/Shell/PowerShell;Erlang;Go;HTML/CSS;JavaScript;PHP;Python;SQL")</f>
        <v>Bash/Shell/PowerShell;Erlang;Go;HTML/CSS;JavaScript;PHP;Python;SQL</v>
      </c>
      <c r="E9104" s="1" t="str">
        <f>IFERROR(__xludf.DUMMYFUNCTION("UNIQUE(SPLIT(B9104,"";""))"),"Bash/Shell/PowerShell")</f>
        <v>Bash/Shell/PowerShell</v>
      </c>
      <c r="F9104" s="1" t="str">
        <f>IFERROR(__xludf.DUMMYFUNCTION("""COMPUTED_VALUE"""),"Erlang")</f>
        <v>Erlang</v>
      </c>
      <c r="G9104" s="1" t="str">
        <f>IFERROR(__xludf.DUMMYFUNCTION("""COMPUTED_VALUE"""),"Go")</f>
        <v>Go</v>
      </c>
      <c r="H9104" s="1" t="str">
        <f>IFERROR(__xludf.DUMMYFUNCTION("""COMPUTED_VALUE"""),"HTML/CSS")</f>
        <v>HTML/CSS</v>
      </c>
      <c r="I9104" s="1" t="str">
        <f>IFERROR(__xludf.DUMMYFUNCTION("""COMPUTED_VALUE"""),"JavaScript")</f>
        <v>JavaScript</v>
      </c>
      <c r="J9104" s="1" t="str">
        <f>IFERROR(__xludf.DUMMYFUNCTION("""COMPUTED_VALUE"""),"PHP")</f>
        <v>PHP</v>
      </c>
      <c r="K9104" s="1" t="str">
        <f>IFERROR(__xludf.DUMMYFUNCTION("""COMPUTED_VALUE"""),"Python")</f>
        <v>Python</v>
      </c>
      <c r="L9104" s="1" t="str">
        <f>IFERROR(__xludf.DUMMYFUNCTION("""COMPUTED_VALUE"""),"SQL")</f>
        <v>SQL</v>
      </c>
    </row>
    <row r="9105">
      <c r="B9105" s="1" t="str">
        <f>IFERROR(__xludf.DUMMYFUNCTION("""COMPUTED_VALUE"""),"Bash/Shell/PowerShell;C;Go;HTML/CSS;JavaScript;Python;SQL")</f>
        <v>Bash/Shell/PowerShell;C;Go;HTML/CSS;JavaScript;Python;SQL</v>
      </c>
      <c r="E9105" s="1" t="str">
        <f>IFERROR(__xludf.DUMMYFUNCTION("UNIQUE(SPLIT(B9105,"";""))"),"Bash/Shell/PowerShell")</f>
        <v>Bash/Shell/PowerShell</v>
      </c>
      <c r="F9105" s="1" t="str">
        <f>IFERROR(__xludf.DUMMYFUNCTION("""COMPUTED_VALUE"""),"C")</f>
        <v>C</v>
      </c>
      <c r="G9105" s="1" t="str">
        <f>IFERROR(__xludf.DUMMYFUNCTION("""COMPUTED_VALUE"""),"Go")</f>
        <v>Go</v>
      </c>
      <c r="H9105" s="1" t="str">
        <f>IFERROR(__xludf.DUMMYFUNCTION("""COMPUTED_VALUE"""),"HTML/CSS")</f>
        <v>HTML/CSS</v>
      </c>
      <c r="I9105" s="1" t="str">
        <f>IFERROR(__xludf.DUMMYFUNCTION("""COMPUTED_VALUE"""),"JavaScript")</f>
        <v>JavaScript</v>
      </c>
      <c r="J9105" s="1" t="str">
        <f>IFERROR(__xludf.DUMMYFUNCTION("""COMPUTED_VALUE"""),"Python")</f>
        <v>Python</v>
      </c>
      <c r="K9105" s="1" t="str">
        <f>IFERROR(__xludf.DUMMYFUNCTION("""COMPUTED_VALUE"""),"SQL")</f>
        <v>SQL</v>
      </c>
    </row>
    <row r="9106">
      <c r="B9106" s="1" t="str">
        <f>IFERROR(__xludf.DUMMYFUNCTION("""COMPUTED_VALUE"""),"Bash/Shell/PowerShell;Go;Java;Python;SQL")</f>
        <v>Bash/Shell/PowerShell;Go;Java;Python;SQL</v>
      </c>
      <c r="E9106" s="1" t="str">
        <f>IFERROR(__xludf.DUMMYFUNCTION("UNIQUE(SPLIT(B9106,"";""))"),"Bash/Shell/PowerShell")</f>
        <v>Bash/Shell/PowerShell</v>
      </c>
      <c r="F9106" s="1" t="str">
        <f>IFERROR(__xludf.DUMMYFUNCTION("""COMPUTED_VALUE"""),"Go")</f>
        <v>Go</v>
      </c>
      <c r="G9106" s="1" t="str">
        <f>IFERROR(__xludf.DUMMYFUNCTION("""COMPUTED_VALUE"""),"Java")</f>
        <v>Java</v>
      </c>
      <c r="H9106" s="1" t="str">
        <f>IFERROR(__xludf.DUMMYFUNCTION("""COMPUTED_VALUE"""),"Python")</f>
        <v>Python</v>
      </c>
      <c r="I9106" s="1" t="str">
        <f>IFERROR(__xludf.DUMMYFUNCTION("""COMPUTED_VALUE"""),"SQL")</f>
        <v>SQL</v>
      </c>
    </row>
    <row r="9107">
      <c r="B9107" s="1" t="str">
        <f>IFERROR(__xludf.DUMMYFUNCTION("""COMPUTED_VALUE"""),"HTML/CSS;JavaScript;PHP;SQL;TypeScript")</f>
        <v>HTML/CSS;JavaScript;PHP;SQL;TypeScript</v>
      </c>
      <c r="E9107" s="1" t="str">
        <f>IFERROR(__xludf.DUMMYFUNCTION("UNIQUE(SPLIT(B9107,"";""))"),"HTML/CSS")</f>
        <v>HTML/CSS</v>
      </c>
      <c r="F9107" s="1" t="str">
        <f>IFERROR(__xludf.DUMMYFUNCTION("""COMPUTED_VALUE"""),"JavaScript")</f>
        <v>JavaScript</v>
      </c>
      <c r="G9107" s="1" t="str">
        <f>IFERROR(__xludf.DUMMYFUNCTION("""COMPUTED_VALUE"""),"PHP")</f>
        <v>PHP</v>
      </c>
      <c r="H9107" s="1" t="str">
        <f>IFERROR(__xludf.DUMMYFUNCTION("""COMPUTED_VALUE"""),"SQL")</f>
        <v>SQL</v>
      </c>
      <c r="I9107" s="1" t="str">
        <f>IFERROR(__xludf.DUMMYFUNCTION("""COMPUTED_VALUE"""),"TypeScript")</f>
        <v>TypeScript</v>
      </c>
    </row>
    <row r="9108">
      <c r="B9108" s="1" t="str">
        <f>IFERROR(__xludf.DUMMYFUNCTION("""COMPUTED_VALUE"""),"Bash/Shell/PowerShell;HTML/CSS;Java;JavaScript;SQL;TypeScript")</f>
        <v>Bash/Shell/PowerShell;HTML/CSS;Java;JavaScript;SQL;TypeScript</v>
      </c>
      <c r="E9108" s="1" t="str">
        <f>IFERROR(__xludf.DUMMYFUNCTION("UNIQUE(SPLIT(B9108,"";""))"),"Bash/Shell/PowerShell")</f>
        <v>Bash/Shell/PowerShell</v>
      </c>
      <c r="F9108" s="1" t="str">
        <f>IFERROR(__xludf.DUMMYFUNCTION("""COMPUTED_VALUE"""),"HTML/CSS")</f>
        <v>HTML/CSS</v>
      </c>
      <c r="G9108" s="1" t="str">
        <f>IFERROR(__xludf.DUMMYFUNCTION("""COMPUTED_VALUE"""),"Java")</f>
        <v>Java</v>
      </c>
      <c r="H9108" s="1" t="str">
        <f>IFERROR(__xludf.DUMMYFUNCTION("""COMPUTED_VALUE"""),"JavaScript")</f>
        <v>JavaScript</v>
      </c>
      <c r="I9108" s="1" t="str">
        <f>IFERROR(__xludf.DUMMYFUNCTION("""COMPUTED_VALUE"""),"SQL")</f>
        <v>SQL</v>
      </c>
      <c r="J9108" s="1" t="str">
        <f>IFERROR(__xludf.DUMMYFUNCTION("""COMPUTED_VALUE"""),"TypeScript")</f>
        <v>TypeScript</v>
      </c>
    </row>
    <row r="9109">
      <c r="B9109" s="1" t="str">
        <f>IFERROR(__xludf.DUMMYFUNCTION("""COMPUTED_VALUE"""),"C++;C#;HTML/CSS;Java")</f>
        <v>C++;C#;HTML/CSS;Java</v>
      </c>
      <c r="E9109" s="1" t="str">
        <f>IFERROR(__xludf.DUMMYFUNCTION("UNIQUE(SPLIT(B9109,"";""))"),"C++")</f>
        <v>C++</v>
      </c>
      <c r="F9109" s="1" t="str">
        <f>IFERROR(__xludf.DUMMYFUNCTION("""COMPUTED_VALUE"""),"C#")</f>
        <v>C#</v>
      </c>
      <c r="G9109" s="1" t="str">
        <f>IFERROR(__xludf.DUMMYFUNCTION("""COMPUTED_VALUE"""),"HTML/CSS")</f>
        <v>HTML/CSS</v>
      </c>
      <c r="H9109" s="1" t="str">
        <f>IFERROR(__xludf.DUMMYFUNCTION("""COMPUTED_VALUE"""),"Java")</f>
        <v>Java</v>
      </c>
    </row>
    <row r="9110">
      <c r="B9110" s="1" t="str">
        <f>IFERROR(__xludf.DUMMYFUNCTION("""COMPUTED_VALUE"""),"Bash/Shell/PowerShell;C;C++;C#;Java;JavaScript;PHP;Python;SQL")</f>
        <v>Bash/Shell/PowerShell;C;C++;C#;Java;JavaScript;PHP;Python;SQL</v>
      </c>
      <c r="E9110" s="1" t="str">
        <f>IFERROR(__xludf.DUMMYFUNCTION("UNIQUE(SPLIT(B9110,"";""))"),"Bash/Shell/PowerShell")</f>
        <v>Bash/Shell/PowerShell</v>
      </c>
      <c r="F9110" s="1" t="str">
        <f>IFERROR(__xludf.DUMMYFUNCTION("""COMPUTED_VALUE"""),"C")</f>
        <v>C</v>
      </c>
      <c r="G9110" s="1" t="str">
        <f>IFERROR(__xludf.DUMMYFUNCTION("""COMPUTED_VALUE"""),"C++")</f>
        <v>C++</v>
      </c>
      <c r="H9110" s="1" t="str">
        <f>IFERROR(__xludf.DUMMYFUNCTION("""COMPUTED_VALUE"""),"C#")</f>
        <v>C#</v>
      </c>
      <c r="I9110" s="1" t="str">
        <f>IFERROR(__xludf.DUMMYFUNCTION("""COMPUTED_VALUE"""),"Java")</f>
        <v>Java</v>
      </c>
      <c r="J9110" s="1" t="str">
        <f>IFERROR(__xludf.DUMMYFUNCTION("""COMPUTED_VALUE"""),"JavaScript")</f>
        <v>JavaScript</v>
      </c>
      <c r="K9110" s="1" t="str">
        <f>IFERROR(__xludf.DUMMYFUNCTION("""COMPUTED_VALUE"""),"PHP")</f>
        <v>PHP</v>
      </c>
      <c r="L9110" s="1" t="str">
        <f>IFERROR(__xludf.DUMMYFUNCTION("""COMPUTED_VALUE"""),"Python")</f>
        <v>Python</v>
      </c>
      <c r="M9110" s="1" t="str">
        <f>IFERROR(__xludf.DUMMYFUNCTION("""COMPUTED_VALUE"""),"SQL")</f>
        <v>SQL</v>
      </c>
    </row>
    <row r="9111">
      <c r="B9111" s="1" t="str">
        <f>IFERROR(__xludf.DUMMYFUNCTION("""COMPUTED_VALUE"""),"Bash/Shell/PowerShell;C;C++;C#;Python")</f>
        <v>Bash/Shell/PowerShell;C;C++;C#;Python</v>
      </c>
      <c r="E9111" s="1" t="str">
        <f>IFERROR(__xludf.DUMMYFUNCTION("UNIQUE(SPLIT(B9111,"";""))"),"Bash/Shell/PowerShell")</f>
        <v>Bash/Shell/PowerShell</v>
      </c>
      <c r="F9111" s="1" t="str">
        <f>IFERROR(__xludf.DUMMYFUNCTION("""COMPUTED_VALUE"""),"C")</f>
        <v>C</v>
      </c>
      <c r="G9111" s="1" t="str">
        <f>IFERROR(__xludf.DUMMYFUNCTION("""COMPUTED_VALUE"""),"C++")</f>
        <v>C++</v>
      </c>
      <c r="H9111" s="1" t="str">
        <f>IFERROR(__xludf.DUMMYFUNCTION("""COMPUTED_VALUE"""),"C#")</f>
        <v>C#</v>
      </c>
      <c r="I9111" s="1" t="str">
        <f>IFERROR(__xludf.DUMMYFUNCTION("""COMPUTED_VALUE"""),"Python")</f>
        <v>Python</v>
      </c>
    </row>
    <row r="9112">
      <c r="B9112" s="1" t="str">
        <f>IFERROR(__xludf.DUMMYFUNCTION("""COMPUTED_VALUE"""),"Bash/Shell/PowerShell;C#")</f>
        <v>Bash/Shell/PowerShell;C#</v>
      </c>
      <c r="E9112" s="1" t="str">
        <f>IFERROR(__xludf.DUMMYFUNCTION("UNIQUE(SPLIT(B9112,"";""))"),"Bash/Shell/PowerShell")</f>
        <v>Bash/Shell/PowerShell</v>
      </c>
      <c r="F9112" s="1" t="str">
        <f>IFERROR(__xludf.DUMMYFUNCTION("""COMPUTED_VALUE"""),"C#")</f>
        <v>C#</v>
      </c>
    </row>
    <row r="9113">
      <c r="B9113" s="1" t="str">
        <f>IFERROR(__xludf.DUMMYFUNCTION("""COMPUTED_VALUE"""),"HTML/CSS;JavaScript;PHP;Python;SQL")</f>
        <v>HTML/CSS;JavaScript;PHP;Python;SQL</v>
      </c>
      <c r="E9113" s="1" t="str">
        <f>IFERROR(__xludf.DUMMYFUNCTION("UNIQUE(SPLIT(B9113,"";""))"),"HTML/CSS")</f>
        <v>HTML/CSS</v>
      </c>
      <c r="F9113" s="1" t="str">
        <f>IFERROR(__xludf.DUMMYFUNCTION("""COMPUTED_VALUE"""),"JavaScript")</f>
        <v>JavaScript</v>
      </c>
      <c r="G9113" s="1" t="str">
        <f>IFERROR(__xludf.DUMMYFUNCTION("""COMPUTED_VALUE"""),"PHP")</f>
        <v>PHP</v>
      </c>
      <c r="H9113" s="1" t="str">
        <f>IFERROR(__xludf.DUMMYFUNCTION("""COMPUTED_VALUE"""),"Python")</f>
        <v>Python</v>
      </c>
      <c r="I9113" s="1" t="str">
        <f>IFERROR(__xludf.DUMMYFUNCTION("""COMPUTED_VALUE"""),"SQL")</f>
        <v>SQL</v>
      </c>
    </row>
    <row r="9114">
      <c r="B9114" s="1" t="str">
        <f>IFERROR(__xludf.DUMMYFUNCTION("""COMPUTED_VALUE"""),"C++;C#;HTML/CSS;JavaScript;PHP;SQL")</f>
        <v>C++;C#;HTML/CSS;JavaScript;PHP;SQL</v>
      </c>
      <c r="E9114" s="1" t="str">
        <f>IFERROR(__xludf.DUMMYFUNCTION("UNIQUE(SPLIT(B9114,"";""))"),"C++")</f>
        <v>C++</v>
      </c>
      <c r="F9114" s="1" t="str">
        <f>IFERROR(__xludf.DUMMYFUNCTION("""COMPUTED_VALUE"""),"C#")</f>
        <v>C#</v>
      </c>
      <c r="G9114" s="1" t="str">
        <f>IFERROR(__xludf.DUMMYFUNCTION("""COMPUTED_VALUE"""),"HTML/CSS")</f>
        <v>HTML/CSS</v>
      </c>
      <c r="H9114" s="1" t="str">
        <f>IFERROR(__xludf.DUMMYFUNCTION("""COMPUTED_VALUE"""),"JavaScript")</f>
        <v>JavaScript</v>
      </c>
      <c r="I9114" s="1" t="str">
        <f>IFERROR(__xludf.DUMMYFUNCTION("""COMPUTED_VALUE"""),"PHP")</f>
        <v>PHP</v>
      </c>
      <c r="J9114" s="1" t="str">
        <f>IFERROR(__xludf.DUMMYFUNCTION("""COMPUTED_VALUE"""),"SQL")</f>
        <v>SQL</v>
      </c>
    </row>
    <row r="9115">
      <c r="B9115" s="1" t="str">
        <f>IFERROR(__xludf.DUMMYFUNCTION("""COMPUTED_VALUE"""),"HTML/CSS;JavaScript;PHP;SQL")</f>
        <v>HTML/CSS;JavaScript;PHP;SQL</v>
      </c>
      <c r="E9115" s="1" t="str">
        <f>IFERROR(__xludf.DUMMYFUNCTION("UNIQUE(SPLIT(B9115,"";""))"),"HTML/CSS")</f>
        <v>HTML/CSS</v>
      </c>
      <c r="F9115" s="1" t="str">
        <f>IFERROR(__xludf.DUMMYFUNCTION("""COMPUTED_VALUE"""),"JavaScript")</f>
        <v>JavaScript</v>
      </c>
      <c r="G9115" s="1" t="str">
        <f>IFERROR(__xludf.DUMMYFUNCTION("""COMPUTED_VALUE"""),"PHP")</f>
        <v>PHP</v>
      </c>
      <c r="H9115" s="1" t="str">
        <f>IFERROR(__xludf.DUMMYFUNCTION("""COMPUTED_VALUE"""),"SQL")</f>
        <v>SQL</v>
      </c>
    </row>
    <row r="9116">
      <c r="B9116" s="1" t="str">
        <f>IFERROR(__xludf.DUMMYFUNCTION("""COMPUTED_VALUE"""),"HTML/CSS;JavaScript;Python")</f>
        <v>HTML/CSS;JavaScript;Python</v>
      </c>
      <c r="E9116" s="1" t="str">
        <f>IFERROR(__xludf.DUMMYFUNCTION("UNIQUE(SPLIT(B9116,"";""))"),"HTML/CSS")</f>
        <v>HTML/CSS</v>
      </c>
      <c r="F9116" s="1" t="str">
        <f>IFERROR(__xludf.DUMMYFUNCTION("""COMPUTED_VALUE"""),"JavaScript")</f>
        <v>JavaScript</v>
      </c>
      <c r="G9116" s="1" t="str">
        <f>IFERROR(__xludf.DUMMYFUNCTION("""COMPUTED_VALUE"""),"Python")</f>
        <v>Python</v>
      </c>
    </row>
    <row r="9117">
      <c r="B9117" s="1" t="str">
        <f>IFERROR(__xludf.DUMMYFUNCTION("""COMPUTED_VALUE"""),"C;C++;Java;Python")</f>
        <v>C;C++;Java;Python</v>
      </c>
      <c r="E9117" s="1" t="str">
        <f>IFERROR(__xludf.DUMMYFUNCTION("UNIQUE(SPLIT(B9117,"";""))"),"C")</f>
        <v>C</v>
      </c>
      <c r="F9117" s="1" t="str">
        <f>IFERROR(__xludf.DUMMYFUNCTION("""COMPUTED_VALUE"""),"C++")</f>
        <v>C++</v>
      </c>
      <c r="G9117" s="1" t="str">
        <f>IFERROR(__xludf.DUMMYFUNCTION("""COMPUTED_VALUE"""),"Java")</f>
        <v>Java</v>
      </c>
      <c r="H9117" s="1" t="str">
        <f>IFERROR(__xludf.DUMMYFUNCTION("""COMPUTED_VALUE"""),"Python")</f>
        <v>Python</v>
      </c>
    </row>
    <row r="9118">
      <c r="B9118" s="1" t="str">
        <f>IFERROR(__xludf.DUMMYFUNCTION("""COMPUTED_VALUE"""),"Bash/Shell/PowerShell;Python;R;Other(s):")</f>
        <v>Bash/Shell/PowerShell;Python;R;Other(s):</v>
      </c>
      <c r="E9118" s="1" t="str">
        <f>IFERROR(__xludf.DUMMYFUNCTION("UNIQUE(SPLIT(B9118,"";""))"),"Bash/Shell/PowerShell")</f>
        <v>Bash/Shell/PowerShell</v>
      </c>
      <c r="F9118" s="1" t="str">
        <f>IFERROR(__xludf.DUMMYFUNCTION("""COMPUTED_VALUE"""),"Python")</f>
        <v>Python</v>
      </c>
      <c r="G9118" s="1" t="str">
        <f>IFERROR(__xludf.DUMMYFUNCTION("""COMPUTED_VALUE"""),"R")</f>
        <v>R</v>
      </c>
      <c r="H9118" s="1" t="str">
        <f>IFERROR(__xludf.DUMMYFUNCTION("""COMPUTED_VALUE"""),"Other(s):")</f>
        <v>Other(s):</v>
      </c>
    </row>
    <row r="9119">
      <c r="B9119" s="1" t="str">
        <f>IFERROR(__xludf.DUMMYFUNCTION("""COMPUTED_VALUE"""),"Assembly;Bash/Shell/PowerShell;C;C++;HTML/CSS;JavaScript;Python;SQL;Other(s):")</f>
        <v>Assembly;Bash/Shell/PowerShell;C;C++;HTML/CSS;JavaScript;Python;SQL;Other(s):</v>
      </c>
      <c r="E9119" s="1" t="str">
        <f>IFERROR(__xludf.DUMMYFUNCTION("UNIQUE(SPLIT(B9119,"";""))"),"Assembly")</f>
        <v>Assembly</v>
      </c>
      <c r="F9119" s="1" t="str">
        <f>IFERROR(__xludf.DUMMYFUNCTION("""COMPUTED_VALUE"""),"Bash/Shell/PowerShell")</f>
        <v>Bash/Shell/PowerShell</v>
      </c>
      <c r="G9119" s="1" t="str">
        <f>IFERROR(__xludf.DUMMYFUNCTION("""COMPUTED_VALUE"""),"C")</f>
        <v>C</v>
      </c>
      <c r="H9119" s="1" t="str">
        <f>IFERROR(__xludf.DUMMYFUNCTION("""COMPUTED_VALUE"""),"C++")</f>
        <v>C++</v>
      </c>
      <c r="I9119" s="1" t="str">
        <f>IFERROR(__xludf.DUMMYFUNCTION("""COMPUTED_VALUE"""),"HTML/CSS")</f>
        <v>HTML/CSS</v>
      </c>
      <c r="J9119" s="1" t="str">
        <f>IFERROR(__xludf.DUMMYFUNCTION("""COMPUTED_VALUE"""),"JavaScript")</f>
        <v>JavaScript</v>
      </c>
      <c r="K9119" s="1" t="str">
        <f>IFERROR(__xludf.DUMMYFUNCTION("""COMPUTED_VALUE"""),"Python")</f>
        <v>Python</v>
      </c>
      <c r="L9119" s="1" t="str">
        <f>IFERROR(__xludf.DUMMYFUNCTION("""COMPUTED_VALUE"""),"SQL")</f>
        <v>SQL</v>
      </c>
      <c r="M9119" s="1" t="str">
        <f>IFERROR(__xludf.DUMMYFUNCTION("""COMPUTED_VALUE"""),"Other(s):")</f>
        <v>Other(s):</v>
      </c>
    </row>
    <row r="9120">
      <c r="B9120" s="1" t="str">
        <f>IFERROR(__xludf.DUMMYFUNCTION("""COMPUTED_VALUE"""),"HTML/CSS;JavaScript;PHP")</f>
        <v>HTML/CSS;JavaScript;PHP</v>
      </c>
      <c r="E9120" s="1" t="str">
        <f>IFERROR(__xludf.DUMMYFUNCTION("UNIQUE(SPLIT(B9120,"";""))"),"HTML/CSS")</f>
        <v>HTML/CSS</v>
      </c>
      <c r="F9120" s="1" t="str">
        <f>IFERROR(__xludf.DUMMYFUNCTION("""COMPUTED_VALUE"""),"JavaScript")</f>
        <v>JavaScript</v>
      </c>
      <c r="G9120" s="1" t="str">
        <f>IFERROR(__xludf.DUMMYFUNCTION("""COMPUTED_VALUE"""),"PHP")</f>
        <v>PHP</v>
      </c>
    </row>
    <row r="9121">
      <c r="B9121" s="1" t="str">
        <f>IFERROR(__xludf.DUMMYFUNCTION("""COMPUTED_VALUE"""),"Go;PHP;SQL")</f>
        <v>Go;PHP;SQL</v>
      </c>
      <c r="E9121" s="1" t="str">
        <f>IFERROR(__xludf.DUMMYFUNCTION("UNIQUE(SPLIT(B9121,"";""))"),"Go")</f>
        <v>Go</v>
      </c>
      <c r="F9121" s="1" t="str">
        <f>IFERROR(__xludf.DUMMYFUNCTION("""COMPUTED_VALUE"""),"PHP")</f>
        <v>PHP</v>
      </c>
      <c r="G9121" s="1" t="str">
        <f>IFERROR(__xludf.DUMMYFUNCTION("""COMPUTED_VALUE"""),"SQL")</f>
        <v>SQL</v>
      </c>
    </row>
    <row r="9122">
      <c r="B9122" s="1" t="str">
        <f>IFERROR(__xludf.DUMMYFUNCTION("""COMPUTED_VALUE"""),"Bash/Shell/PowerShell;C;Go;HTML/CSS;Java;JavaScript;Kotlin;Python;R;Ruby;Scala;SQL;TypeScript")</f>
        <v>Bash/Shell/PowerShell;C;Go;HTML/CSS;Java;JavaScript;Kotlin;Python;R;Ruby;Scala;SQL;TypeScript</v>
      </c>
      <c r="E9122" s="1" t="str">
        <f>IFERROR(__xludf.DUMMYFUNCTION("UNIQUE(SPLIT(B9122,"";""))"),"Bash/Shell/PowerShell")</f>
        <v>Bash/Shell/PowerShell</v>
      </c>
      <c r="F9122" s="1" t="str">
        <f>IFERROR(__xludf.DUMMYFUNCTION("""COMPUTED_VALUE"""),"C")</f>
        <v>C</v>
      </c>
      <c r="G9122" s="1" t="str">
        <f>IFERROR(__xludf.DUMMYFUNCTION("""COMPUTED_VALUE"""),"Go")</f>
        <v>Go</v>
      </c>
      <c r="H9122" s="1" t="str">
        <f>IFERROR(__xludf.DUMMYFUNCTION("""COMPUTED_VALUE"""),"HTML/CSS")</f>
        <v>HTML/CSS</v>
      </c>
      <c r="I9122" s="1" t="str">
        <f>IFERROR(__xludf.DUMMYFUNCTION("""COMPUTED_VALUE"""),"Java")</f>
        <v>Java</v>
      </c>
      <c r="J9122" s="1" t="str">
        <f>IFERROR(__xludf.DUMMYFUNCTION("""COMPUTED_VALUE"""),"JavaScript")</f>
        <v>JavaScript</v>
      </c>
      <c r="K9122" s="1" t="str">
        <f>IFERROR(__xludf.DUMMYFUNCTION("""COMPUTED_VALUE"""),"Kotlin")</f>
        <v>Kotlin</v>
      </c>
      <c r="L9122" s="1" t="str">
        <f>IFERROR(__xludf.DUMMYFUNCTION("""COMPUTED_VALUE"""),"Python")</f>
        <v>Python</v>
      </c>
      <c r="M9122" s="1" t="str">
        <f>IFERROR(__xludf.DUMMYFUNCTION("""COMPUTED_VALUE"""),"R")</f>
        <v>R</v>
      </c>
      <c r="N9122" s="1" t="str">
        <f>IFERROR(__xludf.DUMMYFUNCTION("""COMPUTED_VALUE"""),"Ruby")</f>
        <v>Ruby</v>
      </c>
      <c r="O9122" s="1" t="str">
        <f>IFERROR(__xludf.DUMMYFUNCTION("""COMPUTED_VALUE"""),"Scala")</f>
        <v>Scala</v>
      </c>
      <c r="P9122" s="1" t="str">
        <f>IFERROR(__xludf.DUMMYFUNCTION("""COMPUTED_VALUE"""),"SQL")</f>
        <v>SQL</v>
      </c>
      <c r="Q9122" s="1" t="str">
        <f>IFERROR(__xludf.DUMMYFUNCTION("""COMPUTED_VALUE"""),"TypeScript")</f>
        <v>TypeScript</v>
      </c>
    </row>
    <row r="9123">
      <c r="B9123" s="1" t="str">
        <f>IFERROR(__xludf.DUMMYFUNCTION("""COMPUTED_VALUE"""),"Bash/Shell/PowerShell;Go;HTML/CSS;Java;JavaScript;Python;Other(s):")</f>
        <v>Bash/Shell/PowerShell;Go;HTML/CSS;Java;JavaScript;Python;Other(s):</v>
      </c>
      <c r="E9123" s="1" t="str">
        <f>IFERROR(__xludf.DUMMYFUNCTION("UNIQUE(SPLIT(B9123,"";""))"),"Bash/Shell/PowerShell")</f>
        <v>Bash/Shell/PowerShell</v>
      </c>
      <c r="F9123" s="1" t="str">
        <f>IFERROR(__xludf.DUMMYFUNCTION("""COMPUTED_VALUE"""),"Go")</f>
        <v>Go</v>
      </c>
      <c r="G9123" s="1" t="str">
        <f>IFERROR(__xludf.DUMMYFUNCTION("""COMPUTED_VALUE"""),"HTML/CSS")</f>
        <v>HTML/CSS</v>
      </c>
      <c r="H9123" s="1" t="str">
        <f>IFERROR(__xludf.DUMMYFUNCTION("""COMPUTED_VALUE"""),"Java")</f>
        <v>Java</v>
      </c>
      <c r="I9123" s="1" t="str">
        <f>IFERROR(__xludf.DUMMYFUNCTION("""COMPUTED_VALUE"""),"JavaScript")</f>
        <v>JavaScript</v>
      </c>
      <c r="J9123" s="1" t="str">
        <f>IFERROR(__xludf.DUMMYFUNCTION("""COMPUTED_VALUE"""),"Python")</f>
        <v>Python</v>
      </c>
      <c r="K9123" s="1" t="str">
        <f>IFERROR(__xludf.DUMMYFUNCTION("""COMPUTED_VALUE"""),"Other(s):")</f>
        <v>Other(s):</v>
      </c>
    </row>
    <row r="9124">
      <c r="B9124" s="1" t="str">
        <f>IFERROR(__xludf.DUMMYFUNCTION("""COMPUTED_VALUE"""),"Bash/Shell/PowerShell;C;C++;C#;HTML/CSS;JavaScript;PHP;Python;SQL")</f>
        <v>Bash/Shell/PowerShell;C;C++;C#;HTML/CSS;JavaScript;PHP;Python;SQL</v>
      </c>
      <c r="E9124" s="1" t="str">
        <f>IFERROR(__xludf.DUMMYFUNCTION("UNIQUE(SPLIT(B9124,"";""))"),"Bash/Shell/PowerShell")</f>
        <v>Bash/Shell/PowerShell</v>
      </c>
      <c r="F9124" s="1" t="str">
        <f>IFERROR(__xludf.DUMMYFUNCTION("""COMPUTED_VALUE"""),"C")</f>
        <v>C</v>
      </c>
      <c r="G9124" s="1" t="str">
        <f>IFERROR(__xludf.DUMMYFUNCTION("""COMPUTED_VALUE"""),"C++")</f>
        <v>C++</v>
      </c>
      <c r="H9124" s="1" t="str">
        <f>IFERROR(__xludf.DUMMYFUNCTION("""COMPUTED_VALUE"""),"C#")</f>
        <v>C#</v>
      </c>
      <c r="I9124" s="1" t="str">
        <f>IFERROR(__xludf.DUMMYFUNCTION("""COMPUTED_VALUE"""),"HTML/CSS")</f>
        <v>HTML/CSS</v>
      </c>
      <c r="J9124" s="1" t="str">
        <f>IFERROR(__xludf.DUMMYFUNCTION("""COMPUTED_VALUE"""),"JavaScript")</f>
        <v>JavaScript</v>
      </c>
      <c r="K9124" s="1" t="str">
        <f>IFERROR(__xludf.DUMMYFUNCTION("""COMPUTED_VALUE"""),"PHP")</f>
        <v>PHP</v>
      </c>
      <c r="L9124" s="1" t="str">
        <f>IFERROR(__xludf.DUMMYFUNCTION("""COMPUTED_VALUE"""),"Python")</f>
        <v>Python</v>
      </c>
      <c r="M9124" s="1" t="str">
        <f>IFERROR(__xludf.DUMMYFUNCTION("""COMPUTED_VALUE"""),"SQL")</f>
        <v>SQL</v>
      </c>
    </row>
    <row r="9125">
      <c r="B9125" s="1" t="str">
        <f>IFERROR(__xludf.DUMMYFUNCTION("""COMPUTED_VALUE"""),"Bash/Shell/PowerShell;HTML/CSS;JavaScript;PHP;Swift")</f>
        <v>Bash/Shell/PowerShell;HTML/CSS;JavaScript;PHP;Swift</v>
      </c>
      <c r="E9125" s="1" t="str">
        <f>IFERROR(__xludf.DUMMYFUNCTION("UNIQUE(SPLIT(B9125,"";""))"),"Bash/Shell/PowerShell")</f>
        <v>Bash/Shell/PowerShell</v>
      </c>
      <c r="F9125" s="1" t="str">
        <f>IFERROR(__xludf.DUMMYFUNCTION("""COMPUTED_VALUE"""),"HTML/CSS")</f>
        <v>HTML/CSS</v>
      </c>
      <c r="G9125" s="1" t="str">
        <f>IFERROR(__xludf.DUMMYFUNCTION("""COMPUTED_VALUE"""),"JavaScript")</f>
        <v>JavaScript</v>
      </c>
      <c r="H9125" s="1" t="str">
        <f>IFERROR(__xludf.DUMMYFUNCTION("""COMPUTED_VALUE"""),"PHP")</f>
        <v>PHP</v>
      </c>
      <c r="I9125" s="1" t="str">
        <f>IFERROR(__xludf.DUMMYFUNCTION("""COMPUTED_VALUE"""),"Swift")</f>
        <v>Swift</v>
      </c>
    </row>
    <row r="9126">
      <c r="B9126" s="1" t="str">
        <f>IFERROR(__xludf.DUMMYFUNCTION("""COMPUTED_VALUE"""),"HTML/CSS;JavaScript;PHP;SQL")</f>
        <v>HTML/CSS;JavaScript;PHP;SQL</v>
      </c>
      <c r="E9126" s="1" t="str">
        <f>IFERROR(__xludf.DUMMYFUNCTION("UNIQUE(SPLIT(B9126,"";""))"),"HTML/CSS")</f>
        <v>HTML/CSS</v>
      </c>
      <c r="F9126" s="1" t="str">
        <f>IFERROR(__xludf.DUMMYFUNCTION("""COMPUTED_VALUE"""),"JavaScript")</f>
        <v>JavaScript</v>
      </c>
      <c r="G9126" s="1" t="str">
        <f>IFERROR(__xludf.DUMMYFUNCTION("""COMPUTED_VALUE"""),"PHP")</f>
        <v>PHP</v>
      </c>
      <c r="H9126" s="1" t="str">
        <f>IFERROR(__xludf.DUMMYFUNCTION("""COMPUTED_VALUE"""),"SQL")</f>
        <v>SQL</v>
      </c>
    </row>
    <row r="9127">
      <c r="B9127" s="1" t="str">
        <f>IFERROR(__xludf.DUMMYFUNCTION("""COMPUTED_VALUE"""),"Bash/Shell/PowerShell;C;C++;C#;Elixir;Go;HTML/CSS;Java;JavaScript;PHP;Python;Rust;SQL;TypeScript;Other(s):")</f>
        <v>Bash/Shell/PowerShell;C;C++;C#;Elixir;Go;HTML/CSS;Java;JavaScript;PHP;Python;Rust;SQL;TypeScript;Other(s):</v>
      </c>
      <c r="E9127" s="1" t="str">
        <f>IFERROR(__xludf.DUMMYFUNCTION("UNIQUE(SPLIT(B9127,"";""))"),"Bash/Shell/PowerShell")</f>
        <v>Bash/Shell/PowerShell</v>
      </c>
      <c r="F9127" s="1" t="str">
        <f>IFERROR(__xludf.DUMMYFUNCTION("""COMPUTED_VALUE"""),"C")</f>
        <v>C</v>
      </c>
      <c r="G9127" s="1" t="str">
        <f>IFERROR(__xludf.DUMMYFUNCTION("""COMPUTED_VALUE"""),"C++")</f>
        <v>C++</v>
      </c>
      <c r="H9127" s="1" t="str">
        <f>IFERROR(__xludf.DUMMYFUNCTION("""COMPUTED_VALUE"""),"C#")</f>
        <v>C#</v>
      </c>
      <c r="I9127" s="1" t="str">
        <f>IFERROR(__xludf.DUMMYFUNCTION("""COMPUTED_VALUE"""),"Elixir")</f>
        <v>Elixir</v>
      </c>
      <c r="J9127" s="1" t="str">
        <f>IFERROR(__xludf.DUMMYFUNCTION("""COMPUTED_VALUE"""),"Go")</f>
        <v>Go</v>
      </c>
      <c r="K9127" s="1" t="str">
        <f>IFERROR(__xludf.DUMMYFUNCTION("""COMPUTED_VALUE"""),"HTML/CSS")</f>
        <v>HTML/CSS</v>
      </c>
      <c r="L9127" s="1" t="str">
        <f>IFERROR(__xludf.DUMMYFUNCTION("""COMPUTED_VALUE"""),"Java")</f>
        <v>Java</v>
      </c>
      <c r="M9127" s="1" t="str">
        <f>IFERROR(__xludf.DUMMYFUNCTION("""COMPUTED_VALUE"""),"JavaScript")</f>
        <v>JavaScript</v>
      </c>
      <c r="N9127" s="1" t="str">
        <f>IFERROR(__xludf.DUMMYFUNCTION("""COMPUTED_VALUE"""),"PHP")</f>
        <v>PHP</v>
      </c>
      <c r="O9127" s="1" t="str">
        <f>IFERROR(__xludf.DUMMYFUNCTION("""COMPUTED_VALUE"""),"Python")</f>
        <v>Python</v>
      </c>
      <c r="P9127" s="1" t="str">
        <f>IFERROR(__xludf.DUMMYFUNCTION("""COMPUTED_VALUE"""),"Rust")</f>
        <v>Rust</v>
      </c>
      <c r="Q9127" s="1" t="str">
        <f>IFERROR(__xludf.DUMMYFUNCTION("""COMPUTED_VALUE"""),"SQL")</f>
        <v>SQL</v>
      </c>
      <c r="R9127" s="1" t="str">
        <f>IFERROR(__xludf.DUMMYFUNCTION("""COMPUTED_VALUE"""),"TypeScript")</f>
        <v>TypeScript</v>
      </c>
      <c r="S9127" s="1" t="str">
        <f>IFERROR(__xludf.DUMMYFUNCTION("""COMPUTED_VALUE"""),"Other(s):")</f>
        <v>Other(s):</v>
      </c>
    </row>
    <row r="9128">
      <c r="B9128" s="1" t="str">
        <f>IFERROR(__xludf.DUMMYFUNCTION("""COMPUTED_VALUE"""),"HTML/CSS;Java;JavaScript;PHP;Python;SQL")</f>
        <v>HTML/CSS;Java;JavaScript;PHP;Python;SQL</v>
      </c>
      <c r="E9128" s="1" t="str">
        <f>IFERROR(__xludf.DUMMYFUNCTION("UNIQUE(SPLIT(B9128,"";""))"),"HTML/CSS")</f>
        <v>HTML/CSS</v>
      </c>
      <c r="F9128" s="1" t="str">
        <f>IFERROR(__xludf.DUMMYFUNCTION("""COMPUTED_VALUE"""),"Java")</f>
        <v>Java</v>
      </c>
      <c r="G9128" s="1" t="str">
        <f>IFERROR(__xludf.DUMMYFUNCTION("""COMPUTED_VALUE"""),"JavaScript")</f>
        <v>JavaScript</v>
      </c>
      <c r="H9128" s="1" t="str">
        <f>IFERROR(__xludf.DUMMYFUNCTION("""COMPUTED_VALUE"""),"PHP")</f>
        <v>PHP</v>
      </c>
      <c r="I9128" s="1" t="str">
        <f>IFERROR(__xludf.DUMMYFUNCTION("""COMPUTED_VALUE"""),"Python")</f>
        <v>Python</v>
      </c>
      <c r="J9128" s="1" t="str">
        <f>IFERROR(__xludf.DUMMYFUNCTION("""COMPUTED_VALUE"""),"SQL")</f>
        <v>SQL</v>
      </c>
    </row>
    <row r="9129">
      <c r="B9129" s="1" t="str">
        <f>IFERROR(__xludf.DUMMYFUNCTION("""COMPUTED_VALUE"""),"Go;Rust")</f>
        <v>Go;Rust</v>
      </c>
      <c r="E9129" s="1" t="str">
        <f>IFERROR(__xludf.DUMMYFUNCTION("UNIQUE(SPLIT(B9129,"";""))"),"Go")</f>
        <v>Go</v>
      </c>
      <c r="F9129" s="1" t="str">
        <f>IFERROR(__xludf.DUMMYFUNCTION("""COMPUTED_VALUE"""),"Rust")</f>
        <v>Rust</v>
      </c>
    </row>
    <row r="9130">
      <c r="B9130" s="1" t="str">
        <f>IFERROR(__xludf.DUMMYFUNCTION("""COMPUTED_VALUE"""),"Bash/Shell/PowerShell;HTML/CSS;JavaScript;Python")</f>
        <v>Bash/Shell/PowerShell;HTML/CSS;JavaScript;Python</v>
      </c>
      <c r="E9130" s="1" t="str">
        <f>IFERROR(__xludf.DUMMYFUNCTION("UNIQUE(SPLIT(B9130,"";""))"),"Bash/Shell/PowerShell")</f>
        <v>Bash/Shell/PowerShell</v>
      </c>
      <c r="F9130" s="1" t="str">
        <f>IFERROR(__xludf.DUMMYFUNCTION("""COMPUTED_VALUE"""),"HTML/CSS")</f>
        <v>HTML/CSS</v>
      </c>
      <c r="G9130" s="1" t="str">
        <f>IFERROR(__xludf.DUMMYFUNCTION("""COMPUTED_VALUE"""),"JavaScript")</f>
        <v>JavaScript</v>
      </c>
      <c r="H9130" s="1" t="str">
        <f>IFERROR(__xludf.DUMMYFUNCTION("""COMPUTED_VALUE"""),"Python")</f>
        <v>Python</v>
      </c>
    </row>
    <row r="9131">
      <c r="B9131" s="1" t="str">
        <f>IFERROR(__xludf.DUMMYFUNCTION("""COMPUTED_VALUE"""),"Assembly;Bash/Shell/PowerShell;C;C++;C#;Dart;HTML/CSS;JavaScript;PHP;Python;SQL;VBA")</f>
        <v>Assembly;Bash/Shell/PowerShell;C;C++;C#;Dart;HTML/CSS;JavaScript;PHP;Python;SQL;VBA</v>
      </c>
      <c r="E9131" s="1" t="str">
        <f>IFERROR(__xludf.DUMMYFUNCTION("UNIQUE(SPLIT(B9131,"";""))"),"Assembly")</f>
        <v>Assembly</v>
      </c>
      <c r="F9131" s="1" t="str">
        <f>IFERROR(__xludf.DUMMYFUNCTION("""COMPUTED_VALUE"""),"Bash/Shell/PowerShell")</f>
        <v>Bash/Shell/PowerShell</v>
      </c>
      <c r="G9131" s="1" t="str">
        <f>IFERROR(__xludf.DUMMYFUNCTION("""COMPUTED_VALUE"""),"C")</f>
        <v>C</v>
      </c>
      <c r="H9131" s="1" t="str">
        <f>IFERROR(__xludf.DUMMYFUNCTION("""COMPUTED_VALUE"""),"C++")</f>
        <v>C++</v>
      </c>
      <c r="I9131" s="1" t="str">
        <f>IFERROR(__xludf.DUMMYFUNCTION("""COMPUTED_VALUE"""),"C#")</f>
        <v>C#</v>
      </c>
      <c r="J9131" s="1" t="str">
        <f>IFERROR(__xludf.DUMMYFUNCTION("""COMPUTED_VALUE"""),"Dart")</f>
        <v>Dart</v>
      </c>
      <c r="K9131" s="1" t="str">
        <f>IFERROR(__xludf.DUMMYFUNCTION("""COMPUTED_VALUE"""),"HTML/CSS")</f>
        <v>HTML/CSS</v>
      </c>
      <c r="L9131" s="1" t="str">
        <f>IFERROR(__xludf.DUMMYFUNCTION("""COMPUTED_VALUE"""),"JavaScript")</f>
        <v>JavaScript</v>
      </c>
      <c r="M9131" s="1" t="str">
        <f>IFERROR(__xludf.DUMMYFUNCTION("""COMPUTED_VALUE"""),"PHP")</f>
        <v>PHP</v>
      </c>
      <c r="N9131" s="1" t="str">
        <f>IFERROR(__xludf.DUMMYFUNCTION("""COMPUTED_VALUE"""),"Python")</f>
        <v>Python</v>
      </c>
      <c r="O9131" s="1" t="str">
        <f>IFERROR(__xludf.DUMMYFUNCTION("""COMPUTED_VALUE"""),"SQL")</f>
        <v>SQL</v>
      </c>
      <c r="P9131" s="1" t="str">
        <f>IFERROR(__xludf.DUMMYFUNCTION("""COMPUTED_VALUE"""),"VBA")</f>
        <v>VBA</v>
      </c>
    </row>
    <row r="9132">
      <c r="B9132" s="1" t="str">
        <f>IFERROR(__xludf.DUMMYFUNCTION("""COMPUTED_VALUE"""),"Bash/Shell/PowerShell;Erlang;Java;Scala;SQL")</f>
        <v>Bash/Shell/PowerShell;Erlang;Java;Scala;SQL</v>
      </c>
      <c r="E9132" s="1" t="str">
        <f>IFERROR(__xludf.DUMMYFUNCTION("UNIQUE(SPLIT(B9132,"";""))"),"Bash/Shell/PowerShell")</f>
        <v>Bash/Shell/PowerShell</v>
      </c>
      <c r="F9132" s="1" t="str">
        <f>IFERROR(__xludf.DUMMYFUNCTION("""COMPUTED_VALUE"""),"Erlang")</f>
        <v>Erlang</v>
      </c>
      <c r="G9132" s="1" t="str">
        <f>IFERROR(__xludf.DUMMYFUNCTION("""COMPUTED_VALUE"""),"Java")</f>
        <v>Java</v>
      </c>
      <c r="H9132" s="1" t="str">
        <f>IFERROR(__xludf.DUMMYFUNCTION("""COMPUTED_VALUE"""),"Scala")</f>
        <v>Scala</v>
      </c>
      <c r="I9132" s="1" t="str">
        <f>IFERROR(__xludf.DUMMYFUNCTION("""COMPUTED_VALUE"""),"SQL")</f>
        <v>SQL</v>
      </c>
    </row>
    <row r="9133">
      <c r="B9133" s="1" t="str">
        <f>IFERROR(__xludf.DUMMYFUNCTION("""COMPUTED_VALUE"""),"Python")</f>
        <v>Python</v>
      </c>
      <c r="E9133" s="1" t="str">
        <f>IFERROR(__xludf.DUMMYFUNCTION("UNIQUE(SPLIT(B9133,"";""))"),"Python")</f>
        <v>Python</v>
      </c>
    </row>
    <row r="9134">
      <c r="B9134" s="1" t="str">
        <f>IFERROR(__xludf.DUMMYFUNCTION("""COMPUTED_VALUE"""),"C#;HTML/CSS;JavaScript;SQL;TypeScript")</f>
        <v>C#;HTML/CSS;JavaScript;SQL;TypeScript</v>
      </c>
      <c r="E9134" s="1" t="str">
        <f>IFERROR(__xludf.DUMMYFUNCTION("UNIQUE(SPLIT(B9134,"";""))"),"C#")</f>
        <v>C#</v>
      </c>
      <c r="F9134" s="1" t="str">
        <f>IFERROR(__xludf.DUMMYFUNCTION("""COMPUTED_VALUE"""),"HTML/CSS")</f>
        <v>HTML/CSS</v>
      </c>
      <c r="G9134" s="1" t="str">
        <f>IFERROR(__xludf.DUMMYFUNCTION("""COMPUTED_VALUE"""),"JavaScript")</f>
        <v>JavaScript</v>
      </c>
      <c r="H9134" s="1" t="str">
        <f>IFERROR(__xludf.DUMMYFUNCTION("""COMPUTED_VALUE"""),"SQL")</f>
        <v>SQL</v>
      </c>
      <c r="I9134" s="1" t="str">
        <f>IFERROR(__xludf.DUMMYFUNCTION("""COMPUTED_VALUE"""),"TypeScript")</f>
        <v>TypeScript</v>
      </c>
    </row>
    <row r="9135">
      <c r="B9135" s="1" t="str">
        <f>IFERROR(__xludf.DUMMYFUNCTION("""COMPUTED_VALUE"""),"HTML/CSS;PHP;SQL")</f>
        <v>HTML/CSS;PHP;SQL</v>
      </c>
      <c r="E9135" s="1" t="str">
        <f>IFERROR(__xludf.DUMMYFUNCTION("UNIQUE(SPLIT(B9135,"";""))"),"HTML/CSS")</f>
        <v>HTML/CSS</v>
      </c>
      <c r="F9135" s="1" t="str">
        <f>IFERROR(__xludf.DUMMYFUNCTION("""COMPUTED_VALUE"""),"PHP")</f>
        <v>PHP</v>
      </c>
      <c r="G9135" s="1" t="str">
        <f>IFERROR(__xludf.DUMMYFUNCTION("""COMPUTED_VALUE"""),"SQL")</f>
        <v>SQL</v>
      </c>
    </row>
    <row r="9136">
      <c r="B9136" s="1" t="str">
        <f>IFERROR(__xludf.DUMMYFUNCTION("""COMPUTED_VALUE"""),"C;Java;Python;R;SQL")</f>
        <v>C;Java;Python;R;SQL</v>
      </c>
      <c r="E9136" s="1" t="str">
        <f>IFERROR(__xludf.DUMMYFUNCTION("UNIQUE(SPLIT(B9136,"";""))"),"C")</f>
        <v>C</v>
      </c>
      <c r="F9136" s="1" t="str">
        <f>IFERROR(__xludf.DUMMYFUNCTION("""COMPUTED_VALUE"""),"Java")</f>
        <v>Java</v>
      </c>
      <c r="G9136" s="1" t="str">
        <f>IFERROR(__xludf.DUMMYFUNCTION("""COMPUTED_VALUE"""),"Python")</f>
        <v>Python</v>
      </c>
      <c r="H9136" s="1" t="str">
        <f>IFERROR(__xludf.DUMMYFUNCTION("""COMPUTED_VALUE"""),"R")</f>
        <v>R</v>
      </c>
      <c r="I9136" s="1" t="str">
        <f>IFERROR(__xludf.DUMMYFUNCTION("""COMPUTED_VALUE"""),"SQL")</f>
        <v>SQL</v>
      </c>
    </row>
    <row r="9137">
      <c r="B9137" s="1" t="str">
        <f>IFERROR(__xludf.DUMMYFUNCTION("""COMPUTED_VALUE"""),"Bash/Shell/PowerShell;C#;SQL")</f>
        <v>Bash/Shell/PowerShell;C#;SQL</v>
      </c>
      <c r="E9137" s="1" t="str">
        <f>IFERROR(__xludf.DUMMYFUNCTION("UNIQUE(SPLIT(B9137,"";""))"),"Bash/Shell/PowerShell")</f>
        <v>Bash/Shell/PowerShell</v>
      </c>
      <c r="F9137" s="1" t="str">
        <f>IFERROR(__xludf.DUMMYFUNCTION("""COMPUTED_VALUE"""),"C#")</f>
        <v>C#</v>
      </c>
      <c r="G9137" s="1" t="str">
        <f>IFERROR(__xludf.DUMMYFUNCTION("""COMPUTED_VALUE"""),"SQL")</f>
        <v>SQL</v>
      </c>
    </row>
    <row r="9138">
      <c r="B9138" s="1" t="str">
        <f>IFERROR(__xludf.DUMMYFUNCTION("""COMPUTED_VALUE"""),"Bash/Shell/PowerShell;C;C++;Go;JavaScript;Python;TypeScript")</f>
        <v>Bash/Shell/PowerShell;C;C++;Go;JavaScript;Python;TypeScript</v>
      </c>
      <c r="E9138" s="1" t="str">
        <f>IFERROR(__xludf.DUMMYFUNCTION("UNIQUE(SPLIT(B9138,"";""))"),"Bash/Shell/PowerShell")</f>
        <v>Bash/Shell/PowerShell</v>
      </c>
      <c r="F9138" s="1" t="str">
        <f>IFERROR(__xludf.DUMMYFUNCTION("""COMPUTED_VALUE"""),"C")</f>
        <v>C</v>
      </c>
      <c r="G9138" s="1" t="str">
        <f>IFERROR(__xludf.DUMMYFUNCTION("""COMPUTED_VALUE"""),"C++")</f>
        <v>C++</v>
      </c>
      <c r="H9138" s="1" t="str">
        <f>IFERROR(__xludf.DUMMYFUNCTION("""COMPUTED_VALUE"""),"Go")</f>
        <v>Go</v>
      </c>
      <c r="I9138" s="1" t="str">
        <f>IFERROR(__xludf.DUMMYFUNCTION("""COMPUTED_VALUE"""),"JavaScript")</f>
        <v>JavaScript</v>
      </c>
      <c r="J9138" s="1" t="str">
        <f>IFERROR(__xludf.DUMMYFUNCTION("""COMPUTED_VALUE"""),"Python")</f>
        <v>Python</v>
      </c>
      <c r="K9138" s="1" t="str">
        <f>IFERROR(__xludf.DUMMYFUNCTION("""COMPUTED_VALUE"""),"TypeScript")</f>
        <v>TypeScript</v>
      </c>
    </row>
    <row r="9139">
      <c r="B9139" s="1" t="str">
        <f>IFERROR(__xludf.DUMMYFUNCTION("""COMPUTED_VALUE"""),"Bash/Shell/PowerShell;C#")</f>
        <v>Bash/Shell/PowerShell;C#</v>
      </c>
      <c r="E9139" s="1" t="str">
        <f>IFERROR(__xludf.DUMMYFUNCTION("UNIQUE(SPLIT(B9139,"";""))"),"Bash/Shell/PowerShell")</f>
        <v>Bash/Shell/PowerShell</v>
      </c>
      <c r="F9139" s="1" t="str">
        <f>IFERROR(__xludf.DUMMYFUNCTION("""COMPUTED_VALUE"""),"C#")</f>
        <v>C#</v>
      </c>
    </row>
    <row r="9140">
      <c r="B9140" s="1" t="str">
        <f>IFERROR(__xludf.DUMMYFUNCTION("""COMPUTED_VALUE"""),"C;HTML/CSS;JavaScript;TypeScript")</f>
        <v>C;HTML/CSS;JavaScript;TypeScript</v>
      </c>
      <c r="E9140" s="1" t="str">
        <f>IFERROR(__xludf.DUMMYFUNCTION("UNIQUE(SPLIT(B9140,"";""))"),"C")</f>
        <v>C</v>
      </c>
      <c r="F9140" s="1" t="str">
        <f>IFERROR(__xludf.DUMMYFUNCTION("""COMPUTED_VALUE"""),"HTML/CSS")</f>
        <v>HTML/CSS</v>
      </c>
      <c r="G9140" s="1" t="str">
        <f>IFERROR(__xludf.DUMMYFUNCTION("""COMPUTED_VALUE"""),"JavaScript")</f>
        <v>JavaScript</v>
      </c>
      <c r="H9140" s="1" t="str">
        <f>IFERROR(__xludf.DUMMYFUNCTION("""COMPUTED_VALUE"""),"TypeScript")</f>
        <v>TypeScript</v>
      </c>
    </row>
    <row r="9141">
      <c r="B9141" s="1" t="str">
        <f>IFERROR(__xludf.DUMMYFUNCTION("""COMPUTED_VALUE"""),"C;C++;C#")</f>
        <v>C;C++;C#</v>
      </c>
      <c r="E9141" s="1" t="str">
        <f>IFERROR(__xludf.DUMMYFUNCTION("UNIQUE(SPLIT(B9141,"";""))"),"C")</f>
        <v>C</v>
      </c>
      <c r="F9141" s="1" t="str">
        <f>IFERROR(__xludf.DUMMYFUNCTION("""COMPUTED_VALUE"""),"C++")</f>
        <v>C++</v>
      </c>
      <c r="G9141" s="1" t="str">
        <f>IFERROR(__xludf.DUMMYFUNCTION("""COMPUTED_VALUE"""),"C#")</f>
        <v>C#</v>
      </c>
    </row>
    <row r="9142">
      <c r="B9142" s="1" t="str">
        <f>IFERROR(__xludf.DUMMYFUNCTION("""COMPUTED_VALUE"""),"C;C++;HTML/CSS;Java;JavaScript;Ruby;SQL;VBA")</f>
        <v>C;C++;HTML/CSS;Java;JavaScript;Ruby;SQL;VBA</v>
      </c>
      <c r="E9142" s="1" t="str">
        <f>IFERROR(__xludf.DUMMYFUNCTION("UNIQUE(SPLIT(B9142,"";""))"),"C")</f>
        <v>C</v>
      </c>
      <c r="F9142" s="1" t="str">
        <f>IFERROR(__xludf.DUMMYFUNCTION("""COMPUTED_VALUE"""),"C++")</f>
        <v>C++</v>
      </c>
      <c r="G9142" s="1" t="str">
        <f>IFERROR(__xludf.DUMMYFUNCTION("""COMPUTED_VALUE"""),"HTML/CSS")</f>
        <v>HTML/CSS</v>
      </c>
      <c r="H9142" s="1" t="str">
        <f>IFERROR(__xludf.DUMMYFUNCTION("""COMPUTED_VALUE"""),"Java")</f>
        <v>Java</v>
      </c>
      <c r="I9142" s="1" t="str">
        <f>IFERROR(__xludf.DUMMYFUNCTION("""COMPUTED_VALUE"""),"JavaScript")</f>
        <v>JavaScript</v>
      </c>
      <c r="J9142" s="1" t="str">
        <f>IFERROR(__xludf.DUMMYFUNCTION("""COMPUTED_VALUE"""),"Ruby")</f>
        <v>Ruby</v>
      </c>
      <c r="K9142" s="1" t="str">
        <f>IFERROR(__xludf.DUMMYFUNCTION("""COMPUTED_VALUE"""),"SQL")</f>
        <v>SQL</v>
      </c>
      <c r="L9142" s="1" t="str">
        <f>IFERROR(__xludf.DUMMYFUNCTION("""COMPUTED_VALUE"""),"VBA")</f>
        <v>VBA</v>
      </c>
    </row>
    <row r="9143">
      <c r="B9143" s="1" t="str">
        <f>IFERROR(__xludf.DUMMYFUNCTION("""COMPUTED_VALUE"""),"Bash/Shell/PowerShell;C;Go;HTML/CSS;JavaScript;PHP;Python;SQL;Other(s):")</f>
        <v>Bash/Shell/PowerShell;C;Go;HTML/CSS;JavaScript;PHP;Python;SQL;Other(s):</v>
      </c>
      <c r="E9143" s="1" t="str">
        <f>IFERROR(__xludf.DUMMYFUNCTION("UNIQUE(SPLIT(B9143,"";""))"),"Bash/Shell/PowerShell")</f>
        <v>Bash/Shell/PowerShell</v>
      </c>
      <c r="F9143" s="1" t="str">
        <f>IFERROR(__xludf.DUMMYFUNCTION("""COMPUTED_VALUE"""),"C")</f>
        <v>C</v>
      </c>
      <c r="G9143" s="1" t="str">
        <f>IFERROR(__xludf.DUMMYFUNCTION("""COMPUTED_VALUE"""),"Go")</f>
        <v>Go</v>
      </c>
      <c r="H9143" s="1" t="str">
        <f>IFERROR(__xludf.DUMMYFUNCTION("""COMPUTED_VALUE"""),"HTML/CSS")</f>
        <v>HTML/CSS</v>
      </c>
      <c r="I9143" s="1" t="str">
        <f>IFERROR(__xludf.DUMMYFUNCTION("""COMPUTED_VALUE"""),"JavaScript")</f>
        <v>JavaScript</v>
      </c>
      <c r="J9143" s="1" t="str">
        <f>IFERROR(__xludf.DUMMYFUNCTION("""COMPUTED_VALUE"""),"PHP")</f>
        <v>PHP</v>
      </c>
      <c r="K9143" s="1" t="str">
        <f>IFERROR(__xludf.DUMMYFUNCTION("""COMPUTED_VALUE"""),"Python")</f>
        <v>Python</v>
      </c>
      <c r="L9143" s="1" t="str">
        <f>IFERROR(__xludf.DUMMYFUNCTION("""COMPUTED_VALUE"""),"SQL")</f>
        <v>SQL</v>
      </c>
      <c r="M9143" s="1" t="str">
        <f>IFERROR(__xludf.DUMMYFUNCTION("""COMPUTED_VALUE"""),"Other(s):")</f>
        <v>Other(s):</v>
      </c>
    </row>
    <row r="9144">
      <c r="B9144" s="1" t="str">
        <f>IFERROR(__xludf.DUMMYFUNCTION("""COMPUTED_VALUE"""),"Bash/Shell/PowerShell;HTML/CSS;JavaScript;PHP;Python;SQL")</f>
        <v>Bash/Shell/PowerShell;HTML/CSS;JavaScript;PHP;Python;SQL</v>
      </c>
      <c r="E9144" s="1" t="str">
        <f>IFERROR(__xludf.DUMMYFUNCTION("UNIQUE(SPLIT(B9144,"";""))"),"Bash/Shell/PowerShell")</f>
        <v>Bash/Shell/PowerShell</v>
      </c>
      <c r="F9144" s="1" t="str">
        <f>IFERROR(__xludf.DUMMYFUNCTION("""COMPUTED_VALUE"""),"HTML/CSS")</f>
        <v>HTML/CSS</v>
      </c>
      <c r="G9144" s="1" t="str">
        <f>IFERROR(__xludf.DUMMYFUNCTION("""COMPUTED_VALUE"""),"JavaScript")</f>
        <v>JavaScript</v>
      </c>
      <c r="H9144" s="1" t="str">
        <f>IFERROR(__xludf.DUMMYFUNCTION("""COMPUTED_VALUE"""),"PHP")</f>
        <v>PHP</v>
      </c>
      <c r="I9144" s="1" t="str">
        <f>IFERROR(__xludf.DUMMYFUNCTION("""COMPUTED_VALUE"""),"Python")</f>
        <v>Python</v>
      </c>
      <c r="J9144" s="1" t="str">
        <f>IFERROR(__xludf.DUMMYFUNCTION("""COMPUTED_VALUE"""),"SQL")</f>
        <v>SQL</v>
      </c>
    </row>
    <row r="9145">
      <c r="B9145" s="1" t="str">
        <f>IFERROR(__xludf.DUMMYFUNCTION("""COMPUTED_VALUE"""),"C#;HTML/CSS;Java")</f>
        <v>C#;HTML/CSS;Java</v>
      </c>
      <c r="E9145" s="1" t="str">
        <f>IFERROR(__xludf.DUMMYFUNCTION("UNIQUE(SPLIT(B9145,"";""))"),"C#")</f>
        <v>C#</v>
      </c>
      <c r="F9145" s="1" t="str">
        <f>IFERROR(__xludf.DUMMYFUNCTION("""COMPUTED_VALUE"""),"HTML/CSS")</f>
        <v>HTML/CSS</v>
      </c>
      <c r="G9145" s="1" t="str">
        <f>IFERROR(__xludf.DUMMYFUNCTION("""COMPUTED_VALUE"""),"Java")</f>
        <v>Java</v>
      </c>
    </row>
    <row r="9146">
      <c r="B9146" s="1" t="str">
        <f>IFERROR(__xludf.DUMMYFUNCTION("""COMPUTED_VALUE"""),"Bash/Shell/PowerShell;C#;HTML/CSS;JavaScript;Ruby;SQL;VBA")</f>
        <v>Bash/Shell/PowerShell;C#;HTML/CSS;JavaScript;Ruby;SQL;VBA</v>
      </c>
      <c r="E9146" s="1" t="str">
        <f>IFERROR(__xludf.DUMMYFUNCTION("UNIQUE(SPLIT(B9146,"";""))"),"Bash/Shell/PowerShell")</f>
        <v>Bash/Shell/PowerShell</v>
      </c>
      <c r="F9146" s="1" t="str">
        <f>IFERROR(__xludf.DUMMYFUNCTION("""COMPUTED_VALUE"""),"C#")</f>
        <v>C#</v>
      </c>
      <c r="G9146" s="1" t="str">
        <f>IFERROR(__xludf.DUMMYFUNCTION("""COMPUTED_VALUE"""),"HTML/CSS")</f>
        <v>HTML/CSS</v>
      </c>
      <c r="H9146" s="1" t="str">
        <f>IFERROR(__xludf.DUMMYFUNCTION("""COMPUTED_VALUE"""),"JavaScript")</f>
        <v>JavaScript</v>
      </c>
      <c r="I9146" s="1" t="str">
        <f>IFERROR(__xludf.DUMMYFUNCTION("""COMPUTED_VALUE"""),"Ruby")</f>
        <v>Ruby</v>
      </c>
      <c r="J9146" s="1" t="str">
        <f>IFERROR(__xludf.DUMMYFUNCTION("""COMPUTED_VALUE"""),"SQL")</f>
        <v>SQL</v>
      </c>
      <c r="K9146" s="1" t="str">
        <f>IFERROR(__xludf.DUMMYFUNCTION("""COMPUTED_VALUE"""),"VBA")</f>
        <v>VBA</v>
      </c>
    </row>
    <row r="9147">
      <c r="B9147" s="1" t="str">
        <f>IFERROR(__xludf.DUMMYFUNCTION("""COMPUTED_VALUE"""),"HTML/CSS;JavaScript")</f>
        <v>HTML/CSS;JavaScript</v>
      </c>
      <c r="E9147" s="1" t="str">
        <f>IFERROR(__xludf.DUMMYFUNCTION("UNIQUE(SPLIT(B9147,"";""))"),"HTML/CSS")</f>
        <v>HTML/CSS</v>
      </c>
      <c r="F9147" s="1" t="str">
        <f>IFERROR(__xludf.DUMMYFUNCTION("""COMPUTED_VALUE"""),"JavaScript")</f>
        <v>JavaScript</v>
      </c>
    </row>
    <row r="9148">
      <c r="B9148" s="1" t="str">
        <f>IFERROR(__xludf.DUMMYFUNCTION("""COMPUTED_VALUE"""),"HTML/CSS;Java;JavaScript;Python;R")</f>
        <v>HTML/CSS;Java;JavaScript;Python;R</v>
      </c>
      <c r="E9148" s="1" t="str">
        <f>IFERROR(__xludf.DUMMYFUNCTION("UNIQUE(SPLIT(B9148,"";""))"),"HTML/CSS")</f>
        <v>HTML/CSS</v>
      </c>
      <c r="F9148" s="1" t="str">
        <f>IFERROR(__xludf.DUMMYFUNCTION("""COMPUTED_VALUE"""),"Java")</f>
        <v>Java</v>
      </c>
      <c r="G9148" s="1" t="str">
        <f>IFERROR(__xludf.DUMMYFUNCTION("""COMPUTED_VALUE"""),"JavaScript")</f>
        <v>JavaScript</v>
      </c>
      <c r="H9148" s="1" t="str">
        <f>IFERROR(__xludf.DUMMYFUNCTION("""COMPUTED_VALUE"""),"Python")</f>
        <v>Python</v>
      </c>
      <c r="I9148" s="1" t="str">
        <f>IFERROR(__xludf.DUMMYFUNCTION("""COMPUTED_VALUE"""),"R")</f>
        <v>R</v>
      </c>
    </row>
    <row r="9149">
      <c r="B9149" s="1" t="str">
        <f>IFERROR(__xludf.DUMMYFUNCTION("""COMPUTED_VALUE"""),"C#;HTML/CSS;JavaScript;PHP;SQL;TypeScript")</f>
        <v>C#;HTML/CSS;JavaScript;PHP;SQL;TypeScript</v>
      </c>
      <c r="E9149" s="1" t="str">
        <f>IFERROR(__xludf.DUMMYFUNCTION("UNIQUE(SPLIT(B9149,"";""))"),"C#")</f>
        <v>C#</v>
      </c>
      <c r="F9149" s="1" t="str">
        <f>IFERROR(__xludf.DUMMYFUNCTION("""COMPUTED_VALUE"""),"HTML/CSS")</f>
        <v>HTML/CSS</v>
      </c>
      <c r="G9149" s="1" t="str">
        <f>IFERROR(__xludf.DUMMYFUNCTION("""COMPUTED_VALUE"""),"JavaScript")</f>
        <v>JavaScript</v>
      </c>
      <c r="H9149" s="1" t="str">
        <f>IFERROR(__xludf.DUMMYFUNCTION("""COMPUTED_VALUE"""),"PHP")</f>
        <v>PHP</v>
      </c>
      <c r="I9149" s="1" t="str">
        <f>IFERROR(__xludf.DUMMYFUNCTION("""COMPUTED_VALUE"""),"SQL")</f>
        <v>SQL</v>
      </c>
      <c r="J9149" s="1" t="str">
        <f>IFERROR(__xludf.DUMMYFUNCTION("""COMPUTED_VALUE"""),"TypeScript")</f>
        <v>TypeScript</v>
      </c>
    </row>
    <row r="9150">
      <c r="B9150" s="1" t="str">
        <f>IFERROR(__xludf.DUMMYFUNCTION("""COMPUTED_VALUE"""),"Bash/Shell/PowerShell;C++;C#;Python;Scala;SQL")</f>
        <v>Bash/Shell/PowerShell;C++;C#;Python;Scala;SQL</v>
      </c>
      <c r="E9150" s="1" t="str">
        <f>IFERROR(__xludf.DUMMYFUNCTION("UNIQUE(SPLIT(B9150,"";""))"),"Bash/Shell/PowerShell")</f>
        <v>Bash/Shell/PowerShell</v>
      </c>
      <c r="F9150" s="1" t="str">
        <f>IFERROR(__xludf.DUMMYFUNCTION("""COMPUTED_VALUE"""),"C++")</f>
        <v>C++</v>
      </c>
      <c r="G9150" s="1" t="str">
        <f>IFERROR(__xludf.DUMMYFUNCTION("""COMPUTED_VALUE"""),"C#")</f>
        <v>C#</v>
      </c>
      <c r="H9150" s="1" t="str">
        <f>IFERROR(__xludf.DUMMYFUNCTION("""COMPUTED_VALUE"""),"Python")</f>
        <v>Python</v>
      </c>
      <c r="I9150" s="1" t="str">
        <f>IFERROR(__xludf.DUMMYFUNCTION("""COMPUTED_VALUE"""),"Scala")</f>
        <v>Scala</v>
      </c>
      <c r="J9150" s="1" t="str">
        <f>IFERROR(__xludf.DUMMYFUNCTION("""COMPUTED_VALUE"""),"SQL")</f>
        <v>SQL</v>
      </c>
    </row>
    <row r="9151">
      <c r="B9151" s="1" t="str">
        <f>IFERROR(__xludf.DUMMYFUNCTION("""COMPUTED_VALUE"""),"Bash/Shell/PowerShell;C#;HTML/CSS;JavaScript;PHP;Python;Ruby;SQL")</f>
        <v>Bash/Shell/PowerShell;C#;HTML/CSS;JavaScript;PHP;Python;Ruby;SQL</v>
      </c>
      <c r="E9151" s="1" t="str">
        <f>IFERROR(__xludf.DUMMYFUNCTION("UNIQUE(SPLIT(B9151,"";""))"),"Bash/Shell/PowerShell")</f>
        <v>Bash/Shell/PowerShell</v>
      </c>
      <c r="F9151" s="1" t="str">
        <f>IFERROR(__xludf.DUMMYFUNCTION("""COMPUTED_VALUE"""),"C#")</f>
        <v>C#</v>
      </c>
      <c r="G9151" s="1" t="str">
        <f>IFERROR(__xludf.DUMMYFUNCTION("""COMPUTED_VALUE"""),"HTML/CSS")</f>
        <v>HTML/CSS</v>
      </c>
      <c r="H9151" s="1" t="str">
        <f>IFERROR(__xludf.DUMMYFUNCTION("""COMPUTED_VALUE"""),"JavaScript")</f>
        <v>JavaScript</v>
      </c>
      <c r="I9151" s="1" t="str">
        <f>IFERROR(__xludf.DUMMYFUNCTION("""COMPUTED_VALUE"""),"PHP")</f>
        <v>PHP</v>
      </c>
      <c r="J9151" s="1" t="str">
        <f>IFERROR(__xludf.DUMMYFUNCTION("""COMPUTED_VALUE"""),"Python")</f>
        <v>Python</v>
      </c>
      <c r="K9151" s="1" t="str">
        <f>IFERROR(__xludf.DUMMYFUNCTION("""COMPUTED_VALUE"""),"Ruby")</f>
        <v>Ruby</v>
      </c>
      <c r="L9151" s="1" t="str">
        <f>IFERROR(__xludf.DUMMYFUNCTION("""COMPUTED_VALUE"""),"SQL")</f>
        <v>SQL</v>
      </c>
    </row>
    <row r="9152">
      <c r="B9152" s="1" t="str">
        <f>IFERROR(__xludf.DUMMYFUNCTION("""COMPUTED_VALUE"""),"Bash/Shell/PowerShell;Java;JavaScript;Ruby;SQL")</f>
        <v>Bash/Shell/PowerShell;Java;JavaScript;Ruby;SQL</v>
      </c>
      <c r="E9152" s="1" t="str">
        <f>IFERROR(__xludf.DUMMYFUNCTION("UNIQUE(SPLIT(B9152,"";""))"),"Bash/Shell/PowerShell")</f>
        <v>Bash/Shell/PowerShell</v>
      </c>
      <c r="F9152" s="1" t="str">
        <f>IFERROR(__xludf.DUMMYFUNCTION("""COMPUTED_VALUE"""),"Java")</f>
        <v>Java</v>
      </c>
      <c r="G9152" s="1" t="str">
        <f>IFERROR(__xludf.DUMMYFUNCTION("""COMPUTED_VALUE"""),"JavaScript")</f>
        <v>JavaScript</v>
      </c>
      <c r="H9152" s="1" t="str">
        <f>IFERROR(__xludf.DUMMYFUNCTION("""COMPUTED_VALUE"""),"Ruby")</f>
        <v>Ruby</v>
      </c>
      <c r="I9152" s="1" t="str">
        <f>IFERROR(__xludf.DUMMYFUNCTION("""COMPUTED_VALUE"""),"SQL")</f>
        <v>SQL</v>
      </c>
    </row>
    <row r="9153">
      <c r="B9153" s="1" t="str">
        <f>IFERROR(__xludf.DUMMYFUNCTION("""COMPUTED_VALUE"""),"C#;Go;HTML/CSS;Java;JavaScript;PHP;Python;SQL")</f>
        <v>C#;Go;HTML/CSS;Java;JavaScript;PHP;Python;SQL</v>
      </c>
      <c r="E9153" s="1" t="str">
        <f>IFERROR(__xludf.DUMMYFUNCTION("UNIQUE(SPLIT(B9153,"";""))"),"C#")</f>
        <v>C#</v>
      </c>
      <c r="F9153" s="1" t="str">
        <f>IFERROR(__xludf.DUMMYFUNCTION("""COMPUTED_VALUE"""),"Go")</f>
        <v>Go</v>
      </c>
      <c r="G9153" s="1" t="str">
        <f>IFERROR(__xludf.DUMMYFUNCTION("""COMPUTED_VALUE"""),"HTML/CSS")</f>
        <v>HTML/CSS</v>
      </c>
      <c r="H9153" s="1" t="str">
        <f>IFERROR(__xludf.DUMMYFUNCTION("""COMPUTED_VALUE"""),"Java")</f>
        <v>Java</v>
      </c>
      <c r="I9153" s="1" t="str">
        <f>IFERROR(__xludf.DUMMYFUNCTION("""COMPUTED_VALUE"""),"JavaScript")</f>
        <v>JavaScript</v>
      </c>
      <c r="J9153" s="1" t="str">
        <f>IFERROR(__xludf.DUMMYFUNCTION("""COMPUTED_VALUE"""),"PHP")</f>
        <v>PHP</v>
      </c>
      <c r="K9153" s="1" t="str">
        <f>IFERROR(__xludf.DUMMYFUNCTION("""COMPUTED_VALUE"""),"Python")</f>
        <v>Python</v>
      </c>
      <c r="L9153" s="1" t="str">
        <f>IFERROR(__xludf.DUMMYFUNCTION("""COMPUTED_VALUE"""),"SQL")</f>
        <v>SQL</v>
      </c>
    </row>
    <row r="9154">
      <c r="B9154" s="1" t="str">
        <f>IFERROR(__xludf.DUMMYFUNCTION("""COMPUTED_VALUE"""),"Elixir;Erlang;HTML/CSS;JavaScript;PHP;SQL;VBA")</f>
        <v>Elixir;Erlang;HTML/CSS;JavaScript;PHP;SQL;VBA</v>
      </c>
      <c r="E9154" s="1" t="str">
        <f>IFERROR(__xludf.DUMMYFUNCTION("UNIQUE(SPLIT(B9154,"";""))"),"Elixir")</f>
        <v>Elixir</v>
      </c>
      <c r="F9154" s="1" t="str">
        <f>IFERROR(__xludf.DUMMYFUNCTION("""COMPUTED_VALUE"""),"Erlang")</f>
        <v>Erlang</v>
      </c>
      <c r="G9154" s="1" t="str">
        <f>IFERROR(__xludf.DUMMYFUNCTION("""COMPUTED_VALUE"""),"HTML/CSS")</f>
        <v>HTML/CSS</v>
      </c>
      <c r="H9154" s="1" t="str">
        <f>IFERROR(__xludf.DUMMYFUNCTION("""COMPUTED_VALUE"""),"JavaScript")</f>
        <v>JavaScript</v>
      </c>
      <c r="I9154" s="1" t="str">
        <f>IFERROR(__xludf.DUMMYFUNCTION("""COMPUTED_VALUE"""),"PHP")</f>
        <v>PHP</v>
      </c>
      <c r="J9154" s="1" t="str">
        <f>IFERROR(__xludf.DUMMYFUNCTION("""COMPUTED_VALUE"""),"SQL")</f>
        <v>SQL</v>
      </c>
      <c r="K9154" s="1" t="str">
        <f>IFERROR(__xludf.DUMMYFUNCTION("""COMPUTED_VALUE"""),"VBA")</f>
        <v>VBA</v>
      </c>
    </row>
    <row r="9155">
      <c r="B9155" s="1" t="str">
        <f>IFERROR(__xludf.DUMMYFUNCTION("""COMPUTED_VALUE"""),"C#")</f>
        <v>C#</v>
      </c>
      <c r="E9155" s="1" t="str">
        <f>IFERROR(__xludf.DUMMYFUNCTION("UNIQUE(SPLIT(B9155,"";""))"),"C#")</f>
        <v>C#</v>
      </c>
    </row>
    <row r="9156">
      <c r="B9156" s="1" t="str">
        <f>IFERROR(__xludf.DUMMYFUNCTION("""COMPUTED_VALUE"""),"C#")</f>
        <v>C#</v>
      </c>
      <c r="E9156" s="1" t="str">
        <f>IFERROR(__xludf.DUMMYFUNCTION("UNIQUE(SPLIT(B9156,"";""))"),"C#")</f>
        <v>C#</v>
      </c>
    </row>
    <row r="9157">
      <c r="B9157" s="1" t="str">
        <f>IFERROR(__xludf.DUMMYFUNCTION("""COMPUTED_VALUE"""),"Bash/Shell/PowerShell;C#;HTML/CSS;JavaScript;TypeScript")</f>
        <v>Bash/Shell/PowerShell;C#;HTML/CSS;JavaScript;TypeScript</v>
      </c>
      <c r="E9157" s="1" t="str">
        <f>IFERROR(__xludf.DUMMYFUNCTION("UNIQUE(SPLIT(B9157,"";""))"),"Bash/Shell/PowerShell")</f>
        <v>Bash/Shell/PowerShell</v>
      </c>
      <c r="F9157" s="1" t="str">
        <f>IFERROR(__xludf.DUMMYFUNCTION("""COMPUTED_VALUE"""),"C#")</f>
        <v>C#</v>
      </c>
      <c r="G9157" s="1" t="str">
        <f>IFERROR(__xludf.DUMMYFUNCTION("""COMPUTED_VALUE"""),"HTML/CSS")</f>
        <v>HTML/CSS</v>
      </c>
      <c r="H9157" s="1" t="str">
        <f>IFERROR(__xludf.DUMMYFUNCTION("""COMPUTED_VALUE"""),"JavaScript")</f>
        <v>JavaScript</v>
      </c>
      <c r="I9157" s="1" t="str">
        <f>IFERROR(__xludf.DUMMYFUNCTION("""COMPUTED_VALUE"""),"TypeScript")</f>
        <v>TypeScript</v>
      </c>
    </row>
    <row r="9158">
      <c r="B9158" s="1" t="str">
        <f>IFERROR(__xludf.DUMMYFUNCTION("""COMPUTED_VALUE"""),"C#;JavaScript;TypeScript")</f>
        <v>C#;JavaScript;TypeScript</v>
      </c>
      <c r="E9158" s="1" t="str">
        <f>IFERROR(__xludf.DUMMYFUNCTION("UNIQUE(SPLIT(B9158,"";""))"),"C#")</f>
        <v>C#</v>
      </c>
      <c r="F9158" s="1" t="str">
        <f>IFERROR(__xludf.DUMMYFUNCTION("""COMPUTED_VALUE"""),"JavaScript")</f>
        <v>JavaScript</v>
      </c>
      <c r="G9158" s="1" t="str">
        <f>IFERROR(__xludf.DUMMYFUNCTION("""COMPUTED_VALUE"""),"TypeScript")</f>
        <v>TypeScript</v>
      </c>
    </row>
    <row r="9159">
      <c r="B9159" s="1" t="str">
        <f>IFERROR(__xludf.DUMMYFUNCTION("""COMPUTED_VALUE"""),"HTML/CSS;JavaScript;TypeScript")</f>
        <v>HTML/CSS;JavaScript;TypeScript</v>
      </c>
      <c r="E9159" s="1" t="str">
        <f>IFERROR(__xludf.DUMMYFUNCTION("UNIQUE(SPLIT(B9159,"";""))"),"HTML/CSS")</f>
        <v>HTML/CSS</v>
      </c>
      <c r="F9159" s="1" t="str">
        <f>IFERROR(__xludf.DUMMYFUNCTION("""COMPUTED_VALUE"""),"JavaScript")</f>
        <v>JavaScript</v>
      </c>
      <c r="G9159" s="1" t="str">
        <f>IFERROR(__xludf.DUMMYFUNCTION("""COMPUTED_VALUE"""),"TypeScript")</f>
        <v>TypeScript</v>
      </c>
    </row>
    <row r="9160">
      <c r="B9160" s="1" t="str">
        <f>IFERROR(__xludf.DUMMYFUNCTION("""COMPUTED_VALUE"""),"HTML/CSS;JavaScript;PHP;SQL")</f>
        <v>HTML/CSS;JavaScript;PHP;SQL</v>
      </c>
      <c r="E9160" s="1" t="str">
        <f>IFERROR(__xludf.DUMMYFUNCTION("UNIQUE(SPLIT(B9160,"";""))"),"HTML/CSS")</f>
        <v>HTML/CSS</v>
      </c>
      <c r="F9160" s="1" t="str">
        <f>IFERROR(__xludf.DUMMYFUNCTION("""COMPUTED_VALUE"""),"JavaScript")</f>
        <v>JavaScript</v>
      </c>
      <c r="G9160" s="1" t="str">
        <f>IFERROR(__xludf.DUMMYFUNCTION("""COMPUTED_VALUE"""),"PHP")</f>
        <v>PHP</v>
      </c>
      <c r="H9160" s="1" t="str">
        <f>IFERROR(__xludf.DUMMYFUNCTION("""COMPUTED_VALUE"""),"SQL")</f>
        <v>SQL</v>
      </c>
    </row>
    <row r="9161">
      <c r="B9161" s="1" t="str">
        <f>IFERROR(__xludf.DUMMYFUNCTION("""COMPUTED_VALUE"""),"HTML/CSS;JavaScript;PHP;SQL")</f>
        <v>HTML/CSS;JavaScript;PHP;SQL</v>
      </c>
      <c r="E9161" s="1" t="str">
        <f>IFERROR(__xludf.DUMMYFUNCTION("UNIQUE(SPLIT(B9161,"";""))"),"HTML/CSS")</f>
        <v>HTML/CSS</v>
      </c>
      <c r="F9161" s="1" t="str">
        <f>IFERROR(__xludf.DUMMYFUNCTION("""COMPUTED_VALUE"""),"JavaScript")</f>
        <v>JavaScript</v>
      </c>
      <c r="G9161" s="1" t="str">
        <f>IFERROR(__xludf.DUMMYFUNCTION("""COMPUTED_VALUE"""),"PHP")</f>
        <v>PHP</v>
      </c>
      <c r="H9161" s="1" t="str">
        <f>IFERROR(__xludf.DUMMYFUNCTION("""COMPUTED_VALUE"""),"SQL")</f>
        <v>SQL</v>
      </c>
    </row>
    <row r="9162">
      <c r="B9162" s="1" t="str">
        <f>IFERROR(__xludf.DUMMYFUNCTION("""COMPUTED_VALUE"""),"Bash/Shell/PowerShell;HTML/CSS;JavaScript;TypeScript")</f>
        <v>Bash/Shell/PowerShell;HTML/CSS;JavaScript;TypeScript</v>
      </c>
      <c r="E9162" s="1" t="str">
        <f>IFERROR(__xludf.DUMMYFUNCTION("UNIQUE(SPLIT(B9162,"";""))"),"Bash/Shell/PowerShell")</f>
        <v>Bash/Shell/PowerShell</v>
      </c>
      <c r="F9162" s="1" t="str">
        <f>IFERROR(__xludf.DUMMYFUNCTION("""COMPUTED_VALUE"""),"HTML/CSS")</f>
        <v>HTML/CSS</v>
      </c>
      <c r="G9162" s="1" t="str">
        <f>IFERROR(__xludf.DUMMYFUNCTION("""COMPUTED_VALUE"""),"JavaScript")</f>
        <v>JavaScript</v>
      </c>
      <c r="H9162" s="1" t="str">
        <f>IFERROR(__xludf.DUMMYFUNCTION("""COMPUTED_VALUE"""),"TypeScript")</f>
        <v>TypeScript</v>
      </c>
    </row>
    <row r="9163">
      <c r="B9163" s="1" t="str">
        <f>IFERROR(__xludf.DUMMYFUNCTION("""COMPUTED_VALUE"""),"Python;SQL")</f>
        <v>Python;SQL</v>
      </c>
      <c r="E9163" s="1" t="str">
        <f>IFERROR(__xludf.DUMMYFUNCTION("UNIQUE(SPLIT(B9163,"";""))"),"Python")</f>
        <v>Python</v>
      </c>
      <c r="F9163" s="1" t="str">
        <f>IFERROR(__xludf.DUMMYFUNCTION("""COMPUTED_VALUE"""),"SQL")</f>
        <v>SQL</v>
      </c>
    </row>
    <row r="9164">
      <c r="B9164" s="1" t="str">
        <f>IFERROR(__xludf.DUMMYFUNCTION("""COMPUTED_VALUE"""),"Assembly;Bash/Shell/PowerShell;C#;HTML/CSS;Java;JavaScript;SQL;VBA")</f>
        <v>Assembly;Bash/Shell/PowerShell;C#;HTML/CSS;Java;JavaScript;SQL;VBA</v>
      </c>
      <c r="E9164" s="1" t="str">
        <f>IFERROR(__xludf.DUMMYFUNCTION("UNIQUE(SPLIT(B9164,"";""))"),"Assembly")</f>
        <v>Assembly</v>
      </c>
      <c r="F9164" s="1" t="str">
        <f>IFERROR(__xludf.DUMMYFUNCTION("""COMPUTED_VALUE"""),"Bash/Shell/PowerShell")</f>
        <v>Bash/Shell/PowerShell</v>
      </c>
      <c r="G9164" s="1" t="str">
        <f>IFERROR(__xludf.DUMMYFUNCTION("""COMPUTED_VALUE"""),"C#")</f>
        <v>C#</v>
      </c>
      <c r="H9164" s="1" t="str">
        <f>IFERROR(__xludf.DUMMYFUNCTION("""COMPUTED_VALUE"""),"HTML/CSS")</f>
        <v>HTML/CSS</v>
      </c>
      <c r="I9164" s="1" t="str">
        <f>IFERROR(__xludf.DUMMYFUNCTION("""COMPUTED_VALUE"""),"Java")</f>
        <v>Java</v>
      </c>
      <c r="J9164" s="1" t="str">
        <f>IFERROR(__xludf.DUMMYFUNCTION("""COMPUTED_VALUE"""),"JavaScript")</f>
        <v>JavaScript</v>
      </c>
      <c r="K9164" s="1" t="str">
        <f>IFERROR(__xludf.DUMMYFUNCTION("""COMPUTED_VALUE"""),"SQL")</f>
        <v>SQL</v>
      </c>
      <c r="L9164" s="1" t="str">
        <f>IFERROR(__xludf.DUMMYFUNCTION("""COMPUTED_VALUE"""),"VBA")</f>
        <v>VBA</v>
      </c>
    </row>
    <row r="9165">
      <c r="B9165" s="1" t="str">
        <f>IFERROR(__xludf.DUMMYFUNCTION("""COMPUTED_VALUE"""),"C;HTML/CSS;JavaScript;Other(s):")</f>
        <v>C;HTML/CSS;JavaScript;Other(s):</v>
      </c>
      <c r="E9165" s="1" t="str">
        <f>IFERROR(__xludf.DUMMYFUNCTION("UNIQUE(SPLIT(B9165,"";""))"),"C")</f>
        <v>C</v>
      </c>
      <c r="F9165" s="1" t="str">
        <f>IFERROR(__xludf.DUMMYFUNCTION("""COMPUTED_VALUE"""),"HTML/CSS")</f>
        <v>HTML/CSS</v>
      </c>
      <c r="G9165" s="1" t="str">
        <f>IFERROR(__xludf.DUMMYFUNCTION("""COMPUTED_VALUE"""),"JavaScript")</f>
        <v>JavaScript</v>
      </c>
      <c r="H9165" s="1" t="str">
        <f>IFERROR(__xludf.DUMMYFUNCTION("""COMPUTED_VALUE"""),"Other(s):")</f>
        <v>Other(s):</v>
      </c>
    </row>
    <row r="9166">
      <c r="B9166" s="1" t="str">
        <f>IFERROR(__xludf.DUMMYFUNCTION("""COMPUTED_VALUE"""),"HTML/CSS;JavaScript;Python;Scala;SQL;TypeScript")</f>
        <v>HTML/CSS;JavaScript;Python;Scala;SQL;TypeScript</v>
      </c>
      <c r="E9166" s="1" t="str">
        <f>IFERROR(__xludf.DUMMYFUNCTION("UNIQUE(SPLIT(B9166,"";""))"),"HTML/CSS")</f>
        <v>HTML/CSS</v>
      </c>
      <c r="F9166" s="1" t="str">
        <f>IFERROR(__xludf.DUMMYFUNCTION("""COMPUTED_VALUE"""),"JavaScript")</f>
        <v>JavaScript</v>
      </c>
      <c r="G9166" s="1" t="str">
        <f>IFERROR(__xludf.DUMMYFUNCTION("""COMPUTED_VALUE"""),"Python")</f>
        <v>Python</v>
      </c>
      <c r="H9166" s="1" t="str">
        <f>IFERROR(__xludf.DUMMYFUNCTION("""COMPUTED_VALUE"""),"Scala")</f>
        <v>Scala</v>
      </c>
      <c r="I9166" s="1" t="str">
        <f>IFERROR(__xludf.DUMMYFUNCTION("""COMPUTED_VALUE"""),"SQL")</f>
        <v>SQL</v>
      </c>
      <c r="J9166" s="1" t="str">
        <f>IFERROR(__xludf.DUMMYFUNCTION("""COMPUTED_VALUE"""),"TypeScript")</f>
        <v>TypeScript</v>
      </c>
    </row>
    <row r="9167">
      <c r="B9167" s="1" t="str">
        <f>IFERROR(__xludf.DUMMYFUNCTION("""COMPUTED_VALUE"""),"Bash/Shell/PowerShell;Python")</f>
        <v>Bash/Shell/PowerShell;Python</v>
      </c>
      <c r="E9167" s="1" t="str">
        <f>IFERROR(__xludf.DUMMYFUNCTION("UNIQUE(SPLIT(B9167,"";""))"),"Bash/Shell/PowerShell")</f>
        <v>Bash/Shell/PowerShell</v>
      </c>
      <c r="F9167" s="1" t="str">
        <f>IFERROR(__xludf.DUMMYFUNCTION("""COMPUTED_VALUE"""),"Python")</f>
        <v>Python</v>
      </c>
    </row>
    <row r="9168">
      <c r="B9168" s="1" t="str">
        <f>IFERROR(__xludf.DUMMYFUNCTION("""COMPUTED_VALUE"""),"Bash/Shell/PowerShell;C#;HTML/CSS;SQL;VBA")</f>
        <v>Bash/Shell/PowerShell;C#;HTML/CSS;SQL;VBA</v>
      </c>
      <c r="E9168" s="1" t="str">
        <f>IFERROR(__xludf.DUMMYFUNCTION("UNIQUE(SPLIT(B9168,"";""))"),"Bash/Shell/PowerShell")</f>
        <v>Bash/Shell/PowerShell</v>
      </c>
      <c r="F9168" s="1" t="str">
        <f>IFERROR(__xludf.DUMMYFUNCTION("""COMPUTED_VALUE"""),"C#")</f>
        <v>C#</v>
      </c>
      <c r="G9168" s="1" t="str">
        <f>IFERROR(__xludf.DUMMYFUNCTION("""COMPUTED_VALUE"""),"HTML/CSS")</f>
        <v>HTML/CSS</v>
      </c>
      <c r="H9168" s="1" t="str">
        <f>IFERROR(__xludf.DUMMYFUNCTION("""COMPUTED_VALUE"""),"SQL")</f>
        <v>SQL</v>
      </c>
      <c r="I9168" s="1" t="str">
        <f>IFERROR(__xludf.DUMMYFUNCTION("""COMPUTED_VALUE"""),"VBA")</f>
        <v>VBA</v>
      </c>
    </row>
    <row r="9169">
      <c r="B9169" s="1" t="str">
        <f>IFERROR(__xludf.DUMMYFUNCTION("""COMPUTED_VALUE"""),"Bash/Shell/PowerShell;C;HTML/CSS;JavaScript;Python;SQL")</f>
        <v>Bash/Shell/PowerShell;C;HTML/CSS;JavaScript;Python;SQL</v>
      </c>
      <c r="E9169" s="1" t="str">
        <f>IFERROR(__xludf.DUMMYFUNCTION("UNIQUE(SPLIT(B9169,"";""))"),"Bash/Shell/PowerShell")</f>
        <v>Bash/Shell/PowerShell</v>
      </c>
      <c r="F9169" s="1" t="str">
        <f>IFERROR(__xludf.DUMMYFUNCTION("""COMPUTED_VALUE"""),"C")</f>
        <v>C</v>
      </c>
      <c r="G9169" s="1" t="str">
        <f>IFERROR(__xludf.DUMMYFUNCTION("""COMPUTED_VALUE"""),"HTML/CSS")</f>
        <v>HTML/CSS</v>
      </c>
      <c r="H9169" s="1" t="str">
        <f>IFERROR(__xludf.DUMMYFUNCTION("""COMPUTED_VALUE"""),"JavaScript")</f>
        <v>JavaScript</v>
      </c>
      <c r="I9169" s="1" t="str">
        <f>IFERROR(__xludf.DUMMYFUNCTION("""COMPUTED_VALUE"""),"Python")</f>
        <v>Python</v>
      </c>
      <c r="J9169" s="1" t="str">
        <f>IFERROR(__xludf.DUMMYFUNCTION("""COMPUTED_VALUE"""),"SQL")</f>
        <v>SQL</v>
      </c>
    </row>
    <row r="9170">
      <c r="B9170" s="1" t="str">
        <f>IFERROR(__xludf.DUMMYFUNCTION("""COMPUTED_VALUE"""),"Bash/Shell/PowerShell;HTML/CSS;Java;JavaScript;SQL")</f>
        <v>Bash/Shell/PowerShell;HTML/CSS;Java;JavaScript;SQL</v>
      </c>
      <c r="E9170" s="1" t="str">
        <f>IFERROR(__xludf.DUMMYFUNCTION("UNIQUE(SPLIT(B9170,"";""))"),"Bash/Shell/PowerShell")</f>
        <v>Bash/Shell/PowerShell</v>
      </c>
      <c r="F9170" s="1" t="str">
        <f>IFERROR(__xludf.DUMMYFUNCTION("""COMPUTED_VALUE"""),"HTML/CSS")</f>
        <v>HTML/CSS</v>
      </c>
      <c r="G9170" s="1" t="str">
        <f>IFERROR(__xludf.DUMMYFUNCTION("""COMPUTED_VALUE"""),"Java")</f>
        <v>Java</v>
      </c>
      <c r="H9170" s="1" t="str">
        <f>IFERROR(__xludf.DUMMYFUNCTION("""COMPUTED_VALUE"""),"JavaScript")</f>
        <v>JavaScript</v>
      </c>
      <c r="I9170" s="1" t="str">
        <f>IFERROR(__xludf.DUMMYFUNCTION("""COMPUTED_VALUE"""),"SQL")</f>
        <v>SQL</v>
      </c>
    </row>
    <row r="9171">
      <c r="B9171" s="1" t="str">
        <f>IFERROR(__xludf.DUMMYFUNCTION("""COMPUTED_VALUE"""),"HTML/CSS;Java;SQL")</f>
        <v>HTML/CSS;Java;SQL</v>
      </c>
      <c r="E9171" s="1" t="str">
        <f>IFERROR(__xludf.DUMMYFUNCTION("UNIQUE(SPLIT(B9171,"";""))"),"HTML/CSS")</f>
        <v>HTML/CSS</v>
      </c>
      <c r="F9171" s="1" t="str">
        <f>IFERROR(__xludf.DUMMYFUNCTION("""COMPUTED_VALUE"""),"Java")</f>
        <v>Java</v>
      </c>
      <c r="G9171" s="1" t="str">
        <f>IFERROR(__xludf.DUMMYFUNCTION("""COMPUTED_VALUE"""),"SQL")</f>
        <v>SQL</v>
      </c>
    </row>
    <row r="9172">
      <c r="B9172" s="1" t="str">
        <f>IFERROR(__xludf.DUMMYFUNCTION("""COMPUTED_VALUE"""),"Bash/Shell/PowerShell;HTML/CSS;Java;JavaScript;Ruby;SQL;TypeScript")</f>
        <v>Bash/Shell/PowerShell;HTML/CSS;Java;JavaScript;Ruby;SQL;TypeScript</v>
      </c>
      <c r="E9172" s="1" t="str">
        <f>IFERROR(__xludf.DUMMYFUNCTION("UNIQUE(SPLIT(B9172,"";""))"),"Bash/Shell/PowerShell")</f>
        <v>Bash/Shell/PowerShell</v>
      </c>
      <c r="F9172" s="1" t="str">
        <f>IFERROR(__xludf.DUMMYFUNCTION("""COMPUTED_VALUE"""),"HTML/CSS")</f>
        <v>HTML/CSS</v>
      </c>
      <c r="G9172" s="1" t="str">
        <f>IFERROR(__xludf.DUMMYFUNCTION("""COMPUTED_VALUE"""),"Java")</f>
        <v>Java</v>
      </c>
      <c r="H9172" s="1" t="str">
        <f>IFERROR(__xludf.DUMMYFUNCTION("""COMPUTED_VALUE"""),"JavaScript")</f>
        <v>JavaScript</v>
      </c>
      <c r="I9172" s="1" t="str">
        <f>IFERROR(__xludf.DUMMYFUNCTION("""COMPUTED_VALUE"""),"Ruby")</f>
        <v>Ruby</v>
      </c>
      <c r="J9172" s="1" t="str">
        <f>IFERROR(__xludf.DUMMYFUNCTION("""COMPUTED_VALUE"""),"SQL")</f>
        <v>SQL</v>
      </c>
      <c r="K9172" s="1" t="str">
        <f>IFERROR(__xludf.DUMMYFUNCTION("""COMPUTED_VALUE"""),"TypeScript")</f>
        <v>TypeScript</v>
      </c>
    </row>
    <row r="9173">
      <c r="B9173" s="1" t="str">
        <f>IFERROR(__xludf.DUMMYFUNCTION("""COMPUTED_VALUE"""),"C++;HTML/CSS;JavaScript;PHP;Python")</f>
        <v>C++;HTML/CSS;JavaScript;PHP;Python</v>
      </c>
      <c r="E9173" s="1" t="str">
        <f>IFERROR(__xludf.DUMMYFUNCTION("UNIQUE(SPLIT(B9173,"";""))"),"C++")</f>
        <v>C++</v>
      </c>
      <c r="F9173" s="1" t="str">
        <f>IFERROR(__xludf.DUMMYFUNCTION("""COMPUTED_VALUE"""),"HTML/CSS")</f>
        <v>HTML/CSS</v>
      </c>
      <c r="G9173" s="1" t="str">
        <f>IFERROR(__xludf.DUMMYFUNCTION("""COMPUTED_VALUE"""),"JavaScript")</f>
        <v>JavaScript</v>
      </c>
      <c r="H9173" s="1" t="str">
        <f>IFERROR(__xludf.DUMMYFUNCTION("""COMPUTED_VALUE"""),"PHP")</f>
        <v>PHP</v>
      </c>
      <c r="I9173" s="1" t="str">
        <f>IFERROR(__xludf.DUMMYFUNCTION("""COMPUTED_VALUE"""),"Python")</f>
        <v>Python</v>
      </c>
    </row>
    <row r="9174">
      <c r="B9174" s="1" t="str">
        <f>IFERROR(__xludf.DUMMYFUNCTION("""COMPUTED_VALUE"""),"HTML/CSS;JavaScript")</f>
        <v>HTML/CSS;JavaScript</v>
      </c>
      <c r="E9174" s="1" t="str">
        <f>IFERROR(__xludf.DUMMYFUNCTION("UNIQUE(SPLIT(B9174,"";""))"),"HTML/CSS")</f>
        <v>HTML/CSS</v>
      </c>
      <c r="F9174" s="1" t="str">
        <f>IFERROR(__xludf.DUMMYFUNCTION("""COMPUTED_VALUE"""),"JavaScript")</f>
        <v>JavaScript</v>
      </c>
    </row>
    <row r="9175">
      <c r="B9175" s="1" t="str">
        <f>IFERROR(__xludf.DUMMYFUNCTION("""COMPUTED_VALUE"""),"C#;HTML/CSS;JavaScript;PHP;Python;SQL")</f>
        <v>C#;HTML/CSS;JavaScript;PHP;Python;SQL</v>
      </c>
      <c r="E9175" s="1" t="str">
        <f>IFERROR(__xludf.DUMMYFUNCTION("UNIQUE(SPLIT(B9175,"";""))"),"C#")</f>
        <v>C#</v>
      </c>
      <c r="F9175" s="1" t="str">
        <f>IFERROR(__xludf.DUMMYFUNCTION("""COMPUTED_VALUE"""),"HTML/CSS")</f>
        <v>HTML/CSS</v>
      </c>
      <c r="G9175" s="1" t="str">
        <f>IFERROR(__xludf.DUMMYFUNCTION("""COMPUTED_VALUE"""),"JavaScript")</f>
        <v>JavaScript</v>
      </c>
      <c r="H9175" s="1" t="str">
        <f>IFERROR(__xludf.DUMMYFUNCTION("""COMPUTED_VALUE"""),"PHP")</f>
        <v>PHP</v>
      </c>
      <c r="I9175" s="1" t="str">
        <f>IFERROR(__xludf.DUMMYFUNCTION("""COMPUTED_VALUE"""),"Python")</f>
        <v>Python</v>
      </c>
      <c r="J9175" s="1" t="str">
        <f>IFERROR(__xludf.DUMMYFUNCTION("""COMPUTED_VALUE"""),"SQL")</f>
        <v>SQL</v>
      </c>
    </row>
    <row r="9176">
      <c r="B9176" s="1" t="str">
        <f>IFERROR(__xludf.DUMMYFUNCTION("""COMPUTED_VALUE"""),"Bash/Shell/PowerShell;HTML/CSS;Java;JavaScript;Objective-C;SQL;TypeScript")</f>
        <v>Bash/Shell/PowerShell;HTML/CSS;Java;JavaScript;Objective-C;SQL;TypeScript</v>
      </c>
      <c r="E9176" s="1" t="str">
        <f>IFERROR(__xludf.DUMMYFUNCTION("UNIQUE(SPLIT(B9176,"";""))"),"Bash/Shell/PowerShell")</f>
        <v>Bash/Shell/PowerShell</v>
      </c>
      <c r="F9176" s="1" t="str">
        <f>IFERROR(__xludf.DUMMYFUNCTION("""COMPUTED_VALUE"""),"HTML/CSS")</f>
        <v>HTML/CSS</v>
      </c>
      <c r="G9176" s="1" t="str">
        <f>IFERROR(__xludf.DUMMYFUNCTION("""COMPUTED_VALUE"""),"Java")</f>
        <v>Java</v>
      </c>
      <c r="H9176" s="1" t="str">
        <f>IFERROR(__xludf.DUMMYFUNCTION("""COMPUTED_VALUE"""),"JavaScript")</f>
        <v>JavaScript</v>
      </c>
      <c r="I9176" s="1" t="str">
        <f>IFERROR(__xludf.DUMMYFUNCTION("""COMPUTED_VALUE"""),"Objective-C")</f>
        <v>Objective-C</v>
      </c>
      <c r="J9176" s="1" t="str">
        <f>IFERROR(__xludf.DUMMYFUNCTION("""COMPUTED_VALUE"""),"SQL")</f>
        <v>SQL</v>
      </c>
      <c r="K9176" s="1" t="str">
        <f>IFERROR(__xludf.DUMMYFUNCTION("""COMPUTED_VALUE"""),"TypeScript")</f>
        <v>TypeScript</v>
      </c>
    </row>
    <row r="9177">
      <c r="B9177" s="1" t="str">
        <f>IFERROR(__xludf.DUMMYFUNCTION("""COMPUTED_VALUE"""),"Java")</f>
        <v>Java</v>
      </c>
      <c r="E9177" s="1" t="str">
        <f>IFERROR(__xludf.DUMMYFUNCTION("UNIQUE(SPLIT(B9177,"";""))"),"Java")</f>
        <v>Java</v>
      </c>
    </row>
    <row r="9178">
      <c r="B9178" s="1" t="str">
        <f>IFERROR(__xludf.DUMMYFUNCTION("""COMPUTED_VALUE"""),"Bash/Shell/PowerShell;C#;HTML/CSS;Java;JavaScript")</f>
        <v>Bash/Shell/PowerShell;C#;HTML/CSS;Java;JavaScript</v>
      </c>
      <c r="E9178" s="1" t="str">
        <f>IFERROR(__xludf.DUMMYFUNCTION("UNIQUE(SPLIT(B9178,"";""))"),"Bash/Shell/PowerShell")</f>
        <v>Bash/Shell/PowerShell</v>
      </c>
      <c r="F9178" s="1" t="str">
        <f>IFERROR(__xludf.DUMMYFUNCTION("""COMPUTED_VALUE"""),"C#")</f>
        <v>C#</v>
      </c>
      <c r="G9178" s="1" t="str">
        <f>IFERROR(__xludf.DUMMYFUNCTION("""COMPUTED_VALUE"""),"HTML/CSS")</f>
        <v>HTML/CSS</v>
      </c>
      <c r="H9178" s="1" t="str">
        <f>IFERROR(__xludf.DUMMYFUNCTION("""COMPUTED_VALUE"""),"Java")</f>
        <v>Java</v>
      </c>
      <c r="I9178" s="1" t="str">
        <f>IFERROR(__xludf.DUMMYFUNCTION("""COMPUTED_VALUE"""),"JavaScript")</f>
        <v>JavaScript</v>
      </c>
    </row>
    <row r="9179">
      <c r="B9179" s="1" t="str">
        <f>IFERROR(__xludf.DUMMYFUNCTION("""COMPUTED_VALUE"""),"Bash/Shell/PowerShell;C;C++;Python;SQL")</f>
        <v>Bash/Shell/PowerShell;C;C++;Python;SQL</v>
      </c>
      <c r="E9179" s="1" t="str">
        <f>IFERROR(__xludf.DUMMYFUNCTION("UNIQUE(SPLIT(B9179,"";""))"),"Bash/Shell/PowerShell")</f>
        <v>Bash/Shell/PowerShell</v>
      </c>
      <c r="F9179" s="1" t="str">
        <f>IFERROR(__xludf.DUMMYFUNCTION("""COMPUTED_VALUE"""),"C")</f>
        <v>C</v>
      </c>
      <c r="G9179" s="1" t="str">
        <f>IFERROR(__xludf.DUMMYFUNCTION("""COMPUTED_VALUE"""),"C++")</f>
        <v>C++</v>
      </c>
      <c r="H9179" s="1" t="str">
        <f>IFERROR(__xludf.DUMMYFUNCTION("""COMPUTED_VALUE"""),"Python")</f>
        <v>Python</v>
      </c>
      <c r="I9179" s="1" t="str">
        <f>IFERROR(__xludf.DUMMYFUNCTION("""COMPUTED_VALUE"""),"SQL")</f>
        <v>SQL</v>
      </c>
    </row>
    <row r="9180">
      <c r="B9180" s="1" t="str">
        <f>IFERROR(__xludf.DUMMYFUNCTION("""COMPUTED_VALUE"""),"Assembly;Bash/Shell/PowerShell;C;C++;Dart;Elixir;Go;HTML/CSS;JavaScript;Ruby;SQL")</f>
        <v>Assembly;Bash/Shell/PowerShell;C;C++;Dart;Elixir;Go;HTML/CSS;JavaScript;Ruby;SQL</v>
      </c>
      <c r="E9180" s="1" t="str">
        <f>IFERROR(__xludf.DUMMYFUNCTION("UNIQUE(SPLIT(B9180,"";""))"),"Assembly")</f>
        <v>Assembly</v>
      </c>
      <c r="F9180" s="1" t="str">
        <f>IFERROR(__xludf.DUMMYFUNCTION("""COMPUTED_VALUE"""),"Bash/Shell/PowerShell")</f>
        <v>Bash/Shell/PowerShell</v>
      </c>
      <c r="G9180" s="1" t="str">
        <f>IFERROR(__xludf.DUMMYFUNCTION("""COMPUTED_VALUE"""),"C")</f>
        <v>C</v>
      </c>
      <c r="H9180" s="1" t="str">
        <f>IFERROR(__xludf.DUMMYFUNCTION("""COMPUTED_VALUE"""),"C++")</f>
        <v>C++</v>
      </c>
      <c r="I9180" s="1" t="str">
        <f>IFERROR(__xludf.DUMMYFUNCTION("""COMPUTED_VALUE"""),"Dart")</f>
        <v>Dart</v>
      </c>
      <c r="J9180" s="1" t="str">
        <f>IFERROR(__xludf.DUMMYFUNCTION("""COMPUTED_VALUE"""),"Elixir")</f>
        <v>Elixir</v>
      </c>
      <c r="K9180" s="1" t="str">
        <f>IFERROR(__xludf.DUMMYFUNCTION("""COMPUTED_VALUE"""),"Go")</f>
        <v>Go</v>
      </c>
      <c r="L9180" s="1" t="str">
        <f>IFERROR(__xludf.DUMMYFUNCTION("""COMPUTED_VALUE"""),"HTML/CSS")</f>
        <v>HTML/CSS</v>
      </c>
      <c r="M9180" s="1" t="str">
        <f>IFERROR(__xludf.DUMMYFUNCTION("""COMPUTED_VALUE"""),"JavaScript")</f>
        <v>JavaScript</v>
      </c>
      <c r="N9180" s="1" t="str">
        <f>IFERROR(__xludf.DUMMYFUNCTION("""COMPUTED_VALUE"""),"Ruby")</f>
        <v>Ruby</v>
      </c>
      <c r="O9180" s="1" t="str">
        <f>IFERROR(__xludf.DUMMYFUNCTION("""COMPUTED_VALUE"""),"SQL")</f>
        <v>SQL</v>
      </c>
    </row>
    <row r="9181">
      <c r="B9181" s="1" t="str">
        <f>IFERROR(__xludf.DUMMYFUNCTION("""COMPUTED_VALUE"""),"JavaScript;PHP;SQL")</f>
        <v>JavaScript;PHP;SQL</v>
      </c>
      <c r="E9181" s="1" t="str">
        <f>IFERROR(__xludf.DUMMYFUNCTION("UNIQUE(SPLIT(B9181,"";""))"),"JavaScript")</f>
        <v>JavaScript</v>
      </c>
      <c r="F9181" s="1" t="str">
        <f>IFERROR(__xludf.DUMMYFUNCTION("""COMPUTED_VALUE"""),"PHP")</f>
        <v>PHP</v>
      </c>
      <c r="G9181" s="1" t="str">
        <f>IFERROR(__xludf.DUMMYFUNCTION("""COMPUTED_VALUE"""),"SQL")</f>
        <v>SQL</v>
      </c>
    </row>
    <row r="9182">
      <c r="B9182" s="1" t="str">
        <f>IFERROR(__xludf.DUMMYFUNCTION("""COMPUTED_VALUE"""),"Assembly;C#;HTML/CSS;Java")</f>
        <v>Assembly;C#;HTML/CSS;Java</v>
      </c>
      <c r="E9182" s="1" t="str">
        <f>IFERROR(__xludf.DUMMYFUNCTION("UNIQUE(SPLIT(B9182,"";""))"),"Assembly")</f>
        <v>Assembly</v>
      </c>
      <c r="F9182" s="1" t="str">
        <f>IFERROR(__xludf.DUMMYFUNCTION("""COMPUTED_VALUE"""),"C#")</f>
        <v>C#</v>
      </c>
      <c r="G9182" s="1" t="str">
        <f>IFERROR(__xludf.DUMMYFUNCTION("""COMPUTED_VALUE"""),"HTML/CSS")</f>
        <v>HTML/CSS</v>
      </c>
      <c r="H9182" s="1" t="str">
        <f>IFERROR(__xludf.DUMMYFUNCTION("""COMPUTED_VALUE"""),"Java")</f>
        <v>Java</v>
      </c>
    </row>
    <row r="9183">
      <c r="B9183" s="1" t="str">
        <f>IFERROR(__xludf.DUMMYFUNCTION("""COMPUTED_VALUE"""),"C#;HTML/CSS;Java;JavaScript;SQL;TypeScript")</f>
        <v>C#;HTML/CSS;Java;JavaScript;SQL;TypeScript</v>
      </c>
      <c r="E9183" s="1" t="str">
        <f>IFERROR(__xludf.DUMMYFUNCTION("UNIQUE(SPLIT(B9183,"";""))"),"C#")</f>
        <v>C#</v>
      </c>
      <c r="F9183" s="1" t="str">
        <f>IFERROR(__xludf.DUMMYFUNCTION("""COMPUTED_VALUE"""),"HTML/CSS")</f>
        <v>HTML/CSS</v>
      </c>
      <c r="G9183" s="1" t="str">
        <f>IFERROR(__xludf.DUMMYFUNCTION("""COMPUTED_VALUE"""),"Java")</f>
        <v>Java</v>
      </c>
      <c r="H9183" s="1" t="str">
        <f>IFERROR(__xludf.DUMMYFUNCTION("""COMPUTED_VALUE"""),"JavaScript")</f>
        <v>JavaScript</v>
      </c>
      <c r="I9183" s="1" t="str">
        <f>IFERROR(__xludf.DUMMYFUNCTION("""COMPUTED_VALUE"""),"SQL")</f>
        <v>SQL</v>
      </c>
      <c r="J9183" s="1" t="str">
        <f>IFERROR(__xludf.DUMMYFUNCTION("""COMPUTED_VALUE"""),"TypeScript")</f>
        <v>TypeScript</v>
      </c>
    </row>
    <row r="9184">
      <c r="B9184" s="1" t="str">
        <f>IFERROR(__xludf.DUMMYFUNCTION("""COMPUTED_VALUE"""),"HTML/CSS;JavaScript;Python")</f>
        <v>HTML/CSS;JavaScript;Python</v>
      </c>
      <c r="E9184" s="1" t="str">
        <f>IFERROR(__xludf.DUMMYFUNCTION("UNIQUE(SPLIT(B9184,"";""))"),"HTML/CSS")</f>
        <v>HTML/CSS</v>
      </c>
      <c r="F9184" s="1" t="str">
        <f>IFERROR(__xludf.DUMMYFUNCTION("""COMPUTED_VALUE"""),"JavaScript")</f>
        <v>JavaScript</v>
      </c>
      <c r="G9184" s="1" t="str">
        <f>IFERROR(__xludf.DUMMYFUNCTION("""COMPUTED_VALUE"""),"Python")</f>
        <v>Python</v>
      </c>
    </row>
    <row r="9185">
      <c r="B9185" s="1" t="str">
        <f>IFERROR(__xludf.DUMMYFUNCTION("""COMPUTED_VALUE"""),"HTML/CSS;JavaScript;PHP;SQL;TypeScript")</f>
        <v>HTML/CSS;JavaScript;PHP;SQL;TypeScript</v>
      </c>
      <c r="E9185" s="1" t="str">
        <f>IFERROR(__xludf.DUMMYFUNCTION("UNIQUE(SPLIT(B9185,"";""))"),"HTML/CSS")</f>
        <v>HTML/CSS</v>
      </c>
      <c r="F9185" s="1" t="str">
        <f>IFERROR(__xludf.DUMMYFUNCTION("""COMPUTED_VALUE"""),"JavaScript")</f>
        <v>JavaScript</v>
      </c>
      <c r="G9185" s="1" t="str">
        <f>IFERROR(__xludf.DUMMYFUNCTION("""COMPUTED_VALUE"""),"PHP")</f>
        <v>PHP</v>
      </c>
      <c r="H9185" s="1" t="str">
        <f>IFERROR(__xludf.DUMMYFUNCTION("""COMPUTED_VALUE"""),"SQL")</f>
        <v>SQL</v>
      </c>
      <c r="I9185" s="1" t="str">
        <f>IFERROR(__xludf.DUMMYFUNCTION("""COMPUTED_VALUE"""),"TypeScript")</f>
        <v>TypeScript</v>
      </c>
    </row>
    <row r="9186">
      <c r="B9186" s="1" t="str">
        <f>IFERROR(__xludf.DUMMYFUNCTION("""COMPUTED_VALUE"""),"C#;JavaScript;SQL")</f>
        <v>C#;JavaScript;SQL</v>
      </c>
      <c r="E9186" s="1" t="str">
        <f>IFERROR(__xludf.DUMMYFUNCTION("UNIQUE(SPLIT(B9186,"";""))"),"C#")</f>
        <v>C#</v>
      </c>
      <c r="F9186" s="1" t="str">
        <f>IFERROR(__xludf.DUMMYFUNCTION("""COMPUTED_VALUE"""),"JavaScript")</f>
        <v>JavaScript</v>
      </c>
      <c r="G9186" s="1" t="str">
        <f>IFERROR(__xludf.DUMMYFUNCTION("""COMPUTED_VALUE"""),"SQL")</f>
        <v>SQL</v>
      </c>
    </row>
    <row r="9187">
      <c r="B9187" s="1" t="str">
        <f>IFERROR(__xludf.DUMMYFUNCTION("""COMPUTED_VALUE"""),"Bash/Shell/PowerShell;HTML/CSS;Java;JavaScript;PHP;SQL;TypeScript")</f>
        <v>Bash/Shell/PowerShell;HTML/CSS;Java;JavaScript;PHP;SQL;TypeScript</v>
      </c>
      <c r="E9187" s="1" t="str">
        <f>IFERROR(__xludf.DUMMYFUNCTION("UNIQUE(SPLIT(B9187,"";""))"),"Bash/Shell/PowerShell")</f>
        <v>Bash/Shell/PowerShell</v>
      </c>
      <c r="F9187" s="1" t="str">
        <f>IFERROR(__xludf.DUMMYFUNCTION("""COMPUTED_VALUE"""),"HTML/CSS")</f>
        <v>HTML/CSS</v>
      </c>
      <c r="G9187" s="1" t="str">
        <f>IFERROR(__xludf.DUMMYFUNCTION("""COMPUTED_VALUE"""),"Java")</f>
        <v>Java</v>
      </c>
      <c r="H9187" s="1" t="str">
        <f>IFERROR(__xludf.DUMMYFUNCTION("""COMPUTED_VALUE"""),"JavaScript")</f>
        <v>JavaScript</v>
      </c>
      <c r="I9187" s="1" t="str">
        <f>IFERROR(__xludf.DUMMYFUNCTION("""COMPUTED_VALUE"""),"PHP")</f>
        <v>PHP</v>
      </c>
      <c r="J9187" s="1" t="str">
        <f>IFERROR(__xludf.DUMMYFUNCTION("""COMPUTED_VALUE"""),"SQL")</f>
        <v>SQL</v>
      </c>
      <c r="K9187" s="1" t="str">
        <f>IFERROR(__xludf.DUMMYFUNCTION("""COMPUTED_VALUE"""),"TypeScript")</f>
        <v>TypeScript</v>
      </c>
    </row>
    <row r="9188">
      <c r="B9188" s="1" t="str">
        <f>IFERROR(__xludf.DUMMYFUNCTION("""COMPUTED_VALUE"""),"Clojure;HTML/CSS;Java;JavaScript")</f>
        <v>Clojure;HTML/CSS;Java;JavaScript</v>
      </c>
      <c r="E9188" s="1" t="str">
        <f>IFERROR(__xludf.DUMMYFUNCTION("UNIQUE(SPLIT(B9188,"";""))"),"Clojure")</f>
        <v>Clojure</v>
      </c>
      <c r="F9188" s="1" t="str">
        <f>IFERROR(__xludf.DUMMYFUNCTION("""COMPUTED_VALUE"""),"HTML/CSS")</f>
        <v>HTML/CSS</v>
      </c>
      <c r="G9188" s="1" t="str">
        <f>IFERROR(__xludf.DUMMYFUNCTION("""COMPUTED_VALUE"""),"Java")</f>
        <v>Java</v>
      </c>
      <c r="H9188" s="1" t="str">
        <f>IFERROR(__xludf.DUMMYFUNCTION("""COMPUTED_VALUE"""),"JavaScript")</f>
        <v>JavaScript</v>
      </c>
    </row>
    <row r="9189">
      <c r="B9189" s="1" t="str">
        <f>IFERROR(__xludf.DUMMYFUNCTION("""COMPUTED_VALUE"""),"C#;HTML/CSS;JavaScript;PHP;SQL")</f>
        <v>C#;HTML/CSS;JavaScript;PHP;SQL</v>
      </c>
      <c r="E9189" s="1" t="str">
        <f>IFERROR(__xludf.DUMMYFUNCTION("UNIQUE(SPLIT(B9189,"";""))"),"C#")</f>
        <v>C#</v>
      </c>
      <c r="F9189" s="1" t="str">
        <f>IFERROR(__xludf.DUMMYFUNCTION("""COMPUTED_VALUE"""),"HTML/CSS")</f>
        <v>HTML/CSS</v>
      </c>
      <c r="G9189" s="1" t="str">
        <f>IFERROR(__xludf.DUMMYFUNCTION("""COMPUTED_VALUE"""),"JavaScript")</f>
        <v>JavaScript</v>
      </c>
      <c r="H9189" s="1" t="str">
        <f>IFERROR(__xludf.DUMMYFUNCTION("""COMPUTED_VALUE"""),"PHP")</f>
        <v>PHP</v>
      </c>
      <c r="I9189" s="1" t="str">
        <f>IFERROR(__xludf.DUMMYFUNCTION("""COMPUTED_VALUE"""),"SQL")</f>
        <v>SQL</v>
      </c>
    </row>
    <row r="9190">
      <c r="B9190" s="1" t="str">
        <f>IFERROR(__xludf.DUMMYFUNCTION("""COMPUTED_VALUE"""),"Bash/Shell/PowerShell;C++")</f>
        <v>Bash/Shell/PowerShell;C++</v>
      </c>
      <c r="E9190" s="1" t="str">
        <f>IFERROR(__xludf.DUMMYFUNCTION("UNIQUE(SPLIT(B9190,"";""))"),"Bash/Shell/PowerShell")</f>
        <v>Bash/Shell/PowerShell</v>
      </c>
      <c r="F9190" s="1" t="str">
        <f>IFERROR(__xludf.DUMMYFUNCTION("""COMPUTED_VALUE"""),"C++")</f>
        <v>C++</v>
      </c>
    </row>
    <row r="9191">
      <c r="B9191" s="1" t="str">
        <f>IFERROR(__xludf.DUMMYFUNCTION("""COMPUTED_VALUE"""),"C;Python")</f>
        <v>C;Python</v>
      </c>
      <c r="E9191" s="1" t="str">
        <f>IFERROR(__xludf.DUMMYFUNCTION("UNIQUE(SPLIT(B9191,"";""))"),"C")</f>
        <v>C</v>
      </c>
      <c r="F9191" s="1" t="str">
        <f>IFERROR(__xludf.DUMMYFUNCTION("""COMPUTED_VALUE"""),"Python")</f>
        <v>Python</v>
      </c>
    </row>
    <row r="9192">
      <c r="B9192" s="1" t="str">
        <f>IFERROR(__xludf.DUMMYFUNCTION("""COMPUTED_VALUE"""),"Bash/Shell/PowerShell;C#;HTML/CSS;JavaScript;SQL;TypeScript")</f>
        <v>Bash/Shell/PowerShell;C#;HTML/CSS;JavaScript;SQL;TypeScript</v>
      </c>
      <c r="E9192" s="1" t="str">
        <f>IFERROR(__xludf.DUMMYFUNCTION("UNIQUE(SPLIT(B9192,"";""))"),"Bash/Shell/PowerShell")</f>
        <v>Bash/Shell/PowerShell</v>
      </c>
      <c r="F9192" s="1" t="str">
        <f>IFERROR(__xludf.DUMMYFUNCTION("""COMPUTED_VALUE"""),"C#")</f>
        <v>C#</v>
      </c>
      <c r="G9192" s="1" t="str">
        <f>IFERROR(__xludf.DUMMYFUNCTION("""COMPUTED_VALUE"""),"HTML/CSS")</f>
        <v>HTML/CSS</v>
      </c>
      <c r="H9192" s="1" t="str">
        <f>IFERROR(__xludf.DUMMYFUNCTION("""COMPUTED_VALUE"""),"JavaScript")</f>
        <v>JavaScript</v>
      </c>
      <c r="I9192" s="1" t="str">
        <f>IFERROR(__xludf.DUMMYFUNCTION("""COMPUTED_VALUE"""),"SQL")</f>
        <v>SQL</v>
      </c>
      <c r="J9192" s="1" t="str">
        <f>IFERROR(__xludf.DUMMYFUNCTION("""COMPUTED_VALUE"""),"TypeScript")</f>
        <v>TypeScript</v>
      </c>
    </row>
    <row r="9193">
      <c r="B9193" s="1" t="str">
        <f>IFERROR(__xludf.DUMMYFUNCTION("""COMPUTED_VALUE"""),"C;C++")</f>
        <v>C;C++</v>
      </c>
      <c r="E9193" s="1" t="str">
        <f>IFERROR(__xludf.DUMMYFUNCTION("UNIQUE(SPLIT(B9193,"";""))"),"C")</f>
        <v>C</v>
      </c>
      <c r="F9193" s="1" t="str">
        <f>IFERROR(__xludf.DUMMYFUNCTION("""COMPUTED_VALUE"""),"C++")</f>
        <v>C++</v>
      </c>
    </row>
    <row r="9194">
      <c r="B9194" s="1" t="str">
        <f>IFERROR(__xludf.DUMMYFUNCTION("""COMPUTED_VALUE"""),"HTML/CSS;JavaScript;PHP;SQL")</f>
        <v>HTML/CSS;JavaScript;PHP;SQL</v>
      </c>
      <c r="E9194" s="1" t="str">
        <f>IFERROR(__xludf.DUMMYFUNCTION("UNIQUE(SPLIT(B9194,"";""))"),"HTML/CSS")</f>
        <v>HTML/CSS</v>
      </c>
      <c r="F9194" s="1" t="str">
        <f>IFERROR(__xludf.DUMMYFUNCTION("""COMPUTED_VALUE"""),"JavaScript")</f>
        <v>JavaScript</v>
      </c>
      <c r="G9194" s="1" t="str">
        <f>IFERROR(__xludf.DUMMYFUNCTION("""COMPUTED_VALUE"""),"PHP")</f>
        <v>PHP</v>
      </c>
      <c r="H9194" s="1" t="str">
        <f>IFERROR(__xludf.DUMMYFUNCTION("""COMPUTED_VALUE"""),"SQL")</f>
        <v>SQL</v>
      </c>
    </row>
    <row r="9195">
      <c r="B9195" s="1" t="str">
        <f>IFERROR(__xludf.DUMMYFUNCTION("""COMPUTED_VALUE"""),"Bash/Shell/PowerShell;C#;HTML/CSS;Java;JavaScript;PHP;Python;SQL;TypeScript")</f>
        <v>Bash/Shell/PowerShell;C#;HTML/CSS;Java;JavaScript;PHP;Python;SQL;TypeScript</v>
      </c>
      <c r="E9195" s="1" t="str">
        <f>IFERROR(__xludf.DUMMYFUNCTION("UNIQUE(SPLIT(B9195,"";""))"),"Bash/Shell/PowerShell")</f>
        <v>Bash/Shell/PowerShell</v>
      </c>
      <c r="F9195" s="1" t="str">
        <f>IFERROR(__xludf.DUMMYFUNCTION("""COMPUTED_VALUE"""),"C#")</f>
        <v>C#</v>
      </c>
      <c r="G9195" s="1" t="str">
        <f>IFERROR(__xludf.DUMMYFUNCTION("""COMPUTED_VALUE"""),"HTML/CSS")</f>
        <v>HTML/CSS</v>
      </c>
      <c r="H9195" s="1" t="str">
        <f>IFERROR(__xludf.DUMMYFUNCTION("""COMPUTED_VALUE"""),"Java")</f>
        <v>Java</v>
      </c>
      <c r="I9195" s="1" t="str">
        <f>IFERROR(__xludf.DUMMYFUNCTION("""COMPUTED_VALUE"""),"JavaScript")</f>
        <v>JavaScript</v>
      </c>
      <c r="J9195" s="1" t="str">
        <f>IFERROR(__xludf.DUMMYFUNCTION("""COMPUTED_VALUE"""),"PHP")</f>
        <v>PHP</v>
      </c>
      <c r="K9195" s="1" t="str">
        <f>IFERROR(__xludf.DUMMYFUNCTION("""COMPUTED_VALUE"""),"Python")</f>
        <v>Python</v>
      </c>
      <c r="L9195" s="1" t="str">
        <f>IFERROR(__xludf.DUMMYFUNCTION("""COMPUTED_VALUE"""),"SQL")</f>
        <v>SQL</v>
      </c>
      <c r="M9195" s="1" t="str">
        <f>IFERROR(__xludf.DUMMYFUNCTION("""COMPUTED_VALUE"""),"TypeScript")</f>
        <v>TypeScript</v>
      </c>
    </row>
    <row r="9196">
      <c r="B9196" s="1" t="str">
        <f>IFERROR(__xludf.DUMMYFUNCTION("""COMPUTED_VALUE"""),"Bash/Shell/PowerShell;C#;HTML/CSS;JavaScript;PHP;SQL;TypeScript")</f>
        <v>Bash/Shell/PowerShell;C#;HTML/CSS;JavaScript;PHP;SQL;TypeScript</v>
      </c>
      <c r="E9196" s="1" t="str">
        <f>IFERROR(__xludf.DUMMYFUNCTION("UNIQUE(SPLIT(B9196,"";""))"),"Bash/Shell/PowerShell")</f>
        <v>Bash/Shell/PowerShell</v>
      </c>
      <c r="F9196" s="1" t="str">
        <f>IFERROR(__xludf.DUMMYFUNCTION("""COMPUTED_VALUE"""),"C#")</f>
        <v>C#</v>
      </c>
      <c r="G9196" s="1" t="str">
        <f>IFERROR(__xludf.DUMMYFUNCTION("""COMPUTED_VALUE"""),"HTML/CSS")</f>
        <v>HTML/CSS</v>
      </c>
      <c r="H9196" s="1" t="str">
        <f>IFERROR(__xludf.DUMMYFUNCTION("""COMPUTED_VALUE"""),"JavaScript")</f>
        <v>JavaScript</v>
      </c>
      <c r="I9196" s="1" t="str">
        <f>IFERROR(__xludf.DUMMYFUNCTION("""COMPUTED_VALUE"""),"PHP")</f>
        <v>PHP</v>
      </c>
      <c r="J9196" s="1" t="str">
        <f>IFERROR(__xludf.DUMMYFUNCTION("""COMPUTED_VALUE"""),"SQL")</f>
        <v>SQL</v>
      </c>
      <c r="K9196" s="1" t="str">
        <f>IFERROR(__xludf.DUMMYFUNCTION("""COMPUTED_VALUE"""),"TypeScript")</f>
        <v>TypeScript</v>
      </c>
    </row>
    <row r="9197">
      <c r="B9197" s="1" t="str">
        <f>IFERROR(__xludf.DUMMYFUNCTION("""COMPUTED_VALUE"""),"C#;HTML/CSS;JavaScript;SQL")</f>
        <v>C#;HTML/CSS;JavaScript;SQL</v>
      </c>
      <c r="E9197" s="1" t="str">
        <f>IFERROR(__xludf.DUMMYFUNCTION("UNIQUE(SPLIT(B9197,"";""))"),"C#")</f>
        <v>C#</v>
      </c>
      <c r="F9197" s="1" t="str">
        <f>IFERROR(__xludf.DUMMYFUNCTION("""COMPUTED_VALUE"""),"HTML/CSS")</f>
        <v>HTML/CSS</v>
      </c>
      <c r="G9197" s="1" t="str">
        <f>IFERROR(__xludf.DUMMYFUNCTION("""COMPUTED_VALUE"""),"JavaScript")</f>
        <v>JavaScript</v>
      </c>
      <c r="H9197" s="1" t="str">
        <f>IFERROR(__xludf.DUMMYFUNCTION("""COMPUTED_VALUE"""),"SQL")</f>
        <v>SQL</v>
      </c>
    </row>
    <row r="9198">
      <c r="B9198" s="1" t="str">
        <f>IFERROR(__xludf.DUMMYFUNCTION("""COMPUTED_VALUE"""),"C;Java")</f>
        <v>C;Java</v>
      </c>
      <c r="E9198" s="1" t="str">
        <f>IFERROR(__xludf.DUMMYFUNCTION("UNIQUE(SPLIT(B9198,"";""))"),"C")</f>
        <v>C</v>
      </c>
      <c r="F9198" s="1" t="str">
        <f>IFERROR(__xludf.DUMMYFUNCTION("""COMPUTED_VALUE"""),"Java")</f>
        <v>Java</v>
      </c>
    </row>
    <row r="9199">
      <c r="B9199" s="1" t="str">
        <f>IFERROR(__xludf.DUMMYFUNCTION("""COMPUTED_VALUE"""),"C++;C#;HTML/CSS;JavaScript;PHP;SQL;TypeScript;VBA")</f>
        <v>C++;C#;HTML/CSS;JavaScript;PHP;SQL;TypeScript;VBA</v>
      </c>
      <c r="E9199" s="1" t="str">
        <f>IFERROR(__xludf.DUMMYFUNCTION("UNIQUE(SPLIT(B9199,"";""))"),"C++")</f>
        <v>C++</v>
      </c>
      <c r="F9199" s="1" t="str">
        <f>IFERROR(__xludf.DUMMYFUNCTION("""COMPUTED_VALUE"""),"C#")</f>
        <v>C#</v>
      </c>
      <c r="G9199" s="1" t="str">
        <f>IFERROR(__xludf.DUMMYFUNCTION("""COMPUTED_VALUE"""),"HTML/CSS")</f>
        <v>HTML/CSS</v>
      </c>
      <c r="H9199" s="1" t="str">
        <f>IFERROR(__xludf.DUMMYFUNCTION("""COMPUTED_VALUE"""),"JavaScript")</f>
        <v>JavaScript</v>
      </c>
      <c r="I9199" s="1" t="str">
        <f>IFERROR(__xludf.DUMMYFUNCTION("""COMPUTED_VALUE"""),"PHP")</f>
        <v>PHP</v>
      </c>
      <c r="J9199" s="1" t="str">
        <f>IFERROR(__xludf.DUMMYFUNCTION("""COMPUTED_VALUE"""),"SQL")</f>
        <v>SQL</v>
      </c>
      <c r="K9199" s="1" t="str">
        <f>IFERROR(__xludf.DUMMYFUNCTION("""COMPUTED_VALUE"""),"TypeScript")</f>
        <v>TypeScript</v>
      </c>
      <c r="L9199" s="1" t="str">
        <f>IFERROR(__xludf.DUMMYFUNCTION("""COMPUTED_VALUE"""),"VBA")</f>
        <v>VBA</v>
      </c>
    </row>
    <row r="9200">
      <c r="B9200" s="1" t="str">
        <f>IFERROR(__xludf.DUMMYFUNCTION("""COMPUTED_VALUE"""),"Objective-C;Swift")</f>
        <v>Objective-C;Swift</v>
      </c>
      <c r="E9200" s="1" t="str">
        <f>IFERROR(__xludf.DUMMYFUNCTION("UNIQUE(SPLIT(B9200,"";""))"),"Objective-C")</f>
        <v>Objective-C</v>
      </c>
      <c r="F9200" s="1" t="str">
        <f>IFERROR(__xludf.DUMMYFUNCTION("""COMPUTED_VALUE"""),"Swift")</f>
        <v>Swift</v>
      </c>
    </row>
    <row r="9201">
      <c r="B9201" s="1" t="str">
        <f>IFERROR(__xludf.DUMMYFUNCTION("""COMPUTED_VALUE"""),"Assembly;Bash/Shell/PowerShell;C;C++;C#;HTML/CSS;Java;PHP;Python;SQL")</f>
        <v>Assembly;Bash/Shell/PowerShell;C;C++;C#;HTML/CSS;Java;PHP;Python;SQL</v>
      </c>
      <c r="E9201" s="1" t="str">
        <f>IFERROR(__xludf.DUMMYFUNCTION("UNIQUE(SPLIT(B9201,"";""))"),"Assembly")</f>
        <v>Assembly</v>
      </c>
      <c r="F9201" s="1" t="str">
        <f>IFERROR(__xludf.DUMMYFUNCTION("""COMPUTED_VALUE"""),"Bash/Shell/PowerShell")</f>
        <v>Bash/Shell/PowerShell</v>
      </c>
      <c r="G9201" s="1" t="str">
        <f>IFERROR(__xludf.DUMMYFUNCTION("""COMPUTED_VALUE"""),"C")</f>
        <v>C</v>
      </c>
      <c r="H9201" s="1" t="str">
        <f>IFERROR(__xludf.DUMMYFUNCTION("""COMPUTED_VALUE"""),"C++")</f>
        <v>C++</v>
      </c>
      <c r="I9201" s="1" t="str">
        <f>IFERROR(__xludf.DUMMYFUNCTION("""COMPUTED_VALUE"""),"C#")</f>
        <v>C#</v>
      </c>
      <c r="J9201" s="1" t="str">
        <f>IFERROR(__xludf.DUMMYFUNCTION("""COMPUTED_VALUE"""),"HTML/CSS")</f>
        <v>HTML/CSS</v>
      </c>
      <c r="K9201" s="1" t="str">
        <f>IFERROR(__xludf.DUMMYFUNCTION("""COMPUTED_VALUE"""),"Java")</f>
        <v>Java</v>
      </c>
      <c r="L9201" s="1" t="str">
        <f>IFERROR(__xludf.DUMMYFUNCTION("""COMPUTED_VALUE"""),"PHP")</f>
        <v>PHP</v>
      </c>
      <c r="M9201" s="1" t="str">
        <f>IFERROR(__xludf.DUMMYFUNCTION("""COMPUTED_VALUE"""),"Python")</f>
        <v>Python</v>
      </c>
      <c r="N9201" s="1" t="str">
        <f>IFERROR(__xludf.DUMMYFUNCTION("""COMPUTED_VALUE"""),"SQL")</f>
        <v>SQL</v>
      </c>
    </row>
    <row r="9202">
      <c r="B9202" s="1" t="str">
        <f>IFERROR(__xludf.DUMMYFUNCTION("""COMPUTED_VALUE"""),"Bash/Shell/PowerShell;C#;HTML/CSS;JavaScript;SQL")</f>
        <v>Bash/Shell/PowerShell;C#;HTML/CSS;JavaScript;SQL</v>
      </c>
      <c r="E9202" s="1" t="str">
        <f>IFERROR(__xludf.DUMMYFUNCTION("UNIQUE(SPLIT(B9202,"";""))"),"Bash/Shell/PowerShell")</f>
        <v>Bash/Shell/PowerShell</v>
      </c>
      <c r="F9202" s="1" t="str">
        <f>IFERROR(__xludf.DUMMYFUNCTION("""COMPUTED_VALUE"""),"C#")</f>
        <v>C#</v>
      </c>
      <c r="G9202" s="1" t="str">
        <f>IFERROR(__xludf.DUMMYFUNCTION("""COMPUTED_VALUE"""),"HTML/CSS")</f>
        <v>HTML/CSS</v>
      </c>
      <c r="H9202" s="1" t="str">
        <f>IFERROR(__xludf.DUMMYFUNCTION("""COMPUTED_VALUE"""),"JavaScript")</f>
        <v>JavaScript</v>
      </c>
      <c r="I9202" s="1" t="str">
        <f>IFERROR(__xludf.DUMMYFUNCTION("""COMPUTED_VALUE"""),"SQL")</f>
        <v>SQL</v>
      </c>
    </row>
    <row r="9203">
      <c r="B9203" s="1" t="str">
        <f>IFERROR(__xludf.DUMMYFUNCTION("""COMPUTED_VALUE"""),"Bash/Shell/PowerShell;Erlang;Go;HTML/CSS;JavaScript;Python;TypeScript")</f>
        <v>Bash/Shell/PowerShell;Erlang;Go;HTML/CSS;JavaScript;Python;TypeScript</v>
      </c>
      <c r="E9203" s="1" t="str">
        <f>IFERROR(__xludf.DUMMYFUNCTION("UNIQUE(SPLIT(B9203,"";""))"),"Bash/Shell/PowerShell")</f>
        <v>Bash/Shell/PowerShell</v>
      </c>
      <c r="F9203" s="1" t="str">
        <f>IFERROR(__xludf.DUMMYFUNCTION("""COMPUTED_VALUE"""),"Erlang")</f>
        <v>Erlang</v>
      </c>
      <c r="G9203" s="1" t="str">
        <f>IFERROR(__xludf.DUMMYFUNCTION("""COMPUTED_VALUE"""),"Go")</f>
        <v>Go</v>
      </c>
      <c r="H9203" s="1" t="str">
        <f>IFERROR(__xludf.DUMMYFUNCTION("""COMPUTED_VALUE"""),"HTML/CSS")</f>
        <v>HTML/CSS</v>
      </c>
      <c r="I9203" s="1" t="str">
        <f>IFERROR(__xludf.DUMMYFUNCTION("""COMPUTED_VALUE"""),"JavaScript")</f>
        <v>JavaScript</v>
      </c>
      <c r="J9203" s="1" t="str">
        <f>IFERROR(__xludf.DUMMYFUNCTION("""COMPUTED_VALUE"""),"Python")</f>
        <v>Python</v>
      </c>
      <c r="K9203" s="1" t="str">
        <f>IFERROR(__xludf.DUMMYFUNCTION("""COMPUTED_VALUE"""),"TypeScript")</f>
        <v>TypeScript</v>
      </c>
    </row>
    <row r="9204">
      <c r="B9204" s="1" t="str">
        <f>IFERROR(__xludf.DUMMYFUNCTION("""COMPUTED_VALUE"""),"Assembly;Java;Python")</f>
        <v>Assembly;Java;Python</v>
      </c>
      <c r="E9204" s="1" t="str">
        <f>IFERROR(__xludf.DUMMYFUNCTION("UNIQUE(SPLIT(B9204,"";""))"),"Assembly")</f>
        <v>Assembly</v>
      </c>
      <c r="F9204" s="1" t="str">
        <f>IFERROR(__xludf.DUMMYFUNCTION("""COMPUTED_VALUE"""),"Java")</f>
        <v>Java</v>
      </c>
      <c r="G9204" s="1" t="str">
        <f>IFERROR(__xludf.DUMMYFUNCTION("""COMPUTED_VALUE"""),"Python")</f>
        <v>Python</v>
      </c>
    </row>
    <row r="9205">
      <c r="B9205" s="1" t="str">
        <f>IFERROR(__xludf.DUMMYFUNCTION("""COMPUTED_VALUE"""),"C++;Java;TypeScript")</f>
        <v>C++;Java;TypeScript</v>
      </c>
      <c r="E9205" s="1" t="str">
        <f>IFERROR(__xludf.DUMMYFUNCTION("UNIQUE(SPLIT(B9205,"";""))"),"C++")</f>
        <v>C++</v>
      </c>
      <c r="F9205" s="1" t="str">
        <f>IFERROR(__xludf.DUMMYFUNCTION("""COMPUTED_VALUE"""),"Java")</f>
        <v>Java</v>
      </c>
      <c r="G9205" s="1" t="str">
        <f>IFERROR(__xludf.DUMMYFUNCTION("""COMPUTED_VALUE"""),"TypeScript")</f>
        <v>TypeScript</v>
      </c>
    </row>
    <row r="9206">
      <c r="B9206" s="1" t="str">
        <f>IFERROR(__xludf.DUMMYFUNCTION("""COMPUTED_VALUE"""),"C++;Python")</f>
        <v>C++;Python</v>
      </c>
      <c r="E9206" s="1" t="str">
        <f>IFERROR(__xludf.DUMMYFUNCTION("UNIQUE(SPLIT(B9206,"";""))"),"C++")</f>
        <v>C++</v>
      </c>
      <c r="F9206" s="1" t="str">
        <f>IFERROR(__xludf.DUMMYFUNCTION("""COMPUTED_VALUE"""),"Python")</f>
        <v>Python</v>
      </c>
    </row>
    <row r="9207">
      <c r="B9207" s="1" t="str">
        <f>IFERROR(__xludf.DUMMYFUNCTION("""COMPUTED_VALUE"""),"SQL;VBA")</f>
        <v>SQL;VBA</v>
      </c>
      <c r="E9207" s="1" t="str">
        <f>IFERROR(__xludf.DUMMYFUNCTION("UNIQUE(SPLIT(B9207,"";""))"),"SQL")</f>
        <v>SQL</v>
      </c>
      <c r="F9207" s="1" t="str">
        <f>IFERROR(__xludf.DUMMYFUNCTION("""COMPUTED_VALUE"""),"VBA")</f>
        <v>VBA</v>
      </c>
    </row>
    <row r="9208">
      <c r="B9208" s="1" t="str">
        <f>IFERROR(__xludf.DUMMYFUNCTION("""COMPUTED_VALUE"""),"C++;C#;HTML/CSS;JavaScript;Python;TypeScript")</f>
        <v>C++;C#;HTML/CSS;JavaScript;Python;TypeScript</v>
      </c>
      <c r="E9208" s="1" t="str">
        <f>IFERROR(__xludf.DUMMYFUNCTION("UNIQUE(SPLIT(B9208,"";""))"),"C++")</f>
        <v>C++</v>
      </c>
      <c r="F9208" s="1" t="str">
        <f>IFERROR(__xludf.DUMMYFUNCTION("""COMPUTED_VALUE"""),"C#")</f>
        <v>C#</v>
      </c>
      <c r="G9208" s="1" t="str">
        <f>IFERROR(__xludf.DUMMYFUNCTION("""COMPUTED_VALUE"""),"HTML/CSS")</f>
        <v>HTML/CSS</v>
      </c>
      <c r="H9208" s="1" t="str">
        <f>IFERROR(__xludf.DUMMYFUNCTION("""COMPUTED_VALUE"""),"JavaScript")</f>
        <v>JavaScript</v>
      </c>
      <c r="I9208" s="1" t="str">
        <f>IFERROR(__xludf.DUMMYFUNCTION("""COMPUTED_VALUE"""),"Python")</f>
        <v>Python</v>
      </c>
      <c r="J9208" s="1" t="str">
        <f>IFERROR(__xludf.DUMMYFUNCTION("""COMPUTED_VALUE"""),"TypeScript")</f>
        <v>TypeScript</v>
      </c>
    </row>
    <row r="9209">
      <c r="B9209" s="1" t="str">
        <f>IFERROR(__xludf.DUMMYFUNCTION("""COMPUTED_VALUE"""),"Go;HTML/CSS;Kotlin;Objective-C;Ruby;Swift;TypeScript")</f>
        <v>Go;HTML/CSS;Kotlin;Objective-C;Ruby;Swift;TypeScript</v>
      </c>
      <c r="E9209" s="1" t="str">
        <f>IFERROR(__xludf.DUMMYFUNCTION("UNIQUE(SPLIT(B9209,"";""))"),"Go")</f>
        <v>Go</v>
      </c>
      <c r="F9209" s="1" t="str">
        <f>IFERROR(__xludf.DUMMYFUNCTION("""COMPUTED_VALUE"""),"HTML/CSS")</f>
        <v>HTML/CSS</v>
      </c>
      <c r="G9209" s="1" t="str">
        <f>IFERROR(__xludf.DUMMYFUNCTION("""COMPUTED_VALUE"""),"Kotlin")</f>
        <v>Kotlin</v>
      </c>
      <c r="H9209" s="1" t="str">
        <f>IFERROR(__xludf.DUMMYFUNCTION("""COMPUTED_VALUE"""),"Objective-C")</f>
        <v>Objective-C</v>
      </c>
      <c r="I9209" s="1" t="str">
        <f>IFERROR(__xludf.DUMMYFUNCTION("""COMPUTED_VALUE"""),"Ruby")</f>
        <v>Ruby</v>
      </c>
      <c r="J9209" s="1" t="str">
        <f>IFERROR(__xludf.DUMMYFUNCTION("""COMPUTED_VALUE"""),"Swift")</f>
        <v>Swift</v>
      </c>
      <c r="K9209" s="1" t="str">
        <f>IFERROR(__xludf.DUMMYFUNCTION("""COMPUTED_VALUE"""),"TypeScript")</f>
        <v>TypeScript</v>
      </c>
    </row>
    <row r="9210">
      <c r="B9210" s="1" t="str">
        <f>IFERROR(__xludf.DUMMYFUNCTION("""COMPUTED_VALUE"""),"Bash/Shell/PowerShell;HTML/CSS;JavaScript;PHP")</f>
        <v>Bash/Shell/PowerShell;HTML/CSS;JavaScript;PHP</v>
      </c>
      <c r="E9210" s="1" t="str">
        <f>IFERROR(__xludf.DUMMYFUNCTION("UNIQUE(SPLIT(B9210,"";""))"),"Bash/Shell/PowerShell")</f>
        <v>Bash/Shell/PowerShell</v>
      </c>
      <c r="F9210" s="1" t="str">
        <f>IFERROR(__xludf.DUMMYFUNCTION("""COMPUTED_VALUE"""),"HTML/CSS")</f>
        <v>HTML/CSS</v>
      </c>
      <c r="G9210" s="1" t="str">
        <f>IFERROR(__xludf.DUMMYFUNCTION("""COMPUTED_VALUE"""),"JavaScript")</f>
        <v>JavaScript</v>
      </c>
      <c r="H9210" s="1" t="str">
        <f>IFERROR(__xludf.DUMMYFUNCTION("""COMPUTED_VALUE"""),"PHP")</f>
        <v>PHP</v>
      </c>
    </row>
    <row r="9211">
      <c r="B9211" s="1" t="str">
        <f>IFERROR(__xludf.DUMMYFUNCTION("""COMPUTED_VALUE"""),"C;C++;HTML/CSS;Java;JavaScript;PHP;SQL")</f>
        <v>C;C++;HTML/CSS;Java;JavaScript;PHP;SQL</v>
      </c>
      <c r="E9211" s="1" t="str">
        <f>IFERROR(__xludf.DUMMYFUNCTION("UNIQUE(SPLIT(B9211,"";""))"),"C")</f>
        <v>C</v>
      </c>
      <c r="F9211" s="1" t="str">
        <f>IFERROR(__xludf.DUMMYFUNCTION("""COMPUTED_VALUE"""),"C++")</f>
        <v>C++</v>
      </c>
      <c r="G9211" s="1" t="str">
        <f>IFERROR(__xludf.DUMMYFUNCTION("""COMPUTED_VALUE"""),"HTML/CSS")</f>
        <v>HTML/CSS</v>
      </c>
      <c r="H9211" s="1" t="str">
        <f>IFERROR(__xludf.DUMMYFUNCTION("""COMPUTED_VALUE"""),"Java")</f>
        <v>Java</v>
      </c>
      <c r="I9211" s="1" t="str">
        <f>IFERROR(__xludf.DUMMYFUNCTION("""COMPUTED_VALUE"""),"JavaScript")</f>
        <v>JavaScript</v>
      </c>
      <c r="J9211" s="1" t="str">
        <f>IFERROR(__xludf.DUMMYFUNCTION("""COMPUTED_VALUE"""),"PHP")</f>
        <v>PHP</v>
      </c>
      <c r="K9211" s="1" t="str">
        <f>IFERROR(__xludf.DUMMYFUNCTION("""COMPUTED_VALUE"""),"SQL")</f>
        <v>SQL</v>
      </c>
    </row>
    <row r="9212">
      <c r="B9212" s="1" t="str">
        <f>IFERROR(__xludf.DUMMYFUNCTION("""COMPUTED_VALUE"""),"C#;HTML/CSS;JavaScript;SQL")</f>
        <v>C#;HTML/CSS;JavaScript;SQL</v>
      </c>
      <c r="E9212" s="1" t="str">
        <f>IFERROR(__xludf.DUMMYFUNCTION("UNIQUE(SPLIT(B9212,"";""))"),"C#")</f>
        <v>C#</v>
      </c>
      <c r="F9212" s="1" t="str">
        <f>IFERROR(__xludf.DUMMYFUNCTION("""COMPUTED_VALUE"""),"HTML/CSS")</f>
        <v>HTML/CSS</v>
      </c>
      <c r="G9212" s="1" t="str">
        <f>IFERROR(__xludf.DUMMYFUNCTION("""COMPUTED_VALUE"""),"JavaScript")</f>
        <v>JavaScript</v>
      </c>
      <c r="H9212" s="1" t="str">
        <f>IFERROR(__xludf.DUMMYFUNCTION("""COMPUTED_VALUE"""),"SQL")</f>
        <v>SQL</v>
      </c>
    </row>
    <row r="9213">
      <c r="B9213" s="1" t="str">
        <f>IFERROR(__xludf.DUMMYFUNCTION("""COMPUTED_VALUE"""),"Java;Python;SQL")</f>
        <v>Java;Python;SQL</v>
      </c>
      <c r="E9213" s="1" t="str">
        <f>IFERROR(__xludf.DUMMYFUNCTION("UNIQUE(SPLIT(B9213,"";""))"),"Java")</f>
        <v>Java</v>
      </c>
      <c r="F9213" s="1" t="str">
        <f>IFERROR(__xludf.DUMMYFUNCTION("""COMPUTED_VALUE"""),"Python")</f>
        <v>Python</v>
      </c>
      <c r="G9213" s="1" t="str">
        <f>IFERROR(__xludf.DUMMYFUNCTION("""COMPUTED_VALUE"""),"SQL")</f>
        <v>SQL</v>
      </c>
    </row>
    <row r="9214">
      <c r="B9214" s="1" t="str">
        <f>IFERROR(__xludf.DUMMYFUNCTION("""COMPUTED_VALUE"""),"HTML/CSS;Java;JavaScript;Python;SQL;TypeScript")</f>
        <v>HTML/CSS;Java;JavaScript;Python;SQL;TypeScript</v>
      </c>
      <c r="E9214" s="1" t="str">
        <f>IFERROR(__xludf.DUMMYFUNCTION("UNIQUE(SPLIT(B9214,"";""))"),"HTML/CSS")</f>
        <v>HTML/CSS</v>
      </c>
      <c r="F9214" s="1" t="str">
        <f>IFERROR(__xludf.DUMMYFUNCTION("""COMPUTED_VALUE"""),"Java")</f>
        <v>Java</v>
      </c>
      <c r="G9214" s="1" t="str">
        <f>IFERROR(__xludf.DUMMYFUNCTION("""COMPUTED_VALUE"""),"JavaScript")</f>
        <v>JavaScript</v>
      </c>
      <c r="H9214" s="1" t="str">
        <f>IFERROR(__xludf.DUMMYFUNCTION("""COMPUTED_VALUE"""),"Python")</f>
        <v>Python</v>
      </c>
      <c r="I9214" s="1" t="str">
        <f>IFERROR(__xludf.DUMMYFUNCTION("""COMPUTED_VALUE"""),"SQL")</f>
        <v>SQL</v>
      </c>
      <c r="J9214" s="1" t="str">
        <f>IFERROR(__xludf.DUMMYFUNCTION("""COMPUTED_VALUE"""),"TypeScript")</f>
        <v>TypeScript</v>
      </c>
    </row>
    <row r="9215">
      <c r="B9215" s="1" t="str">
        <f>IFERROR(__xludf.DUMMYFUNCTION("""COMPUTED_VALUE"""),"Bash/Shell/PowerShell;C#;Go;Java;Python")</f>
        <v>Bash/Shell/PowerShell;C#;Go;Java;Python</v>
      </c>
      <c r="E9215" s="1" t="str">
        <f>IFERROR(__xludf.DUMMYFUNCTION("UNIQUE(SPLIT(B9215,"";""))"),"Bash/Shell/PowerShell")</f>
        <v>Bash/Shell/PowerShell</v>
      </c>
      <c r="F9215" s="1" t="str">
        <f>IFERROR(__xludf.DUMMYFUNCTION("""COMPUTED_VALUE"""),"C#")</f>
        <v>C#</v>
      </c>
      <c r="G9215" s="1" t="str">
        <f>IFERROR(__xludf.DUMMYFUNCTION("""COMPUTED_VALUE"""),"Go")</f>
        <v>Go</v>
      </c>
      <c r="H9215" s="1" t="str">
        <f>IFERROR(__xludf.DUMMYFUNCTION("""COMPUTED_VALUE"""),"Java")</f>
        <v>Java</v>
      </c>
      <c r="I9215" s="1" t="str">
        <f>IFERROR(__xludf.DUMMYFUNCTION("""COMPUTED_VALUE"""),"Python")</f>
        <v>Python</v>
      </c>
    </row>
    <row r="9216">
      <c r="B9216" s="1" t="str">
        <f>IFERROR(__xludf.DUMMYFUNCTION("""COMPUTED_VALUE"""),"Assembly;C;C++;C#;Dart;HTML/CSS;Java;JavaScript;PHP;Python;SQL")</f>
        <v>Assembly;C;C++;C#;Dart;HTML/CSS;Java;JavaScript;PHP;Python;SQL</v>
      </c>
      <c r="E9216" s="1" t="str">
        <f>IFERROR(__xludf.DUMMYFUNCTION("UNIQUE(SPLIT(B9216,"";""))"),"Assembly")</f>
        <v>Assembly</v>
      </c>
      <c r="F9216" s="1" t="str">
        <f>IFERROR(__xludf.DUMMYFUNCTION("""COMPUTED_VALUE"""),"C")</f>
        <v>C</v>
      </c>
      <c r="G9216" s="1" t="str">
        <f>IFERROR(__xludf.DUMMYFUNCTION("""COMPUTED_VALUE"""),"C++")</f>
        <v>C++</v>
      </c>
      <c r="H9216" s="1" t="str">
        <f>IFERROR(__xludf.DUMMYFUNCTION("""COMPUTED_VALUE"""),"C#")</f>
        <v>C#</v>
      </c>
      <c r="I9216" s="1" t="str">
        <f>IFERROR(__xludf.DUMMYFUNCTION("""COMPUTED_VALUE"""),"Dart")</f>
        <v>Dart</v>
      </c>
      <c r="J9216" s="1" t="str">
        <f>IFERROR(__xludf.DUMMYFUNCTION("""COMPUTED_VALUE"""),"HTML/CSS")</f>
        <v>HTML/CSS</v>
      </c>
      <c r="K9216" s="1" t="str">
        <f>IFERROR(__xludf.DUMMYFUNCTION("""COMPUTED_VALUE"""),"Java")</f>
        <v>Java</v>
      </c>
      <c r="L9216" s="1" t="str">
        <f>IFERROR(__xludf.DUMMYFUNCTION("""COMPUTED_VALUE"""),"JavaScript")</f>
        <v>JavaScript</v>
      </c>
      <c r="M9216" s="1" t="str">
        <f>IFERROR(__xludf.DUMMYFUNCTION("""COMPUTED_VALUE"""),"PHP")</f>
        <v>PHP</v>
      </c>
      <c r="N9216" s="1" t="str">
        <f>IFERROR(__xludf.DUMMYFUNCTION("""COMPUTED_VALUE"""),"Python")</f>
        <v>Python</v>
      </c>
      <c r="O9216" s="1" t="str">
        <f>IFERROR(__xludf.DUMMYFUNCTION("""COMPUTED_VALUE"""),"SQL")</f>
        <v>SQL</v>
      </c>
    </row>
    <row r="9217">
      <c r="B9217" s="1" t="str">
        <f>IFERROR(__xludf.DUMMYFUNCTION("""COMPUTED_VALUE"""),"Python;Scala;SQL")</f>
        <v>Python;Scala;SQL</v>
      </c>
      <c r="E9217" s="1" t="str">
        <f>IFERROR(__xludf.DUMMYFUNCTION("UNIQUE(SPLIT(B9217,"";""))"),"Python")</f>
        <v>Python</v>
      </c>
      <c r="F9217" s="1" t="str">
        <f>IFERROR(__xludf.DUMMYFUNCTION("""COMPUTED_VALUE"""),"Scala")</f>
        <v>Scala</v>
      </c>
      <c r="G9217" s="1" t="str">
        <f>IFERROR(__xludf.DUMMYFUNCTION("""COMPUTED_VALUE"""),"SQL")</f>
        <v>SQL</v>
      </c>
    </row>
    <row r="9218">
      <c r="B9218" s="1" t="str">
        <f>IFERROR(__xludf.DUMMYFUNCTION("""COMPUTED_VALUE"""),"Bash/Shell/PowerShell;HTML/CSS;SQL;VBA")</f>
        <v>Bash/Shell/PowerShell;HTML/CSS;SQL;VBA</v>
      </c>
      <c r="E9218" s="1" t="str">
        <f>IFERROR(__xludf.DUMMYFUNCTION("UNIQUE(SPLIT(B9218,"";""))"),"Bash/Shell/PowerShell")</f>
        <v>Bash/Shell/PowerShell</v>
      </c>
      <c r="F9218" s="1" t="str">
        <f>IFERROR(__xludf.DUMMYFUNCTION("""COMPUTED_VALUE"""),"HTML/CSS")</f>
        <v>HTML/CSS</v>
      </c>
      <c r="G9218" s="1" t="str">
        <f>IFERROR(__xludf.DUMMYFUNCTION("""COMPUTED_VALUE"""),"SQL")</f>
        <v>SQL</v>
      </c>
      <c r="H9218" s="1" t="str">
        <f>IFERROR(__xludf.DUMMYFUNCTION("""COMPUTED_VALUE"""),"VBA")</f>
        <v>VBA</v>
      </c>
    </row>
    <row r="9219">
      <c r="B9219" s="1" t="str">
        <f>IFERROR(__xludf.DUMMYFUNCTION("""COMPUTED_VALUE"""),"C;C#;HTML/CSS;Java;JavaScript;PHP;Python;SQL;TypeScript")</f>
        <v>C;C#;HTML/CSS;Java;JavaScript;PHP;Python;SQL;TypeScript</v>
      </c>
      <c r="E9219" s="1" t="str">
        <f>IFERROR(__xludf.DUMMYFUNCTION("UNIQUE(SPLIT(B9219,"";""))"),"C")</f>
        <v>C</v>
      </c>
      <c r="F9219" s="1" t="str">
        <f>IFERROR(__xludf.DUMMYFUNCTION("""COMPUTED_VALUE"""),"C#")</f>
        <v>C#</v>
      </c>
      <c r="G9219" s="1" t="str">
        <f>IFERROR(__xludf.DUMMYFUNCTION("""COMPUTED_VALUE"""),"HTML/CSS")</f>
        <v>HTML/CSS</v>
      </c>
      <c r="H9219" s="1" t="str">
        <f>IFERROR(__xludf.DUMMYFUNCTION("""COMPUTED_VALUE"""),"Java")</f>
        <v>Java</v>
      </c>
      <c r="I9219" s="1" t="str">
        <f>IFERROR(__xludf.DUMMYFUNCTION("""COMPUTED_VALUE"""),"JavaScript")</f>
        <v>JavaScript</v>
      </c>
      <c r="J9219" s="1" t="str">
        <f>IFERROR(__xludf.DUMMYFUNCTION("""COMPUTED_VALUE"""),"PHP")</f>
        <v>PHP</v>
      </c>
      <c r="K9219" s="1" t="str">
        <f>IFERROR(__xludf.DUMMYFUNCTION("""COMPUTED_VALUE"""),"Python")</f>
        <v>Python</v>
      </c>
      <c r="L9219" s="1" t="str">
        <f>IFERROR(__xludf.DUMMYFUNCTION("""COMPUTED_VALUE"""),"SQL")</f>
        <v>SQL</v>
      </c>
      <c r="M9219" s="1" t="str">
        <f>IFERROR(__xludf.DUMMYFUNCTION("""COMPUTED_VALUE"""),"TypeScript")</f>
        <v>TypeScript</v>
      </c>
    </row>
    <row r="9220">
      <c r="B9220" s="1" t="str">
        <f>IFERROR(__xludf.DUMMYFUNCTION("""COMPUTED_VALUE"""),"C#;HTML/CSS;JavaScript;Rust;SQL;TypeScript")</f>
        <v>C#;HTML/CSS;JavaScript;Rust;SQL;TypeScript</v>
      </c>
      <c r="E9220" s="1" t="str">
        <f>IFERROR(__xludf.DUMMYFUNCTION("UNIQUE(SPLIT(B9220,"";""))"),"C#")</f>
        <v>C#</v>
      </c>
      <c r="F9220" s="1" t="str">
        <f>IFERROR(__xludf.DUMMYFUNCTION("""COMPUTED_VALUE"""),"HTML/CSS")</f>
        <v>HTML/CSS</v>
      </c>
      <c r="G9220" s="1" t="str">
        <f>IFERROR(__xludf.DUMMYFUNCTION("""COMPUTED_VALUE"""),"JavaScript")</f>
        <v>JavaScript</v>
      </c>
      <c r="H9220" s="1" t="str">
        <f>IFERROR(__xludf.DUMMYFUNCTION("""COMPUTED_VALUE"""),"Rust")</f>
        <v>Rust</v>
      </c>
      <c r="I9220" s="1" t="str">
        <f>IFERROR(__xludf.DUMMYFUNCTION("""COMPUTED_VALUE"""),"SQL")</f>
        <v>SQL</v>
      </c>
      <c r="J9220" s="1" t="str">
        <f>IFERROR(__xludf.DUMMYFUNCTION("""COMPUTED_VALUE"""),"TypeScript")</f>
        <v>TypeScript</v>
      </c>
    </row>
    <row r="9221">
      <c r="B9221" s="1" t="str">
        <f>IFERROR(__xludf.DUMMYFUNCTION("""COMPUTED_VALUE"""),"C#;Python")</f>
        <v>C#;Python</v>
      </c>
      <c r="E9221" s="1" t="str">
        <f>IFERROR(__xludf.DUMMYFUNCTION("UNIQUE(SPLIT(B9221,"";""))"),"C#")</f>
        <v>C#</v>
      </c>
      <c r="F9221" s="1" t="str">
        <f>IFERROR(__xludf.DUMMYFUNCTION("""COMPUTED_VALUE"""),"Python")</f>
        <v>Python</v>
      </c>
    </row>
    <row r="9222">
      <c r="B9222" s="1" t="str">
        <f>IFERROR(__xludf.DUMMYFUNCTION("""COMPUTED_VALUE"""),"Bash/Shell/PowerShell;HTML/CSS;Java;JavaScript;Python;Ruby")</f>
        <v>Bash/Shell/PowerShell;HTML/CSS;Java;JavaScript;Python;Ruby</v>
      </c>
      <c r="E9222" s="1" t="str">
        <f>IFERROR(__xludf.DUMMYFUNCTION("UNIQUE(SPLIT(B9222,"";""))"),"Bash/Shell/PowerShell")</f>
        <v>Bash/Shell/PowerShell</v>
      </c>
      <c r="F9222" s="1" t="str">
        <f>IFERROR(__xludf.DUMMYFUNCTION("""COMPUTED_VALUE"""),"HTML/CSS")</f>
        <v>HTML/CSS</v>
      </c>
      <c r="G9222" s="1" t="str">
        <f>IFERROR(__xludf.DUMMYFUNCTION("""COMPUTED_VALUE"""),"Java")</f>
        <v>Java</v>
      </c>
      <c r="H9222" s="1" t="str">
        <f>IFERROR(__xludf.DUMMYFUNCTION("""COMPUTED_VALUE"""),"JavaScript")</f>
        <v>JavaScript</v>
      </c>
      <c r="I9222" s="1" t="str">
        <f>IFERROR(__xludf.DUMMYFUNCTION("""COMPUTED_VALUE"""),"Python")</f>
        <v>Python</v>
      </c>
      <c r="J9222" s="1" t="str">
        <f>IFERROR(__xludf.DUMMYFUNCTION("""COMPUTED_VALUE"""),"Ruby")</f>
        <v>Ruby</v>
      </c>
    </row>
    <row r="9223">
      <c r="B9223" s="1" t="str">
        <f>IFERROR(__xludf.DUMMYFUNCTION("""COMPUTED_VALUE"""),"C;C++;C#;Go;HTML/CSS;Java;JavaScript;PHP;Python;SQL;TypeScript")</f>
        <v>C;C++;C#;Go;HTML/CSS;Java;JavaScript;PHP;Python;SQL;TypeScript</v>
      </c>
      <c r="E9223" s="1" t="str">
        <f>IFERROR(__xludf.DUMMYFUNCTION("UNIQUE(SPLIT(B9223,"";""))"),"C")</f>
        <v>C</v>
      </c>
      <c r="F9223" s="1" t="str">
        <f>IFERROR(__xludf.DUMMYFUNCTION("""COMPUTED_VALUE"""),"C++")</f>
        <v>C++</v>
      </c>
      <c r="G9223" s="1" t="str">
        <f>IFERROR(__xludf.DUMMYFUNCTION("""COMPUTED_VALUE"""),"C#")</f>
        <v>C#</v>
      </c>
      <c r="H9223" s="1" t="str">
        <f>IFERROR(__xludf.DUMMYFUNCTION("""COMPUTED_VALUE"""),"Go")</f>
        <v>Go</v>
      </c>
      <c r="I9223" s="1" t="str">
        <f>IFERROR(__xludf.DUMMYFUNCTION("""COMPUTED_VALUE"""),"HTML/CSS")</f>
        <v>HTML/CSS</v>
      </c>
      <c r="J9223" s="1" t="str">
        <f>IFERROR(__xludf.DUMMYFUNCTION("""COMPUTED_VALUE"""),"Java")</f>
        <v>Java</v>
      </c>
      <c r="K9223" s="1" t="str">
        <f>IFERROR(__xludf.DUMMYFUNCTION("""COMPUTED_VALUE"""),"JavaScript")</f>
        <v>JavaScript</v>
      </c>
      <c r="L9223" s="1" t="str">
        <f>IFERROR(__xludf.DUMMYFUNCTION("""COMPUTED_VALUE"""),"PHP")</f>
        <v>PHP</v>
      </c>
      <c r="M9223" s="1" t="str">
        <f>IFERROR(__xludf.DUMMYFUNCTION("""COMPUTED_VALUE"""),"Python")</f>
        <v>Python</v>
      </c>
      <c r="N9223" s="1" t="str">
        <f>IFERROR(__xludf.DUMMYFUNCTION("""COMPUTED_VALUE"""),"SQL")</f>
        <v>SQL</v>
      </c>
      <c r="O9223" s="1" t="str">
        <f>IFERROR(__xludf.DUMMYFUNCTION("""COMPUTED_VALUE"""),"TypeScript")</f>
        <v>TypeScript</v>
      </c>
    </row>
    <row r="9224">
      <c r="B9224" s="1" t="str">
        <f>IFERROR(__xludf.DUMMYFUNCTION("""COMPUTED_VALUE"""),"Bash/Shell/PowerShell;C;C++;Java;JavaScript")</f>
        <v>Bash/Shell/PowerShell;C;C++;Java;JavaScript</v>
      </c>
      <c r="E9224" s="1" t="str">
        <f>IFERROR(__xludf.DUMMYFUNCTION("UNIQUE(SPLIT(B9224,"";""))"),"Bash/Shell/PowerShell")</f>
        <v>Bash/Shell/PowerShell</v>
      </c>
      <c r="F9224" s="1" t="str">
        <f>IFERROR(__xludf.DUMMYFUNCTION("""COMPUTED_VALUE"""),"C")</f>
        <v>C</v>
      </c>
      <c r="G9224" s="1" t="str">
        <f>IFERROR(__xludf.DUMMYFUNCTION("""COMPUTED_VALUE"""),"C++")</f>
        <v>C++</v>
      </c>
      <c r="H9224" s="1" t="str">
        <f>IFERROR(__xludf.DUMMYFUNCTION("""COMPUTED_VALUE"""),"Java")</f>
        <v>Java</v>
      </c>
      <c r="I9224" s="1" t="str">
        <f>IFERROR(__xludf.DUMMYFUNCTION("""COMPUTED_VALUE"""),"JavaScript")</f>
        <v>JavaScript</v>
      </c>
    </row>
    <row r="9225">
      <c r="B9225" s="1" t="str">
        <f>IFERROR(__xludf.DUMMYFUNCTION("""COMPUTED_VALUE"""),"C;C++;C#;HTML/CSS;Java;JavaScript;PHP;SQL")</f>
        <v>C;C++;C#;HTML/CSS;Java;JavaScript;PHP;SQL</v>
      </c>
      <c r="E9225" s="1" t="str">
        <f>IFERROR(__xludf.DUMMYFUNCTION("UNIQUE(SPLIT(B9225,"";""))"),"C")</f>
        <v>C</v>
      </c>
      <c r="F9225" s="1" t="str">
        <f>IFERROR(__xludf.DUMMYFUNCTION("""COMPUTED_VALUE"""),"C++")</f>
        <v>C++</v>
      </c>
      <c r="G9225" s="1" t="str">
        <f>IFERROR(__xludf.DUMMYFUNCTION("""COMPUTED_VALUE"""),"C#")</f>
        <v>C#</v>
      </c>
      <c r="H9225" s="1" t="str">
        <f>IFERROR(__xludf.DUMMYFUNCTION("""COMPUTED_VALUE"""),"HTML/CSS")</f>
        <v>HTML/CSS</v>
      </c>
      <c r="I9225" s="1" t="str">
        <f>IFERROR(__xludf.DUMMYFUNCTION("""COMPUTED_VALUE"""),"Java")</f>
        <v>Java</v>
      </c>
      <c r="J9225" s="1" t="str">
        <f>IFERROR(__xludf.DUMMYFUNCTION("""COMPUTED_VALUE"""),"JavaScript")</f>
        <v>JavaScript</v>
      </c>
      <c r="K9225" s="1" t="str">
        <f>IFERROR(__xludf.DUMMYFUNCTION("""COMPUTED_VALUE"""),"PHP")</f>
        <v>PHP</v>
      </c>
      <c r="L9225" s="1" t="str">
        <f>IFERROR(__xludf.DUMMYFUNCTION("""COMPUTED_VALUE"""),"SQL")</f>
        <v>SQL</v>
      </c>
    </row>
    <row r="9226">
      <c r="B9226" s="1" t="str">
        <f>IFERROR(__xludf.DUMMYFUNCTION("""COMPUTED_VALUE"""),"C++;C#;HTML/CSS;JavaScript;PHP;SQL")</f>
        <v>C++;C#;HTML/CSS;JavaScript;PHP;SQL</v>
      </c>
      <c r="E9226" s="1" t="str">
        <f>IFERROR(__xludf.DUMMYFUNCTION("UNIQUE(SPLIT(B9226,"";""))"),"C++")</f>
        <v>C++</v>
      </c>
      <c r="F9226" s="1" t="str">
        <f>IFERROR(__xludf.DUMMYFUNCTION("""COMPUTED_VALUE"""),"C#")</f>
        <v>C#</v>
      </c>
      <c r="G9226" s="1" t="str">
        <f>IFERROR(__xludf.DUMMYFUNCTION("""COMPUTED_VALUE"""),"HTML/CSS")</f>
        <v>HTML/CSS</v>
      </c>
      <c r="H9226" s="1" t="str">
        <f>IFERROR(__xludf.DUMMYFUNCTION("""COMPUTED_VALUE"""),"JavaScript")</f>
        <v>JavaScript</v>
      </c>
      <c r="I9226" s="1" t="str">
        <f>IFERROR(__xludf.DUMMYFUNCTION("""COMPUTED_VALUE"""),"PHP")</f>
        <v>PHP</v>
      </c>
      <c r="J9226" s="1" t="str">
        <f>IFERROR(__xludf.DUMMYFUNCTION("""COMPUTED_VALUE"""),"SQL")</f>
        <v>SQL</v>
      </c>
    </row>
    <row r="9227">
      <c r="B9227" s="1" t="str">
        <f>IFERROR(__xludf.DUMMYFUNCTION("""COMPUTED_VALUE"""),"HTML/CSS;JavaScript;Python;Rust;SQL;TypeScript")</f>
        <v>HTML/CSS;JavaScript;Python;Rust;SQL;TypeScript</v>
      </c>
      <c r="E9227" s="1" t="str">
        <f>IFERROR(__xludf.DUMMYFUNCTION("UNIQUE(SPLIT(B9227,"";""))"),"HTML/CSS")</f>
        <v>HTML/CSS</v>
      </c>
      <c r="F9227" s="1" t="str">
        <f>IFERROR(__xludf.DUMMYFUNCTION("""COMPUTED_VALUE"""),"JavaScript")</f>
        <v>JavaScript</v>
      </c>
      <c r="G9227" s="1" t="str">
        <f>IFERROR(__xludf.DUMMYFUNCTION("""COMPUTED_VALUE"""),"Python")</f>
        <v>Python</v>
      </c>
      <c r="H9227" s="1" t="str">
        <f>IFERROR(__xludf.DUMMYFUNCTION("""COMPUTED_VALUE"""),"Rust")</f>
        <v>Rust</v>
      </c>
      <c r="I9227" s="1" t="str">
        <f>IFERROR(__xludf.DUMMYFUNCTION("""COMPUTED_VALUE"""),"SQL")</f>
        <v>SQL</v>
      </c>
      <c r="J9227" s="1" t="str">
        <f>IFERROR(__xludf.DUMMYFUNCTION("""COMPUTED_VALUE"""),"TypeScript")</f>
        <v>TypeScript</v>
      </c>
    </row>
    <row r="9228">
      <c r="B9228" s="1" t="str">
        <f>IFERROR(__xludf.DUMMYFUNCTION("""COMPUTED_VALUE"""),"Bash/Shell/PowerShell;C#;Go;HTML/CSS;JavaScript;PHP;SQL;WebAssembly")</f>
        <v>Bash/Shell/PowerShell;C#;Go;HTML/CSS;JavaScript;PHP;SQL;WebAssembly</v>
      </c>
      <c r="E9228" s="1" t="str">
        <f>IFERROR(__xludf.DUMMYFUNCTION("UNIQUE(SPLIT(B9228,"";""))"),"Bash/Shell/PowerShell")</f>
        <v>Bash/Shell/PowerShell</v>
      </c>
      <c r="F9228" s="1" t="str">
        <f>IFERROR(__xludf.DUMMYFUNCTION("""COMPUTED_VALUE"""),"C#")</f>
        <v>C#</v>
      </c>
      <c r="G9228" s="1" t="str">
        <f>IFERROR(__xludf.DUMMYFUNCTION("""COMPUTED_VALUE"""),"Go")</f>
        <v>Go</v>
      </c>
      <c r="H9228" s="1" t="str">
        <f>IFERROR(__xludf.DUMMYFUNCTION("""COMPUTED_VALUE"""),"HTML/CSS")</f>
        <v>HTML/CSS</v>
      </c>
      <c r="I9228" s="1" t="str">
        <f>IFERROR(__xludf.DUMMYFUNCTION("""COMPUTED_VALUE"""),"JavaScript")</f>
        <v>JavaScript</v>
      </c>
      <c r="J9228" s="1" t="str">
        <f>IFERROR(__xludf.DUMMYFUNCTION("""COMPUTED_VALUE"""),"PHP")</f>
        <v>PHP</v>
      </c>
      <c r="K9228" s="1" t="str">
        <f>IFERROR(__xludf.DUMMYFUNCTION("""COMPUTED_VALUE"""),"SQL")</f>
        <v>SQL</v>
      </c>
      <c r="L9228" s="1" t="str">
        <f>IFERROR(__xludf.DUMMYFUNCTION("""COMPUTED_VALUE"""),"WebAssembly")</f>
        <v>WebAssembly</v>
      </c>
    </row>
    <row r="9229">
      <c r="B9229" s="1" t="str">
        <f>IFERROR(__xludf.DUMMYFUNCTION("""COMPUTED_VALUE"""),"Assembly;C;C++;C#;HTML/CSS;JavaScript;PHP;Python;R;SQL")</f>
        <v>Assembly;C;C++;C#;HTML/CSS;JavaScript;PHP;Python;R;SQL</v>
      </c>
      <c r="E9229" s="1" t="str">
        <f>IFERROR(__xludf.DUMMYFUNCTION("UNIQUE(SPLIT(B9229,"";""))"),"Assembly")</f>
        <v>Assembly</v>
      </c>
      <c r="F9229" s="1" t="str">
        <f>IFERROR(__xludf.DUMMYFUNCTION("""COMPUTED_VALUE"""),"C")</f>
        <v>C</v>
      </c>
      <c r="G9229" s="1" t="str">
        <f>IFERROR(__xludf.DUMMYFUNCTION("""COMPUTED_VALUE"""),"C++")</f>
        <v>C++</v>
      </c>
      <c r="H9229" s="1" t="str">
        <f>IFERROR(__xludf.DUMMYFUNCTION("""COMPUTED_VALUE"""),"C#")</f>
        <v>C#</v>
      </c>
      <c r="I9229" s="1" t="str">
        <f>IFERROR(__xludf.DUMMYFUNCTION("""COMPUTED_VALUE"""),"HTML/CSS")</f>
        <v>HTML/CSS</v>
      </c>
      <c r="J9229" s="1" t="str">
        <f>IFERROR(__xludf.DUMMYFUNCTION("""COMPUTED_VALUE"""),"JavaScript")</f>
        <v>JavaScript</v>
      </c>
      <c r="K9229" s="1" t="str">
        <f>IFERROR(__xludf.DUMMYFUNCTION("""COMPUTED_VALUE"""),"PHP")</f>
        <v>PHP</v>
      </c>
      <c r="L9229" s="1" t="str">
        <f>IFERROR(__xludf.DUMMYFUNCTION("""COMPUTED_VALUE"""),"Python")</f>
        <v>Python</v>
      </c>
      <c r="M9229" s="1" t="str">
        <f>IFERROR(__xludf.DUMMYFUNCTION("""COMPUTED_VALUE"""),"R")</f>
        <v>R</v>
      </c>
      <c r="N9229" s="1" t="str">
        <f>IFERROR(__xludf.DUMMYFUNCTION("""COMPUTED_VALUE"""),"SQL")</f>
        <v>SQL</v>
      </c>
    </row>
    <row r="9230">
      <c r="B9230" s="1" t="str">
        <f>IFERROR(__xludf.DUMMYFUNCTION("""COMPUTED_VALUE"""),"Bash/Shell/PowerShell;C++;JavaScript;Python;SQL")</f>
        <v>Bash/Shell/PowerShell;C++;JavaScript;Python;SQL</v>
      </c>
      <c r="E9230" s="1" t="str">
        <f>IFERROR(__xludf.DUMMYFUNCTION("UNIQUE(SPLIT(B9230,"";""))"),"Bash/Shell/PowerShell")</f>
        <v>Bash/Shell/PowerShell</v>
      </c>
      <c r="F9230" s="1" t="str">
        <f>IFERROR(__xludf.DUMMYFUNCTION("""COMPUTED_VALUE"""),"C++")</f>
        <v>C++</v>
      </c>
      <c r="G9230" s="1" t="str">
        <f>IFERROR(__xludf.DUMMYFUNCTION("""COMPUTED_VALUE"""),"JavaScript")</f>
        <v>JavaScript</v>
      </c>
      <c r="H9230" s="1" t="str">
        <f>IFERROR(__xludf.DUMMYFUNCTION("""COMPUTED_VALUE"""),"Python")</f>
        <v>Python</v>
      </c>
      <c r="I9230" s="1" t="str">
        <f>IFERROR(__xludf.DUMMYFUNCTION("""COMPUTED_VALUE"""),"SQL")</f>
        <v>SQL</v>
      </c>
    </row>
    <row r="9231">
      <c r="B9231" s="1" t="str">
        <f>IFERROR(__xludf.DUMMYFUNCTION("""COMPUTED_VALUE"""),"Assembly;Bash/Shell/PowerShell;C++;HTML/CSS;JavaScript;TypeScript")</f>
        <v>Assembly;Bash/Shell/PowerShell;C++;HTML/CSS;JavaScript;TypeScript</v>
      </c>
      <c r="E9231" s="1" t="str">
        <f>IFERROR(__xludf.DUMMYFUNCTION("UNIQUE(SPLIT(B9231,"";""))"),"Assembly")</f>
        <v>Assembly</v>
      </c>
      <c r="F9231" s="1" t="str">
        <f>IFERROR(__xludf.DUMMYFUNCTION("""COMPUTED_VALUE"""),"Bash/Shell/PowerShell")</f>
        <v>Bash/Shell/PowerShell</v>
      </c>
      <c r="G9231" s="1" t="str">
        <f>IFERROR(__xludf.DUMMYFUNCTION("""COMPUTED_VALUE"""),"C++")</f>
        <v>C++</v>
      </c>
      <c r="H9231" s="1" t="str">
        <f>IFERROR(__xludf.DUMMYFUNCTION("""COMPUTED_VALUE"""),"HTML/CSS")</f>
        <v>HTML/CSS</v>
      </c>
      <c r="I9231" s="1" t="str">
        <f>IFERROR(__xludf.DUMMYFUNCTION("""COMPUTED_VALUE"""),"JavaScript")</f>
        <v>JavaScript</v>
      </c>
      <c r="J9231" s="1" t="str">
        <f>IFERROR(__xludf.DUMMYFUNCTION("""COMPUTED_VALUE"""),"TypeScript")</f>
        <v>TypeScript</v>
      </c>
    </row>
    <row r="9232">
      <c r="B9232" s="1" t="str">
        <f>IFERROR(__xludf.DUMMYFUNCTION("""COMPUTED_VALUE"""),"HTML/CSS;PHP;SQL")</f>
        <v>HTML/CSS;PHP;SQL</v>
      </c>
      <c r="E9232" s="1" t="str">
        <f>IFERROR(__xludf.DUMMYFUNCTION("UNIQUE(SPLIT(B9232,"";""))"),"HTML/CSS")</f>
        <v>HTML/CSS</v>
      </c>
      <c r="F9232" s="1" t="str">
        <f>IFERROR(__xludf.DUMMYFUNCTION("""COMPUTED_VALUE"""),"PHP")</f>
        <v>PHP</v>
      </c>
      <c r="G9232" s="1" t="str">
        <f>IFERROR(__xludf.DUMMYFUNCTION("""COMPUTED_VALUE"""),"SQL")</f>
        <v>SQL</v>
      </c>
    </row>
    <row r="9233">
      <c r="B9233" s="1" t="str">
        <f>IFERROR(__xludf.DUMMYFUNCTION("""COMPUTED_VALUE"""),"Bash/Shell/PowerShell;Java;JavaScript;Python;SQL")</f>
        <v>Bash/Shell/PowerShell;Java;JavaScript;Python;SQL</v>
      </c>
      <c r="E9233" s="1" t="str">
        <f>IFERROR(__xludf.DUMMYFUNCTION("UNIQUE(SPLIT(B9233,"";""))"),"Bash/Shell/PowerShell")</f>
        <v>Bash/Shell/PowerShell</v>
      </c>
      <c r="F9233" s="1" t="str">
        <f>IFERROR(__xludf.DUMMYFUNCTION("""COMPUTED_VALUE"""),"Java")</f>
        <v>Java</v>
      </c>
      <c r="G9233" s="1" t="str">
        <f>IFERROR(__xludf.DUMMYFUNCTION("""COMPUTED_VALUE"""),"JavaScript")</f>
        <v>JavaScript</v>
      </c>
      <c r="H9233" s="1" t="str">
        <f>IFERROR(__xludf.DUMMYFUNCTION("""COMPUTED_VALUE"""),"Python")</f>
        <v>Python</v>
      </c>
      <c r="I9233" s="1" t="str">
        <f>IFERROR(__xludf.DUMMYFUNCTION("""COMPUTED_VALUE"""),"SQL")</f>
        <v>SQL</v>
      </c>
    </row>
    <row r="9234">
      <c r="B9234" s="1" t="str">
        <f>IFERROR(__xludf.DUMMYFUNCTION("""COMPUTED_VALUE"""),"HTML/CSS;JavaScript;PHP;SQL")</f>
        <v>HTML/CSS;JavaScript;PHP;SQL</v>
      </c>
      <c r="E9234" s="1" t="str">
        <f>IFERROR(__xludf.DUMMYFUNCTION("UNIQUE(SPLIT(B9234,"";""))"),"HTML/CSS")</f>
        <v>HTML/CSS</v>
      </c>
      <c r="F9234" s="1" t="str">
        <f>IFERROR(__xludf.DUMMYFUNCTION("""COMPUTED_VALUE"""),"JavaScript")</f>
        <v>JavaScript</v>
      </c>
      <c r="G9234" s="1" t="str">
        <f>IFERROR(__xludf.DUMMYFUNCTION("""COMPUTED_VALUE"""),"PHP")</f>
        <v>PHP</v>
      </c>
      <c r="H9234" s="1" t="str">
        <f>IFERROR(__xludf.DUMMYFUNCTION("""COMPUTED_VALUE"""),"SQL")</f>
        <v>SQL</v>
      </c>
    </row>
    <row r="9235">
      <c r="B9235" s="1" t="str">
        <f>IFERROR(__xludf.DUMMYFUNCTION("""COMPUTED_VALUE"""),"Bash/Shell/PowerShell;C#;Go;HTML/CSS;Java;JavaScript;Objective-C;Ruby;Swift")</f>
        <v>Bash/Shell/PowerShell;C#;Go;HTML/CSS;Java;JavaScript;Objective-C;Ruby;Swift</v>
      </c>
      <c r="E9235" s="1" t="str">
        <f>IFERROR(__xludf.DUMMYFUNCTION("UNIQUE(SPLIT(B9235,"";""))"),"Bash/Shell/PowerShell")</f>
        <v>Bash/Shell/PowerShell</v>
      </c>
      <c r="F9235" s="1" t="str">
        <f>IFERROR(__xludf.DUMMYFUNCTION("""COMPUTED_VALUE"""),"C#")</f>
        <v>C#</v>
      </c>
      <c r="G9235" s="1" t="str">
        <f>IFERROR(__xludf.DUMMYFUNCTION("""COMPUTED_VALUE"""),"Go")</f>
        <v>Go</v>
      </c>
      <c r="H9235" s="1" t="str">
        <f>IFERROR(__xludf.DUMMYFUNCTION("""COMPUTED_VALUE"""),"HTML/CSS")</f>
        <v>HTML/CSS</v>
      </c>
      <c r="I9235" s="1" t="str">
        <f>IFERROR(__xludf.DUMMYFUNCTION("""COMPUTED_VALUE"""),"Java")</f>
        <v>Java</v>
      </c>
      <c r="J9235" s="1" t="str">
        <f>IFERROR(__xludf.DUMMYFUNCTION("""COMPUTED_VALUE"""),"JavaScript")</f>
        <v>JavaScript</v>
      </c>
      <c r="K9235" s="1" t="str">
        <f>IFERROR(__xludf.DUMMYFUNCTION("""COMPUTED_VALUE"""),"Objective-C")</f>
        <v>Objective-C</v>
      </c>
      <c r="L9235" s="1" t="str">
        <f>IFERROR(__xludf.DUMMYFUNCTION("""COMPUTED_VALUE"""),"Ruby")</f>
        <v>Ruby</v>
      </c>
      <c r="M9235" s="1" t="str">
        <f>IFERROR(__xludf.DUMMYFUNCTION("""COMPUTED_VALUE"""),"Swift")</f>
        <v>Swift</v>
      </c>
    </row>
    <row r="9236">
      <c r="B9236" s="1" t="str">
        <f>IFERROR(__xludf.DUMMYFUNCTION("""COMPUTED_VALUE"""),"C++;C#;HTML/CSS;Java;JavaScript;PHP;Python;SQL;TypeScript")</f>
        <v>C++;C#;HTML/CSS;Java;JavaScript;PHP;Python;SQL;TypeScript</v>
      </c>
      <c r="E9236" s="1" t="str">
        <f>IFERROR(__xludf.DUMMYFUNCTION("UNIQUE(SPLIT(B9236,"";""))"),"C++")</f>
        <v>C++</v>
      </c>
      <c r="F9236" s="1" t="str">
        <f>IFERROR(__xludf.DUMMYFUNCTION("""COMPUTED_VALUE"""),"C#")</f>
        <v>C#</v>
      </c>
      <c r="G9236" s="1" t="str">
        <f>IFERROR(__xludf.DUMMYFUNCTION("""COMPUTED_VALUE"""),"HTML/CSS")</f>
        <v>HTML/CSS</v>
      </c>
      <c r="H9236" s="1" t="str">
        <f>IFERROR(__xludf.DUMMYFUNCTION("""COMPUTED_VALUE"""),"Java")</f>
        <v>Java</v>
      </c>
      <c r="I9236" s="1" t="str">
        <f>IFERROR(__xludf.DUMMYFUNCTION("""COMPUTED_VALUE"""),"JavaScript")</f>
        <v>JavaScript</v>
      </c>
      <c r="J9236" s="1" t="str">
        <f>IFERROR(__xludf.DUMMYFUNCTION("""COMPUTED_VALUE"""),"PHP")</f>
        <v>PHP</v>
      </c>
      <c r="K9236" s="1" t="str">
        <f>IFERROR(__xludf.DUMMYFUNCTION("""COMPUTED_VALUE"""),"Python")</f>
        <v>Python</v>
      </c>
      <c r="L9236" s="1" t="str">
        <f>IFERROR(__xludf.DUMMYFUNCTION("""COMPUTED_VALUE"""),"SQL")</f>
        <v>SQL</v>
      </c>
      <c r="M9236" s="1" t="str">
        <f>IFERROR(__xludf.DUMMYFUNCTION("""COMPUTED_VALUE"""),"TypeScript")</f>
        <v>TypeScript</v>
      </c>
    </row>
    <row r="9237">
      <c r="B9237" s="1" t="str">
        <f>IFERROR(__xludf.DUMMYFUNCTION("""COMPUTED_VALUE"""),"Bash/Shell/PowerShell;C++;C#;Java;JavaScript;Python;SQL")</f>
        <v>Bash/Shell/PowerShell;C++;C#;Java;JavaScript;Python;SQL</v>
      </c>
      <c r="E9237" s="1" t="str">
        <f>IFERROR(__xludf.DUMMYFUNCTION("UNIQUE(SPLIT(B9237,"";""))"),"Bash/Shell/PowerShell")</f>
        <v>Bash/Shell/PowerShell</v>
      </c>
      <c r="F9237" s="1" t="str">
        <f>IFERROR(__xludf.DUMMYFUNCTION("""COMPUTED_VALUE"""),"C++")</f>
        <v>C++</v>
      </c>
      <c r="G9237" s="1" t="str">
        <f>IFERROR(__xludf.DUMMYFUNCTION("""COMPUTED_VALUE"""),"C#")</f>
        <v>C#</v>
      </c>
      <c r="H9237" s="1" t="str">
        <f>IFERROR(__xludf.DUMMYFUNCTION("""COMPUTED_VALUE"""),"Java")</f>
        <v>Java</v>
      </c>
      <c r="I9237" s="1" t="str">
        <f>IFERROR(__xludf.DUMMYFUNCTION("""COMPUTED_VALUE"""),"JavaScript")</f>
        <v>JavaScript</v>
      </c>
      <c r="J9237" s="1" t="str">
        <f>IFERROR(__xludf.DUMMYFUNCTION("""COMPUTED_VALUE"""),"Python")</f>
        <v>Python</v>
      </c>
      <c r="K9237" s="1" t="str">
        <f>IFERROR(__xludf.DUMMYFUNCTION("""COMPUTED_VALUE"""),"SQL")</f>
        <v>SQL</v>
      </c>
    </row>
    <row r="9238">
      <c r="B9238" s="1" t="str">
        <f>IFERROR(__xludf.DUMMYFUNCTION("""COMPUTED_VALUE"""),"HTML/CSS;JavaScript")</f>
        <v>HTML/CSS;JavaScript</v>
      </c>
      <c r="E9238" s="1" t="str">
        <f>IFERROR(__xludf.DUMMYFUNCTION("UNIQUE(SPLIT(B9238,"";""))"),"HTML/CSS")</f>
        <v>HTML/CSS</v>
      </c>
      <c r="F9238" s="1" t="str">
        <f>IFERROR(__xludf.DUMMYFUNCTION("""COMPUTED_VALUE"""),"JavaScript")</f>
        <v>JavaScript</v>
      </c>
    </row>
    <row r="9239">
      <c r="B9239" s="1" t="str">
        <f>IFERROR(__xludf.DUMMYFUNCTION("""COMPUTED_VALUE"""),"HTML/CSS;JavaScript;PHP;SQL")</f>
        <v>HTML/CSS;JavaScript;PHP;SQL</v>
      </c>
      <c r="E9239" s="1" t="str">
        <f>IFERROR(__xludf.DUMMYFUNCTION("UNIQUE(SPLIT(B9239,"";""))"),"HTML/CSS")</f>
        <v>HTML/CSS</v>
      </c>
      <c r="F9239" s="1" t="str">
        <f>IFERROR(__xludf.DUMMYFUNCTION("""COMPUTED_VALUE"""),"JavaScript")</f>
        <v>JavaScript</v>
      </c>
      <c r="G9239" s="1" t="str">
        <f>IFERROR(__xludf.DUMMYFUNCTION("""COMPUTED_VALUE"""),"PHP")</f>
        <v>PHP</v>
      </c>
      <c r="H9239" s="1" t="str">
        <f>IFERROR(__xludf.DUMMYFUNCTION("""COMPUTED_VALUE"""),"SQL")</f>
        <v>SQL</v>
      </c>
    </row>
    <row r="9240">
      <c r="B9240" s="1" t="str">
        <f>IFERROR(__xludf.DUMMYFUNCTION("""COMPUTED_VALUE"""),"Bash/Shell/PowerShell;C;HTML/CSS;Java;JavaScript;Python;SQL")</f>
        <v>Bash/Shell/PowerShell;C;HTML/CSS;Java;JavaScript;Python;SQL</v>
      </c>
      <c r="E9240" s="1" t="str">
        <f>IFERROR(__xludf.DUMMYFUNCTION("UNIQUE(SPLIT(B9240,"";""))"),"Bash/Shell/PowerShell")</f>
        <v>Bash/Shell/PowerShell</v>
      </c>
      <c r="F9240" s="1" t="str">
        <f>IFERROR(__xludf.DUMMYFUNCTION("""COMPUTED_VALUE"""),"C")</f>
        <v>C</v>
      </c>
      <c r="G9240" s="1" t="str">
        <f>IFERROR(__xludf.DUMMYFUNCTION("""COMPUTED_VALUE"""),"HTML/CSS")</f>
        <v>HTML/CSS</v>
      </c>
      <c r="H9240" s="1" t="str">
        <f>IFERROR(__xludf.DUMMYFUNCTION("""COMPUTED_VALUE"""),"Java")</f>
        <v>Java</v>
      </c>
      <c r="I9240" s="1" t="str">
        <f>IFERROR(__xludf.DUMMYFUNCTION("""COMPUTED_VALUE"""),"JavaScript")</f>
        <v>JavaScript</v>
      </c>
      <c r="J9240" s="1" t="str">
        <f>IFERROR(__xludf.DUMMYFUNCTION("""COMPUTED_VALUE"""),"Python")</f>
        <v>Python</v>
      </c>
      <c r="K9240" s="1" t="str">
        <f>IFERROR(__xludf.DUMMYFUNCTION("""COMPUTED_VALUE"""),"SQL")</f>
        <v>SQL</v>
      </c>
    </row>
    <row r="9241">
      <c r="B9241" s="1" t="str">
        <f>IFERROR(__xludf.DUMMYFUNCTION("""COMPUTED_VALUE"""),"C#;SQL;TypeScript")</f>
        <v>C#;SQL;TypeScript</v>
      </c>
      <c r="E9241" s="1" t="str">
        <f>IFERROR(__xludf.DUMMYFUNCTION("UNIQUE(SPLIT(B9241,"";""))"),"C#")</f>
        <v>C#</v>
      </c>
      <c r="F9241" s="1" t="str">
        <f>IFERROR(__xludf.DUMMYFUNCTION("""COMPUTED_VALUE"""),"SQL")</f>
        <v>SQL</v>
      </c>
      <c r="G9241" s="1" t="str">
        <f>IFERROR(__xludf.DUMMYFUNCTION("""COMPUTED_VALUE"""),"TypeScript")</f>
        <v>TypeScript</v>
      </c>
    </row>
    <row r="9242">
      <c r="B9242" s="1" t="str">
        <f>IFERROR(__xludf.DUMMYFUNCTION("""COMPUTED_VALUE"""),"Bash/Shell/PowerShell;C;C++;Go;HTML/CSS;JavaScript;PHP;Rust;SQL;TypeScript")</f>
        <v>Bash/Shell/PowerShell;C;C++;Go;HTML/CSS;JavaScript;PHP;Rust;SQL;TypeScript</v>
      </c>
      <c r="E9242" s="1" t="str">
        <f>IFERROR(__xludf.DUMMYFUNCTION("UNIQUE(SPLIT(B9242,"";""))"),"Bash/Shell/PowerShell")</f>
        <v>Bash/Shell/PowerShell</v>
      </c>
      <c r="F9242" s="1" t="str">
        <f>IFERROR(__xludf.DUMMYFUNCTION("""COMPUTED_VALUE"""),"C")</f>
        <v>C</v>
      </c>
      <c r="G9242" s="1" t="str">
        <f>IFERROR(__xludf.DUMMYFUNCTION("""COMPUTED_VALUE"""),"C++")</f>
        <v>C++</v>
      </c>
      <c r="H9242" s="1" t="str">
        <f>IFERROR(__xludf.DUMMYFUNCTION("""COMPUTED_VALUE"""),"Go")</f>
        <v>Go</v>
      </c>
      <c r="I9242" s="1" t="str">
        <f>IFERROR(__xludf.DUMMYFUNCTION("""COMPUTED_VALUE"""),"HTML/CSS")</f>
        <v>HTML/CSS</v>
      </c>
      <c r="J9242" s="1" t="str">
        <f>IFERROR(__xludf.DUMMYFUNCTION("""COMPUTED_VALUE"""),"JavaScript")</f>
        <v>JavaScript</v>
      </c>
      <c r="K9242" s="1" t="str">
        <f>IFERROR(__xludf.DUMMYFUNCTION("""COMPUTED_VALUE"""),"PHP")</f>
        <v>PHP</v>
      </c>
      <c r="L9242" s="1" t="str">
        <f>IFERROR(__xludf.DUMMYFUNCTION("""COMPUTED_VALUE"""),"Rust")</f>
        <v>Rust</v>
      </c>
      <c r="M9242" s="1" t="str">
        <f>IFERROR(__xludf.DUMMYFUNCTION("""COMPUTED_VALUE"""),"SQL")</f>
        <v>SQL</v>
      </c>
      <c r="N9242" s="1" t="str">
        <f>IFERROR(__xludf.DUMMYFUNCTION("""COMPUTED_VALUE"""),"TypeScript")</f>
        <v>TypeScript</v>
      </c>
    </row>
    <row r="9243">
      <c r="B9243" s="1" t="str">
        <f>IFERROR(__xludf.DUMMYFUNCTION("""COMPUTED_VALUE"""),"Java;JavaScript;Python")</f>
        <v>Java;JavaScript;Python</v>
      </c>
      <c r="E9243" s="1" t="str">
        <f>IFERROR(__xludf.DUMMYFUNCTION("UNIQUE(SPLIT(B9243,"";""))"),"Java")</f>
        <v>Java</v>
      </c>
      <c r="F9243" s="1" t="str">
        <f>IFERROR(__xludf.DUMMYFUNCTION("""COMPUTED_VALUE"""),"JavaScript")</f>
        <v>JavaScript</v>
      </c>
      <c r="G9243" s="1" t="str">
        <f>IFERROR(__xludf.DUMMYFUNCTION("""COMPUTED_VALUE"""),"Python")</f>
        <v>Python</v>
      </c>
    </row>
    <row r="9244">
      <c r="B9244" s="1" t="str">
        <f>IFERROR(__xludf.DUMMYFUNCTION("""COMPUTED_VALUE"""),"JavaScript;Objective-C;Swift")</f>
        <v>JavaScript;Objective-C;Swift</v>
      </c>
      <c r="E9244" s="1" t="str">
        <f>IFERROR(__xludf.DUMMYFUNCTION("UNIQUE(SPLIT(B9244,"";""))"),"JavaScript")</f>
        <v>JavaScript</v>
      </c>
      <c r="F9244" s="1" t="str">
        <f>IFERROR(__xludf.DUMMYFUNCTION("""COMPUTED_VALUE"""),"Objective-C")</f>
        <v>Objective-C</v>
      </c>
      <c r="G9244" s="1" t="str">
        <f>IFERROR(__xludf.DUMMYFUNCTION("""COMPUTED_VALUE"""),"Swift")</f>
        <v>Swift</v>
      </c>
    </row>
    <row r="9245">
      <c r="B9245" s="1" t="str">
        <f>IFERROR(__xludf.DUMMYFUNCTION("""COMPUTED_VALUE"""),"HTML/CSS;JavaScript;PHP;SQL")</f>
        <v>HTML/CSS;JavaScript;PHP;SQL</v>
      </c>
      <c r="E9245" s="1" t="str">
        <f>IFERROR(__xludf.DUMMYFUNCTION("UNIQUE(SPLIT(B9245,"";""))"),"HTML/CSS")</f>
        <v>HTML/CSS</v>
      </c>
      <c r="F9245" s="1" t="str">
        <f>IFERROR(__xludf.DUMMYFUNCTION("""COMPUTED_VALUE"""),"JavaScript")</f>
        <v>JavaScript</v>
      </c>
      <c r="G9245" s="1" t="str">
        <f>IFERROR(__xludf.DUMMYFUNCTION("""COMPUTED_VALUE"""),"PHP")</f>
        <v>PHP</v>
      </c>
      <c r="H9245" s="1" t="str">
        <f>IFERROR(__xludf.DUMMYFUNCTION("""COMPUTED_VALUE"""),"SQL")</f>
        <v>SQL</v>
      </c>
    </row>
    <row r="9246">
      <c r="B9246" s="1" t="str">
        <f>IFERROR(__xludf.DUMMYFUNCTION("""COMPUTED_VALUE"""),"Java;JavaScript")</f>
        <v>Java;JavaScript</v>
      </c>
      <c r="E9246" s="1" t="str">
        <f>IFERROR(__xludf.DUMMYFUNCTION("UNIQUE(SPLIT(B9246,"";""))"),"Java")</f>
        <v>Java</v>
      </c>
      <c r="F9246" s="1" t="str">
        <f>IFERROR(__xludf.DUMMYFUNCTION("""COMPUTED_VALUE"""),"JavaScript")</f>
        <v>JavaScript</v>
      </c>
    </row>
    <row r="9247">
      <c r="B9247" s="1" t="str">
        <f>IFERROR(__xludf.DUMMYFUNCTION("""COMPUTED_VALUE"""),"HTML/CSS;JavaScript;Python;SQL;TypeScript")</f>
        <v>HTML/CSS;JavaScript;Python;SQL;TypeScript</v>
      </c>
      <c r="E9247" s="1" t="str">
        <f>IFERROR(__xludf.DUMMYFUNCTION("UNIQUE(SPLIT(B9247,"";""))"),"HTML/CSS")</f>
        <v>HTML/CSS</v>
      </c>
      <c r="F9247" s="1" t="str">
        <f>IFERROR(__xludf.DUMMYFUNCTION("""COMPUTED_VALUE"""),"JavaScript")</f>
        <v>JavaScript</v>
      </c>
      <c r="G9247" s="1" t="str">
        <f>IFERROR(__xludf.DUMMYFUNCTION("""COMPUTED_VALUE"""),"Python")</f>
        <v>Python</v>
      </c>
      <c r="H9247" s="1" t="str">
        <f>IFERROR(__xludf.DUMMYFUNCTION("""COMPUTED_VALUE"""),"SQL")</f>
        <v>SQL</v>
      </c>
      <c r="I9247" s="1" t="str">
        <f>IFERROR(__xludf.DUMMYFUNCTION("""COMPUTED_VALUE"""),"TypeScript")</f>
        <v>TypeScript</v>
      </c>
    </row>
    <row r="9248">
      <c r="B9248" s="1" t="str">
        <f>IFERROR(__xludf.DUMMYFUNCTION("""COMPUTED_VALUE"""),"Java;JavaScript;PHP;Python;SQL")</f>
        <v>Java;JavaScript;PHP;Python;SQL</v>
      </c>
      <c r="E9248" s="1" t="str">
        <f>IFERROR(__xludf.DUMMYFUNCTION("UNIQUE(SPLIT(B9248,"";""))"),"Java")</f>
        <v>Java</v>
      </c>
      <c r="F9248" s="1" t="str">
        <f>IFERROR(__xludf.DUMMYFUNCTION("""COMPUTED_VALUE"""),"JavaScript")</f>
        <v>JavaScript</v>
      </c>
      <c r="G9248" s="1" t="str">
        <f>IFERROR(__xludf.DUMMYFUNCTION("""COMPUTED_VALUE"""),"PHP")</f>
        <v>PHP</v>
      </c>
      <c r="H9248" s="1" t="str">
        <f>IFERROR(__xludf.DUMMYFUNCTION("""COMPUTED_VALUE"""),"Python")</f>
        <v>Python</v>
      </c>
      <c r="I9248" s="1" t="str">
        <f>IFERROR(__xludf.DUMMYFUNCTION("""COMPUTED_VALUE"""),"SQL")</f>
        <v>SQL</v>
      </c>
    </row>
    <row r="9249">
      <c r="B9249" s="1" t="str">
        <f>IFERROR(__xludf.DUMMYFUNCTION("""COMPUTED_VALUE"""),"Bash/Shell/PowerShell;HTML/CSS;SQL")</f>
        <v>Bash/Shell/PowerShell;HTML/CSS;SQL</v>
      </c>
      <c r="E9249" s="1" t="str">
        <f>IFERROR(__xludf.DUMMYFUNCTION("UNIQUE(SPLIT(B9249,"";""))"),"Bash/Shell/PowerShell")</f>
        <v>Bash/Shell/PowerShell</v>
      </c>
      <c r="F9249" s="1" t="str">
        <f>IFERROR(__xludf.DUMMYFUNCTION("""COMPUTED_VALUE"""),"HTML/CSS")</f>
        <v>HTML/CSS</v>
      </c>
      <c r="G9249" s="1" t="str">
        <f>IFERROR(__xludf.DUMMYFUNCTION("""COMPUTED_VALUE"""),"SQL")</f>
        <v>SQL</v>
      </c>
    </row>
    <row r="9250">
      <c r="B9250" s="1" t="str">
        <f>IFERROR(__xludf.DUMMYFUNCTION("""COMPUTED_VALUE"""),"Swift;TypeScript")</f>
        <v>Swift;TypeScript</v>
      </c>
      <c r="E9250" s="1" t="str">
        <f>IFERROR(__xludf.DUMMYFUNCTION("UNIQUE(SPLIT(B9250,"";""))"),"Swift")</f>
        <v>Swift</v>
      </c>
      <c r="F9250" s="1" t="str">
        <f>IFERROR(__xludf.DUMMYFUNCTION("""COMPUTED_VALUE"""),"TypeScript")</f>
        <v>TypeScript</v>
      </c>
    </row>
    <row r="9251">
      <c r="B9251" s="1" t="str">
        <f>IFERROR(__xludf.DUMMYFUNCTION("""COMPUTED_VALUE"""),"Bash/Shell/PowerShell;C++;Python")</f>
        <v>Bash/Shell/PowerShell;C++;Python</v>
      </c>
      <c r="E9251" s="1" t="str">
        <f>IFERROR(__xludf.DUMMYFUNCTION("UNIQUE(SPLIT(B9251,"";""))"),"Bash/Shell/PowerShell")</f>
        <v>Bash/Shell/PowerShell</v>
      </c>
      <c r="F9251" s="1" t="str">
        <f>IFERROR(__xludf.DUMMYFUNCTION("""COMPUTED_VALUE"""),"C++")</f>
        <v>C++</v>
      </c>
      <c r="G9251" s="1" t="str">
        <f>IFERROR(__xludf.DUMMYFUNCTION("""COMPUTED_VALUE"""),"Python")</f>
        <v>Python</v>
      </c>
    </row>
    <row r="9252">
      <c r="B9252" s="1" t="str">
        <f>IFERROR(__xludf.DUMMYFUNCTION("""COMPUTED_VALUE"""),"Python;R;SQL;VBA")</f>
        <v>Python;R;SQL;VBA</v>
      </c>
      <c r="E9252" s="1" t="str">
        <f>IFERROR(__xludf.DUMMYFUNCTION("UNIQUE(SPLIT(B9252,"";""))"),"Python")</f>
        <v>Python</v>
      </c>
      <c r="F9252" s="1" t="str">
        <f>IFERROR(__xludf.DUMMYFUNCTION("""COMPUTED_VALUE"""),"R")</f>
        <v>R</v>
      </c>
      <c r="G9252" s="1" t="str">
        <f>IFERROR(__xludf.DUMMYFUNCTION("""COMPUTED_VALUE"""),"SQL")</f>
        <v>SQL</v>
      </c>
      <c r="H9252" s="1" t="str">
        <f>IFERROR(__xludf.DUMMYFUNCTION("""COMPUTED_VALUE"""),"VBA")</f>
        <v>VBA</v>
      </c>
    </row>
    <row r="9253">
      <c r="B9253" s="1" t="str">
        <f>IFERROR(__xludf.DUMMYFUNCTION("""COMPUTED_VALUE"""),"Bash/Shell/PowerShell;HTML/CSS;Java;Python;Scala;SQL")</f>
        <v>Bash/Shell/PowerShell;HTML/CSS;Java;Python;Scala;SQL</v>
      </c>
      <c r="E9253" s="1" t="str">
        <f>IFERROR(__xludf.DUMMYFUNCTION("UNIQUE(SPLIT(B9253,"";""))"),"Bash/Shell/PowerShell")</f>
        <v>Bash/Shell/PowerShell</v>
      </c>
      <c r="F9253" s="1" t="str">
        <f>IFERROR(__xludf.DUMMYFUNCTION("""COMPUTED_VALUE"""),"HTML/CSS")</f>
        <v>HTML/CSS</v>
      </c>
      <c r="G9253" s="1" t="str">
        <f>IFERROR(__xludf.DUMMYFUNCTION("""COMPUTED_VALUE"""),"Java")</f>
        <v>Java</v>
      </c>
      <c r="H9253" s="1" t="str">
        <f>IFERROR(__xludf.DUMMYFUNCTION("""COMPUTED_VALUE"""),"Python")</f>
        <v>Python</v>
      </c>
      <c r="I9253" s="1" t="str">
        <f>IFERROR(__xludf.DUMMYFUNCTION("""COMPUTED_VALUE"""),"Scala")</f>
        <v>Scala</v>
      </c>
      <c r="J9253" s="1" t="str">
        <f>IFERROR(__xludf.DUMMYFUNCTION("""COMPUTED_VALUE"""),"SQL")</f>
        <v>SQL</v>
      </c>
    </row>
    <row r="9254">
      <c r="B9254" s="1" t="str">
        <f>IFERROR(__xludf.DUMMYFUNCTION("""COMPUTED_VALUE"""),"Assembly;C++;HTML/CSS;JavaScript")</f>
        <v>Assembly;C++;HTML/CSS;JavaScript</v>
      </c>
      <c r="E9254" s="1" t="str">
        <f>IFERROR(__xludf.DUMMYFUNCTION("UNIQUE(SPLIT(B9254,"";""))"),"Assembly")</f>
        <v>Assembly</v>
      </c>
      <c r="F9254" s="1" t="str">
        <f>IFERROR(__xludf.DUMMYFUNCTION("""COMPUTED_VALUE"""),"C++")</f>
        <v>C++</v>
      </c>
      <c r="G9254" s="1" t="str">
        <f>IFERROR(__xludf.DUMMYFUNCTION("""COMPUTED_VALUE"""),"HTML/CSS")</f>
        <v>HTML/CSS</v>
      </c>
      <c r="H9254" s="1" t="str">
        <f>IFERROR(__xludf.DUMMYFUNCTION("""COMPUTED_VALUE"""),"JavaScript")</f>
        <v>JavaScript</v>
      </c>
    </row>
    <row r="9255">
      <c r="B9255" s="1" t="str">
        <f>IFERROR(__xludf.DUMMYFUNCTION("""COMPUTED_VALUE"""),"C++;C#;HTML/CSS;Python;SQL;VBA;Other(s):")</f>
        <v>C++;C#;HTML/CSS;Python;SQL;VBA;Other(s):</v>
      </c>
      <c r="E9255" s="1" t="str">
        <f>IFERROR(__xludf.DUMMYFUNCTION("UNIQUE(SPLIT(B9255,"";""))"),"C++")</f>
        <v>C++</v>
      </c>
      <c r="F9255" s="1" t="str">
        <f>IFERROR(__xludf.DUMMYFUNCTION("""COMPUTED_VALUE"""),"C#")</f>
        <v>C#</v>
      </c>
      <c r="G9255" s="1" t="str">
        <f>IFERROR(__xludf.DUMMYFUNCTION("""COMPUTED_VALUE"""),"HTML/CSS")</f>
        <v>HTML/CSS</v>
      </c>
      <c r="H9255" s="1" t="str">
        <f>IFERROR(__xludf.DUMMYFUNCTION("""COMPUTED_VALUE"""),"Python")</f>
        <v>Python</v>
      </c>
      <c r="I9255" s="1" t="str">
        <f>IFERROR(__xludf.DUMMYFUNCTION("""COMPUTED_VALUE"""),"SQL")</f>
        <v>SQL</v>
      </c>
      <c r="J9255" s="1" t="str">
        <f>IFERROR(__xludf.DUMMYFUNCTION("""COMPUTED_VALUE"""),"VBA")</f>
        <v>VBA</v>
      </c>
      <c r="K9255" s="1" t="str">
        <f>IFERROR(__xludf.DUMMYFUNCTION("""COMPUTED_VALUE"""),"Other(s):")</f>
        <v>Other(s):</v>
      </c>
    </row>
    <row r="9256">
      <c r="B9256" s="1" t="str">
        <f>IFERROR(__xludf.DUMMYFUNCTION("""COMPUTED_VALUE"""),"Bash/Shell/PowerShell;HTML/CSS;JavaScript")</f>
        <v>Bash/Shell/PowerShell;HTML/CSS;JavaScript</v>
      </c>
      <c r="E9256" s="1" t="str">
        <f>IFERROR(__xludf.DUMMYFUNCTION("UNIQUE(SPLIT(B9256,"";""))"),"Bash/Shell/PowerShell")</f>
        <v>Bash/Shell/PowerShell</v>
      </c>
      <c r="F9256" s="1" t="str">
        <f>IFERROR(__xludf.DUMMYFUNCTION("""COMPUTED_VALUE"""),"HTML/CSS")</f>
        <v>HTML/CSS</v>
      </c>
      <c r="G9256" s="1" t="str">
        <f>IFERROR(__xludf.DUMMYFUNCTION("""COMPUTED_VALUE"""),"JavaScript")</f>
        <v>JavaScript</v>
      </c>
    </row>
    <row r="9257">
      <c r="B9257" s="1" t="str">
        <f>IFERROR(__xludf.DUMMYFUNCTION("""COMPUTED_VALUE"""),"Assembly;Bash/Shell/PowerShell;C")</f>
        <v>Assembly;Bash/Shell/PowerShell;C</v>
      </c>
      <c r="E9257" s="1" t="str">
        <f>IFERROR(__xludf.DUMMYFUNCTION("UNIQUE(SPLIT(B9257,"";""))"),"Assembly")</f>
        <v>Assembly</v>
      </c>
      <c r="F9257" s="1" t="str">
        <f>IFERROR(__xludf.DUMMYFUNCTION("""COMPUTED_VALUE"""),"Bash/Shell/PowerShell")</f>
        <v>Bash/Shell/PowerShell</v>
      </c>
      <c r="G9257" s="1" t="str">
        <f>IFERROR(__xludf.DUMMYFUNCTION("""COMPUTED_VALUE"""),"C")</f>
        <v>C</v>
      </c>
    </row>
    <row r="9258">
      <c r="B9258" s="1" t="str">
        <f>IFERROR(__xludf.DUMMYFUNCTION("""COMPUTED_VALUE"""),"Bash/Shell/PowerShell;C;C++;C#;HTML/CSS;JavaScript;Objective-C;PHP;Python;SQL;TypeScript")</f>
        <v>Bash/Shell/PowerShell;C;C++;C#;HTML/CSS;JavaScript;Objective-C;PHP;Python;SQL;TypeScript</v>
      </c>
      <c r="E9258" s="1" t="str">
        <f>IFERROR(__xludf.DUMMYFUNCTION("UNIQUE(SPLIT(B9258,"";""))"),"Bash/Shell/PowerShell")</f>
        <v>Bash/Shell/PowerShell</v>
      </c>
      <c r="F9258" s="1" t="str">
        <f>IFERROR(__xludf.DUMMYFUNCTION("""COMPUTED_VALUE"""),"C")</f>
        <v>C</v>
      </c>
      <c r="G9258" s="1" t="str">
        <f>IFERROR(__xludf.DUMMYFUNCTION("""COMPUTED_VALUE"""),"C++")</f>
        <v>C++</v>
      </c>
      <c r="H9258" s="1" t="str">
        <f>IFERROR(__xludf.DUMMYFUNCTION("""COMPUTED_VALUE"""),"C#")</f>
        <v>C#</v>
      </c>
      <c r="I9258" s="1" t="str">
        <f>IFERROR(__xludf.DUMMYFUNCTION("""COMPUTED_VALUE"""),"HTML/CSS")</f>
        <v>HTML/CSS</v>
      </c>
      <c r="J9258" s="1" t="str">
        <f>IFERROR(__xludf.DUMMYFUNCTION("""COMPUTED_VALUE"""),"JavaScript")</f>
        <v>JavaScript</v>
      </c>
      <c r="K9258" s="1" t="str">
        <f>IFERROR(__xludf.DUMMYFUNCTION("""COMPUTED_VALUE"""),"Objective-C")</f>
        <v>Objective-C</v>
      </c>
      <c r="L9258" s="1" t="str">
        <f>IFERROR(__xludf.DUMMYFUNCTION("""COMPUTED_VALUE"""),"PHP")</f>
        <v>PHP</v>
      </c>
      <c r="M9258" s="1" t="str">
        <f>IFERROR(__xludf.DUMMYFUNCTION("""COMPUTED_VALUE"""),"Python")</f>
        <v>Python</v>
      </c>
      <c r="N9258" s="1" t="str">
        <f>IFERROR(__xludf.DUMMYFUNCTION("""COMPUTED_VALUE"""),"SQL")</f>
        <v>SQL</v>
      </c>
      <c r="O9258" s="1" t="str">
        <f>IFERROR(__xludf.DUMMYFUNCTION("""COMPUTED_VALUE"""),"TypeScript")</f>
        <v>TypeScript</v>
      </c>
    </row>
    <row r="9259">
      <c r="B9259" s="1" t="str">
        <f>IFERROR(__xludf.DUMMYFUNCTION("""COMPUTED_VALUE"""),"Assembly;Bash/Shell/PowerShell;C;C++;HTML/CSS;Java;Objective-C;PHP;SQL")</f>
        <v>Assembly;Bash/Shell/PowerShell;C;C++;HTML/CSS;Java;Objective-C;PHP;SQL</v>
      </c>
      <c r="E9259" s="1" t="str">
        <f>IFERROR(__xludf.DUMMYFUNCTION("UNIQUE(SPLIT(B9259,"";""))"),"Assembly")</f>
        <v>Assembly</v>
      </c>
      <c r="F9259" s="1" t="str">
        <f>IFERROR(__xludf.DUMMYFUNCTION("""COMPUTED_VALUE"""),"Bash/Shell/PowerShell")</f>
        <v>Bash/Shell/PowerShell</v>
      </c>
      <c r="G9259" s="1" t="str">
        <f>IFERROR(__xludf.DUMMYFUNCTION("""COMPUTED_VALUE"""),"C")</f>
        <v>C</v>
      </c>
      <c r="H9259" s="1" t="str">
        <f>IFERROR(__xludf.DUMMYFUNCTION("""COMPUTED_VALUE"""),"C++")</f>
        <v>C++</v>
      </c>
      <c r="I9259" s="1" t="str">
        <f>IFERROR(__xludf.DUMMYFUNCTION("""COMPUTED_VALUE"""),"HTML/CSS")</f>
        <v>HTML/CSS</v>
      </c>
      <c r="J9259" s="1" t="str">
        <f>IFERROR(__xludf.DUMMYFUNCTION("""COMPUTED_VALUE"""),"Java")</f>
        <v>Java</v>
      </c>
      <c r="K9259" s="1" t="str">
        <f>IFERROR(__xludf.DUMMYFUNCTION("""COMPUTED_VALUE"""),"Objective-C")</f>
        <v>Objective-C</v>
      </c>
      <c r="L9259" s="1" t="str">
        <f>IFERROR(__xludf.DUMMYFUNCTION("""COMPUTED_VALUE"""),"PHP")</f>
        <v>PHP</v>
      </c>
      <c r="M9259" s="1" t="str">
        <f>IFERROR(__xludf.DUMMYFUNCTION("""COMPUTED_VALUE"""),"SQL")</f>
        <v>SQL</v>
      </c>
    </row>
    <row r="9260">
      <c r="B9260" s="1" t="str">
        <f>IFERROR(__xludf.DUMMYFUNCTION("""COMPUTED_VALUE"""),"HTML/CSS;Java;JavaScript;TypeScript")</f>
        <v>HTML/CSS;Java;JavaScript;TypeScript</v>
      </c>
      <c r="E9260" s="1" t="str">
        <f>IFERROR(__xludf.DUMMYFUNCTION("UNIQUE(SPLIT(B9260,"";""))"),"HTML/CSS")</f>
        <v>HTML/CSS</v>
      </c>
      <c r="F9260" s="1" t="str">
        <f>IFERROR(__xludf.DUMMYFUNCTION("""COMPUTED_VALUE"""),"Java")</f>
        <v>Java</v>
      </c>
      <c r="G9260" s="1" t="str">
        <f>IFERROR(__xludf.DUMMYFUNCTION("""COMPUTED_VALUE"""),"JavaScript")</f>
        <v>JavaScript</v>
      </c>
      <c r="H9260" s="1" t="str">
        <f>IFERROR(__xludf.DUMMYFUNCTION("""COMPUTED_VALUE"""),"TypeScript")</f>
        <v>TypeScript</v>
      </c>
    </row>
    <row r="9261">
      <c r="B9261" s="1" t="str">
        <f>IFERROR(__xludf.DUMMYFUNCTION("""COMPUTED_VALUE"""),"HTML/CSS;JavaScript;PHP;SQL")</f>
        <v>HTML/CSS;JavaScript;PHP;SQL</v>
      </c>
      <c r="E9261" s="1" t="str">
        <f>IFERROR(__xludf.DUMMYFUNCTION("UNIQUE(SPLIT(B9261,"";""))"),"HTML/CSS")</f>
        <v>HTML/CSS</v>
      </c>
      <c r="F9261" s="1" t="str">
        <f>IFERROR(__xludf.DUMMYFUNCTION("""COMPUTED_VALUE"""),"JavaScript")</f>
        <v>JavaScript</v>
      </c>
      <c r="G9261" s="1" t="str">
        <f>IFERROR(__xludf.DUMMYFUNCTION("""COMPUTED_VALUE"""),"PHP")</f>
        <v>PHP</v>
      </c>
      <c r="H9261" s="1" t="str">
        <f>IFERROR(__xludf.DUMMYFUNCTION("""COMPUTED_VALUE"""),"SQL")</f>
        <v>SQL</v>
      </c>
    </row>
    <row r="9262">
      <c r="B9262" s="1" t="str">
        <f>IFERROR(__xludf.DUMMYFUNCTION("""COMPUTED_VALUE"""),"Bash/Shell/PowerShell;C;HTML/CSS;Java;Python;R;SQL")</f>
        <v>Bash/Shell/PowerShell;C;HTML/CSS;Java;Python;R;SQL</v>
      </c>
      <c r="E9262" s="1" t="str">
        <f>IFERROR(__xludf.DUMMYFUNCTION("UNIQUE(SPLIT(B9262,"";""))"),"Bash/Shell/PowerShell")</f>
        <v>Bash/Shell/PowerShell</v>
      </c>
      <c r="F9262" s="1" t="str">
        <f>IFERROR(__xludf.DUMMYFUNCTION("""COMPUTED_VALUE"""),"C")</f>
        <v>C</v>
      </c>
      <c r="G9262" s="1" t="str">
        <f>IFERROR(__xludf.DUMMYFUNCTION("""COMPUTED_VALUE"""),"HTML/CSS")</f>
        <v>HTML/CSS</v>
      </c>
      <c r="H9262" s="1" t="str">
        <f>IFERROR(__xludf.DUMMYFUNCTION("""COMPUTED_VALUE"""),"Java")</f>
        <v>Java</v>
      </c>
      <c r="I9262" s="1" t="str">
        <f>IFERROR(__xludf.DUMMYFUNCTION("""COMPUTED_VALUE"""),"Python")</f>
        <v>Python</v>
      </c>
      <c r="J9262" s="1" t="str">
        <f>IFERROR(__xludf.DUMMYFUNCTION("""COMPUTED_VALUE"""),"R")</f>
        <v>R</v>
      </c>
      <c r="K9262" s="1" t="str">
        <f>IFERROR(__xludf.DUMMYFUNCTION("""COMPUTED_VALUE"""),"SQL")</f>
        <v>SQL</v>
      </c>
    </row>
    <row r="9263">
      <c r="B9263" s="1" t="str">
        <f>IFERROR(__xludf.DUMMYFUNCTION("""COMPUTED_VALUE"""),"Objective-C;Swift")</f>
        <v>Objective-C;Swift</v>
      </c>
      <c r="E9263" s="1" t="str">
        <f>IFERROR(__xludf.DUMMYFUNCTION("UNIQUE(SPLIT(B9263,"";""))"),"Objective-C")</f>
        <v>Objective-C</v>
      </c>
      <c r="F9263" s="1" t="str">
        <f>IFERROR(__xludf.DUMMYFUNCTION("""COMPUTED_VALUE"""),"Swift")</f>
        <v>Swift</v>
      </c>
    </row>
    <row r="9264">
      <c r="B9264" s="1" t="str">
        <f>IFERROR(__xludf.DUMMYFUNCTION("""COMPUTED_VALUE"""),"Bash/Shell/PowerShell;C#;Go;HTML/CSS;JavaScript;Python;SQL")</f>
        <v>Bash/Shell/PowerShell;C#;Go;HTML/CSS;JavaScript;Python;SQL</v>
      </c>
      <c r="E9264" s="1" t="str">
        <f>IFERROR(__xludf.DUMMYFUNCTION("UNIQUE(SPLIT(B9264,"";""))"),"Bash/Shell/PowerShell")</f>
        <v>Bash/Shell/PowerShell</v>
      </c>
      <c r="F9264" s="1" t="str">
        <f>IFERROR(__xludf.DUMMYFUNCTION("""COMPUTED_VALUE"""),"C#")</f>
        <v>C#</v>
      </c>
      <c r="G9264" s="1" t="str">
        <f>IFERROR(__xludf.DUMMYFUNCTION("""COMPUTED_VALUE"""),"Go")</f>
        <v>Go</v>
      </c>
      <c r="H9264" s="1" t="str">
        <f>IFERROR(__xludf.DUMMYFUNCTION("""COMPUTED_VALUE"""),"HTML/CSS")</f>
        <v>HTML/CSS</v>
      </c>
      <c r="I9264" s="1" t="str">
        <f>IFERROR(__xludf.DUMMYFUNCTION("""COMPUTED_VALUE"""),"JavaScript")</f>
        <v>JavaScript</v>
      </c>
      <c r="J9264" s="1" t="str">
        <f>IFERROR(__xludf.DUMMYFUNCTION("""COMPUTED_VALUE"""),"Python")</f>
        <v>Python</v>
      </c>
      <c r="K9264" s="1" t="str">
        <f>IFERROR(__xludf.DUMMYFUNCTION("""COMPUTED_VALUE"""),"SQL")</f>
        <v>SQL</v>
      </c>
    </row>
    <row r="9265">
      <c r="B9265" s="1" t="str">
        <f>IFERROR(__xludf.DUMMYFUNCTION("""COMPUTED_VALUE"""),"HTML/CSS;Java;JavaScript;Scala;SQL")</f>
        <v>HTML/CSS;Java;JavaScript;Scala;SQL</v>
      </c>
      <c r="E9265" s="1" t="str">
        <f>IFERROR(__xludf.DUMMYFUNCTION("UNIQUE(SPLIT(B9265,"";""))"),"HTML/CSS")</f>
        <v>HTML/CSS</v>
      </c>
      <c r="F9265" s="1" t="str">
        <f>IFERROR(__xludf.DUMMYFUNCTION("""COMPUTED_VALUE"""),"Java")</f>
        <v>Java</v>
      </c>
      <c r="G9265" s="1" t="str">
        <f>IFERROR(__xludf.DUMMYFUNCTION("""COMPUTED_VALUE"""),"JavaScript")</f>
        <v>JavaScript</v>
      </c>
      <c r="H9265" s="1" t="str">
        <f>IFERROR(__xludf.DUMMYFUNCTION("""COMPUTED_VALUE"""),"Scala")</f>
        <v>Scala</v>
      </c>
      <c r="I9265" s="1" t="str">
        <f>IFERROR(__xludf.DUMMYFUNCTION("""COMPUTED_VALUE"""),"SQL")</f>
        <v>SQL</v>
      </c>
    </row>
    <row r="9266">
      <c r="B9266" s="1" t="str">
        <f>IFERROR(__xludf.DUMMYFUNCTION("""COMPUTED_VALUE"""),"C++;HTML/CSS;Java;JavaScript;PHP;Python;Ruby;SQL")</f>
        <v>C++;HTML/CSS;Java;JavaScript;PHP;Python;Ruby;SQL</v>
      </c>
      <c r="E9266" s="1" t="str">
        <f>IFERROR(__xludf.DUMMYFUNCTION("UNIQUE(SPLIT(B9266,"";""))"),"C++")</f>
        <v>C++</v>
      </c>
      <c r="F9266" s="1" t="str">
        <f>IFERROR(__xludf.DUMMYFUNCTION("""COMPUTED_VALUE"""),"HTML/CSS")</f>
        <v>HTML/CSS</v>
      </c>
      <c r="G9266" s="1" t="str">
        <f>IFERROR(__xludf.DUMMYFUNCTION("""COMPUTED_VALUE"""),"Java")</f>
        <v>Java</v>
      </c>
      <c r="H9266" s="1" t="str">
        <f>IFERROR(__xludf.DUMMYFUNCTION("""COMPUTED_VALUE"""),"JavaScript")</f>
        <v>JavaScript</v>
      </c>
      <c r="I9266" s="1" t="str">
        <f>IFERROR(__xludf.DUMMYFUNCTION("""COMPUTED_VALUE"""),"PHP")</f>
        <v>PHP</v>
      </c>
      <c r="J9266" s="1" t="str">
        <f>IFERROR(__xludf.DUMMYFUNCTION("""COMPUTED_VALUE"""),"Python")</f>
        <v>Python</v>
      </c>
      <c r="K9266" s="1" t="str">
        <f>IFERROR(__xludf.DUMMYFUNCTION("""COMPUTED_VALUE"""),"Ruby")</f>
        <v>Ruby</v>
      </c>
      <c r="L9266" s="1" t="str">
        <f>IFERROR(__xludf.DUMMYFUNCTION("""COMPUTED_VALUE"""),"SQL")</f>
        <v>SQL</v>
      </c>
    </row>
    <row r="9267">
      <c r="B9267" s="1" t="str">
        <f>IFERROR(__xludf.DUMMYFUNCTION("""COMPUTED_VALUE"""),"Bash/Shell/PowerShell;C++;C#;Python")</f>
        <v>Bash/Shell/PowerShell;C++;C#;Python</v>
      </c>
      <c r="E9267" s="1" t="str">
        <f>IFERROR(__xludf.DUMMYFUNCTION("UNIQUE(SPLIT(B9267,"";""))"),"Bash/Shell/PowerShell")</f>
        <v>Bash/Shell/PowerShell</v>
      </c>
      <c r="F9267" s="1" t="str">
        <f>IFERROR(__xludf.DUMMYFUNCTION("""COMPUTED_VALUE"""),"C++")</f>
        <v>C++</v>
      </c>
      <c r="G9267" s="1" t="str">
        <f>IFERROR(__xludf.DUMMYFUNCTION("""COMPUTED_VALUE"""),"C#")</f>
        <v>C#</v>
      </c>
      <c r="H9267" s="1" t="str">
        <f>IFERROR(__xludf.DUMMYFUNCTION("""COMPUTED_VALUE"""),"Python")</f>
        <v>Python</v>
      </c>
    </row>
    <row r="9268">
      <c r="B9268" s="1" t="str">
        <f>IFERROR(__xludf.DUMMYFUNCTION("""COMPUTED_VALUE"""),"C#;HTML/CSS;JavaScript")</f>
        <v>C#;HTML/CSS;JavaScript</v>
      </c>
      <c r="E9268" s="1" t="str">
        <f>IFERROR(__xludf.DUMMYFUNCTION("UNIQUE(SPLIT(B9268,"";""))"),"C#")</f>
        <v>C#</v>
      </c>
      <c r="F9268" s="1" t="str">
        <f>IFERROR(__xludf.DUMMYFUNCTION("""COMPUTED_VALUE"""),"HTML/CSS")</f>
        <v>HTML/CSS</v>
      </c>
      <c r="G9268" s="1" t="str">
        <f>IFERROR(__xludf.DUMMYFUNCTION("""COMPUTED_VALUE"""),"JavaScript")</f>
        <v>JavaScript</v>
      </c>
    </row>
    <row r="9269">
      <c r="B9269" s="1" t="str">
        <f>IFERROR(__xludf.DUMMYFUNCTION("""COMPUTED_VALUE"""),"Bash/Shell/PowerShell;JavaScript;TypeScript")</f>
        <v>Bash/Shell/PowerShell;JavaScript;TypeScript</v>
      </c>
      <c r="E9269" s="1" t="str">
        <f>IFERROR(__xludf.DUMMYFUNCTION("UNIQUE(SPLIT(B9269,"";""))"),"Bash/Shell/PowerShell")</f>
        <v>Bash/Shell/PowerShell</v>
      </c>
      <c r="F9269" s="1" t="str">
        <f>IFERROR(__xludf.DUMMYFUNCTION("""COMPUTED_VALUE"""),"JavaScript")</f>
        <v>JavaScript</v>
      </c>
      <c r="G9269" s="1" t="str">
        <f>IFERROR(__xludf.DUMMYFUNCTION("""COMPUTED_VALUE"""),"TypeScript")</f>
        <v>TypeScript</v>
      </c>
    </row>
    <row r="9270">
      <c r="B9270" s="1" t="str">
        <f>IFERROR(__xludf.DUMMYFUNCTION("""COMPUTED_VALUE"""),"C#;VBA")</f>
        <v>C#;VBA</v>
      </c>
      <c r="E9270" s="1" t="str">
        <f>IFERROR(__xludf.DUMMYFUNCTION("UNIQUE(SPLIT(B9270,"";""))"),"C#")</f>
        <v>C#</v>
      </c>
      <c r="F9270" s="1" t="str">
        <f>IFERROR(__xludf.DUMMYFUNCTION("""COMPUTED_VALUE"""),"VBA")</f>
        <v>VBA</v>
      </c>
    </row>
    <row r="9271">
      <c r="B9271" s="1" t="str">
        <f>IFERROR(__xludf.DUMMYFUNCTION("""COMPUTED_VALUE"""),"Bash/Shell/PowerShell;C++;JavaScript;Python;Swift;Other(s):")</f>
        <v>Bash/Shell/PowerShell;C++;JavaScript;Python;Swift;Other(s):</v>
      </c>
      <c r="E9271" s="1" t="str">
        <f>IFERROR(__xludf.DUMMYFUNCTION("UNIQUE(SPLIT(B9271,"";""))"),"Bash/Shell/PowerShell")</f>
        <v>Bash/Shell/PowerShell</v>
      </c>
      <c r="F9271" s="1" t="str">
        <f>IFERROR(__xludf.DUMMYFUNCTION("""COMPUTED_VALUE"""),"C++")</f>
        <v>C++</v>
      </c>
      <c r="G9271" s="1" t="str">
        <f>IFERROR(__xludf.DUMMYFUNCTION("""COMPUTED_VALUE"""),"JavaScript")</f>
        <v>JavaScript</v>
      </c>
      <c r="H9271" s="1" t="str">
        <f>IFERROR(__xludf.DUMMYFUNCTION("""COMPUTED_VALUE"""),"Python")</f>
        <v>Python</v>
      </c>
      <c r="I9271" s="1" t="str">
        <f>IFERROR(__xludf.DUMMYFUNCTION("""COMPUTED_VALUE"""),"Swift")</f>
        <v>Swift</v>
      </c>
      <c r="J9271" s="1" t="str">
        <f>IFERROR(__xludf.DUMMYFUNCTION("""COMPUTED_VALUE"""),"Other(s):")</f>
        <v>Other(s):</v>
      </c>
    </row>
    <row r="9272">
      <c r="B9272" s="1" t="str">
        <f>IFERROR(__xludf.DUMMYFUNCTION("""COMPUTED_VALUE"""),"C;C++;C#")</f>
        <v>C;C++;C#</v>
      </c>
      <c r="E9272" s="1" t="str">
        <f>IFERROR(__xludf.DUMMYFUNCTION("UNIQUE(SPLIT(B9272,"";""))"),"C")</f>
        <v>C</v>
      </c>
      <c r="F9272" s="1" t="str">
        <f>IFERROR(__xludf.DUMMYFUNCTION("""COMPUTED_VALUE"""),"C++")</f>
        <v>C++</v>
      </c>
      <c r="G9272" s="1" t="str">
        <f>IFERROR(__xludf.DUMMYFUNCTION("""COMPUTED_VALUE"""),"C#")</f>
        <v>C#</v>
      </c>
    </row>
    <row r="9273">
      <c r="B9273" s="1" t="str">
        <f>IFERROR(__xludf.DUMMYFUNCTION("""COMPUTED_VALUE"""),"C;C++;C#;HTML/CSS;JavaScript;PHP;SQL")</f>
        <v>C;C++;C#;HTML/CSS;JavaScript;PHP;SQL</v>
      </c>
      <c r="E9273" s="1" t="str">
        <f>IFERROR(__xludf.DUMMYFUNCTION("UNIQUE(SPLIT(B9273,"";""))"),"C")</f>
        <v>C</v>
      </c>
      <c r="F9273" s="1" t="str">
        <f>IFERROR(__xludf.DUMMYFUNCTION("""COMPUTED_VALUE"""),"C++")</f>
        <v>C++</v>
      </c>
      <c r="G9273" s="1" t="str">
        <f>IFERROR(__xludf.DUMMYFUNCTION("""COMPUTED_VALUE"""),"C#")</f>
        <v>C#</v>
      </c>
      <c r="H9273" s="1" t="str">
        <f>IFERROR(__xludf.DUMMYFUNCTION("""COMPUTED_VALUE"""),"HTML/CSS")</f>
        <v>HTML/CSS</v>
      </c>
      <c r="I9273" s="1" t="str">
        <f>IFERROR(__xludf.DUMMYFUNCTION("""COMPUTED_VALUE"""),"JavaScript")</f>
        <v>JavaScript</v>
      </c>
      <c r="J9273" s="1" t="str">
        <f>IFERROR(__xludf.DUMMYFUNCTION("""COMPUTED_VALUE"""),"PHP")</f>
        <v>PHP</v>
      </c>
      <c r="K9273" s="1" t="str">
        <f>IFERROR(__xludf.DUMMYFUNCTION("""COMPUTED_VALUE"""),"SQL")</f>
        <v>SQL</v>
      </c>
    </row>
    <row r="9274">
      <c r="B9274" s="1" t="str">
        <f>IFERROR(__xludf.DUMMYFUNCTION("""COMPUTED_VALUE"""),"Java;JavaScript;SQL")</f>
        <v>Java;JavaScript;SQL</v>
      </c>
      <c r="E9274" s="1" t="str">
        <f>IFERROR(__xludf.DUMMYFUNCTION("UNIQUE(SPLIT(B9274,"";""))"),"Java")</f>
        <v>Java</v>
      </c>
      <c r="F9274" s="1" t="str">
        <f>IFERROR(__xludf.DUMMYFUNCTION("""COMPUTED_VALUE"""),"JavaScript")</f>
        <v>JavaScript</v>
      </c>
      <c r="G9274" s="1" t="str">
        <f>IFERROR(__xludf.DUMMYFUNCTION("""COMPUTED_VALUE"""),"SQL")</f>
        <v>SQL</v>
      </c>
    </row>
    <row r="9275">
      <c r="B9275" s="1" t="str">
        <f>IFERROR(__xludf.DUMMYFUNCTION("""COMPUTED_VALUE"""),"HTML/CSS;JavaScript;PHP")</f>
        <v>HTML/CSS;JavaScript;PHP</v>
      </c>
      <c r="E9275" s="1" t="str">
        <f>IFERROR(__xludf.DUMMYFUNCTION("UNIQUE(SPLIT(B9275,"";""))"),"HTML/CSS")</f>
        <v>HTML/CSS</v>
      </c>
      <c r="F9275" s="1" t="str">
        <f>IFERROR(__xludf.DUMMYFUNCTION("""COMPUTED_VALUE"""),"JavaScript")</f>
        <v>JavaScript</v>
      </c>
      <c r="G9275" s="1" t="str">
        <f>IFERROR(__xludf.DUMMYFUNCTION("""COMPUTED_VALUE"""),"PHP")</f>
        <v>PHP</v>
      </c>
    </row>
    <row r="9276">
      <c r="B9276" s="1" t="str">
        <f>IFERROR(__xludf.DUMMYFUNCTION("""COMPUTED_VALUE"""),"HTML/CSS;Java")</f>
        <v>HTML/CSS;Java</v>
      </c>
      <c r="E9276" s="1" t="str">
        <f>IFERROR(__xludf.DUMMYFUNCTION("UNIQUE(SPLIT(B9276,"";""))"),"HTML/CSS")</f>
        <v>HTML/CSS</v>
      </c>
      <c r="F9276" s="1" t="str">
        <f>IFERROR(__xludf.DUMMYFUNCTION("""COMPUTED_VALUE"""),"Java")</f>
        <v>Java</v>
      </c>
    </row>
    <row r="9277">
      <c r="B9277" s="1" t="str">
        <f>IFERROR(__xludf.DUMMYFUNCTION("""COMPUTED_VALUE"""),"Bash/Shell/PowerShell;C#;HTML/CSS;JavaScript;SQL")</f>
        <v>Bash/Shell/PowerShell;C#;HTML/CSS;JavaScript;SQL</v>
      </c>
      <c r="E9277" s="1" t="str">
        <f>IFERROR(__xludf.DUMMYFUNCTION("UNIQUE(SPLIT(B9277,"";""))"),"Bash/Shell/PowerShell")</f>
        <v>Bash/Shell/PowerShell</v>
      </c>
      <c r="F9277" s="1" t="str">
        <f>IFERROR(__xludf.DUMMYFUNCTION("""COMPUTED_VALUE"""),"C#")</f>
        <v>C#</v>
      </c>
      <c r="G9277" s="1" t="str">
        <f>IFERROR(__xludf.DUMMYFUNCTION("""COMPUTED_VALUE"""),"HTML/CSS")</f>
        <v>HTML/CSS</v>
      </c>
      <c r="H9277" s="1" t="str">
        <f>IFERROR(__xludf.DUMMYFUNCTION("""COMPUTED_VALUE"""),"JavaScript")</f>
        <v>JavaScript</v>
      </c>
      <c r="I9277" s="1" t="str">
        <f>IFERROR(__xludf.DUMMYFUNCTION("""COMPUTED_VALUE"""),"SQL")</f>
        <v>SQL</v>
      </c>
    </row>
    <row r="9278">
      <c r="B9278" s="1" t="str">
        <f>IFERROR(__xludf.DUMMYFUNCTION("""COMPUTED_VALUE"""),"HTML/CSS;PHP")</f>
        <v>HTML/CSS;PHP</v>
      </c>
      <c r="E9278" s="1" t="str">
        <f>IFERROR(__xludf.DUMMYFUNCTION("UNIQUE(SPLIT(B9278,"";""))"),"HTML/CSS")</f>
        <v>HTML/CSS</v>
      </c>
      <c r="F9278" s="1" t="str">
        <f>IFERROR(__xludf.DUMMYFUNCTION("""COMPUTED_VALUE"""),"PHP")</f>
        <v>PHP</v>
      </c>
    </row>
    <row r="9279">
      <c r="B9279" s="1" t="str">
        <f>IFERROR(__xludf.DUMMYFUNCTION("""COMPUTED_VALUE"""),"Python")</f>
        <v>Python</v>
      </c>
      <c r="E9279" s="1" t="str">
        <f>IFERROR(__xludf.DUMMYFUNCTION("UNIQUE(SPLIT(B9279,"";""))"),"Python")</f>
        <v>Python</v>
      </c>
    </row>
    <row r="9280">
      <c r="B9280" s="1" t="str">
        <f>IFERROR(__xludf.DUMMYFUNCTION("""COMPUTED_VALUE"""),"C#;HTML/CSS;JavaScript;Other(s):")</f>
        <v>C#;HTML/CSS;JavaScript;Other(s):</v>
      </c>
      <c r="E9280" s="1" t="str">
        <f>IFERROR(__xludf.DUMMYFUNCTION("UNIQUE(SPLIT(B9280,"";""))"),"C#")</f>
        <v>C#</v>
      </c>
      <c r="F9280" s="1" t="str">
        <f>IFERROR(__xludf.DUMMYFUNCTION("""COMPUTED_VALUE"""),"HTML/CSS")</f>
        <v>HTML/CSS</v>
      </c>
      <c r="G9280" s="1" t="str">
        <f>IFERROR(__xludf.DUMMYFUNCTION("""COMPUTED_VALUE"""),"JavaScript")</f>
        <v>JavaScript</v>
      </c>
      <c r="H9280" s="1" t="str">
        <f>IFERROR(__xludf.DUMMYFUNCTION("""COMPUTED_VALUE"""),"Other(s):")</f>
        <v>Other(s):</v>
      </c>
    </row>
    <row r="9281">
      <c r="B9281" s="1" t="str">
        <f>IFERROR(__xludf.DUMMYFUNCTION("""COMPUTED_VALUE"""),"Java")</f>
        <v>Java</v>
      </c>
      <c r="E9281" s="1" t="str">
        <f>IFERROR(__xludf.DUMMYFUNCTION("UNIQUE(SPLIT(B9281,"";""))"),"Java")</f>
        <v>Java</v>
      </c>
    </row>
    <row r="9282">
      <c r="B9282" s="1" t="str">
        <f>IFERROR(__xludf.DUMMYFUNCTION("""COMPUTED_VALUE"""),"Bash/Shell/PowerShell;HTML/CSS;JavaScript;PHP;Python;SQL;TypeScript")</f>
        <v>Bash/Shell/PowerShell;HTML/CSS;JavaScript;PHP;Python;SQL;TypeScript</v>
      </c>
      <c r="E9282" s="1" t="str">
        <f>IFERROR(__xludf.DUMMYFUNCTION("UNIQUE(SPLIT(B9282,"";""))"),"Bash/Shell/PowerShell")</f>
        <v>Bash/Shell/PowerShell</v>
      </c>
      <c r="F9282" s="1" t="str">
        <f>IFERROR(__xludf.DUMMYFUNCTION("""COMPUTED_VALUE"""),"HTML/CSS")</f>
        <v>HTML/CSS</v>
      </c>
      <c r="G9282" s="1" t="str">
        <f>IFERROR(__xludf.DUMMYFUNCTION("""COMPUTED_VALUE"""),"JavaScript")</f>
        <v>JavaScript</v>
      </c>
      <c r="H9282" s="1" t="str">
        <f>IFERROR(__xludf.DUMMYFUNCTION("""COMPUTED_VALUE"""),"PHP")</f>
        <v>PHP</v>
      </c>
      <c r="I9282" s="1" t="str">
        <f>IFERROR(__xludf.DUMMYFUNCTION("""COMPUTED_VALUE"""),"Python")</f>
        <v>Python</v>
      </c>
      <c r="J9282" s="1" t="str">
        <f>IFERROR(__xludf.DUMMYFUNCTION("""COMPUTED_VALUE"""),"SQL")</f>
        <v>SQL</v>
      </c>
      <c r="K9282" s="1" t="str">
        <f>IFERROR(__xludf.DUMMYFUNCTION("""COMPUTED_VALUE"""),"TypeScript")</f>
        <v>TypeScript</v>
      </c>
    </row>
    <row r="9283">
      <c r="B9283" s="1" t="str">
        <f>IFERROR(__xludf.DUMMYFUNCTION("""COMPUTED_VALUE"""),"Python")</f>
        <v>Python</v>
      </c>
      <c r="E9283" s="1" t="str">
        <f>IFERROR(__xludf.DUMMYFUNCTION("UNIQUE(SPLIT(B9283,"";""))"),"Python")</f>
        <v>Python</v>
      </c>
    </row>
    <row r="9284">
      <c r="B9284" s="1" t="str">
        <f>IFERROR(__xludf.DUMMYFUNCTION("""COMPUTED_VALUE"""),"Bash/Shell/PowerShell;C++;Java;Kotlin")</f>
        <v>Bash/Shell/PowerShell;C++;Java;Kotlin</v>
      </c>
      <c r="E9284" s="1" t="str">
        <f>IFERROR(__xludf.DUMMYFUNCTION("UNIQUE(SPLIT(B9284,"";""))"),"Bash/Shell/PowerShell")</f>
        <v>Bash/Shell/PowerShell</v>
      </c>
      <c r="F9284" s="1" t="str">
        <f>IFERROR(__xludf.DUMMYFUNCTION("""COMPUTED_VALUE"""),"C++")</f>
        <v>C++</v>
      </c>
      <c r="G9284" s="1" t="str">
        <f>IFERROR(__xludf.DUMMYFUNCTION("""COMPUTED_VALUE"""),"Java")</f>
        <v>Java</v>
      </c>
      <c r="H9284" s="1" t="str">
        <f>IFERROR(__xludf.DUMMYFUNCTION("""COMPUTED_VALUE"""),"Kotlin")</f>
        <v>Kotlin</v>
      </c>
    </row>
    <row r="9285">
      <c r="B9285" s="1" t="str">
        <f>IFERROR(__xludf.DUMMYFUNCTION("""COMPUTED_VALUE"""),"Bash/Shell/PowerShell;Python")</f>
        <v>Bash/Shell/PowerShell;Python</v>
      </c>
      <c r="E9285" s="1" t="str">
        <f>IFERROR(__xludf.DUMMYFUNCTION("UNIQUE(SPLIT(B9285,"";""))"),"Bash/Shell/PowerShell")</f>
        <v>Bash/Shell/PowerShell</v>
      </c>
      <c r="F9285" s="1" t="str">
        <f>IFERROR(__xludf.DUMMYFUNCTION("""COMPUTED_VALUE"""),"Python")</f>
        <v>Python</v>
      </c>
    </row>
    <row r="9286">
      <c r="B9286" s="1" t="str">
        <f>IFERROR(__xludf.DUMMYFUNCTION("""COMPUTED_VALUE"""),"Bash/Shell/PowerShell;C;C++;C#;Java")</f>
        <v>Bash/Shell/PowerShell;C;C++;C#;Java</v>
      </c>
      <c r="E9286" s="1" t="str">
        <f>IFERROR(__xludf.DUMMYFUNCTION("UNIQUE(SPLIT(B9286,"";""))"),"Bash/Shell/PowerShell")</f>
        <v>Bash/Shell/PowerShell</v>
      </c>
      <c r="F9286" s="1" t="str">
        <f>IFERROR(__xludf.DUMMYFUNCTION("""COMPUTED_VALUE"""),"C")</f>
        <v>C</v>
      </c>
      <c r="G9286" s="1" t="str">
        <f>IFERROR(__xludf.DUMMYFUNCTION("""COMPUTED_VALUE"""),"C++")</f>
        <v>C++</v>
      </c>
      <c r="H9286" s="1" t="str">
        <f>IFERROR(__xludf.DUMMYFUNCTION("""COMPUTED_VALUE"""),"C#")</f>
        <v>C#</v>
      </c>
      <c r="I9286" s="1" t="str">
        <f>IFERROR(__xludf.DUMMYFUNCTION("""COMPUTED_VALUE"""),"Java")</f>
        <v>Java</v>
      </c>
    </row>
    <row r="9287">
      <c r="B9287" s="1" t="str">
        <f>IFERROR(__xludf.DUMMYFUNCTION("""COMPUTED_VALUE"""),"Bash/Shell/PowerShell;HTML/CSS;JavaScript;PHP;Python;Rust;SQL;Other(s):")</f>
        <v>Bash/Shell/PowerShell;HTML/CSS;JavaScript;PHP;Python;Rust;SQL;Other(s):</v>
      </c>
      <c r="E9287" s="1" t="str">
        <f>IFERROR(__xludf.DUMMYFUNCTION("UNIQUE(SPLIT(B9287,"";""))"),"Bash/Shell/PowerShell")</f>
        <v>Bash/Shell/PowerShell</v>
      </c>
      <c r="F9287" s="1" t="str">
        <f>IFERROR(__xludf.DUMMYFUNCTION("""COMPUTED_VALUE"""),"HTML/CSS")</f>
        <v>HTML/CSS</v>
      </c>
      <c r="G9287" s="1" t="str">
        <f>IFERROR(__xludf.DUMMYFUNCTION("""COMPUTED_VALUE"""),"JavaScript")</f>
        <v>JavaScript</v>
      </c>
      <c r="H9287" s="1" t="str">
        <f>IFERROR(__xludf.DUMMYFUNCTION("""COMPUTED_VALUE"""),"PHP")</f>
        <v>PHP</v>
      </c>
      <c r="I9287" s="1" t="str">
        <f>IFERROR(__xludf.DUMMYFUNCTION("""COMPUTED_VALUE"""),"Python")</f>
        <v>Python</v>
      </c>
      <c r="J9287" s="1" t="str">
        <f>IFERROR(__xludf.DUMMYFUNCTION("""COMPUTED_VALUE"""),"Rust")</f>
        <v>Rust</v>
      </c>
      <c r="K9287" s="1" t="str">
        <f>IFERROR(__xludf.DUMMYFUNCTION("""COMPUTED_VALUE"""),"SQL")</f>
        <v>SQL</v>
      </c>
      <c r="L9287" s="1" t="str">
        <f>IFERROR(__xludf.DUMMYFUNCTION("""COMPUTED_VALUE"""),"Other(s):")</f>
        <v>Other(s):</v>
      </c>
    </row>
    <row r="9288">
      <c r="B9288" s="1" t="str">
        <f>IFERROR(__xludf.DUMMYFUNCTION("""COMPUTED_VALUE"""),"C;JavaScript;Python;SQL")</f>
        <v>C;JavaScript;Python;SQL</v>
      </c>
      <c r="E9288" s="1" t="str">
        <f>IFERROR(__xludf.DUMMYFUNCTION("UNIQUE(SPLIT(B9288,"";""))"),"C")</f>
        <v>C</v>
      </c>
      <c r="F9288" s="1" t="str">
        <f>IFERROR(__xludf.DUMMYFUNCTION("""COMPUTED_VALUE"""),"JavaScript")</f>
        <v>JavaScript</v>
      </c>
      <c r="G9288" s="1" t="str">
        <f>IFERROR(__xludf.DUMMYFUNCTION("""COMPUTED_VALUE"""),"Python")</f>
        <v>Python</v>
      </c>
      <c r="H9288" s="1" t="str">
        <f>IFERROR(__xludf.DUMMYFUNCTION("""COMPUTED_VALUE"""),"SQL")</f>
        <v>SQL</v>
      </c>
    </row>
    <row r="9289">
      <c r="B9289" s="1" t="str">
        <f>IFERROR(__xludf.DUMMYFUNCTION("""COMPUTED_VALUE"""),"Java;JavaScript;SQL;Swift")</f>
        <v>Java;JavaScript;SQL;Swift</v>
      </c>
      <c r="E9289" s="1" t="str">
        <f>IFERROR(__xludf.DUMMYFUNCTION("UNIQUE(SPLIT(B9289,"";""))"),"Java")</f>
        <v>Java</v>
      </c>
      <c r="F9289" s="1" t="str">
        <f>IFERROR(__xludf.DUMMYFUNCTION("""COMPUTED_VALUE"""),"JavaScript")</f>
        <v>JavaScript</v>
      </c>
      <c r="G9289" s="1" t="str">
        <f>IFERROR(__xludf.DUMMYFUNCTION("""COMPUTED_VALUE"""),"SQL")</f>
        <v>SQL</v>
      </c>
      <c r="H9289" s="1" t="str">
        <f>IFERROR(__xludf.DUMMYFUNCTION("""COMPUTED_VALUE"""),"Swift")</f>
        <v>Swift</v>
      </c>
    </row>
    <row r="9290">
      <c r="B9290" s="1" t="str">
        <f>IFERROR(__xludf.DUMMYFUNCTION("""COMPUTED_VALUE"""),"C#;JavaScript;Python;R;SQL")</f>
        <v>C#;JavaScript;Python;R;SQL</v>
      </c>
      <c r="E9290" s="1" t="str">
        <f>IFERROR(__xludf.DUMMYFUNCTION("UNIQUE(SPLIT(B9290,"";""))"),"C#")</f>
        <v>C#</v>
      </c>
      <c r="F9290" s="1" t="str">
        <f>IFERROR(__xludf.DUMMYFUNCTION("""COMPUTED_VALUE"""),"JavaScript")</f>
        <v>JavaScript</v>
      </c>
      <c r="G9290" s="1" t="str">
        <f>IFERROR(__xludf.DUMMYFUNCTION("""COMPUTED_VALUE"""),"Python")</f>
        <v>Python</v>
      </c>
      <c r="H9290" s="1" t="str">
        <f>IFERROR(__xludf.DUMMYFUNCTION("""COMPUTED_VALUE"""),"R")</f>
        <v>R</v>
      </c>
      <c r="I9290" s="1" t="str">
        <f>IFERROR(__xludf.DUMMYFUNCTION("""COMPUTED_VALUE"""),"SQL")</f>
        <v>SQL</v>
      </c>
    </row>
    <row r="9291">
      <c r="B9291" s="1" t="str">
        <f>IFERROR(__xludf.DUMMYFUNCTION("""COMPUTED_VALUE"""),"Bash/Shell/PowerShell;C;Python;SQL;VBA")</f>
        <v>Bash/Shell/PowerShell;C;Python;SQL;VBA</v>
      </c>
      <c r="E9291" s="1" t="str">
        <f>IFERROR(__xludf.DUMMYFUNCTION("UNIQUE(SPLIT(B9291,"";""))"),"Bash/Shell/PowerShell")</f>
        <v>Bash/Shell/PowerShell</v>
      </c>
      <c r="F9291" s="1" t="str">
        <f>IFERROR(__xludf.DUMMYFUNCTION("""COMPUTED_VALUE"""),"C")</f>
        <v>C</v>
      </c>
      <c r="G9291" s="1" t="str">
        <f>IFERROR(__xludf.DUMMYFUNCTION("""COMPUTED_VALUE"""),"Python")</f>
        <v>Python</v>
      </c>
      <c r="H9291" s="1" t="str">
        <f>IFERROR(__xludf.DUMMYFUNCTION("""COMPUTED_VALUE"""),"SQL")</f>
        <v>SQL</v>
      </c>
      <c r="I9291" s="1" t="str">
        <f>IFERROR(__xludf.DUMMYFUNCTION("""COMPUTED_VALUE"""),"VBA")</f>
        <v>VBA</v>
      </c>
    </row>
    <row r="9292">
      <c r="B9292" s="1" t="str">
        <f>IFERROR(__xludf.DUMMYFUNCTION("""COMPUTED_VALUE"""),"Bash/Shell/PowerShell;C#;Python")</f>
        <v>Bash/Shell/PowerShell;C#;Python</v>
      </c>
      <c r="E9292" s="1" t="str">
        <f>IFERROR(__xludf.DUMMYFUNCTION("UNIQUE(SPLIT(B9292,"";""))"),"Bash/Shell/PowerShell")</f>
        <v>Bash/Shell/PowerShell</v>
      </c>
      <c r="F9292" s="1" t="str">
        <f>IFERROR(__xludf.DUMMYFUNCTION("""COMPUTED_VALUE"""),"C#")</f>
        <v>C#</v>
      </c>
      <c r="G9292" s="1" t="str">
        <f>IFERROR(__xludf.DUMMYFUNCTION("""COMPUTED_VALUE"""),"Python")</f>
        <v>Python</v>
      </c>
    </row>
    <row r="9293">
      <c r="B9293" s="1" t="str">
        <f>IFERROR(__xludf.DUMMYFUNCTION("""COMPUTED_VALUE"""),"C#;HTML/CSS;JavaScript;SQL")</f>
        <v>C#;HTML/CSS;JavaScript;SQL</v>
      </c>
      <c r="E9293" s="1" t="str">
        <f>IFERROR(__xludf.DUMMYFUNCTION("UNIQUE(SPLIT(B9293,"";""))"),"C#")</f>
        <v>C#</v>
      </c>
      <c r="F9293" s="1" t="str">
        <f>IFERROR(__xludf.DUMMYFUNCTION("""COMPUTED_VALUE"""),"HTML/CSS")</f>
        <v>HTML/CSS</v>
      </c>
      <c r="G9293" s="1" t="str">
        <f>IFERROR(__xludf.DUMMYFUNCTION("""COMPUTED_VALUE"""),"JavaScript")</f>
        <v>JavaScript</v>
      </c>
      <c r="H9293" s="1" t="str">
        <f>IFERROR(__xludf.DUMMYFUNCTION("""COMPUTED_VALUE"""),"SQL")</f>
        <v>SQL</v>
      </c>
    </row>
    <row r="9294">
      <c r="B9294" s="1" t="str">
        <f>IFERROR(__xludf.DUMMYFUNCTION("""COMPUTED_VALUE"""),"C;C++;Java;Python;SQL")</f>
        <v>C;C++;Java;Python;SQL</v>
      </c>
      <c r="E9294" s="1" t="str">
        <f>IFERROR(__xludf.DUMMYFUNCTION("UNIQUE(SPLIT(B9294,"";""))"),"C")</f>
        <v>C</v>
      </c>
      <c r="F9294" s="1" t="str">
        <f>IFERROR(__xludf.DUMMYFUNCTION("""COMPUTED_VALUE"""),"C++")</f>
        <v>C++</v>
      </c>
      <c r="G9294" s="1" t="str">
        <f>IFERROR(__xludf.DUMMYFUNCTION("""COMPUTED_VALUE"""),"Java")</f>
        <v>Java</v>
      </c>
      <c r="H9294" s="1" t="str">
        <f>IFERROR(__xludf.DUMMYFUNCTION("""COMPUTED_VALUE"""),"Python")</f>
        <v>Python</v>
      </c>
      <c r="I9294" s="1" t="str">
        <f>IFERROR(__xludf.DUMMYFUNCTION("""COMPUTED_VALUE"""),"SQL")</f>
        <v>SQL</v>
      </c>
    </row>
    <row r="9295">
      <c r="B9295" s="1" t="str">
        <f>IFERROR(__xludf.DUMMYFUNCTION("""COMPUTED_VALUE"""),"Bash/Shell/PowerShell;C#;Swift")</f>
        <v>Bash/Shell/PowerShell;C#;Swift</v>
      </c>
      <c r="E9295" s="1" t="str">
        <f>IFERROR(__xludf.DUMMYFUNCTION("UNIQUE(SPLIT(B9295,"";""))"),"Bash/Shell/PowerShell")</f>
        <v>Bash/Shell/PowerShell</v>
      </c>
      <c r="F9295" s="1" t="str">
        <f>IFERROR(__xludf.DUMMYFUNCTION("""COMPUTED_VALUE"""),"C#")</f>
        <v>C#</v>
      </c>
      <c r="G9295" s="1" t="str">
        <f>IFERROR(__xludf.DUMMYFUNCTION("""COMPUTED_VALUE"""),"Swift")</f>
        <v>Swift</v>
      </c>
    </row>
    <row r="9296">
      <c r="B9296" s="1" t="str">
        <f>IFERROR(__xludf.DUMMYFUNCTION("""COMPUTED_VALUE"""),"Java;Kotlin;Objective-C")</f>
        <v>Java;Kotlin;Objective-C</v>
      </c>
      <c r="E9296" s="1" t="str">
        <f>IFERROR(__xludf.DUMMYFUNCTION("UNIQUE(SPLIT(B9296,"";""))"),"Java")</f>
        <v>Java</v>
      </c>
      <c r="F9296" s="1" t="str">
        <f>IFERROR(__xludf.DUMMYFUNCTION("""COMPUTED_VALUE"""),"Kotlin")</f>
        <v>Kotlin</v>
      </c>
      <c r="G9296" s="1" t="str">
        <f>IFERROR(__xludf.DUMMYFUNCTION("""COMPUTED_VALUE"""),"Objective-C")</f>
        <v>Objective-C</v>
      </c>
    </row>
    <row r="9297">
      <c r="B9297" s="1" t="str">
        <f>IFERROR(__xludf.DUMMYFUNCTION("""COMPUTED_VALUE"""),"Assembly;C;Java;JavaScript;Python")</f>
        <v>Assembly;C;Java;JavaScript;Python</v>
      </c>
      <c r="E9297" s="1" t="str">
        <f>IFERROR(__xludf.DUMMYFUNCTION("UNIQUE(SPLIT(B9297,"";""))"),"Assembly")</f>
        <v>Assembly</v>
      </c>
      <c r="F9297" s="1" t="str">
        <f>IFERROR(__xludf.DUMMYFUNCTION("""COMPUTED_VALUE"""),"C")</f>
        <v>C</v>
      </c>
      <c r="G9297" s="1" t="str">
        <f>IFERROR(__xludf.DUMMYFUNCTION("""COMPUTED_VALUE"""),"Java")</f>
        <v>Java</v>
      </c>
      <c r="H9297" s="1" t="str">
        <f>IFERROR(__xludf.DUMMYFUNCTION("""COMPUTED_VALUE"""),"JavaScript")</f>
        <v>JavaScript</v>
      </c>
      <c r="I9297" s="1" t="str">
        <f>IFERROR(__xludf.DUMMYFUNCTION("""COMPUTED_VALUE"""),"Python")</f>
        <v>Python</v>
      </c>
    </row>
    <row r="9298">
      <c r="B9298" s="1" t="str">
        <f>IFERROR(__xludf.DUMMYFUNCTION("""COMPUTED_VALUE"""),"Python")</f>
        <v>Python</v>
      </c>
      <c r="E9298" s="1" t="str">
        <f>IFERROR(__xludf.DUMMYFUNCTION("UNIQUE(SPLIT(B9298,"";""))"),"Python")</f>
        <v>Python</v>
      </c>
    </row>
    <row r="9299">
      <c r="B9299" s="1" t="str">
        <f>IFERROR(__xludf.DUMMYFUNCTION("""COMPUTED_VALUE"""),"Python;R;SQL;VBA")</f>
        <v>Python;R;SQL;VBA</v>
      </c>
      <c r="E9299" s="1" t="str">
        <f>IFERROR(__xludf.DUMMYFUNCTION("UNIQUE(SPLIT(B9299,"";""))"),"Python")</f>
        <v>Python</v>
      </c>
      <c r="F9299" s="1" t="str">
        <f>IFERROR(__xludf.DUMMYFUNCTION("""COMPUTED_VALUE"""),"R")</f>
        <v>R</v>
      </c>
      <c r="G9299" s="1" t="str">
        <f>IFERROR(__xludf.DUMMYFUNCTION("""COMPUTED_VALUE"""),"SQL")</f>
        <v>SQL</v>
      </c>
      <c r="H9299" s="1" t="str">
        <f>IFERROR(__xludf.DUMMYFUNCTION("""COMPUTED_VALUE"""),"VBA")</f>
        <v>VBA</v>
      </c>
    </row>
    <row r="9300">
      <c r="B9300" s="1" t="str">
        <f>IFERROR(__xludf.DUMMYFUNCTION("""COMPUTED_VALUE"""),"C#;HTML/CSS;Python;VBA")</f>
        <v>C#;HTML/CSS;Python;VBA</v>
      </c>
      <c r="E9300" s="1" t="str">
        <f>IFERROR(__xludf.DUMMYFUNCTION("UNIQUE(SPLIT(B9300,"";""))"),"C#")</f>
        <v>C#</v>
      </c>
      <c r="F9300" s="1" t="str">
        <f>IFERROR(__xludf.DUMMYFUNCTION("""COMPUTED_VALUE"""),"HTML/CSS")</f>
        <v>HTML/CSS</v>
      </c>
      <c r="G9300" s="1" t="str">
        <f>IFERROR(__xludf.DUMMYFUNCTION("""COMPUTED_VALUE"""),"Python")</f>
        <v>Python</v>
      </c>
      <c r="H9300" s="1" t="str">
        <f>IFERROR(__xludf.DUMMYFUNCTION("""COMPUTED_VALUE"""),"VBA")</f>
        <v>VBA</v>
      </c>
    </row>
    <row r="9301">
      <c r="B9301" s="1" t="str">
        <f>IFERROR(__xludf.DUMMYFUNCTION("""COMPUTED_VALUE"""),"C;C++;HTML/CSS;Java;JavaScript;PHP;SQL")</f>
        <v>C;C++;HTML/CSS;Java;JavaScript;PHP;SQL</v>
      </c>
      <c r="E9301" s="1" t="str">
        <f>IFERROR(__xludf.DUMMYFUNCTION("UNIQUE(SPLIT(B9301,"";""))"),"C")</f>
        <v>C</v>
      </c>
      <c r="F9301" s="1" t="str">
        <f>IFERROR(__xludf.DUMMYFUNCTION("""COMPUTED_VALUE"""),"C++")</f>
        <v>C++</v>
      </c>
      <c r="G9301" s="1" t="str">
        <f>IFERROR(__xludf.DUMMYFUNCTION("""COMPUTED_VALUE"""),"HTML/CSS")</f>
        <v>HTML/CSS</v>
      </c>
      <c r="H9301" s="1" t="str">
        <f>IFERROR(__xludf.DUMMYFUNCTION("""COMPUTED_VALUE"""),"Java")</f>
        <v>Java</v>
      </c>
      <c r="I9301" s="1" t="str">
        <f>IFERROR(__xludf.DUMMYFUNCTION("""COMPUTED_VALUE"""),"JavaScript")</f>
        <v>JavaScript</v>
      </c>
      <c r="J9301" s="1" t="str">
        <f>IFERROR(__xludf.DUMMYFUNCTION("""COMPUTED_VALUE"""),"PHP")</f>
        <v>PHP</v>
      </c>
      <c r="K9301" s="1" t="str">
        <f>IFERROR(__xludf.DUMMYFUNCTION("""COMPUTED_VALUE"""),"SQL")</f>
        <v>SQL</v>
      </c>
    </row>
    <row r="9302">
      <c r="B9302" s="1" t="str">
        <f>IFERROR(__xludf.DUMMYFUNCTION("""COMPUTED_VALUE"""),"Bash/Shell/PowerShell;C;C++;Go;HTML/CSS;Java;JavaScript;Python")</f>
        <v>Bash/Shell/PowerShell;C;C++;Go;HTML/CSS;Java;JavaScript;Python</v>
      </c>
      <c r="E9302" s="1" t="str">
        <f>IFERROR(__xludf.DUMMYFUNCTION("UNIQUE(SPLIT(B9302,"";""))"),"Bash/Shell/PowerShell")</f>
        <v>Bash/Shell/PowerShell</v>
      </c>
      <c r="F9302" s="1" t="str">
        <f>IFERROR(__xludf.DUMMYFUNCTION("""COMPUTED_VALUE"""),"C")</f>
        <v>C</v>
      </c>
      <c r="G9302" s="1" t="str">
        <f>IFERROR(__xludf.DUMMYFUNCTION("""COMPUTED_VALUE"""),"C++")</f>
        <v>C++</v>
      </c>
      <c r="H9302" s="1" t="str">
        <f>IFERROR(__xludf.DUMMYFUNCTION("""COMPUTED_VALUE"""),"Go")</f>
        <v>Go</v>
      </c>
      <c r="I9302" s="1" t="str">
        <f>IFERROR(__xludf.DUMMYFUNCTION("""COMPUTED_VALUE"""),"HTML/CSS")</f>
        <v>HTML/CSS</v>
      </c>
      <c r="J9302" s="1" t="str">
        <f>IFERROR(__xludf.DUMMYFUNCTION("""COMPUTED_VALUE"""),"Java")</f>
        <v>Java</v>
      </c>
      <c r="K9302" s="1" t="str">
        <f>IFERROR(__xludf.DUMMYFUNCTION("""COMPUTED_VALUE"""),"JavaScript")</f>
        <v>JavaScript</v>
      </c>
      <c r="L9302" s="1" t="str">
        <f>IFERROR(__xludf.DUMMYFUNCTION("""COMPUTED_VALUE"""),"Python")</f>
        <v>Python</v>
      </c>
    </row>
    <row r="9303">
      <c r="B9303" s="1" t="str">
        <f>IFERROR(__xludf.DUMMYFUNCTION("""COMPUTED_VALUE"""),"Elixir;Ruby")</f>
        <v>Elixir;Ruby</v>
      </c>
      <c r="E9303" s="1" t="str">
        <f>IFERROR(__xludf.DUMMYFUNCTION("UNIQUE(SPLIT(B9303,"";""))"),"Elixir")</f>
        <v>Elixir</v>
      </c>
      <c r="F9303" s="1" t="str">
        <f>IFERROR(__xludf.DUMMYFUNCTION("""COMPUTED_VALUE"""),"Ruby")</f>
        <v>Ruby</v>
      </c>
    </row>
    <row r="9304">
      <c r="B9304" s="1" t="str">
        <f>IFERROR(__xludf.DUMMYFUNCTION("""COMPUTED_VALUE"""),"Bash/Shell/PowerShell;C;C#;HTML/CSS;Java;JavaScript;PHP;Python;Ruby;SQL")</f>
        <v>Bash/Shell/PowerShell;C;C#;HTML/CSS;Java;JavaScript;PHP;Python;Ruby;SQL</v>
      </c>
      <c r="E9304" s="1" t="str">
        <f>IFERROR(__xludf.DUMMYFUNCTION("UNIQUE(SPLIT(B9304,"";""))"),"Bash/Shell/PowerShell")</f>
        <v>Bash/Shell/PowerShell</v>
      </c>
      <c r="F9304" s="1" t="str">
        <f>IFERROR(__xludf.DUMMYFUNCTION("""COMPUTED_VALUE"""),"C")</f>
        <v>C</v>
      </c>
      <c r="G9304" s="1" t="str">
        <f>IFERROR(__xludf.DUMMYFUNCTION("""COMPUTED_VALUE"""),"C#")</f>
        <v>C#</v>
      </c>
      <c r="H9304" s="1" t="str">
        <f>IFERROR(__xludf.DUMMYFUNCTION("""COMPUTED_VALUE"""),"HTML/CSS")</f>
        <v>HTML/CSS</v>
      </c>
      <c r="I9304" s="1" t="str">
        <f>IFERROR(__xludf.DUMMYFUNCTION("""COMPUTED_VALUE"""),"Java")</f>
        <v>Java</v>
      </c>
      <c r="J9304" s="1" t="str">
        <f>IFERROR(__xludf.DUMMYFUNCTION("""COMPUTED_VALUE"""),"JavaScript")</f>
        <v>JavaScript</v>
      </c>
      <c r="K9304" s="1" t="str">
        <f>IFERROR(__xludf.DUMMYFUNCTION("""COMPUTED_VALUE"""),"PHP")</f>
        <v>PHP</v>
      </c>
      <c r="L9304" s="1" t="str">
        <f>IFERROR(__xludf.DUMMYFUNCTION("""COMPUTED_VALUE"""),"Python")</f>
        <v>Python</v>
      </c>
      <c r="M9304" s="1" t="str">
        <f>IFERROR(__xludf.DUMMYFUNCTION("""COMPUTED_VALUE"""),"Ruby")</f>
        <v>Ruby</v>
      </c>
      <c r="N9304" s="1" t="str">
        <f>IFERROR(__xludf.DUMMYFUNCTION("""COMPUTED_VALUE"""),"SQL")</f>
        <v>SQL</v>
      </c>
    </row>
    <row r="9305">
      <c r="B9305" s="1" t="str">
        <f>IFERROR(__xludf.DUMMYFUNCTION("""COMPUTED_VALUE"""),"HTML/CSS;Java;JavaScript")</f>
        <v>HTML/CSS;Java;JavaScript</v>
      </c>
      <c r="E9305" s="1" t="str">
        <f>IFERROR(__xludf.DUMMYFUNCTION("UNIQUE(SPLIT(B9305,"";""))"),"HTML/CSS")</f>
        <v>HTML/CSS</v>
      </c>
      <c r="F9305" s="1" t="str">
        <f>IFERROR(__xludf.DUMMYFUNCTION("""COMPUTED_VALUE"""),"Java")</f>
        <v>Java</v>
      </c>
      <c r="G9305" s="1" t="str">
        <f>IFERROR(__xludf.DUMMYFUNCTION("""COMPUTED_VALUE"""),"JavaScript")</f>
        <v>JavaScript</v>
      </c>
    </row>
    <row r="9306">
      <c r="B9306" s="1" t="str">
        <f>IFERROR(__xludf.DUMMYFUNCTION("""COMPUTED_VALUE"""),"HTML/CSS;Java;Python;R;VBA")</f>
        <v>HTML/CSS;Java;Python;R;VBA</v>
      </c>
      <c r="E9306" s="1" t="str">
        <f>IFERROR(__xludf.DUMMYFUNCTION("UNIQUE(SPLIT(B9306,"";""))"),"HTML/CSS")</f>
        <v>HTML/CSS</v>
      </c>
      <c r="F9306" s="1" t="str">
        <f>IFERROR(__xludf.DUMMYFUNCTION("""COMPUTED_VALUE"""),"Java")</f>
        <v>Java</v>
      </c>
      <c r="G9306" s="1" t="str">
        <f>IFERROR(__xludf.DUMMYFUNCTION("""COMPUTED_VALUE"""),"Python")</f>
        <v>Python</v>
      </c>
      <c r="H9306" s="1" t="str">
        <f>IFERROR(__xludf.DUMMYFUNCTION("""COMPUTED_VALUE"""),"R")</f>
        <v>R</v>
      </c>
      <c r="I9306" s="1" t="str">
        <f>IFERROR(__xludf.DUMMYFUNCTION("""COMPUTED_VALUE"""),"VBA")</f>
        <v>VBA</v>
      </c>
    </row>
    <row r="9307">
      <c r="B9307" s="1" t="str">
        <f>IFERROR(__xludf.DUMMYFUNCTION("""COMPUTED_VALUE"""),"JavaScript;TypeScript")</f>
        <v>JavaScript;TypeScript</v>
      </c>
      <c r="E9307" s="1" t="str">
        <f>IFERROR(__xludf.DUMMYFUNCTION("UNIQUE(SPLIT(B9307,"";""))"),"JavaScript")</f>
        <v>JavaScript</v>
      </c>
      <c r="F9307" s="1" t="str">
        <f>IFERROR(__xludf.DUMMYFUNCTION("""COMPUTED_VALUE"""),"TypeScript")</f>
        <v>TypeScript</v>
      </c>
    </row>
    <row r="9308">
      <c r="B9308" s="1" t="str">
        <f>IFERROR(__xludf.DUMMYFUNCTION("""COMPUTED_VALUE"""),"Bash/Shell/PowerShell;C#;HTML/CSS;JavaScript;SQL")</f>
        <v>Bash/Shell/PowerShell;C#;HTML/CSS;JavaScript;SQL</v>
      </c>
      <c r="E9308" s="1" t="str">
        <f>IFERROR(__xludf.DUMMYFUNCTION("UNIQUE(SPLIT(B9308,"";""))"),"Bash/Shell/PowerShell")</f>
        <v>Bash/Shell/PowerShell</v>
      </c>
      <c r="F9308" s="1" t="str">
        <f>IFERROR(__xludf.DUMMYFUNCTION("""COMPUTED_VALUE"""),"C#")</f>
        <v>C#</v>
      </c>
      <c r="G9308" s="1" t="str">
        <f>IFERROR(__xludf.DUMMYFUNCTION("""COMPUTED_VALUE"""),"HTML/CSS")</f>
        <v>HTML/CSS</v>
      </c>
      <c r="H9308" s="1" t="str">
        <f>IFERROR(__xludf.DUMMYFUNCTION("""COMPUTED_VALUE"""),"JavaScript")</f>
        <v>JavaScript</v>
      </c>
      <c r="I9308" s="1" t="str">
        <f>IFERROR(__xludf.DUMMYFUNCTION("""COMPUTED_VALUE"""),"SQL")</f>
        <v>SQL</v>
      </c>
    </row>
    <row r="9309">
      <c r="B9309" s="1" t="str">
        <f>IFERROR(__xludf.DUMMYFUNCTION("""COMPUTED_VALUE"""),"Assembly;Bash/Shell/PowerShell;C;C++;Go;Java;JavaScript;Python;SQL")</f>
        <v>Assembly;Bash/Shell/PowerShell;C;C++;Go;Java;JavaScript;Python;SQL</v>
      </c>
      <c r="E9309" s="1" t="str">
        <f>IFERROR(__xludf.DUMMYFUNCTION("UNIQUE(SPLIT(B9309,"";""))"),"Assembly")</f>
        <v>Assembly</v>
      </c>
      <c r="F9309" s="1" t="str">
        <f>IFERROR(__xludf.DUMMYFUNCTION("""COMPUTED_VALUE"""),"Bash/Shell/PowerShell")</f>
        <v>Bash/Shell/PowerShell</v>
      </c>
      <c r="G9309" s="1" t="str">
        <f>IFERROR(__xludf.DUMMYFUNCTION("""COMPUTED_VALUE"""),"C")</f>
        <v>C</v>
      </c>
      <c r="H9309" s="1" t="str">
        <f>IFERROR(__xludf.DUMMYFUNCTION("""COMPUTED_VALUE"""),"C++")</f>
        <v>C++</v>
      </c>
      <c r="I9309" s="1" t="str">
        <f>IFERROR(__xludf.DUMMYFUNCTION("""COMPUTED_VALUE"""),"Go")</f>
        <v>Go</v>
      </c>
      <c r="J9309" s="1" t="str">
        <f>IFERROR(__xludf.DUMMYFUNCTION("""COMPUTED_VALUE"""),"Java")</f>
        <v>Java</v>
      </c>
      <c r="K9309" s="1" t="str">
        <f>IFERROR(__xludf.DUMMYFUNCTION("""COMPUTED_VALUE"""),"JavaScript")</f>
        <v>JavaScript</v>
      </c>
      <c r="L9309" s="1" t="str">
        <f>IFERROR(__xludf.DUMMYFUNCTION("""COMPUTED_VALUE"""),"Python")</f>
        <v>Python</v>
      </c>
      <c r="M9309" s="1" t="str">
        <f>IFERROR(__xludf.DUMMYFUNCTION("""COMPUTED_VALUE"""),"SQL")</f>
        <v>SQL</v>
      </c>
    </row>
    <row r="9310">
      <c r="B9310" s="1" t="str">
        <f>IFERROR(__xludf.DUMMYFUNCTION("""COMPUTED_VALUE"""),"Bash/Shell/PowerShell;Python;R;SQL;VBA")</f>
        <v>Bash/Shell/PowerShell;Python;R;SQL;VBA</v>
      </c>
      <c r="E9310" s="1" t="str">
        <f>IFERROR(__xludf.DUMMYFUNCTION("UNIQUE(SPLIT(B9310,"";""))"),"Bash/Shell/PowerShell")</f>
        <v>Bash/Shell/PowerShell</v>
      </c>
      <c r="F9310" s="1" t="str">
        <f>IFERROR(__xludf.DUMMYFUNCTION("""COMPUTED_VALUE"""),"Python")</f>
        <v>Python</v>
      </c>
      <c r="G9310" s="1" t="str">
        <f>IFERROR(__xludf.DUMMYFUNCTION("""COMPUTED_VALUE"""),"R")</f>
        <v>R</v>
      </c>
      <c r="H9310" s="1" t="str">
        <f>IFERROR(__xludf.DUMMYFUNCTION("""COMPUTED_VALUE"""),"SQL")</f>
        <v>SQL</v>
      </c>
      <c r="I9310" s="1" t="str">
        <f>IFERROR(__xludf.DUMMYFUNCTION("""COMPUTED_VALUE"""),"VBA")</f>
        <v>VBA</v>
      </c>
    </row>
    <row r="9311">
      <c r="B9311" s="1" t="str">
        <f>IFERROR(__xludf.DUMMYFUNCTION("""COMPUTED_VALUE"""),"Bash/Shell/PowerShell;C;HTML/CSS;JavaScript;Objective-C;TypeScript")</f>
        <v>Bash/Shell/PowerShell;C;HTML/CSS;JavaScript;Objective-C;TypeScript</v>
      </c>
      <c r="E9311" s="1" t="str">
        <f>IFERROR(__xludf.DUMMYFUNCTION("UNIQUE(SPLIT(B9311,"";""))"),"Bash/Shell/PowerShell")</f>
        <v>Bash/Shell/PowerShell</v>
      </c>
      <c r="F9311" s="1" t="str">
        <f>IFERROR(__xludf.DUMMYFUNCTION("""COMPUTED_VALUE"""),"C")</f>
        <v>C</v>
      </c>
      <c r="G9311" s="1" t="str">
        <f>IFERROR(__xludf.DUMMYFUNCTION("""COMPUTED_VALUE"""),"HTML/CSS")</f>
        <v>HTML/CSS</v>
      </c>
      <c r="H9311" s="1" t="str">
        <f>IFERROR(__xludf.DUMMYFUNCTION("""COMPUTED_VALUE"""),"JavaScript")</f>
        <v>JavaScript</v>
      </c>
      <c r="I9311" s="1" t="str">
        <f>IFERROR(__xludf.DUMMYFUNCTION("""COMPUTED_VALUE"""),"Objective-C")</f>
        <v>Objective-C</v>
      </c>
      <c r="J9311" s="1" t="str">
        <f>IFERROR(__xludf.DUMMYFUNCTION("""COMPUTED_VALUE"""),"TypeScript")</f>
        <v>TypeScript</v>
      </c>
    </row>
    <row r="9312">
      <c r="B9312" s="1" t="str">
        <f>IFERROR(__xludf.DUMMYFUNCTION("""COMPUTED_VALUE"""),"C;C#;Java;Python")</f>
        <v>C;C#;Java;Python</v>
      </c>
      <c r="E9312" s="1" t="str">
        <f>IFERROR(__xludf.DUMMYFUNCTION("UNIQUE(SPLIT(B9312,"";""))"),"C")</f>
        <v>C</v>
      </c>
      <c r="F9312" s="1" t="str">
        <f>IFERROR(__xludf.DUMMYFUNCTION("""COMPUTED_VALUE"""),"C#")</f>
        <v>C#</v>
      </c>
      <c r="G9312" s="1" t="str">
        <f>IFERROR(__xludf.DUMMYFUNCTION("""COMPUTED_VALUE"""),"Java")</f>
        <v>Java</v>
      </c>
      <c r="H9312" s="1" t="str">
        <f>IFERROR(__xludf.DUMMYFUNCTION("""COMPUTED_VALUE"""),"Python")</f>
        <v>Python</v>
      </c>
    </row>
    <row r="9313">
      <c r="B9313" s="1" t="str">
        <f>IFERROR(__xludf.DUMMYFUNCTION("""COMPUTED_VALUE"""),"C#;HTML/CSS;JavaScript;SQL;WebAssembly;Other(s):")</f>
        <v>C#;HTML/CSS;JavaScript;SQL;WebAssembly;Other(s):</v>
      </c>
      <c r="E9313" s="1" t="str">
        <f>IFERROR(__xludf.DUMMYFUNCTION("UNIQUE(SPLIT(B9313,"";""))"),"C#")</f>
        <v>C#</v>
      </c>
      <c r="F9313" s="1" t="str">
        <f>IFERROR(__xludf.DUMMYFUNCTION("""COMPUTED_VALUE"""),"HTML/CSS")</f>
        <v>HTML/CSS</v>
      </c>
      <c r="G9313" s="1" t="str">
        <f>IFERROR(__xludf.DUMMYFUNCTION("""COMPUTED_VALUE"""),"JavaScript")</f>
        <v>JavaScript</v>
      </c>
      <c r="H9313" s="1" t="str">
        <f>IFERROR(__xludf.DUMMYFUNCTION("""COMPUTED_VALUE"""),"SQL")</f>
        <v>SQL</v>
      </c>
      <c r="I9313" s="1" t="str">
        <f>IFERROR(__xludf.DUMMYFUNCTION("""COMPUTED_VALUE"""),"WebAssembly")</f>
        <v>WebAssembly</v>
      </c>
      <c r="J9313" s="1" t="str">
        <f>IFERROR(__xludf.DUMMYFUNCTION("""COMPUTED_VALUE"""),"Other(s):")</f>
        <v>Other(s):</v>
      </c>
    </row>
    <row r="9314">
      <c r="B9314" s="1" t="str">
        <f>IFERROR(__xludf.DUMMYFUNCTION("""COMPUTED_VALUE"""),"Assembly;C;Swift")</f>
        <v>Assembly;C;Swift</v>
      </c>
      <c r="E9314" s="1" t="str">
        <f>IFERROR(__xludf.DUMMYFUNCTION("UNIQUE(SPLIT(B9314,"";""))"),"Assembly")</f>
        <v>Assembly</v>
      </c>
      <c r="F9314" s="1" t="str">
        <f>IFERROR(__xludf.DUMMYFUNCTION("""COMPUTED_VALUE"""),"C")</f>
        <v>C</v>
      </c>
      <c r="G9314" s="1" t="str">
        <f>IFERROR(__xludf.DUMMYFUNCTION("""COMPUTED_VALUE"""),"Swift")</f>
        <v>Swift</v>
      </c>
    </row>
    <row r="9315">
      <c r="B9315" s="1" t="str">
        <f>IFERROR(__xludf.DUMMYFUNCTION("""COMPUTED_VALUE"""),"Objective-C;Swift")</f>
        <v>Objective-C;Swift</v>
      </c>
      <c r="E9315" s="1" t="str">
        <f>IFERROR(__xludf.DUMMYFUNCTION("UNIQUE(SPLIT(B9315,"";""))"),"Objective-C")</f>
        <v>Objective-C</v>
      </c>
      <c r="F9315" s="1" t="str">
        <f>IFERROR(__xludf.DUMMYFUNCTION("""COMPUTED_VALUE"""),"Swift")</f>
        <v>Swift</v>
      </c>
    </row>
    <row r="9316">
      <c r="B9316" s="1" t="str">
        <f>IFERROR(__xludf.DUMMYFUNCTION("""COMPUTED_VALUE"""),"C;C++;Go;HTML/CSS;JavaScript;PHP;Python;SQL;TypeScript")</f>
        <v>C;C++;Go;HTML/CSS;JavaScript;PHP;Python;SQL;TypeScript</v>
      </c>
      <c r="E9316" s="1" t="str">
        <f>IFERROR(__xludf.DUMMYFUNCTION("UNIQUE(SPLIT(B9316,"";""))"),"C")</f>
        <v>C</v>
      </c>
      <c r="F9316" s="1" t="str">
        <f>IFERROR(__xludf.DUMMYFUNCTION("""COMPUTED_VALUE"""),"C++")</f>
        <v>C++</v>
      </c>
      <c r="G9316" s="1" t="str">
        <f>IFERROR(__xludf.DUMMYFUNCTION("""COMPUTED_VALUE"""),"Go")</f>
        <v>Go</v>
      </c>
      <c r="H9316" s="1" t="str">
        <f>IFERROR(__xludf.DUMMYFUNCTION("""COMPUTED_VALUE"""),"HTML/CSS")</f>
        <v>HTML/CSS</v>
      </c>
      <c r="I9316" s="1" t="str">
        <f>IFERROR(__xludf.DUMMYFUNCTION("""COMPUTED_VALUE"""),"JavaScript")</f>
        <v>JavaScript</v>
      </c>
      <c r="J9316" s="1" t="str">
        <f>IFERROR(__xludf.DUMMYFUNCTION("""COMPUTED_VALUE"""),"PHP")</f>
        <v>PHP</v>
      </c>
      <c r="K9316" s="1" t="str">
        <f>IFERROR(__xludf.DUMMYFUNCTION("""COMPUTED_VALUE"""),"Python")</f>
        <v>Python</v>
      </c>
      <c r="L9316" s="1" t="str">
        <f>IFERROR(__xludf.DUMMYFUNCTION("""COMPUTED_VALUE"""),"SQL")</f>
        <v>SQL</v>
      </c>
      <c r="M9316" s="1" t="str">
        <f>IFERROR(__xludf.DUMMYFUNCTION("""COMPUTED_VALUE"""),"TypeScript")</f>
        <v>TypeScript</v>
      </c>
    </row>
    <row r="9317">
      <c r="B9317" s="1" t="str">
        <f>IFERROR(__xludf.DUMMYFUNCTION("""COMPUTED_VALUE"""),"C#;HTML/CSS;JavaScript;SQL;TypeScript")</f>
        <v>C#;HTML/CSS;JavaScript;SQL;TypeScript</v>
      </c>
      <c r="E9317" s="1" t="str">
        <f>IFERROR(__xludf.DUMMYFUNCTION("UNIQUE(SPLIT(B9317,"";""))"),"C#")</f>
        <v>C#</v>
      </c>
      <c r="F9317" s="1" t="str">
        <f>IFERROR(__xludf.DUMMYFUNCTION("""COMPUTED_VALUE"""),"HTML/CSS")</f>
        <v>HTML/CSS</v>
      </c>
      <c r="G9317" s="1" t="str">
        <f>IFERROR(__xludf.DUMMYFUNCTION("""COMPUTED_VALUE"""),"JavaScript")</f>
        <v>JavaScript</v>
      </c>
      <c r="H9317" s="1" t="str">
        <f>IFERROR(__xludf.DUMMYFUNCTION("""COMPUTED_VALUE"""),"SQL")</f>
        <v>SQL</v>
      </c>
      <c r="I9317" s="1" t="str">
        <f>IFERROR(__xludf.DUMMYFUNCTION("""COMPUTED_VALUE"""),"TypeScript")</f>
        <v>TypeScript</v>
      </c>
    </row>
    <row r="9318">
      <c r="B9318" s="1" t="str">
        <f>IFERROR(__xludf.DUMMYFUNCTION("""COMPUTED_VALUE"""),"JavaScript;Python")</f>
        <v>JavaScript;Python</v>
      </c>
      <c r="E9318" s="1" t="str">
        <f>IFERROR(__xludf.DUMMYFUNCTION("UNIQUE(SPLIT(B9318,"";""))"),"JavaScript")</f>
        <v>JavaScript</v>
      </c>
      <c r="F9318" s="1" t="str">
        <f>IFERROR(__xludf.DUMMYFUNCTION("""COMPUTED_VALUE"""),"Python")</f>
        <v>Python</v>
      </c>
    </row>
    <row r="9319">
      <c r="B9319" s="1" t="str">
        <f>IFERROR(__xludf.DUMMYFUNCTION("""COMPUTED_VALUE"""),"C;Go;R")</f>
        <v>C;Go;R</v>
      </c>
      <c r="E9319" s="1" t="str">
        <f>IFERROR(__xludf.DUMMYFUNCTION("UNIQUE(SPLIT(B9319,"";""))"),"C")</f>
        <v>C</v>
      </c>
      <c r="F9319" s="1" t="str">
        <f>IFERROR(__xludf.DUMMYFUNCTION("""COMPUTED_VALUE"""),"Go")</f>
        <v>Go</v>
      </c>
      <c r="G9319" s="1" t="str">
        <f>IFERROR(__xludf.DUMMYFUNCTION("""COMPUTED_VALUE"""),"R")</f>
        <v>R</v>
      </c>
    </row>
    <row r="9320">
      <c r="B9320" s="1" t="str">
        <f>IFERROR(__xludf.DUMMYFUNCTION("""COMPUTED_VALUE"""),"HTML/CSS;Java;JavaScript;PHP;Python;Ruby;SQL")</f>
        <v>HTML/CSS;Java;JavaScript;PHP;Python;Ruby;SQL</v>
      </c>
      <c r="E9320" s="1" t="str">
        <f>IFERROR(__xludf.DUMMYFUNCTION("UNIQUE(SPLIT(B9320,"";""))"),"HTML/CSS")</f>
        <v>HTML/CSS</v>
      </c>
      <c r="F9320" s="1" t="str">
        <f>IFERROR(__xludf.DUMMYFUNCTION("""COMPUTED_VALUE"""),"Java")</f>
        <v>Java</v>
      </c>
      <c r="G9320" s="1" t="str">
        <f>IFERROR(__xludf.DUMMYFUNCTION("""COMPUTED_VALUE"""),"JavaScript")</f>
        <v>JavaScript</v>
      </c>
      <c r="H9320" s="1" t="str">
        <f>IFERROR(__xludf.DUMMYFUNCTION("""COMPUTED_VALUE"""),"PHP")</f>
        <v>PHP</v>
      </c>
      <c r="I9320" s="1" t="str">
        <f>IFERROR(__xludf.DUMMYFUNCTION("""COMPUTED_VALUE"""),"Python")</f>
        <v>Python</v>
      </c>
      <c r="J9320" s="1" t="str">
        <f>IFERROR(__xludf.DUMMYFUNCTION("""COMPUTED_VALUE"""),"Ruby")</f>
        <v>Ruby</v>
      </c>
      <c r="K9320" s="1" t="str">
        <f>IFERROR(__xludf.DUMMYFUNCTION("""COMPUTED_VALUE"""),"SQL")</f>
        <v>SQL</v>
      </c>
    </row>
    <row r="9321">
      <c r="B9321" s="1" t="str">
        <f>IFERROR(__xludf.DUMMYFUNCTION("""COMPUTED_VALUE"""),"Bash/Shell/PowerShell;C#")</f>
        <v>Bash/Shell/PowerShell;C#</v>
      </c>
      <c r="E9321" s="1" t="str">
        <f>IFERROR(__xludf.DUMMYFUNCTION("UNIQUE(SPLIT(B9321,"";""))"),"Bash/Shell/PowerShell")</f>
        <v>Bash/Shell/PowerShell</v>
      </c>
      <c r="F9321" s="1" t="str">
        <f>IFERROR(__xludf.DUMMYFUNCTION("""COMPUTED_VALUE"""),"C#")</f>
        <v>C#</v>
      </c>
    </row>
    <row r="9322">
      <c r="B9322" s="1" t="str">
        <f>IFERROR(__xludf.DUMMYFUNCTION("""COMPUTED_VALUE"""),"C#;HTML/CSS;JavaScript;Python")</f>
        <v>C#;HTML/CSS;JavaScript;Python</v>
      </c>
      <c r="E9322" s="1" t="str">
        <f>IFERROR(__xludf.DUMMYFUNCTION("UNIQUE(SPLIT(B9322,"";""))"),"C#")</f>
        <v>C#</v>
      </c>
      <c r="F9322" s="1" t="str">
        <f>IFERROR(__xludf.DUMMYFUNCTION("""COMPUTED_VALUE"""),"HTML/CSS")</f>
        <v>HTML/CSS</v>
      </c>
      <c r="G9322" s="1" t="str">
        <f>IFERROR(__xludf.DUMMYFUNCTION("""COMPUTED_VALUE"""),"JavaScript")</f>
        <v>JavaScript</v>
      </c>
      <c r="H9322" s="1" t="str">
        <f>IFERROR(__xludf.DUMMYFUNCTION("""COMPUTED_VALUE"""),"Python")</f>
        <v>Python</v>
      </c>
    </row>
    <row r="9323">
      <c r="B9323" s="1" t="str">
        <f>IFERROR(__xludf.DUMMYFUNCTION("""COMPUTED_VALUE"""),"C#;SQL")</f>
        <v>C#;SQL</v>
      </c>
      <c r="E9323" s="1" t="str">
        <f>IFERROR(__xludf.DUMMYFUNCTION("UNIQUE(SPLIT(B9323,"";""))"),"C#")</f>
        <v>C#</v>
      </c>
      <c r="F9323" s="1" t="str">
        <f>IFERROR(__xludf.DUMMYFUNCTION("""COMPUTED_VALUE"""),"SQL")</f>
        <v>SQL</v>
      </c>
    </row>
    <row r="9324">
      <c r="B9324" s="1" t="str">
        <f>IFERROR(__xludf.DUMMYFUNCTION("""COMPUTED_VALUE"""),"C++;Python")</f>
        <v>C++;Python</v>
      </c>
      <c r="E9324" s="1" t="str">
        <f>IFERROR(__xludf.DUMMYFUNCTION("UNIQUE(SPLIT(B9324,"";""))"),"C++")</f>
        <v>C++</v>
      </c>
      <c r="F9324" s="1" t="str">
        <f>IFERROR(__xludf.DUMMYFUNCTION("""COMPUTED_VALUE"""),"Python")</f>
        <v>Python</v>
      </c>
    </row>
    <row r="9325">
      <c r="B9325" s="1" t="str">
        <f>IFERROR(__xludf.DUMMYFUNCTION("""COMPUTED_VALUE"""),"Elixir;JavaScript;Python;Ruby")</f>
        <v>Elixir;JavaScript;Python;Ruby</v>
      </c>
      <c r="E9325" s="1" t="str">
        <f>IFERROR(__xludf.DUMMYFUNCTION("UNIQUE(SPLIT(B9325,"";""))"),"Elixir")</f>
        <v>Elixir</v>
      </c>
      <c r="F9325" s="1" t="str">
        <f>IFERROR(__xludf.DUMMYFUNCTION("""COMPUTED_VALUE"""),"JavaScript")</f>
        <v>JavaScript</v>
      </c>
      <c r="G9325" s="1" t="str">
        <f>IFERROR(__xludf.DUMMYFUNCTION("""COMPUTED_VALUE"""),"Python")</f>
        <v>Python</v>
      </c>
      <c r="H9325" s="1" t="str">
        <f>IFERROR(__xludf.DUMMYFUNCTION("""COMPUTED_VALUE"""),"Ruby")</f>
        <v>Ruby</v>
      </c>
    </row>
    <row r="9326">
      <c r="B9326" s="1" t="str">
        <f>IFERROR(__xludf.DUMMYFUNCTION("""COMPUTED_VALUE"""),"C;Go;Python")</f>
        <v>C;Go;Python</v>
      </c>
      <c r="E9326" s="1" t="str">
        <f>IFERROR(__xludf.DUMMYFUNCTION("UNIQUE(SPLIT(B9326,"";""))"),"C")</f>
        <v>C</v>
      </c>
      <c r="F9326" s="1" t="str">
        <f>IFERROR(__xludf.DUMMYFUNCTION("""COMPUTED_VALUE"""),"Go")</f>
        <v>Go</v>
      </c>
      <c r="G9326" s="1" t="str">
        <f>IFERROR(__xludf.DUMMYFUNCTION("""COMPUTED_VALUE"""),"Python")</f>
        <v>Python</v>
      </c>
    </row>
    <row r="9327">
      <c r="B9327" s="1" t="str">
        <f>IFERROR(__xludf.DUMMYFUNCTION("""COMPUTED_VALUE"""),"Bash/Shell/PowerShell;C#;Go;HTML/CSS;Java;JavaScript;SQL;TypeScript")</f>
        <v>Bash/Shell/PowerShell;C#;Go;HTML/CSS;Java;JavaScript;SQL;TypeScript</v>
      </c>
      <c r="E9327" s="1" t="str">
        <f>IFERROR(__xludf.DUMMYFUNCTION("UNIQUE(SPLIT(B9327,"";""))"),"Bash/Shell/PowerShell")</f>
        <v>Bash/Shell/PowerShell</v>
      </c>
      <c r="F9327" s="1" t="str">
        <f>IFERROR(__xludf.DUMMYFUNCTION("""COMPUTED_VALUE"""),"C#")</f>
        <v>C#</v>
      </c>
      <c r="G9327" s="1" t="str">
        <f>IFERROR(__xludf.DUMMYFUNCTION("""COMPUTED_VALUE"""),"Go")</f>
        <v>Go</v>
      </c>
      <c r="H9327" s="1" t="str">
        <f>IFERROR(__xludf.DUMMYFUNCTION("""COMPUTED_VALUE"""),"HTML/CSS")</f>
        <v>HTML/CSS</v>
      </c>
      <c r="I9327" s="1" t="str">
        <f>IFERROR(__xludf.DUMMYFUNCTION("""COMPUTED_VALUE"""),"Java")</f>
        <v>Java</v>
      </c>
      <c r="J9327" s="1" t="str">
        <f>IFERROR(__xludf.DUMMYFUNCTION("""COMPUTED_VALUE"""),"JavaScript")</f>
        <v>JavaScript</v>
      </c>
      <c r="K9327" s="1" t="str">
        <f>IFERROR(__xludf.DUMMYFUNCTION("""COMPUTED_VALUE"""),"SQL")</f>
        <v>SQL</v>
      </c>
      <c r="L9327" s="1" t="str">
        <f>IFERROR(__xludf.DUMMYFUNCTION("""COMPUTED_VALUE"""),"TypeScript")</f>
        <v>TypeScript</v>
      </c>
    </row>
    <row r="9328">
      <c r="B9328" s="1" t="str">
        <f>IFERROR(__xludf.DUMMYFUNCTION("""COMPUTED_VALUE"""),"Bash/Shell/PowerShell;HTML/CSS;Java;JavaScript;PHP;Python;SQL")</f>
        <v>Bash/Shell/PowerShell;HTML/CSS;Java;JavaScript;PHP;Python;SQL</v>
      </c>
      <c r="E9328" s="1" t="str">
        <f>IFERROR(__xludf.DUMMYFUNCTION("UNIQUE(SPLIT(B9328,"";""))"),"Bash/Shell/PowerShell")</f>
        <v>Bash/Shell/PowerShell</v>
      </c>
      <c r="F9328" s="1" t="str">
        <f>IFERROR(__xludf.DUMMYFUNCTION("""COMPUTED_VALUE"""),"HTML/CSS")</f>
        <v>HTML/CSS</v>
      </c>
      <c r="G9328" s="1" t="str">
        <f>IFERROR(__xludf.DUMMYFUNCTION("""COMPUTED_VALUE"""),"Java")</f>
        <v>Java</v>
      </c>
      <c r="H9328" s="1" t="str">
        <f>IFERROR(__xludf.DUMMYFUNCTION("""COMPUTED_VALUE"""),"JavaScript")</f>
        <v>JavaScript</v>
      </c>
      <c r="I9328" s="1" t="str">
        <f>IFERROR(__xludf.DUMMYFUNCTION("""COMPUTED_VALUE"""),"PHP")</f>
        <v>PHP</v>
      </c>
      <c r="J9328" s="1" t="str">
        <f>IFERROR(__xludf.DUMMYFUNCTION("""COMPUTED_VALUE"""),"Python")</f>
        <v>Python</v>
      </c>
      <c r="K9328" s="1" t="str">
        <f>IFERROR(__xludf.DUMMYFUNCTION("""COMPUTED_VALUE"""),"SQL")</f>
        <v>SQL</v>
      </c>
    </row>
    <row r="9329">
      <c r="B9329" s="1" t="str">
        <f>IFERROR(__xludf.DUMMYFUNCTION("""COMPUTED_VALUE"""),"Bash/Shell/PowerShell;HTML/CSS;Java;JavaScript;Python;SQL")</f>
        <v>Bash/Shell/PowerShell;HTML/CSS;Java;JavaScript;Python;SQL</v>
      </c>
      <c r="E9329" s="1" t="str">
        <f>IFERROR(__xludf.DUMMYFUNCTION("UNIQUE(SPLIT(B9329,"";""))"),"Bash/Shell/PowerShell")</f>
        <v>Bash/Shell/PowerShell</v>
      </c>
      <c r="F9329" s="1" t="str">
        <f>IFERROR(__xludf.DUMMYFUNCTION("""COMPUTED_VALUE"""),"HTML/CSS")</f>
        <v>HTML/CSS</v>
      </c>
      <c r="G9329" s="1" t="str">
        <f>IFERROR(__xludf.DUMMYFUNCTION("""COMPUTED_VALUE"""),"Java")</f>
        <v>Java</v>
      </c>
      <c r="H9329" s="1" t="str">
        <f>IFERROR(__xludf.DUMMYFUNCTION("""COMPUTED_VALUE"""),"JavaScript")</f>
        <v>JavaScript</v>
      </c>
      <c r="I9329" s="1" t="str">
        <f>IFERROR(__xludf.DUMMYFUNCTION("""COMPUTED_VALUE"""),"Python")</f>
        <v>Python</v>
      </c>
      <c r="J9329" s="1" t="str">
        <f>IFERROR(__xludf.DUMMYFUNCTION("""COMPUTED_VALUE"""),"SQL")</f>
        <v>SQL</v>
      </c>
    </row>
    <row r="9330">
      <c r="B9330" s="1" t="str">
        <f>IFERROR(__xludf.DUMMYFUNCTION("""COMPUTED_VALUE"""),"C#;HTML/CSS;JavaScript;TypeScript;Other(s):")</f>
        <v>C#;HTML/CSS;JavaScript;TypeScript;Other(s):</v>
      </c>
      <c r="E9330" s="1" t="str">
        <f>IFERROR(__xludf.DUMMYFUNCTION("UNIQUE(SPLIT(B9330,"";""))"),"C#")</f>
        <v>C#</v>
      </c>
      <c r="F9330" s="1" t="str">
        <f>IFERROR(__xludf.DUMMYFUNCTION("""COMPUTED_VALUE"""),"HTML/CSS")</f>
        <v>HTML/CSS</v>
      </c>
      <c r="G9330" s="1" t="str">
        <f>IFERROR(__xludf.DUMMYFUNCTION("""COMPUTED_VALUE"""),"JavaScript")</f>
        <v>JavaScript</v>
      </c>
      <c r="H9330" s="1" t="str">
        <f>IFERROR(__xludf.DUMMYFUNCTION("""COMPUTED_VALUE"""),"TypeScript")</f>
        <v>TypeScript</v>
      </c>
      <c r="I9330" s="1" t="str">
        <f>IFERROR(__xludf.DUMMYFUNCTION("""COMPUTED_VALUE"""),"Other(s):")</f>
        <v>Other(s):</v>
      </c>
    </row>
    <row r="9331">
      <c r="B9331" s="1" t="str">
        <f>IFERROR(__xludf.DUMMYFUNCTION("""COMPUTED_VALUE"""),"HTML/CSS;PHP;Python")</f>
        <v>HTML/CSS;PHP;Python</v>
      </c>
      <c r="E9331" s="1" t="str">
        <f>IFERROR(__xludf.DUMMYFUNCTION("UNIQUE(SPLIT(B9331,"";""))"),"HTML/CSS")</f>
        <v>HTML/CSS</v>
      </c>
      <c r="F9331" s="1" t="str">
        <f>IFERROR(__xludf.DUMMYFUNCTION("""COMPUTED_VALUE"""),"PHP")</f>
        <v>PHP</v>
      </c>
      <c r="G9331" s="1" t="str">
        <f>IFERROR(__xludf.DUMMYFUNCTION("""COMPUTED_VALUE"""),"Python")</f>
        <v>Python</v>
      </c>
    </row>
    <row r="9332">
      <c r="B9332" s="1" t="str">
        <f>IFERROR(__xludf.DUMMYFUNCTION("""COMPUTED_VALUE"""),"Bash/Shell/PowerShell;Go;Python;Rust")</f>
        <v>Bash/Shell/PowerShell;Go;Python;Rust</v>
      </c>
      <c r="E9332" s="1" t="str">
        <f>IFERROR(__xludf.DUMMYFUNCTION("UNIQUE(SPLIT(B9332,"";""))"),"Bash/Shell/PowerShell")</f>
        <v>Bash/Shell/PowerShell</v>
      </c>
      <c r="F9332" s="1" t="str">
        <f>IFERROR(__xludf.DUMMYFUNCTION("""COMPUTED_VALUE"""),"Go")</f>
        <v>Go</v>
      </c>
      <c r="G9332" s="1" t="str">
        <f>IFERROR(__xludf.DUMMYFUNCTION("""COMPUTED_VALUE"""),"Python")</f>
        <v>Python</v>
      </c>
      <c r="H9332" s="1" t="str">
        <f>IFERROR(__xludf.DUMMYFUNCTION("""COMPUTED_VALUE"""),"Rust")</f>
        <v>Rust</v>
      </c>
    </row>
    <row r="9333">
      <c r="B9333" s="1" t="str">
        <f>IFERROR(__xludf.DUMMYFUNCTION("""COMPUTED_VALUE"""),"Bash/Shell/PowerShell;HTML/CSS;JavaScript;Python;R;SQL")</f>
        <v>Bash/Shell/PowerShell;HTML/CSS;JavaScript;Python;R;SQL</v>
      </c>
      <c r="E9333" s="1" t="str">
        <f>IFERROR(__xludf.DUMMYFUNCTION("UNIQUE(SPLIT(B9333,"";""))"),"Bash/Shell/PowerShell")</f>
        <v>Bash/Shell/PowerShell</v>
      </c>
      <c r="F9333" s="1" t="str">
        <f>IFERROR(__xludf.DUMMYFUNCTION("""COMPUTED_VALUE"""),"HTML/CSS")</f>
        <v>HTML/CSS</v>
      </c>
      <c r="G9333" s="1" t="str">
        <f>IFERROR(__xludf.DUMMYFUNCTION("""COMPUTED_VALUE"""),"JavaScript")</f>
        <v>JavaScript</v>
      </c>
      <c r="H9333" s="1" t="str">
        <f>IFERROR(__xludf.DUMMYFUNCTION("""COMPUTED_VALUE"""),"Python")</f>
        <v>Python</v>
      </c>
      <c r="I9333" s="1" t="str">
        <f>IFERROR(__xludf.DUMMYFUNCTION("""COMPUTED_VALUE"""),"R")</f>
        <v>R</v>
      </c>
      <c r="J9333" s="1" t="str">
        <f>IFERROR(__xludf.DUMMYFUNCTION("""COMPUTED_VALUE"""),"SQL")</f>
        <v>SQL</v>
      </c>
    </row>
    <row r="9334">
      <c r="B9334" s="1" t="str">
        <f>IFERROR(__xludf.DUMMYFUNCTION("""COMPUTED_VALUE"""),"C;C++;C#;Java;SQL")</f>
        <v>C;C++;C#;Java;SQL</v>
      </c>
      <c r="E9334" s="1" t="str">
        <f>IFERROR(__xludf.DUMMYFUNCTION("UNIQUE(SPLIT(B9334,"";""))"),"C")</f>
        <v>C</v>
      </c>
      <c r="F9334" s="1" t="str">
        <f>IFERROR(__xludf.DUMMYFUNCTION("""COMPUTED_VALUE"""),"C++")</f>
        <v>C++</v>
      </c>
      <c r="G9334" s="1" t="str">
        <f>IFERROR(__xludf.DUMMYFUNCTION("""COMPUTED_VALUE"""),"C#")</f>
        <v>C#</v>
      </c>
      <c r="H9334" s="1" t="str">
        <f>IFERROR(__xludf.DUMMYFUNCTION("""COMPUTED_VALUE"""),"Java")</f>
        <v>Java</v>
      </c>
      <c r="I9334" s="1" t="str">
        <f>IFERROR(__xludf.DUMMYFUNCTION("""COMPUTED_VALUE"""),"SQL")</f>
        <v>SQL</v>
      </c>
    </row>
    <row r="9335">
      <c r="B9335" s="1" t="str">
        <f>IFERROR(__xludf.DUMMYFUNCTION("""COMPUTED_VALUE"""),"C#;HTML/CSS;JavaScript;PHP;Python;TypeScript")</f>
        <v>C#;HTML/CSS;JavaScript;PHP;Python;TypeScript</v>
      </c>
      <c r="E9335" s="1" t="str">
        <f>IFERROR(__xludf.DUMMYFUNCTION("UNIQUE(SPLIT(B9335,"";""))"),"C#")</f>
        <v>C#</v>
      </c>
      <c r="F9335" s="1" t="str">
        <f>IFERROR(__xludf.DUMMYFUNCTION("""COMPUTED_VALUE"""),"HTML/CSS")</f>
        <v>HTML/CSS</v>
      </c>
      <c r="G9335" s="1" t="str">
        <f>IFERROR(__xludf.DUMMYFUNCTION("""COMPUTED_VALUE"""),"JavaScript")</f>
        <v>JavaScript</v>
      </c>
      <c r="H9335" s="1" t="str">
        <f>IFERROR(__xludf.DUMMYFUNCTION("""COMPUTED_VALUE"""),"PHP")</f>
        <v>PHP</v>
      </c>
      <c r="I9335" s="1" t="str">
        <f>IFERROR(__xludf.DUMMYFUNCTION("""COMPUTED_VALUE"""),"Python")</f>
        <v>Python</v>
      </c>
      <c r="J9335" s="1" t="str">
        <f>IFERROR(__xludf.DUMMYFUNCTION("""COMPUTED_VALUE"""),"TypeScript")</f>
        <v>TypeScript</v>
      </c>
    </row>
    <row r="9336">
      <c r="B9336" s="1" t="str">
        <f>IFERROR(__xludf.DUMMYFUNCTION("""COMPUTED_VALUE"""),"C#;HTML/CSS;Java;JavaScript;SQL;TypeScript")</f>
        <v>C#;HTML/CSS;Java;JavaScript;SQL;TypeScript</v>
      </c>
      <c r="E9336" s="1" t="str">
        <f>IFERROR(__xludf.DUMMYFUNCTION("UNIQUE(SPLIT(B9336,"";""))"),"C#")</f>
        <v>C#</v>
      </c>
      <c r="F9336" s="1" t="str">
        <f>IFERROR(__xludf.DUMMYFUNCTION("""COMPUTED_VALUE"""),"HTML/CSS")</f>
        <v>HTML/CSS</v>
      </c>
      <c r="G9336" s="1" t="str">
        <f>IFERROR(__xludf.DUMMYFUNCTION("""COMPUTED_VALUE"""),"Java")</f>
        <v>Java</v>
      </c>
      <c r="H9336" s="1" t="str">
        <f>IFERROR(__xludf.DUMMYFUNCTION("""COMPUTED_VALUE"""),"JavaScript")</f>
        <v>JavaScript</v>
      </c>
      <c r="I9336" s="1" t="str">
        <f>IFERROR(__xludf.DUMMYFUNCTION("""COMPUTED_VALUE"""),"SQL")</f>
        <v>SQL</v>
      </c>
      <c r="J9336" s="1" t="str">
        <f>IFERROR(__xludf.DUMMYFUNCTION("""COMPUTED_VALUE"""),"TypeScript")</f>
        <v>TypeScript</v>
      </c>
    </row>
    <row r="9337">
      <c r="B9337" s="1" t="str">
        <f>IFERROR(__xludf.DUMMYFUNCTION("""COMPUTED_VALUE"""),"Bash/Shell/PowerShell;HTML/CSS;JavaScript;Python;Ruby;Swift")</f>
        <v>Bash/Shell/PowerShell;HTML/CSS;JavaScript;Python;Ruby;Swift</v>
      </c>
      <c r="E9337" s="1" t="str">
        <f>IFERROR(__xludf.DUMMYFUNCTION("UNIQUE(SPLIT(B9337,"";""))"),"Bash/Shell/PowerShell")</f>
        <v>Bash/Shell/PowerShell</v>
      </c>
      <c r="F9337" s="1" t="str">
        <f>IFERROR(__xludf.DUMMYFUNCTION("""COMPUTED_VALUE"""),"HTML/CSS")</f>
        <v>HTML/CSS</v>
      </c>
      <c r="G9337" s="1" t="str">
        <f>IFERROR(__xludf.DUMMYFUNCTION("""COMPUTED_VALUE"""),"JavaScript")</f>
        <v>JavaScript</v>
      </c>
      <c r="H9337" s="1" t="str">
        <f>IFERROR(__xludf.DUMMYFUNCTION("""COMPUTED_VALUE"""),"Python")</f>
        <v>Python</v>
      </c>
      <c r="I9337" s="1" t="str">
        <f>IFERROR(__xludf.DUMMYFUNCTION("""COMPUTED_VALUE"""),"Ruby")</f>
        <v>Ruby</v>
      </c>
      <c r="J9337" s="1" t="str">
        <f>IFERROR(__xludf.DUMMYFUNCTION("""COMPUTED_VALUE"""),"Swift")</f>
        <v>Swift</v>
      </c>
    </row>
    <row r="9338">
      <c r="B9338" s="1" t="str">
        <f>IFERROR(__xludf.DUMMYFUNCTION("""COMPUTED_VALUE"""),"Bash/Shell/PowerShell;HTML/CSS;JavaScript;PHP;TypeScript")</f>
        <v>Bash/Shell/PowerShell;HTML/CSS;JavaScript;PHP;TypeScript</v>
      </c>
      <c r="E9338" s="1" t="str">
        <f>IFERROR(__xludf.DUMMYFUNCTION("UNIQUE(SPLIT(B9338,"";""))"),"Bash/Shell/PowerShell")</f>
        <v>Bash/Shell/PowerShell</v>
      </c>
      <c r="F9338" s="1" t="str">
        <f>IFERROR(__xludf.DUMMYFUNCTION("""COMPUTED_VALUE"""),"HTML/CSS")</f>
        <v>HTML/CSS</v>
      </c>
      <c r="G9338" s="1" t="str">
        <f>IFERROR(__xludf.DUMMYFUNCTION("""COMPUTED_VALUE"""),"JavaScript")</f>
        <v>JavaScript</v>
      </c>
      <c r="H9338" s="1" t="str">
        <f>IFERROR(__xludf.DUMMYFUNCTION("""COMPUTED_VALUE"""),"PHP")</f>
        <v>PHP</v>
      </c>
      <c r="I9338" s="1" t="str">
        <f>IFERROR(__xludf.DUMMYFUNCTION("""COMPUTED_VALUE"""),"TypeScript")</f>
        <v>TypeScript</v>
      </c>
    </row>
    <row r="9339">
      <c r="B9339" s="1" t="str">
        <f>IFERROR(__xludf.DUMMYFUNCTION("""COMPUTED_VALUE"""),"C#;HTML/CSS;JavaScript;PHP;SQL;TypeScript")</f>
        <v>C#;HTML/CSS;JavaScript;PHP;SQL;TypeScript</v>
      </c>
      <c r="E9339" s="1" t="str">
        <f>IFERROR(__xludf.DUMMYFUNCTION("UNIQUE(SPLIT(B9339,"";""))"),"C#")</f>
        <v>C#</v>
      </c>
      <c r="F9339" s="1" t="str">
        <f>IFERROR(__xludf.DUMMYFUNCTION("""COMPUTED_VALUE"""),"HTML/CSS")</f>
        <v>HTML/CSS</v>
      </c>
      <c r="G9339" s="1" t="str">
        <f>IFERROR(__xludf.DUMMYFUNCTION("""COMPUTED_VALUE"""),"JavaScript")</f>
        <v>JavaScript</v>
      </c>
      <c r="H9339" s="1" t="str">
        <f>IFERROR(__xludf.DUMMYFUNCTION("""COMPUTED_VALUE"""),"PHP")</f>
        <v>PHP</v>
      </c>
      <c r="I9339" s="1" t="str">
        <f>IFERROR(__xludf.DUMMYFUNCTION("""COMPUTED_VALUE"""),"SQL")</f>
        <v>SQL</v>
      </c>
      <c r="J9339" s="1" t="str">
        <f>IFERROR(__xludf.DUMMYFUNCTION("""COMPUTED_VALUE"""),"TypeScript")</f>
        <v>TypeScript</v>
      </c>
    </row>
    <row r="9340">
      <c r="B9340" s="1" t="str">
        <f>IFERROR(__xludf.DUMMYFUNCTION("""COMPUTED_VALUE"""),"C#;SQL")</f>
        <v>C#;SQL</v>
      </c>
      <c r="E9340" s="1" t="str">
        <f>IFERROR(__xludf.DUMMYFUNCTION("UNIQUE(SPLIT(B9340,"";""))"),"C#")</f>
        <v>C#</v>
      </c>
      <c r="F9340" s="1" t="str">
        <f>IFERROR(__xludf.DUMMYFUNCTION("""COMPUTED_VALUE"""),"SQL")</f>
        <v>SQL</v>
      </c>
    </row>
    <row r="9341">
      <c r="B9341" s="1" t="str">
        <f>IFERROR(__xludf.DUMMYFUNCTION("""COMPUTED_VALUE"""),"C#;HTML/CSS;JavaScript;SQL")</f>
        <v>C#;HTML/CSS;JavaScript;SQL</v>
      </c>
      <c r="E9341" s="1" t="str">
        <f>IFERROR(__xludf.DUMMYFUNCTION("UNIQUE(SPLIT(B9341,"";""))"),"C#")</f>
        <v>C#</v>
      </c>
      <c r="F9341" s="1" t="str">
        <f>IFERROR(__xludf.DUMMYFUNCTION("""COMPUTED_VALUE"""),"HTML/CSS")</f>
        <v>HTML/CSS</v>
      </c>
      <c r="G9341" s="1" t="str">
        <f>IFERROR(__xludf.DUMMYFUNCTION("""COMPUTED_VALUE"""),"JavaScript")</f>
        <v>JavaScript</v>
      </c>
      <c r="H9341" s="1" t="str">
        <f>IFERROR(__xludf.DUMMYFUNCTION("""COMPUTED_VALUE"""),"SQL")</f>
        <v>SQL</v>
      </c>
    </row>
    <row r="9342">
      <c r="B9342" s="1" t="str">
        <f>IFERROR(__xludf.DUMMYFUNCTION("""COMPUTED_VALUE"""),"Assembly;Bash/Shell/PowerShell;C;C++;C#;Dart;HTML/CSS;Java;JavaScript;Python;R;Rust;SQL;TypeScript")</f>
        <v>Assembly;Bash/Shell/PowerShell;C;C++;C#;Dart;HTML/CSS;Java;JavaScript;Python;R;Rust;SQL;TypeScript</v>
      </c>
      <c r="E9342" s="1" t="str">
        <f>IFERROR(__xludf.DUMMYFUNCTION("UNIQUE(SPLIT(B9342,"";""))"),"Assembly")</f>
        <v>Assembly</v>
      </c>
      <c r="F9342" s="1" t="str">
        <f>IFERROR(__xludf.DUMMYFUNCTION("""COMPUTED_VALUE"""),"Bash/Shell/PowerShell")</f>
        <v>Bash/Shell/PowerShell</v>
      </c>
      <c r="G9342" s="1" t="str">
        <f>IFERROR(__xludf.DUMMYFUNCTION("""COMPUTED_VALUE"""),"C")</f>
        <v>C</v>
      </c>
      <c r="H9342" s="1" t="str">
        <f>IFERROR(__xludf.DUMMYFUNCTION("""COMPUTED_VALUE"""),"C++")</f>
        <v>C++</v>
      </c>
      <c r="I9342" s="1" t="str">
        <f>IFERROR(__xludf.DUMMYFUNCTION("""COMPUTED_VALUE"""),"C#")</f>
        <v>C#</v>
      </c>
      <c r="J9342" s="1" t="str">
        <f>IFERROR(__xludf.DUMMYFUNCTION("""COMPUTED_VALUE"""),"Dart")</f>
        <v>Dart</v>
      </c>
      <c r="K9342" s="1" t="str">
        <f>IFERROR(__xludf.DUMMYFUNCTION("""COMPUTED_VALUE"""),"HTML/CSS")</f>
        <v>HTML/CSS</v>
      </c>
      <c r="L9342" s="1" t="str">
        <f>IFERROR(__xludf.DUMMYFUNCTION("""COMPUTED_VALUE"""),"Java")</f>
        <v>Java</v>
      </c>
      <c r="M9342" s="1" t="str">
        <f>IFERROR(__xludf.DUMMYFUNCTION("""COMPUTED_VALUE"""),"JavaScript")</f>
        <v>JavaScript</v>
      </c>
      <c r="N9342" s="1" t="str">
        <f>IFERROR(__xludf.DUMMYFUNCTION("""COMPUTED_VALUE"""),"Python")</f>
        <v>Python</v>
      </c>
      <c r="O9342" s="1" t="str">
        <f>IFERROR(__xludf.DUMMYFUNCTION("""COMPUTED_VALUE"""),"R")</f>
        <v>R</v>
      </c>
      <c r="P9342" s="1" t="str">
        <f>IFERROR(__xludf.DUMMYFUNCTION("""COMPUTED_VALUE"""),"Rust")</f>
        <v>Rust</v>
      </c>
      <c r="Q9342" s="1" t="str">
        <f>IFERROR(__xludf.DUMMYFUNCTION("""COMPUTED_VALUE"""),"SQL")</f>
        <v>SQL</v>
      </c>
      <c r="R9342" s="1" t="str">
        <f>IFERROR(__xludf.DUMMYFUNCTION("""COMPUTED_VALUE"""),"TypeScript")</f>
        <v>TypeScript</v>
      </c>
    </row>
    <row r="9343">
      <c r="B9343" s="1" t="str">
        <f>IFERROR(__xludf.DUMMYFUNCTION("""COMPUTED_VALUE"""),"Java;PHP;Rust")</f>
        <v>Java;PHP;Rust</v>
      </c>
      <c r="E9343" s="1" t="str">
        <f>IFERROR(__xludf.DUMMYFUNCTION("UNIQUE(SPLIT(B9343,"";""))"),"Java")</f>
        <v>Java</v>
      </c>
      <c r="F9343" s="1" t="str">
        <f>IFERROR(__xludf.DUMMYFUNCTION("""COMPUTED_VALUE"""),"PHP")</f>
        <v>PHP</v>
      </c>
      <c r="G9343" s="1" t="str">
        <f>IFERROR(__xludf.DUMMYFUNCTION("""COMPUTED_VALUE"""),"Rust")</f>
        <v>Rust</v>
      </c>
    </row>
    <row r="9344">
      <c r="B9344" s="1" t="str">
        <f>IFERROR(__xludf.DUMMYFUNCTION("""COMPUTED_VALUE"""),"Bash/Shell/PowerShell;Python;Other(s):")</f>
        <v>Bash/Shell/PowerShell;Python;Other(s):</v>
      </c>
      <c r="E9344" s="1" t="str">
        <f>IFERROR(__xludf.DUMMYFUNCTION("UNIQUE(SPLIT(B9344,"";""))"),"Bash/Shell/PowerShell")</f>
        <v>Bash/Shell/PowerShell</v>
      </c>
      <c r="F9344" s="1" t="str">
        <f>IFERROR(__xludf.DUMMYFUNCTION("""COMPUTED_VALUE"""),"Python")</f>
        <v>Python</v>
      </c>
      <c r="G9344" s="1" t="str">
        <f>IFERROR(__xludf.DUMMYFUNCTION("""COMPUTED_VALUE"""),"Other(s):")</f>
        <v>Other(s):</v>
      </c>
    </row>
    <row r="9345">
      <c r="B9345" s="1" t="str">
        <f>IFERROR(__xludf.DUMMYFUNCTION("""COMPUTED_VALUE"""),"Java;Python;R;VBA")</f>
        <v>Java;Python;R;VBA</v>
      </c>
      <c r="E9345" s="1" t="str">
        <f>IFERROR(__xludf.DUMMYFUNCTION("UNIQUE(SPLIT(B9345,"";""))"),"Java")</f>
        <v>Java</v>
      </c>
      <c r="F9345" s="1" t="str">
        <f>IFERROR(__xludf.DUMMYFUNCTION("""COMPUTED_VALUE"""),"Python")</f>
        <v>Python</v>
      </c>
      <c r="G9345" s="1" t="str">
        <f>IFERROR(__xludf.DUMMYFUNCTION("""COMPUTED_VALUE"""),"R")</f>
        <v>R</v>
      </c>
      <c r="H9345" s="1" t="str">
        <f>IFERROR(__xludf.DUMMYFUNCTION("""COMPUTED_VALUE"""),"VBA")</f>
        <v>VBA</v>
      </c>
    </row>
    <row r="9346">
      <c r="B9346" s="1" t="str">
        <f>IFERROR(__xludf.DUMMYFUNCTION("""COMPUTED_VALUE"""),"C++;C#;HTML/CSS;Java;JavaScript;PHP;Ruby;SQL")</f>
        <v>C++;C#;HTML/CSS;Java;JavaScript;PHP;Ruby;SQL</v>
      </c>
      <c r="E9346" s="1" t="str">
        <f>IFERROR(__xludf.DUMMYFUNCTION("UNIQUE(SPLIT(B9346,"";""))"),"C++")</f>
        <v>C++</v>
      </c>
      <c r="F9346" s="1" t="str">
        <f>IFERROR(__xludf.DUMMYFUNCTION("""COMPUTED_VALUE"""),"C#")</f>
        <v>C#</v>
      </c>
      <c r="G9346" s="1" t="str">
        <f>IFERROR(__xludf.DUMMYFUNCTION("""COMPUTED_VALUE"""),"HTML/CSS")</f>
        <v>HTML/CSS</v>
      </c>
      <c r="H9346" s="1" t="str">
        <f>IFERROR(__xludf.DUMMYFUNCTION("""COMPUTED_VALUE"""),"Java")</f>
        <v>Java</v>
      </c>
      <c r="I9346" s="1" t="str">
        <f>IFERROR(__xludf.DUMMYFUNCTION("""COMPUTED_VALUE"""),"JavaScript")</f>
        <v>JavaScript</v>
      </c>
      <c r="J9346" s="1" t="str">
        <f>IFERROR(__xludf.DUMMYFUNCTION("""COMPUTED_VALUE"""),"PHP")</f>
        <v>PHP</v>
      </c>
      <c r="K9346" s="1" t="str">
        <f>IFERROR(__xludf.DUMMYFUNCTION("""COMPUTED_VALUE"""),"Ruby")</f>
        <v>Ruby</v>
      </c>
      <c r="L9346" s="1" t="str">
        <f>IFERROR(__xludf.DUMMYFUNCTION("""COMPUTED_VALUE"""),"SQL")</f>
        <v>SQL</v>
      </c>
    </row>
    <row r="9347">
      <c r="B9347" s="1" t="str">
        <f>IFERROR(__xludf.DUMMYFUNCTION("""COMPUTED_VALUE"""),"Assembly;Bash/Shell/PowerShell;C;C++;Java;JavaScript;Python;SQL;Other(s):")</f>
        <v>Assembly;Bash/Shell/PowerShell;C;C++;Java;JavaScript;Python;SQL;Other(s):</v>
      </c>
      <c r="E9347" s="1" t="str">
        <f>IFERROR(__xludf.DUMMYFUNCTION("UNIQUE(SPLIT(B9347,"";""))"),"Assembly")</f>
        <v>Assembly</v>
      </c>
      <c r="F9347" s="1" t="str">
        <f>IFERROR(__xludf.DUMMYFUNCTION("""COMPUTED_VALUE"""),"Bash/Shell/PowerShell")</f>
        <v>Bash/Shell/PowerShell</v>
      </c>
      <c r="G9347" s="1" t="str">
        <f>IFERROR(__xludf.DUMMYFUNCTION("""COMPUTED_VALUE"""),"C")</f>
        <v>C</v>
      </c>
      <c r="H9347" s="1" t="str">
        <f>IFERROR(__xludf.DUMMYFUNCTION("""COMPUTED_VALUE"""),"C++")</f>
        <v>C++</v>
      </c>
      <c r="I9347" s="1" t="str">
        <f>IFERROR(__xludf.DUMMYFUNCTION("""COMPUTED_VALUE"""),"Java")</f>
        <v>Java</v>
      </c>
      <c r="J9347" s="1" t="str">
        <f>IFERROR(__xludf.DUMMYFUNCTION("""COMPUTED_VALUE"""),"JavaScript")</f>
        <v>JavaScript</v>
      </c>
      <c r="K9347" s="1" t="str">
        <f>IFERROR(__xludf.DUMMYFUNCTION("""COMPUTED_VALUE"""),"Python")</f>
        <v>Python</v>
      </c>
      <c r="L9347" s="1" t="str">
        <f>IFERROR(__xludf.DUMMYFUNCTION("""COMPUTED_VALUE"""),"SQL")</f>
        <v>SQL</v>
      </c>
      <c r="M9347" s="1" t="str">
        <f>IFERROR(__xludf.DUMMYFUNCTION("""COMPUTED_VALUE"""),"Other(s):")</f>
        <v>Other(s):</v>
      </c>
    </row>
    <row r="9348">
      <c r="B9348" s="1" t="str">
        <f>IFERROR(__xludf.DUMMYFUNCTION("""COMPUTED_VALUE"""),"C#;HTML/CSS;JavaScript;SQL")</f>
        <v>C#;HTML/CSS;JavaScript;SQL</v>
      </c>
      <c r="E9348" s="1" t="str">
        <f>IFERROR(__xludf.DUMMYFUNCTION("UNIQUE(SPLIT(B9348,"";""))"),"C#")</f>
        <v>C#</v>
      </c>
      <c r="F9348" s="1" t="str">
        <f>IFERROR(__xludf.DUMMYFUNCTION("""COMPUTED_VALUE"""),"HTML/CSS")</f>
        <v>HTML/CSS</v>
      </c>
      <c r="G9348" s="1" t="str">
        <f>IFERROR(__xludf.DUMMYFUNCTION("""COMPUTED_VALUE"""),"JavaScript")</f>
        <v>JavaScript</v>
      </c>
      <c r="H9348" s="1" t="str">
        <f>IFERROR(__xludf.DUMMYFUNCTION("""COMPUTED_VALUE"""),"SQL")</f>
        <v>SQL</v>
      </c>
    </row>
    <row r="9349">
      <c r="B9349" s="1" t="str">
        <f>IFERROR(__xludf.DUMMYFUNCTION("""COMPUTED_VALUE"""),"HTML/CSS;JavaScript;Python")</f>
        <v>HTML/CSS;JavaScript;Python</v>
      </c>
      <c r="E9349" s="1" t="str">
        <f>IFERROR(__xludf.DUMMYFUNCTION("UNIQUE(SPLIT(B9349,"";""))"),"HTML/CSS")</f>
        <v>HTML/CSS</v>
      </c>
      <c r="F9349" s="1" t="str">
        <f>IFERROR(__xludf.DUMMYFUNCTION("""COMPUTED_VALUE"""),"JavaScript")</f>
        <v>JavaScript</v>
      </c>
      <c r="G9349" s="1" t="str">
        <f>IFERROR(__xludf.DUMMYFUNCTION("""COMPUTED_VALUE"""),"Python")</f>
        <v>Python</v>
      </c>
    </row>
    <row r="9350">
      <c r="B9350" s="1" t="str">
        <f>IFERROR(__xludf.DUMMYFUNCTION("""COMPUTED_VALUE"""),"Bash/Shell/PowerShell;HTML/CSS;JavaScript;PHP;SQL")</f>
        <v>Bash/Shell/PowerShell;HTML/CSS;JavaScript;PHP;SQL</v>
      </c>
      <c r="E9350" s="1" t="str">
        <f>IFERROR(__xludf.DUMMYFUNCTION("UNIQUE(SPLIT(B9350,"";""))"),"Bash/Shell/PowerShell")</f>
        <v>Bash/Shell/PowerShell</v>
      </c>
      <c r="F9350" s="1" t="str">
        <f>IFERROR(__xludf.DUMMYFUNCTION("""COMPUTED_VALUE"""),"HTML/CSS")</f>
        <v>HTML/CSS</v>
      </c>
      <c r="G9350" s="1" t="str">
        <f>IFERROR(__xludf.DUMMYFUNCTION("""COMPUTED_VALUE"""),"JavaScript")</f>
        <v>JavaScript</v>
      </c>
      <c r="H9350" s="1" t="str">
        <f>IFERROR(__xludf.DUMMYFUNCTION("""COMPUTED_VALUE"""),"PHP")</f>
        <v>PHP</v>
      </c>
      <c r="I9350" s="1" t="str">
        <f>IFERROR(__xludf.DUMMYFUNCTION("""COMPUTED_VALUE"""),"SQL")</f>
        <v>SQL</v>
      </c>
    </row>
    <row r="9351">
      <c r="B9351" s="1" t="str">
        <f>IFERROR(__xludf.DUMMYFUNCTION("""COMPUTED_VALUE"""),"Java;SQL")</f>
        <v>Java;SQL</v>
      </c>
      <c r="E9351" s="1" t="str">
        <f>IFERROR(__xludf.DUMMYFUNCTION("UNIQUE(SPLIT(B9351,"";""))"),"Java")</f>
        <v>Java</v>
      </c>
      <c r="F9351" s="1" t="str">
        <f>IFERROR(__xludf.DUMMYFUNCTION("""COMPUTED_VALUE"""),"SQL")</f>
        <v>SQL</v>
      </c>
    </row>
    <row r="9352">
      <c r="B9352" s="1" t="str">
        <f>IFERROR(__xludf.DUMMYFUNCTION("""COMPUTED_VALUE"""),"HTML/CSS;JavaScript;TypeScript")</f>
        <v>HTML/CSS;JavaScript;TypeScript</v>
      </c>
      <c r="E9352" s="1" t="str">
        <f>IFERROR(__xludf.DUMMYFUNCTION("UNIQUE(SPLIT(B9352,"";""))"),"HTML/CSS")</f>
        <v>HTML/CSS</v>
      </c>
      <c r="F9352" s="1" t="str">
        <f>IFERROR(__xludf.DUMMYFUNCTION("""COMPUTED_VALUE"""),"JavaScript")</f>
        <v>JavaScript</v>
      </c>
      <c r="G9352" s="1" t="str">
        <f>IFERROR(__xludf.DUMMYFUNCTION("""COMPUTED_VALUE"""),"TypeScript")</f>
        <v>TypeScript</v>
      </c>
    </row>
    <row r="9353">
      <c r="B9353" s="1" t="str">
        <f>IFERROR(__xludf.DUMMYFUNCTION("""COMPUTED_VALUE"""),"Bash/Shell/PowerShell;JavaScript;Swift")</f>
        <v>Bash/Shell/PowerShell;JavaScript;Swift</v>
      </c>
      <c r="E9353" s="1" t="str">
        <f>IFERROR(__xludf.DUMMYFUNCTION("UNIQUE(SPLIT(B9353,"";""))"),"Bash/Shell/PowerShell")</f>
        <v>Bash/Shell/PowerShell</v>
      </c>
      <c r="F9353" s="1" t="str">
        <f>IFERROR(__xludf.DUMMYFUNCTION("""COMPUTED_VALUE"""),"JavaScript")</f>
        <v>JavaScript</v>
      </c>
      <c r="G9353" s="1" t="str">
        <f>IFERROR(__xludf.DUMMYFUNCTION("""COMPUTED_VALUE"""),"Swift")</f>
        <v>Swift</v>
      </c>
    </row>
    <row r="9354">
      <c r="B9354" s="1" t="str">
        <f>IFERROR(__xludf.DUMMYFUNCTION("""COMPUTED_VALUE"""),"C;C++;C#;Go;HTML/CSS;Java;JavaScript;PHP;TypeScript")</f>
        <v>C;C++;C#;Go;HTML/CSS;Java;JavaScript;PHP;TypeScript</v>
      </c>
      <c r="E9354" s="1" t="str">
        <f>IFERROR(__xludf.DUMMYFUNCTION("UNIQUE(SPLIT(B9354,"";""))"),"C")</f>
        <v>C</v>
      </c>
      <c r="F9354" s="1" t="str">
        <f>IFERROR(__xludf.DUMMYFUNCTION("""COMPUTED_VALUE"""),"C++")</f>
        <v>C++</v>
      </c>
      <c r="G9354" s="1" t="str">
        <f>IFERROR(__xludf.DUMMYFUNCTION("""COMPUTED_VALUE"""),"C#")</f>
        <v>C#</v>
      </c>
      <c r="H9354" s="1" t="str">
        <f>IFERROR(__xludf.DUMMYFUNCTION("""COMPUTED_VALUE"""),"Go")</f>
        <v>Go</v>
      </c>
      <c r="I9354" s="1" t="str">
        <f>IFERROR(__xludf.DUMMYFUNCTION("""COMPUTED_VALUE"""),"HTML/CSS")</f>
        <v>HTML/CSS</v>
      </c>
      <c r="J9354" s="1" t="str">
        <f>IFERROR(__xludf.DUMMYFUNCTION("""COMPUTED_VALUE"""),"Java")</f>
        <v>Java</v>
      </c>
      <c r="K9354" s="1" t="str">
        <f>IFERROR(__xludf.DUMMYFUNCTION("""COMPUTED_VALUE"""),"JavaScript")</f>
        <v>JavaScript</v>
      </c>
      <c r="L9354" s="1" t="str">
        <f>IFERROR(__xludf.DUMMYFUNCTION("""COMPUTED_VALUE"""),"PHP")</f>
        <v>PHP</v>
      </c>
      <c r="M9354" s="1" t="str">
        <f>IFERROR(__xludf.DUMMYFUNCTION("""COMPUTED_VALUE"""),"TypeScript")</f>
        <v>TypeScript</v>
      </c>
    </row>
    <row r="9355">
      <c r="B9355" s="1" t="str">
        <f>IFERROR(__xludf.DUMMYFUNCTION("""COMPUTED_VALUE"""),"Bash/Shell/PowerShell;Python;SQL")</f>
        <v>Bash/Shell/PowerShell;Python;SQL</v>
      </c>
      <c r="E9355" s="1" t="str">
        <f>IFERROR(__xludf.DUMMYFUNCTION("UNIQUE(SPLIT(B9355,"";""))"),"Bash/Shell/PowerShell")</f>
        <v>Bash/Shell/PowerShell</v>
      </c>
      <c r="F9355" s="1" t="str">
        <f>IFERROR(__xludf.DUMMYFUNCTION("""COMPUTED_VALUE"""),"Python")</f>
        <v>Python</v>
      </c>
      <c r="G9355" s="1" t="str">
        <f>IFERROR(__xludf.DUMMYFUNCTION("""COMPUTED_VALUE"""),"SQL")</f>
        <v>SQL</v>
      </c>
    </row>
    <row r="9356">
      <c r="B9356" s="1" t="str">
        <f>IFERROR(__xludf.DUMMYFUNCTION("""COMPUTED_VALUE"""),"C#;HTML/CSS;JavaScript;SQL")</f>
        <v>C#;HTML/CSS;JavaScript;SQL</v>
      </c>
      <c r="E9356" s="1" t="str">
        <f>IFERROR(__xludf.DUMMYFUNCTION("UNIQUE(SPLIT(B9356,"";""))"),"C#")</f>
        <v>C#</v>
      </c>
      <c r="F9356" s="1" t="str">
        <f>IFERROR(__xludf.DUMMYFUNCTION("""COMPUTED_VALUE"""),"HTML/CSS")</f>
        <v>HTML/CSS</v>
      </c>
      <c r="G9356" s="1" t="str">
        <f>IFERROR(__xludf.DUMMYFUNCTION("""COMPUTED_VALUE"""),"JavaScript")</f>
        <v>JavaScript</v>
      </c>
      <c r="H9356" s="1" t="str">
        <f>IFERROR(__xludf.DUMMYFUNCTION("""COMPUTED_VALUE"""),"SQL")</f>
        <v>SQL</v>
      </c>
    </row>
    <row r="9357">
      <c r="B9357" s="1" t="str">
        <f>IFERROR(__xludf.DUMMYFUNCTION("""COMPUTED_VALUE"""),"Python")</f>
        <v>Python</v>
      </c>
      <c r="E9357" s="1" t="str">
        <f>IFERROR(__xludf.DUMMYFUNCTION("UNIQUE(SPLIT(B9357,"";""))"),"Python")</f>
        <v>Python</v>
      </c>
    </row>
    <row r="9358">
      <c r="B9358" s="1" t="str">
        <f>IFERROR(__xludf.DUMMYFUNCTION("""COMPUTED_VALUE"""),"C;C++;C#;Python")</f>
        <v>C;C++;C#;Python</v>
      </c>
      <c r="E9358" s="1" t="str">
        <f>IFERROR(__xludf.DUMMYFUNCTION("UNIQUE(SPLIT(B9358,"";""))"),"C")</f>
        <v>C</v>
      </c>
      <c r="F9358" s="1" t="str">
        <f>IFERROR(__xludf.DUMMYFUNCTION("""COMPUTED_VALUE"""),"C++")</f>
        <v>C++</v>
      </c>
      <c r="G9358" s="1" t="str">
        <f>IFERROR(__xludf.DUMMYFUNCTION("""COMPUTED_VALUE"""),"C#")</f>
        <v>C#</v>
      </c>
      <c r="H9358" s="1" t="str">
        <f>IFERROR(__xludf.DUMMYFUNCTION("""COMPUTED_VALUE"""),"Python")</f>
        <v>Python</v>
      </c>
    </row>
    <row r="9359">
      <c r="B9359" s="1" t="str">
        <f>IFERROR(__xludf.DUMMYFUNCTION("""COMPUTED_VALUE"""),"HTML/CSS;Java;JavaScript;SQL")</f>
        <v>HTML/CSS;Java;JavaScript;SQL</v>
      </c>
      <c r="E9359" s="1" t="str">
        <f>IFERROR(__xludf.DUMMYFUNCTION("UNIQUE(SPLIT(B9359,"";""))"),"HTML/CSS")</f>
        <v>HTML/CSS</v>
      </c>
      <c r="F9359" s="1" t="str">
        <f>IFERROR(__xludf.DUMMYFUNCTION("""COMPUTED_VALUE"""),"Java")</f>
        <v>Java</v>
      </c>
      <c r="G9359" s="1" t="str">
        <f>IFERROR(__xludf.DUMMYFUNCTION("""COMPUTED_VALUE"""),"JavaScript")</f>
        <v>JavaScript</v>
      </c>
      <c r="H9359" s="1" t="str">
        <f>IFERROR(__xludf.DUMMYFUNCTION("""COMPUTED_VALUE"""),"SQL")</f>
        <v>SQL</v>
      </c>
    </row>
    <row r="9360">
      <c r="B9360" s="1" t="str">
        <f>IFERROR(__xludf.DUMMYFUNCTION("""COMPUTED_VALUE"""),"C#;SQL")</f>
        <v>C#;SQL</v>
      </c>
      <c r="E9360" s="1" t="str">
        <f>IFERROR(__xludf.DUMMYFUNCTION("UNIQUE(SPLIT(B9360,"";""))"),"C#")</f>
        <v>C#</v>
      </c>
      <c r="F9360" s="1" t="str">
        <f>IFERROR(__xludf.DUMMYFUNCTION("""COMPUTED_VALUE"""),"SQL")</f>
        <v>SQL</v>
      </c>
    </row>
    <row r="9361">
      <c r="B9361" s="1" t="str">
        <f>IFERROR(__xludf.DUMMYFUNCTION("""COMPUTED_VALUE"""),"C++;Go;Java;JavaScript;Python;Ruby;Rust;Scala;SQL;TypeScript")</f>
        <v>C++;Go;Java;JavaScript;Python;Ruby;Rust;Scala;SQL;TypeScript</v>
      </c>
      <c r="E9361" s="1" t="str">
        <f>IFERROR(__xludf.DUMMYFUNCTION("UNIQUE(SPLIT(B9361,"";""))"),"C++")</f>
        <v>C++</v>
      </c>
      <c r="F9361" s="1" t="str">
        <f>IFERROR(__xludf.DUMMYFUNCTION("""COMPUTED_VALUE"""),"Go")</f>
        <v>Go</v>
      </c>
      <c r="G9361" s="1" t="str">
        <f>IFERROR(__xludf.DUMMYFUNCTION("""COMPUTED_VALUE"""),"Java")</f>
        <v>Java</v>
      </c>
      <c r="H9361" s="1" t="str">
        <f>IFERROR(__xludf.DUMMYFUNCTION("""COMPUTED_VALUE"""),"JavaScript")</f>
        <v>JavaScript</v>
      </c>
      <c r="I9361" s="1" t="str">
        <f>IFERROR(__xludf.DUMMYFUNCTION("""COMPUTED_VALUE"""),"Python")</f>
        <v>Python</v>
      </c>
      <c r="J9361" s="1" t="str">
        <f>IFERROR(__xludf.DUMMYFUNCTION("""COMPUTED_VALUE"""),"Ruby")</f>
        <v>Ruby</v>
      </c>
      <c r="K9361" s="1" t="str">
        <f>IFERROR(__xludf.DUMMYFUNCTION("""COMPUTED_VALUE"""),"Rust")</f>
        <v>Rust</v>
      </c>
      <c r="L9361" s="1" t="str">
        <f>IFERROR(__xludf.DUMMYFUNCTION("""COMPUTED_VALUE"""),"Scala")</f>
        <v>Scala</v>
      </c>
      <c r="M9361" s="1" t="str">
        <f>IFERROR(__xludf.DUMMYFUNCTION("""COMPUTED_VALUE"""),"SQL")</f>
        <v>SQL</v>
      </c>
      <c r="N9361" s="1" t="str">
        <f>IFERROR(__xludf.DUMMYFUNCTION("""COMPUTED_VALUE"""),"TypeScript")</f>
        <v>TypeScript</v>
      </c>
    </row>
    <row r="9362">
      <c r="B9362" s="1" t="str">
        <f>IFERROR(__xludf.DUMMYFUNCTION("""COMPUTED_VALUE"""),"C++;HTML/CSS;JavaScript;PHP;Swift")</f>
        <v>C++;HTML/CSS;JavaScript;PHP;Swift</v>
      </c>
      <c r="E9362" s="1" t="str">
        <f>IFERROR(__xludf.DUMMYFUNCTION("UNIQUE(SPLIT(B9362,"";""))"),"C++")</f>
        <v>C++</v>
      </c>
      <c r="F9362" s="1" t="str">
        <f>IFERROR(__xludf.DUMMYFUNCTION("""COMPUTED_VALUE"""),"HTML/CSS")</f>
        <v>HTML/CSS</v>
      </c>
      <c r="G9362" s="1" t="str">
        <f>IFERROR(__xludf.DUMMYFUNCTION("""COMPUTED_VALUE"""),"JavaScript")</f>
        <v>JavaScript</v>
      </c>
      <c r="H9362" s="1" t="str">
        <f>IFERROR(__xludf.DUMMYFUNCTION("""COMPUTED_VALUE"""),"PHP")</f>
        <v>PHP</v>
      </c>
      <c r="I9362" s="1" t="str">
        <f>IFERROR(__xludf.DUMMYFUNCTION("""COMPUTED_VALUE"""),"Swift")</f>
        <v>Swift</v>
      </c>
    </row>
    <row r="9363">
      <c r="B9363" s="1" t="str">
        <f>IFERROR(__xludf.DUMMYFUNCTION("""COMPUTED_VALUE"""),"C#;HTML/CSS;JavaScript;SQL;TypeScript")</f>
        <v>C#;HTML/CSS;JavaScript;SQL;TypeScript</v>
      </c>
      <c r="E9363" s="1" t="str">
        <f>IFERROR(__xludf.DUMMYFUNCTION("UNIQUE(SPLIT(B9363,"";""))"),"C#")</f>
        <v>C#</v>
      </c>
      <c r="F9363" s="1" t="str">
        <f>IFERROR(__xludf.DUMMYFUNCTION("""COMPUTED_VALUE"""),"HTML/CSS")</f>
        <v>HTML/CSS</v>
      </c>
      <c r="G9363" s="1" t="str">
        <f>IFERROR(__xludf.DUMMYFUNCTION("""COMPUTED_VALUE"""),"JavaScript")</f>
        <v>JavaScript</v>
      </c>
      <c r="H9363" s="1" t="str">
        <f>IFERROR(__xludf.DUMMYFUNCTION("""COMPUTED_VALUE"""),"SQL")</f>
        <v>SQL</v>
      </c>
      <c r="I9363" s="1" t="str">
        <f>IFERROR(__xludf.DUMMYFUNCTION("""COMPUTED_VALUE"""),"TypeScript")</f>
        <v>TypeScript</v>
      </c>
    </row>
    <row r="9364">
      <c r="B9364" s="1" t="str">
        <f>IFERROR(__xludf.DUMMYFUNCTION("""COMPUTED_VALUE"""),"C#;HTML/CSS;JavaScript;SQL;TypeScript")</f>
        <v>C#;HTML/CSS;JavaScript;SQL;TypeScript</v>
      </c>
      <c r="E9364" s="1" t="str">
        <f>IFERROR(__xludf.DUMMYFUNCTION("UNIQUE(SPLIT(B9364,"";""))"),"C#")</f>
        <v>C#</v>
      </c>
      <c r="F9364" s="1" t="str">
        <f>IFERROR(__xludf.DUMMYFUNCTION("""COMPUTED_VALUE"""),"HTML/CSS")</f>
        <v>HTML/CSS</v>
      </c>
      <c r="G9364" s="1" t="str">
        <f>IFERROR(__xludf.DUMMYFUNCTION("""COMPUTED_VALUE"""),"JavaScript")</f>
        <v>JavaScript</v>
      </c>
      <c r="H9364" s="1" t="str">
        <f>IFERROR(__xludf.DUMMYFUNCTION("""COMPUTED_VALUE"""),"SQL")</f>
        <v>SQL</v>
      </c>
      <c r="I9364" s="1" t="str">
        <f>IFERROR(__xludf.DUMMYFUNCTION("""COMPUTED_VALUE"""),"TypeScript")</f>
        <v>TypeScript</v>
      </c>
    </row>
    <row r="9365">
      <c r="B9365" s="1" t="str">
        <f>IFERROR(__xludf.DUMMYFUNCTION("""COMPUTED_VALUE"""),"Dart;JavaScript;SQL;TypeScript")</f>
        <v>Dart;JavaScript;SQL;TypeScript</v>
      </c>
      <c r="E9365" s="1" t="str">
        <f>IFERROR(__xludf.DUMMYFUNCTION("UNIQUE(SPLIT(B9365,"";""))"),"Dart")</f>
        <v>Dart</v>
      </c>
      <c r="F9365" s="1" t="str">
        <f>IFERROR(__xludf.DUMMYFUNCTION("""COMPUTED_VALUE"""),"JavaScript")</f>
        <v>JavaScript</v>
      </c>
      <c r="G9365" s="1" t="str">
        <f>IFERROR(__xludf.DUMMYFUNCTION("""COMPUTED_VALUE"""),"SQL")</f>
        <v>SQL</v>
      </c>
      <c r="H9365" s="1" t="str">
        <f>IFERROR(__xludf.DUMMYFUNCTION("""COMPUTED_VALUE"""),"TypeScript")</f>
        <v>TypeScript</v>
      </c>
    </row>
    <row r="9366">
      <c r="B9366" s="1" t="str">
        <f>IFERROR(__xludf.DUMMYFUNCTION("""COMPUTED_VALUE"""),"Bash/Shell/PowerShell;HTML/CSS;Java;JavaScript")</f>
        <v>Bash/Shell/PowerShell;HTML/CSS;Java;JavaScript</v>
      </c>
      <c r="E9366" s="1" t="str">
        <f>IFERROR(__xludf.DUMMYFUNCTION("UNIQUE(SPLIT(B9366,"";""))"),"Bash/Shell/PowerShell")</f>
        <v>Bash/Shell/PowerShell</v>
      </c>
      <c r="F9366" s="1" t="str">
        <f>IFERROR(__xludf.DUMMYFUNCTION("""COMPUTED_VALUE"""),"HTML/CSS")</f>
        <v>HTML/CSS</v>
      </c>
      <c r="G9366" s="1" t="str">
        <f>IFERROR(__xludf.DUMMYFUNCTION("""COMPUTED_VALUE"""),"Java")</f>
        <v>Java</v>
      </c>
      <c r="H9366" s="1" t="str">
        <f>IFERROR(__xludf.DUMMYFUNCTION("""COMPUTED_VALUE"""),"JavaScript")</f>
        <v>JavaScript</v>
      </c>
    </row>
    <row r="9367">
      <c r="B9367" s="1" t="str">
        <f>IFERROR(__xludf.DUMMYFUNCTION("""COMPUTED_VALUE"""),"Bash/Shell/PowerShell;C#;HTML/CSS;Java;JavaScript;PHP;SQL")</f>
        <v>Bash/Shell/PowerShell;C#;HTML/CSS;Java;JavaScript;PHP;SQL</v>
      </c>
      <c r="E9367" s="1" t="str">
        <f>IFERROR(__xludf.DUMMYFUNCTION("UNIQUE(SPLIT(B9367,"";""))"),"Bash/Shell/PowerShell")</f>
        <v>Bash/Shell/PowerShell</v>
      </c>
      <c r="F9367" s="1" t="str">
        <f>IFERROR(__xludf.DUMMYFUNCTION("""COMPUTED_VALUE"""),"C#")</f>
        <v>C#</v>
      </c>
      <c r="G9367" s="1" t="str">
        <f>IFERROR(__xludf.DUMMYFUNCTION("""COMPUTED_VALUE"""),"HTML/CSS")</f>
        <v>HTML/CSS</v>
      </c>
      <c r="H9367" s="1" t="str">
        <f>IFERROR(__xludf.DUMMYFUNCTION("""COMPUTED_VALUE"""),"Java")</f>
        <v>Java</v>
      </c>
      <c r="I9367" s="1" t="str">
        <f>IFERROR(__xludf.DUMMYFUNCTION("""COMPUTED_VALUE"""),"JavaScript")</f>
        <v>JavaScript</v>
      </c>
      <c r="J9367" s="1" t="str">
        <f>IFERROR(__xludf.DUMMYFUNCTION("""COMPUTED_VALUE"""),"PHP")</f>
        <v>PHP</v>
      </c>
      <c r="K9367" s="1" t="str">
        <f>IFERROR(__xludf.DUMMYFUNCTION("""COMPUTED_VALUE"""),"SQL")</f>
        <v>SQL</v>
      </c>
    </row>
    <row r="9368">
      <c r="B9368" s="1" t="str">
        <f>IFERROR(__xludf.DUMMYFUNCTION("""COMPUTED_VALUE"""),"HTML/CSS;Java;JavaScript;SQL")</f>
        <v>HTML/CSS;Java;JavaScript;SQL</v>
      </c>
      <c r="E9368" s="1" t="str">
        <f>IFERROR(__xludf.DUMMYFUNCTION("UNIQUE(SPLIT(B9368,"";""))"),"HTML/CSS")</f>
        <v>HTML/CSS</v>
      </c>
      <c r="F9368" s="1" t="str">
        <f>IFERROR(__xludf.DUMMYFUNCTION("""COMPUTED_VALUE"""),"Java")</f>
        <v>Java</v>
      </c>
      <c r="G9368" s="1" t="str">
        <f>IFERROR(__xludf.DUMMYFUNCTION("""COMPUTED_VALUE"""),"JavaScript")</f>
        <v>JavaScript</v>
      </c>
      <c r="H9368" s="1" t="str">
        <f>IFERROR(__xludf.DUMMYFUNCTION("""COMPUTED_VALUE"""),"SQL")</f>
        <v>SQL</v>
      </c>
    </row>
    <row r="9369">
      <c r="B9369" s="1" t="str">
        <f>IFERROR(__xludf.DUMMYFUNCTION("""COMPUTED_VALUE"""),"Dart;Java;Kotlin;PHP;Swift")</f>
        <v>Dart;Java;Kotlin;PHP;Swift</v>
      </c>
      <c r="E9369" s="1" t="str">
        <f>IFERROR(__xludf.DUMMYFUNCTION("UNIQUE(SPLIT(B9369,"";""))"),"Dart")</f>
        <v>Dart</v>
      </c>
      <c r="F9369" s="1" t="str">
        <f>IFERROR(__xludf.DUMMYFUNCTION("""COMPUTED_VALUE"""),"Java")</f>
        <v>Java</v>
      </c>
      <c r="G9369" s="1" t="str">
        <f>IFERROR(__xludf.DUMMYFUNCTION("""COMPUTED_VALUE"""),"Kotlin")</f>
        <v>Kotlin</v>
      </c>
      <c r="H9369" s="1" t="str">
        <f>IFERROR(__xludf.DUMMYFUNCTION("""COMPUTED_VALUE"""),"PHP")</f>
        <v>PHP</v>
      </c>
      <c r="I9369" s="1" t="str">
        <f>IFERROR(__xludf.DUMMYFUNCTION("""COMPUTED_VALUE"""),"Swift")</f>
        <v>Swift</v>
      </c>
    </row>
    <row r="9370">
      <c r="B9370" s="1" t="str">
        <f>IFERROR(__xludf.DUMMYFUNCTION("""COMPUTED_VALUE"""),"C++;C#;JavaScript;SQL;TypeScript")</f>
        <v>C++;C#;JavaScript;SQL;TypeScript</v>
      </c>
      <c r="E9370" s="1" t="str">
        <f>IFERROR(__xludf.DUMMYFUNCTION("UNIQUE(SPLIT(B9370,"";""))"),"C++")</f>
        <v>C++</v>
      </c>
      <c r="F9370" s="1" t="str">
        <f>IFERROR(__xludf.DUMMYFUNCTION("""COMPUTED_VALUE"""),"C#")</f>
        <v>C#</v>
      </c>
      <c r="G9370" s="1" t="str">
        <f>IFERROR(__xludf.DUMMYFUNCTION("""COMPUTED_VALUE"""),"JavaScript")</f>
        <v>JavaScript</v>
      </c>
      <c r="H9370" s="1" t="str">
        <f>IFERROR(__xludf.DUMMYFUNCTION("""COMPUTED_VALUE"""),"SQL")</f>
        <v>SQL</v>
      </c>
      <c r="I9370" s="1" t="str">
        <f>IFERROR(__xludf.DUMMYFUNCTION("""COMPUTED_VALUE"""),"TypeScript")</f>
        <v>TypeScript</v>
      </c>
    </row>
    <row r="9371">
      <c r="B9371" s="1" t="str">
        <f>IFERROR(__xludf.DUMMYFUNCTION("""COMPUTED_VALUE"""),"C#;HTML/CSS;JavaScript;Python;SQL")</f>
        <v>C#;HTML/CSS;JavaScript;Python;SQL</v>
      </c>
      <c r="E9371" s="1" t="str">
        <f>IFERROR(__xludf.DUMMYFUNCTION("UNIQUE(SPLIT(B9371,"";""))"),"C#")</f>
        <v>C#</v>
      </c>
      <c r="F9371" s="1" t="str">
        <f>IFERROR(__xludf.DUMMYFUNCTION("""COMPUTED_VALUE"""),"HTML/CSS")</f>
        <v>HTML/CSS</v>
      </c>
      <c r="G9371" s="1" t="str">
        <f>IFERROR(__xludf.DUMMYFUNCTION("""COMPUTED_VALUE"""),"JavaScript")</f>
        <v>JavaScript</v>
      </c>
      <c r="H9371" s="1" t="str">
        <f>IFERROR(__xludf.DUMMYFUNCTION("""COMPUTED_VALUE"""),"Python")</f>
        <v>Python</v>
      </c>
      <c r="I9371" s="1" t="str">
        <f>IFERROR(__xludf.DUMMYFUNCTION("""COMPUTED_VALUE"""),"SQL")</f>
        <v>SQL</v>
      </c>
    </row>
    <row r="9372">
      <c r="B9372" s="1" t="str">
        <f>IFERROR(__xludf.DUMMYFUNCTION("""COMPUTED_VALUE"""),"Assembly;Bash/Shell/PowerShell;C;C++;HTML/CSS;Java;Python;R;SQL")</f>
        <v>Assembly;Bash/Shell/PowerShell;C;C++;HTML/CSS;Java;Python;R;SQL</v>
      </c>
      <c r="E9372" s="1" t="str">
        <f>IFERROR(__xludf.DUMMYFUNCTION("UNIQUE(SPLIT(B9372,"";""))"),"Assembly")</f>
        <v>Assembly</v>
      </c>
      <c r="F9372" s="1" t="str">
        <f>IFERROR(__xludf.DUMMYFUNCTION("""COMPUTED_VALUE"""),"Bash/Shell/PowerShell")</f>
        <v>Bash/Shell/PowerShell</v>
      </c>
      <c r="G9372" s="1" t="str">
        <f>IFERROR(__xludf.DUMMYFUNCTION("""COMPUTED_VALUE"""),"C")</f>
        <v>C</v>
      </c>
      <c r="H9372" s="1" t="str">
        <f>IFERROR(__xludf.DUMMYFUNCTION("""COMPUTED_VALUE"""),"C++")</f>
        <v>C++</v>
      </c>
      <c r="I9372" s="1" t="str">
        <f>IFERROR(__xludf.DUMMYFUNCTION("""COMPUTED_VALUE"""),"HTML/CSS")</f>
        <v>HTML/CSS</v>
      </c>
      <c r="J9372" s="1" t="str">
        <f>IFERROR(__xludf.DUMMYFUNCTION("""COMPUTED_VALUE"""),"Java")</f>
        <v>Java</v>
      </c>
      <c r="K9372" s="1" t="str">
        <f>IFERROR(__xludf.DUMMYFUNCTION("""COMPUTED_VALUE"""),"Python")</f>
        <v>Python</v>
      </c>
      <c r="L9372" s="1" t="str">
        <f>IFERROR(__xludf.DUMMYFUNCTION("""COMPUTED_VALUE"""),"R")</f>
        <v>R</v>
      </c>
      <c r="M9372" s="1" t="str">
        <f>IFERROR(__xludf.DUMMYFUNCTION("""COMPUTED_VALUE"""),"SQL")</f>
        <v>SQL</v>
      </c>
    </row>
    <row r="9373">
      <c r="B9373" s="1" t="str">
        <f>IFERROR(__xludf.DUMMYFUNCTION("""COMPUTED_VALUE"""),"Bash/Shell/PowerShell;HTML/CSS;JavaScript;Kotlin;SQL;WebAssembly")</f>
        <v>Bash/Shell/PowerShell;HTML/CSS;JavaScript;Kotlin;SQL;WebAssembly</v>
      </c>
      <c r="E9373" s="1" t="str">
        <f>IFERROR(__xludf.DUMMYFUNCTION("UNIQUE(SPLIT(B9373,"";""))"),"Bash/Shell/PowerShell")</f>
        <v>Bash/Shell/PowerShell</v>
      </c>
      <c r="F9373" s="1" t="str">
        <f>IFERROR(__xludf.DUMMYFUNCTION("""COMPUTED_VALUE"""),"HTML/CSS")</f>
        <v>HTML/CSS</v>
      </c>
      <c r="G9373" s="1" t="str">
        <f>IFERROR(__xludf.DUMMYFUNCTION("""COMPUTED_VALUE"""),"JavaScript")</f>
        <v>JavaScript</v>
      </c>
      <c r="H9373" s="1" t="str">
        <f>IFERROR(__xludf.DUMMYFUNCTION("""COMPUTED_VALUE"""),"Kotlin")</f>
        <v>Kotlin</v>
      </c>
      <c r="I9373" s="1" t="str">
        <f>IFERROR(__xludf.DUMMYFUNCTION("""COMPUTED_VALUE"""),"SQL")</f>
        <v>SQL</v>
      </c>
      <c r="J9373" s="1" t="str">
        <f>IFERROR(__xludf.DUMMYFUNCTION("""COMPUTED_VALUE"""),"WebAssembly")</f>
        <v>WebAssembly</v>
      </c>
    </row>
    <row r="9374">
      <c r="B9374" s="1" t="str">
        <f>IFERROR(__xludf.DUMMYFUNCTION("""COMPUTED_VALUE"""),"HTML/CSS;JavaScript;TypeScript")</f>
        <v>HTML/CSS;JavaScript;TypeScript</v>
      </c>
      <c r="E9374" s="1" t="str">
        <f>IFERROR(__xludf.DUMMYFUNCTION("UNIQUE(SPLIT(B9374,"";""))"),"HTML/CSS")</f>
        <v>HTML/CSS</v>
      </c>
      <c r="F9374" s="1" t="str">
        <f>IFERROR(__xludf.DUMMYFUNCTION("""COMPUTED_VALUE"""),"JavaScript")</f>
        <v>JavaScript</v>
      </c>
      <c r="G9374" s="1" t="str">
        <f>IFERROR(__xludf.DUMMYFUNCTION("""COMPUTED_VALUE"""),"TypeScript")</f>
        <v>TypeScript</v>
      </c>
    </row>
    <row r="9375">
      <c r="B9375" s="1" t="str">
        <f>IFERROR(__xludf.DUMMYFUNCTION("""COMPUTED_VALUE"""),"Bash/Shell/PowerShell;Go;Python;Other(s):")</f>
        <v>Bash/Shell/PowerShell;Go;Python;Other(s):</v>
      </c>
      <c r="E9375" s="1" t="str">
        <f>IFERROR(__xludf.DUMMYFUNCTION("UNIQUE(SPLIT(B9375,"";""))"),"Bash/Shell/PowerShell")</f>
        <v>Bash/Shell/PowerShell</v>
      </c>
      <c r="F9375" s="1" t="str">
        <f>IFERROR(__xludf.DUMMYFUNCTION("""COMPUTED_VALUE"""),"Go")</f>
        <v>Go</v>
      </c>
      <c r="G9375" s="1" t="str">
        <f>IFERROR(__xludf.DUMMYFUNCTION("""COMPUTED_VALUE"""),"Python")</f>
        <v>Python</v>
      </c>
      <c r="H9375" s="1" t="str">
        <f>IFERROR(__xludf.DUMMYFUNCTION("""COMPUTED_VALUE"""),"Other(s):")</f>
        <v>Other(s):</v>
      </c>
    </row>
    <row r="9376">
      <c r="B9376" s="1" t="str">
        <f>IFERROR(__xludf.DUMMYFUNCTION("""COMPUTED_VALUE"""),"HTML/CSS;JavaScript;Python")</f>
        <v>HTML/CSS;JavaScript;Python</v>
      </c>
      <c r="E9376" s="1" t="str">
        <f>IFERROR(__xludf.DUMMYFUNCTION("UNIQUE(SPLIT(B9376,"";""))"),"HTML/CSS")</f>
        <v>HTML/CSS</v>
      </c>
      <c r="F9376" s="1" t="str">
        <f>IFERROR(__xludf.DUMMYFUNCTION("""COMPUTED_VALUE"""),"JavaScript")</f>
        <v>JavaScript</v>
      </c>
      <c r="G9376" s="1" t="str">
        <f>IFERROR(__xludf.DUMMYFUNCTION("""COMPUTED_VALUE"""),"Python")</f>
        <v>Python</v>
      </c>
    </row>
    <row r="9377">
      <c r="B9377" s="1" t="str">
        <f>IFERROR(__xludf.DUMMYFUNCTION("""COMPUTED_VALUE"""),"C;C++;C#;HTML/CSS;Java;JavaScript;PHP;Python;SQL;TypeScript;VBA")</f>
        <v>C;C++;C#;HTML/CSS;Java;JavaScript;PHP;Python;SQL;TypeScript;VBA</v>
      </c>
      <c r="E9377" s="1" t="str">
        <f>IFERROR(__xludf.DUMMYFUNCTION("UNIQUE(SPLIT(B9377,"";""))"),"C")</f>
        <v>C</v>
      </c>
      <c r="F9377" s="1" t="str">
        <f>IFERROR(__xludf.DUMMYFUNCTION("""COMPUTED_VALUE"""),"C++")</f>
        <v>C++</v>
      </c>
      <c r="G9377" s="1" t="str">
        <f>IFERROR(__xludf.DUMMYFUNCTION("""COMPUTED_VALUE"""),"C#")</f>
        <v>C#</v>
      </c>
      <c r="H9377" s="1" t="str">
        <f>IFERROR(__xludf.DUMMYFUNCTION("""COMPUTED_VALUE"""),"HTML/CSS")</f>
        <v>HTML/CSS</v>
      </c>
      <c r="I9377" s="1" t="str">
        <f>IFERROR(__xludf.DUMMYFUNCTION("""COMPUTED_VALUE"""),"Java")</f>
        <v>Java</v>
      </c>
      <c r="J9377" s="1" t="str">
        <f>IFERROR(__xludf.DUMMYFUNCTION("""COMPUTED_VALUE"""),"JavaScript")</f>
        <v>JavaScript</v>
      </c>
      <c r="K9377" s="1" t="str">
        <f>IFERROR(__xludf.DUMMYFUNCTION("""COMPUTED_VALUE"""),"PHP")</f>
        <v>PHP</v>
      </c>
      <c r="L9377" s="1" t="str">
        <f>IFERROR(__xludf.DUMMYFUNCTION("""COMPUTED_VALUE"""),"Python")</f>
        <v>Python</v>
      </c>
      <c r="M9377" s="1" t="str">
        <f>IFERROR(__xludf.DUMMYFUNCTION("""COMPUTED_VALUE"""),"SQL")</f>
        <v>SQL</v>
      </c>
      <c r="N9377" s="1" t="str">
        <f>IFERROR(__xludf.DUMMYFUNCTION("""COMPUTED_VALUE"""),"TypeScript")</f>
        <v>TypeScript</v>
      </c>
      <c r="O9377" s="1" t="str">
        <f>IFERROR(__xludf.DUMMYFUNCTION("""COMPUTED_VALUE"""),"VBA")</f>
        <v>VBA</v>
      </c>
    </row>
    <row r="9378">
      <c r="B9378" s="1" t="str">
        <f>IFERROR(__xludf.DUMMYFUNCTION("""COMPUTED_VALUE"""),"C#;F#;HTML/CSS;JavaScript;SQL")</f>
        <v>C#;F#;HTML/CSS;JavaScript;SQL</v>
      </c>
      <c r="E9378" s="1" t="str">
        <f>IFERROR(__xludf.DUMMYFUNCTION("UNIQUE(SPLIT(B9378,"";""))"),"C#")</f>
        <v>C#</v>
      </c>
      <c r="F9378" s="1" t="str">
        <f>IFERROR(__xludf.DUMMYFUNCTION("""COMPUTED_VALUE"""),"F#")</f>
        <v>F#</v>
      </c>
      <c r="G9378" s="1" t="str">
        <f>IFERROR(__xludf.DUMMYFUNCTION("""COMPUTED_VALUE"""),"HTML/CSS")</f>
        <v>HTML/CSS</v>
      </c>
      <c r="H9378" s="1" t="str">
        <f>IFERROR(__xludf.DUMMYFUNCTION("""COMPUTED_VALUE"""),"JavaScript")</f>
        <v>JavaScript</v>
      </c>
      <c r="I9378" s="1" t="str">
        <f>IFERROR(__xludf.DUMMYFUNCTION("""COMPUTED_VALUE"""),"SQL")</f>
        <v>SQL</v>
      </c>
    </row>
    <row r="9379">
      <c r="B9379" s="1" t="str">
        <f>IFERROR(__xludf.DUMMYFUNCTION("""COMPUTED_VALUE"""),"Assembly;Bash/Shell/PowerShell;C;C#;Elixir;Go;HTML/CSS;JavaScript;Kotlin;Python;R;Ruby;Rust;SQL;Swift;TypeScript;WebAssembly")</f>
        <v>Assembly;Bash/Shell/PowerShell;C;C#;Elixir;Go;HTML/CSS;JavaScript;Kotlin;Python;R;Ruby;Rust;SQL;Swift;TypeScript;WebAssembly</v>
      </c>
      <c r="E9379" s="1" t="str">
        <f>IFERROR(__xludf.DUMMYFUNCTION("UNIQUE(SPLIT(B9379,"";""))"),"Assembly")</f>
        <v>Assembly</v>
      </c>
      <c r="F9379" s="1" t="str">
        <f>IFERROR(__xludf.DUMMYFUNCTION("""COMPUTED_VALUE"""),"Bash/Shell/PowerShell")</f>
        <v>Bash/Shell/PowerShell</v>
      </c>
      <c r="G9379" s="1" t="str">
        <f>IFERROR(__xludf.DUMMYFUNCTION("""COMPUTED_VALUE"""),"C")</f>
        <v>C</v>
      </c>
      <c r="H9379" s="1" t="str">
        <f>IFERROR(__xludf.DUMMYFUNCTION("""COMPUTED_VALUE"""),"C#")</f>
        <v>C#</v>
      </c>
      <c r="I9379" s="1" t="str">
        <f>IFERROR(__xludf.DUMMYFUNCTION("""COMPUTED_VALUE"""),"Elixir")</f>
        <v>Elixir</v>
      </c>
      <c r="J9379" s="1" t="str">
        <f>IFERROR(__xludf.DUMMYFUNCTION("""COMPUTED_VALUE"""),"Go")</f>
        <v>Go</v>
      </c>
      <c r="K9379" s="1" t="str">
        <f>IFERROR(__xludf.DUMMYFUNCTION("""COMPUTED_VALUE"""),"HTML/CSS")</f>
        <v>HTML/CSS</v>
      </c>
      <c r="L9379" s="1" t="str">
        <f>IFERROR(__xludf.DUMMYFUNCTION("""COMPUTED_VALUE"""),"JavaScript")</f>
        <v>JavaScript</v>
      </c>
      <c r="M9379" s="1" t="str">
        <f>IFERROR(__xludf.DUMMYFUNCTION("""COMPUTED_VALUE"""),"Kotlin")</f>
        <v>Kotlin</v>
      </c>
      <c r="N9379" s="1" t="str">
        <f>IFERROR(__xludf.DUMMYFUNCTION("""COMPUTED_VALUE"""),"Python")</f>
        <v>Python</v>
      </c>
      <c r="O9379" s="1" t="str">
        <f>IFERROR(__xludf.DUMMYFUNCTION("""COMPUTED_VALUE"""),"R")</f>
        <v>R</v>
      </c>
      <c r="P9379" s="1" t="str">
        <f>IFERROR(__xludf.DUMMYFUNCTION("""COMPUTED_VALUE"""),"Ruby")</f>
        <v>Ruby</v>
      </c>
      <c r="Q9379" s="1" t="str">
        <f>IFERROR(__xludf.DUMMYFUNCTION("""COMPUTED_VALUE"""),"Rust")</f>
        <v>Rust</v>
      </c>
      <c r="R9379" s="1" t="str">
        <f>IFERROR(__xludf.DUMMYFUNCTION("""COMPUTED_VALUE"""),"SQL")</f>
        <v>SQL</v>
      </c>
      <c r="S9379" s="1" t="str">
        <f>IFERROR(__xludf.DUMMYFUNCTION("""COMPUTED_VALUE"""),"Swift")</f>
        <v>Swift</v>
      </c>
      <c r="T9379" s="1" t="str">
        <f>IFERROR(__xludf.DUMMYFUNCTION("""COMPUTED_VALUE"""),"TypeScript")</f>
        <v>TypeScript</v>
      </c>
      <c r="U9379" s="1" t="str">
        <f>IFERROR(__xludf.DUMMYFUNCTION("""COMPUTED_VALUE"""),"WebAssembly")</f>
        <v>WebAssembly</v>
      </c>
    </row>
    <row r="9380">
      <c r="B9380" s="1" t="str">
        <f>IFERROR(__xludf.DUMMYFUNCTION("""COMPUTED_VALUE"""),"Bash/Shell/PowerShell;C;C++;HTML/CSS;JavaScript;Python")</f>
        <v>Bash/Shell/PowerShell;C;C++;HTML/CSS;JavaScript;Python</v>
      </c>
      <c r="E9380" s="1" t="str">
        <f>IFERROR(__xludf.DUMMYFUNCTION("UNIQUE(SPLIT(B9380,"";""))"),"Bash/Shell/PowerShell")</f>
        <v>Bash/Shell/PowerShell</v>
      </c>
      <c r="F9380" s="1" t="str">
        <f>IFERROR(__xludf.DUMMYFUNCTION("""COMPUTED_VALUE"""),"C")</f>
        <v>C</v>
      </c>
      <c r="G9380" s="1" t="str">
        <f>IFERROR(__xludf.DUMMYFUNCTION("""COMPUTED_VALUE"""),"C++")</f>
        <v>C++</v>
      </c>
      <c r="H9380" s="1" t="str">
        <f>IFERROR(__xludf.DUMMYFUNCTION("""COMPUTED_VALUE"""),"HTML/CSS")</f>
        <v>HTML/CSS</v>
      </c>
      <c r="I9380" s="1" t="str">
        <f>IFERROR(__xludf.DUMMYFUNCTION("""COMPUTED_VALUE"""),"JavaScript")</f>
        <v>JavaScript</v>
      </c>
      <c r="J9380" s="1" t="str">
        <f>IFERROR(__xludf.DUMMYFUNCTION("""COMPUTED_VALUE"""),"Python")</f>
        <v>Python</v>
      </c>
    </row>
    <row r="9381">
      <c r="B9381" s="1" t="str">
        <f>IFERROR(__xludf.DUMMYFUNCTION("""COMPUTED_VALUE"""),"Java;JavaScript;PHP;SQL")</f>
        <v>Java;JavaScript;PHP;SQL</v>
      </c>
      <c r="E9381" s="1" t="str">
        <f>IFERROR(__xludf.DUMMYFUNCTION("UNIQUE(SPLIT(B9381,"";""))"),"Java")</f>
        <v>Java</v>
      </c>
      <c r="F9381" s="1" t="str">
        <f>IFERROR(__xludf.DUMMYFUNCTION("""COMPUTED_VALUE"""),"JavaScript")</f>
        <v>JavaScript</v>
      </c>
      <c r="G9381" s="1" t="str">
        <f>IFERROR(__xludf.DUMMYFUNCTION("""COMPUTED_VALUE"""),"PHP")</f>
        <v>PHP</v>
      </c>
      <c r="H9381" s="1" t="str">
        <f>IFERROR(__xludf.DUMMYFUNCTION("""COMPUTED_VALUE"""),"SQL")</f>
        <v>SQL</v>
      </c>
    </row>
    <row r="9382">
      <c r="B9382" s="1" t="str">
        <f>IFERROR(__xludf.DUMMYFUNCTION("""COMPUTED_VALUE"""),"C++;HTML/CSS;Java;JavaScript;PHP;SQL;TypeScript")</f>
        <v>C++;HTML/CSS;Java;JavaScript;PHP;SQL;TypeScript</v>
      </c>
      <c r="E9382" s="1" t="str">
        <f>IFERROR(__xludf.DUMMYFUNCTION("UNIQUE(SPLIT(B9382,"";""))"),"C++")</f>
        <v>C++</v>
      </c>
      <c r="F9382" s="1" t="str">
        <f>IFERROR(__xludf.DUMMYFUNCTION("""COMPUTED_VALUE"""),"HTML/CSS")</f>
        <v>HTML/CSS</v>
      </c>
      <c r="G9382" s="1" t="str">
        <f>IFERROR(__xludf.DUMMYFUNCTION("""COMPUTED_VALUE"""),"Java")</f>
        <v>Java</v>
      </c>
      <c r="H9382" s="1" t="str">
        <f>IFERROR(__xludf.DUMMYFUNCTION("""COMPUTED_VALUE"""),"JavaScript")</f>
        <v>JavaScript</v>
      </c>
      <c r="I9382" s="1" t="str">
        <f>IFERROR(__xludf.DUMMYFUNCTION("""COMPUTED_VALUE"""),"PHP")</f>
        <v>PHP</v>
      </c>
      <c r="J9382" s="1" t="str">
        <f>IFERROR(__xludf.DUMMYFUNCTION("""COMPUTED_VALUE"""),"SQL")</f>
        <v>SQL</v>
      </c>
      <c r="K9382" s="1" t="str">
        <f>IFERROR(__xludf.DUMMYFUNCTION("""COMPUTED_VALUE"""),"TypeScript")</f>
        <v>TypeScript</v>
      </c>
    </row>
    <row r="9383">
      <c r="B9383" s="1" t="str">
        <f>IFERROR(__xludf.DUMMYFUNCTION("""COMPUTED_VALUE"""),"Bash/Shell/PowerShell;HTML/CSS;Java;JavaScript;PHP;SQL;VBA")</f>
        <v>Bash/Shell/PowerShell;HTML/CSS;Java;JavaScript;PHP;SQL;VBA</v>
      </c>
      <c r="E9383" s="1" t="str">
        <f>IFERROR(__xludf.DUMMYFUNCTION("UNIQUE(SPLIT(B9383,"";""))"),"Bash/Shell/PowerShell")</f>
        <v>Bash/Shell/PowerShell</v>
      </c>
      <c r="F9383" s="1" t="str">
        <f>IFERROR(__xludf.DUMMYFUNCTION("""COMPUTED_VALUE"""),"HTML/CSS")</f>
        <v>HTML/CSS</v>
      </c>
      <c r="G9383" s="1" t="str">
        <f>IFERROR(__xludf.DUMMYFUNCTION("""COMPUTED_VALUE"""),"Java")</f>
        <v>Java</v>
      </c>
      <c r="H9383" s="1" t="str">
        <f>IFERROR(__xludf.DUMMYFUNCTION("""COMPUTED_VALUE"""),"JavaScript")</f>
        <v>JavaScript</v>
      </c>
      <c r="I9383" s="1" t="str">
        <f>IFERROR(__xludf.DUMMYFUNCTION("""COMPUTED_VALUE"""),"PHP")</f>
        <v>PHP</v>
      </c>
      <c r="J9383" s="1" t="str">
        <f>IFERROR(__xludf.DUMMYFUNCTION("""COMPUTED_VALUE"""),"SQL")</f>
        <v>SQL</v>
      </c>
      <c r="K9383" s="1" t="str">
        <f>IFERROR(__xludf.DUMMYFUNCTION("""COMPUTED_VALUE"""),"VBA")</f>
        <v>VBA</v>
      </c>
    </row>
    <row r="9384">
      <c r="B9384" s="1" t="str">
        <f>IFERROR(__xludf.DUMMYFUNCTION("""COMPUTED_VALUE"""),"Bash/Shell/PowerShell;Clojure;Python;R")</f>
        <v>Bash/Shell/PowerShell;Clojure;Python;R</v>
      </c>
      <c r="E9384" s="1" t="str">
        <f>IFERROR(__xludf.DUMMYFUNCTION("UNIQUE(SPLIT(B9384,"";""))"),"Bash/Shell/PowerShell")</f>
        <v>Bash/Shell/PowerShell</v>
      </c>
      <c r="F9384" s="1" t="str">
        <f>IFERROR(__xludf.DUMMYFUNCTION("""COMPUTED_VALUE"""),"Clojure")</f>
        <v>Clojure</v>
      </c>
      <c r="G9384" s="1" t="str">
        <f>IFERROR(__xludf.DUMMYFUNCTION("""COMPUTED_VALUE"""),"Python")</f>
        <v>Python</v>
      </c>
      <c r="H9384" s="1" t="str">
        <f>IFERROR(__xludf.DUMMYFUNCTION("""COMPUTED_VALUE"""),"R")</f>
        <v>R</v>
      </c>
    </row>
    <row r="9385">
      <c r="B9385" s="1" t="str">
        <f>IFERROR(__xludf.DUMMYFUNCTION("""COMPUTED_VALUE"""),"Bash/Shell/PowerShell;C#;HTML/CSS;JavaScript;SQL")</f>
        <v>Bash/Shell/PowerShell;C#;HTML/CSS;JavaScript;SQL</v>
      </c>
      <c r="E9385" s="1" t="str">
        <f>IFERROR(__xludf.DUMMYFUNCTION("UNIQUE(SPLIT(B9385,"";""))"),"Bash/Shell/PowerShell")</f>
        <v>Bash/Shell/PowerShell</v>
      </c>
      <c r="F9385" s="1" t="str">
        <f>IFERROR(__xludf.DUMMYFUNCTION("""COMPUTED_VALUE"""),"C#")</f>
        <v>C#</v>
      </c>
      <c r="G9385" s="1" t="str">
        <f>IFERROR(__xludf.DUMMYFUNCTION("""COMPUTED_VALUE"""),"HTML/CSS")</f>
        <v>HTML/CSS</v>
      </c>
      <c r="H9385" s="1" t="str">
        <f>IFERROR(__xludf.DUMMYFUNCTION("""COMPUTED_VALUE"""),"JavaScript")</f>
        <v>JavaScript</v>
      </c>
      <c r="I9385" s="1" t="str">
        <f>IFERROR(__xludf.DUMMYFUNCTION("""COMPUTED_VALUE"""),"SQL")</f>
        <v>SQL</v>
      </c>
    </row>
    <row r="9386">
      <c r="B9386" s="1" t="str">
        <f>IFERROR(__xludf.DUMMYFUNCTION("""COMPUTED_VALUE"""),"Clojure;JavaScript")</f>
        <v>Clojure;JavaScript</v>
      </c>
      <c r="E9386" s="1" t="str">
        <f>IFERROR(__xludf.DUMMYFUNCTION("UNIQUE(SPLIT(B9386,"";""))"),"Clojure")</f>
        <v>Clojure</v>
      </c>
      <c r="F9386" s="1" t="str">
        <f>IFERROR(__xludf.DUMMYFUNCTION("""COMPUTED_VALUE"""),"JavaScript")</f>
        <v>JavaScript</v>
      </c>
    </row>
    <row r="9387">
      <c r="B9387" s="1" t="str">
        <f>IFERROR(__xludf.DUMMYFUNCTION("""COMPUTED_VALUE"""),"Bash/Shell/PowerShell;Java;Python")</f>
        <v>Bash/Shell/PowerShell;Java;Python</v>
      </c>
      <c r="E9387" s="1" t="str">
        <f>IFERROR(__xludf.DUMMYFUNCTION("UNIQUE(SPLIT(B9387,"";""))"),"Bash/Shell/PowerShell")</f>
        <v>Bash/Shell/PowerShell</v>
      </c>
      <c r="F9387" s="1" t="str">
        <f>IFERROR(__xludf.DUMMYFUNCTION("""COMPUTED_VALUE"""),"Java")</f>
        <v>Java</v>
      </c>
      <c r="G9387" s="1" t="str">
        <f>IFERROR(__xludf.DUMMYFUNCTION("""COMPUTED_VALUE"""),"Python")</f>
        <v>Python</v>
      </c>
    </row>
    <row r="9388">
      <c r="B9388" s="1" t="str">
        <f>IFERROR(__xludf.DUMMYFUNCTION("""COMPUTED_VALUE"""),"C#")</f>
        <v>C#</v>
      </c>
      <c r="E9388" s="1" t="str">
        <f>IFERROR(__xludf.DUMMYFUNCTION("UNIQUE(SPLIT(B9388,"";""))"),"C#")</f>
        <v>C#</v>
      </c>
    </row>
    <row r="9389">
      <c r="B9389" s="1" t="str">
        <f>IFERROR(__xludf.DUMMYFUNCTION("""COMPUTED_VALUE"""),"JavaScript;Objective-C;Swift")</f>
        <v>JavaScript;Objective-C;Swift</v>
      </c>
      <c r="E9389" s="1" t="str">
        <f>IFERROR(__xludf.DUMMYFUNCTION("UNIQUE(SPLIT(B9389,"";""))"),"JavaScript")</f>
        <v>JavaScript</v>
      </c>
      <c r="F9389" s="1" t="str">
        <f>IFERROR(__xludf.DUMMYFUNCTION("""COMPUTED_VALUE"""),"Objective-C")</f>
        <v>Objective-C</v>
      </c>
      <c r="G9389" s="1" t="str">
        <f>IFERROR(__xludf.DUMMYFUNCTION("""COMPUTED_VALUE"""),"Swift")</f>
        <v>Swift</v>
      </c>
    </row>
    <row r="9390">
      <c r="B9390" s="1" t="str">
        <f>IFERROR(__xludf.DUMMYFUNCTION("""COMPUTED_VALUE"""),"C#;HTML/CSS;Java;JavaScript;Objective-C;Python")</f>
        <v>C#;HTML/CSS;Java;JavaScript;Objective-C;Python</v>
      </c>
      <c r="E9390" s="1" t="str">
        <f>IFERROR(__xludf.DUMMYFUNCTION("UNIQUE(SPLIT(B9390,"";""))"),"C#")</f>
        <v>C#</v>
      </c>
      <c r="F9390" s="1" t="str">
        <f>IFERROR(__xludf.DUMMYFUNCTION("""COMPUTED_VALUE"""),"HTML/CSS")</f>
        <v>HTML/CSS</v>
      </c>
      <c r="G9390" s="1" t="str">
        <f>IFERROR(__xludf.DUMMYFUNCTION("""COMPUTED_VALUE"""),"Java")</f>
        <v>Java</v>
      </c>
      <c r="H9390" s="1" t="str">
        <f>IFERROR(__xludf.DUMMYFUNCTION("""COMPUTED_VALUE"""),"JavaScript")</f>
        <v>JavaScript</v>
      </c>
      <c r="I9390" s="1" t="str">
        <f>IFERROR(__xludf.DUMMYFUNCTION("""COMPUTED_VALUE"""),"Objective-C")</f>
        <v>Objective-C</v>
      </c>
      <c r="J9390" s="1" t="str">
        <f>IFERROR(__xludf.DUMMYFUNCTION("""COMPUTED_VALUE"""),"Python")</f>
        <v>Python</v>
      </c>
    </row>
    <row r="9391">
      <c r="B9391" s="1" t="str">
        <f>IFERROR(__xludf.DUMMYFUNCTION("""COMPUTED_VALUE"""),"C#;SQL;Other(s):")</f>
        <v>C#;SQL;Other(s):</v>
      </c>
      <c r="E9391" s="1" t="str">
        <f>IFERROR(__xludf.DUMMYFUNCTION("UNIQUE(SPLIT(B9391,"";""))"),"C#")</f>
        <v>C#</v>
      </c>
      <c r="F9391" s="1" t="str">
        <f>IFERROR(__xludf.DUMMYFUNCTION("""COMPUTED_VALUE"""),"SQL")</f>
        <v>SQL</v>
      </c>
      <c r="G9391" s="1" t="str">
        <f>IFERROR(__xludf.DUMMYFUNCTION("""COMPUTED_VALUE"""),"Other(s):")</f>
        <v>Other(s):</v>
      </c>
    </row>
    <row r="9392">
      <c r="B9392" s="1" t="str">
        <f>IFERROR(__xludf.DUMMYFUNCTION("""COMPUTED_VALUE"""),"Assembly;Bash/Shell/PowerShell;C;HTML/CSS;Java;JavaScript;PHP;SQL")</f>
        <v>Assembly;Bash/Shell/PowerShell;C;HTML/CSS;Java;JavaScript;PHP;SQL</v>
      </c>
      <c r="E9392" s="1" t="str">
        <f>IFERROR(__xludf.DUMMYFUNCTION("UNIQUE(SPLIT(B9392,"";""))"),"Assembly")</f>
        <v>Assembly</v>
      </c>
      <c r="F9392" s="1" t="str">
        <f>IFERROR(__xludf.DUMMYFUNCTION("""COMPUTED_VALUE"""),"Bash/Shell/PowerShell")</f>
        <v>Bash/Shell/PowerShell</v>
      </c>
      <c r="G9392" s="1" t="str">
        <f>IFERROR(__xludf.DUMMYFUNCTION("""COMPUTED_VALUE"""),"C")</f>
        <v>C</v>
      </c>
      <c r="H9392" s="1" t="str">
        <f>IFERROR(__xludf.DUMMYFUNCTION("""COMPUTED_VALUE"""),"HTML/CSS")</f>
        <v>HTML/CSS</v>
      </c>
      <c r="I9392" s="1" t="str">
        <f>IFERROR(__xludf.DUMMYFUNCTION("""COMPUTED_VALUE"""),"Java")</f>
        <v>Java</v>
      </c>
      <c r="J9392" s="1" t="str">
        <f>IFERROR(__xludf.DUMMYFUNCTION("""COMPUTED_VALUE"""),"JavaScript")</f>
        <v>JavaScript</v>
      </c>
      <c r="K9392" s="1" t="str">
        <f>IFERROR(__xludf.DUMMYFUNCTION("""COMPUTED_VALUE"""),"PHP")</f>
        <v>PHP</v>
      </c>
      <c r="L9392" s="1" t="str">
        <f>IFERROR(__xludf.DUMMYFUNCTION("""COMPUTED_VALUE"""),"SQL")</f>
        <v>SQL</v>
      </c>
    </row>
    <row r="9393">
      <c r="B9393" s="1" t="str">
        <f>IFERROR(__xludf.DUMMYFUNCTION("""COMPUTED_VALUE"""),"Java")</f>
        <v>Java</v>
      </c>
      <c r="E9393" s="1" t="str">
        <f>IFERROR(__xludf.DUMMYFUNCTION("UNIQUE(SPLIT(B9393,"";""))"),"Java")</f>
        <v>Java</v>
      </c>
    </row>
    <row r="9394">
      <c r="B9394" s="1" t="str">
        <f>IFERROR(__xludf.DUMMYFUNCTION("""COMPUTED_VALUE"""),"HTML/CSS;JavaScript")</f>
        <v>HTML/CSS;JavaScript</v>
      </c>
      <c r="E9394" s="1" t="str">
        <f>IFERROR(__xludf.DUMMYFUNCTION("UNIQUE(SPLIT(B9394,"";""))"),"HTML/CSS")</f>
        <v>HTML/CSS</v>
      </c>
      <c r="F9394" s="1" t="str">
        <f>IFERROR(__xludf.DUMMYFUNCTION("""COMPUTED_VALUE"""),"JavaScript")</f>
        <v>JavaScript</v>
      </c>
    </row>
    <row r="9395">
      <c r="B9395" s="1" t="str">
        <f>IFERROR(__xludf.DUMMYFUNCTION("""COMPUTED_VALUE"""),"Go;PHP")</f>
        <v>Go;PHP</v>
      </c>
      <c r="E9395" s="1" t="str">
        <f>IFERROR(__xludf.DUMMYFUNCTION("UNIQUE(SPLIT(B9395,"";""))"),"Go")</f>
        <v>Go</v>
      </c>
      <c r="F9395" s="1" t="str">
        <f>IFERROR(__xludf.DUMMYFUNCTION("""COMPUTED_VALUE"""),"PHP")</f>
        <v>PHP</v>
      </c>
    </row>
    <row r="9396">
      <c r="B9396" s="1" t="str">
        <f>IFERROR(__xludf.DUMMYFUNCTION("""COMPUTED_VALUE"""),"Bash/Shell/PowerShell;HTML/CSS;JavaScript;SQL;VBA;Other(s):")</f>
        <v>Bash/Shell/PowerShell;HTML/CSS;JavaScript;SQL;VBA;Other(s):</v>
      </c>
      <c r="E9396" s="1" t="str">
        <f>IFERROR(__xludf.DUMMYFUNCTION("UNIQUE(SPLIT(B9396,"";""))"),"Bash/Shell/PowerShell")</f>
        <v>Bash/Shell/PowerShell</v>
      </c>
      <c r="F9396" s="1" t="str">
        <f>IFERROR(__xludf.DUMMYFUNCTION("""COMPUTED_VALUE"""),"HTML/CSS")</f>
        <v>HTML/CSS</v>
      </c>
      <c r="G9396" s="1" t="str">
        <f>IFERROR(__xludf.DUMMYFUNCTION("""COMPUTED_VALUE"""),"JavaScript")</f>
        <v>JavaScript</v>
      </c>
      <c r="H9396" s="1" t="str">
        <f>IFERROR(__xludf.DUMMYFUNCTION("""COMPUTED_VALUE"""),"SQL")</f>
        <v>SQL</v>
      </c>
      <c r="I9396" s="1" t="str">
        <f>IFERROR(__xludf.DUMMYFUNCTION("""COMPUTED_VALUE"""),"VBA")</f>
        <v>VBA</v>
      </c>
      <c r="J9396" s="1" t="str">
        <f>IFERROR(__xludf.DUMMYFUNCTION("""COMPUTED_VALUE"""),"Other(s):")</f>
        <v>Other(s):</v>
      </c>
    </row>
    <row r="9397">
      <c r="B9397" s="1" t="str">
        <f>IFERROR(__xludf.DUMMYFUNCTION("""COMPUTED_VALUE"""),"HTML/CSS;Java;JavaScript;PHP;Python;TypeScript")</f>
        <v>HTML/CSS;Java;JavaScript;PHP;Python;TypeScript</v>
      </c>
      <c r="E9397" s="1" t="str">
        <f>IFERROR(__xludf.DUMMYFUNCTION("UNIQUE(SPLIT(B9397,"";""))"),"HTML/CSS")</f>
        <v>HTML/CSS</v>
      </c>
      <c r="F9397" s="1" t="str">
        <f>IFERROR(__xludf.DUMMYFUNCTION("""COMPUTED_VALUE"""),"Java")</f>
        <v>Java</v>
      </c>
      <c r="G9397" s="1" t="str">
        <f>IFERROR(__xludf.DUMMYFUNCTION("""COMPUTED_VALUE"""),"JavaScript")</f>
        <v>JavaScript</v>
      </c>
      <c r="H9397" s="1" t="str">
        <f>IFERROR(__xludf.DUMMYFUNCTION("""COMPUTED_VALUE"""),"PHP")</f>
        <v>PHP</v>
      </c>
      <c r="I9397" s="1" t="str">
        <f>IFERROR(__xludf.DUMMYFUNCTION("""COMPUTED_VALUE"""),"Python")</f>
        <v>Python</v>
      </c>
      <c r="J9397" s="1" t="str">
        <f>IFERROR(__xludf.DUMMYFUNCTION("""COMPUTED_VALUE"""),"TypeScript")</f>
        <v>TypeScript</v>
      </c>
    </row>
    <row r="9398">
      <c r="B9398" s="1" t="str">
        <f>IFERROR(__xludf.DUMMYFUNCTION("""COMPUTED_VALUE"""),"Java;Python;VBA")</f>
        <v>Java;Python;VBA</v>
      </c>
      <c r="E9398" s="1" t="str">
        <f>IFERROR(__xludf.DUMMYFUNCTION("UNIQUE(SPLIT(B9398,"";""))"),"Java")</f>
        <v>Java</v>
      </c>
      <c r="F9398" s="1" t="str">
        <f>IFERROR(__xludf.DUMMYFUNCTION("""COMPUTED_VALUE"""),"Python")</f>
        <v>Python</v>
      </c>
      <c r="G9398" s="1" t="str">
        <f>IFERROR(__xludf.DUMMYFUNCTION("""COMPUTED_VALUE"""),"VBA")</f>
        <v>VBA</v>
      </c>
    </row>
    <row r="9399">
      <c r="B9399" s="1" t="str">
        <f>IFERROR(__xludf.DUMMYFUNCTION("""COMPUTED_VALUE"""),"Bash/Shell/PowerShell;C++;Go;HTML/CSS;Java;JavaScript;Kotlin;Python;Ruby;Rust;TypeScript")</f>
        <v>Bash/Shell/PowerShell;C++;Go;HTML/CSS;Java;JavaScript;Kotlin;Python;Ruby;Rust;TypeScript</v>
      </c>
      <c r="E9399" s="1" t="str">
        <f>IFERROR(__xludf.DUMMYFUNCTION("UNIQUE(SPLIT(B9399,"";""))"),"Bash/Shell/PowerShell")</f>
        <v>Bash/Shell/PowerShell</v>
      </c>
      <c r="F9399" s="1" t="str">
        <f>IFERROR(__xludf.DUMMYFUNCTION("""COMPUTED_VALUE"""),"C++")</f>
        <v>C++</v>
      </c>
      <c r="G9399" s="1" t="str">
        <f>IFERROR(__xludf.DUMMYFUNCTION("""COMPUTED_VALUE"""),"Go")</f>
        <v>Go</v>
      </c>
      <c r="H9399" s="1" t="str">
        <f>IFERROR(__xludf.DUMMYFUNCTION("""COMPUTED_VALUE"""),"HTML/CSS")</f>
        <v>HTML/CSS</v>
      </c>
      <c r="I9399" s="1" t="str">
        <f>IFERROR(__xludf.DUMMYFUNCTION("""COMPUTED_VALUE"""),"Java")</f>
        <v>Java</v>
      </c>
      <c r="J9399" s="1" t="str">
        <f>IFERROR(__xludf.DUMMYFUNCTION("""COMPUTED_VALUE"""),"JavaScript")</f>
        <v>JavaScript</v>
      </c>
      <c r="K9399" s="1" t="str">
        <f>IFERROR(__xludf.DUMMYFUNCTION("""COMPUTED_VALUE"""),"Kotlin")</f>
        <v>Kotlin</v>
      </c>
      <c r="L9399" s="1" t="str">
        <f>IFERROR(__xludf.DUMMYFUNCTION("""COMPUTED_VALUE"""),"Python")</f>
        <v>Python</v>
      </c>
      <c r="M9399" s="1" t="str">
        <f>IFERROR(__xludf.DUMMYFUNCTION("""COMPUTED_VALUE"""),"Ruby")</f>
        <v>Ruby</v>
      </c>
      <c r="N9399" s="1" t="str">
        <f>IFERROR(__xludf.DUMMYFUNCTION("""COMPUTED_VALUE"""),"Rust")</f>
        <v>Rust</v>
      </c>
      <c r="O9399" s="1" t="str">
        <f>IFERROR(__xludf.DUMMYFUNCTION("""COMPUTED_VALUE"""),"TypeScript")</f>
        <v>TypeScript</v>
      </c>
    </row>
    <row r="9400">
      <c r="B9400" s="1" t="str">
        <f>IFERROR(__xludf.DUMMYFUNCTION("""COMPUTED_VALUE"""),"C#;HTML/CSS;Java;JavaScript;SQL;TypeScript;Other(s):")</f>
        <v>C#;HTML/CSS;Java;JavaScript;SQL;TypeScript;Other(s):</v>
      </c>
      <c r="E9400" s="1" t="str">
        <f>IFERROR(__xludf.DUMMYFUNCTION("UNIQUE(SPLIT(B9400,"";""))"),"C#")</f>
        <v>C#</v>
      </c>
      <c r="F9400" s="1" t="str">
        <f>IFERROR(__xludf.DUMMYFUNCTION("""COMPUTED_VALUE"""),"HTML/CSS")</f>
        <v>HTML/CSS</v>
      </c>
      <c r="G9400" s="1" t="str">
        <f>IFERROR(__xludf.DUMMYFUNCTION("""COMPUTED_VALUE"""),"Java")</f>
        <v>Java</v>
      </c>
      <c r="H9400" s="1" t="str">
        <f>IFERROR(__xludf.DUMMYFUNCTION("""COMPUTED_VALUE"""),"JavaScript")</f>
        <v>JavaScript</v>
      </c>
      <c r="I9400" s="1" t="str">
        <f>IFERROR(__xludf.DUMMYFUNCTION("""COMPUTED_VALUE"""),"SQL")</f>
        <v>SQL</v>
      </c>
      <c r="J9400" s="1" t="str">
        <f>IFERROR(__xludf.DUMMYFUNCTION("""COMPUTED_VALUE"""),"TypeScript")</f>
        <v>TypeScript</v>
      </c>
      <c r="K9400" s="1" t="str">
        <f>IFERROR(__xludf.DUMMYFUNCTION("""COMPUTED_VALUE"""),"Other(s):")</f>
        <v>Other(s):</v>
      </c>
    </row>
    <row r="9401">
      <c r="B9401" s="1" t="str">
        <f>IFERROR(__xludf.DUMMYFUNCTION("""COMPUTED_VALUE"""),"JavaScript;Python;SQL;TypeScript")</f>
        <v>JavaScript;Python;SQL;TypeScript</v>
      </c>
      <c r="E9401" s="1" t="str">
        <f>IFERROR(__xludf.DUMMYFUNCTION("UNIQUE(SPLIT(B9401,"";""))"),"JavaScript")</f>
        <v>JavaScript</v>
      </c>
      <c r="F9401" s="1" t="str">
        <f>IFERROR(__xludf.DUMMYFUNCTION("""COMPUTED_VALUE"""),"Python")</f>
        <v>Python</v>
      </c>
      <c r="G9401" s="1" t="str">
        <f>IFERROR(__xludf.DUMMYFUNCTION("""COMPUTED_VALUE"""),"SQL")</f>
        <v>SQL</v>
      </c>
      <c r="H9401" s="1" t="str">
        <f>IFERROR(__xludf.DUMMYFUNCTION("""COMPUTED_VALUE"""),"TypeScript")</f>
        <v>TypeScript</v>
      </c>
    </row>
    <row r="9402">
      <c r="B9402" s="1" t="str">
        <f>IFERROR(__xludf.DUMMYFUNCTION("""COMPUTED_VALUE"""),"C#;HTML/CSS;JavaScript;SQL;TypeScript")</f>
        <v>C#;HTML/CSS;JavaScript;SQL;TypeScript</v>
      </c>
      <c r="E9402" s="1" t="str">
        <f>IFERROR(__xludf.DUMMYFUNCTION("UNIQUE(SPLIT(B9402,"";""))"),"C#")</f>
        <v>C#</v>
      </c>
      <c r="F9402" s="1" t="str">
        <f>IFERROR(__xludf.DUMMYFUNCTION("""COMPUTED_VALUE"""),"HTML/CSS")</f>
        <v>HTML/CSS</v>
      </c>
      <c r="G9402" s="1" t="str">
        <f>IFERROR(__xludf.DUMMYFUNCTION("""COMPUTED_VALUE"""),"JavaScript")</f>
        <v>JavaScript</v>
      </c>
      <c r="H9402" s="1" t="str">
        <f>IFERROR(__xludf.DUMMYFUNCTION("""COMPUTED_VALUE"""),"SQL")</f>
        <v>SQL</v>
      </c>
      <c r="I9402" s="1" t="str">
        <f>IFERROR(__xludf.DUMMYFUNCTION("""COMPUTED_VALUE"""),"TypeScript")</f>
        <v>TypeScript</v>
      </c>
    </row>
    <row r="9403">
      <c r="B9403" s="1" t="str">
        <f>IFERROR(__xludf.DUMMYFUNCTION("""COMPUTED_VALUE"""),"Bash/Shell/PowerShell;C;C++;HTML/CSS;Java;JavaScript;Kotlin;PHP;Python;R;SQL;Swift")</f>
        <v>Bash/Shell/PowerShell;C;C++;HTML/CSS;Java;JavaScript;Kotlin;PHP;Python;R;SQL;Swift</v>
      </c>
      <c r="E9403" s="1" t="str">
        <f>IFERROR(__xludf.DUMMYFUNCTION("UNIQUE(SPLIT(B9403,"";""))"),"Bash/Shell/PowerShell")</f>
        <v>Bash/Shell/PowerShell</v>
      </c>
      <c r="F9403" s="1" t="str">
        <f>IFERROR(__xludf.DUMMYFUNCTION("""COMPUTED_VALUE"""),"C")</f>
        <v>C</v>
      </c>
      <c r="G9403" s="1" t="str">
        <f>IFERROR(__xludf.DUMMYFUNCTION("""COMPUTED_VALUE"""),"C++")</f>
        <v>C++</v>
      </c>
      <c r="H9403" s="1" t="str">
        <f>IFERROR(__xludf.DUMMYFUNCTION("""COMPUTED_VALUE"""),"HTML/CSS")</f>
        <v>HTML/CSS</v>
      </c>
      <c r="I9403" s="1" t="str">
        <f>IFERROR(__xludf.DUMMYFUNCTION("""COMPUTED_VALUE"""),"Java")</f>
        <v>Java</v>
      </c>
      <c r="J9403" s="1" t="str">
        <f>IFERROR(__xludf.DUMMYFUNCTION("""COMPUTED_VALUE"""),"JavaScript")</f>
        <v>JavaScript</v>
      </c>
      <c r="K9403" s="1" t="str">
        <f>IFERROR(__xludf.DUMMYFUNCTION("""COMPUTED_VALUE"""),"Kotlin")</f>
        <v>Kotlin</v>
      </c>
      <c r="L9403" s="1" t="str">
        <f>IFERROR(__xludf.DUMMYFUNCTION("""COMPUTED_VALUE"""),"PHP")</f>
        <v>PHP</v>
      </c>
      <c r="M9403" s="1" t="str">
        <f>IFERROR(__xludf.DUMMYFUNCTION("""COMPUTED_VALUE"""),"Python")</f>
        <v>Python</v>
      </c>
      <c r="N9403" s="1" t="str">
        <f>IFERROR(__xludf.DUMMYFUNCTION("""COMPUTED_VALUE"""),"R")</f>
        <v>R</v>
      </c>
      <c r="O9403" s="1" t="str">
        <f>IFERROR(__xludf.DUMMYFUNCTION("""COMPUTED_VALUE"""),"SQL")</f>
        <v>SQL</v>
      </c>
      <c r="P9403" s="1" t="str">
        <f>IFERROR(__xludf.DUMMYFUNCTION("""COMPUTED_VALUE"""),"Swift")</f>
        <v>Swift</v>
      </c>
    </row>
    <row r="9404">
      <c r="B9404" s="1" t="str">
        <f>IFERROR(__xludf.DUMMYFUNCTION("""COMPUTED_VALUE"""),"C#;Java;JavaScript;TypeScript")</f>
        <v>C#;Java;JavaScript;TypeScript</v>
      </c>
      <c r="E9404" s="1" t="str">
        <f>IFERROR(__xludf.DUMMYFUNCTION("UNIQUE(SPLIT(B9404,"";""))"),"C#")</f>
        <v>C#</v>
      </c>
      <c r="F9404" s="1" t="str">
        <f>IFERROR(__xludf.DUMMYFUNCTION("""COMPUTED_VALUE"""),"Java")</f>
        <v>Java</v>
      </c>
      <c r="G9404" s="1" t="str">
        <f>IFERROR(__xludf.DUMMYFUNCTION("""COMPUTED_VALUE"""),"JavaScript")</f>
        <v>JavaScript</v>
      </c>
      <c r="H9404" s="1" t="str">
        <f>IFERROR(__xludf.DUMMYFUNCTION("""COMPUTED_VALUE"""),"TypeScript")</f>
        <v>TypeScript</v>
      </c>
    </row>
    <row r="9405">
      <c r="B9405" s="1" t="str">
        <f>IFERROR(__xludf.DUMMYFUNCTION("""COMPUTED_VALUE"""),"C#;HTML/CSS;JavaScript;PHP;SQL")</f>
        <v>C#;HTML/CSS;JavaScript;PHP;SQL</v>
      </c>
      <c r="E9405" s="1" t="str">
        <f>IFERROR(__xludf.DUMMYFUNCTION("UNIQUE(SPLIT(B9405,"";""))"),"C#")</f>
        <v>C#</v>
      </c>
      <c r="F9405" s="1" t="str">
        <f>IFERROR(__xludf.DUMMYFUNCTION("""COMPUTED_VALUE"""),"HTML/CSS")</f>
        <v>HTML/CSS</v>
      </c>
      <c r="G9405" s="1" t="str">
        <f>IFERROR(__xludf.DUMMYFUNCTION("""COMPUTED_VALUE"""),"JavaScript")</f>
        <v>JavaScript</v>
      </c>
      <c r="H9405" s="1" t="str">
        <f>IFERROR(__xludf.DUMMYFUNCTION("""COMPUTED_VALUE"""),"PHP")</f>
        <v>PHP</v>
      </c>
      <c r="I9405" s="1" t="str">
        <f>IFERROR(__xludf.DUMMYFUNCTION("""COMPUTED_VALUE"""),"SQL")</f>
        <v>SQL</v>
      </c>
    </row>
    <row r="9406">
      <c r="B9406" s="1" t="str">
        <f>IFERROR(__xludf.DUMMYFUNCTION("""COMPUTED_VALUE"""),"HTML/CSS;Java;JavaScript;SQL;TypeScript")</f>
        <v>HTML/CSS;Java;JavaScript;SQL;TypeScript</v>
      </c>
      <c r="E9406" s="1" t="str">
        <f>IFERROR(__xludf.DUMMYFUNCTION("UNIQUE(SPLIT(B9406,"";""))"),"HTML/CSS")</f>
        <v>HTML/CSS</v>
      </c>
      <c r="F9406" s="1" t="str">
        <f>IFERROR(__xludf.DUMMYFUNCTION("""COMPUTED_VALUE"""),"Java")</f>
        <v>Java</v>
      </c>
      <c r="G9406" s="1" t="str">
        <f>IFERROR(__xludf.DUMMYFUNCTION("""COMPUTED_VALUE"""),"JavaScript")</f>
        <v>JavaScript</v>
      </c>
      <c r="H9406" s="1" t="str">
        <f>IFERROR(__xludf.DUMMYFUNCTION("""COMPUTED_VALUE"""),"SQL")</f>
        <v>SQL</v>
      </c>
      <c r="I9406" s="1" t="str">
        <f>IFERROR(__xludf.DUMMYFUNCTION("""COMPUTED_VALUE"""),"TypeScript")</f>
        <v>TypeScript</v>
      </c>
    </row>
    <row r="9407">
      <c r="B9407" s="1" t="str">
        <f>IFERROR(__xludf.DUMMYFUNCTION("""COMPUTED_VALUE"""),"Bash/Shell/PowerShell;Elixir;HTML/CSS;JavaScript;Objective-C;Ruby;SQL;TypeScript;Other(s):")</f>
        <v>Bash/Shell/PowerShell;Elixir;HTML/CSS;JavaScript;Objective-C;Ruby;SQL;TypeScript;Other(s):</v>
      </c>
      <c r="E9407" s="1" t="str">
        <f>IFERROR(__xludf.DUMMYFUNCTION("UNIQUE(SPLIT(B9407,"";""))"),"Bash/Shell/PowerShell")</f>
        <v>Bash/Shell/PowerShell</v>
      </c>
      <c r="F9407" s="1" t="str">
        <f>IFERROR(__xludf.DUMMYFUNCTION("""COMPUTED_VALUE"""),"Elixir")</f>
        <v>Elixir</v>
      </c>
      <c r="G9407" s="1" t="str">
        <f>IFERROR(__xludf.DUMMYFUNCTION("""COMPUTED_VALUE"""),"HTML/CSS")</f>
        <v>HTML/CSS</v>
      </c>
      <c r="H9407" s="1" t="str">
        <f>IFERROR(__xludf.DUMMYFUNCTION("""COMPUTED_VALUE"""),"JavaScript")</f>
        <v>JavaScript</v>
      </c>
      <c r="I9407" s="1" t="str">
        <f>IFERROR(__xludf.DUMMYFUNCTION("""COMPUTED_VALUE"""),"Objective-C")</f>
        <v>Objective-C</v>
      </c>
      <c r="J9407" s="1" t="str">
        <f>IFERROR(__xludf.DUMMYFUNCTION("""COMPUTED_VALUE"""),"Ruby")</f>
        <v>Ruby</v>
      </c>
      <c r="K9407" s="1" t="str">
        <f>IFERROR(__xludf.DUMMYFUNCTION("""COMPUTED_VALUE"""),"SQL")</f>
        <v>SQL</v>
      </c>
      <c r="L9407" s="1" t="str">
        <f>IFERROR(__xludf.DUMMYFUNCTION("""COMPUTED_VALUE"""),"TypeScript")</f>
        <v>TypeScript</v>
      </c>
      <c r="M9407" s="1" t="str">
        <f>IFERROR(__xludf.DUMMYFUNCTION("""COMPUTED_VALUE"""),"Other(s):")</f>
        <v>Other(s):</v>
      </c>
    </row>
    <row r="9408">
      <c r="B9408" s="1" t="str">
        <f>IFERROR(__xludf.DUMMYFUNCTION("""COMPUTED_VALUE"""),"Clojure;HTML/CSS;Java;JavaScript;Python")</f>
        <v>Clojure;HTML/CSS;Java;JavaScript;Python</v>
      </c>
      <c r="E9408" s="1" t="str">
        <f>IFERROR(__xludf.DUMMYFUNCTION("UNIQUE(SPLIT(B9408,"";""))"),"Clojure")</f>
        <v>Clojure</v>
      </c>
      <c r="F9408" s="1" t="str">
        <f>IFERROR(__xludf.DUMMYFUNCTION("""COMPUTED_VALUE"""),"HTML/CSS")</f>
        <v>HTML/CSS</v>
      </c>
      <c r="G9408" s="1" t="str">
        <f>IFERROR(__xludf.DUMMYFUNCTION("""COMPUTED_VALUE"""),"Java")</f>
        <v>Java</v>
      </c>
      <c r="H9408" s="1" t="str">
        <f>IFERROR(__xludf.DUMMYFUNCTION("""COMPUTED_VALUE"""),"JavaScript")</f>
        <v>JavaScript</v>
      </c>
      <c r="I9408" s="1" t="str">
        <f>IFERROR(__xludf.DUMMYFUNCTION("""COMPUTED_VALUE"""),"Python")</f>
        <v>Python</v>
      </c>
    </row>
    <row r="9409">
      <c r="B9409" s="1" t="str">
        <f>IFERROR(__xludf.DUMMYFUNCTION("""COMPUTED_VALUE"""),"Java;JavaScript")</f>
        <v>Java;JavaScript</v>
      </c>
      <c r="E9409" s="1" t="str">
        <f>IFERROR(__xludf.DUMMYFUNCTION("UNIQUE(SPLIT(B9409,"";""))"),"Java")</f>
        <v>Java</v>
      </c>
      <c r="F9409" s="1" t="str">
        <f>IFERROR(__xludf.DUMMYFUNCTION("""COMPUTED_VALUE"""),"JavaScript")</f>
        <v>JavaScript</v>
      </c>
    </row>
    <row r="9410">
      <c r="B9410" s="1" t="str">
        <f>IFERROR(__xludf.DUMMYFUNCTION("""COMPUTED_VALUE"""),"C#;HTML/CSS;Java;JavaScript;PHP;Python;SQL;TypeScript")</f>
        <v>C#;HTML/CSS;Java;JavaScript;PHP;Python;SQL;TypeScript</v>
      </c>
      <c r="E9410" s="1" t="str">
        <f>IFERROR(__xludf.DUMMYFUNCTION("UNIQUE(SPLIT(B9410,"";""))"),"C#")</f>
        <v>C#</v>
      </c>
      <c r="F9410" s="1" t="str">
        <f>IFERROR(__xludf.DUMMYFUNCTION("""COMPUTED_VALUE"""),"HTML/CSS")</f>
        <v>HTML/CSS</v>
      </c>
      <c r="G9410" s="1" t="str">
        <f>IFERROR(__xludf.DUMMYFUNCTION("""COMPUTED_VALUE"""),"Java")</f>
        <v>Java</v>
      </c>
      <c r="H9410" s="1" t="str">
        <f>IFERROR(__xludf.DUMMYFUNCTION("""COMPUTED_VALUE"""),"JavaScript")</f>
        <v>JavaScript</v>
      </c>
      <c r="I9410" s="1" t="str">
        <f>IFERROR(__xludf.DUMMYFUNCTION("""COMPUTED_VALUE"""),"PHP")</f>
        <v>PHP</v>
      </c>
      <c r="J9410" s="1" t="str">
        <f>IFERROR(__xludf.DUMMYFUNCTION("""COMPUTED_VALUE"""),"Python")</f>
        <v>Python</v>
      </c>
      <c r="K9410" s="1" t="str">
        <f>IFERROR(__xludf.DUMMYFUNCTION("""COMPUTED_VALUE"""),"SQL")</f>
        <v>SQL</v>
      </c>
      <c r="L9410" s="1" t="str">
        <f>IFERROR(__xludf.DUMMYFUNCTION("""COMPUTED_VALUE"""),"TypeScript")</f>
        <v>TypeScript</v>
      </c>
    </row>
    <row r="9411">
      <c r="B9411" s="1" t="str">
        <f>IFERROR(__xludf.DUMMYFUNCTION("""COMPUTED_VALUE"""),"Bash/Shell/PowerShell;HTML/CSS;JavaScript;PHP;Python;Scala;SQL;TypeScript")</f>
        <v>Bash/Shell/PowerShell;HTML/CSS;JavaScript;PHP;Python;Scala;SQL;TypeScript</v>
      </c>
      <c r="E9411" s="1" t="str">
        <f>IFERROR(__xludf.DUMMYFUNCTION("UNIQUE(SPLIT(B9411,"";""))"),"Bash/Shell/PowerShell")</f>
        <v>Bash/Shell/PowerShell</v>
      </c>
      <c r="F9411" s="1" t="str">
        <f>IFERROR(__xludf.DUMMYFUNCTION("""COMPUTED_VALUE"""),"HTML/CSS")</f>
        <v>HTML/CSS</v>
      </c>
      <c r="G9411" s="1" t="str">
        <f>IFERROR(__xludf.DUMMYFUNCTION("""COMPUTED_VALUE"""),"JavaScript")</f>
        <v>JavaScript</v>
      </c>
      <c r="H9411" s="1" t="str">
        <f>IFERROR(__xludf.DUMMYFUNCTION("""COMPUTED_VALUE"""),"PHP")</f>
        <v>PHP</v>
      </c>
      <c r="I9411" s="1" t="str">
        <f>IFERROR(__xludf.DUMMYFUNCTION("""COMPUTED_VALUE"""),"Python")</f>
        <v>Python</v>
      </c>
      <c r="J9411" s="1" t="str">
        <f>IFERROR(__xludf.DUMMYFUNCTION("""COMPUTED_VALUE"""),"Scala")</f>
        <v>Scala</v>
      </c>
      <c r="K9411" s="1" t="str">
        <f>IFERROR(__xludf.DUMMYFUNCTION("""COMPUTED_VALUE"""),"SQL")</f>
        <v>SQL</v>
      </c>
      <c r="L9411" s="1" t="str">
        <f>IFERROR(__xludf.DUMMYFUNCTION("""COMPUTED_VALUE"""),"TypeScript")</f>
        <v>TypeScript</v>
      </c>
    </row>
    <row r="9412">
      <c r="B9412" s="1" t="str">
        <f>IFERROR(__xludf.DUMMYFUNCTION("""COMPUTED_VALUE"""),"Bash/Shell/PowerShell;HTML/CSS;Java;JavaScript;Kotlin;Python;SQL;TypeScript")</f>
        <v>Bash/Shell/PowerShell;HTML/CSS;Java;JavaScript;Kotlin;Python;SQL;TypeScript</v>
      </c>
      <c r="E9412" s="1" t="str">
        <f>IFERROR(__xludf.DUMMYFUNCTION("UNIQUE(SPLIT(B9412,"";""))"),"Bash/Shell/PowerShell")</f>
        <v>Bash/Shell/PowerShell</v>
      </c>
      <c r="F9412" s="1" t="str">
        <f>IFERROR(__xludf.DUMMYFUNCTION("""COMPUTED_VALUE"""),"HTML/CSS")</f>
        <v>HTML/CSS</v>
      </c>
      <c r="G9412" s="1" t="str">
        <f>IFERROR(__xludf.DUMMYFUNCTION("""COMPUTED_VALUE"""),"Java")</f>
        <v>Java</v>
      </c>
      <c r="H9412" s="1" t="str">
        <f>IFERROR(__xludf.DUMMYFUNCTION("""COMPUTED_VALUE"""),"JavaScript")</f>
        <v>JavaScript</v>
      </c>
      <c r="I9412" s="1" t="str">
        <f>IFERROR(__xludf.DUMMYFUNCTION("""COMPUTED_VALUE"""),"Kotlin")</f>
        <v>Kotlin</v>
      </c>
      <c r="J9412" s="1" t="str">
        <f>IFERROR(__xludf.DUMMYFUNCTION("""COMPUTED_VALUE"""),"Python")</f>
        <v>Python</v>
      </c>
      <c r="K9412" s="1" t="str">
        <f>IFERROR(__xludf.DUMMYFUNCTION("""COMPUTED_VALUE"""),"SQL")</f>
        <v>SQL</v>
      </c>
      <c r="L9412" s="1" t="str">
        <f>IFERROR(__xludf.DUMMYFUNCTION("""COMPUTED_VALUE"""),"TypeScript")</f>
        <v>TypeScript</v>
      </c>
    </row>
    <row r="9413">
      <c r="B9413" s="1" t="str">
        <f>IFERROR(__xludf.DUMMYFUNCTION("""COMPUTED_VALUE"""),"C#;HTML/CSS;JavaScript;PHP;SQL;TypeScript")</f>
        <v>C#;HTML/CSS;JavaScript;PHP;SQL;TypeScript</v>
      </c>
      <c r="E9413" s="1" t="str">
        <f>IFERROR(__xludf.DUMMYFUNCTION("UNIQUE(SPLIT(B9413,"";""))"),"C#")</f>
        <v>C#</v>
      </c>
      <c r="F9413" s="1" t="str">
        <f>IFERROR(__xludf.DUMMYFUNCTION("""COMPUTED_VALUE"""),"HTML/CSS")</f>
        <v>HTML/CSS</v>
      </c>
      <c r="G9413" s="1" t="str">
        <f>IFERROR(__xludf.DUMMYFUNCTION("""COMPUTED_VALUE"""),"JavaScript")</f>
        <v>JavaScript</v>
      </c>
      <c r="H9413" s="1" t="str">
        <f>IFERROR(__xludf.DUMMYFUNCTION("""COMPUTED_VALUE"""),"PHP")</f>
        <v>PHP</v>
      </c>
      <c r="I9413" s="1" t="str">
        <f>IFERROR(__xludf.DUMMYFUNCTION("""COMPUTED_VALUE"""),"SQL")</f>
        <v>SQL</v>
      </c>
      <c r="J9413" s="1" t="str">
        <f>IFERROR(__xludf.DUMMYFUNCTION("""COMPUTED_VALUE"""),"TypeScript")</f>
        <v>TypeScript</v>
      </c>
    </row>
    <row r="9414">
      <c r="B9414" s="1" t="str">
        <f>IFERROR(__xludf.DUMMYFUNCTION("""COMPUTED_VALUE"""),"Bash/Shell/PowerShell;C++;Go;Python;SQL")</f>
        <v>Bash/Shell/PowerShell;C++;Go;Python;SQL</v>
      </c>
      <c r="E9414" s="1" t="str">
        <f>IFERROR(__xludf.DUMMYFUNCTION("UNIQUE(SPLIT(B9414,"";""))"),"Bash/Shell/PowerShell")</f>
        <v>Bash/Shell/PowerShell</v>
      </c>
      <c r="F9414" s="1" t="str">
        <f>IFERROR(__xludf.DUMMYFUNCTION("""COMPUTED_VALUE"""),"C++")</f>
        <v>C++</v>
      </c>
      <c r="G9414" s="1" t="str">
        <f>IFERROR(__xludf.DUMMYFUNCTION("""COMPUTED_VALUE"""),"Go")</f>
        <v>Go</v>
      </c>
      <c r="H9414" s="1" t="str">
        <f>IFERROR(__xludf.DUMMYFUNCTION("""COMPUTED_VALUE"""),"Python")</f>
        <v>Python</v>
      </c>
      <c r="I9414" s="1" t="str">
        <f>IFERROR(__xludf.DUMMYFUNCTION("""COMPUTED_VALUE"""),"SQL")</f>
        <v>SQL</v>
      </c>
    </row>
    <row r="9415">
      <c r="B9415" s="1" t="str">
        <f>IFERROR(__xludf.DUMMYFUNCTION("""COMPUTED_VALUE"""),"HTML/CSS;Java;JavaScript;Python")</f>
        <v>HTML/CSS;Java;JavaScript;Python</v>
      </c>
      <c r="E9415" s="1" t="str">
        <f>IFERROR(__xludf.DUMMYFUNCTION("UNIQUE(SPLIT(B9415,"";""))"),"HTML/CSS")</f>
        <v>HTML/CSS</v>
      </c>
      <c r="F9415" s="1" t="str">
        <f>IFERROR(__xludf.DUMMYFUNCTION("""COMPUTED_VALUE"""),"Java")</f>
        <v>Java</v>
      </c>
      <c r="G9415" s="1" t="str">
        <f>IFERROR(__xludf.DUMMYFUNCTION("""COMPUTED_VALUE"""),"JavaScript")</f>
        <v>JavaScript</v>
      </c>
      <c r="H9415" s="1" t="str">
        <f>IFERROR(__xludf.DUMMYFUNCTION("""COMPUTED_VALUE"""),"Python")</f>
        <v>Python</v>
      </c>
    </row>
    <row r="9416">
      <c r="B9416" s="1" t="str">
        <f>IFERROR(__xludf.DUMMYFUNCTION("""COMPUTED_VALUE"""),"C;HTML/CSS;Java;JavaScript;PHP;Python;R;SQL")</f>
        <v>C;HTML/CSS;Java;JavaScript;PHP;Python;R;SQL</v>
      </c>
      <c r="E9416" s="1" t="str">
        <f>IFERROR(__xludf.DUMMYFUNCTION("UNIQUE(SPLIT(B9416,"";""))"),"C")</f>
        <v>C</v>
      </c>
      <c r="F9416" s="1" t="str">
        <f>IFERROR(__xludf.DUMMYFUNCTION("""COMPUTED_VALUE"""),"HTML/CSS")</f>
        <v>HTML/CSS</v>
      </c>
      <c r="G9416" s="1" t="str">
        <f>IFERROR(__xludf.DUMMYFUNCTION("""COMPUTED_VALUE"""),"Java")</f>
        <v>Java</v>
      </c>
      <c r="H9416" s="1" t="str">
        <f>IFERROR(__xludf.DUMMYFUNCTION("""COMPUTED_VALUE"""),"JavaScript")</f>
        <v>JavaScript</v>
      </c>
      <c r="I9416" s="1" t="str">
        <f>IFERROR(__xludf.DUMMYFUNCTION("""COMPUTED_VALUE"""),"PHP")</f>
        <v>PHP</v>
      </c>
      <c r="J9416" s="1" t="str">
        <f>IFERROR(__xludf.DUMMYFUNCTION("""COMPUTED_VALUE"""),"Python")</f>
        <v>Python</v>
      </c>
      <c r="K9416" s="1" t="str">
        <f>IFERROR(__xludf.DUMMYFUNCTION("""COMPUTED_VALUE"""),"R")</f>
        <v>R</v>
      </c>
      <c r="L9416" s="1" t="str">
        <f>IFERROR(__xludf.DUMMYFUNCTION("""COMPUTED_VALUE"""),"SQL")</f>
        <v>SQL</v>
      </c>
    </row>
    <row r="9417">
      <c r="B9417" s="1" t="str">
        <f>IFERROR(__xludf.DUMMYFUNCTION("""COMPUTED_VALUE"""),"HTML/CSS;JavaScript;PHP;Python;SQL;TypeScript")</f>
        <v>HTML/CSS;JavaScript;PHP;Python;SQL;TypeScript</v>
      </c>
      <c r="E9417" s="1" t="str">
        <f>IFERROR(__xludf.DUMMYFUNCTION("UNIQUE(SPLIT(B9417,"";""))"),"HTML/CSS")</f>
        <v>HTML/CSS</v>
      </c>
      <c r="F9417" s="1" t="str">
        <f>IFERROR(__xludf.DUMMYFUNCTION("""COMPUTED_VALUE"""),"JavaScript")</f>
        <v>JavaScript</v>
      </c>
      <c r="G9417" s="1" t="str">
        <f>IFERROR(__xludf.DUMMYFUNCTION("""COMPUTED_VALUE"""),"PHP")</f>
        <v>PHP</v>
      </c>
      <c r="H9417" s="1" t="str">
        <f>IFERROR(__xludf.DUMMYFUNCTION("""COMPUTED_VALUE"""),"Python")</f>
        <v>Python</v>
      </c>
      <c r="I9417" s="1" t="str">
        <f>IFERROR(__xludf.DUMMYFUNCTION("""COMPUTED_VALUE"""),"SQL")</f>
        <v>SQL</v>
      </c>
      <c r="J9417" s="1" t="str">
        <f>IFERROR(__xludf.DUMMYFUNCTION("""COMPUTED_VALUE"""),"TypeScript")</f>
        <v>TypeScript</v>
      </c>
    </row>
    <row r="9418">
      <c r="B9418" s="1" t="str">
        <f>IFERROR(__xludf.DUMMYFUNCTION("""COMPUTED_VALUE"""),"Java;JavaScript;PHP;TypeScript")</f>
        <v>Java;JavaScript;PHP;TypeScript</v>
      </c>
      <c r="E9418" s="1" t="str">
        <f>IFERROR(__xludf.DUMMYFUNCTION("UNIQUE(SPLIT(B9418,"";""))"),"Java")</f>
        <v>Java</v>
      </c>
      <c r="F9418" s="1" t="str">
        <f>IFERROR(__xludf.DUMMYFUNCTION("""COMPUTED_VALUE"""),"JavaScript")</f>
        <v>JavaScript</v>
      </c>
      <c r="G9418" s="1" t="str">
        <f>IFERROR(__xludf.DUMMYFUNCTION("""COMPUTED_VALUE"""),"PHP")</f>
        <v>PHP</v>
      </c>
      <c r="H9418" s="1" t="str">
        <f>IFERROR(__xludf.DUMMYFUNCTION("""COMPUTED_VALUE"""),"TypeScript")</f>
        <v>TypeScript</v>
      </c>
    </row>
    <row r="9419">
      <c r="B9419" s="1" t="str">
        <f>IFERROR(__xludf.DUMMYFUNCTION("""COMPUTED_VALUE"""),"Bash/Shell/PowerShell;HTML/CSS;Java;JavaScript;Python;TypeScript")</f>
        <v>Bash/Shell/PowerShell;HTML/CSS;Java;JavaScript;Python;TypeScript</v>
      </c>
      <c r="E9419" s="1" t="str">
        <f>IFERROR(__xludf.DUMMYFUNCTION("UNIQUE(SPLIT(B9419,"";""))"),"Bash/Shell/PowerShell")</f>
        <v>Bash/Shell/PowerShell</v>
      </c>
      <c r="F9419" s="1" t="str">
        <f>IFERROR(__xludf.DUMMYFUNCTION("""COMPUTED_VALUE"""),"HTML/CSS")</f>
        <v>HTML/CSS</v>
      </c>
      <c r="G9419" s="1" t="str">
        <f>IFERROR(__xludf.DUMMYFUNCTION("""COMPUTED_VALUE"""),"Java")</f>
        <v>Java</v>
      </c>
      <c r="H9419" s="1" t="str">
        <f>IFERROR(__xludf.DUMMYFUNCTION("""COMPUTED_VALUE"""),"JavaScript")</f>
        <v>JavaScript</v>
      </c>
      <c r="I9419" s="1" t="str">
        <f>IFERROR(__xludf.DUMMYFUNCTION("""COMPUTED_VALUE"""),"Python")</f>
        <v>Python</v>
      </c>
      <c r="J9419" s="1" t="str">
        <f>IFERROR(__xludf.DUMMYFUNCTION("""COMPUTED_VALUE"""),"TypeScript")</f>
        <v>TypeScript</v>
      </c>
    </row>
    <row r="9420">
      <c r="B9420" s="1" t="str">
        <f>IFERROR(__xludf.DUMMYFUNCTION("""COMPUTED_VALUE"""),"HTML/CSS;Java;JavaScript;Scala")</f>
        <v>HTML/CSS;Java;JavaScript;Scala</v>
      </c>
      <c r="E9420" s="1" t="str">
        <f>IFERROR(__xludf.DUMMYFUNCTION("UNIQUE(SPLIT(B9420,"";""))"),"HTML/CSS")</f>
        <v>HTML/CSS</v>
      </c>
      <c r="F9420" s="1" t="str">
        <f>IFERROR(__xludf.DUMMYFUNCTION("""COMPUTED_VALUE"""),"Java")</f>
        <v>Java</v>
      </c>
      <c r="G9420" s="1" t="str">
        <f>IFERROR(__xludf.DUMMYFUNCTION("""COMPUTED_VALUE"""),"JavaScript")</f>
        <v>JavaScript</v>
      </c>
      <c r="H9420" s="1" t="str">
        <f>IFERROR(__xludf.DUMMYFUNCTION("""COMPUTED_VALUE"""),"Scala")</f>
        <v>Scala</v>
      </c>
    </row>
    <row r="9421">
      <c r="B9421" s="1" t="str">
        <f>IFERROR(__xludf.DUMMYFUNCTION("""COMPUTED_VALUE"""),"Python")</f>
        <v>Python</v>
      </c>
      <c r="E9421" s="1" t="str">
        <f>IFERROR(__xludf.DUMMYFUNCTION("UNIQUE(SPLIT(B9421,"";""))"),"Python")</f>
        <v>Python</v>
      </c>
    </row>
    <row r="9422">
      <c r="B9422" s="1" t="str">
        <f>IFERROR(__xludf.DUMMYFUNCTION("""COMPUTED_VALUE"""),"C#;HTML/CSS;Java;PHP")</f>
        <v>C#;HTML/CSS;Java;PHP</v>
      </c>
      <c r="E9422" s="1" t="str">
        <f>IFERROR(__xludf.DUMMYFUNCTION("UNIQUE(SPLIT(B9422,"";""))"),"C#")</f>
        <v>C#</v>
      </c>
      <c r="F9422" s="1" t="str">
        <f>IFERROR(__xludf.DUMMYFUNCTION("""COMPUTED_VALUE"""),"HTML/CSS")</f>
        <v>HTML/CSS</v>
      </c>
      <c r="G9422" s="1" t="str">
        <f>IFERROR(__xludf.DUMMYFUNCTION("""COMPUTED_VALUE"""),"Java")</f>
        <v>Java</v>
      </c>
      <c r="H9422" s="1" t="str">
        <f>IFERROR(__xludf.DUMMYFUNCTION("""COMPUTED_VALUE"""),"PHP")</f>
        <v>PHP</v>
      </c>
    </row>
    <row r="9423">
      <c r="B9423" s="1" t="str">
        <f>IFERROR(__xludf.DUMMYFUNCTION("""COMPUTED_VALUE"""),"Java;SQL")</f>
        <v>Java;SQL</v>
      </c>
      <c r="E9423" s="1" t="str">
        <f>IFERROR(__xludf.DUMMYFUNCTION("UNIQUE(SPLIT(B9423,"";""))"),"Java")</f>
        <v>Java</v>
      </c>
      <c r="F9423" s="1" t="str">
        <f>IFERROR(__xludf.DUMMYFUNCTION("""COMPUTED_VALUE"""),"SQL")</f>
        <v>SQL</v>
      </c>
    </row>
    <row r="9424">
      <c r="B9424" s="1" t="str">
        <f>IFERROR(__xludf.DUMMYFUNCTION("""COMPUTED_VALUE"""),"C#;HTML/CSS;JavaScript;Python;SQL")</f>
        <v>C#;HTML/CSS;JavaScript;Python;SQL</v>
      </c>
      <c r="E9424" s="1" t="str">
        <f>IFERROR(__xludf.DUMMYFUNCTION("UNIQUE(SPLIT(B9424,"";""))"),"C#")</f>
        <v>C#</v>
      </c>
      <c r="F9424" s="1" t="str">
        <f>IFERROR(__xludf.DUMMYFUNCTION("""COMPUTED_VALUE"""),"HTML/CSS")</f>
        <v>HTML/CSS</v>
      </c>
      <c r="G9424" s="1" t="str">
        <f>IFERROR(__xludf.DUMMYFUNCTION("""COMPUTED_VALUE"""),"JavaScript")</f>
        <v>JavaScript</v>
      </c>
      <c r="H9424" s="1" t="str">
        <f>IFERROR(__xludf.DUMMYFUNCTION("""COMPUTED_VALUE"""),"Python")</f>
        <v>Python</v>
      </c>
      <c r="I9424" s="1" t="str">
        <f>IFERROR(__xludf.DUMMYFUNCTION("""COMPUTED_VALUE"""),"SQL")</f>
        <v>SQL</v>
      </c>
    </row>
    <row r="9425">
      <c r="B9425" s="1" t="str">
        <f>IFERROR(__xludf.DUMMYFUNCTION("""COMPUTED_VALUE"""),"Bash/Shell/PowerShell;HTML/CSS;JavaScript;PHP")</f>
        <v>Bash/Shell/PowerShell;HTML/CSS;JavaScript;PHP</v>
      </c>
      <c r="E9425" s="1" t="str">
        <f>IFERROR(__xludf.DUMMYFUNCTION("UNIQUE(SPLIT(B9425,"";""))"),"Bash/Shell/PowerShell")</f>
        <v>Bash/Shell/PowerShell</v>
      </c>
      <c r="F9425" s="1" t="str">
        <f>IFERROR(__xludf.DUMMYFUNCTION("""COMPUTED_VALUE"""),"HTML/CSS")</f>
        <v>HTML/CSS</v>
      </c>
      <c r="G9425" s="1" t="str">
        <f>IFERROR(__xludf.DUMMYFUNCTION("""COMPUTED_VALUE"""),"JavaScript")</f>
        <v>JavaScript</v>
      </c>
      <c r="H9425" s="1" t="str">
        <f>IFERROR(__xludf.DUMMYFUNCTION("""COMPUTED_VALUE"""),"PHP")</f>
        <v>PHP</v>
      </c>
    </row>
    <row r="9426">
      <c r="B9426" s="1" t="str">
        <f>IFERROR(__xludf.DUMMYFUNCTION("""COMPUTED_VALUE"""),"Bash/Shell/PowerShell;JavaScript;Python")</f>
        <v>Bash/Shell/PowerShell;JavaScript;Python</v>
      </c>
      <c r="E9426" s="1" t="str">
        <f>IFERROR(__xludf.DUMMYFUNCTION("UNIQUE(SPLIT(B9426,"";""))"),"Bash/Shell/PowerShell")</f>
        <v>Bash/Shell/PowerShell</v>
      </c>
      <c r="F9426" s="1" t="str">
        <f>IFERROR(__xludf.DUMMYFUNCTION("""COMPUTED_VALUE"""),"JavaScript")</f>
        <v>JavaScript</v>
      </c>
      <c r="G9426" s="1" t="str">
        <f>IFERROR(__xludf.DUMMYFUNCTION("""COMPUTED_VALUE"""),"Python")</f>
        <v>Python</v>
      </c>
    </row>
    <row r="9427">
      <c r="B9427" s="1" t="str">
        <f>IFERROR(__xludf.DUMMYFUNCTION("""COMPUTED_VALUE"""),"HTML/CSS;JavaScript;PHP;SQL;TypeScript")</f>
        <v>HTML/CSS;JavaScript;PHP;SQL;TypeScript</v>
      </c>
      <c r="E9427" s="1" t="str">
        <f>IFERROR(__xludf.DUMMYFUNCTION("UNIQUE(SPLIT(B9427,"";""))"),"HTML/CSS")</f>
        <v>HTML/CSS</v>
      </c>
      <c r="F9427" s="1" t="str">
        <f>IFERROR(__xludf.DUMMYFUNCTION("""COMPUTED_VALUE"""),"JavaScript")</f>
        <v>JavaScript</v>
      </c>
      <c r="G9427" s="1" t="str">
        <f>IFERROR(__xludf.DUMMYFUNCTION("""COMPUTED_VALUE"""),"PHP")</f>
        <v>PHP</v>
      </c>
      <c r="H9427" s="1" t="str">
        <f>IFERROR(__xludf.DUMMYFUNCTION("""COMPUTED_VALUE"""),"SQL")</f>
        <v>SQL</v>
      </c>
      <c r="I9427" s="1" t="str">
        <f>IFERROR(__xludf.DUMMYFUNCTION("""COMPUTED_VALUE"""),"TypeScript")</f>
        <v>TypeScript</v>
      </c>
    </row>
    <row r="9428">
      <c r="B9428" s="1" t="str">
        <f>IFERROR(__xludf.DUMMYFUNCTION("""COMPUTED_VALUE"""),"HTML/CSS;JavaScript;Python;Rust;SQL")</f>
        <v>HTML/CSS;JavaScript;Python;Rust;SQL</v>
      </c>
      <c r="E9428" s="1" t="str">
        <f>IFERROR(__xludf.DUMMYFUNCTION("UNIQUE(SPLIT(B9428,"";""))"),"HTML/CSS")</f>
        <v>HTML/CSS</v>
      </c>
      <c r="F9428" s="1" t="str">
        <f>IFERROR(__xludf.DUMMYFUNCTION("""COMPUTED_VALUE"""),"JavaScript")</f>
        <v>JavaScript</v>
      </c>
      <c r="G9428" s="1" t="str">
        <f>IFERROR(__xludf.DUMMYFUNCTION("""COMPUTED_VALUE"""),"Python")</f>
        <v>Python</v>
      </c>
      <c r="H9428" s="1" t="str">
        <f>IFERROR(__xludf.DUMMYFUNCTION("""COMPUTED_VALUE"""),"Rust")</f>
        <v>Rust</v>
      </c>
      <c r="I9428" s="1" t="str">
        <f>IFERROR(__xludf.DUMMYFUNCTION("""COMPUTED_VALUE"""),"SQL")</f>
        <v>SQL</v>
      </c>
    </row>
    <row r="9429">
      <c r="B9429" s="1" t="str">
        <f>IFERROR(__xludf.DUMMYFUNCTION("""COMPUTED_VALUE"""),"Bash/Shell/PowerShell;C#;HTML/CSS;Java;JavaScript;Python;SQL;Other(s):")</f>
        <v>Bash/Shell/PowerShell;C#;HTML/CSS;Java;JavaScript;Python;SQL;Other(s):</v>
      </c>
      <c r="E9429" s="1" t="str">
        <f>IFERROR(__xludf.DUMMYFUNCTION("UNIQUE(SPLIT(B9429,"";""))"),"Bash/Shell/PowerShell")</f>
        <v>Bash/Shell/PowerShell</v>
      </c>
      <c r="F9429" s="1" t="str">
        <f>IFERROR(__xludf.DUMMYFUNCTION("""COMPUTED_VALUE"""),"C#")</f>
        <v>C#</v>
      </c>
      <c r="G9429" s="1" t="str">
        <f>IFERROR(__xludf.DUMMYFUNCTION("""COMPUTED_VALUE"""),"HTML/CSS")</f>
        <v>HTML/CSS</v>
      </c>
      <c r="H9429" s="1" t="str">
        <f>IFERROR(__xludf.DUMMYFUNCTION("""COMPUTED_VALUE"""),"Java")</f>
        <v>Java</v>
      </c>
      <c r="I9429" s="1" t="str">
        <f>IFERROR(__xludf.DUMMYFUNCTION("""COMPUTED_VALUE"""),"JavaScript")</f>
        <v>JavaScript</v>
      </c>
      <c r="J9429" s="1" t="str">
        <f>IFERROR(__xludf.DUMMYFUNCTION("""COMPUTED_VALUE"""),"Python")</f>
        <v>Python</v>
      </c>
      <c r="K9429" s="1" t="str">
        <f>IFERROR(__xludf.DUMMYFUNCTION("""COMPUTED_VALUE"""),"SQL")</f>
        <v>SQL</v>
      </c>
      <c r="L9429" s="1" t="str">
        <f>IFERROR(__xludf.DUMMYFUNCTION("""COMPUTED_VALUE"""),"Other(s):")</f>
        <v>Other(s):</v>
      </c>
    </row>
    <row r="9430">
      <c r="B9430" s="1" t="str">
        <f>IFERROR(__xludf.DUMMYFUNCTION("""COMPUTED_VALUE"""),"Bash/Shell/PowerShell;C++;C#;HTML/CSS;Java;JavaScript;Objective-C;SQL;Swift")</f>
        <v>Bash/Shell/PowerShell;C++;C#;HTML/CSS;Java;JavaScript;Objective-C;SQL;Swift</v>
      </c>
      <c r="E9430" s="1" t="str">
        <f>IFERROR(__xludf.DUMMYFUNCTION("UNIQUE(SPLIT(B9430,"";""))"),"Bash/Shell/PowerShell")</f>
        <v>Bash/Shell/PowerShell</v>
      </c>
      <c r="F9430" s="1" t="str">
        <f>IFERROR(__xludf.DUMMYFUNCTION("""COMPUTED_VALUE"""),"C++")</f>
        <v>C++</v>
      </c>
      <c r="G9430" s="1" t="str">
        <f>IFERROR(__xludf.DUMMYFUNCTION("""COMPUTED_VALUE"""),"C#")</f>
        <v>C#</v>
      </c>
      <c r="H9430" s="1" t="str">
        <f>IFERROR(__xludf.DUMMYFUNCTION("""COMPUTED_VALUE"""),"HTML/CSS")</f>
        <v>HTML/CSS</v>
      </c>
      <c r="I9430" s="1" t="str">
        <f>IFERROR(__xludf.DUMMYFUNCTION("""COMPUTED_VALUE"""),"Java")</f>
        <v>Java</v>
      </c>
      <c r="J9430" s="1" t="str">
        <f>IFERROR(__xludf.DUMMYFUNCTION("""COMPUTED_VALUE"""),"JavaScript")</f>
        <v>JavaScript</v>
      </c>
      <c r="K9430" s="1" t="str">
        <f>IFERROR(__xludf.DUMMYFUNCTION("""COMPUTED_VALUE"""),"Objective-C")</f>
        <v>Objective-C</v>
      </c>
      <c r="L9430" s="1" t="str">
        <f>IFERROR(__xludf.DUMMYFUNCTION("""COMPUTED_VALUE"""),"SQL")</f>
        <v>SQL</v>
      </c>
      <c r="M9430" s="1" t="str">
        <f>IFERROR(__xludf.DUMMYFUNCTION("""COMPUTED_VALUE"""),"Swift")</f>
        <v>Swift</v>
      </c>
    </row>
    <row r="9431">
      <c r="B9431" s="1" t="str">
        <f>IFERROR(__xludf.DUMMYFUNCTION("""COMPUTED_VALUE"""),"HTML/CSS;JavaScript")</f>
        <v>HTML/CSS;JavaScript</v>
      </c>
      <c r="E9431" s="1" t="str">
        <f>IFERROR(__xludf.DUMMYFUNCTION("UNIQUE(SPLIT(B9431,"";""))"),"HTML/CSS")</f>
        <v>HTML/CSS</v>
      </c>
      <c r="F9431" s="1" t="str">
        <f>IFERROR(__xludf.DUMMYFUNCTION("""COMPUTED_VALUE"""),"JavaScript")</f>
        <v>JavaScript</v>
      </c>
    </row>
    <row r="9432">
      <c r="B9432" s="1" t="str">
        <f>IFERROR(__xludf.DUMMYFUNCTION("""COMPUTED_VALUE"""),"Bash/Shell/PowerShell;C;Go;JavaScript;Python;Ruby")</f>
        <v>Bash/Shell/PowerShell;C;Go;JavaScript;Python;Ruby</v>
      </c>
      <c r="E9432" s="1" t="str">
        <f>IFERROR(__xludf.DUMMYFUNCTION("UNIQUE(SPLIT(B9432,"";""))"),"Bash/Shell/PowerShell")</f>
        <v>Bash/Shell/PowerShell</v>
      </c>
      <c r="F9432" s="1" t="str">
        <f>IFERROR(__xludf.DUMMYFUNCTION("""COMPUTED_VALUE"""),"C")</f>
        <v>C</v>
      </c>
      <c r="G9432" s="1" t="str">
        <f>IFERROR(__xludf.DUMMYFUNCTION("""COMPUTED_VALUE"""),"Go")</f>
        <v>Go</v>
      </c>
      <c r="H9432" s="1" t="str">
        <f>IFERROR(__xludf.DUMMYFUNCTION("""COMPUTED_VALUE"""),"JavaScript")</f>
        <v>JavaScript</v>
      </c>
      <c r="I9432" s="1" t="str">
        <f>IFERROR(__xludf.DUMMYFUNCTION("""COMPUTED_VALUE"""),"Python")</f>
        <v>Python</v>
      </c>
      <c r="J9432" s="1" t="str">
        <f>IFERROR(__xludf.DUMMYFUNCTION("""COMPUTED_VALUE"""),"Ruby")</f>
        <v>Ruby</v>
      </c>
    </row>
    <row r="9433">
      <c r="B9433" s="1" t="str">
        <f>IFERROR(__xludf.DUMMYFUNCTION("""COMPUTED_VALUE"""),"Go;JavaScript;PHP;SQL")</f>
        <v>Go;JavaScript;PHP;SQL</v>
      </c>
      <c r="E9433" s="1" t="str">
        <f>IFERROR(__xludf.DUMMYFUNCTION("UNIQUE(SPLIT(B9433,"";""))"),"Go")</f>
        <v>Go</v>
      </c>
      <c r="F9433" s="1" t="str">
        <f>IFERROR(__xludf.DUMMYFUNCTION("""COMPUTED_VALUE"""),"JavaScript")</f>
        <v>JavaScript</v>
      </c>
      <c r="G9433" s="1" t="str">
        <f>IFERROR(__xludf.DUMMYFUNCTION("""COMPUTED_VALUE"""),"PHP")</f>
        <v>PHP</v>
      </c>
      <c r="H9433" s="1" t="str">
        <f>IFERROR(__xludf.DUMMYFUNCTION("""COMPUTED_VALUE"""),"SQL")</f>
        <v>SQL</v>
      </c>
    </row>
    <row r="9434">
      <c r="B9434" s="1" t="str">
        <f>IFERROR(__xludf.DUMMYFUNCTION("""COMPUTED_VALUE"""),"HTML/CSS;JavaScript;PHP;SQL")</f>
        <v>HTML/CSS;JavaScript;PHP;SQL</v>
      </c>
      <c r="E9434" s="1" t="str">
        <f>IFERROR(__xludf.DUMMYFUNCTION("UNIQUE(SPLIT(B9434,"";""))"),"HTML/CSS")</f>
        <v>HTML/CSS</v>
      </c>
      <c r="F9434" s="1" t="str">
        <f>IFERROR(__xludf.DUMMYFUNCTION("""COMPUTED_VALUE"""),"JavaScript")</f>
        <v>JavaScript</v>
      </c>
      <c r="G9434" s="1" t="str">
        <f>IFERROR(__xludf.DUMMYFUNCTION("""COMPUTED_VALUE"""),"PHP")</f>
        <v>PHP</v>
      </c>
      <c r="H9434" s="1" t="str">
        <f>IFERROR(__xludf.DUMMYFUNCTION("""COMPUTED_VALUE"""),"SQL")</f>
        <v>SQL</v>
      </c>
    </row>
    <row r="9435">
      <c r="B9435" s="1" t="str">
        <f>IFERROR(__xludf.DUMMYFUNCTION("""COMPUTED_VALUE"""),"Bash/Shell/PowerShell;HTML/CSS;JavaScript;Python")</f>
        <v>Bash/Shell/PowerShell;HTML/CSS;JavaScript;Python</v>
      </c>
      <c r="E9435" s="1" t="str">
        <f>IFERROR(__xludf.DUMMYFUNCTION("UNIQUE(SPLIT(B9435,"";""))"),"Bash/Shell/PowerShell")</f>
        <v>Bash/Shell/PowerShell</v>
      </c>
      <c r="F9435" s="1" t="str">
        <f>IFERROR(__xludf.DUMMYFUNCTION("""COMPUTED_VALUE"""),"HTML/CSS")</f>
        <v>HTML/CSS</v>
      </c>
      <c r="G9435" s="1" t="str">
        <f>IFERROR(__xludf.DUMMYFUNCTION("""COMPUTED_VALUE"""),"JavaScript")</f>
        <v>JavaScript</v>
      </c>
      <c r="H9435" s="1" t="str">
        <f>IFERROR(__xludf.DUMMYFUNCTION("""COMPUTED_VALUE"""),"Python")</f>
        <v>Python</v>
      </c>
    </row>
    <row r="9436">
      <c r="B9436" s="1" t="str">
        <f>IFERROR(__xludf.DUMMYFUNCTION("""COMPUTED_VALUE"""),"C++;C#;HTML/CSS;Java;JavaScript;PHP;SQL")</f>
        <v>C++;C#;HTML/CSS;Java;JavaScript;PHP;SQL</v>
      </c>
      <c r="E9436" s="1" t="str">
        <f>IFERROR(__xludf.DUMMYFUNCTION("UNIQUE(SPLIT(B9436,"";""))"),"C++")</f>
        <v>C++</v>
      </c>
      <c r="F9436" s="1" t="str">
        <f>IFERROR(__xludf.DUMMYFUNCTION("""COMPUTED_VALUE"""),"C#")</f>
        <v>C#</v>
      </c>
      <c r="G9436" s="1" t="str">
        <f>IFERROR(__xludf.DUMMYFUNCTION("""COMPUTED_VALUE"""),"HTML/CSS")</f>
        <v>HTML/CSS</v>
      </c>
      <c r="H9436" s="1" t="str">
        <f>IFERROR(__xludf.DUMMYFUNCTION("""COMPUTED_VALUE"""),"Java")</f>
        <v>Java</v>
      </c>
      <c r="I9436" s="1" t="str">
        <f>IFERROR(__xludf.DUMMYFUNCTION("""COMPUTED_VALUE"""),"JavaScript")</f>
        <v>JavaScript</v>
      </c>
      <c r="J9436" s="1" t="str">
        <f>IFERROR(__xludf.DUMMYFUNCTION("""COMPUTED_VALUE"""),"PHP")</f>
        <v>PHP</v>
      </c>
      <c r="K9436" s="1" t="str">
        <f>IFERROR(__xludf.DUMMYFUNCTION("""COMPUTED_VALUE"""),"SQL")</f>
        <v>SQL</v>
      </c>
    </row>
    <row r="9437">
      <c r="B9437" s="1" t="str">
        <f>IFERROR(__xludf.DUMMYFUNCTION("""COMPUTED_VALUE"""),"Python")</f>
        <v>Python</v>
      </c>
      <c r="E9437" s="1" t="str">
        <f>IFERROR(__xludf.DUMMYFUNCTION("UNIQUE(SPLIT(B9437,"";""))"),"Python")</f>
        <v>Python</v>
      </c>
    </row>
    <row r="9438">
      <c r="B9438" s="1" t="str">
        <f>IFERROR(__xludf.DUMMYFUNCTION("""COMPUTED_VALUE"""),"Bash/Shell/PowerShell;HTML/CSS;Java;JavaScript;Python;SQL;Other(s):")</f>
        <v>Bash/Shell/PowerShell;HTML/CSS;Java;JavaScript;Python;SQL;Other(s):</v>
      </c>
      <c r="E9438" s="1" t="str">
        <f>IFERROR(__xludf.DUMMYFUNCTION("UNIQUE(SPLIT(B9438,"";""))"),"Bash/Shell/PowerShell")</f>
        <v>Bash/Shell/PowerShell</v>
      </c>
      <c r="F9438" s="1" t="str">
        <f>IFERROR(__xludf.DUMMYFUNCTION("""COMPUTED_VALUE"""),"HTML/CSS")</f>
        <v>HTML/CSS</v>
      </c>
      <c r="G9438" s="1" t="str">
        <f>IFERROR(__xludf.DUMMYFUNCTION("""COMPUTED_VALUE"""),"Java")</f>
        <v>Java</v>
      </c>
      <c r="H9438" s="1" t="str">
        <f>IFERROR(__xludf.DUMMYFUNCTION("""COMPUTED_VALUE"""),"JavaScript")</f>
        <v>JavaScript</v>
      </c>
      <c r="I9438" s="1" t="str">
        <f>IFERROR(__xludf.DUMMYFUNCTION("""COMPUTED_VALUE"""),"Python")</f>
        <v>Python</v>
      </c>
      <c r="J9438" s="1" t="str">
        <f>IFERROR(__xludf.DUMMYFUNCTION("""COMPUTED_VALUE"""),"SQL")</f>
        <v>SQL</v>
      </c>
      <c r="K9438" s="1" t="str">
        <f>IFERROR(__xludf.DUMMYFUNCTION("""COMPUTED_VALUE"""),"Other(s):")</f>
        <v>Other(s):</v>
      </c>
    </row>
    <row r="9439">
      <c r="B9439" s="1" t="str">
        <f>IFERROR(__xludf.DUMMYFUNCTION("""COMPUTED_VALUE"""),"C++;C#;HTML/CSS;Java;JavaScript;PHP;SQL")</f>
        <v>C++;C#;HTML/CSS;Java;JavaScript;PHP;SQL</v>
      </c>
      <c r="E9439" s="1" t="str">
        <f>IFERROR(__xludf.DUMMYFUNCTION("UNIQUE(SPLIT(B9439,"";""))"),"C++")</f>
        <v>C++</v>
      </c>
      <c r="F9439" s="1" t="str">
        <f>IFERROR(__xludf.DUMMYFUNCTION("""COMPUTED_VALUE"""),"C#")</f>
        <v>C#</v>
      </c>
      <c r="G9439" s="1" t="str">
        <f>IFERROR(__xludf.DUMMYFUNCTION("""COMPUTED_VALUE"""),"HTML/CSS")</f>
        <v>HTML/CSS</v>
      </c>
      <c r="H9439" s="1" t="str">
        <f>IFERROR(__xludf.DUMMYFUNCTION("""COMPUTED_VALUE"""),"Java")</f>
        <v>Java</v>
      </c>
      <c r="I9439" s="1" t="str">
        <f>IFERROR(__xludf.DUMMYFUNCTION("""COMPUTED_VALUE"""),"JavaScript")</f>
        <v>JavaScript</v>
      </c>
      <c r="J9439" s="1" t="str">
        <f>IFERROR(__xludf.DUMMYFUNCTION("""COMPUTED_VALUE"""),"PHP")</f>
        <v>PHP</v>
      </c>
      <c r="K9439" s="1" t="str">
        <f>IFERROR(__xludf.DUMMYFUNCTION("""COMPUTED_VALUE"""),"SQL")</f>
        <v>SQL</v>
      </c>
    </row>
    <row r="9440">
      <c r="B9440" s="1" t="str">
        <f>IFERROR(__xludf.DUMMYFUNCTION("""COMPUTED_VALUE"""),"Python;R;VBA")</f>
        <v>Python;R;VBA</v>
      </c>
      <c r="E9440" s="1" t="str">
        <f>IFERROR(__xludf.DUMMYFUNCTION("UNIQUE(SPLIT(B9440,"";""))"),"Python")</f>
        <v>Python</v>
      </c>
      <c r="F9440" s="1" t="str">
        <f>IFERROR(__xludf.DUMMYFUNCTION("""COMPUTED_VALUE"""),"R")</f>
        <v>R</v>
      </c>
      <c r="G9440" s="1" t="str">
        <f>IFERROR(__xludf.DUMMYFUNCTION("""COMPUTED_VALUE"""),"VBA")</f>
        <v>VBA</v>
      </c>
    </row>
    <row r="9441">
      <c r="B9441" s="1" t="str">
        <f>IFERROR(__xludf.DUMMYFUNCTION("""COMPUTED_VALUE"""),"Assembly;HTML/CSS;Java;JavaScript;PHP;Python;SQL;TypeScript")</f>
        <v>Assembly;HTML/CSS;Java;JavaScript;PHP;Python;SQL;TypeScript</v>
      </c>
      <c r="E9441" s="1" t="str">
        <f>IFERROR(__xludf.DUMMYFUNCTION("UNIQUE(SPLIT(B9441,"";""))"),"Assembly")</f>
        <v>Assembly</v>
      </c>
      <c r="F9441" s="1" t="str">
        <f>IFERROR(__xludf.DUMMYFUNCTION("""COMPUTED_VALUE"""),"HTML/CSS")</f>
        <v>HTML/CSS</v>
      </c>
      <c r="G9441" s="1" t="str">
        <f>IFERROR(__xludf.DUMMYFUNCTION("""COMPUTED_VALUE"""),"Java")</f>
        <v>Java</v>
      </c>
      <c r="H9441" s="1" t="str">
        <f>IFERROR(__xludf.DUMMYFUNCTION("""COMPUTED_VALUE"""),"JavaScript")</f>
        <v>JavaScript</v>
      </c>
      <c r="I9441" s="1" t="str">
        <f>IFERROR(__xludf.DUMMYFUNCTION("""COMPUTED_VALUE"""),"PHP")</f>
        <v>PHP</v>
      </c>
      <c r="J9441" s="1" t="str">
        <f>IFERROR(__xludf.DUMMYFUNCTION("""COMPUTED_VALUE"""),"Python")</f>
        <v>Python</v>
      </c>
      <c r="K9441" s="1" t="str">
        <f>IFERROR(__xludf.DUMMYFUNCTION("""COMPUTED_VALUE"""),"SQL")</f>
        <v>SQL</v>
      </c>
      <c r="L9441" s="1" t="str">
        <f>IFERROR(__xludf.DUMMYFUNCTION("""COMPUTED_VALUE"""),"TypeScript")</f>
        <v>TypeScript</v>
      </c>
    </row>
    <row r="9442">
      <c r="B9442" s="1" t="str">
        <f>IFERROR(__xludf.DUMMYFUNCTION("""COMPUTED_VALUE"""),"C++;C#;Dart;HTML/CSS;Java;JavaScript;SQL;TypeScript;WebAssembly")</f>
        <v>C++;C#;Dart;HTML/CSS;Java;JavaScript;SQL;TypeScript;WebAssembly</v>
      </c>
      <c r="E9442" s="1" t="str">
        <f>IFERROR(__xludf.DUMMYFUNCTION("UNIQUE(SPLIT(B9442,"";""))"),"C++")</f>
        <v>C++</v>
      </c>
      <c r="F9442" s="1" t="str">
        <f>IFERROR(__xludf.DUMMYFUNCTION("""COMPUTED_VALUE"""),"C#")</f>
        <v>C#</v>
      </c>
      <c r="G9442" s="1" t="str">
        <f>IFERROR(__xludf.DUMMYFUNCTION("""COMPUTED_VALUE"""),"Dart")</f>
        <v>Dart</v>
      </c>
      <c r="H9442" s="1" t="str">
        <f>IFERROR(__xludf.DUMMYFUNCTION("""COMPUTED_VALUE"""),"HTML/CSS")</f>
        <v>HTML/CSS</v>
      </c>
      <c r="I9442" s="1" t="str">
        <f>IFERROR(__xludf.DUMMYFUNCTION("""COMPUTED_VALUE"""),"Java")</f>
        <v>Java</v>
      </c>
      <c r="J9442" s="1" t="str">
        <f>IFERROR(__xludf.DUMMYFUNCTION("""COMPUTED_VALUE"""),"JavaScript")</f>
        <v>JavaScript</v>
      </c>
      <c r="K9442" s="1" t="str">
        <f>IFERROR(__xludf.DUMMYFUNCTION("""COMPUTED_VALUE"""),"SQL")</f>
        <v>SQL</v>
      </c>
      <c r="L9442" s="1" t="str">
        <f>IFERROR(__xludf.DUMMYFUNCTION("""COMPUTED_VALUE"""),"TypeScript")</f>
        <v>TypeScript</v>
      </c>
      <c r="M9442" s="1" t="str">
        <f>IFERROR(__xludf.DUMMYFUNCTION("""COMPUTED_VALUE"""),"WebAssembly")</f>
        <v>WebAssembly</v>
      </c>
    </row>
    <row r="9443">
      <c r="B9443" s="1" t="str">
        <f>IFERROR(__xludf.DUMMYFUNCTION("""COMPUTED_VALUE"""),"Bash/Shell/PowerShell;C++;HTML/CSS;Java;JavaScript;PHP;Python;SQL")</f>
        <v>Bash/Shell/PowerShell;C++;HTML/CSS;Java;JavaScript;PHP;Python;SQL</v>
      </c>
      <c r="E9443" s="1" t="str">
        <f>IFERROR(__xludf.DUMMYFUNCTION("UNIQUE(SPLIT(B9443,"";""))"),"Bash/Shell/PowerShell")</f>
        <v>Bash/Shell/PowerShell</v>
      </c>
      <c r="F9443" s="1" t="str">
        <f>IFERROR(__xludf.DUMMYFUNCTION("""COMPUTED_VALUE"""),"C++")</f>
        <v>C++</v>
      </c>
      <c r="G9443" s="1" t="str">
        <f>IFERROR(__xludf.DUMMYFUNCTION("""COMPUTED_VALUE"""),"HTML/CSS")</f>
        <v>HTML/CSS</v>
      </c>
      <c r="H9443" s="1" t="str">
        <f>IFERROR(__xludf.DUMMYFUNCTION("""COMPUTED_VALUE"""),"Java")</f>
        <v>Java</v>
      </c>
      <c r="I9443" s="1" t="str">
        <f>IFERROR(__xludf.DUMMYFUNCTION("""COMPUTED_VALUE"""),"JavaScript")</f>
        <v>JavaScript</v>
      </c>
      <c r="J9443" s="1" t="str">
        <f>IFERROR(__xludf.DUMMYFUNCTION("""COMPUTED_VALUE"""),"PHP")</f>
        <v>PHP</v>
      </c>
      <c r="K9443" s="1" t="str">
        <f>IFERROR(__xludf.DUMMYFUNCTION("""COMPUTED_VALUE"""),"Python")</f>
        <v>Python</v>
      </c>
      <c r="L9443" s="1" t="str">
        <f>IFERROR(__xludf.DUMMYFUNCTION("""COMPUTED_VALUE"""),"SQL")</f>
        <v>SQL</v>
      </c>
    </row>
    <row r="9444">
      <c r="B9444" s="1" t="str">
        <f>IFERROR(__xludf.DUMMYFUNCTION("""COMPUTED_VALUE"""),"Bash/Shell/PowerShell;SQL")</f>
        <v>Bash/Shell/PowerShell;SQL</v>
      </c>
      <c r="E9444" s="1" t="str">
        <f>IFERROR(__xludf.DUMMYFUNCTION("UNIQUE(SPLIT(B9444,"";""))"),"Bash/Shell/PowerShell")</f>
        <v>Bash/Shell/PowerShell</v>
      </c>
      <c r="F9444" s="1" t="str">
        <f>IFERROR(__xludf.DUMMYFUNCTION("""COMPUTED_VALUE"""),"SQL")</f>
        <v>SQL</v>
      </c>
    </row>
    <row r="9445">
      <c r="B9445" s="1" t="str">
        <f>IFERROR(__xludf.DUMMYFUNCTION("""COMPUTED_VALUE"""),"Python")</f>
        <v>Python</v>
      </c>
      <c r="E9445" s="1" t="str">
        <f>IFERROR(__xludf.DUMMYFUNCTION("UNIQUE(SPLIT(B9445,"";""))"),"Python")</f>
        <v>Python</v>
      </c>
    </row>
    <row r="9446">
      <c r="B9446" s="1" t="str">
        <f>IFERROR(__xludf.DUMMYFUNCTION("""COMPUTED_VALUE"""),"C;C++;HTML/CSS;Java;Python")</f>
        <v>C;C++;HTML/CSS;Java;Python</v>
      </c>
      <c r="E9446" s="1" t="str">
        <f>IFERROR(__xludf.DUMMYFUNCTION("UNIQUE(SPLIT(B9446,"";""))"),"C")</f>
        <v>C</v>
      </c>
      <c r="F9446" s="1" t="str">
        <f>IFERROR(__xludf.DUMMYFUNCTION("""COMPUTED_VALUE"""),"C++")</f>
        <v>C++</v>
      </c>
      <c r="G9446" s="1" t="str">
        <f>IFERROR(__xludf.DUMMYFUNCTION("""COMPUTED_VALUE"""),"HTML/CSS")</f>
        <v>HTML/CSS</v>
      </c>
      <c r="H9446" s="1" t="str">
        <f>IFERROR(__xludf.DUMMYFUNCTION("""COMPUTED_VALUE"""),"Java")</f>
        <v>Java</v>
      </c>
      <c r="I9446" s="1" t="str">
        <f>IFERROR(__xludf.DUMMYFUNCTION("""COMPUTED_VALUE"""),"Python")</f>
        <v>Python</v>
      </c>
    </row>
    <row r="9447">
      <c r="B9447" s="1" t="str">
        <f>IFERROR(__xludf.DUMMYFUNCTION("""COMPUTED_VALUE"""),"C++;Python")</f>
        <v>C++;Python</v>
      </c>
      <c r="E9447" s="1" t="str">
        <f>IFERROR(__xludf.DUMMYFUNCTION("UNIQUE(SPLIT(B9447,"";""))"),"C++")</f>
        <v>C++</v>
      </c>
      <c r="F9447" s="1" t="str">
        <f>IFERROR(__xludf.DUMMYFUNCTION("""COMPUTED_VALUE"""),"Python")</f>
        <v>Python</v>
      </c>
    </row>
    <row r="9448">
      <c r="B9448" s="1" t="str">
        <f>IFERROR(__xludf.DUMMYFUNCTION("""COMPUTED_VALUE"""),"HTML/CSS;JavaScript;PHP")</f>
        <v>HTML/CSS;JavaScript;PHP</v>
      </c>
      <c r="E9448" s="1" t="str">
        <f>IFERROR(__xludf.DUMMYFUNCTION("UNIQUE(SPLIT(B9448,"";""))"),"HTML/CSS")</f>
        <v>HTML/CSS</v>
      </c>
      <c r="F9448" s="1" t="str">
        <f>IFERROR(__xludf.DUMMYFUNCTION("""COMPUTED_VALUE"""),"JavaScript")</f>
        <v>JavaScript</v>
      </c>
      <c r="G9448" s="1" t="str">
        <f>IFERROR(__xludf.DUMMYFUNCTION("""COMPUTED_VALUE"""),"PHP")</f>
        <v>PHP</v>
      </c>
    </row>
    <row r="9449">
      <c r="B9449" s="1" t="str">
        <f>IFERROR(__xludf.DUMMYFUNCTION("""COMPUTED_VALUE"""),"Bash/Shell/PowerShell;Go;Java;Python;SQL")</f>
        <v>Bash/Shell/PowerShell;Go;Java;Python;SQL</v>
      </c>
      <c r="E9449" s="1" t="str">
        <f>IFERROR(__xludf.DUMMYFUNCTION("UNIQUE(SPLIT(B9449,"";""))"),"Bash/Shell/PowerShell")</f>
        <v>Bash/Shell/PowerShell</v>
      </c>
      <c r="F9449" s="1" t="str">
        <f>IFERROR(__xludf.DUMMYFUNCTION("""COMPUTED_VALUE"""),"Go")</f>
        <v>Go</v>
      </c>
      <c r="G9449" s="1" t="str">
        <f>IFERROR(__xludf.DUMMYFUNCTION("""COMPUTED_VALUE"""),"Java")</f>
        <v>Java</v>
      </c>
      <c r="H9449" s="1" t="str">
        <f>IFERROR(__xludf.DUMMYFUNCTION("""COMPUTED_VALUE"""),"Python")</f>
        <v>Python</v>
      </c>
      <c r="I9449" s="1" t="str">
        <f>IFERROR(__xludf.DUMMYFUNCTION("""COMPUTED_VALUE"""),"SQL")</f>
        <v>SQL</v>
      </c>
    </row>
    <row r="9450">
      <c r="B9450" s="1" t="str">
        <f>IFERROR(__xludf.DUMMYFUNCTION("""COMPUTED_VALUE"""),"Go;HTML/CSS;JavaScript;Python;Other(s):")</f>
        <v>Go;HTML/CSS;JavaScript;Python;Other(s):</v>
      </c>
      <c r="E9450" s="1" t="str">
        <f>IFERROR(__xludf.DUMMYFUNCTION("UNIQUE(SPLIT(B9450,"";""))"),"Go")</f>
        <v>Go</v>
      </c>
      <c r="F9450" s="1" t="str">
        <f>IFERROR(__xludf.DUMMYFUNCTION("""COMPUTED_VALUE"""),"HTML/CSS")</f>
        <v>HTML/CSS</v>
      </c>
      <c r="G9450" s="1" t="str">
        <f>IFERROR(__xludf.DUMMYFUNCTION("""COMPUTED_VALUE"""),"JavaScript")</f>
        <v>JavaScript</v>
      </c>
      <c r="H9450" s="1" t="str">
        <f>IFERROR(__xludf.DUMMYFUNCTION("""COMPUTED_VALUE"""),"Python")</f>
        <v>Python</v>
      </c>
      <c r="I9450" s="1" t="str">
        <f>IFERROR(__xludf.DUMMYFUNCTION("""COMPUTED_VALUE"""),"Other(s):")</f>
        <v>Other(s):</v>
      </c>
    </row>
    <row r="9451">
      <c r="B9451" s="1" t="str">
        <f>IFERROR(__xludf.DUMMYFUNCTION("""COMPUTED_VALUE"""),"C")</f>
        <v>C</v>
      </c>
      <c r="E9451" s="1" t="str">
        <f>IFERROR(__xludf.DUMMYFUNCTION("UNIQUE(SPLIT(B9451,"";""))"),"C")</f>
        <v>C</v>
      </c>
    </row>
    <row r="9452">
      <c r="B9452" s="1" t="str">
        <f>IFERROR(__xludf.DUMMYFUNCTION("""COMPUTED_VALUE"""),"Bash/Shell/PowerShell;C;C++;HTML/CSS;Java;JavaScript;Python")</f>
        <v>Bash/Shell/PowerShell;C;C++;HTML/CSS;Java;JavaScript;Python</v>
      </c>
      <c r="E9452" s="1" t="str">
        <f>IFERROR(__xludf.DUMMYFUNCTION("UNIQUE(SPLIT(B9452,"";""))"),"Bash/Shell/PowerShell")</f>
        <v>Bash/Shell/PowerShell</v>
      </c>
      <c r="F9452" s="1" t="str">
        <f>IFERROR(__xludf.DUMMYFUNCTION("""COMPUTED_VALUE"""),"C")</f>
        <v>C</v>
      </c>
      <c r="G9452" s="1" t="str">
        <f>IFERROR(__xludf.DUMMYFUNCTION("""COMPUTED_VALUE"""),"C++")</f>
        <v>C++</v>
      </c>
      <c r="H9452" s="1" t="str">
        <f>IFERROR(__xludf.DUMMYFUNCTION("""COMPUTED_VALUE"""),"HTML/CSS")</f>
        <v>HTML/CSS</v>
      </c>
      <c r="I9452" s="1" t="str">
        <f>IFERROR(__xludf.DUMMYFUNCTION("""COMPUTED_VALUE"""),"Java")</f>
        <v>Java</v>
      </c>
      <c r="J9452" s="1" t="str">
        <f>IFERROR(__xludf.DUMMYFUNCTION("""COMPUTED_VALUE"""),"JavaScript")</f>
        <v>JavaScript</v>
      </c>
      <c r="K9452" s="1" t="str">
        <f>IFERROR(__xludf.DUMMYFUNCTION("""COMPUTED_VALUE"""),"Python")</f>
        <v>Python</v>
      </c>
    </row>
    <row r="9453">
      <c r="B9453" s="1" t="str">
        <f>IFERROR(__xludf.DUMMYFUNCTION("""COMPUTED_VALUE"""),"Bash/Shell/PowerShell;C;C++")</f>
        <v>Bash/Shell/PowerShell;C;C++</v>
      </c>
      <c r="E9453" s="1" t="str">
        <f>IFERROR(__xludf.DUMMYFUNCTION("UNIQUE(SPLIT(B9453,"";""))"),"Bash/Shell/PowerShell")</f>
        <v>Bash/Shell/PowerShell</v>
      </c>
      <c r="F9453" s="1" t="str">
        <f>IFERROR(__xludf.DUMMYFUNCTION("""COMPUTED_VALUE"""),"C")</f>
        <v>C</v>
      </c>
      <c r="G9453" s="1" t="str">
        <f>IFERROR(__xludf.DUMMYFUNCTION("""COMPUTED_VALUE"""),"C++")</f>
        <v>C++</v>
      </c>
    </row>
    <row r="9454">
      <c r="B9454" s="1" t="str">
        <f>IFERROR(__xludf.DUMMYFUNCTION("""COMPUTED_VALUE"""),"Bash/Shell/PowerShell;HTML/CSS;JavaScript;Python;SQL")</f>
        <v>Bash/Shell/PowerShell;HTML/CSS;JavaScript;Python;SQL</v>
      </c>
      <c r="E9454" s="1" t="str">
        <f>IFERROR(__xludf.DUMMYFUNCTION("UNIQUE(SPLIT(B9454,"";""))"),"Bash/Shell/PowerShell")</f>
        <v>Bash/Shell/PowerShell</v>
      </c>
      <c r="F9454" s="1" t="str">
        <f>IFERROR(__xludf.DUMMYFUNCTION("""COMPUTED_VALUE"""),"HTML/CSS")</f>
        <v>HTML/CSS</v>
      </c>
      <c r="G9454" s="1" t="str">
        <f>IFERROR(__xludf.DUMMYFUNCTION("""COMPUTED_VALUE"""),"JavaScript")</f>
        <v>JavaScript</v>
      </c>
      <c r="H9454" s="1" t="str">
        <f>IFERROR(__xludf.DUMMYFUNCTION("""COMPUTED_VALUE"""),"Python")</f>
        <v>Python</v>
      </c>
      <c r="I9454" s="1" t="str">
        <f>IFERROR(__xludf.DUMMYFUNCTION("""COMPUTED_VALUE"""),"SQL")</f>
        <v>SQL</v>
      </c>
    </row>
    <row r="9455">
      <c r="B9455" s="1" t="str">
        <f>IFERROR(__xludf.DUMMYFUNCTION("""COMPUTED_VALUE"""),"Bash/Shell/PowerShell;HTML/CSS;Java;JavaScript;Scala;SQL")</f>
        <v>Bash/Shell/PowerShell;HTML/CSS;Java;JavaScript;Scala;SQL</v>
      </c>
      <c r="E9455" s="1" t="str">
        <f>IFERROR(__xludf.DUMMYFUNCTION("UNIQUE(SPLIT(B9455,"";""))"),"Bash/Shell/PowerShell")</f>
        <v>Bash/Shell/PowerShell</v>
      </c>
      <c r="F9455" s="1" t="str">
        <f>IFERROR(__xludf.DUMMYFUNCTION("""COMPUTED_VALUE"""),"HTML/CSS")</f>
        <v>HTML/CSS</v>
      </c>
      <c r="G9455" s="1" t="str">
        <f>IFERROR(__xludf.DUMMYFUNCTION("""COMPUTED_VALUE"""),"Java")</f>
        <v>Java</v>
      </c>
      <c r="H9455" s="1" t="str">
        <f>IFERROR(__xludf.DUMMYFUNCTION("""COMPUTED_VALUE"""),"JavaScript")</f>
        <v>JavaScript</v>
      </c>
      <c r="I9455" s="1" t="str">
        <f>IFERROR(__xludf.DUMMYFUNCTION("""COMPUTED_VALUE"""),"Scala")</f>
        <v>Scala</v>
      </c>
      <c r="J9455" s="1" t="str">
        <f>IFERROR(__xludf.DUMMYFUNCTION("""COMPUTED_VALUE"""),"SQL")</f>
        <v>SQL</v>
      </c>
    </row>
    <row r="9456">
      <c r="B9456" s="1" t="str">
        <f>IFERROR(__xludf.DUMMYFUNCTION("""COMPUTED_VALUE"""),"Bash/Shell/PowerShell;HTML/CSS;Java;JavaScript;Python")</f>
        <v>Bash/Shell/PowerShell;HTML/CSS;Java;JavaScript;Python</v>
      </c>
      <c r="E9456" s="1" t="str">
        <f>IFERROR(__xludf.DUMMYFUNCTION("UNIQUE(SPLIT(B9456,"";""))"),"Bash/Shell/PowerShell")</f>
        <v>Bash/Shell/PowerShell</v>
      </c>
      <c r="F9456" s="1" t="str">
        <f>IFERROR(__xludf.DUMMYFUNCTION("""COMPUTED_VALUE"""),"HTML/CSS")</f>
        <v>HTML/CSS</v>
      </c>
      <c r="G9456" s="1" t="str">
        <f>IFERROR(__xludf.DUMMYFUNCTION("""COMPUTED_VALUE"""),"Java")</f>
        <v>Java</v>
      </c>
      <c r="H9456" s="1" t="str">
        <f>IFERROR(__xludf.DUMMYFUNCTION("""COMPUTED_VALUE"""),"JavaScript")</f>
        <v>JavaScript</v>
      </c>
      <c r="I9456" s="1" t="str">
        <f>IFERROR(__xludf.DUMMYFUNCTION("""COMPUTED_VALUE"""),"Python")</f>
        <v>Python</v>
      </c>
    </row>
    <row r="9457">
      <c r="B9457" s="1" t="str">
        <f>IFERROR(__xludf.DUMMYFUNCTION("""COMPUTED_VALUE"""),"HTML/CSS;Java;JavaScript;R;SQL;VBA")</f>
        <v>HTML/CSS;Java;JavaScript;R;SQL;VBA</v>
      </c>
      <c r="E9457" s="1" t="str">
        <f>IFERROR(__xludf.DUMMYFUNCTION("UNIQUE(SPLIT(B9457,"";""))"),"HTML/CSS")</f>
        <v>HTML/CSS</v>
      </c>
      <c r="F9457" s="1" t="str">
        <f>IFERROR(__xludf.DUMMYFUNCTION("""COMPUTED_VALUE"""),"Java")</f>
        <v>Java</v>
      </c>
      <c r="G9457" s="1" t="str">
        <f>IFERROR(__xludf.DUMMYFUNCTION("""COMPUTED_VALUE"""),"JavaScript")</f>
        <v>JavaScript</v>
      </c>
      <c r="H9457" s="1" t="str">
        <f>IFERROR(__xludf.DUMMYFUNCTION("""COMPUTED_VALUE"""),"R")</f>
        <v>R</v>
      </c>
      <c r="I9457" s="1" t="str">
        <f>IFERROR(__xludf.DUMMYFUNCTION("""COMPUTED_VALUE"""),"SQL")</f>
        <v>SQL</v>
      </c>
      <c r="J9457" s="1" t="str">
        <f>IFERROR(__xludf.DUMMYFUNCTION("""COMPUTED_VALUE"""),"VBA")</f>
        <v>VBA</v>
      </c>
    </row>
    <row r="9458">
      <c r="B9458" s="1" t="str">
        <f>IFERROR(__xludf.DUMMYFUNCTION("""COMPUTED_VALUE"""),"Bash/Shell/PowerShell;HTML/CSS;Java;JavaScript;Python;SQL;TypeScript;Other(s):")</f>
        <v>Bash/Shell/PowerShell;HTML/CSS;Java;JavaScript;Python;SQL;TypeScript;Other(s):</v>
      </c>
      <c r="E9458" s="1" t="str">
        <f>IFERROR(__xludf.DUMMYFUNCTION("UNIQUE(SPLIT(B9458,"";""))"),"Bash/Shell/PowerShell")</f>
        <v>Bash/Shell/PowerShell</v>
      </c>
      <c r="F9458" s="1" t="str">
        <f>IFERROR(__xludf.DUMMYFUNCTION("""COMPUTED_VALUE"""),"HTML/CSS")</f>
        <v>HTML/CSS</v>
      </c>
      <c r="G9458" s="1" t="str">
        <f>IFERROR(__xludf.DUMMYFUNCTION("""COMPUTED_VALUE"""),"Java")</f>
        <v>Java</v>
      </c>
      <c r="H9458" s="1" t="str">
        <f>IFERROR(__xludf.DUMMYFUNCTION("""COMPUTED_VALUE"""),"JavaScript")</f>
        <v>JavaScript</v>
      </c>
      <c r="I9458" s="1" t="str">
        <f>IFERROR(__xludf.DUMMYFUNCTION("""COMPUTED_VALUE"""),"Python")</f>
        <v>Python</v>
      </c>
      <c r="J9458" s="1" t="str">
        <f>IFERROR(__xludf.DUMMYFUNCTION("""COMPUTED_VALUE"""),"SQL")</f>
        <v>SQL</v>
      </c>
      <c r="K9458" s="1" t="str">
        <f>IFERROR(__xludf.DUMMYFUNCTION("""COMPUTED_VALUE"""),"TypeScript")</f>
        <v>TypeScript</v>
      </c>
      <c r="L9458" s="1" t="str">
        <f>IFERROR(__xludf.DUMMYFUNCTION("""COMPUTED_VALUE"""),"Other(s):")</f>
        <v>Other(s):</v>
      </c>
    </row>
    <row r="9459">
      <c r="B9459" s="1" t="str">
        <f>IFERROR(__xludf.DUMMYFUNCTION("""COMPUTED_VALUE"""),"HTML/CSS;JavaScript;Python")</f>
        <v>HTML/CSS;JavaScript;Python</v>
      </c>
      <c r="E9459" s="1" t="str">
        <f>IFERROR(__xludf.DUMMYFUNCTION("UNIQUE(SPLIT(B9459,"";""))"),"HTML/CSS")</f>
        <v>HTML/CSS</v>
      </c>
      <c r="F9459" s="1" t="str">
        <f>IFERROR(__xludf.DUMMYFUNCTION("""COMPUTED_VALUE"""),"JavaScript")</f>
        <v>JavaScript</v>
      </c>
      <c r="G9459" s="1" t="str">
        <f>IFERROR(__xludf.DUMMYFUNCTION("""COMPUTED_VALUE"""),"Python")</f>
        <v>Python</v>
      </c>
    </row>
    <row r="9460">
      <c r="B9460" s="1" t="str">
        <f>IFERROR(__xludf.DUMMYFUNCTION("""COMPUTED_VALUE"""),"HTML/CSS;Java;JavaScript")</f>
        <v>HTML/CSS;Java;JavaScript</v>
      </c>
      <c r="E9460" s="1" t="str">
        <f>IFERROR(__xludf.DUMMYFUNCTION("UNIQUE(SPLIT(B9460,"";""))"),"HTML/CSS")</f>
        <v>HTML/CSS</v>
      </c>
      <c r="F9460" s="1" t="str">
        <f>IFERROR(__xludf.DUMMYFUNCTION("""COMPUTED_VALUE"""),"Java")</f>
        <v>Java</v>
      </c>
      <c r="G9460" s="1" t="str">
        <f>IFERROR(__xludf.DUMMYFUNCTION("""COMPUTED_VALUE"""),"JavaScript")</f>
        <v>JavaScript</v>
      </c>
    </row>
    <row r="9461">
      <c r="B9461" s="1" t="str">
        <f>IFERROR(__xludf.DUMMYFUNCTION("""COMPUTED_VALUE"""),"Bash/Shell/PowerShell;C#;Go;HTML/CSS;JavaScript;Python;SQL;TypeScript")</f>
        <v>Bash/Shell/PowerShell;C#;Go;HTML/CSS;JavaScript;Python;SQL;TypeScript</v>
      </c>
      <c r="E9461" s="1" t="str">
        <f>IFERROR(__xludf.DUMMYFUNCTION("UNIQUE(SPLIT(B9461,"";""))"),"Bash/Shell/PowerShell")</f>
        <v>Bash/Shell/PowerShell</v>
      </c>
      <c r="F9461" s="1" t="str">
        <f>IFERROR(__xludf.DUMMYFUNCTION("""COMPUTED_VALUE"""),"C#")</f>
        <v>C#</v>
      </c>
      <c r="G9461" s="1" t="str">
        <f>IFERROR(__xludf.DUMMYFUNCTION("""COMPUTED_VALUE"""),"Go")</f>
        <v>Go</v>
      </c>
      <c r="H9461" s="1" t="str">
        <f>IFERROR(__xludf.DUMMYFUNCTION("""COMPUTED_VALUE"""),"HTML/CSS")</f>
        <v>HTML/CSS</v>
      </c>
      <c r="I9461" s="1" t="str">
        <f>IFERROR(__xludf.DUMMYFUNCTION("""COMPUTED_VALUE"""),"JavaScript")</f>
        <v>JavaScript</v>
      </c>
      <c r="J9461" s="1" t="str">
        <f>IFERROR(__xludf.DUMMYFUNCTION("""COMPUTED_VALUE"""),"Python")</f>
        <v>Python</v>
      </c>
      <c r="K9461" s="1" t="str">
        <f>IFERROR(__xludf.DUMMYFUNCTION("""COMPUTED_VALUE"""),"SQL")</f>
        <v>SQL</v>
      </c>
      <c r="L9461" s="1" t="str">
        <f>IFERROR(__xludf.DUMMYFUNCTION("""COMPUTED_VALUE"""),"TypeScript")</f>
        <v>TypeScript</v>
      </c>
    </row>
    <row r="9462">
      <c r="B9462" s="1" t="str">
        <f>IFERROR(__xludf.DUMMYFUNCTION("""COMPUTED_VALUE"""),"Bash/Shell/PowerShell;Go;HTML/CSS;Java;JavaScript;Python;Ruby;Scala;SQL")</f>
        <v>Bash/Shell/PowerShell;Go;HTML/CSS;Java;JavaScript;Python;Ruby;Scala;SQL</v>
      </c>
      <c r="E9462" s="1" t="str">
        <f>IFERROR(__xludf.DUMMYFUNCTION("UNIQUE(SPLIT(B9462,"";""))"),"Bash/Shell/PowerShell")</f>
        <v>Bash/Shell/PowerShell</v>
      </c>
      <c r="F9462" s="1" t="str">
        <f>IFERROR(__xludf.DUMMYFUNCTION("""COMPUTED_VALUE"""),"Go")</f>
        <v>Go</v>
      </c>
      <c r="G9462" s="1" t="str">
        <f>IFERROR(__xludf.DUMMYFUNCTION("""COMPUTED_VALUE"""),"HTML/CSS")</f>
        <v>HTML/CSS</v>
      </c>
      <c r="H9462" s="1" t="str">
        <f>IFERROR(__xludf.DUMMYFUNCTION("""COMPUTED_VALUE"""),"Java")</f>
        <v>Java</v>
      </c>
      <c r="I9462" s="1" t="str">
        <f>IFERROR(__xludf.DUMMYFUNCTION("""COMPUTED_VALUE"""),"JavaScript")</f>
        <v>JavaScript</v>
      </c>
      <c r="J9462" s="1" t="str">
        <f>IFERROR(__xludf.DUMMYFUNCTION("""COMPUTED_VALUE"""),"Python")</f>
        <v>Python</v>
      </c>
      <c r="K9462" s="1" t="str">
        <f>IFERROR(__xludf.DUMMYFUNCTION("""COMPUTED_VALUE"""),"Ruby")</f>
        <v>Ruby</v>
      </c>
      <c r="L9462" s="1" t="str">
        <f>IFERROR(__xludf.DUMMYFUNCTION("""COMPUTED_VALUE"""),"Scala")</f>
        <v>Scala</v>
      </c>
      <c r="M9462" s="1" t="str">
        <f>IFERROR(__xludf.DUMMYFUNCTION("""COMPUTED_VALUE"""),"SQL")</f>
        <v>SQL</v>
      </c>
    </row>
    <row r="9463">
      <c r="B9463" s="1" t="str">
        <f>IFERROR(__xludf.DUMMYFUNCTION("""COMPUTED_VALUE"""),"C;JavaScript;Ruby;Rust;SQL")</f>
        <v>C;JavaScript;Ruby;Rust;SQL</v>
      </c>
      <c r="E9463" s="1" t="str">
        <f>IFERROR(__xludf.DUMMYFUNCTION("UNIQUE(SPLIT(B9463,"";""))"),"C")</f>
        <v>C</v>
      </c>
      <c r="F9463" s="1" t="str">
        <f>IFERROR(__xludf.DUMMYFUNCTION("""COMPUTED_VALUE"""),"JavaScript")</f>
        <v>JavaScript</v>
      </c>
      <c r="G9463" s="1" t="str">
        <f>IFERROR(__xludf.DUMMYFUNCTION("""COMPUTED_VALUE"""),"Ruby")</f>
        <v>Ruby</v>
      </c>
      <c r="H9463" s="1" t="str">
        <f>IFERROR(__xludf.DUMMYFUNCTION("""COMPUTED_VALUE"""),"Rust")</f>
        <v>Rust</v>
      </c>
      <c r="I9463" s="1" t="str">
        <f>IFERROR(__xludf.DUMMYFUNCTION("""COMPUTED_VALUE"""),"SQL")</f>
        <v>SQL</v>
      </c>
    </row>
    <row r="9464">
      <c r="B9464" s="1" t="str">
        <f>IFERROR(__xludf.DUMMYFUNCTION("""COMPUTED_VALUE"""),"C++;C#;Java;Python")</f>
        <v>C++;C#;Java;Python</v>
      </c>
      <c r="E9464" s="1" t="str">
        <f>IFERROR(__xludf.DUMMYFUNCTION("UNIQUE(SPLIT(B9464,"";""))"),"C++")</f>
        <v>C++</v>
      </c>
      <c r="F9464" s="1" t="str">
        <f>IFERROR(__xludf.DUMMYFUNCTION("""COMPUTED_VALUE"""),"C#")</f>
        <v>C#</v>
      </c>
      <c r="G9464" s="1" t="str">
        <f>IFERROR(__xludf.DUMMYFUNCTION("""COMPUTED_VALUE"""),"Java")</f>
        <v>Java</v>
      </c>
      <c r="H9464" s="1" t="str">
        <f>IFERROR(__xludf.DUMMYFUNCTION("""COMPUTED_VALUE"""),"Python")</f>
        <v>Python</v>
      </c>
    </row>
    <row r="9465">
      <c r="B9465" s="1" t="str">
        <f>IFERROR(__xludf.DUMMYFUNCTION("""COMPUTED_VALUE"""),"Go;JavaScript;TypeScript")</f>
        <v>Go;JavaScript;TypeScript</v>
      </c>
      <c r="E9465" s="1" t="str">
        <f>IFERROR(__xludf.DUMMYFUNCTION("UNIQUE(SPLIT(B9465,"";""))"),"Go")</f>
        <v>Go</v>
      </c>
      <c r="F9465" s="1" t="str">
        <f>IFERROR(__xludf.DUMMYFUNCTION("""COMPUTED_VALUE"""),"JavaScript")</f>
        <v>JavaScript</v>
      </c>
      <c r="G9465" s="1" t="str">
        <f>IFERROR(__xludf.DUMMYFUNCTION("""COMPUTED_VALUE"""),"TypeScript")</f>
        <v>TypeScript</v>
      </c>
    </row>
    <row r="9466">
      <c r="B9466" s="1" t="str">
        <f>IFERROR(__xludf.DUMMYFUNCTION("""COMPUTED_VALUE"""),"Bash/Shell/PowerShell;C++;C#;HTML/CSS;JavaScript;Python")</f>
        <v>Bash/Shell/PowerShell;C++;C#;HTML/CSS;JavaScript;Python</v>
      </c>
      <c r="E9466" s="1" t="str">
        <f>IFERROR(__xludf.DUMMYFUNCTION("UNIQUE(SPLIT(B9466,"";""))"),"Bash/Shell/PowerShell")</f>
        <v>Bash/Shell/PowerShell</v>
      </c>
      <c r="F9466" s="1" t="str">
        <f>IFERROR(__xludf.DUMMYFUNCTION("""COMPUTED_VALUE"""),"C++")</f>
        <v>C++</v>
      </c>
      <c r="G9466" s="1" t="str">
        <f>IFERROR(__xludf.DUMMYFUNCTION("""COMPUTED_VALUE"""),"C#")</f>
        <v>C#</v>
      </c>
      <c r="H9466" s="1" t="str">
        <f>IFERROR(__xludf.DUMMYFUNCTION("""COMPUTED_VALUE"""),"HTML/CSS")</f>
        <v>HTML/CSS</v>
      </c>
      <c r="I9466" s="1" t="str">
        <f>IFERROR(__xludf.DUMMYFUNCTION("""COMPUTED_VALUE"""),"JavaScript")</f>
        <v>JavaScript</v>
      </c>
      <c r="J9466" s="1" t="str">
        <f>IFERROR(__xludf.DUMMYFUNCTION("""COMPUTED_VALUE"""),"Python")</f>
        <v>Python</v>
      </c>
    </row>
    <row r="9467">
      <c r="B9467" s="1" t="str">
        <f>IFERROR(__xludf.DUMMYFUNCTION("""COMPUTED_VALUE"""),"HTML/CSS;JavaScript;PHP;Ruby")</f>
        <v>HTML/CSS;JavaScript;PHP;Ruby</v>
      </c>
      <c r="E9467" s="1" t="str">
        <f>IFERROR(__xludf.DUMMYFUNCTION("UNIQUE(SPLIT(B9467,"";""))"),"HTML/CSS")</f>
        <v>HTML/CSS</v>
      </c>
      <c r="F9467" s="1" t="str">
        <f>IFERROR(__xludf.DUMMYFUNCTION("""COMPUTED_VALUE"""),"JavaScript")</f>
        <v>JavaScript</v>
      </c>
      <c r="G9467" s="1" t="str">
        <f>IFERROR(__xludf.DUMMYFUNCTION("""COMPUTED_VALUE"""),"PHP")</f>
        <v>PHP</v>
      </c>
      <c r="H9467" s="1" t="str">
        <f>IFERROR(__xludf.DUMMYFUNCTION("""COMPUTED_VALUE"""),"Ruby")</f>
        <v>Ruby</v>
      </c>
    </row>
    <row r="9468">
      <c r="B9468" s="1" t="str">
        <f>IFERROR(__xludf.DUMMYFUNCTION("""COMPUTED_VALUE"""),"Java")</f>
        <v>Java</v>
      </c>
      <c r="E9468" s="1" t="str">
        <f>IFERROR(__xludf.DUMMYFUNCTION("UNIQUE(SPLIT(B9468,"";""))"),"Java")</f>
        <v>Java</v>
      </c>
    </row>
    <row r="9469">
      <c r="B9469" s="1" t="str">
        <f>IFERROR(__xludf.DUMMYFUNCTION("""COMPUTED_VALUE"""),"C;C++;Java;Python;R;SQL")</f>
        <v>C;C++;Java;Python;R;SQL</v>
      </c>
      <c r="E9469" s="1" t="str">
        <f>IFERROR(__xludf.DUMMYFUNCTION("UNIQUE(SPLIT(B9469,"";""))"),"C")</f>
        <v>C</v>
      </c>
      <c r="F9469" s="1" t="str">
        <f>IFERROR(__xludf.DUMMYFUNCTION("""COMPUTED_VALUE"""),"C++")</f>
        <v>C++</v>
      </c>
      <c r="G9469" s="1" t="str">
        <f>IFERROR(__xludf.DUMMYFUNCTION("""COMPUTED_VALUE"""),"Java")</f>
        <v>Java</v>
      </c>
      <c r="H9469" s="1" t="str">
        <f>IFERROR(__xludf.DUMMYFUNCTION("""COMPUTED_VALUE"""),"Python")</f>
        <v>Python</v>
      </c>
      <c r="I9469" s="1" t="str">
        <f>IFERROR(__xludf.DUMMYFUNCTION("""COMPUTED_VALUE"""),"R")</f>
        <v>R</v>
      </c>
      <c r="J9469" s="1" t="str">
        <f>IFERROR(__xludf.DUMMYFUNCTION("""COMPUTED_VALUE"""),"SQL")</f>
        <v>SQL</v>
      </c>
    </row>
    <row r="9470">
      <c r="B9470" s="1" t="str">
        <f>IFERROR(__xludf.DUMMYFUNCTION("""COMPUTED_VALUE"""),"C#;HTML/CSS;JavaScript;SQL")</f>
        <v>C#;HTML/CSS;JavaScript;SQL</v>
      </c>
      <c r="E9470" s="1" t="str">
        <f>IFERROR(__xludf.DUMMYFUNCTION("UNIQUE(SPLIT(B9470,"";""))"),"C#")</f>
        <v>C#</v>
      </c>
      <c r="F9470" s="1" t="str">
        <f>IFERROR(__xludf.DUMMYFUNCTION("""COMPUTED_VALUE"""),"HTML/CSS")</f>
        <v>HTML/CSS</v>
      </c>
      <c r="G9470" s="1" t="str">
        <f>IFERROR(__xludf.DUMMYFUNCTION("""COMPUTED_VALUE"""),"JavaScript")</f>
        <v>JavaScript</v>
      </c>
      <c r="H9470" s="1" t="str">
        <f>IFERROR(__xludf.DUMMYFUNCTION("""COMPUTED_VALUE"""),"SQL")</f>
        <v>SQL</v>
      </c>
    </row>
    <row r="9471">
      <c r="B9471" s="1" t="str">
        <f>IFERROR(__xludf.DUMMYFUNCTION("""COMPUTED_VALUE"""),"C#;HTML/CSS;JavaScript;Python;SQL")</f>
        <v>C#;HTML/CSS;JavaScript;Python;SQL</v>
      </c>
      <c r="E9471" s="1" t="str">
        <f>IFERROR(__xludf.DUMMYFUNCTION("UNIQUE(SPLIT(B9471,"";""))"),"C#")</f>
        <v>C#</v>
      </c>
      <c r="F9471" s="1" t="str">
        <f>IFERROR(__xludf.DUMMYFUNCTION("""COMPUTED_VALUE"""),"HTML/CSS")</f>
        <v>HTML/CSS</v>
      </c>
      <c r="G9471" s="1" t="str">
        <f>IFERROR(__xludf.DUMMYFUNCTION("""COMPUTED_VALUE"""),"JavaScript")</f>
        <v>JavaScript</v>
      </c>
      <c r="H9471" s="1" t="str">
        <f>IFERROR(__xludf.DUMMYFUNCTION("""COMPUTED_VALUE"""),"Python")</f>
        <v>Python</v>
      </c>
      <c r="I9471" s="1" t="str">
        <f>IFERROR(__xludf.DUMMYFUNCTION("""COMPUTED_VALUE"""),"SQL")</f>
        <v>SQL</v>
      </c>
    </row>
    <row r="9472">
      <c r="B9472" s="1" t="str">
        <f>IFERROR(__xludf.DUMMYFUNCTION("""COMPUTED_VALUE"""),"C#;HTML/CSS;JavaScript;PHP;SQL;TypeScript;VBA;Other(s):")</f>
        <v>C#;HTML/CSS;JavaScript;PHP;SQL;TypeScript;VBA;Other(s):</v>
      </c>
      <c r="E9472" s="1" t="str">
        <f>IFERROR(__xludf.DUMMYFUNCTION("UNIQUE(SPLIT(B9472,"";""))"),"C#")</f>
        <v>C#</v>
      </c>
      <c r="F9472" s="1" t="str">
        <f>IFERROR(__xludf.DUMMYFUNCTION("""COMPUTED_VALUE"""),"HTML/CSS")</f>
        <v>HTML/CSS</v>
      </c>
      <c r="G9472" s="1" t="str">
        <f>IFERROR(__xludf.DUMMYFUNCTION("""COMPUTED_VALUE"""),"JavaScript")</f>
        <v>JavaScript</v>
      </c>
      <c r="H9472" s="1" t="str">
        <f>IFERROR(__xludf.DUMMYFUNCTION("""COMPUTED_VALUE"""),"PHP")</f>
        <v>PHP</v>
      </c>
      <c r="I9472" s="1" t="str">
        <f>IFERROR(__xludf.DUMMYFUNCTION("""COMPUTED_VALUE"""),"SQL")</f>
        <v>SQL</v>
      </c>
      <c r="J9472" s="1" t="str">
        <f>IFERROR(__xludf.DUMMYFUNCTION("""COMPUTED_VALUE"""),"TypeScript")</f>
        <v>TypeScript</v>
      </c>
      <c r="K9472" s="1" t="str">
        <f>IFERROR(__xludf.DUMMYFUNCTION("""COMPUTED_VALUE"""),"VBA")</f>
        <v>VBA</v>
      </c>
      <c r="L9472" s="1" t="str">
        <f>IFERROR(__xludf.DUMMYFUNCTION("""COMPUTED_VALUE"""),"Other(s):")</f>
        <v>Other(s):</v>
      </c>
    </row>
    <row r="9473">
      <c r="B9473" s="1" t="str">
        <f>IFERROR(__xludf.DUMMYFUNCTION("""COMPUTED_VALUE"""),"C#;R;SQL")</f>
        <v>C#;R;SQL</v>
      </c>
      <c r="E9473" s="1" t="str">
        <f>IFERROR(__xludf.DUMMYFUNCTION("UNIQUE(SPLIT(B9473,"";""))"),"C#")</f>
        <v>C#</v>
      </c>
      <c r="F9473" s="1" t="str">
        <f>IFERROR(__xludf.DUMMYFUNCTION("""COMPUTED_VALUE"""),"R")</f>
        <v>R</v>
      </c>
      <c r="G9473" s="1" t="str">
        <f>IFERROR(__xludf.DUMMYFUNCTION("""COMPUTED_VALUE"""),"SQL")</f>
        <v>SQL</v>
      </c>
    </row>
    <row r="9474">
      <c r="B9474" s="1" t="str">
        <f>IFERROR(__xludf.DUMMYFUNCTION("""COMPUTED_VALUE"""),"HTML/CSS;Java;JavaScript;Ruby")</f>
        <v>HTML/CSS;Java;JavaScript;Ruby</v>
      </c>
      <c r="E9474" s="1" t="str">
        <f>IFERROR(__xludf.DUMMYFUNCTION("UNIQUE(SPLIT(B9474,"";""))"),"HTML/CSS")</f>
        <v>HTML/CSS</v>
      </c>
      <c r="F9474" s="1" t="str">
        <f>IFERROR(__xludf.DUMMYFUNCTION("""COMPUTED_VALUE"""),"Java")</f>
        <v>Java</v>
      </c>
      <c r="G9474" s="1" t="str">
        <f>IFERROR(__xludf.DUMMYFUNCTION("""COMPUTED_VALUE"""),"JavaScript")</f>
        <v>JavaScript</v>
      </c>
      <c r="H9474" s="1" t="str">
        <f>IFERROR(__xludf.DUMMYFUNCTION("""COMPUTED_VALUE"""),"Ruby")</f>
        <v>Ruby</v>
      </c>
    </row>
    <row r="9475">
      <c r="B9475" s="1" t="str">
        <f>IFERROR(__xludf.DUMMYFUNCTION("""COMPUTED_VALUE"""),"HTML/CSS;JavaScript;Objective-C;Swift")</f>
        <v>HTML/CSS;JavaScript;Objective-C;Swift</v>
      </c>
      <c r="E9475" s="1" t="str">
        <f>IFERROR(__xludf.DUMMYFUNCTION("UNIQUE(SPLIT(B9475,"";""))"),"HTML/CSS")</f>
        <v>HTML/CSS</v>
      </c>
      <c r="F9475" s="1" t="str">
        <f>IFERROR(__xludf.DUMMYFUNCTION("""COMPUTED_VALUE"""),"JavaScript")</f>
        <v>JavaScript</v>
      </c>
      <c r="G9475" s="1" t="str">
        <f>IFERROR(__xludf.DUMMYFUNCTION("""COMPUTED_VALUE"""),"Objective-C")</f>
        <v>Objective-C</v>
      </c>
      <c r="H9475" s="1" t="str">
        <f>IFERROR(__xludf.DUMMYFUNCTION("""COMPUTED_VALUE"""),"Swift")</f>
        <v>Swift</v>
      </c>
    </row>
    <row r="9476">
      <c r="B9476" s="1" t="str">
        <f>IFERROR(__xludf.DUMMYFUNCTION("""COMPUTED_VALUE"""),"Bash/Shell/PowerShell;HTML/CSS;Java;JavaScript;SQL;TypeScript")</f>
        <v>Bash/Shell/PowerShell;HTML/CSS;Java;JavaScript;SQL;TypeScript</v>
      </c>
      <c r="E9476" s="1" t="str">
        <f>IFERROR(__xludf.DUMMYFUNCTION("UNIQUE(SPLIT(B9476,"";""))"),"Bash/Shell/PowerShell")</f>
        <v>Bash/Shell/PowerShell</v>
      </c>
      <c r="F9476" s="1" t="str">
        <f>IFERROR(__xludf.DUMMYFUNCTION("""COMPUTED_VALUE"""),"HTML/CSS")</f>
        <v>HTML/CSS</v>
      </c>
      <c r="G9476" s="1" t="str">
        <f>IFERROR(__xludf.DUMMYFUNCTION("""COMPUTED_VALUE"""),"Java")</f>
        <v>Java</v>
      </c>
      <c r="H9476" s="1" t="str">
        <f>IFERROR(__xludf.DUMMYFUNCTION("""COMPUTED_VALUE"""),"JavaScript")</f>
        <v>JavaScript</v>
      </c>
      <c r="I9476" s="1" t="str">
        <f>IFERROR(__xludf.DUMMYFUNCTION("""COMPUTED_VALUE"""),"SQL")</f>
        <v>SQL</v>
      </c>
      <c r="J9476" s="1" t="str">
        <f>IFERROR(__xludf.DUMMYFUNCTION("""COMPUTED_VALUE"""),"TypeScript")</f>
        <v>TypeScript</v>
      </c>
    </row>
    <row r="9477">
      <c r="B9477" s="1" t="str">
        <f>IFERROR(__xludf.DUMMYFUNCTION("""COMPUTED_VALUE"""),"Bash/Shell/PowerShell;C#;Python")</f>
        <v>Bash/Shell/PowerShell;C#;Python</v>
      </c>
      <c r="E9477" s="1" t="str">
        <f>IFERROR(__xludf.DUMMYFUNCTION("UNIQUE(SPLIT(B9477,"";""))"),"Bash/Shell/PowerShell")</f>
        <v>Bash/Shell/PowerShell</v>
      </c>
      <c r="F9477" s="1" t="str">
        <f>IFERROR(__xludf.DUMMYFUNCTION("""COMPUTED_VALUE"""),"C#")</f>
        <v>C#</v>
      </c>
      <c r="G9477" s="1" t="str">
        <f>IFERROR(__xludf.DUMMYFUNCTION("""COMPUTED_VALUE"""),"Python")</f>
        <v>Python</v>
      </c>
    </row>
    <row r="9478">
      <c r="B9478" s="1" t="str">
        <f>IFERROR(__xludf.DUMMYFUNCTION("""COMPUTED_VALUE"""),"Bash/Shell/PowerShell;HTML/CSS;JavaScript;PHP;Python;SQL;Other(s):")</f>
        <v>Bash/Shell/PowerShell;HTML/CSS;JavaScript;PHP;Python;SQL;Other(s):</v>
      </c>
      <c r="E9478" s="1" t="str">
        <f>IFERROR(__xludf.DUMMYFUNCTION("UNIQUE(SPLIT(B9478,"";""))"),"Bash/Shell/PowerShell")</f>
        <v>Bash/Shell/PowerShell</v>
      </c>
      <c r="F9478" s="1" t="str">
        <f>IFERROR(__xludf.DUMMYFUNCTION("""COMPUTED_VALUE"""),"HTML/CSS")</f>
        <v>HTML/CSS</v>
      </c>
      <c r="G9478" s="1" t="str">
        <f>IFERROR(__xludf.DUMMYFUNCTION("""COMPUTED_VALUE"""),"JavaScript")</f>
        <v>JavaScript</v>
      </c>
      <c r="H9478" s="1" t="str">
        <f>IFERROR(__xludf.DUMMYFUNCTION("""COMPUTED_VALUE"""),"PHP")</f>
        <v>PHP</v>
      </c>
      <c r="I9478" s="1" t="str">
        <f>IFERROR(__xludf.DUMMYFUNCTION("""COMPUTED_VALUE"""),"Python")</f>
        <v>Python</v>
      </c>
      <c r="J9478" s="1" t="str">
        <f>IFERROR(__xludf.DUMMYFUNCTION("""COMPUTED_VALUE"""),"SQL")</f>
        <v>SQL</v>
      </c>
      <c r="K9478" s="1" t="str">
        <f>IFERROR(__xludf.DUMMYFUNCTION("""COMPUTED_VALUE"""),"Other(s):")</f>
        <v>Other(s):</v>
      </c>
    </row>
    <row r="9479">
      <c r="B9479" s="1" t="str">
        <f>IFERROR(__xludf.DUMMYFUNCTION("""COMPUTED_VALUE"""),"HTML/CSS;JavaScript;PHP;SQL")</f>
        <v>HTML/CSS;JavaScript;PHP;SQL</v>
      </c>
      <c r="E9479" s="1" t="str">
        <f>IFERROR(__xludf.DUMMYFUNCTION("UNIQUE(SPLIT(B9479,"";""))"),"HTML/CSS")</f>
        <v>HTML/CSS</v>
      </c>
      <c r="F9479" s="1" t="str">
        <f>IFERROR(__xludf.DUMMYFUNCTION("""COMPUTED_VALUE"""),"JavaScript")</f>
        <v>JavaScript</v>
      </c>
      <c r="G9479" s="1" t="str">
        <f>IFERROR(__xludf.DUMMYFUNCTION("""COMPUTED_VALUE"""),"PHP")</f>
        <v>PHP</v>
      </c>
      <c r="H9479" s="1" t="str">
        <f>IFERROR(__xludf.DUMMYFUNCTION("""COMPUTED_VALUE"""),"SQL")</f>
        <v>SQL</v>
      </c>
    </row>
    <row r="9480">
      <c r="B9480" s="1" t="str">
        <f>IFERROR(__xludf.DUMMYFUNCTION("""COMPUTED_VALUE"""),"HTML/CSS;JavaScript;PHP;Python;TypeScript")</f>
        <v>HTML/CSS;JavaScript;PHP;Python;TypeScript</v>
      </c>
      <c r="E9480" s="1" t="str">
        <f>IFERROR(__xludf.DUMMYFUNCTION("UNIQUE(SPLIT(B9480,"";""))"),"HTML/CSS")</f>
        <v>HTML/CSS</v>
      </c>
      <c r="F9480" s="1" t="str">
        <f>IFERROR(__xludf.DUMMYFUNCTION("""COMPUTED_VALUE"""),"JavaScript")</f>
        <v>JavaScript</v>
      </c>
      <c r="G9480" s="1" t="str">
        <f>IFERROR(__xludf.DUMMYFUNCTION("""COMPUTED_VALUE"""),"PHP")</f>
        <v>PHP</v>
      </c>
      <c r="H9480" s="1" t="str">
        <f>IFERROR(__xludf.DUMMYFUNCTION("""COMPUTED_VALUE"""),"Python")</f>
        <v>Python</v>
      </c>
      <c r="I9480" s="1" t="str">
        <f>IFERROR(__xludf.DUMMYFUNCTION("""COMPUTED_VALUE"""),"TypeScript")</f>
        <v>TypeScript</v>
      </c>
    </row>
    <row r="9481">
      <c r="B9481" s="1" t="str">
        <f>IFERROR(__xludf.DUMMYFUNCTION("""COMPUTED_VALUE"""),"HTML/CSS;JavaScript;PHP;SQL;TypeScript")</f>
        <v>HTML/CSS;JavaScript;PHP;SQL;TypeScript</v>
      </c>
      <c r="E9481" s="1" t="str">
        <f>IFERROR(__xludf.DUMMYFUNCTION("UNIQUE(SPLIT(B9481,"";""))"),"HTML/CSS")</f>
        <v>HTML/CSS</v>
      </c>
      <c r="F9481" s="1" t="str">
        <f>IFERROR(__xludf.DUMMYFUNCTION("""COMPUTED_VALUE"""),"JavaScript")</f>
        <v>JavaScript</v>
      </c>
      <c r="G9481" s="1" t="str">
        <f>IFERROR(__xludf.DUMMYFUNCTION("""COMPUTED_VALUE"""),"PHP")</f>
        <v>PHP</v>
      </c>
      <c r="H9481" s="1" t="str">
        <f>IFERROR(__xludf.DUMMYFUNCTION("""COMPUTED_VALUE"""),"SQL")</f>
        <v>SQL</v>
      </c>
      <c r="I9481" s="1" t="str">
        <f>IFERROR(__xludf.DUMMYFUNCTION("""COMPUTED_VALUE"""),"TypeScript")</f>
        <v>TypeScript</v>
      </c>
    </row>
    <row r="9482">
      <c r="B9482" s="1" t="str">
        <f>IFERROR(__xludf.DUMMYFUNCTION("""COMPUTED_VALUE"""),"Java;JavaScript")</f>
        <v>Java;JavaScript</v>
      </c>
      <c r="E9482" s="1" t="str">
        <f>IFERROR(__xludf.DUMMYFUNCTION("UNIQUE(SPLIT(B9482,"";""))"),"Java")</f>
        <v>Java</v>
      </c>
      <c r="F9482" s="1" t="str">
        <f>IFERROR(__xludf.DUMMYFUNCTION("""COMPUTED_VALUE"""),"JavaScript")</f>
        <v>JavaScript</v>
      </c>
    </row>
    <row r="9483">
      <c r="B9483" s="1" t="str">
        <f>IFERROR(__xludf.DUMMYFUNCTION("""COMPUTED_VALUE"""),"C#;HTML/CSS;JavaScript;Objective-C")</f>
        <v>C#;HTML/CSS;JavaScript;Objective-C</v>
      </c>
      <c r="E9483" s="1" t="str">
        <f>IFERROR(__xludf.DUMMYFUNCTION("UNIQUE(SPLIT(B9483,"";""))"),"C#")</f>
        <v>C#</v>
      </c>
      <c r="F9483" s="1" t="str">
        <f>IFERROR(__xludf.DUMMYFUNCTION("""COMPUTED_VALUE"""),"HTML/CSS")</f>
        <v>HTML/CSS</v>
      </c>
      <c r="G9483" s="1" t="str">
        <f>IFERROR(__xludf.DUMMYFUNCTION("""COMPUTED_VALUE"""),"JavaScript")</f>
        <v>JavaScript</v>
      </c>
      <c r="H9483" s="1" t="str">
        <f>IFERROR(__xludf.DUMMYFUNCTION("""COMPUTED_VALUE"""),"Objective-C")</f>
        <v>Objective-C</v>
      </c>
    </row>
    <row r="9484">
      <c r="B9484" s="1" t="str">
        <f>IFERROR(__xludf.DUMMYFUNCTION("""COMPUTED_VALUE"""),"HTML/CSS;JavaScript;PHP;SQL")</f>
        <v>HTML/CSS;JavaScript;PHP;SQL</v>
      </c>
      <c r="E9484" s="1" t="str">
        <f>IFERROR(__xludf.DUMMYFUNCTION("UNIQUE(SPLIT(B9484,"";""))"),"HTML/CSS")</f>
        <v>HTML/CSS</v>
      </c>
      <c r="F9484" s="1" t="str">
        <f>IFERROR(__xludf.DUMMYFUNCTION("""COMPUTED_VALUE"""),"JavaScript")</f>
        <v>JavaScript</v>
      </c>
      <c r="G9484" s="1" t="str">
        <f>IFERROR(__xludf.DUMMYFUNCTION("""COMPUTED_VALUE"""),"PHP")</f>
        <v>PHP</v>
      </c>
      <c r="H9484" s="1" t="str">
        <f>IFERROR(__xludf.DUMMYFUNCTION("""COMPUTED_VALUE"""),"SQL")</f>
        <v>SQL</v>
      </c>
    </row>
    <row r="9485">
      <c r="B9485" s="1" t="str">
        <f>IFERROR(__xludf.DUMMYFUNCTION("""COMPUTED_VALUE"""),"C;C++;Java;Python")</f>
        <v>C;C++;Java;Python</v>
      </c>
      <c r="E9485" s="1" t="str">
        <f>IFERROR(__xludf.DUMMYFUNCTION("UNIQUE(SPLIT(B9485,"";""))"),"C")</f>
        <v>C</v>
      </c>
      <c r="F9485" s="1" t="str">
        <f>IFERROR(__xludf.DUMMYFUNCTION("""COMPUTED_VALUE"""),"C++")</f>
        <v>C++</v>
      </c>
      <c r="G9485" s="1" t="str">
        <f>IFERROR(__xludf.DUMMYFUNCTION("""COMPUTED_VALUE"""),"Java")</f>
        <v>Java</v>
      </c>
      <c r="H9485" s="1" t="str">
        <f>IFERROR(__xludf.DUMMYFUNCTION("""COMPUTED_VALUE"""),"Python")</f>
        <v>Python</v>
      </c>
    </row>
    <row r="9486">
      <c r="B9486" s="1" t="str">
        <f>IFERROR(__xludf.DUMMYFUNCTION("""COMPUTED_VALUE"""),"Assembly;C;C++;HTML/CSS;Java;JavaScript;Python;Swift")</f>
        <v>Assembly;C;C++;HTML/CSS;Java;JavaScript;Python;Swift</v>
      </c>
      <c r="E9486" s="1" t="str">
        <f>IFERROR(__xludf.DUMMYFUNCTION("UNIQUE(SPLIT(B9486,"";""))"),"Assembly")</f>
        <v>Assembly</v>
      </c>
      <c r="F9486" s="1" t="str">
        <f>IFERROR(__xludf.DUMMYFUNCTION("""COMPUTED_VALUE"""),"C")</f>
        <v>C</v>
      </c>
      <c r="G9486" s="1" t="str">
        <f>IFERROR(__xludf.DUMMYFUNCTION("""COMPUTED_VALUE"""),"C++")</f>
        <v>C++</v>
      </c>
      <c r="H9486" s="1" t="str">
        <f>IFERROR(__xludf.DUMMYFUNCTION("""COMPUTED_VALUE"""),"HTML/CSS")</f>
        <v>HTML/CSS</v>
      </c>
      <c r="I9486" s="1" t="str">
        <f>IFERROR(__xludf.DUMMYFUNCTION("""COMPUTED_VALUE"""),"Java")</f>
        <v>Java</v>
      </c>
      <c r="J9486" s="1" t="str">
        <f>IFERROR(__xludf.DUMMYFUNCTION("""COMPUTED_VALUE"""),"JavaScript")</f>
        <v>JavaScript</v>
      </c>
      <c r="K9486" s="1" t="str">
        <f>IFERROR(__xludf.DUMMYFUNCTION("""COMPUTED_VALUE"""),"Python")</f>
        <v>Python</v>
      </c>
      <c r="L9486" s="1" t="str">
        <f>IFERROR(__xludf.DUMMYFUNCTION("""COMPUTED_VALUE"""),"Swift")</f>
        <v>Swift</v>
      </c>
    </row>
    <row r="9487">
      <c r="B9487" s="1" t="str">
        <f>IFERROR(__xludf.DUMMYFUNCTION("""COMPUTED_VALUE"""),"Java;Python;R;Rust;Scala;SQL;Swift")</f>
        <v>Java;Python;R;Rust;Scala;SQL;Swift</v>
      </c>
      <c r="E9487" s="1" t="str">
        <f>IFERROR(__xludf.DUMMYFUNCTION("UNIQUE(SPLIT(B9487,"";""))"),"Java")</f>
        <v>Java</v>
      </c>
      <c r="F9487" s="1" t="str">
        <f>IFERROR(__xludf.DUMMYFUNCTION("""COMPUTED_VALUE"""),"Python")</f>
        <v>Python</v>
      </c>
      <c r="G9487" s="1" t="str">
        <f>IFERROR(__xludf.DUMMYFUNCTION("""COMPUTED_VALUE"""),"R")</f>
        <v>R</v>
      </c>
      <c r="H9487" s="1" t="str">
        <f>IFERROR(__xludf.DUMMYFUNCTION("""COMPUTED_VALUE"""),"Rust")</f>
        <v>Rust</v>
      </c>
      <c r="I9487" s="1" t="str">
        <f>IFERROR(__xludf.DUMMYFUNCTION("""COMPUTED_VALUE"""),"Scala")</f>
        <v>Scala</v>
      </c>
      <c r="J9487" s="1" t="str">
        <f>IFERROR(__xludf.DUMMYFUNCTION("""COMPUTED_VALUE"""),"SQL")</f>
        <v>SQL</v>
      </c>
      <c r="K9487" s="1" t="str">
        <f>IFERROR(__xludf.DUMMYFUNCTION("""COMPUTED_VALUE"""),"Swift")</f>
        <v>Swift</v>
      </c>
    </row>
    <row r="9488">
      <c r="B9488" s="1" t="str">
        <f>IFERROR(__xludf.DUMMYFUNCTION("""COMPUTED_VALUE"""),"Bash/Shell/PowerShell;HTML/CSS;JavaScript;PHP;Python;SQL")</f>
        <v>Bash/Shell/PowerShell;HTML/CSS;JavaScript;PHP;Python;SQL</v>
      </c>
      <c r="E9488" s="1" t="str">
        <f>IFERROR(__xludf.DUMMYFUNCTION("UNIQUE(SPLIT(B9488,"";""))"),"Bash/Shell/PowerShell")</f>
        <v>Bash/Shell/PowerShell</v>
      </c>
      <c r="F9488" s="1" t="str">
        <f>IFERROR(__xludf.DUMMYFUNCTION("""COMPUTED_VALUE"""),"HTML/CSS")</f>
        <v>HTML/CSS</v>
      </c>
      <c r="G9488" s="1" t="str">
        <f>IFERROR(__xludf.DUMMYFUNCTION("""COMPUTED_VALUE"""),"JavaScript")</f>
        <v>JavaScript</v>
      </c>
      <c r="H9488" s="1" t="str">
        <f>IFERROR(__xludf.DUMMYFUNCTION("""COMPUTED_VALUE"""),"PHP")</f>
        <v>PHP</v>
      </c>
      <c r="I9488" s="1" t="str">
        <f>IFERROR(__xludf.DUMMYFUNCTION("""COMPUTED_VALUE"""),"Python")</f>
        <v>Python</v>
      </c>
      <c r="J9488" s="1" t="str">
        <f>IFERROR(__xludf.DUMMYFUNCTION("""COMPUTED_VALUE"""),"SQL")</f>
        <v>SQL</v>
      </c>
    </row>
    <row r="9489">
      <c r="B9489" s="1" t="str">
        <f>IFERROR(__xludf.DUMMYFUNCTION("""COMPUTED_VALUE"""),"C#;HTML/CSS;JavaScript;TypeScript")</f>
        <v>C#;HTML/CSS;JavaScript;TypeScript</v>
      </c>
      <c r="E9489" s="1" t="str">
        <f>IFERROR(__xludf.DUMMYFUNCTION("UNIQUE(SPLIT(B9489,"";""))"),"C#")</f>
        <v>C#</v>
      </c>
      <c r="F9489" s="1" t="str">
        <f>IFERROR(__xludf.DUMMYFUNCTION("""COMPUTED_VALUE"""),"HTML/CSS")</f>
        <v>HTML/CSS</v>
      </c>
      <c r="G9489" s="1" t="str">
        <f>IFERROR(__xludf.DUMMYFUNCTION("""COMPUTED_VALUE"""),"JavaScript")</f>
        <v>JavaScript</v>
      </c>
      <c r="H9489" s="1" t="str">
        <f>IFERROR(__xludf.DUMMYFUNCTION("""COMPUTED_VALUE"""),"TypeScript")</f>
        <v>TypeScript</v>
      </c>
    </row>
    <row r="9490">
      <c r="B9490" s="1" t="str">
        <f>IFERROR(__xludf.DUMMYFUNCTION("""COMPUTED_VALUE"""),"Python;Other(s):")</f>
        <v>Python;Other(s):</v>
      </c>
      <c r="E9490" s="1" t="str">
        <f>IFERROR(__xludf.DUMMYFUNCTION("UNIQUE(SPLIT(B9490,"";""))"),"Python")</f>
        <v>Python</v>
      </c>
      <c r="F9490" s="1" t="str">
        <f>IFERROR(__xludf.DUMMYFUNCTION("""COMPUTED_VALUE"""),"Other(s):")</f>
        <v>Other(s):</v>
      </c>
    </row>
    <row r="9491">
      <c r="B9491" s="1" t="str">
        <f>IFERROR(__xludf.DUMMYFUNCTION("""COMPUTED_VALUE"""),"C#;HTML/CSS;Java;JavaScript;SQL;TypeScript")</f>
        <v>C#;HTML/CSS;Java;JavaScript;SQL;TypeScript</v>
      </c>
      <c r="E9491" s="1" t="str">
        <f>IFERROR(__xludf.DUMMYFUNCTION("UNIQUE(SPLIT(B9491,"";""))"),"C#")</f>
        <v>C#</v>
      </c>
      <c r="F9491" s="1" t="str">
        <f>IFERROR(__xludf.DUMMYFUNCTION("""COMPUTED_VALUE"""),"HTML/CSS")</f>
        <v>HTML/CSS</v>
      </c>
      <c r="G9491" s="1" t="str">
        <f>IFERROR(__xludf.DUMMYFUNCTION("""COMPUTED_VALUE"""),"Java")</f>
        <v>Java</v>
      </c>
      <c r="H9491" s="1" t="str">
        <f>IFERROR(__xludf.DUMMYFUNCTION("""COMPUTED_VALUE"""),"JavaScript")</f>
        <v>JavaScript</v>
      </c>
      <c r="I9491" s="1" t="str">
        <f>IFERROR(__xludf.DUMMYFUNCTION("""COMPUTED_VALUE"""),"SQL")</f>
        <v>SQL</v>
      </c>
      <c r="J9491" s="1" t="str">
        <f>IFERROR(__xludf.DUMMYFUNCTION("""COMPUTED_VALUE"""),"TypeScript")</f>
        <v>TypeScript</v>
      </c>
    </row>
    <row r="9492">
      <c r="B9492" s="1" t="str">
        <f>IFERROR(__xludf.DUMMYFUNCTION("""COMPUTED_VALUE"""),"Bash/Shell/PowerShell;HTML/CSS;JavaScript;Python")</f>
        <v>Bash/Shell/PowerShell;HTML/CSS;JavaScript;Python</v>
      </c>
      <c r="E9492" s="1" t="str">
        <f>IFERROR(__xludf.DUMMYFUNCTION("UNIQUE(SPLIT(B9492,"";""))"),"Bash/Shell/PowerShell")</f>
        <v>Bash/Shell/PowerShell</v>
      </c>
      <c r="F9492" s="1" t="str">
        <f>IFERROR(__xludf.DUMMYFUNCTION("""COMPUTED_VALUE"""),"HTML/CSS")</f>
        <v>HTML/CSS</v>
      </c>
      <c r="G9492" s="1" t="str">
        <f>IFERROR(__xludf.DUMMYFUNCTION("""COMPUTED_VALUE"""),"JavaScript")</f>
        <v>JavaScript</v>
      </c>
      <c r="H9492" s="1" t="str">
        <f>IFERROR(__xludf.DUMMYFUNCTION("""COMPUTED_VALUE"""),"Python")</f>
        <v>Python</v>
      </c>
    </row>
    <row r="9493">
      <c r="B9493" s="1" t="str">
        <f>IFERROR(__xludf.DUMMYFUNCTION("""COMPUTED_VALUE"""),"Python")</f>
        <v>Python</v>
      </c>
      <c r="E9493" s="1" t="str">
        <f>IFERROR(__xludf.DUMMYFUNCTION("UNIQUE(SPLIT(B9493,"";""))"),"Python")</f>
        <v>Python</v>
      </c>
    </row>
    <row r="9494">
      <c r="B9494" s="1" t="str">
        <f>IFERROR(__xludf.DUMMYFUNCTION("""COMPUTED_VALUE"""),"C;C++;C#;Dart;Go;HTML/CSS;Java;JavaScript;PHP;SQL;TypeScript")</f>
        <v>C;C++;C#;Dart;Go;HTML/CSS;Java;JavaScript;PHP;SQL;TypeScript</v>
      </c>
      <c r="E9494" s="1" t="str">
        <f>IFERROR(__xludf.DUMMYFUNCTION("UNIQUE(SPLIT(B9494,"";""))"),"C")</f>
        <v>C</v>
      </c>
      <c r="F9494" s="1" t="str">
        <f>IFERROR(__xludf.DUMMYFUNCTION("""COMPUTED_VALUE"""),"C++")</f>
        <v>C++</v>
      </c>
      <c r="G9494" s="1" t="str">
        <f>IFERROR(__xludf.DUMMYFUNCTION("""COMPUTED_VALUE"""),"C#")</f>
        <v>C#</v>
      </c>
      <c r="H9494" s="1" t="str">
        <f>IFERROR(__xludf.DUMMYFUNCTION("""COMPUTED_VALUE"""),"Dart")</f>
        <v>Dart</v>
      </c>
      <c r="I9494" s="1" t="str">
        <f>IFERROR(__xludf.DUMMYFUNCTION("""COMPUTED_VALUE"""),"Go")</f>
        <v>Go</v>
      </c>
      <c r="J9494" s="1" t="str">
        <f>IFERROR(__xludf.DUMMYFUNCTION("""COMPUTED_VALUE"""),"HTML/CSS")</f>
        <v>HTML/CSS</v>
      </c>
      <c r="K9494" s="1" t="str">
        <f>IFERROR(__xludf.DUMMYFUNCTION("""COMPUTED_VALUE"""),"Java")</f>
        <v>Java</v>
      </c>
      <c r="L9494" s="1" t="str">
        <f>IFERROR(__xludf.DUMMYFUNCTION("""COMPUTED_VALUE"""),"JavaScript")</f>
        <v>JavaScript</v>
      </c>
      <c r="M9494" s="1" t="str">
        <f>IFERROR(__xludf.DUMMYFUNCTION("""COMPUTED_VALUE"""),"PHP")</f>
        <v>PHP</v>
      </c>
      <c r="N9494" s="1" t="str">
        <f>IFERROR(__xludf.DUMMYFUNCTION("""COMPUTED_VALUE"""),"SQL")</f>
        <v>SQL</v>
      </c>
      <c r="O9494" s="1" t="str">
        <f>IFERROR(__xludf.DUMMYFUNCTION("""COMPUTED_VALUE"""),"TypeScript")</f>
        <v>TypeScript</v>
      </c>
    </row>
    <row r="9495">
      <c r="B9495" s="1" t="str">
        <f>IFERROR(__xludf.DUMMYFUNCTION("""COMPUTED_VALUE"""),"Bash/Shell/PowerShell;C#;JavaScript;SQL;Other(s):")</f>
        <v>Bash/Shell/PowerShell;C#;JavaScript;SQL;Other(s):</v>
      </c>
      <c r="E9495" s="1" t="str">
        <f>IFERROR(__xludf.DUMMYFUNCTION("UNIQUE(SPLIT(B9495,"";""))"),"Bash/Shell/PowerShell")</f>
        <v>Bash/Shell/PowerShell</v>
      </c>
      <c r="F9495" s="1" t="str">
        <f>IFERROR(__xludf.DUMMYFUNCTION("""COMPUTED_VALUE"""),"C#")</f>
        <v>C#</v>
      </c>
      <c r="G9495" s="1" t="str">
        <f>IFERROR(__xludf.DUMMYFUNCTION("""COMPUTED_VALUE"""),"JavaScript")</f>
        <v>JavaScript</v>
      </c>
      <c r="H9495" s="1" t="str">
        <f>IFERROR(__xludf.DUMMYFUNCTION("""COMPUTED_VALUE"""),"SQL")</f>
        <v>SQL</v>
      </c>
      <c r="I9495" s="1" t="str">
        <f>IFERROR(__xludf.DUMMYFUNCTION("""COMPUTED_VALUE"""),"Other(s):")</f>
        <v>Other(s):</v>
      </c>
    </row>
    <row r="9496">
      <c r="B9496" s="1" t="str">
        <f>IFERROR(__xludf.DUMMYFUNCTION("""COMPUTED_VALUE"""),"Bash/Shell/PowerShell;C;C++;Java;Python;R")</f>
        <v>Bash/Shell/PowerShell;C;C++;Java;Python;R</v>
      </c>
      <c r="E9496" s="1" t="str">
        <f>IFERROR(__xludf.DUMMYFUNCTION("UNIQUE(SPLIT(B9496,"";""))"),"Bash/Shell/PowerShell")</f>
        <v>Bash/Shell/PowerShell</v>
      </c>
      <c r="F9496" s="1" t="str">
        <f>IFERROR(__xludf.DUMMYFUNCTION("""COMPUTED_VALUE"""),"C")</f>
        <v>C</v>
      </c>
      <c r="G9496" s="1" t="str">
        <f>IFERROR(__xludf.DUMMYFUNCTION("""COMPUTED_VALUE"""),"C++")</f>
        <v>C++</v>
      </c>
      <c r="H9496" s="1" t="str">
        <f>IFERROR(__xludf.DUMMYFUNCTION("""COMPUTED_VALUE"""),"Java")</f>
        <v>Java</v>
      </c>
      <c r="I9496" s="1" t="str">
        <f>IFERROR(__xludf.DUMMYFUNCTION("""COMPUTED_VALUE"""),"Python")</f>
        <v>Python</v>
      </c>
      <c r="J9496" s="1" t="str">
        <f>IFERROR(__xludf.DUMMYFUNCTION("""COMPUTED_VALUE"""),"R")</f>
        <v>R</v>
      </c>
    </row>
    <row r="9497">
      <c r="B9497" s="1" t="str">
        <f>IFERROR(__xludf.DUMMYFUNCTION("""COMPUTED_VALUE"""),"HTML/CSS;JavaScript;Python;Ruby;Other(s):")</f>
        <v>HTML/CSS;JavaScript;Python;Ruby;Other(s):</v>
      </c>
      <c r="E9497" s="1" t="str">
        <f>IFERROR(__xludf.DUMMYFUNCTION("UNIQUE(SPLIT(B9497,"";""))"),"HTML/CSS")</f>
        <v>HTML/CSS</v>
      </c>
      <c r="F9497" s="1" t="str">
        <f>IFERROR(__xludf.DUMMYFUNCTION("""COMPUTED_VALUE"""),"JavaScript")</f>
        <v>JavaScript</v>
      </c>
      <c r="G9497" s="1" t="str">
        <f>IFERROR(__xludf.DUMMYFUNCTION("""COMPUTED_VALUE"""),"Python")</f>
        <v>Python</v>
      </c>
      <c r="H9497" s="1" t="str">
        <f>IFERROR(__xludf.DUMMYFUNCTION("""COMPUTED_VALUE"""),"Ruby")</f>
        <v>Ruby</v>
      </c>
      <c r="I9497" s="1" t="str">
        <f>IFERROR(__xludf.DUMMYFUNCTION("""COMPUTED_VALUE"""),"Other(s):")</f>
        <v>Other(s):</v>
      </c>
    </row>
    <row r="9498">
      <c r="B9498" s="1" t="str">
        <f>IFERROR(__xludf.DUMMYFUNCTION("""COMPUTED_VALUE"""),"JavaScript;TypeScript")</f>
        <v>JavaScript;TypeScript</v>
      </c>
      <c r="E9498" s="1" t="str">
        <f>IFERROR(__xludf.DUMMYFUNCTION("UNIQUE(SPLIT(B9498,"";""))"),"JavaScript")</f>
        <v>JavaScript</v>
      </c>
      <c r="F9498" s="1" t="str">
        <f>IFERROR(__xludf.DUMMYFUNCTION("""COMPUTED_VALUE"""),"TypeScript")</f>
        <v>TypeScript</v>
      </c>
    </row>
    <row r="9499">
      <c r="B9499" s="1" t="str">
        <f>IFERROR(__xludf.DUMMYFUNCTION("""COMPUTED_VALUE"""),"Bash/Shell/PowerShell;C;C++;HTML/CSS;Python;SQL;Other(s):")</f>
        <v>Bash/Shell/PowerShell;C;C++;HTML/CSS;Python;SQL;Other(s):</v>
      </c>
      <c r="E9499" s="1" t="str">
        <f>IFERROR(__xludf.DUMMYFUNCTION("UNIQUE(SPLIT(B9499,"";""))"),"Bash/Shell/PowerShell")</f>
        <v>Bash/Shell/PowerShell</v>
      </c>
      <c r="F9499" s="1" t="str">
        <f>IFERROR(__xludf.DUMMYFUNCTION("""COMPUTED_VALUE"""),"C")</f>
        <v>C</v>
      </c>
      <c r="G9499" s="1" t="str">
        <f>IFERROR(__xludf.DUMMYFUNCTION("""COMPUTED_VALUE"""),"C++")</f>
        <v>C++</v>
      </c>
      <c r="H9499" s="1" t="str">
        <f>IFERROR(__xludf.DUMMYFUNCTION("""COMPUTED_VALUE"""),"HTML/CSS")</f>
        <v>HTML/CSS</v>
      </c>
      <c r="I9499" s="1" t="str">
        <f>IFERROR(__xludf.DUMMYFUNCTION("""COMPUTED_VALUE"""),"Python")</f>
        <v>Python</v>
      </c>
      <c r="J9499" s="1" t="str">
        <f>IFERROR(__xludf.DUMMYFUNCTION("""COMPUTED_VALUE"""),"SQL")</f>
        <v>SQL</v>
      </c>
      <c r="K9499" s="1" t="str">
        <f>IFERROR(__xludf.DUMMYFUNCTION("""COMPUTED_VALUE"""),"Other(s):")</f>
        <v>Other(s):</v>
      </c>
    </row>
    <row r="9500">
      <c r="B9500" s="1" t="str">
        <f>IFERROR(__xludf.DUMMYFUNCTION("""COMPUTED_VALUE"""),"Bash/Shell/PowerShell;C;C++;HTML/CSS;Java;Python;SQL")</f>
        <v>Bash/Shell/PowerShell;C;C++;HTML/CSS;Java;Python;SQL</v>
      </c>
      <c r="E9500" s="1" t="str">
        <f>IFERROR(__xludf.DUMMYFUNCTION("UNIQUE(SPLIT(B9500,"";""))"),"Bash/Shell/PowerShell")</f>
        <v>Bash/Shell/PowerShell</v>
      </c>
      <c r="F9500" s="1" t="str">
        <f>IFERROR(__xludf.DUMMYFUNCTION("""COMPUTED_VALUE"""),"C")</f>
        <v>C</v>
      </c>
      <c r="G9500" s="1" t="str">
        <f>IFERROR(__xludf.DUMMYFUNCTION("""COMPUTED_VALUE"""),"C++")</f>
        <v>C++</v>
      </c>
      <c r="H9500" s="1" t="str">
        <f>IFERROR(__xludf.DUMMYFUNCTION("""COMPUTED_VALUE"""),"HTML/CSS")</f>
        <v>HTML/CSS</v>
      </c>
      <c r="I9500" s="1" t="str">
        <f>IFERROR(__xludf.DUMMYFUNCTION("""COMPUTED_VALUE"""),"Java")</f>
        <v>Java</v>
      </c>
      <c r="J9500" s="1" t="str">
        <f>IFERROR(__xludf.DUMMYFUNCTION("""COMPUTED_VALUE"""),"Python")</f>
        <v>Python</v>
      </c>
      <c r="K9500" s="1" t="str">
        <f>IFERROR(__xludf.DUMMYFUNCTION("""COMPUTED_VALUE"""),"SQL")</f>
        <v>SQL</v>
      </c>
    </row>
    <row r="9501">
      <c r="B9501" s="1" t="str">
        <f>IFERROR(__xludf.DUMMYFUNCTION("""COMPUTED_VALUE"""),"C;C++;HTML/CSS;Java;Python")</f>
        <v>C;C++;HTML/CSS;Java;Python</v>
      </c>
      <c r="E9501" s="1" t="str">
        <f>IFERROR(__xludf.DUMMYFUNCTION("UNIQUE(SPLIT(B9501,"";""))"),"C")</f>
        <v>C</v>
      </c>
      <c r="F9501" s="1" t="str">
        <f>IFERROR(__xludf.DUMMYFUNCTION("""COMPUTED_VALUE"""),"C++")</f>
        <v>C++</v>
      </c>
      <c r="G9501" s="1" t="str">
        <f>IFERROR(__xludf.DUMMYFUNCTION("""COMPUTED_VALUE"""),"HTML/CSS")</f>
        <v>HTML/CSS</v>
      </c>
      <c r="H9501" s="1" t="str">
        <f>IFERROR(__xludf.DUMMYFUNCTION("""COMPUTED_VALUE"""),"Java")</f>
        <v>Java</v>
      </c>
      <c r="I9501" s="1" t="str">
        <f>IFERROR(__xludf.DUMMYFUNCTION("""COMPUTED_VALUE"""),"Python")</f>
        <v>Python</v>
      </c>
    </row>
    <row r="9502">
      <c r="B9502" s="1" t="str">
        <f>IFERROR(__xludf.DUMMYFUNCTION("""COMPUTED_VALUE"""),"C;Dart;JavaScript;Python")</f>
        <v>C;Dart;JavaScript;Python</v>
      </c>
      <c r="E9502" s="1" t="str">
        <f>IFERROR(__xludf.DUMMYFUNCTION("UNIQUE(SPLIT(B9502,"";""))"),"C")</f>
        <v>C</v>
      </c>
      <c r="F9502" s="1" t="str">
        <f>IFERROR(__xludf.DUMMYFUNCTION("""COMPUTED_VALUE"""),"Dart")</f>
        <v>Dart</v>
      </c>
      <c r="G9502" s="1" t="str">
        <f>IFERROR(__xludf.DUMMYFUNCTION("""COMPUTED_VALUE"""),"JavaScript")</f>
        <v>JavaScript</v>
      </c>
      <c r="H9502" s="1" t="str">
        <f>IFERROR(__xludf.DUMMYFUNCTION("""COMPUTED_VALUE"""),"Python")</f>
        <v>Python</v>
      </c>
    </row>
    <row r="9503">
      <c r="B9503" s="1" t="str">
        <f>IFERROR(__xludf.DUMMYFUNCTION("""COMPUTED_VALUE"""),"C#;HTML/CSS;JavaScript;PHP;SQL;TypeScript")</f>
        <v>C#;HTML/CSS;JavaScript;PHP;SQL;TypeScript</v>
      </c>
      <c r="E9503" s="1" t="str">
        <f>IFERROR(__xludf.DUMMYFUNCTION("UNIQUE(SPLIT(B9503,"";""))"),"C#")</f>
        <v>C#</v>
      </c>
      <c r="F9503" s="1" t="str">
        <f>IFERROR(__xludf.DUMMYFUNCTION("""COMPUTED_VALUE"""),"HTML/CSS")</f>
        <v>HTML/CSS</v>
      </c>
      <c r="G9503" s="1" t="str">
        <f>IFERROR(__xludf.DUMMYFUNCTION("""COMPUTED_VALUE"""),"JavaScript")</f>
        <v>JavaScript</v>
      </c>
      <c r="H9503" s="1" t="str">
        <f>IFERROR(__xludf.DUMMYFUNCTION("""COMPUTED_VALUE"""),"PHP")</f>
        <v>PHP</v>
      </c>
      <c r="I9503" s="1" t="str">
        <f>IFERROR(__xludf.DUMMYFUNCTION("""COMPUTED_VALUE"""),"SQL")</f>
        <v>SQL</v>
      </c>
      <c r="J9503" s="1" t="str">
        <f>IFERROR(__xludf.DUMMYFUNCTION("""COMPUTED_VALUE"""),"TypeScript")</f>
        <v>TypeScript</v>
      </c>
    </row>
    <row r="9504">
      <c r="B9504" s="1" t="str">
        <f>IFERROR(__xludf.DUMMYFUNCTION("""COMPUTED_VALUE"""),"Bash/Shell/PowerShell;C;C++;C#;HTML/CSS;Java;JavaScript;PHP;Python;R;SQL")</f>
        <v>Bash/Shell/PowerShell;C;C++;C#;HTML/CSS;Java;JavaScript;PHP;Python;R;SQL</v>
      </c>
      <c r="E9504" s="1" t="str">
        <f>IFERROR(__xludf.DUMMYFUNCTION("UNIQUE(SPLIT(B9504,"";""))"),"Bash/Shell/PowerShell")</f>
        <v>Bash/Shell/PowerShell</v>
      </c>
      <c r="F9504" s="1" t="str">
        <f>IFERROR(__xludf.DUMMYFUNCTION("""COMPUTED_VALUE"""),"C")</f>
        <v>C</v>
      </c>
      <c r="G9504" s="1" t="str">
        <f>IFERROR(__xludf.DUMMYFUNCTION("""COMPUTED_VALUE"""),"C++")</f>
        <v>C++</v>
      </c>
      <c r="H9504" s="1" t="str">
        <f>IFERROR(__xludf.DUMMYFUNCTION("""COMPUTED_VALUE"""),"C#")</f>
        <v>C#</v>
      </c>
      <c r="I9504" s="1" t="str">
        <f>IFERROR(__xludf.DUMMYFUNCTION("""COMPUTED_VALUE"""),"HTML/CSS")</f>
        <v>HTML/CSS</v>
      </c>
      <c r="J9504" s="1" t="str">
        <f>IFERROR(__xludf.DUMMYFUNCTION("""COMPUTED_VALUE"""),"Java")</f>
        <v>Java</v>
      </c>
      <c r="K9504" s="1" t="str">
        <f>IFERROR(__xludf.DUMMYFUNCTION("""COMPUTED_VALUE"""),"JavaScript")</f>
        <v>JavaScript</v>
      </c>
      <c r="L9504" s="1" t="str">
        <f>IFERROR(__xludf.DUMMYFUNCTION("""COMPUTED_VALUE"""),"PHP")</f>
        <v>PHP</v>
      </c>
      <c r="M9504" s="1" t="str">
        <f>IFERROR(__xludf.DUMMYFUNCTION("""COMPUTED_VALUE"""),"Python")</f>
        <v>Python</v>
      </c>
      <c r="N9504" s="1" t="str">
        <f>IFERROR(__xludf.DUMMYFUNCTION("""COMPUTED_VALUE"""),"R")</f>
        <v>R</v>
      </c>
      <c r="O9504" s="1" t="str">
        <f>IFERROR(__xludf.DUMMYFUNCTION("""COMPUTED_VALUE"""),"SQL")</f>
        <v>SQL</v>
      </c>
    </row>
    <row r="9505">
      <c r="B9505" s="1" t="str">
        <f>IFERROR(__xludf.DUMMYFUNCTION("""COMPUTED_VALUE"""),"Bash/Shell/PowerShell;C;C++;Go;HTML/CSS;JavaScript;Ruby")</f>
        <v>Bash/Shell/PowerShell;C;C++;Go;HTML/CSS;JavaScript;Ruby</v>
      </c>
      <c r="E9505" s="1" t="str">
        <f>IFERROR(__xludf.DUMMYFUNCTION("UNIQUE(SPLIT(B9505,"";""))"),"Bash/Shell/PowerShell")</f>
        <v>Bash/Shell/PowerShell</v>
      </c>
      <c r="F9505" s="1" t="str">
        <f>IFERROR(__xludf.DUMMYFUNCTION("""COMPUTED_VALUE"""),"C")</f>
        <v>C</v>
      </c>
      <c r="G9505" s="1" t="str">
        <f>IFERROR(__xludf.DUMMYFUNCTION("""COMPUTED_VALUE"""),"C++")</f>
        <v>C++</v>
      </c>
      <c r="H9505" s="1" t="str">
        <f>IFERROR(__xludf.DUMMYFUNCTION("""COMPUTED_VALUE"""),"Go")</f>
        <v>Go</v>
      </c>
      <c r="I9505" s="1" t="str">
        <f>IFERROR(__xludf.DUMMYFUNCTION("""COMPUTED_VALUE"""),"HTML/CSS")</f>
        <v>HTML/CSS</v>
      </c>
      <c r="J9505" s="1" t="str">
        <f>IFERROR(__xludf.DUMMYFUNCTION("""COMPUTED_VALUE"""),"JavaScript")</f>
        <v>JavaScript</v>
      </c>
      <c r="K9505" s="1" t="str">
        <f>IFERROR(__xludf.DUMMYFUNCTION("""COMPUTED_VALUE"""),"Ruby")</f>
        <v>Ruby</v>
      </c>
    </row>
    <row r="9506">
      <c r="B9506" s="1" t="str">
        <f>IFERROR(__xludf.DUMMYFUNCTION("""COMPUTED_VALUE"""),"C#;HTML/CSS;JavaScript;SQL;TypeScript")</f>
        <v>C#;HTML/CSS;JavaScript;SQL;TypeScript</v>
      </c>
      <c r="E9506" s="1" t="str">
        <f>IFERROR(__xludf.DUMMYFUNCTION("UNIQUE(SPLIT(B9506,"";""))"),"C#")</f>
        <v>C#</v>
      </c>
      <c r="F9506" s="1" t="str">
        <f>IFERROR(__xludf.DUMMYFUNCTION("""COMPUTED_VALUE"""),"HTML/CSS")</f>
        <v>HTML/CSS</v>
      </c>
      <c r="G9506" s="1" t="str">
        <f>IFERROR(__xludf.DUMMYFUNCTION("""COMPUTED_VALUE"""),"JavaScript")</f>
        <v>JavaScript</v>
      </c>
      <c r="H9506" s="1" t="str">
        <f>IFERROR(__xludf.DUMMYFUNCTION("""COMPUTED_VALUE"""),"SQL")</f>
        <v>SQL</v>
      </c>
      <c r="I9506" s="1" t="str">
        <f>IFERROR(__xludf.DUMMYFUNCTION("""COMPUTED_VALUE"""),"TypeScript")</f>
        <v>TypeScript</v>
      </c>
    </row>
    <row r="9507">
      <c r="B9507" s="1" t="str">
        <f>IFERROR(__xludf.DUMMYFUNCTION("""COMPUTED_VALUE"""),"Bash/Shell/PowerShell;C;HTML/CSS;JavaScript;Python;SQL")</f>
        <v>Bash/Shell/PowerShell;C;HTML/CSS;JavaScript;Python;SQL</v>
      </c>
      <c r="E9507" s="1" t="str">
        <f>IFERROR(__xludf.DUMMYFUNCTION("UNIQUE(SPLIT(B9507,"";""))"),"Bash/Shell/PowerShell")</f>
        <v>Bash/Shell/PowerShell</v>
      </c>
      <c r="F9507" s="1" t="str">
        <f>IFERROR(__xludf.DUMMYFUNCTION("""COMPUTED_VALUE"""),"C")</f>
        <v>C</v>
      </c>
      <c r="G9507" s="1" t="str">
        <f>IFERROR(__xludf.DUMMYFUNCTION("""COMPUTED_VALUE"""),"HTML/CSS")</f>
        <v>HTML/CSS</v>
      </c>
      <c r="H9507" s="1" t="str">
        <f>IFERROR(__xludf.DUMMYFUNCTION("""COMPUTED_VALUE"""),"JavaScript")</f>
        <v>JavaScript</v>
      </c>
      <c r="I9507" s="1" t="str">
        <f>IFERROR(__xludf.DUMMYFUNCTION("""COMPUTED_VALUE"""),"Python")</f>
        <v>Python</v>
      </c>
      <c r="J9507" s="1" t="str">
        <f>IFERROR(__xludf.DUMMYFUNCTION("""COMPUTED_VALUE"""),"SQL")</f>
        <v>SQL</v>
      </c>
    </row>
    <row r="9508">
      <c r="B9508" s="1" t="str">
        <f>IFERROR(__xludf.DUMMYFUNCTION("""COMPUTED_VALUE"""),"HTML/CSS;Java;JavaScript;SQL;TypeScript")</f>
        <v>HTML/CSS;Java;JavaScript;SQL;TypeScript</v>
      </c>
      <c r="E9508" s="1" t="str">
        <f>IFERROR(__xludf.DUMMYFUNCTION("UNIQUE(SPLIT(B9508,"";""))"),"HTML/CSS")</f>
        <v>HTML/CSS</v>
      </c>
      <c r="F9508" s="1" t="str">
        <f>IFERROR(__xludf.DUMMYFUNCTION("""COMPUTED_VALUE"""),"Java")</f>
        <v>Java</v>
      </c>
      <c r="G9508" s="1" t="str">
        <f>IFERROR(__xludf.DUMMYFUNCTION("""COMPUTED_VALUE"""),"JavaScript")</f>
        <v>JavaScript</v>
      </c>
      <c r="H9508" s="1" t="str">
        <f>IFERROR(__xludf.DUMMYFUNCTION("""COMPUTED_VALUE"""),"SQL")</f>
        <v>SQL</v>
      </c>
      <c r="I9508" s="1" t="str">
        <f>IFERROR(__xludf.DUMMYFUNCTION("""COMPUTED_VALUE"""),"TypeScript")</f>
        <v>TypeScript</v>
      </c>
    </row>
    <row r="9509">
      <c r="B9509" s="1" t="str">
        <f>IFERROR(__xludf.DUMMYFUNCTION("""COMPUTED_VALUE"""),"C;C++;HTML/CSS;Python")</f>
        <v>C;C++;HTML/CSS;Python</v>
      </c>
      <c r="E9509" s="1" t="str">
        <f>IFERROR(__xludf.DUMMYFUNCTION("UNIQUE(SPLIT(B9509,"";""))"),"C")</f>
        <v>C</v>
      </c>
      <c r="F9509" s="1" t="str">
        <f>IFERROR(__xludf.DUMMYFUNCTION("""COMPUTED_VALUE"""),"C++")</f>
        <v>C++</v>
      </c>
      <c r="G9509" s="1" t="str">
        <f>IFERROR(__xludf.DUMMYFUNCTION("""COMPUTED_VALUE"""),"HTML/CSS")</f>
        <v>HTML/CSS</v>
      </c>
      <c r="H9509" s="1" t="str">
        <f>IFERROR(__xludf.DUMMYFUNCTION("""COMPUTED_VALUE"""),"Python")</f>
        <v>Python</v>
      </c>
    </row>
    <row r="9510">
      <c r="B9510" s="1" t="str">
        <f>IFERROR(__xludf.DUMMYFUNCTION("""COMPUTED_VALUE"""),"C#;HTML/CSS;Java;JavaScript;Python;SQL;Swift")</f>
        <v>C#;HTML/CSS;Java;JavaScript;Python;SQL;Swift</v>
      </c>
      <c r="E9510" s="1" t="str">
        <f>IFERROR(__xludf.DUMMYFUNCTION("UNIQUE(SPLIT(B9510,"";""))"),"C#")</f>
        <v>C#</v>
      </c>
      <c r="F9510" s="1" t="str">
        <f>IFERROR(__xludf.DUMMYFUNCTION("""COMPUTED_VALUE"""),"HTML/CSS")</f>
        <v>HTML/CSS</v>
      </c>
      <c r="G9510" s="1" t="str">
        <f>IFERROR(__xludf.DUMMYFUNCTION("""COMPUTED_VALUE"""),"Java")</f>
        <v>Java</v>
      </c>
      <c r="H9510" s="1" t="str">
        <f>IFERROR(__xludf.DUMMYFUNCTION("""COMPUTED_VALUE"""),"JavaScript")</f>
        <v>JavaScript</v>
      </c>
      <c r="I9510" s="1" t="str">
        <f>IFERROR(__xludf.DUMMYFUNCTION("""COMPUTED_VALUE"""),"Python")</f>
        <v>Python</v>
      </c>
      <c r="J9510" s="1" t="str">
        <f>IFERROR(__xludf.DUMMYFUNCTION("""COMPUTED_VALUE"""),"SQL")</f>
        <v>SQL</v>
      </c>
      <c r="K9510" s="1" t="str">
        <f>IFERROR(__xludf.DUMMYFUNCTION("""COMPUTED_VALUE"""),"Swift")</f>
        <v>Swift</v>
      </c>
    </row>
    <row r="9511">
      <c r="B9511" s="1" t="str">
        <f>IFERROR(__xludf.DUMMYFUNCTION("""COMPUTED_VALUE"""),"HTML/CSS;Java;TypeScript")</f>
        <v>HTML/CSS;Java;TypeScript</v>
      </c>
      <c r="E9511" s="1" t="str">
        <f>IFERROR(__xludf.DUMMYFUNCTION("UNIQUE(SPLIT(B9511,"";""))"),"HTML/CSS")</f>
        <v>HTML/CSS</v>
      </c>
      <c r="F9511" s="1" t="str">
        <f>IFERROR(__xludf.DUMMYFUNCTION("""COMPUTED_VALUE"""),"Java")</f>
        <v>Java</v>
      </c>
      <c r="G9511" s="1" t="str">
        <f>IFERROR(__xludf.DUMMYFUNCTION("""COMPUTED_VALUE"""),"TypeScript")</f>
        <v>TypeScript</v>
      </c>
    </row>
    <row r="9512">
      <c r="B9512" s="1" t="str">
        <f>IFERROR(__xludf.DUMMYFUNCTION("""COMPUTED_VALUE"""),"C#;HTML/CSS;JavaScript;TypeScript")</f>
        <v>C#;HTML/CSS;JavaScript;TypeScript</v>
      </c>
      <c r="E9512" s="1" t="str">
        <f>IFERROR(__xludf.DUMMYFUNCTION("UNIQUE(SPLIT(B9512,"";""))"),"C#")</f>
        <v>C#</v>
      </c>
      <c r="F9512" s="1" t="str">
        <f>IFERROR(__xludf.DUMMYFUNCTION("""COMPUTED_VALUE"""),"HTML/CSS")</f>
        <v>HTML/CSS</v>
      </c>
      <c r="G9512" s="1" t="str">
        <f>IFERROR(__xludf.DUMMYFUNCTION("""COMPUTED_VALUE"""),"JavaScript")</f>
        <v>JavaScript</v>
      </c>
      <c r="H9512" s="1" t="str">
        <f>IFERROR(__xludf.DUMMYFUNCTION("""COMPUTED_VALUE"""),"TypeScript")</f>
        <v>TypeScript</v>
      </c>
    </row>
    <row r="9513">
      <c r="B9513" s="1" t="str">
        <f>IFERROR(__xludf.DUMMYFUNCTION("""COMPUTED_VALUE"""),"Assembly;Bash/Shell/PowerShell;C;C++;C#;HTML/CSS;Java;JavaScript;PHP;SQL;VBA")</f>
        <v>Assembly;Bash/Shell/PowerShell;C;C++;C#;HTML/CSS;Java;JavaScript;PHP;SQL;VBA</v>
      </c>
      <c r="E9513" s="1" t="str">
        <f>IFERROR(__xludf.DUMMYFUNCTION("UNIQUE(SPLIT(B9513,"";""))"),"Assembly")</f>
        <v>Assembly</v>
      </c>
      <c r="F9513" s="1" t="str">
        <f>IFERROR(__xludf.DUMMYFUNCTION("""COMPUTED_VALUE"""),"Bash/Shell/PowerShell")</f>
        <v>Bash/Shell/PowerShell</v>
      </c>
      <c r="G9513" s="1" t="str">
        <f>IFERROR(__xludf.DUMMYFUNCTION("""COMPUTED_VALUE"""),"C")</f>
        <v>C</v>
      </c>
      <c r="H9513" s="1" t="str">
        <f>IFERROR(__xludf.DUMMYFUNCTION("""COMPUTED_VALUE"""),"C++")</f>
        <v>C++</v>
      </c>
      <c r="I9513" s="1" t="str">
        <f>IFERROR(__xludf.DUMMYFUNCTION("""COMPUTED_VALUE"""),"C#")</f>
        <v>C#</v>
      </c>
      <c r="J9513" s="1" t="str">
        <f>IFERROR(__xludf.DUMMYFUNCTION("""COMPUTED_VALUE"""),"HTML/CSS")</f>
        <v>HTML/CSS</v>
      </c>
      <c r="K9513" s="1" t="str">
        <f>IFERROR(__xludf.DUMMYFUNCTION("""COMPUTED_VALUE"""),"Java")</f>
        <v>Java</v>
      </c>
      <c r="L9513" s="1" t="str">
        <f>IFERROR(__xludf.DUMMYFUNCTION("""COMPUTED_VALUE"""),"JavaScript")</f>
        <v>JavaScript</v>
      </c>
      <c r="M9513" s="1" t="str">
        <f>IFERROR(__xludf.DUMMYFUNCTION("""COMPUTED_VALUE"""),"PHP")</f>
        <v>PHP</v>
      </c>
      <c r="N9513" s="1" t="str">
        <f>IFERROR(__xludf.DUMMYFUNCTION("""COMPUTED_VALUE"""),"SQL")</f>
        <v>SQL</v>
      </c>
      <c r="O9513" s="1" t="str">
        <f>IFERROR(__xludf.DUMMYFUNCTION("""COMPUTED_VALUE"""),"VBA")</f>
        <v>VBA</v>
      </c>
    </row>
    <row r="9514">
      <c r="B9514" s="1" t="str">
        <f>IFERROR(__xludf.DUMMYFUNCTION("""COMPUTED_VALUE"""),"Bash/Shell/PowerShell;HTML/CSS;Java;JavaScript;Kotlin;PHP;Python;TypeScript;Other(s):")</f>
        <v>Bash/Shell/PowerShell;HTML/CSS;Java;JavaScript;Kotlin;PHP;Python;TypeScript;Other(s):</v>
      </c>
      <c r="E9514" s="1" t="str">
        <f>IFERROR(__xludf.DUMMYFUNCTION("UNIQUE(SPLIT(B9514,"";""))"),"Bash/Shell/PowerShell")</f>
        <v>Bash/Shell/PowerShell</v>
      </c>
      <c r="F9514" s="1" t="str">
        <f>IFERROR(__xludf.DUMMYFUNCTION("""COMPUTED_VALUE"""),"HTML/CSS")</f>
        <v>HTML/CSS</v>
      </c>
      <c r="G9514" s="1" t="str">
        <f>IFERROR(__xludf.DUMMYFUNCTION("""COMPUTED_VALUE"""),"Java")</f>
        <v>Java</v>
      </c>
      <c r="H9514" s="1" t="str">
        <f>IFERROR(__xludf.DUMMYFUNCTION("""COMPUTED_VALUE"""),"JavaScript")</f>
        <v>JavaScript</v>
      </c>
      <c r="I9514" s="1" t="str">
        <f>IFERROR(__xludf.DUMMYFUNCTION("""COMPUTED_VALUE"""),"Kotlin")</f>
        <v>Kotlin</v>
      </c>
      <c r="J9514" s="1" t="str">
        <f>IFERROR(__xludf.DUMMYFUNCTION("""COMPUTED_VALUE"""),"PHP")</f>
        <v>PHP</v>
      </c>
      <c r="K9514" s="1" t="str">
        <f>IFERROR(__xludf.DUMMYFUNCTION("""COMPUTED_VALUE"""),"Python")</f>
        <v>Python</v>
      </c>
      <c r="L9514" s="1" t="str">
        <f>IFERROR(__xludf.DUMMYFUNCTION("""COMPUTED_VALUE"""),"TypeScript")</f>
        <v>TypeScript</v>
      </c>
      <c r="M9514" s="1" t="str">
        <f>IFERROR(__xludf.DUMMYFUNCTION("""COMPUTED_VALUE"""),"Other(s):")</f>
        <v>Other(s):</v>
      </c>
    </row>
    <row r="9515">
      <c r="B9515" s="1" t="str">
        <f>IFERROR(__xludf.DUMMYFUNCTION("""COMPUTED_VALUE"""),"Bash/Shell/PowerShell;C#;HTML/CSS;Java;JavaScript;SQL")</f>
        <v>Bash/Shell/PowerShell;C#;HTML/CSS;Java;JavaScript;SQL</v>
      </c>
      <c r="E9515" s="1" t="str">
        <f>IFERROR(__xludf.DUMMYFUNCTION("UNIQUE(SPLIT(B9515,"";""))"),"Bash/Shell/PowerShell")</f>
        <v>Bash/Shell/PowerShell</v>
      </c>
      <c r="F9515" s="1" t="str">
        <f>IFERROR(__xludf.DUMMYFUNCTION("""COMPUTED_VALUE"""),"C#")</f>
        <v>C#</v>
      </c>
      <c r="G9515" s="1" t="str">
        <f>IFERROR(__xludf.DUMMYFUNCTION("""COMPUTED_VALUE"""),"HTML/CSS")</f>
        <v>HTML/CSS</v>
      </c>
      <c r="H9515" s="1" t="str">
        <f>IFERROR(__xludf.DUMMYFUNCTION("""COMPUTED_VALUE"""),"Java")</f>
        <v>Java</v>
      </c>
      <c r="I9515" s="1" t="str">
        <f>IFERROR(__xludf.DUMMYFUNCTION("""COMPUTED_VALUE"""),"JavaScript")</f>
        <v>JavaScript</v>
      </c>
      <c r="J9515" s="1" t="str">
        <f>IFERROR(__xludf.DUMMYFUNCTION("""COMPUTED_VALUE"""),"SQL")</f>
        <v>SQL</v>
      </c>
    </row>
    <row r="9516">
      <c r="B9516" s="1" t="str">
        <f>IFERROR(__xludf.DUMMYFUNCTION("""COMPUTED_VALUE"""),"Bash/Shell/PowerShell;C;HTML/CSS;JavaScript;PHP;Python;SQL")</f>
        <v>Bash/Shell/PowerShell;C;HTML/CSS;JavaScript;PHP;Python;SQL</v>
      </c>
      <c r="E9516" s="1" t="str">
        <f>IFERROR(__xludf.DUMMYFUNCTION("UNIQUE(SPLIT(B9516,"";""))"),"Bash/Shell/PowerShell")</f>
        <v>Bash/Shell/PowerShell</v>
      </c>
      <c r="F9516" s="1" t="str">
        <f>IFERROR(__xludf.DUMMYFUNCTION("""COMPUTED_VALUE"""),"C")</f>
        <v>C</v>
      </c>
      <c r="G9516" s="1" t="str">
        <f>IFERROR(__xludf.DUMMYFUNCTION("""COMPUTED_VALUE"""),"HTML/CSS")</f>
        <v>HTML/CSS</v>
      </c>
      <c r="H9516" s="1" t="str">
        <f>IFERROR(__xludf.DUMMYFUNCTION("""COMPUTED_VALUE"""),"JavaScript")</f>
        <v>JavaScript</v>
      </c>
      <c r="I9516" s="1" t="str">
        <f>IFERROR(__xludf.DUMMYFUNCTION("""COMPUTED_VALUE"""),"PHP")</f>
        <v>PHP</v>
      </c>
      <c r="J9516" s="1" t="str">
        <f>IFERROR(__xludf.DUMMYFUNCTION("""COMPUTED_VALUE"""),"Python")</f>
        <v>Python</v>
      </c>
      <c r="K9516" s="1" t="str">
        <f>IFERROR(__xludf.DUMMYFUNCTION("""COMPUTED_VALUE"""),"SQL")</f>
        <v>SQL</v>
      </c>
    </row>
    <row r="9517">
      <c r="B9517" s="1" t="str">
        <f>IFERROR(__xludf.DUMMYFUNCTION("""COMPUTED_VALUE"""),"Bash/Shell/PowerShell;C++;C#;HTML/CSS;Java;JavaScript;PHP;Python;SQL")</f>
        <v>Bash/Shell/PowerShell;C++;C#;HTML/CSS;Java;JavaScript;PHP;Python;SQL</v>
      </c>
      <c r="E9517" s="1" t="str">
        <f>IFERROR(__xludf.DUMMYFUNCTION("UNIQUE(SPLIT(B9517,"";""))"),"Bash/Shell/PowerShell")</f>
        <v>Bash/Shell/PowerShell</v>
      </c>
      <c r="F9517" s="1" t="str">
        <f>IFERROR(__xludf.DUMMYFUNCTION("""COMPUTED_VALUE"""),"C++")</f>
        <v>C++</v>
      </c>
      <c r="G9517" s="1" t="str">
        <f>IFERROR(__xludf.DUMMYFUNCTION("""COMPUTED_VALUE"""),"C#")</f>
        <v>C#</v>
      </c>
      <c r="H9517" s="1" t="str">
        <f>IFERROR(__xludf.DUMMYFUNCTION("""COMPUTED_VALUE"""),"HTML/CSS")</f>
        <v>HTML/CSS</v>
      </c>
      <c r="I9517" s="1" t="str">
        <f>IFERROR(__xludf.DUMMYFUNCTION("""COMPUTED_VALUE"""),"Java")</f>
        <v>Java</v>
      </c>
      <c r="J9517" s="1" t="str">
        <f>IFERROR(__xludf.DUMMYFUNCTION("""COMPUTED_VALUE"""),"JavaScript")</f>
        <v>JavaScript</v>
      </c>
      <c r="K9517" s="1" t="str">
        <f>IFERROR(__xludf.DUMMYFUNCTION("""COMPUTED_VALUE"""),"PHP")</f>
        <v>PHP</v>
      </c>
      <c r="L9517" s="1" t="str">
        <f>IFERROR(__xludf.DUMMYFUNCTION("""COMPUTED_VALUE"""),"Python")</f>
        <v>Python</v>
      </c>
      <c r="M9517" s="1" t="str">
        <f>IFERROR(__xludf.DUMMYFUNCTION("""COMPUTED_VALUE"""),"SQL")</f>
        <v>SQL</v>
      </c>
    </row>
    <row r="9518">
      <c r="B9518" s="1" t="str">
        <f>IFERROR(__xludf.DUMMYFUNCTION("""COMPUTED_VALUE"""),"C#;HTML/CSS;JavaScript;SQL")</f>
        <v>C#;HTML/CSS;JavaScript;SQL</v>
      </c>
      <c r="E9518" s="1" t="str">
        <f>IFERROR(__xludf.DUMMYFUNCTION("UNIQUE(SPLIT(B9518,"";""))"),"C#")</f>
        <v>C#</v>
      </c>
      <c r="F9518" s="1" t="str">
        <f>IFERROR(__xludf.DUMMYFUNCTION("""COMPUTED_VALUE"""),"HTML/CSS")</f>
        <v>HTML/CSS</v>
      </c>
      <c r="G9518" s="1" t="str">
        <f>IFERROR(__xludf.DUMMYFUNCTION("""COMPUTED_VALUE"""),"JavaScript")</f>
        <v>JavaScript</v>
      </c>
      <c r="H9518" s="1" t="str">
        <f>IFERROR(__xludf.DUMMYFUNCTION("""COMPUTED_VALUE"""),"SQL")</f>
        <v>SQL</v>
      </c>
    </row>
    <row r="9519">
      <c r="B9519" s="1" t="str">
        <f>IFERROR(__xludf.DUMMYFUNCTION("""COMPUTED_VALUE"""),"Bash/Shell/PowerShell;JavaScript;PHP;SQL;TypeScript")</f>
        <v>Bash/Shell/PowerShell;JavaScript;PHP;SQL;TypeScript</v>
      </c>
      <c r="E9519" s="1" t="str">
        <f>IFERROR(__xludf.DUMMYFUNCTION("UNIQUE(SPLIT(B9519,"";""))"),"Bash/Shell/PowerShell")</f>
        <v>Bash/Shell/PowerShell</v>
      </c>
      <c r="F9519" s="1" t="str">
        <f>IFERROR(__xludf.DUMMYFUNCTION("""COMPUTED_VALUE"""),"JavaScript")</f>
        <v>JavaScript</v>
      </c>
      <c r="G9519" s="1" t="str">
        <f>IFERROR(__xludf.DUMMYFUNCTION("""COMPUTED_VALUE"""),"PHP")</f>
        <v>PHP</v>
      </c>
      <c r="H9519" s="1" t="str">
        <f>IFERROR(__xludf.DUMMYFUNCTION("""COMPUTED_VALUE"""),"SQL")</f>
        <v>SQL</v>
      </c>
      <c r="I9519" s="1" t="str">
        <f>IFERROR(__xludf.DUMMYFUNCTION("""COMPUTED_VALUE"""),"TypeScript")</f>
        <v>TypeScript</v>
      </c>
    </row>
    <row r="9520">
      <c r="B9520" s="1" t="str">
        <f>IFERROR(__xludf.DUMMYFUNCTION("""COMPUTED_VALUE"""),"Bash/Shell/PowerShell;Java;PHP;Python;SQL;VBA")</f>
        <v>Bash/Shell/PowerShell;Java;PHP;Python;SQL;VBA</v>
      </c>
      <c r="E9520" s="1" t="str">
        <f>IFERROR(__xludf.DUMMYFUNCTION("UNIQUE(SPLIT(B9520,"";""))"),"Bash/Shell/PowerShell")</f>
        <v>Bash/Shell/PowerShell</v>
      </c>
      <c r="F9520" s="1" t="str">
        <f>IFERROR(__xludf.DUMMYFUNCTION("""COMPUTED_VALUE"""),"Java")</f>
        <v>Java</v>
      </c>
      <c r="G9520" s="1" t="str">
        <f>IFERROR(__xludf.DUMMYFUNCTION("""COMPUTED_VALUE"""),"PHP")</f>
        <v>PHP</v>
      </c>
      <c r="H9520" s="1" t="str">
        <f>IFERROR(__xludf.DUMMYFUNCTION("""COMPUTED_VALUE"""),"Python")</f>
        <v>Python</v>
      </c>
      <c r="I9520" s="1" t="str">
        <f>IFERROR(__xludf.DUMMYFUNCTION("""COMPUTED_VALUE"""),"SQL")</f>
        <v>SQL</v>
      </c>
      <c r="J9520" s="1" t="str">
        <f>IFERROR(__xludf.DUMMYFUNCTION("""COMPUTED_VALUE"""),"VBA")</f>
        <v>VBA</v>
      </c>
    </row>
    <row r="9521">
      <c r="B9521" s="1" t="str">
        <f>IFERROR(__xludf.DUMMYFUNCTION("""COMPUTED_VALUE"""),"C#;HTML/CSS;Java;JavaScript;Python;SQL;TypeScript;Other(s):")</f>
        <v>C#;HTML/CSS;Java;JavaScript;Python;SQL;TypeScript;Other(s):</v>
      </c>
      <c r="E9521" s="1" t="str">
        <f>IFERROR(__xludf.DUMMYFUNCTION("UNIQUE(SPLIT(B9521,"";""))"),"C#")</f>
        <v>C#</v>
      </c>
      <c r="F9521" s="1" t="str">
        <f>IFERROR(__xludf.DUMMYFUNCTION("""COMPUTED_VALUE"""),"HTML/CSS")</f>
        <v>HTML/CSS</v>
      </c>
      <c r="G9521" s="1" t="str">
        <f>IFERROR(__xludf.DUMMYFUNCTION("""COMPUTED_VALUE"""),"Java")</f>
        <v>Java</v>
      </c>
      <c r="H9521" s="1" t="str">
        <f>IFERROR(__xludf.DUMMYFUNCTION("""COMPUTED_VALUE"""),"JavaScript")</f>
        <v>JavaScript</v>
      </c>
      <c r="I9521" s="1" t="str">
        <f>IFERROR(__xludf.DUMMYFUNCTION("""COMPUTED_VALUE"""),"Python")</f>
        <v>Python</v>
      </c>
      <c r="J9521" s="1" t="str">
        <f>IFERROR(__xludf.DUMMYFUNCTION("""COMPUTED_VALUE"""),"SQL")</f>
        <v>SQL</v>
      </c>
      <c r="K9521" s="1" t="str">
        <f>IFERROR(__xludf.DUMMYFUNCTION("""COMPUTED_VALUE"""),"TypeScript")</f>
        <v>TypeScript</v>
      </c>
      <c r="L9521" s="1" t="str">
        <f>IFERROR(__xludf.DUMMYFUNCTION("""COMPUTED_VALUE"""),"Other(s):")</f>
        <v>Other(s):</v>
      </c>
    </row>
    <row r="9522">
      <c r="B9522" s="1" t="str">
        <f>IFERROR(__xludf.DUMMYFUNCTION("""COMPUTED_VALUE"""),"Bash/Shell/PowerShell;Python")</f>
        <v>Bash/Shell/PowerShell;Python</v>
      </c>
      <c r="E9522" s="1" t="str">
        <f>IFERROR(__xludf.DUMMYFUNCTION("UNIQUE(SPLIT(B9522,"";""))"),"Bash/Shell/PowerShell")</f>
        <v>Bash/Shell/PowerShell</v>
      </c>
      <c r="F9522" s="1" t="str">
        <f>IFERROR(__xludf.DUMMYFUNCTION("""COMPUTED_VALUE"""),"Python")</f>
        <v>Python</v>
      </c>
    </row>
    <row r="9523">
      <c r="B9523" s="1" t="str">
        <f>IFERROR(__xludf.DUMMYFUNCTION("""COMPUTED_VALUE"""),"Assembly;C++")</f>
        <v>Assembly;C++</v>
      </c>
      <c r="E9523" s="1" t="str">
        <f>IFERROR(__xludf.DUMMYFUNCTION("UNIQUE(SPLIT(B9523,"";""))"),"Assembly")</f>
        <v>Assembly</v>
      </c>
      <c r="F9523" s="1" t="str">
        <f>IFERROR(__xludf.DUMMYFUNCTION("""COMPUTED_VALUE"""),"C++")</f>
        <v>C++</v>
      </c>
    </row>
    <row r="9524">
      <c r="B9524" s="1" t="str">
        <f>IFERROR(__xludf.DUMMYFUNCTION("""COMPUTED_VALUE"""),"HTML/CSS;JavaScript;PHP;SQL")</f>
        <v>HTML/CSS;JavaScript;PHP;SQL</v>
      </c>
      <c r="E9524" s="1" t="str">
        <f>IFERROR(__xludf.DUMMYFUNCTION("UNIQUE(SPLIT(B9524,"";""))"),"HTML/CSS")</f>
        <v>HTML/CSS</v>
      </c>
      <c r="F9524" s="1" t="str">
        <f>IFERROR(__xludf.DUMMYFUNCTION("""COMPUTED_VALUE"""),"JavaScript")</f>
        <v>JavaScript</v>
      </c>
      <c r="G9524" s="1" t="str">
        <f>IFERROR(__xludf.DUMMYFUNCTION("""COMPUTED_VALUE"""),"PHP")</f>
        <v>PHP</v>
      </c>
      <c r="H9524" s="1" t="str">
        <f>IFERROR(__xludf.DUMMYFUNCTION("""COMPUTED_VALUE"""),"SQL")</f>
        <v>SQL</v>
      </c>
    </row>
    <row r="9525">
      <c r="B9525" s="1" t="str">
        <f>IFERROR(__xludf.DUMMYFUNCTION("""COMPUTED_VALUE"""),"C#;HTML/CSS;JavaScript;SQL;TypeScript")</f>
        <v>C#;HTML/CSS;JavaScript;SQL;TypeScript</v>
      </c>
      <c r="E9525" s="1" t="str">
        <f>IFERROR(__xludf.DUMMYFUNCTION("UNIQUE(SPLIT(B9525,"";""))"),"C#")</f>
        <v>C#</v>
      </c>
      <c r="F9525" s="1" t="str">
        <f>IFERROR(__xludf.DUMMYFUNCTION("""COMPUTED_VALUE"""),"HTML/CSS")</f>
        <v>HTML/CSS</v>
      </c>
      <c r="G9525" s="1" t="str">
        <f>IFERROR(__xludf.DUMMYFUNCTION("""COMPUTED_VALUE"""),"JavaScript")</f>
        <v>JavaScript</v>
      </c>
      <c r="H9525" s="1" t="str">
        <f>IFERROR(__xludf.DUMMYFUNCTION("""COMPUTED_VALUE"""),"SQL")</f>
        <v>SQL</v>
      </c>
      <c r="I9525" s="1" t="str">
        <f>IFERROR(__xludf.DUMMYFUNCTION("""COMPUTED_VALUE"""),"TypeScript")</f>
        <v>TypeScript</v>
      </c>
    </row>
    <row r="9526">
      <c r="B9526" s="1" t="str">
        <f>IFERROR(__xludf.DUMMYFUNCTION("""COMPUTED_VALUE"""),"Assembly;HTML/CSS;Java;JavaScript;PHP;SQL;TypeScript;VBA;Other(s):")</f>
        <v>Assembly;HTML/CSS;Java;JavaScript;PHP;SQL;TypeScript;VBA;Other(s):</v>
      </c>
      <c r="E9526" s="1" t="str">
        <f>IFERROR(__xludf.DUMMYFUNCTION("UNIQUE(SPLIT(B9526,"";""))"),"Assembly")</f>
        <v>Assembly</v>
      </c>
      <c r="F9526" s="1" t="str">
        <f>IFERROR(__xludf.DUMMYFUNCTION("""COMPUTED_VALUE"""),"HTML/CSS")</f>
        <v>HTML/CSS</v>
      </c>
      <c r="G9526" s="1" t="str">
        <f>IFERROR(__xludf.DUMMYFUNCTION("""COMPUTED_VALUE"""),"Java")</f>
        <v>Java</v>
      </c>
      <c r="H9526" s="1" t="str">
        <f>IFERROR(__xludf.DUMMYFUNCTION("""COMPUTED_VALUE"""),"JavaScript")</f>
        <v>JavaScript</v>
      </c>
      <c r="I9526" s="1" t="str">
        <f>IFERROR(__xludf.DUMMYFUNCTION("""COMPUTED_VALUE"""),"PHP")</f>
        <v>PHP</v>
      </c>
      <c r="J9526" s="1" t="str">
        <f>IFERROR(__xludf.DUMMYFUNCTION("""COMPUTED_VALUE"""),"SQL")</f>
        <v>SQL</v>
      </c>
      <c r="K9526" s="1" t="str">
        <f>IFERROR(__xludf.DUMMYFUNCTION("""COMPUTED_VALUE"""),"TypeScript")</f>
        <v>TypeScript</v>
      </c>
      <c r="L9526" s="1" t="str">
        <f>IFERROR(__xludf.DUMMYFUNCTION("""COMPUTED_VALUE"""),"VBA")</f>
        <v>VBA</v>
      </c>
      <c r="M9526" s="1" t="str">
        <f>IFERROR(__xludf.DUMMYFUNCTION("""COMPUTED_VALUE"""),"Other(s):")</f>
        <v>Other(s):</v>
      </c>
    </row>
    <row r="9527">
      <c r="B9527" s="1" t="str">
        <f>IFERROR(__xludf.DUMMYFUNCTION("""COMPUTED_VALUE"""),"C#;HTML/CSS;JavaScript;SQL;VBA")</f>
        <v>C#;HTML/CSS;JavaScript;SQL;VBA</v>
      </c>
      <c r="E9527" s="1" t="str">
        <f>IFERROR(__xludf.DUMMYFUNCTION("UNIQUE(SPLIT(B9527,"";""))"),"C#")</f>
        <v>C#</v>
      </c>
      <c r="F9527" s="1" t="str">
        <f>IFERROR(__xludf.DUMMYFUNCTION("""COMPUTED_VALUE"""),"HTML/CSS")</f>
        <v>HTML/CSS</v>
      </c>
      <c r="G9527" s="1" t="str">
        <f>IFERROR(__xludf.DUMMYFUNCTION("""COMPUTED_VALUE"""),"JavaScript")</f>
        <v>JavaScript</v>
      </c>
      <c r="H9527" s="1" t="str">
        <f>IFERROR(__xludf.DUMMYFUNCTION("""COMPUTED_VALUE"""),"SQL")</f>
        <v>SQL</v>
      </c>
      <c r="I9527" s="1" t="str">
        <f>IFERROR(__xludf.DUMMYFUNCTION("""COMPUTED_VALUE"""),"VBA")</f>
        <v>VBA</v>
      </c>
    </row>
    <row r="9528">
      <c r="B9528" s="1" t="str">
        <f>IFERROR(__xludf.DUMMYFUNCTION("""COMPUTED_VALUE"""),"Bash/Shell/PowerShell;C++;Java;Kotlin;Python")</f>
        <v>Bash/Shell/PowerShell;C++;Java;Kotlin;Python</v>
      </c>
      <c r="E9528" s="1" t="str">
        <f>IFERROR(__xludf.DUMMYFUNCTION("UNIQUE(SPLIT(B9528,"";""))"),"Bash/Shell/PowerShell")</f>
        <v>Bash/Shell/PowerShell</v>
      </c>
      <c r="F9528" s="1" t="str">
        <f>IFERROR(__xludf.DUMMYFUNCTION("""COMPUTED_VALUE"""),"C++")</f>
        <v>C++</v>
      </c>
      <c r="G9528" s="1" t="str">
        <f>IFERROR(__xludf.DUMMYFUNCTION("""COMPUTED_VALUE"""),"Java")</f>
        <v>Java</v>
      </c>
      <c r="H9528" s="1" t="str">
        <f>IFERROR(__xludf.DUMMYFUNCTION("""COMPUTED_VALUE"""),"Kotlin")</f>
        <v>Kotlin</v>
      </c>
      <c r="I9528" s="1" t="str">
        <f>IFERROR(__xludf.DUMMYFUNCTION("""COMPUTED_VALUE"""),"Python")</f>
        <v>Python</v>
      </c>
    </row>
    <row r="9529">
      <c r="B9529" s="1" t="str">
        <f>IFERROR(__xludf.DUMMYFUNCTION("""COMPUTED_VALUE"""),"Bash/Shell/PowerShell;Go;Java;JavaScript;Kotlin;Python")</f>
        <v>Bash/Shell/PowerShell;Go;Java;JavaScript;Kotlin;Python</v>
      </c>
      <c r="E9529" s="1" t="str">
        <f>IFERROR(__xludf.DUMMYFUNCTION("UNIQUE(SPLIT(B9529,"";""))"),"Bash/Shell/PowerShell")</f>
        <v>Bash/Shell/PowerShell</v>
      </c>
      <c r="F9529" s="1" t="str">
        <f>IFERROR(__xludf.DUMMYFUNCTION("""COMPUTED_VALUE"""),"Go")</f>
        <v>Go</v>
      </c>
      <c r="G9529" s="1" t="str">
        <f>IFERROR(__xludf.DUMMYFUNCTION("""COMPUTED_VALUE"""),"Java")</f>
        <v>Java</v>
      </c>
      <c r="H9529" s="1" t="str">
        <f>IFERROR(__xludf.DUMMYFUNCTION("""COMPUTED_VALUE"""),"JavaScript")</f>
        <v>JavaScript</v>
      </c>
      <c r="I9529" s="1" t="str">
        <f>IFERROR(__xludf.DUMMYFUNCTION("""COMPUTED_VALUE"""),"Kotlin")</f>
        <v>Kotlin</v>
      </c>
      <c r="J9529" s="1" t="str">
        <f>IFERROR(__xludf.DUMMYFUNCTION("""COMPUTED_VALUE"""),"Python")</f>
        <v>Python</v>
      </c>
    </row>
    <row r="9530">
      <c r="B9530" s="1" t="str">
        <f>IFERROR(__xludf.DUMMYFUNCTION("""COMPUTED_VALUE"""),"C#;HTML/CSS;JavaScript;SQL")</f>
        <v>C#;HTML/CSS;JavaScript;SQL</v>
      </c>
      <c r="E9530" s="1" t="str">
        <f>IFERROR(__xludf.DUMMYFUNCTION("UNIQUE(SPLIT(B9530,"";""))"),"C#")</f>
        <v>C#</v>
      </c>
      <c r="F9530" s="1" t="str">
        <f>IFERROR(__xludf.DUMMYFUNCTION("""COMPUTED_VALUE"""),"HTML/CSS")</f>
        <v>HTML/CSS</v>
      </c>
      <c r="G9530" s="1" t="str">
        <f>IFERROR(__xludf.DUMMYFUNCTION("""COMPUTED_VALUE"""),"JavaScript")</f>
        <v>JavaScript</v>
      </c>
      <c r="H9530" s="1" t="str">
        <f>IFERROR(__xludf.DUMMYFUNCTION("""COMPUTED_VALUE"""),"SQL")</f>
        <v>SQL</v>
      </c>
    </row>
    <row r="9531">
      <c r="B9531" s="1" t="str">
        <f>IFERROR(__xludf.DUMMYFUNCTION("""COMPUTED_VALUE"""),"C;C++;Go;HTML/CSS;Java;JavaScript;Objective-C;PHP;Python;Ruby;SQL;Swift")</f>
        <v>C;C++;Go;HTML/CSS;Java;JavaScript;Objective-C;PHP;Python;Ruby;SQL;Swift</v>
      </c>
      <c r="E9531" s="1" t="str">
        <f>IFERROR(__xludf.DUMMYFUNCTION("UNIQUE(SPLIT(B9531,"";""))"),"C")</f>
        <v>C</v>
      </c>
      <c r="F9531" s="1" t="str">
        <f>IFERROR(__xludf.DUMMYFUNCTION("""COMPUTED_VALUE"""),"C++")</f>
        <v>C++</v>
      </c>
      <c r="G9531" s="1" t="str">
        <f>IFERROR(__xludf.DUMMYFUNCTION("""COMPUTED_VALUE"""),"Go")</f>
        <v>Go</v>
      </c>
      <c r="H9531" s="1" t="str">
        <f>IFERROR(__xludf.DUMMYFUNCTION("""COMPUTED_VALUE"""),"HTML/CSS")</f>
        <v>HTML/CSS</v>
      </c>
      <c r="I9531" s="1" t="str">
        <f>IFERROR(__xludf.DUMMYFUNCTION("""COMPUTED_VALUE"""),"Java")</f>
        <v>Java</v>
      </c>
      <c r="J9531" s="1" t="str">
        <f>IFERROR(__xludf.DUMMYFUNCTION("""COMPUTED_VALUE"""),"JavaScript")</f>
        <v>JavaScript</v>
      </c>
      <c r="K9531" s="1" t="str">
        <f>IFERROR(__xludf.DUMMYFUNCTION("""COMPUTED_VALUE"""),"Objective-C")</f>
        <v>Objective-C</v>
      </c>
      <c r="L9531" s="1" t="str">
        <f>IFERROR(__xludf.DUMMYFUNCTION("""COMPUTED_VALUE"""),"PHP")</f>
        <v>PHP</v>
      </c>
      <c r="M9531" s="1" t="str">
        <f>IFERROR(__xludf.DUMMYFUNCTION("""COMPUTED_VALUE"""),"Python")</f>
        <v>Python</v>
      </c>
      <c r="N9531" s="1" t="str">
        <f>IFERROR(__xludf.DUMMYFUNCTION("""COMPUTED_VALUE"""),"Ruby")</f>
        <v>Ruby</v>
      </c>
      <c r="O9531" s="1" t="str">
        <f>IFERROR(__xludf.DUMMYFUNCTION("""COMPUTED_VALUE"""),"SQL")</f>
        <v>SQL</v>
      </c>
      <c r="P9531" s="1" t="str">
        <f>IFERROR(__xludf.DUMMYFUNCTION("""COMPUTED_VALUE"""),"Swift")</f>
        <v>Swift</v>
      </c>
    </row>
    <row r="9532">
      <c r="B9532" s="1" t="str">
        <f>IFERROR(__xludf.DUMMYFUNCTION("""COMPUTED_VALUE"""),"C#;HTML/CSS;Java;JavaScript;PHP;Python;SQL")</f>
        <v>C#;HTML/CSS;Java;JavaScript;PHP;Python;SQL</v>
      </c>
      <c r="E9532" s="1" t="str">
        <f>IFERROR(__xludf.DUMMYFUNCTION("UNIQUE(SPLIT(B9532,"";""))"),"C#")</f>
        <v>C#</v>
      </c>
      <c r="F9532" s="1" t="str">
        <f>IFERROR(__xludf.DUMMYFUNCTION("""COMPUTED_VALUE"""),"HTML/CSS")</f>
        <v>HTML/CSS</v>
      </c>
      <c r="G9532" s="1" t="str">
        <f>IFERROR(__xludf.DUMMYFUNCTION("""COMPUTED_VALUE"""),"Java")</f>
        <v>Java</v>
      </c>
      <c r="H9532" s="1" t="str">
        <f>IFERROR(__xludf.DUMMYFUNCTION("""COMPUTED_VALUE"""),"JavaScript")</f>
        <v>JavaScript</v>
      </c>
      <c r="I9532" s="1" t="str">
        <f>IFERROR(__xludf.DUMMYFUNCTION("""COMPUTED_VALUE"""),"PHP")</f>
        <v>PHP</v>
      </c>
      <c r="J9532" s="1" t="str">
        <f>IFERROR(__xludf.DUMMYFUNCTION("""COMPUTED_VALUE"""),"Python")</f>
        <v>Python</v>
      </c>
      <c r="K9532" s="1" t="str">
        <f>IFERROR(__xludf.DUMMYFUNCTION("""COMPUTED_VALUE"""),"SQL")</f>
        <v>SQL</v>
      </c>
    </row>
    <row r="9533">
      <c r="B9533" s="1" t="str">
        <f>IFERROR(__xludf.DUMMYFUNCTION("""COMPUTED_VALUE"""),"Bash/Shell/PowerShell;HTML/CSS;Java;JavaScript;SQL")</f>
        <v>Bash/Shell/PowerShell;HTML/CSS;Java;JavaScript;SQL</v>
      </c>
      <c r="E9533" s="1" t="str">
        <f>IFERROR(__xludf.DUMMYFUNCTION("UNIQUE(SPLIT(B9533,"";""))"),"Bash/Shell/PowerShell")</f>
        <v>Bash/Shell/PowerShell</v>
      </c>
      <c r="F9533" s="1" t="str">
        <f>IFERROR(__xludf.DUMMYFUNCTION("""COMPUTED_VALUE"""),"HTML/CSS")</f>
        <v>HTML/CSS</v>
      </c>
      <c r="G9533" s="1" t="str">
        <f>IFERROR(__xludf.DUMMYFUNCTION("""COMPUTED_VALUE"""),"Java")</f>
        <v>Java</v>
      </c>
      <c r="H9533" s="1" t="str">
        <f>IFERROR(__xludf.DUMMYFUNCTION("""COMPUTED_VALUE"""),"JavaScript")</f>
        <v>JavaScript</v>
      </c>
      <c r="I9533" s="1" t="str">
        <f>IFERROR(__xludf.DUMMYFUNCTION("""COMPUTED_VALUE"""),"SQL")</f>
        <v>SQL</v>
      </c>
    </row>
    <row r="9534">
      <c r="B9534" s="1" t="str">
        <f>IFERROR(__xludf.DUMMYFUNCTION("""COMPUTED_VALUE"""),"HTML/CSS;JavaScript;SQL")</f>
        <v>HTML/CSS;JavaScript;SQL</v>
      </c>
      <c r="E9534" s="1" t="str">
        <f>IFERROR(__xludf.DUMMYFUNCTION("UNIQUE(SPLIT(B9534,"";""))"),"HTML/CSS")</f>
        <v>HTML/CSS</v>
      </c>
      <c r="F9534" s="1" t="str">
        <f>IFERROR(__xludf.DUMMYFUNCTION("""COMPUTED_VALUE"""),"JavaScript")</f>
        <v>JavaScript</v>
      </c>
      <c r="G9534" s="1" t="str">
        <f>IFERROR(__xludf.DUMMYFUNCTION("""COMPUTED_VALUE"""),"SQL")</f>
        <v>SQL</v>
      </c>
    </row>
    <row r="9535">
      <c r="B9535" s="1" t="str">
        <f>IFERROR(__xludf.DUMMYFUNCTION("""COMPUTED_VALUE"""),"Bash/Shell/PowerShell;C#;HTML/CSS;JavaScript;TypeScript")</f>
        <v>Bash/Shell/PowerShell;C#;HTML/CSS;JavaScript;TypeScript</v>
      </c>
      <c r="E9535" s="1" t="str">
        <f>IFERROR(__xludf.DUMMYFUNCTION("UNIQUE(SPLIT(B9535,"";""))"),"Bash/Shell/PowerShell")</f>
        <v>Bash/Shell/PowerShell</v>
      </c>
      <c r="F9535" s="1" t="str">
        <f>IFERROR(__xludf.DUMMYFUNCTION("""COMPUTED_VALUE"""),"C#")</f>
        <v>C#</v>
      </c>
      <c r="G9535" s="1" t="str">
        <f>IFERROR(__xludf.DUMMYFUNCTION("""COMPUTED_VALUE"""),"HTML/CSS")</f>
        <v>HTML/CSS</v>
      </c>
      <c r="H9535" s="1" t="str">
        <f>IFERROR(__xludf.DUMMYFUNCTION("""COMPUTED_VALUE"""),"JavaScript")</f>
        <v>JavaScript</v>
      </c>
      <c r="I9535" s="1" t="str">
        <f>IFERROR(__xludf.DUMMYFUNCTION("""COMPUTED_VALUE"""),"TypeScript")</f>
        <v>TypeScript</v>
      </c>
    </row>
    <row r="9536">
      <c r="B9536" s="1" t="str">
        <f>IFERROR(__xludf.DUMMYFUNCTION("""COMPUTED_VALUE"""),"HTML/CSS;JavaScript;PHP;SQL")</f>
        <v>HTML/CSS;JavaScript;PHP;SQL</v>
      </c>
      <c r="E9536" s="1" t="str">
        <f>IFERROR(__xludf.DUMMYFUNCTION("UNIQUE(SPLIT(B9536,"";""))"),"HTML/CSS")</f>
        <v>HTML/CSS</v>
      </c>
      <c r="F9536" s="1" t="str">
        <f>IFERROR(__xludf.DUMMYFUNCTION("""COMPUTED_VALUE"""),"JavaScript")</f>
        <v>JavaScript</v>
      </c>
      <c r="G9536" s="1" t="str">
        <f>IFERROR(__xludf.DUMMYFUNCTION("""COMPUTED_VALUE"""),"PHP")</f>
        <v>PHP</v>
      </c>
      <c r="H9536" s="1" t="str">
        <f>IFERROR(__xludf.DUMMYFUNCTION("""COMPUTED_VALUE"""),"SQL")</f>
        <v>SQL</v>
      </c>
    </row>
    <row r="9537">
      <c r="B9537" s="1" t="str">
        <f>IFERROR(__xludf.DUMMYFUNCTION("""COMPUTED_VALUE"""),"C#;Java;JavaScript;SQL;TypeScript")</f>
        <v>C#;Java;JavaScript;SQL;TypeScript</v>
      </c>
      <c r="E9537" s="1" t="str">
        <f>IFERROR(__xludf.DUMMYFUNCTION("UNIQUE(SPLIT(B9537,"";""))"),"C#")</f>
        <v>C#</v>
      </c>
      <c r="F9537" s="1" t="str">
        <f>IFERROR(__xludf.DUMMYFUNCTION("""COMPUTED_VALUE"""),"Java")</f>
        <v>Java</v>
      </c>
      <c r="G9537" s="1" t="str">
        <f>IFERROR(__xludf.DUMMYFUNCTION("""COMPUTED_VALUE"""),"JavaScript")</f>
        <v>JavaScript</v>
      </c>
      <c r="H9537" s="1" t="str">
        <f>IFERROR(__xludf.DUMMYFUNCTION("""COMPUTED_VALUE"""),"SQL")</f>
        <v>SQL</v>
      </c>
      <c r="I9537" s="1" t="str">
        <f>IFERROR(__xludf.DUMMYFUNCTION("""COMPUTED_VALUE"""),"TypeScript")</f>
        <v>TypeScript</v>
      </c>
    </row>
    <row r="9538">
      <c r="B9538" s="1" t="str">
        <f>IFERROR(__xludf.DUMMYFUNCTION("""COMPUTED_VALUE"""),"HTML/CSS;JavaScript;Python")</f>
        <v>HTML/CSS;JavaScript;Python</v>
      </c>
      <c r="E9538" s="1" t="str">
        <f>IFERROR(__xludf.DUMMYFUNCTION("UNIQUE(SPLIT(B9538,"";""))"),"HTML/CSS")</f>
        <v>HTML/CSS</v>
      </c>
      <c r="F9538" s="1" t="str">
        <f>IFERROR(__xludf.DUMMYFUNCTION("""COMPUTED_VALUE"""),"JavaScript")</f>
        <v>JavaScript</v>
      </c>
      <c r="G9538" s="1" t="str">
        <f>IFERROR(__xludf.DUMMYFUNCTION("""COMPUTED_VALUE"""),"Python")</f>
        <v>Python</v>
      </c>
    </row>
    <row r="9539">
      <c r="B9539" s="1" t="str">
        <f>IFERROR(__xludf.DUMMYFUNCTION("""COMPUTED_VALUE"""),"Bash/Shell/PowerShell;C;C++;HTML/CSS;Java;JavaScript;PHP;Python;SQL")</f>
        <v>Bash/Shell/PowerShell;C;C++;HTML/CSS;Java;JavaScript;PHP;Python;SQL</v>
      </c>
      <c r="E9539" s="1" t="str">
        <f>IFERROR(__xludf.DUMMYFUNCTION("UNIQUE(SPLIT(B9539,"";""))"),"Bash/Shell/PowerShell")</f>
        <v>Bash/Shell/PowerShell</v>
      </c>
      <c r="F9539" s="1" t="str">
        <f>IFERROR(__xludf.DUMMYFUNCTION("""COMPUTED_VALUE"""),"C")</f>
        <v>C</v>
      </c>
      <c r="G9539" s="1" t="str">
        <f>IFERROR(__xludf.DUMMYFUNCTION("""COMPUTED_VALUE"""),"C++")</f>
        <v>C++</v>
      </c>
      <c r="H9539" s="1" t="str">
        <f>IFERROR(__xludf.DUMMYFUNCTION("""COMPUTED_VALUE"""),"HTML/CSS")</f>
        <v>HTML/CSS</v>
      </c>
      <c r="I9539" s="1" t="str">
        <f>IFERROR(__xludf.DUMMYFUNCTION("""COMPUTED_VALUE"""),"Java")</f>
        <v>Java</v>
      </c>
      <c r="J9539" s="1" t="str">
        <f>IFERROR(__xludf.DUMMYFUNCTION("""COMPUTED_VALUE"""),"JavaScript")</f>
        <v>JavaScript</v>
      </c>
      <c r="K9539" s="1" t="str">
        <f>IFERROR(__xludf.DUMMYFUNCTION("""COMPUTED_VALUE"""),"PHP")</f>
        <v>PHP</v>
      </c>
      <c r="L9539" s="1" t="str">
        <f>IFERROR(__xludf.DUMMYFUNCTION("""COMPUTED_VALUE"""),"Python")</f>
        <v>Python</v>
      </c>
      <c r="M9539" s="1" t="str">
        <f>IFERROR(__xludf.DUMMYFUNCTION("""COMPUTED_VALUE"""),"SQL")</f>
        <v>SQL</v>
      </c>
    </row>
    <row r="9540">
      <c r="B9540" s="1" t="str">
        <f>IFERROR(__xludf.DUMMYFUNCTION("""COMPUTED_VALUE"""),"Go;Java;JavaScript;Kotlin;SQL")</f>
        <v>Go;Java;JavaScript;Kotlin;SQL</v>
      </c>
      <c r="E9540" s="1" t="str">
        <f>IFERROR(__xludf.DUMMYFUNCTION("UNIQUE(SPLIT(B9540,"";""))"),"Go")</f>
        <v>Go</v>
      </c>
      <c r="F9540" s="1" t="str">
        <f>IFERROR(__xludf.DUMMYFUNCTION("""COMPUTED_VALUE"""),"Java")</f>
        <v>Java</v>
      </c>
      <c r="G9540" s="1" t="str">
        <f>IFERROR(__xludf.DUMMYFUNCTION("""COMPUTED_VALUE"""),"JavaScript")</f>
        <v>JavaScript</v>
      </c>
      <c r="H9540" s="1" t="str">
        <f>IFERROR(__xludf.DUMMYFUNCTION("""COMPUTED_VALUE"""),"Kotlin")</f>
        <v>Kotlin</v>
      </c>
      <c r="I9540" s="1" t="str">
        <f>IFERROR(__xludf.DUMMYFUNCTION("""COMPUTED_VALUE"""),"SQL")</f>
        <v>SQL</v>
      </c>
    </row>
    <row r="9541">
      <c r="B9541" s="1" t="str">
        <f>IFERROR(__xludf.DUMMYFUNCTION("""COMPUTED_VALUE"""),"C#;HTML/CSS;JavaScript;TypeScript")</f>
        <v>C#;HTML/CSS;JavaScript;TypeScript</v>
      </c>
      <c r="E9541" s="1" t="str">
        <f>IFERROR(__xludf.DUMMYFUNCTION("UNIQUE(SPLIT(B9541,"";""))"),"C#")</f>
        <v>C#</v>
      </c>
      <c r="F9541" s="1" t="str">
        <f>IFERROR(__xludf.DUMMYFUNCTION("""COMPUTED_VALUE"""),"HTML/CSS")</f>
        <v>HTML/CSS</v>
      </c>
      <c r="G9541" s="1" t="str">
        <f>IFERROR(__xludf.DUMMYFUNCTION("""COMPUTED_VALUE"""),"JavaScript")</f>
        <v>JavaScript</v>
      </c>
      <c r="H9541" s="1" t="str">
        <f>IFERROR(__xludf.DUMMYFUNCTION("""COMPUTED_VALUE"""),"TypeScript")</f>
        <v>TypeScript</v>
      </c>
    </row>
    <row r="9542">
      <c r="B9542" s="1" t="str">
        <f>IFERROR(__xludf.DUMMYFUNCTION("""COMPUTED_VALUE"""),"C#;HTML/CSS;JavaScript;SQL")</f>
        <v>C#;HTML/CSS;JavaScript;SQL</v>
      </c>
      <c r="E9542" s="1" t="str">
        <f>IFERROR(__xludf.DUMMYFUNCTION("UNIQUE(SPLIT(B9542,"";""))"),"C#")</f>
        <v>C#</v>
      </c>
      <c r="F9542" s="1" t="str">
        <f>IFERROR(__xludf.DUMMYFUNCTION("""COMPUTED_VALUE"""),"HTML/CSS")</f>
        <v>HTML/CSS</v>
      </c>
      <c r="G9542" s="1" t="str">
        <f>IFERROR(__xludf.DUMMYFUNCTION("""COMPUTED_VALUE"""),"JavaScript")</f>
        <v>JavaScript</v>
      </c>
      <c r="H9542" s="1" t="str">
        <f>IFERROR(__xludf.DUMMYFUNCTION("""COMPUTED_VALUE"""),"SQL")</f>
        <v>SQL</v>
      </c>
    </row>
    <row r="9543">
      <c r="B9543" s="1" t="str">
        <f>IFERROR(__xludf.DUMMYFUNCTION("""COMPUTED_VALUE"""),"Assembly;Bash/Shell/PowerShell;C;C#;HTML/CSS;Java;JavaScript;PHP;SQL;TypeScript")</f>
        <v>Assembly;Bash/Shell/PowerShell;C;C#;HTML/CSS;Java;JavaScript;PHP;SQL;TypeScript</v>
      </c>
      <c r="E9543" s="1" t="str">
        <f>IFERROR(__xludf.DUMMYFUNCTION("UNIQUE(SPLIT(B9543,"";""))"),"Assembly")</f>
        <v>Assembly</v>
      </c>
      <c r="F9543" s="1" t="str">
        <f>IFERROR(__xludf.DUMMYFUNCTION("""COMPUTED_VALUE"""),"Bash/Shell/PowerShell")</f>
        <v>Bash/Shell/PowerShell</v>
      </c>
      <c r="G9543" s="1" t="str">
        <f>IFERROR(__xludf.DUMMYFUNCTION("""COMPUTED_VALUE"""),"C")</f>
        <v>C</v>
      </c>
      <c r="H9543" s="1" t="str">
        <f>IFERROR(__xludf.DUMMYFUNCTION("""COMPUTED_VALUE"""),"C#")</f>
        <v>C#</v>
      </c>
      <c r="I9543" s="1" t="str">
        <f>IFERROR(__xludf.DUMMYFUNCTION("""COMPUTED_VALUE"""),"HTML/CSS")</f>
        <v>HTML/CSS</v>
      </c>
      <c r="J9543" s="1" t="str">
        <f>IFERROR(__xludf.DUMMYFUNCTION("""COMPUTED_VALUE"""),"Java")</f>
        <v>Java</v>
      </c>
      <c r="K9543" s="1" t="str">
        <f>IFERROR(__xludf.DUMMYFUNCTION("""COMPUTED_VALUE"""),"JavaScript")</f>
        <v>JavaScript</v>
      </c>
      <c r="L9543" s="1" t="str">
        <f>IFERROR(__xludf.DUMMYFUNCTION("""COMPUTED_VALUE"""),"PHP")</f>
        <v>PHP</v>
      </c>
      <c r="M9543" s="1" t="str">
        <f>IFERROR(__xludf.DUMMYFUNCTION("""COMPUTED_VALUE"""),"SQL")</f>
        <v>SQL</v>
      </c>
      <c r="N9543" s="1" t="str">
        <f>IFERROR(__xludf.DUMMYFUNCTION("""COMPUTED_VALUE"""),"TypeScript")</f>
        <v>TypeScript</v>
      </c>
    </row>
    <row r="9544">
      <c r="B9544" s="1" t="str">
        <f>IFERROR(__xludf.DUMMYFUNCTION("""COMPUTED_VALUE"""),"Bash/Shell/PowerShell;C#;HTML/CSS;Java;JavaScript;R;Scala;SQL")</f>
        <v>Bash/Shell/PowerShell;C#;HTML/CSS;Java;JavaScript;R;Scala;SQL</v>
      </c>
      <c r="E9544" s="1" t="str">
        <f>IFERROR(__xludf.DUMMYFUNCTION("UNIQUE(SPLIT(B9544,"";""))"),"Bash/Shell/PowerShell")</f>
        <v>Bash/Shell/PowerShell</v>
      </c>
      <c r="F9544" s="1" t="str">
        <f>IFERROR(__xludf.DUMMYFUNCTION("""COMPUTED_VALUE"""),"C#")</f>
        <v>C#</v>
      </c>
      <c r="G9544" s="1" t="str">
        <f>IFERROR(__xludf.DUMMYFUNCTION("""COMPUTED_VALUE"""),"HTML/CSS")</f>
        <v>HTML/CSS</v>
      </c>
      <c r="H9544" s="1" t="str">
        <f>IFERROR(__xludf.DUMMYFUNCTION("""COMPUTED_VALUE"""),"Java")</f>
        <v>Java</v>
      </c>
      <c r="I9544" s="1" t="str">
        <f>IFERROR(__xludf.DUMMYFUNCTION("""COMPUTED_VALUE"""),"JavaScript")</f>
        <v>JavaScript</v>
      </c>
      <c r="J9544" s="1" t="str">
        <f>IFERROR(__xludf.DUMMYFUNCTION("""COMPUTED_VALUE"""),"R")</f>
        <v>R</v>
      </c>
      <c r="K9544" s="1" t="str">
        <f>IFERROR(__xludf.DUMMYFUNCTION("""COMPUTED_VALUE"""),"Scala")</f>
        <v>Scala</v>
      </c>
      <c r="L9544" s="1" t="str">
        <f>IFERROR(__xludf.DUMMYFUNCTION("""COMPUTED_VALUE"""),"SQL")</f>
        <v>SQL</v>
      </c>
    </row>
    <row r="9545">
      <c r="B9545" s="1" t="str">
        <f>IFERROR(__xludf.DUMMYFUNCTION("""COMPUTED_VALUE"""),"HTML/CSS;JavaScript;TypeScript")</f>
        <v>HTML/CSS;JavaScript;TypeScript</v>
      </c>
      <c r="E9545" s="1" t="str">
        <f>IFERROR(__xludf.DUMMYFUNCTION("UNIQUE(SPLIT(B9545,"";""))"),"HTML/CSS")</f>
        <v>HTML/CSS</v>
      </c>
      <c r="F9545" s="1" t="str">
        <f>IFERROR(__xludf.DUMMYFUNCTION("""COMPUTED_VALUE"""),"JavaScript")</f>
        <v>JavaScript</v>
      </c>
      <c r="G9545" s="1" t="str">
        <f>IFERROR(__xludf.DUMMYFUNCTION("""COMPUTED_VALUE"""),"TypeScript")</f>
        <v>TypeScript</v>
      </c>
    </row>
    <row r="9546">
      <c r="B9546" s="1" t="str">
        <f>IFERROR(__xludf.DUMMYFUNCTION("""COMPUTED_VALUE"""),"C++;Rust")</f>
        <v>C++;Rust</v>
      </c>
      <c r="E9546" s="1" t="str">
        <f>IFERROR(__xludf.DUMMYFUNCTION("UNIQUE(SPLIT(B9546,"";""))"),"C++")</f>
        <v>C++</v>
      </c>
      <c r="F9546" s="1" t="str">
        <f>IFERROR(__xludf.DUMMYFUNCTION("""COMPUTED_VALUE"""),"Rust")</f>
        <v>Rust</v>
      </c>
    </row>
    <row r="9547">
      <c r="B9547" s="1" t="str">
        <f>IFERROR(__xludf.DUMMYFUNCTION("""COMPUTED_VALUE"""),"Bash/Shell/PowerShell;Clojure;HTML/CSS;JavaScript;PHP;Ruby")</f>
        <v>Bash/Shell/PowerShell;Clojure;HTML/CSS;JavaScript;PHP;Ruby</v>
      </c>
      <c r="E9547" s="1" t="str">
        <f>IFERROR(__xludf.DUMMYFUNCTION("UNIQUE(SPLIT(B9547,"";""))"),"Bash/Shell/PowerShell")</f>
        <v>Bash/Shell/PowerShell</v>
      </c>
      <c r="F9547" s="1" t="str">
        <f>IFERROR(__xludf.DUMMYFUNCTION("""COMPUTED_VALUE"""),"Clojure")</f>
        <v>Clojure</v>
      </c>
      <c r="G9547" s="1" t="str">
        <f>IFERROR(__xludf.DUMMYFUNCTION("""COMPUTED_VALUE"""),"HTML/CSS")</f>
        <v>HTML/CSS</v>
      </c>
      <c r="H9547" s="1" t="str">
        <f>IFERROR(__xludf.DUMMYFUNCTION("""COMPUTED_VALUE"""),"JavaScript")</f>
        <v>JavaScript</v>
      </c>
      <c r="I9547" s="1" t="str">
        <f>IFERROR(__xludf.DUMMYFUNCTION("""COMPUTED_VALUE"""),"PHP")</f>
        <v>PHP</v>
      </c>
      <c r="J9547" s="1" t="str">
        <f>IFERROR(__xludf.DUMMYFUNCTION("""COMPUTED_VALUE"""),"Ruby")</f>
        <v>Ruby</v>
      </c>
    </row>
    <row r="9548">
      <c r="B9548" s="1" t="str">
        <f>IFERROR(__xludf.DUMMYFUNCTION("""COMPUTED_VALUE"""),"Bash/Shell/PowerShell;Java")</f>
        <v>Bash/Shell/PowerShell;Java</v>
      </c>
      <c r="E9548" s="1" t="str">
        <f>IFERROR(__xludf.DUMMYFUNCTION("UNIQUE(SPLIT(B9548,"";""))"),"Bash/Shell/PowerShell")</f>
        <v>Bash/Shell/PowerShell</v>
      </c>
      <c r="F9548" s="1" t="str">
        <f>IFERROR(__xludf.DUMMYFUNCTION("""COMPUTED_VALUE"""),"Java")</f>
        <v>Java</v>
      </c>
    </row>
    <row r="9549">
      <c r="B9549" s="1" t="str">
        <f>IFERROR(__xludf.DUMMYFUNCTION("""COMPUTED_VALUE"""),"Bash/Shell/PowerShell;HTML/CSS;Python;SQL")</f>
        <v>Bash/Shell/PowerShell;HTML/CSS;Python;SQL</v>
      </c>
      <c r="E9549" s="1" t="str">
        <f>IFERROR(__xludf.DUMMYFUNCTION("UNIQUE(SPLIT(B9549,"";""))"),"Bash/Shell/PowerShell")</f>
        <v>Bash/Shell/PowerShell</v>
      </c>
      <c r="F9549" s="1" t="str">
        <f>IFERROR(__xludf.DUMMYFUNCTION("""COMPUTED_VALUE"""),"HTML/CSS")</f>
        <v>HTML/CSS</v>
      </c>
      <c r="G9549" s="1" t="str">
        <f>IFERROR(__xludf.DUMMYFUNCTION("""COMPUTED_VALUE"""),"Python")</f>
        <v>Python</v>
      </c>
      <c r="H9549" s="1" t="str">
        <f>IFERROR(__xludf.DUMMYFUNCTION("""COMPUTED_VALUE"""),"SQL")</f>
        <v>SQL</v>
      </c>
    </row>
    <row r="9550">
      <c r="B9550" s="1" t="str">
        <f>IFERROR(__xludf.DUMMYFUNCTION("""COMPUTED_VALUE"""),"Assembly;Bash/Shell/PowerShell;C;C++;C#;Clojure;Java;SQL")</f>
        <v>Assembly;Bash/Shell/PowerShell;C;C++;C#;Clojure;Java;SQL</v>
      </c>
      <c r="E9550" s="1" t="str">
        <f>IFERROR(__xludf.DUMMYFUNCTION("UNIQUE(SPLIT(B9550,"";""))"),"Assembly")</f>
        <v>Assembly</v>
      </c>
      <c r="F9550" s="1" t="str">
        <f>IFERROR(__xludf.DUMMYFUNCTION("""COMPUTED_VALUE"""),"Bash/Shell/PowerShell")</f>
        <v>Bash/Shell/PowerShell</v>
      </c>
      <c r="G9550" s="1" t="str">
        <f>IFERROR(__xludf.DUMMYFUNCTION("""COMPUTED_VALUE"""),"C")</f>
        <v>C</v>
      </c>
      <c r="H9550" s="1" t="str">
        <f>IFERROR(__xludf.DUMMYFUNCTION("""COMPUTED_VALUE"""),"C++")</f>
        <v>C++</v>
      </c>
      <c r="I9550" s="1" t="str">
        <f>IFERROR(__xludf.DUMMYFUNCTION("""COMPUTED_VALUE"""),"C#")</f>
        <v>C#</v>
      </c>
      <c r="J9550" s="1" t="str">
        <f>IFERROR(__xludf.DUMMYFUNCTION("""COMPUTED_VALUE"""),"Clojure")</f>
        <v>Clojure</v>
      </c>
      <c r="K9550" s="1" t="str">
        <f>IFERROR(__xludf.DUMMYFUNCTION("""COMPUTED_VALUE"""),"Java")</f>
        <v>Java</v>
      </c>
      <c r="L9550" s="1" t="str">
        <f>IFERROR(__xludf.DUMMYFUNCTION("""COMPUTED_VALUE"""),"SQL")</f>
        <v>SQL</v>
      </c>
    </row>
    <row r="9551">
      <c r="B9551" s="1" t="str">
        <f>IFERROR(__xludf.DUMMYFUNCTION("""COMPUTED_VALUE"""),"Bash/Shell/PowerShell;Go;HTML/CSS;JavaScript;Python;SQL")</f>
        <v>Bash/Shell/PowerShell;Go;HTML/CSS;JavaScript;Python;SQL</v>
      </c>
      <c r="E9551" s="1" t="str">
        <f>IFERROR(__xludf.DUMMYFUNCTION("UNIQUE(SPLIT(B9551,"";""))"),"Bash/Shell/PowerShell")</f>
        <v>Bash/Shell/PowerShell</v>
      </c>
      <c r="F9551" s="1" t="str">
        <f>IFERROR(__xludf.DUMMYFUNCTION("""COMPUTED_VALUE"""),"Go")</f>
        <v>Go</v>
      </c>
      <c r="G9551" s="1" t="str">
        <f>IFERROR(__xludf.DUMMYFUNCTION("""COMPUTED_VALUE"""),"HTML/CSS")</f>
        <v>HTML/CSS</v>
      </c>
      <c r="H9551" s="1" t="str">
        <f>IFERROR(__xludf.DUMMYFUNCTION("""COMPUTED_VALUE"""),"JavaScript")</f>
        <v>JavaScript</v>
      </c>
      <c r="I9551" s="1" t="str">
        <f>IFERROR(__xludf.DUMMYFUNCTION("""COMPUTED_VALUE"""),"Python")</f>
        <v>Python</v>
      </c>
      <c r="J9551" s="1" t="str">
        <f>IFERROR(__xludf.DUMMYFUNCTION("""COMPUTED_VALUE"""),"SQL")</f>
        <v>SQL</v>
      </c>
    </row>
    <row r="9552">
      <c r="B9552" s="1" t="str">
        <f>IFERROR(__xludf.DUMMYFUNCTION("""COMPUTED_VALUE"""),"C;Other(s):")</f>
        <v>C;Other(s):</v>
      </c>
      <c r="E9552" s="1" t="str">
        <f>IFERROR(__xludf.DUMMYFUNCTION("UNIQUE(SPLIT(B9552,"";""))"),"C")</f>
        <v>C</v>
      </c>
      <c r="F9552" s="1" t="str">
        <f>IFERROR(__xludf.DUMMYFUNCTION("""COMPUTED_VALUE"""),"Other(s):")</f>
        <v>Other(s):</v>
      </c>
    </row>
    <row r="9553">
      <c r="B9553" s="1" t="str">
        <f>IFERROR(__xludf.DUMMYFUNCTION("""COMPUTED_VALUE"""),"C;HTML/CSS;Java;JavaScript;PHP;SQL")</f>
        <v>C;HTML/CSS;Java;JavaScript;PHP;SQL</v>
      </c>
      <c r="E9553" s="1" t="str">
        <f>IFERROR(__xludf.DUMMYFUNCTION("UNIQUE(SPLIT(B9553,"";""))"),"C")</f>
        <v>C</v>
      </c>
      <c r="F9553" s="1" t="str">
        <f>IFERROR(__xludf.DUMMYFUNCTION("""COMPUTED_VALUE"""),"HTML/CSS")</f>
        <v>HTML/CSS</v>
      </c>
      <c r="G9553" s="1" t="str">
        <f>IFERROR(__xludf.DUMMYFUNCTION("""COMPUTED_VALUE"""),"Java")</f>
        <v>Java</v>
      </c>
      <c r="H9553" s="1" t="str">
        <f>IFERROR(__xludf.DUMMYFUNCTION("""COMPUTED_VALUE"""),"JavaScript")</f>
        <v>JavaScript</v>
      </c>
      <c r="I9553" s="1" t="str">
        <f>IFERROR(__xludf.DUMMYFUNCTION("""COMPUTED_VALUE"""),"PHP")</f>
        <v>PHP</v>
      </c>
      <c r="J9553" s="1" t="str">
        <f>IFERROR(__xludf.DUMMYFUNCTION("""COMPUTED_VALUE"""),"SQL")</f>
        <v>SQL</v>
      </c>
    </row>
    <row r="9554">
      <c r="B9554" s="1" t="str">
        <f>IFERROR(__xludf.DUMMYFUNCTION("""COMPUTED_VALUE"""),"Bash/Shell/PowerShell;C#;HTML/CSS;JavaScript;PHP;Python;Ruby;SQL;TypeScript")</f>
        <v>Bash/Shell/PowerShell;C#;HTML/CSS;JavaScript;PHP;Python;Ruby;SQL;TypeScript</v>
      </c>
      <c r="E9554" s="1" t="str">
        <f>IFERROR(__xludf.DUMMYFUNCTION("UNIQUE(SPLIT(B9554,"";""))"),"Bash/Shell/PowerShell")</f>
        <v>Bash/Shell/PowerShell</v>
      </c>
      <c r="F9554" s="1" t="str">
        <f>IFERROR(__xludf.DUMMYFUNCTION("""COMPUTED_VALUE"""),"C#")</f>
        <v>C#</v>
      </c>
      <c r="G9554" s="1" t="str">
        <f>IFERROR(__xludf.DUMMYFUNCTION("""COMPUTED_VALUE"""),"HTML/CSS")</f>
        <v>HTML/CSS</v>
      </c>
      <c r="H9554" s="1" t="str">
        <f>IFERROR(__xludf.DUMMYFUNCTION("""COMPUTED_VALUE"""),"JavaScript")</f>
        <v>JavaScript</v>
      </c>
      <c r="I9554" s="1" t="str">
        <f>IFERROR(__xludf.DUMMYFUNCTION("""COMPUTED_VALUE"""),"PHP")</f>
        <v>PHP</v>
      </c>
      <c r="J9554" s="1" t="str">
        <f>IFERROR(__xludf.DUMMYFUNCTION("""COMPUTED_VALUE"""),"Python")</f>
        <v>Python</v>
      </c>
      <c r="K9554" s="1" t="str">
        <f>IFERROR(__xludf.DUMMYFUNCTION("""COMPUTED_VALUE"""),"Ruby")</f>
        <v>Ruby</v>
      </c>
      <c r="L9554" s="1" t="str">
        <f>IFERROR(__xludf.DUMMYFUNCTION("""COMPUTED_VALUE"""),"SQL")</f>
        <v>SQL</v>
      </c>
      <c r="M9554" s="1" t="str">
        <f>IFERROR(__xludf.DUMMYFUNCTION("""COMPUTED_VALUE"""),"TypeScript")</f>
        <v>TypeScript</v>
      </c>
    </row>
    <row r="9555">
      <c r="B9555" s="1" t="str">
        <f>IFERROR(__xludf.DUMMYFUNCTION("""COMPUTED_VALUE"""),"JavaScript")</f>
        <v>JavaScript</v>
      </c>
      <c r="E9555" s="1" t="str">
        <f>IFERROR(__xludf.DUMMYFUNCTION("UNIQUE(SPLIT(B9555,"";""))"),"JavaScript")</f>
        <v>JavaScript</v>
      </c>
    </row>
    <row r="9556">
      <c r="B9556" s="1" t="str">
        <f>IFERROR(__xludf.DUMMYFUNCTION("""COMPUTED_VALUE"""),"Bash/Shell/PowerShell;C;C++;HTML/CSS;Java;JavaScript;PHP;Python;Swift")</f>
        <v>Bash/Shell/PowerShell;C;C++;HTML/CSS;Java;JavaScript;PHP;Python;Swift</v>
      </c>
      <c r="E9556" s="1" t="str">
        <f>IFERROR(__xludf.DUMMYFUNCTION("UNIQUE(SPLIT(B9556,"";""))"),"Bash/Shell/PowerShell")</f>
        <v>Bash/Shell/PowerShell</v>
      </c>
      <c r="F9556" s="1" t="str">
        <f>IFERROR(__xludf.DUMMYFUNCTION("""COMPUTED_VALUE"""),"C")</f>
        <v>C</v>
      </c>
      <c r="G9556" s="1" t="str">
        <f>IFERROR(__xludf.DUMMYFUNCTION("""COMPUTED_VALUE"""),"C++")</f>
        <v>C++</v>
      </c>
      <c r="H9556" s="1" t="str">
        <f>IFERROR(__xludf.DUMMYFUNCTION("""COMPUTED_VALUE"""),"HTML/CSS")</f>
        <v>HTML/CSS</v>
      </c>
      <c r="I9556" s="1" t="str">
        <f>IFERROR(__xludf.DUMMYFUNCTION("""COMPUTED_VALUE"""),"Java")</f>
        <v>Java</v>
      </c>
      <c r="J9556" s="1" t="str">
        <f>IFERROR(__xludf.DUMMYFUNCTION("""COMPUTED_VALUE"""),"JavaScript")</f>
        <v>JavaScript</v>
      </c>
      <c r="K9556" s="1" t="str">
        <f>IFERROR(__xludf.DUMMYFUNCTION("""COMPUTED_VALUE"""),"PHP")</f>
        <v>PHP</v>
      </c>
      <c r="L9556" s="1" t="str">
        <f>IFERROR(__xludf.DUMMYFUNCTION("""COMPUTED_VALUE"""),"Python")</f>
        <v>Python</v>
      </c>
      <c r="M9556" s="1" t="str">
        <f>IFERROR(__xludf.DUMMYFUNCTION("""COMPUTED_VALUE"""),"Swift")</f>
        <v>Swift</v>
      </c>
    </row>
    <row r="9557">
      <c r="B9557" s="1" t="str">
        <f>IFERROR(__xludf.DUMMYFUNCTION("""COMPUTED_VALUE"""),"C;C++;HTML/CSS;JavaScript;Objective-C;PHP;SQL")</f>
        <v>C;C++;HTML/CSS;JavaScript;Objective-C;PHP;SQL</v>
      </c>
      <c r="E9557" s="1" t="str">
        <f>IFERROR(__xludf.DUMMYFUNCTION("UNIQUE(SPLIT(B9557,"";""))"),"C")</f>
        <v>C</v>
      </c>
      <c r="F9557" s="1" t="str">
        <f>IFERROR(__xludf.DUMMYFUNCTION("""COMPUTED_VALUE"""),"C++")</f>
        <v>C++</v>
      </c>
      <c r="G9557" s="1" t="str">
        <f>IFERROR(__xludf.DUMMYFUNCTION("""COMPUTED_VALUE"""),"HTML/CSS")</f>
        <v>HTML/CSS</v>
      </c>
      <c r="H9557" s="1" t="str">
        <f>IFERROR(__xludf.DUMMYFUNCTION("""COMPUTED_VALUE"""),"JavaScript")</f>
        <v>JavaScript</v>
      </c>
      <c r="I9557" s="1" t="str">
        <f>IFERROR(__xludf.DUMMYFUNCTION("""COMPUTED_VALUE"""),"Objective-C")</f>
        <v>Objective-C</v>
      </c>
      <c r="J9557" s="1" t="str">
        <f>IFERROR(__xludf.DUMMYFUNCTION("""COMPUTED_VALUE"""),"PHP")</f>
        <v>PHP</v>
      </c>
      <c r="K9557" s="1" t="str">
        <f>IFERROR(__xludf.DUMMYFUNCTION("""COMPUTED_VALUE"""),"SQL")</f>
        <v>SQL</v>
      </c>
    </row>
    <row r="9558">
      <c r="B9558" s="1" t="str">
        <f>IFERROR(__xludf.DUMMYFUNCTION("""COMPUTED_VALUE"""),"HTML/CSS;Java;JavaScript;SQL")</f>
        <v>HTML/CSS;Java;JavaScript;SQL</v>
      </c>
      <c r="E9558" s="1" t="str">
        <f>IFERROR(__xludf.DUMMYFUNCTION("UNIQUE(SPLIT(B9558,"";""))"),"HTML/CSS")</f>
        <v>HTML/CSS</v>
      </c>
      <c r="F9558" s="1" t="str">
        <f>IFERROR(__xludf.DUMMYFUNCTION("""COMPUTED_VALUE"""),"Java")</f>
        <v>Java</v>
      </c>
      <c r="G9558" s="1" t="str">
        <f>IFERROR(__xludf.DUMMYFUNCTION("""COMPUTED_VALUE"""),"JavaScript")</f>
        <v>JavaScript</v>
      </c>
      <c r="H9558" s="1" t="str">
        <f>IFERROR(__xludf.DUMMYFUNCTION("""COMPUTED_VALUE"""),"SQL")</f>
        <v>SQL</v>
      </c>
    </row>
    <row r="9559">
      <c r="B9559" s="1" t="str">
        <f>IFERROR(__xludf.DUMMYFUNCTION("""COMPUTED_VALUE"""),"C#;Java")</f>
        <v>C#;Java</v>
      </c>
      <c r="E9559" s="1" t="str">
        <f>IFERROR(__xludf.DUMMYFUNCTION("UNIQUE(SPLIT(B9559,"";""))"),"C#")</f>
        <v>C#</v>
      </c>
      <c r="F9559" s="1" t="str">
        <f>IFERROR(__xludf.DUMMYFUNCTION("""COMPUTED_VALUE"""),"Java")</f>
        <v>Java</v>
      </c>
    </row>
    <row r="9560">
      <c r="B9560" s="1" t="str">
        <f>IFERROR(__xludf.DUMMYFUNCTION("""COMPUTED_VALUE"""),"Assembly;Bash/Shell/PowerShell;C;HTML/CSS;Java;JavaScript;Kotlin;Python;Ruby;Rust;Scala;SQL;Other(s):")</f>
        <v>Assembly;Bash/Shell/PowerShell;C;HTML/CSS;Java;JavaScript;Kotlin;Python;Ruby;Rust;Scala;SQL;Other(s):</v>
      </c>
      <c r="E9560" s="1" t="str">
        <f>IFERROR(__xludf.DUMMYFUNCTION("UNIQUE(SPLIT(B9560,"";""))"),"Assembly")</f>
        <v>Assembly</v>
      </c>
      <c r="F9560" s="1" t="str">
        <f>IFERROR(__xludf.DUMMYFUNCTION("""COMPUTED_VALUE"""),"Bash/Shell/PowerShell")</f>
        <v>Bash/Shell/PowerShell</v>
      </c>
      <c r="G9560" s="1" t="str">
        <f>IFERROR(__xludf.DUMMYFUNCTION("""COMPUTED_VALUE"""),"C")</f>
        <v>C</v>
      </c>
      <c r="H9560" s="1" t="str">
        <f>IFERROR(__xludf.DUMMYFUNCTION("""COMPUTED_VALUE"""),"HTML/CSS")</f>
        <v>HTML/CSS</v>
      </c>
      <c r="I9560" s="1" t="str">
        <f>IFERROR(__xludf.DUMMYFUNCTION("""COMPUTED_VALUE"""),"Java")</f>
        <v>Java</v>
      </c>
      <c r="J9560" s="1" t="str">
        <f>IFERROR(__xludf.DUMMYFUNCTION("""COMPUTED_VALUE"""),"JavaScript")</f>
        <v>JavaScript</v>
      </c>
      <c r="K9560" s="1" t="str">
        <f>IFERROR(__xludf.DUMMYFUNCTION("""COMPUTED_VALUE"""),"Kotlin")</f>
        <v>Kotlin</v>
      </c>
      <c r="L9560" s="1" t="str">
        <f>IFERROR(__xludf.DUMMYFUNCTION("""COMPUTED_VALUE"""),"Python")</f>
        <v>Python</v>
      </c>
      <c r="M9560" s="1" t="str">
        <f>IFERROR(__xludf.DUMMYFUNCTION("""COMPUTED_VALUE"""),"Ruby")</f>
        <v>Ruby</v>
      </c>
      <c r="N9560" s="1" t="str">
        <f>IFERROR(__xludf.DUMMYFUNCTION("""COMPUTED_VALUE"""),"Rust")</f>
        <v>Rust</v>
      </c>
      <c r="O9560" s="1" t="str">
        <f>IFERROR(__xludf.DUMMYFUNCTION("""COMPUTED_VALUE"""),"Scala")</f>
        <v>Scala</v>
      </c>
      <c r="P9560" s="1" t="str">
        <f>IFERROR(__xludf.DUMMYFUNCTION("""COMPUTED_VALUE"""),"SQL")</f>
        <v>SQL</v>
      </c>
      <c r="Q9560" s="1" t="str">
        <f>IFERROR(__xludf.DUMMYFUNCTION("""COMPUTED_VALUE"""),"Other(s):")</f>
        <v>Other(s):</v>
      </c>
    </row>
    <row r="9561">
      <c r="B9561" s="1" t="str">
        <f>IFERROR(__xludf.DUMMYFUNCTION("""COMPUTED_VALUE"""),"HTML/CSS;Java;JavaScript;PHP;SQL")</f>
        <v>HTML/CSS;Java;JavaScript;PHP;SQL</v>
      </c>
      <c r="E9561" s="1" t="str">
        <f>IFERROR(__xludf.DUMMYFUNCTION("UNIQUE(SPLIT(B9561,"";""))"),"HTML/CSS")</f>
        <v>HTML/CSS</v>
      </c>
      <c r="F9561" s="1" t="str">
        <f>IFERROR(__xludf.DUMMYFUNCTION("""COMPUTED_VALUE"""),"Java")</f>
        <v>Java</v>
      </c>
      <c r="G9561" s="1" t="str">
        <f>IFERROR(__xludf.DUMMYFUNCTION("""COMPUTED_VALUE"""),"JavaScript")</f>
        <v>JavaScript</v>
      </c>
      <c r="H9561" s="1" t="str">
        <f>IFERROR(__xludf.DUMMYFUNCTION("""COMPUTED_VALUE"""),"PHP")</f>
        <v>PHP</v>
      </c>
      <c r="I9561" s="1" t="str">
        <f>IFERROR(__xludf.DUMMYFUNCTION("""COMPUTED_VALUE"""),"SQL")</f>
        <v>SQL</v>
      </c>
    </row>
    <row r="9562">
      <c r="B9562" s="1" t="str">
        <f>IFERROR(__xludf.DUMMYFUNCTION("""COMPUTED_VALUE"""),"Bash/Shell/PowerShell;C;Erlang;HTML/CSS;Java;JavaScript;Kotlin;Python;R;SQL")</f>
        <v>Bash/Shell/PowerShell;C;Erlang;HTML/CSS;Java;JavaScript;Kotlin;Python;R;SQL</v>
      </c>
      <c r="E9562" s="1" t="str">
        <f>IFERROR(__xludf.DUMMYFUNCTION("UNIQUE(SPLIT(B9562,"";""))"),"Bash/Shell/PowerShell")</f>
        <v>Bash/Shell/PowerShell</v>
      </c>
      <c r="F9562" s="1" t="str">
        <f>IFERROR(__xludf.DUMMYFUNCTION("""COMPUTED_VALUE"""),"C")</f>
        <v>C</v>
      </c>
      <c r="G9562" s="1" t="str">
        <f>IFERROR(__xludf.DUMMYFUNCTION("""COMPUTED_VALUE"""),"Erlang")</f>
        <v>Erlang</v>
      </c>
      <c r="H9562" s="1" t="str">
        <f>IFERROR(__xludf.DUMMYFUNCTION("""COMPUTED_VALUE"""),"HTML/CSS")</f>
        <v>HTML/CSS</v>
      </c>
      <c r="I9562" s="1" t="str">
        <f>IFERROR(__xludf.DUMMYFUNCTION("""COMPUTED_VALUE"""),"Java")</f>
        <v>Java</v>
      </c>
      <c r="J9562" s="1" t="str">
        <f>IFERROR(__xludf.DUMMYFUNCTION("""COMPUTED_VALUE"""),"JavaScript")</f>
        <v>JavaScript</v>
      </c>
      <c r="K9562" s="1" t="str">
        <f>IFERROR(__xludf.DUMMYFUNCTION("""COMPUTED_VALUE"""),"Kotlin")</f>
        <v>Kotlin</v>
      </c>
      <c r="L9562" s="1" t="str">
        <f>IFERROR(__xludf.DUMMYFUNCTION("""COMPUTED_VALUE"""),"Python")</f>
        <v>Python</v>
      </c>
      <c r="M9562" s="1" t="str">
        <f>IFERROR(__xludf.DUMMYFUNCTION("""COMPUTED_VALUE"""),"R")</f>
        <v>R</v>
      </c>
      <c r="N9562" s="1" t="str">
        <f>IFERROR(__xludf.DUMMYFUNCTION("""COMPUTED_VALUE"""),"SQL")</f>
        <v>SQL</v>
      </c>
    </row>
    <row r="9563">
      <c r="B9563" s="1" t="str">
        <f>IFERROR(__xludf.DUMMYFUNCTION("""COMPUTED_VALUE"""),"Java;Swift")</f>
        <v>Java;Swift</v>
      </c>
      <c r="E9563" s="1" t="str">
        <f>IFERROR(__xludf.DUMMYFUNCTION("UNIQUE(SPLIT(B9563,"";""))"),"Java")</f>
        <v>Java</v>
      </c>
      <c r="F9563" s="1" t="str">
        <f>IFERROR(__xludf.DUMMYFUNCTION("""COMPUTED_VALUE"""),"Swift")</f>
        <v>Swift</v>
      </c>
    </row>
    <row r="9564">
      <c r="B9564" s="1" t="str">
        <f>IFERROR(__xludf.DUMMYFUNCTION("""COMPUTED_VALUE"""),"Assembly;Bash/Shell/PowerShell;C;C++;HTML/CSS;Java;JavaScript;Other(s):")</f>
        <v>Assembly;Bash/Shell/PowerShell;C;C++;HTML/CSS;Java;JavaScript;Other(s):</v>
      </c>
      <c r="E9564" s="1" t="str">
        <f>IFERROR(__xludf.DUMMYFUNCTION("UNIQUE(SPLIT(B9564,"";""))"),"Assembly")</f>
        <v>Assembly</v>
      </c>
      <c r="F9564" s="1" t="str">
        <f>IFERROR(__xludf.DUMMYFUNCTION("""COMPUTED_VALUE"""),"Bash/Shell/PowerShell")</f>
        <v>Bash/Shell/PowerShell</v>
      </c>
      <c r="G9564" s="1" t="str">
        <f>IFERROR(__xludf.DUMMYFUNCTION("""COMPUTED_VALUE"""),"C")</f>
        <v>C</v>
      </c>
      <c r="H9564" s="1" t="str">
        <f>IFERROR(__xludf.DUMMYFUNCTION("""COMPUTED_VALUE"""),"C++")</f>
        <v>C++</v>
      </c>
      <c r="I9564" s="1" t="str">
        <f>IFERROR(__xludf.DUMMYFUNCTION("""COMPUTED_VALUE"""),"HTML/CSS")</f>
        <v>HTML/CSS</v>
      </c>
      <c r="J9564" s="1" t="str">
        <f>IFERROR(__xludf.DUMMYFUNCTION("""COMPUTED_VALUE"""),"Java")</f>
        <v>Java</v>
      </c>
      <c r="K9564" s="1" t="str">
        <f>IFERROR(__xludf.DUMMYFUNCTION("""COMPUTED_VALUE"""),"JavaScript")</f>
        <v>JavaScript</v>
      </c>
      <c r="L9564" s="1" t="str">
        <f>IFERROR(__xludf.DUMMYFUNCTION("""COMPUTED_VALUE"""),"Other(s):")</f>
        <v>Other(s):</v>
      </c>
    </row>
    <row r="9565">
      <c r="B9565" s="1" t="str">
        <f>IFERROR(__xludf.DUMMYFUNCTION("""COMPUTED_VALUE"""),"Bash/Shell/PowerShell;C++;C#;HTML/CSS;Java;JavaScript;PHP;Python;SQL")</f>
        <v>Bash/Shell/PowerShell;C++;C#;HTML/CSS;Java;JavaScript;PHP;Python;SQL</v>
      </c>
      <c r="E9565" s="1" t="str">
        <f>IFERROR(__xludf.DUMMYFUNCTION("UNIQUE(SPLIT(B9565,"";""))"),"Bash/Shell/PowerShell")</f>
        <v>Bash/Shell/PowerShell</v>
      </c>
      <c r="F9565" s="1" t="str">
        <f>IFERROR(__xludf.DUMMYFUNCTION("""COMPUTED_VALUE"""),"C++")</f>
        <v>C++</v>
      </c>
      <c r="G9565" s="1" t="str">
        <f>IFERROR(__xludf.DUMMYFUNCTION("""COMPUTED_VALUE"""),"C#")</f>
        <v>C#</v>
      </c>
      <c r="H9565" s="1" t="str">
        <f>IFERROR(__xludf.DUMMYFUNCTION("""COMPUTED_VALUE"""),"HTML/CSS")</f>
        <v>HTML/CSS</v>
      </c>
      <c r="I9565" s="1" t="str">
        <f>IFERROR(__xludf.DUMMYFUNCTION("""COMPUTED_VALUE"""),"Java")</f>
        <v>Java</v>
      </c>
      <c r="J9565" s="1" t="str">
        <f>IFERROR(__xludf.DUMMYFUNCTION("""COMPUTED_VALUE"""),"JavaScript")</f>
        <v>JavaScript</v>
      </c>
      <c r="K9565" s="1" t="str">
        <f>IFERROR(__xludf.DUMMYFUNCTION("""COMPUTED_VALUE"""),"PHP")</f>
        <v>PHP</v>
      </c>
      <c r="L9565" s="1" t="str">
        <f>IFERROR(__xludf.DUMMYFUNCTION("""COMPUTED_VALUE"""),"Python")</f>
        <v>Python</v>
      </c>
      <c r="M9565" s="1" t="str">
        <f>IFERROR(__xludf.DUMMYFUNCTION("""COMPUTED_VALUE"""),"SQL")</f>
        <v>SQL</v>
      </c>
    </row>
    <row r="9566">
      <c r="B9566" s="1" t="str">
        <f>IFERROR(__xludf.DUMMYFUNCTION("""COMPUTED_VALUE"""),"C;C++;C#;HTML/CSS;Java;JavaScript;Objective-C;SQL;Swift")</f>
        <v>C;C++;C#;HTML/CSS;Java;JavaScript;Objective-C;SQL;Swift</v>
      </c>
      <c r="E9566" s="1" t="str">
        <f>IFERROR(__xludf.DUMMYFUNCTION("UNIQUE(SPLIT(B9566,"";""))"),"C")</f>
        <v>C</v>
      </c>
      <c r="F9566" s="1" t="str">
        <f>IFERROR(__xludf.DUMMYFUNCTION("""COMPUTED_VALUE"""),"C++")</f>
        <v>C++</v>
      </c>
      <c r="G9566" s="1" t="str">
        <f>IFERROR(__xludf.DUMMYFUNCTION("""COMPUTED_VALUE"""),"C#")</f>
        <v>C#</v>
      </c>
      <c r="H9566" s="1" t="str">
        <f>IFERROR(__xludf.DUMMYFUNCTION("""COMPUTED_VALUE"""),"HTML/CSS")</f>
        <v>HTML/CSS</v>
      </c>
      <c r="I9566" s="1" t="str">
        <f>IFERROR(__xludf.DUMMYFUNCTION("""COMPUTED_VALUE"""),"Java")</f>
        <v>Java</v>
      </c>
      <c r="J9566" s="1" t="str">
        <f>IFERROR(__xludf.DUMMYFUNCTION("""COMPUTED_VALUE"""),"JavaScript")</f>
        <v>JavaScript</v>
      </c>
      <c r="K9566" s="1" t="str">
        <f>IFERROR(__xludf.DUMMYFUNCTION("""COMPUTED_VALUE"""),"Objective-C")</f>
        <v>Objective-C</v>
      </c>
      <c r="L9566" s="1" t="str">
        <f>IFERROR(__xludf.DUMMYFUNCTION("""COMPUTED_VALUE"""),"SQL")</f>
        <v>SQL</v>
      </c>
      <c r="M9566" s="1" t="str">
        <f>IFERROR(__xludf.DUMMYFUNCTION("""COMPUTED_VALUE"""),"Swift")</f>
        <v>Swift</v>
      </c>
    </row>
    <row r="9567">
      <c r="B9567" s="1" t="str">
        <f>IFERROR(__xludf.DUMMYFUNCTION("""COMPUTED_VALUE"""),"Python")</f>
        <v>Python</v>
      </c>
      <c r="E9567" s="1" t="str">
        <f>IFERROR(__xludf.DUMMYFUNCTION("UNIQUE(SPLIT(B9567,"";""))"),"Python")</f>
        <v>Python</v>
      </c>
    </row>
    <row r="9568">
      <c r="B9568" s="1" t="str">
        <f>IFERROR(__xludf.DUMMYFUNCTION("""COMPUTED_VALUE"""),"Bash/Shell/PowerShell;C++;HTML/CSS;Java;JavaScript;Python;SQL")</f>
        <v>Bash/Shell/PowerShell;C++;HTML/CSS;Java;JavaScript;Python;SQL</v>
      </c>
      <c r="E9568" s="1" t="str">
        <f>IFERROR(__xludf.DUMMYFUNCTION("UNIQUE(SPLIT(B9568,"";""))"),"Bash/Shell/PowerShell")</f>
        <v>Bash/Shell/PowerShell</v>
      </c>
      <c r="F9568" s="1" t="str">
        <f>IFERROR(__xludf.DUMMYFUNCTION("""COMPUTED_VALUE"""),"C++")</f>
        <v>C++</v>
      </c>
      <c r="G9568" s="1" t="str">
        <f>IFERROR(__xludf.DUMMYFUNCTION("""COMPUTED_VALUE"""),"HTML/CSS")</f>
        <v>HTML/CSS</v>
      </c>
      <c r="H9568" s="1" t="str">
        <f>IFERROR(__xludf.DUMMYFUNCTION("""COMPUTED_VALUE"""),"Java")</f>
        <v>Java</v>
      </c>
      <c r="I9568" s="1" t="str">
        <f>IFERROR(__xludf.DUMMYFUNCTION("""COMPUTED_VALUE"""),"JavaScript")</f>
        <v>JavaScript</v>
      </c>
      <c r="J9568" s="1" t="str">
        <f>IFERROR(__xludf.DUMMYFUNCTION("""COMPUTED_VALUE"""),"Python")</f>
        <v>Python</v>
      </c>
      <c r="K9568" s="1" t="str">
        <f>IFERROR(__xludf.DUMMYFUNCTION("""COMPUTED_VALUE"""),"SQL")</f>
        <v>SQL</v>
      </c>
    </row>
    <row r="9569">
      <c r="B9569" s="1" t="str">
        <f>IFERROR(__xludf.DUMMYFUNCTION("""COMPUTED_VALUE"""),"Other(s):")</f>
        <v>Other(s):</v>
      </c>
      <c r="E9569" s="1" t="str">
        <f>IFERROR(__xludf.DUMMYFUNCTION("UNIQUE(SPLIT(B9569,"";""))"),"Other(s):")</f>
        <v>Other(s):</v>
      </c>
    </row>
    <row r="9570">
      <c r="B9570" s="1" t="str">
        <f>IFERROR(__xludf.DUMMYFUNCTION("""COMPUTED_VALUE"""),"Assembly;Bash/Shell/PowerShell;C++;HTML/CSS;Java;PHP;SQL;TypeScript")</f>
        <v>Assembly;Bash/Shell/PowerShell;C++;HTML/CSS;Java;PHP;SQL;TypeScript</v>
      </c>
      <c r="E9570" s="1" t="str">
        <f>IFERROR(__xludf.DUMMYFUNCTION("UNIQUE(SPLIT(B9570,"";""))"),"Assembly")</f>
        <v>Assembly</v>
      </c>
      <c r="F9570" s="1" t="str">
        <f>IFERROR(__xludf.DUMMYFUNCTION("""COMPUTED_VALUE"""),"Bash/Shell/PowerShell")</f>
        <v>Bash/Shell/PowerShell</v>
      </c>
      <c r="G9570" s="1" t="str">
        <f>IFERROR(__xludf.DUMMYFUNCTION("""COMPUTED_VALUE"""),"C++")</f>
        <v>C++</v>
      </c>
      <c r="H9570" s="1" t="str">
        <f>IFERROR(__xludf.DUMMYFUNCTION("""COMPUTED_VALUE"""),"HTML/CSS")</f>
        <v>HTML/CSS</v>
      </c>
      <c r="I9570" s="1" t="str">
        <f>IFERROR(__xludf.DUMMYFUNCTION("""COMPUTED_VALUE"""),"Java")</f>
        <v>Java</v>
      </c>
      <c r="J9570" s="1" t="str">
        <f>IFERROR(__xludf.DUMMYFUNCTION("""COMPUTED_VALUE"""),"PHP")</f>
        <v>PHP</v>
      </c>
      <c r="K9570" s="1" t="str">
        <f>IFERROR(__xludf.DUMMYFUNCTION("""COMPUTED_VALUE"""),"SQL")</f>
        <v>SQL</v>
      </c>
      <c r="L9570" s="1" t="str">
        <f>IFERROR(__xludf.DUMMYFUNCTION("""COMPUTED_VALUE"""),"TypeScript")</f>
        <v>TypeScript</v>
      </c>
    </row>
    <row r="9571">
      <c r="B9571" s="1" t="str">
        <f>IFERROR(__xludf.DUMMYFUNCTION("""COMPUTED_VALUE"""),"HTML/CSS;JavaScript;PHP;SQL")</f>
        <v>HTML/CSS;JavaScript;PHP;SQL</v>
      </c>
      <c r="E9571" s="1" t="str">
        <f>IFERROR(__xludf.DUMMYFUNCTION("UNIQUE(SPLIT(B9571,"";""))"),"HTML/CSS")</f>
        <v>HTML/CSS</v>
      </c>
      <c r="F9571" s="1" t="str">
        <f>IFERROR(__xludf.DUMMYFUNCTION("""COMPUTED_VALUE"""),"JavaScript")</f>
        <v>JavaScript</v>
      </c>
      <c r="G9571" s="1" t="str">
        <f>IFERROR(__xludf.DUMMYFUNCTION("""COMPUTED_VALUE"""),"PHP")</f>
        <v>PHP</v>
      </c>
      <c r="H9571" s="1" t="str">
        <f>IFERROR(__xludf.DUMMYFUNCTION("""COMPUTED_VALUE"""),"SQL")</f>
        <v>SQL</v>
      </c>
    </row>
    <row r="9572">
      <c r="B9572" s="1" t="str">
        <f>IFERROR(__xludf.DUMMYFUNCTION("""COMPUTED_VALUE"""),"Assembly;C;C++;Java")</f>
        <v>Assembly;C;C++;Java</v>
      </c>
      <c r="E9572" s="1" t="str">
        <f>IFERROR(__xludf.DUMMYFUNCTION("UNIQUE(SPLIT(B9572,"";""))"),"Assembly")</f>
        <v>Assembly</v>
      </c>
      <c r="F9572" s="1" t="str">
        <f>IFERROR(__xludf.DUMMYFUNCTION("""COMPUTED_VALUE"""),"C")</f>
        <v>C</v>
      </c>
      <c r="G9572" s="1" t="str">
        <f>IFERROR(__xludf.DUMMYFUNCTION("""COMPUTED_VALUE"""),"C++")</f>
        <v>C++</v>
      </c>
      <c r="H9572" s="1" t="str">
        <f>IFERROR(__xludf.DUMMYFUNCTION("""COMPUTED_VALUE"""),"Java")</f>
        <v>Java</v>
      </c>
    </row>
    <row r="9573">
      <c r="B9573" s="1" t="str">
        <f>IFERROR(__xludf.DUMMYFUNCTION("""COMPUTED_VALUE"""),"Bash/Shell/PowerShell;C#;HTML/CSS;Java;JavaScript;Python;Ruby;SQL")</f>
        <v>Bash/Shell/PowerShell;C#;HTML/CSS;Java;JavaScript;Python;Ruby;SQL</v>
      </c>
      <c r="E9573" s="1" t="str">
        <f>IFERROR(__xludf.DUMMYFUNCTION("UNIQUE(SPLIT(B9573,"";""))"),"Bash/Shell/PowerShell")</f>
        <v>Bash/Shell/PowerShell</v>
      </c>
      <c r="F9573" s="1" t="str">
        <f>IFERROR(__xludf.DUMMYFUNCTION("""COMPUTED_VALUE"""),"C#")</f>
        <v>C#</v>
      </c>
      <c r="G9573" s="1" t="str">
        <f>IFERROR(__xludf.DUMMYFUNCTION("""COMPUTED_VALUE"""),"HTML/CSS")</f>
        <v>HTML/CSS</v>
      </c>
      <c r="H9573" s="1" t="str">
        <f>IFERROR(__xludf.DUMMYFUNCTION("""COMPUTED_VALUE"""),"Java")</f>
        <v>Java</v>
      </c>
      <c r="I9573" s="1" t="str">
        <f>IFERROR(__xludf.DUMMYFUNCTION("""COMPUTED_VALUE"""),"JavaScript")</f>
        <v>JavaScript</v>
      </c>
      <c r="J9573" s="1" t="str">
        <f>IFERROR(__xludf.DUMMYFUNCTION("""COMPUTED_VALUE"""),"Python")</f>
        <v>Python</v>
      </c>
      <c r="K9573" s="1" t="str">
        <f>IFERROR(__xludf.DUMMYFUNCTION("""COMPUTED_VALUE"""),"Ruby")</f>
        <v>Ruby</v>
      </c>
      <c r="L9573" s="1" t="str">
        <f>IFERROR(__xludf.DUMMYFUNCTION("""COMPUTED_VALUE"""),"SQL")</f>
        <v>SQL</v>
      </c>
    </row>
    <row r="9574">
      <c r="B9574" s="1" t="str">
        <f>IFERROR(__xludf.DUMMYFUNCTION("""COMPUTED_VALUE"""),"C#;HTML/CSS;Java;JavaScript;PHP;SQL;TypeScript")</f>
        <v>C#;HTML/CSS;Java;JavaScript;PHP;SQL;TypeScript</v>
      </c>
      <c r="E9574" s="1" t="str">
        <f>IFERROR(__xludf.DUMMYFUNCTION("UNIQUE(SPLIT(B9574,"";""))"),"C#")</f>
        <v>C#</v>
      </c>
      <c r="F9574" s="1" t="str">
        <f>IFERROR(__xludf.DUMMYFUNCTION("""COMPUTED_VALUE"""),"HTML/CSS")</f>
        <v>HTML/CSS</v>
      </c>
      <c r="G9574" s="1" t="str">
        <f>IFERROR(__xludf.DUMMYFUNCTION("""COMPUTED_VALUE"""),"Java")</f>
        <v>Java</v>
      </c>
      <c r="H9574" s="1" t="str">
        <f>IFERROR(__xludf.DUMMYFUNCTION("""COMPUTED_VALUE"""),"JavaScript")</f>
        <v>JavaScript</v>
      </c>
      <c r="I9574" s="1" t="str">
        <f>IFERROR(__xludf.DUMMYFUNCTION("""COMPUTED_VALUE"""),"PHP")</f>
        <v>PHP</v>
      </c>
      <c r="J9574" s="1" t="str">
        <f>IFERROR(__xludf.DUMMYFUNCTION("""COMPUTED_VALUE"""),"SQL")</f>
        <v>SQL</v>
      </c>
      <c r="K9574" s="1" t="str">
        <f>IFERROR(__xludf.DUMMYFUNCTION("""COMPUTED_VALUE"""),"TypeScript")</f>
        <v>TypeScript</v>
      </c>
    </row>
    <row r="9575">
      <c r="B9575" s="1" t="str">
        <f>IFERROR(__xludf.DUMMYFUNCTION("""COMPUTED_VALUE"""),"C++;Objective-C;Python")</f>
        <v>C++;Objective-C;Python</v>
      </c>
      <c r="E9575" s="1" t="str">
        <f>IFERROR(__xludf.DUMMYFUNCTION("UNIQUE(SPLIT(B9575,"";""))"),"C++")</f>
        <v>C++</v>
      </c>
      <c r="F9575" s="1" t="str">
        <f>IFERROR(__xludf.DUMMYFUNCTION("""COMPUTED_VALUE"""),"Objective-C")</f>
        <v>Objective-C</v>
      </c>
      <c r="G9575" s="1" t="str">
        <f>IFERROR(__xludf.DUMMYFUNCTION("""COMPUTED_VALUE"""),"Python")</f>
        <v>Python</v>
      </c>
    </row>
    <row r="9576">
      <c r="B9576" s="1" t="str">
        <f>IFERROR(__xludf.DUMMYFUNCTION("""COMPUTED_VALUE"""),"C;C++;Java;Kotlin;Swift")</f>
        <v>C;C++;Java;Kotlin;Swift</v>
      </c>
      <c r="E9576" s="1" t="str">
        <f>IFERROR(__xludf.DUMMYFUNCTION("UNIQUE(SPLIT(B9576,"";""))"),"C")</f>
        <v>C</v>
      </c>
      <c r="F9576" s="1" t="str">
        <f>IFERROR(__xludf.DUMMYFUNCTION("""COMPUTED_VALUE"""),"C++")</f>
        <v>C++</v>
      </c>
      <c r="G9576" s="1" t="str">
        <f>IFERROR(__xludf.DUMMYFUNCTION("""COMPUTED_VALUE"""),"Java")</f>
        <v>Java</v>
      </c>
      <c r="H9576" s="1" t="str">
        <f>IFERROR(__xludf.DUMMYFUNCTION("""COMPUTED_VALUE"""),"Kotlin")</f>
        <v>Kotlin</v>
      </c>
      <c r="I9576" s="1" t="str">
        <f>IFERROR(__xludf.DUMMYFUNCTION("""COMPUTED_VALUE"""),"Swift")</f>
        <v>Swift</v>
      </c>
    </row>
    <row r="9577">
      <c r="B9577" s="1" t="str">
        <f>IFERROR(__xludf.DUMMYFUNCTION("""COMPUTED_VALUE"""),"C++;Other(s):")</f>
        <v>C++;Other(s):</v>
      </c>
      <c r="E9577" s="1" t="str">
        <f>IFERROR(__xludf.DUMMYFUNCTION("UNIQUE(SPLIT(B9577,"";""))"),"C++")</f>
        <v>C++</v>
      </c>
      <c r="F9577" s="1" t="str">
        <f>IFERROR(__xludf.DUMMYFUNCTION("""COMPUTED_VALUE"""),"Other(s):")</f>
        <v>Other(s):</v>
      </c>
    </row>
    <row r="9578">
      <c r="B9578" s="1" t="str">
        <f>IFERROR(__xludf.DUMMYFUNCTION("""COMPUTED_VALUE"""),"Assembly;Bash/Shell/PowerShell;C++;C#;Java;Python")</f>
        <v>Assembly;Bash/Shell/PowerShell;C++;C#;Java;Python</v>
      </c>
      <c r="E9578" s="1" t="str">
        <f>IFERROR(__xludf.DUMMYFUNCTION("UNIQUE(SPLIT(B9578,"";""))"),"Assembly")</f>
        <v>Assembly</v>
      </c>
      <c r="F9578" s="1" t="str">
        <f>IFERROR(__xludf.DUMMYFUNCTION("""COMPUTED_VALUE"""),"Bash/Shell/PowerShell")</f>
        <v>Bash/Shell/PowerShell</v>
      </c>
      <c r="G9578" s="1" t="str">
        <f>IFERROR(__xludf.DUMMYFUNCTION("""COMPUTED_VALUE"""),"C++")</f>
        <v>C++</v>
      </c>
      <c r="H9578" s="1" t="str">
        <f>IFERROR(__xludf.DUMMYFUNCTION("""COMPUTED_VALUE"""),"C#")</f>
        <v>C#</v>
      </c>
      <c r="I9578" s="1" t="str">
        <f>IFERROR(__xludf.DUMMYFUNCTION("""COMPUTED_VALUE"""),"Java")</f>
        <v>Java</v>
      </c>
      <c r="J9578" s="1" t="str">
        <f>IFERROR(__xludf.DUMMYFUNCTION("""COMPUTED_VALUE"""),"Python")</f>
        <v>Python</v>
      </c>
    </row>
    <row r="9579">
      <c r="B9579" s="1" t="str">
        <f>IFERROR(__xludf.DUMMYFUNCTION("""COMPUTED_VALUE"""),"C#;Java;JavaScript;SQL;WebAssembly")</f>
        <v>C#;Java;JavaScript;SQL;WebAssembly</v>
      </c>
      <c r="E9579" s="1" t="str">
        <f>IFERROR(__xludf.DUMMYFUNCTION("UNIQUE(SPLIT(B9579,"";""))"),"C#")</f>
        <v>C#</v>
      </c>
      <c r="F9579" s="1" t="str">
        <f>IFERROR(__xludf.DUMMYFUNCTION("""COMPUTED_VALUE"""),"Java")</f>
        <v>Java</v>
      </c>
      <c r="G9579" s="1" t="str">
        <f>IFERROR(__xludf.DUMMYFUNCTION("""COMPUTED_VALUE"""),"JavaScript")</f>
        <v>JavaScript</v>
      </c>
      <c r="H9579" s="1" t="str">
        <f>IFERROR(__xludf.DUMMYFUNCTION("""COMPUTED_VALUE"""),"SQL")</f>
        <v>SQL</v>
      </c>
      <c r="I9579" s="1" t="str">
        <f>IFERROR(__xludf.DUMMYFUNCTION("""COMPUTED_VALUE"""),"WebAssembly")</f>
        <v>WebAssembly</v>
      </c>
    </row>
    <row r="9580">
      <c r="B9580" s="1" t="str">
        <f>IFERROR(__xludf.DUMMYFUNCTION("""COMPUTED_VALUE"""),"Bash/Shell/PowerShell;C;C++;Go;HTML/CSS;JavaScript;Python;SQL")</f>
        <v>Bash/Shell/PowerShell;C;C++;Go;HTML/CSS;JavaScript;Python;SQL</v>
      </c>
      <c r="E9580" s="1" t="str">
        <f>IFERROR(__xludf.DUMMYFUNCTION("UNIQUE(SPLIT(B9580,"";""))"),"Bash/Shell/PowerShell")</f>
        <v>Bash/Shell/PowerShell</v>
      </c>
      <c r="F9580" s="1" t="str">
        <f>IFERROR(__xludf.DUMMYFUNCTION("""COMPUTED_VALUE"""),"C")</f>
        <v>C</v>
      </c>
      <c r="G9580" s="1" t="str">
        <f>IFERROR(__xludf.DUMMYFUNCTION("""COMPUTED_VALUE"""),"C++")</f>
        <v>C++</v>
      </c>
      <c r="H9580" s="1" t="str">
        <f>IFERROR(__xludf.DUMMYFUNCTION("""COMPUTED_VALUE"""),"Go")</f>
        <v>Go</v>
      </c>
      <c r="I9580" s="1" t="str">
        <f>IFERROR(__xludf.DUMMYFUNCTION("""COMPUTED_VALUE"""),"HTML/CSS")</f>
        <v>HTML/CSS</v>
      </c>
      <c r="J9580" s="1" t="str">
        <f>IFERROR(__xludf.DUMMYFUNCTION("""COMPUTED_VALUE"""),"JavaScript")</f>
        <v>JavaScript</v>
      </c>
      <c r="K9580" s="1" t="str">
        <f>IFERROR(__xludf.DUMMYFUNCTION("""COMPUTED_VALUE"""),"Python")</f>
        <v>Python</v>
      </c>
      <c r="L9580" s="1" t="str">
        <f>IFERROR(__xludf.DUMMYFUNCTION("""COMPUTED_VALUE"""),"SQL")</f>
        <v>SQL</v>
      </c>
    </row>
    <row r="9581">
      <c r="B9581" s="1" t="str">
        <f>IFERROR(__xludf.DUMMYFUNCTION("""COMPUTED_VALUE"""),"HTML/CSS;JavaScript;PHP;Python;SQL")</f>
        <v>HTML/CSS;JavaScript;PHP;Python;SQL</v>
      </c>
      <c r="E9581" s="1" t="str">
        <f>IFERROR(__xludf.DUMMYFUNCTION("UNIQUE(SPLIT(B9581,"";""))"),"HTML/CSS")</f>
        <v>HTML/CSS</v>
      </c>
      <c r="F9581" s="1" t="str">
        <f>IFERROR(__xludf.DUMMYFUNCTION("""COMPUTED_VALUE"""),"JavaScript")</f>
        <v>JavaScript</v>
      </c>
      <c r="G9581" s="1" t="str">
        <f>IFERROR(__xludf.DUMMYFUNCTION("""COMPUTED_VALUE"""),"PHP")</f>
        <v>PHP</v>
      </c>
      <c r="H9581" s="1" t="str">
        <f>IFERROR(__xludf.DUMMYFUNCTION("""COMPUTED_VALUE"""),"Python")</f>
        <v>Python</v>
      </c>
      <c r="I9581" s="1" t="str">
        <f>IFERROR(__xludf.DUMMYFUNCTION("""COMPUTED_VALUE"""),"SQL")</f>
        <v>SQL</v>
      </c>
    </row>
    <row r="9582">
      <c r="B9582" s="1" t="str">
        <f>IFERROR(__xludf.DUMMYFUNCTION("""COMPUTED_VALUE"""),"Bash/Shell/PowerShell;Go;HTML/CSS;Java;JavaScript;PHP;Python;TypeScript")</f>
        <v>Bash/Shell/PowerShell;Go;HTML/CSS;Java;JavaScript;PHP;Python;TypeScript</v>
      </c>
      <c r="E9582" s="1" t="str">
        <f>IFERROR(__xludf.DUMMYFUNCTION("UNIQUE(SPLIT(B9582,"";""))"),"Bash/Shell/PowerShell")</f>
        <v>Bash/Shell/PowerShell</v>
      </c>
      <c r="F9582" s="1" t="str">
        <f>IFERROR(__xludf.DUMMYFUNCTION("""COMPUTED_VALUE"""),"Go")</f>
        <v>Go</v>
      </c>
      <c r="G9582" s="1" t="str">
        <f>IFERROR(__xludf.DUMMYFUNCTION("""COMPUTED_VALUE"""),"HTML/CSS")</f>
        <v>HTML/CSS</v>
      </c>
      <c r="H9582" s="1" t="str">
        <f>IFERROR(__xludf.DUMMYFUNCTION("""COMPUTED_VALUE"""),"Java")</f>
        <v>Java</v>
      </c>
      <c r="I9582" s="1" t="str">
        <f>IFERROR(__xludf.DUMMYFUNCTION("""COMPUTED_VALUE"""),"JavaScript")</f>
        <v>JavaScript</v>
      </c>
      <c r="J9582" s="1" t="str">
        <f>IFERROR(__xludf.DUMMYFUNCTION("""COMPUTED_VALUE"""),"PHP")</f>
        <v>PHP</v>
      </c>
      <c r="K9582" s="1" t="str">
        <f>IFERROR(__xludf.DUMMYFUNCTION("""COMPUTED_VALUE"""),"Python")</f>
        <v>Python</v>
      </c>
      <c r="L9582" s="1" t="str">
        <f>IFERROR(__xludf.DUMMYFUNCTION("""COMPUTED_VALUE"""),"TypeScript")</f>
        <v>TypeScript</v>
      </c>
    </row>
    <row r="9583">
      <c r="B9583" s="1" t="str">
        <f>IFERROR(__xludf.DUMMYFUNCTION("""COMPUTED_VALUE"""),"Bash/Shell/PowerShell;HTML/CSS;JavaScript;Python;TypeScript")</f>
        <v>Bash/Shell/PowerShell;HTML/CSS;JavaScript;Python;TypeScript</v>
      </c>
      <c r="E9583" s="1" t="str">
        <f>IFERROR(__xludf.DUMMYFUNCTION("UNIQUE(SPLIT(B9583,"";""))"),"Bash/Shell/PowerShell")</f>
        <v>Bash/Shell/PowerShell</v>
      </c>
      <c r="F9583" s="1" t="str">
        <f>IFERROR(__xludf.DUMMYFUNCTION("""COMPUTED_VALUE"""),"HTML/CSS")</f>
        <v>HTML/CSS</v>
      </c>
      <c r="G9583" s="1" t="str">
        <f>IFERROR(__xludf.DUMMYFUNCTION("""COMPUTED_VALUE"""),"JavaScript")</f>
        <v>JavaScript</v>
      </c>
      <c r="H9583" s="1" t="str">
        <f>IFERROR(__xludf.DUMMYFUNCTION("""COMPUTED_VALUE"""),"Python")</f>
        <v>Python</v>
      </c>
      <c r="I9583" s="1" t="str">
        <f>IFERROR(__xludf.DUMMYFUNCTION("""COMPUTED_VALUE"""),"TypeScript")</f>
        <v>TypeScript</v>
      </c>
    </row>
    <row r="9584">
      <c r="B9584" s="1" t="str">
        <f>IFERROR(__xludf.DUMMYFUNCTION("""COMPUTED_VALUE"""),"Bash/Shell/PowerShell;HTML/CSS;JavaScript;Kotlin;PHP;Swift;TypeScript")</f>
        <v>Bash/Shell/PowerShell;HTML/CSS;JavaScript;Kotlin;PHP;Swift;TypeScript</v>
      </c>
      <c r="E9584" s="1" t="str">
        <f>IFERROR(__xludf.DUMMYFUNCTION("UNIQUE(SPLIT(B9584,"";""))"),"Bash/Shell/PowerShell")</f>
        <v>Bash/Shell/PowerShell</v>
      </c>
      <c r="F9584" s="1" t="str">
        <f>IFERROR(__xludf.DUMMYFUNCTION("""COMPUTED_VALUE"""),"HTML/CSS")</f>
        <v>HTML/CSS</v>
      </c>
      <c r="G9584" s="1" t="str">
        <f>IFERROR(__xludf.DUMMYFUNCTION("""COMPUTED_VALUE"""),"JavaScript")</f>
        <v>JavaScript</v>
      </c>
      <c r="H9584" s="1" t="str">
        <f>IFERROR(__xludf.DUMMYFUNCTION("""COMPUTED_VALUE"""),"Kotlin")</f>
        <v>Kotlin</v>
      </c>
      <c r="I9584" s="1" t="str">
        <f>IFERROR(__xludf.DUMMYFUNCTION("""COMPUTED_VALUE"""),"PHP")</f>
        <v>PHP</v>
      </c>
      <c r="J9584" s="1" t="str">
        <f>IFERROR(__xludf.DUMMYFUNCTION("""COMPUTED_VALUE"""),"Swift")</f>
        <v>Swift</v>
      </c>
      <c r="K9584" s="1" t="str">
        <f>IFERROR(__xludf.DUMMYFUNCTION("""COMPUTED_VALUE"""),"TypeScript")</f>
        <v>TypeScript</v>
      </c>
    </row>
    <row r="9585">
      <c r="B9585" s="1" t="str">
        <f>IFERROR(__xludf.DUMMYFUNCTION("""COMPUTED_VALUE"""),"Python")</f>
        <v>Python</v>
      </c>
      <c r="E9585" s="1" t="str">
        <f>IFERROR(__xludf.DUMMYFUNCTION("UNIQUE(SPLIT(B9585,"";""))"),"Python")</f>
        <v>Python</v>
      </c>
    </row>
    <row r="9586">
      <c r="B9586" s="1" t="str">
        <f>IFERROR(__xludf.DUMMYFUNCTION("""COMPUTED_VALUE"""),"HTML/CSS;Java;JavaScript;Kotlin;PHP;SQL;TypeScript")</f>
        <v>HTML/CSS;Java;JavaScript;Kotlin;PHP;SQL;TypeScript</v>
      </c>
      <c r="E9586" s="1" t="str">
        <f>IFERROR(__xludf.DUMMYFUNCTION("UNIQUE(SPLIT(B9586,"";""))"),"HTML/CSS")</f>
        <v>HTML/CSS</v>
      </c>
      <c r="F9586" s="1" t="str">
        <f>IFERROR(__xludf.DUMMYFUNCTION("""COMPUTED_VALUE"""),"Java")</f>
        <v>Java</v>
      </c>
      <c r="G9586" s="1" t="str">
        <f>IFERROR(__xludf.DUMMYFUNCTION("""COMPUTED_VALUE"""),"JavaScript")</f>
        <v>JavaScript</v>
      </c>
      <c r="H9586" s="1" t="str">
        <f>IFERROR(__xludf.DUMMYFUNCTION("""COMPUTED_VALUE"""),"Kotlin")</f>
        <v>Kotlin</v>
      </c>
      <c r="I9586" s="1" t="str">
        <f>IFERROR(__xludf.DUMMYFUNCTION("""COMPUTED_VALUE"""),"PHP")</f>
        <v>PHP</v>
      </c>
      <c r="J9586" s="1" t="str">
        <f>IFERROR(__xludf.DUMMYFUNCTION("""COMPUTED_VALUE"""),"SQL")</f>
        <v>SQL</v>
      </c>
      <c r="K9586" s="1" t="str">
        <f>IFERROR(__xludf.DUMMYFUNCTION("""COMPUTED_VALUE"""),"TypeScript")</f>
        <v>TypeScript</v>
      </c>
    </row>
    <row r="9587">
      <c r="B9587" s="1" t="str">
        <f>IFERROR(__xludf.DUMMYFUNCTION("""COMPUTED_VALUE"""),"Bash/Shell/PowerShell;C++;C#")</f>
        <v>Bash/Shell/PowerShell;C++;C#</v>
      </c>
      <c r="E9587" s="1" t="str">
        <f>IFERROR(__xludf.DUMMYFUNCTION("UNIQUE(SPLIT(B9587,"";""))"),"Bash/Shell/PowerShell")</f>
        <v>Bash/Shell/PowerShell</v>
      </c>
      <c r="F9587" s="1" t="str">
        <f>IFERROR(__xludf.DUMMYFUNCTION("""COMPUTED_VALUE"""),"C++")</f>
        <v>C++</v>
      </c>
      <c r="G9587" s="1" t="str">
        <f>IFERROR(__xludf.DUMMYFUNCTION("""COMPUTED_VALUE"""),"C#")</f>
        <v>C#</v>
      </c>
    </row>
    <row r="9588">
      <c r="B9588" s="1" t="str">
        <f>IFERROR(__xludf.DUMMYFUNCTION("""COMPUTED_VALUE"""),"HTML/CSS;JavaScript;PHP")</f>
        <v>HTML/CSS;JavaScript;PHP</v>
      </c>
      <c r="E9588" s="1" t="str">
        <f>IFERROR(__xludf.DUMMYFUNCTION("UNIQUE(SPLIT(B9588,"";""))"),"HTML/CSS")</f>
        <v>HTML/CSS</v>
      </c>
      <c r="F9588" s="1" t="str">
        <f>IFERROR(__xludf.DUMMYFUNCTION("""COMPUTED_VALUE"""),"JavaScript")</f>
        <v>JavaScript</v>
      </c>
      <c r="G9588" s="1" t="str">
        <f>IFERROR(__xludf.DUMMYFUNCTION("""COMPUTED_VALUE"""),"PHP")</f>
        <v>PHP</v>
      </c>
    </row>
    <row r="9589">
      <c r="B9589" s="1" t="str">
        <f>IFERROR(__xludf.DUMMYFUNCTION("""COMPUTED_VALUE"""),"Java;Kotlin")</f>
        <v>Java;Kotlin</v>
      </c>
      <c r="E9589" s="1" t="str">
        <f>IFERROR(__xludf.DUMMYFUNCTION("UNIQUE(SPLIT(B9589,"";""))"),"Java")</f>
        <v>Java</v>
      </c>
      <c r="F9589" s="1" t="str">
        <f>IFERROR(__xludf.DUMMYFUNCTION("""COMPUTED_VALUE"""),"Kotlin")</f>
        <v>Kotlin</v>
      </c>
    </row>
    <row r="9590">
      <c r="B9590" s="1" t="str">
        <f>IFERROR(__xludf.DUMMYFUNCTION("""COMPUTED_VALUE"""),"Bash/Shell/PowerShell;C;C++;HTML/CSS;JavaScript;Python;VBA")</f>
        <v>Bash/Shell/PowerShell;C;C++;HTML/CSS;JavaScript;Python;VBA</v>
      </c>
      <c r="E9590" s="1" t="str">
        <f>IFERROR(__xludf.DUMMYFUNCTION("UNIQUE(SPLIT(B9590,"";""))"),"Bash/Shell/PowerShell")</f>
        <v>Bash/Shell/PowerShell</v>
      </c>
      <c r="F9590" s="1" t="str">
        <f>IFERROR(__xludf.DUMMYFUNCTION("""COMPUTED_VALUE"""),"C")</f>
        <v>C</v>
      </c>
      <c r="G9590" s="1" t="str">
        <f>IFERROR(__xludf.DUMMYFUNCTION("""COMPUTED_VALUE"""),"C++")</f>
        <v>C++</v>
      </c>
      <c r="H9590" s="1" t="str">
        <f>IFERROR(__xludf.DUMMYFUNCTION("""COMPUTED_VALUE"""),"HTML/CSS")</f>
        <v>HTML/CSS</v>
      </c>
      <c r="I9590" s="1" t="str">
        <f>IFERROR(__xludf.DUMMYFUNCTION("""COMPUTED_VALUE"""),"JavaScript")</f>
        <v>JavaScript</v>
      </c>
      <c r="J9590" s="1" t="str">
        <f>IFERROR(__xludf.DUMMYFUNCTION("""COMPUTED_VALUE"""),"Python")</f>
        <v>Python</v>
      </c>
      <c r="K9590" s="1" t="str">
        <f>IFERROR(__xludf.DUMMYFUNCTION("""COMPUTED_VALUE"""),"VBA")</f>
        <v>VBA</v>
      </c>
    </row>
    <row r="9591">
      <c r="B9591" s="1" t="str">
        <f>IFERROR(__xludf.DUMMYFUNCTION("""COMPUTED_VALUE"""),"C;C++;Java;JavaScript;Swift")</f>
        <v>C;C++;Java;JavaScript;Swift</v>
      </c>
      <c r="E9591" s="1" t="str">
        <f>IFERROR(__xludf.DUMMYFUNCTION("UNIQUE(SPLIT(B9591,"";""))"),"C")</f>
        <v>C</v>
      </c>
      <c r="F9591" s="1" t="str">
        <f>IFERROR(__xludf.DUMMYFUNCTION("""COMPUTED_VALUE"""),"C++")</f>
        <v>C++</v>
      </c>
      <c r="G9591" s="1" t="str">
        <f>IFERROR(__xludf.DUMMYFUNCTION("""COMPUTED_VALUE"""),"Java")</f>
        <v>Java</v>
      </c>
      <c r="H9591" s="1" t="str">
        <f>IFERROR(__xludf.DUMMYFUNCTION("""COMPUTED_VALUE"""),"JavaScript")</f>
        <v>JavaScript</v>
      </c>
      <c r="I9591" s="1" t="str">
        <f>IFERROR(__xludf.DUMMYFUNCTION("""COMPUTED_VALUE"""),"Swift")</f>
        <v>Swift</v>
      </c>
    </row>
    <row r="9592">
      <c r="B9592" s="1" t="str">
        <f>IFERROR(__xludf.DUMMYFUNCTION("""COMPUTED_VALUE"""),"C#;HTML/CSS;Java;JavaScript;Kotlin;Python;SQL")</f>
        <v>C#;HTML/CSS;Java;JavaScript;Kotlin;Python;SQL</v>
      </c>
      <c r="E9592" s="1" t="str">
        <f>IFERROR(__xludf.DUMMYFUNCTION("UNIQUE(SPLIT(B9592,"";""))"),"C#")</f>
        <v>C#</v>
      </c>
      <c r="F9592" s="1" t="str">
        <f>IFERROR(__xludf.DUMMYFUNCTION("""COMPUTED_VALUE"""),"HTML/CSS")</f>
        <v>HTML/CSS</v>
      </c>
      <c r="G9592" s="1" t="str">
        <f>IFERROR(__xludf.DUMMYFUNCTION("""COMPUTED_VALUE"""),"Java")</f>
        <v>Java</v>
      </c>
      <c r="H9592" s="1" t="str">
        <f>IFERROR(__xludf.DUMMYFUNCTION("""COMPUTED_VALUE"""),"JavaScript")</f>
        <v>JavaScript</v>
      </c>
      <c r="I9592" s="1" t="str">
        <f>IFERROR(__xludf.DUMMYFUNCTION("""COMPUTED_VALUE"""),"Kotlin")</f>
        <v>Kotlin</v>
      </c>
      <c r="J9592" s="1" t="str">
        <f>IFERROR(__xludf.DUMMYFUNCTION("""COMPUTED_VALUE"""),"Python")</f>
        <v>Python</v>
      </c>
      <c r="K9592" s="1" t="str">
        <f>IFERROR(__xludf.DUMMYFUNCTION("""COMPUTED_VALUE"""),"SQL")</f>
        <v>SQL</v>
      </c>
    </row>
    <row r="9593">
      <c r="B9593" s="1" t="str">
        <f>IFERROR(__xludf.DUMMYFUNCTION("""COMPUTED_VALUE"""),"C#;HTML/CSS;JavaScript;SQL")</f>
        <v>C#;HTML/CSS;JavaScript;SQL</v>
      </c>
      <c r="E9593" s="1" t="str">
        <f>IFERROR(__xludf.DUMMYFUNCTION("UNIQUE(SPLIT(B9593,"";""))"),"C#")</f>
        <v>C#</v>
      </c>
      <c r="F9593" s="1" t="str">
        <f>IFERROR(__xludf.DUMMYFUNCTION("""COMPUTED_VALUE"""),"HTML/CSS")</f>
        <v>HTML/CSS</v>
      </c>
      <c r="G9593" s="1" t="str">
        <f>IFERROR(__xludf.DUMMYFUNCTION("""COMPUTED_VALUE"""),"JavaScript")</f>
        <v>JavaScript</v>
      </c>
      <c r="H9593" s="1" t="str">
        <f>IFERROR(__xludf.DUMMYFUNCTION("""COMPUTED_VALUE"""),"SQL")</f>
        <v>SQL</v>
      </c>
    </row>
    <row r="9594">
      <c r="B9594" s="1" t="str">
        <f>IFERROR(__xludf.DUMMYFUNCTION("""COMPUTED_VALUE"""),"HTML/CSS;Java;JavaScript;SQL;TypeScript")</f>
        <v>HTML/CSS;Java;JavaScript;SQL;TypeScript</v>
      </c>
      <c r="E9594" s="1" t="str">
        <f>IFERROR(__xludf.DUMMYFUNCTION("UNIQUE(SPLIT(B9594,"";""))"),"HTML/CSS")</f>
        <v>HTML/CSS</v>
      </c>
      <c r="F9594" s="1" t="str">
        <f>IFERROR(__xludf.DUMMYFUNCTION("""COMPUTED_VALUE"""),"Java")</f>
        <v>Java</v>
      </c>
      <c r="G9594" s="1" t="str">
        <f>IFERROR(__xludf.DUMMYFUNCTION("""COMPUTED_VALUE"""),"JavaScript")</f>
        <v>JavaScript</v>
      </c>
      <c r="H9594" s="1" t="str">
        <f>IFERROR(__xludf.DUMMYFUNCTION("""COMPUTED_VALUE"""),"SQL")</f>
        <v>SQL</v>
      </c>
      <c r="I9594" s="1" t="str">
        <f>IFERROR(__xludf.DUMMYFUNCTION("""COMPUTED_VALUE"""),"TypeScript")</f>
        <v>TypeScript</v>
      </c>
    </row>
    <row r="9595">
      <c r="B9595" s="1" t="str">
        <f>IFERROR(__xludf.DUMMYFUNCTION("""COMPUTED_VALUE"""),"Go")</f>
        <v>Go</v>
      </c>
      <c r="E9595" s="1" t="str">
        <f>IFERROR(__xludf.DUMMYFUNCTION("UNIQUE(SPLIT(B9595,"";""))"),"Go")</f>
        <v>Go</v>
      </c>
    </row>
    <row r="9596">
      <c r="B9596" s="1" t="str">
        <f>IFERROR(__xludf.DUMMYFUNCTION("""COMPUTED_VALUE"""),"Java;Python;SQL")</f>
        <v>Java;Python;SQL</v>
      </c>
      <c r="E9596" s="1" t="str">
        <f>IFERROR(__xludf.DUMMYFUNCTION("UNIQUE(SPLIT(B9596,"";""))"),"Java")</f>
        <v>Java</v>
      </c>
      <c r="F9596" s="1" t="str">
        <f>IFERROR(__xludf.DUMMYFUNCTION("""COMPUTED_VALUE"""),"Python")</f>
        <v>Python</v>
      </c>
      <c r="G9596" s="1" t="str">
        <f>IFERROR(__xludf.DUMMYFUNCTION("""COMPUTED_VALUE"""),"SQL")</f>
        <v>SQL</v>
      </c>
    </row>
    <row r="9597">
      <c r="B9597" s="1" t="str">
        <f>IFERROR(__xludf.DUMMYFUNCTION("""COMPUTED_VALUE"""),"Bash/Shell/PowerShell;C#;HTML/CSS;JavaScript;Python;R;SQL")</f>
        <v>Bash/Shell/PowerShell;C#;HTML/CSS;JavaScript;Python;R;SQL</v>
      </c>
      <c r="E9597" s="1" t="str">
        <f>IFERROR(__xludf.DUMMYFUNCTION("UNIQUE(SPLIT(B9597,"";""))"),"Bash/Shell/PowerShell")</f>
        <v>Bash/Shell/PowerShell</v>
      </c>
      <c r="F9597" s="1" t="str">
        <f>IFERROR(__xludf.DUMMYFUNCTION("""COMPUTED_VALUE"""),"C#")</f>
        <v>C#</v>
      </c>
      <c r="G9597" s="1" t="str">
        <f>IFERROR(__xludf.DUMMYFUNCTION("""COMPUTED_VALUE"""),"HTML/CSS")</f>
        <v>HTML/CSS</v>
      </c>
      <c r="H9597" s="1" t="str">
        <f>IFERROR(__xludf.DUMMYFUNCTION("""COMPUTED_VALUE"""),"JavaScript")</f>
        <v>JavaScript</v>
      </c>
      <c r="I9597" s="1" t="str">
        <f>IFERROR(__xludf.DUMMYFUNCTION("""COMPUTED_VALUE"""),"Python")</f>
        <v>Python</v>
      </c>
      <c r="J9597" s="1" t="str">
        <f>IFERROR(__xludf.DUMMYFUNCTION("""COMPUTED_VALUE"""),"R")</f>
        <v>R</v>
      </c>
      <c r="K9597" s="1" t="str">
        <f>IFERROR(__xludf.DUMMYFUNCTION("""COMPUTED_VALUE"""),"SQL")</f>
        <v>SQL</v>
      </c>
    </row>
    <row r="9598">
      <c r="B9598" s="1" t="str">
        <f>IFERROR(__xludf.DUMMYFUNCTION("""COMPUTED_VALUE"""),"Python;Other(s):")</f>
        <v>Python;Other(s):</v>
      </c>
      <c r="E9598" s="1" t="str">
        <f>IFERROR(__xludf.DUMMYFUNCTION("UNIQUE(SPLIT(B9598,"";""))"),"Python")</f>
        <v>Python</v>
      </c>
      <c r="F9598" s="1" t="str">
        <f>IFERROR(__xludf.DUMMYFUNCTION("""COMPUTED_VALUE"""),"Other(s):")</f>
        <v>Other(s):</v>
      </c>
    </row>
    <row r="9599">
      <c r="B9599" s="1" t="str">
        <f>IFERROR(__xludf.DUMMYFUNCTION("""COMPUTED_VALUE"""),"Assembly;Bash/Shell/PowerShell;C;C++;Python;Swift")</f>
        <v>Assembly;Bash/Shell/PowerShell;C;C++;Python;Swift</v>
      </c>
      <c r="E9599" s="1" t="str">
        <f>IFERROR(__xludf.DUMMYFUNCTION("UNIQUE(SPLIT(B9599,"";""))"),"Assembly")</f>
        <v>Assembly</v>
      </c>
      <c r="F9599" s="1" t="str">
        <f>IFERROR(__xludf.DUMMYFUNCTION("""COMPUTED_VALUE"""),"Bash/Shell/PowerShell")</f>
        <v>Bash/Shell/PowerShell</v>
      </c>
      <c r="G9599" s="1" t="str">
        <f>IFERROR(__xludf.DUMMYFUNCTION("""COMPUTED_VALUE"""),"C")</f>
        <v>C</v>
      </c>
      <c r="H9599" s="1" t="str">
        <f>IFERROR(__xludf.DUMMYFUNCTION("""COMPUTED_VALUE"""),"C++")</f>
        <v>C++</v>
      </c>
      <c r="I9599" s="1" t="str">
        <f>IFERROR(__xludf.DUMMYFUNCTION("""COMPUTED_VALUE"""),"Python")</f>
        <v>Python</v>
      </c>
      <c r="J9599" s="1" t="str">
        <f>IFERROR(__xludf.DUMMYFUNCTION("""COMPUTED_VALUE"""),"Swift")</f>
        <v>Swift</v>
      </c>
    </row>
    <row r="9600">
      <c r="B9600" s="1" t="str">
        <f>IFERROR(__xludf.DUMMYFUNCTION("""COMPUTED_VALUE"""),"HTML/CSS;JavaScript;PHP")</f>
        <v>HTML/CSS;JavaScript;PHP</v>
      </c>
      <c r="E9600" s="1" t="str">
        <f>IFERROR(__xludf.DUMMYFUNCTION("UNIQUE(SPLIT(B9600,"";""))"),"HTML/CSS")</f>
        <v>HTML/CSS</v>
      </c>
      <c r="F9600" s="1" t="str">
        <f>IFERROR(__xludf.DUMMYFUNCTION("""COMPUTED_VALUE"""),"JavaScript")</f>
        <v>JavaScript</v>
      </c>
      <c r="G9600" s="1" t="str">
        <f>IFERROR(__xludf.DUMMYFUNCTION("""COMPUTED_VALUE"""),"PHP")</f>
        <v>PHP</v>
      </c>
    </row>
    <row r="9601">
      <c r="B9601" s="1" t="str">
        <f>IFERROR(__xludf.DUMMYFUNCTION("""COMPUTED_VALUE"""),"C;Java;PHP;Python;SQL")</f>
        <v>C;Java;PHP;Python;SQL</v>
      </c>
      <c r="E9601" s="1" t="str">
        <f>IFERROR(__xludf.DUMMYFUNCTION("UNIQUE(SPLIT(B9601,"";""))"),"C")</f>
        <v>C</v>
      </c>
      <c r="F9601" s="1" t="str">
        <f>IFERROR(__xludf.DUMMYFUNCTION("""COMPUTED_VALUE"""),"Java")</f>
        <v>Java</v>
      </c>
      <c r="G9601" s="1" t="str">
        <f>IFERROR(__xludf.DUMMYFUNCTION("""COMPUTED_VALUE"""),"PHP")</f>
        <v>PHP</v>
      </c>
      <c r="H9601" s="1" t="str">
        <f>IFERROR(__xludf.DUMMYFUNCTION("""COMPUTED_VALUE"""),"Python")</f>
        <v>Python</v>
      </c>
      <c r="I9601" s="1" t="str">
        <f>IFERROR(__xludf.DUMMYFUNCTION("""COMPUTED_VALUE"""),"SQL")</f>
        <v>SQL</v>
      </c>
    </row>
    <row r="9602">
      <c r="B9602" s="1" t="str">
        <f>IFERROR(__xludf.DUMMYFUNCTION("""COMPUTED_VALUE"""),"C;C++;C#;Java")</f>
        <v>C;C++;C#;Java</v>
      </c>
      <c r="E9602" s="1" t="str">
        <f>IFERROR(__xludf.DUMMYFUNCTION("UNIQUE(SPLIT(B9602,"";""))"),"C")</f>
        <v>C</v>
      </c>
      <c r="F9602" s="1" t="str">
        <f>IFERROR(__xludf.DUMMYFUNCTION("""COMPUTED_VALUE"""),"C++")</f>
        <v>C++</v>
      </c>
      <c r="G9602" s="1" t="str">
        <f>IFERROR(__xludf.DUMMYFUNCTION("""COMPUTED_VALUE"""),"C#")</f>
        <v>C#</v>
      </c>
      <c r="H9602" s="1" t="str">
        <f>IFERROR(__xludf.DUMMYFUNCTION("""COMPUTED_VALUE"""),"Java")</f>
        <v>Java</v>
      </c>
    </row>
    <row r="9603">
      <c r="B9603" s="1" t="str">
        <f>IFERROR(__xludf.DUMMYFUNCTION("""COMPUTED_VALUE"""),"Bash/Shell/PowerShell;HTML/CSS;JavaScript;PHP;SQL")</f>
        <v>Bash/Shell/PowerShell;HTML/CSS;JavaScript;PHP;SQL</v>
      </c>
      <c r="E9603" s="1" t="str">
        <f>IFERROR(__xludf.DUMMYFUNCTION("UNIQUE(SPLIT(B9603,"";""))"),"Bash/Shell/PowerShell")</f>
        <v>Bash/Shell/PowerShell</v>
      </c>
      <c r="F9603" s="1" t="str">
        <f>IFERROR(__xludf.DUMMYFUNCTION("""COMPUTED_VALUE"""),"HTML/CSS")</f>
        <v>HTML/CSS</v>
      </c>
      <c r="G9603" s="1" t="str">
        <f>IFERROR(__xludf.DUMMYFUNCTION("""COMPUTED_VALUE"""),"JavaScript")</f>
        <v>JavaScript</v>
      </c>
      <c r="H9603" s="1" t="str">
        <f>IFERROR(__xludf.DUMMYFUNCTION("""COMPUTED_VALUE"""),"PHP")</f>
        <v>PHP</v>
      </c>
      <c r="I9603" s="1" t="str">
        <f>IFERROR(__xludf.DUMMYFUNCTION("""COMPUTED_VALUE"""),"SQL")</f>
        <v>SQL</v>
      </c>
    </row>
    <row r="9604">
      <c r="B9604" s="1" t="str">
        <f>IFERROR(__xludf.DUMMYFUNCTION("""COMPUTED_VALUE"""),"Bash/Shell/PowerShell;Go;HTML/CSS;JavaScript;PHP;SQL")</f>
        <v>Bash/Shell/PowerShell;Go;HTML/CSS;JavaScript;PHP;SQL</v>
      </c>
      <c r="E9604" s="1" t="str">
        <f>IFERROR(__xludf.DUMMYFUNCTION("UNIQUE(SPLIT(B9604,"";""))"),"Bash/Shell/PowerShell")</f>
        <v>Bash/Shell/PowerShell</v>
      </c>
      <c r="F9604" s="1" t="str">
        <f>IFERROR(__xludf.DUMMYFUNCTION("""COMPUTED_VALUE"""),"Go")</f>
        <v>Go</v>
      </c>
      <c r="G9604" s="1" t="str">
        <f>IFERROR(__xludf.DUMMYFUNCTION("""COMPUTED_VALUE"""),"HTML/CSS")</f>
        <v>HTML/CSS</v>
      </c>
      <c r="H9604" s="1" t="str">
        <f>IFERROR(__xludf.DUMMYFUNCTION("""COMPUTED_VALUE"""),"JavaScript")</f>
        <v>JavaScript</v>
      </c>
      <c r="I9604" s="1" t="str">
        <f>IFERROR(__xludf.DUMMYFUNCTION("""COMPUTED_VALUE"""),"PHP")</f>
        <v>PHP</v>
      </c>
      <c r="J9604" s="1" t="str">
        <f>IFERROR(__xludf.DUMMYFUNCTION("""COMPUTED_VALUE"""),"SQL")</f>
        <v>SQL</v>
      </c>
    </row>
    <row r="9605">
      <c r="B9605" s="1" t="str">
        <f>IFERROR(__xludf.DUMMYFUNCTION("""COMPUTED_VALUE"""),"C#;HTML/CSS;Java;JavaScript;Python;SQL")</f>
        <v>C#;HTML/CSS;Java;JavaScript;Python;SQL</v>
      </c>
      <c r="E9605" s="1" t="str">
        <f>IFERROR(__xludf.DUMMYFUNCTION("UNIQUE(SPLIT(B9605,"";""))"),"C#")</f>
        <v>C#</v>
      </c>
      <c r="F9605" s="1" t="str">
        <f>IFERROR(__xludf.DUMMYFUNCTION("""COMPUTED_VALUE"""),"HTML/CSS")</f>
        <v>HTML/CSS</v>
      </c>
      <c r="G9605" s="1" t="str">
        <f>IFERROR(__xludf.DUMMYFUNCTION("""COMPUTED_VALUE"""),"Java")</f>
        <v>Java</v>
      </c>
      <c r="H9605" s="1" t="str">
        <f>IFERROR(__xludf.DUMMYFUNCTION("""COMPUTED_VALUE"""),"JavaScript")</f>
        <v>JavaScript</v>
      </c>
      <c r="I9605" s="1" t="str">
        <f>IFERROR(__xludf.DUMMYFUNCTION("""COMPUTED_VALUE"""),"Python")</f>
        <v>Python</v>
      </c>
      <c r="J9605" s="1" t="str">
        <f>IFERROR(__xludf.DUMMYFUNCTION("""COMPUTED_VALUE"""),"SQL")</f>
        <v>SQL</v>
      </c>
    </row>
    <row r="9606">
      <c r="B9606" s="1" t="str">
        <f>IFERROR(__xludf.DUMMYFUNCTION("""COMPUTED_VALUE"""),"C;C++;Dart;HTML/CSS;Java;JavaScript;Kotlin;Objective-C;PHP;Python;Swift")</f>
        <v>C;C++;Dart;HTML/CSS;Java;JavaScript;Kotlin;Objective-C;PHP;Python;Swift</v>
      </c>
      <c r="E9606" s="1" t="str">
        <f>IFERROR(__xludf.DUMMYFUNCTION("UNIQUE(SPLIT(B9606,"";""))"),"C")</f>
        <v>C</v>
      </c>
      <c r="F9606" s="1" t="str">
        <f>IFERROR(__xludf.DUMMYFUNCTION("""COMPUTED_VALUE"""),"C++")</f>
        <v>C++</v>
      </c>
      <c r="G9606" s="1" t="str">
        <f>IFERROR(__xludf.DUMMYFUNCTION("""COMPUTED_VALUE"""),"Dart")</f>
        <v>Dart</v>
      </c>
      <c r="H9606" s="1" t="str">
        <f>IFERROR(__xludf.DUMMYFUNCTION("""COMPUTED_VALUE"""),"HTML/CSS")</f>
        <v>HTML/CSS</v>
      </c>
      <c r="I9606" s="1" t="str">
        <f>IFERROR(__xludf.DUMMYFUNCTION("""COMPUTED_VALUE"""),"Java")</f>
        <v>Java</v>
      </c>
      <c r="J9606" s="1" t="str">
        <f>IFERROR(__xludf.DUMMYFUNCTION("""COMPUTED_VALUE"""),"JavaScript")</f>
        <v>JavaScript</v>
      </c>
      <c r="K9606" s="1" t="str">
        <f>IFERROR(__xludf.DUMMYFUNCTION("""COMPUTED_VALUE"""),"Kotlin")</f>
        <v>Kotlin</v>
      </c>
      <c r="L9606" s="1" t="str">
        <f>IFERROR(__xludf.DUMMYFUNCTION("""COMPUTED_VALUE"""),"Objective-C")</f>
        <v>Objective-C</v>
      </c>
      <c r="M9606" s="1" t="str">
        <f>IFERROR(__xludf.DUMMYFUNCTION("""COMPUTED_VALUE"""),"PHP")</f>
        <v>PHP</v>
      </c>
      <c r="N9606" s="1" t="str">
        <f>IFERROR(__xludf.DUMMYFUNCTION("""COMPUTED_VALUE"""),"Python")</f>
        <v>Python</v>
      </c>
      <c r="O9606" s="1" t="str">
        <f>IFERROR(__xludf.DUMMYFUNCTION("""COMPUTED_VALUE"""),"Swift")</f>
        <v>Swift</v>
      </c>
    </row>
    <row r="9607">
      <c r="B9607" s="1" t="str">
        <f>IFERROR(__xludf.DUMMYFUNCTION("""COMPUTED_VALUE"""),"HTML/CSS;JavaScript;PHP")</f>
        <v>HTML/CSS;JavaScript;PHP</v>
      </c>
      <c r="E9607" s="1" t="str">
        <f>IFERROR(__xludf.DUMMYFUNCTION("UNIQUE(SPLIT(B9607,"";""))"),"HTML/CSS")</f>
        <v>HTML/CSS</v>
      </c>
      <c r="F9607" s="1" t="str">
        <f>IFERROR(__xludf.DUMMYFUNCTION("""COMPUTED_VALUE"""),"JavaScript")</f>
        <v>JavaScript</v>
      </c>
      <c r="G9607" s="1" t="str">
        <f>IFERROR(__xludf.DUMMYFUNCTION("""COMPUTED_VALUE"""),"PHP")</f>
        <v>PHP</v>
      </c>
    </row>
    <row r="9608">
      <c r="B9608" s="1" t="str">
        <f>IFERROR(__xludf.DUMMYFUNCTION("""COMPUTED_VALUE"""),"HTML/CSS;JavaScript;PHP;Python")</f>
        <v>HTML/CSS;JavaScript;PHP;Python</v>
      </c>
      <c r="E9608" s="1" t="str">
        <f>IFERROR(__xludf.DUMMYFUNCTION("UNIQUE(SPLIT(B9608,"";""))"),"HTML/CSS")</f>
        <v>HTML/CSS</v>
      </c>
      <c r="F9608" s="1" t="str">
        <f>IFERROR(__xludf.DUMMYFUNCTION("""COMPUTED_VALUE"""),"JavaScript")</f>
        <v>JavaScript</v>
      </c>
      <c r="G9608" s="1" t="str">
        <f>IFERROR(__xludf.DUMMYFUNCTION("""COMPUTED_VALUE"""),"PHP")</f>
        <v>PHP</v>
      </c>
      <c r="H9608" s="1" t="str">
        <f>IFERROR(__xludf.DUMMYFUNCTION("""COMPUTED_VALUE"""),"Python")</f>
        <v>Python</v>
      </c>
    </row>
    <row r="9609">
      <c r="B9609" s="1" t="str">
        <f>IFERROR(__xludf.DUMMYFUNCTION("""COMPUTED_VALUE"""),"C#;HTML/CSS;JavaScript;SQL")</f>
        <v>C#;HTML/CSS;JavaScript;SQL</v>
      </c>
      <c r="E9609" s="1" t="str">
        <f>IFERROR(__xludf.DUMMYFUNCTION("UNIQUE(SPLIT(B9609,"";""))"),"C#")</f>
        <v>C#</v>
      </c>
      <c r="F9609" s="1" t="str">
        <f>IFERROR(__xludf.DUMMYFUNCTION("""COMPUTED_VALUE"""),"HTML/CSS")</f>
        <v>HTML/CSS</v>
      </c>
      <c r="G9609" s="1" t="str">
        <f>IFERROR(__xludf.DUMMYFUNCTION("""COMPUTED_VALUE"""),"JavaScript")</f>
        <v>JavaScript</v>
      </c>
      <c r="H9609" s="1" t="str">
        <f>IFERROR(__xludf.DUMMYFUNCTION("""COMPUTED_VALUE"""),"SQL")</f>
        <v>SQL</v>
      </c>
    </row>
    <row r="9610">
      <c r="B9610" s="1" t="str">
        <f>IFERROR(__xludf.DUMMYFUNCTION("""COMPUTED_VALUE"""),"HTML/CSS;JavaScript;SQL;TypeScript")</f>
        <v>HTML/CSS;JavaScript;SQL;TypeScript</v>
      </c>
      <c r="E9610" s="1" t="str">
        <f>IFERROR(__xludf.DUMMYFUNCTION("UNIQUE(SPLIT(B9610,"";""))"),"HTML/CSS")</f>
        <v>HTML/CSS</v>
      </c>
      <c r="F9610" s="1" t="str">
        <f>IFERROR(__xludf.DUMMYFUNCTION("""COMPUTED_VALUE"""),"JavaScript")</f>
        <v>JavaScript</v>
      </c>
      <c r="G9610" s="1" t="str">
        <f>IFERROR(__xludf.DUMMYFUNCTION("""COMPUTED_VALUE"""),"SQL")</f>
        <v>SQL</v>
      </c>
      <c r="H9610" s="1" t="str">
        <f>IFERROR(__xludf.DUMMYFUNCTION("""COMPUTED_VALUE"""),"TypeScript")</f>
        <v>TypeScript</v>
      </c>
    </row>
    <row r="9611">
      <c r="B9611" s="1" t="str">
        <f>IFERROR(__xludf.DUMMYFUNCTION("""COMPUTED_VALUE"""),"SQL")</f>
        <v>SQL</v>
      </c>
      <c r="E9611" s="1" t="str">
        <f>IFERROR(__xludf.DUMMYFUNCTION("UNIQUE(SPLIT(B9611,"";""))"),"SQL")</f>
        <v>SQL</v>
      </c>
    </row>
    <row r="9612">
      <c r="B9612" s="1" t="str">
        <f>IFERROR(__xludf.DUMMYFUNCTION("""COMPUTED_VALUE"""),"C++;Java;Python")</f>
        <v>C++;Java;Python</v>
      </c>
      <c r="E9612" s="1" t="str">
        <f>IFERROR(__xludf.DUMMYFUNCTION("UNIQUE(SPLIT(B9612,"";""))"),"C++")</f>
        <v>C++</v>
      </c>
      <c r="F9612" s="1" t="str">
        <f>IFERROR(__xludf.DUMMYFUNCTION("""COMPUTED_VALUE"""),"Java")</f>
        <v>Java</v>
      </c>
      <c r="G9612" s="1" t="str">
        <f>IFERROR(__xludf.DUMMYFUNCTION("""COMPUTED_VALUE"""),"Python")</f>
        <v>Python</v>
      </c>
    </row>
    <row r="9613">
      <c r="B9613" s="1" t="str">
        <f>IFERROR(__xludf.DUMMYFUNCTION("""COMPUTED_VALUE"""),"Assembly;Bash/Shell/PowerShell;C;C++;Go;Java;Python")</f>
        <v>Assembly;Bash/Shell/PowerShell;C;C++;Go;Java;Python</v>
      </c>
      <c r="E9613" s="1" t="str">
        <f>IFERROR(__xludf.DUMMYFUNCTION("UNIQUE(SPLIT(B9613,"";""))"),"Assembly")</f>
        <v>Assembly</v>
      </c>
      <c r="F9613" s="1" t="str">
        <f>IFERROR(__xludf.DUMMYFUNCTION("""COMPUTED_VALUE"""),"Bash/Shell/PowerShell")</f>
        <v>Bash/Shell/PowerShell</v>
      </c>
      <c r="G9613" s="1" t="str">
        <f>IFERROR(__xludf.DUMMYFUNCTION("""COMPUTED_VALUE"""),"C")</f>
        <v>C</v>
      </c>
      <c r="H9613" s="1" t="str">
        <f>IFERROR(__xludf.DUMMYFUNCTION("""COMPUTED_VALUE"""),"C++")</f>
        <v>C++</v>
      </c>
      <c r="I9613" s="1" t="str">
        <f>IFERROR(__xludf.DUMMYFUNCTION("""COMPUTED_VALUE"""),"Go")</f>
        <v>Go</v>
      </c>
      <c r="J9613" s="1" t="str">
        <f>IFERROR(__xludf.DUMMYFUNCTION("""COMPUTED_VALUE"""),"Java")</f>
        <v>Java</v>
      </c>
      <c r="K9613" s="1" t="str">
        <f>IFERROR(__xludf.DUMMYFUNCTION("""COMPUTED_VALUE"""),"Python")</f>
        <v>Python</v>
      </c>
    </row>
    <row r="9614">
      <c r="B9614" s="1" t="str">
        <f>IFERROR(__xludf.DUMMYFUNCTION("""COMPUTED_VALUE"""),"Assembly;Bash/Shell/PowerShell;C;JavaScript;Python")</f>
        <v>Assembly;Bash/Shell/PowerShell;C;JavaScript;Python</v>
      </c>
      <c r="E9614" s="1" t="str">
        <f>IFERROR(__xludf.DUMMYFUNCTION("UNIQUE(SPLIT(B9614,"";""))"),"Assembly")</f>
        <v>Assembly</v>
      </c>
      <c r="F9614" s="1" t="str">
        <f>IFERROR(__xludf.DUMMYFUNCTION("""COMPUTED_VALUE"""),"Bash/Shell/PowerShell")</f>
        <v>Bash/Shell/PowerShell</v>
      </c>
      <c r="G9614" s="1" t="str">
        <f>IFERROR(__xludf.DUMMYFUNCTION("""COMPUTED_VALUE"""),"C")</f>
        <v>C</v>
      </c>
      <c r="H9614" s="1" t="str">
        <f>IFERROR(__xludf.DUMMYFUNCTION("""COMPUTED_VALUE"""),"JavaScript")</f>
        <v>JavaScript</v>
      </c>
      <c r="I9614" s="1" t="str">
        <f>IFERROR(__xludf.DUMMYFUNCTION("""COMPUTED_VALUE"""),"Python")</f>
        <v>Python</v>
      </c>
    </row>
    <row r="9615">
      <c r="B9615" s="1" t="str">
        <f>IFERROR(__xludf.DUMMYFUNCTION("""COMPUTED_VALUE"""),"Python")</f>
        <v>Python</v>
      </c>
      <c r="E9615" s="1" t="str">
        <f>IFERROR(__xludf.DUMMYFUNCTION("UNIQUE(SPLIT(B9615,"";""))"),"Python")</f>
        <v>Python</v>
      </c>
    </row>
    <row r="9616">
      <c r="B9616" s="1" t="str">
        <f>IFERROR(__xludf.DUMMYFUNCTION("""COMPUTED_VALUE"""),"C#;HTML/CSS;JavaScript;SQL;TypeScript")</f>
        <v>C#;HTML/CSS;JavaScript;SQL;TypeScript</v>
      </c>
      <c r="E9616" s="1" t="str">
        <f>IFERROR(__xludf.DUMMYFUNCTION("UNIQUE(SPLIT(B9616,"";""))"),"C#")</f>
        <v>C#</v>
      </c>
      <c r="F9616" s="1" t="str">
        <f>IFERROR(__xludf.DUMMYFUNCTION("""COMPUTED_VALUE"""),"HTML/CSS")</f>
        <v>HTML/CSS</v>
      </c>
      <c r="G9616" s="1" t="str">
        <f>IFERROR(__xludf.DUMMYFUNCTION("""COMPUTED_VALUE"""),"JavaScript")</f>
        <v>JavaScript</v>
      </c>
      <c r="H9616" s="1" t="str">
        <f>IFERROR(__xludf.DUMMYFUNCTION("""COMPUTED_VALUE"""),"SQL")</f>
        <v>SQL</v>
      </c>
      <c r="I9616" s="1" t="str">
        <f>IFERROR(__xludf.DUMMYFUNCTION("""COMPUTED_VALUE"""),"TypeScript")</f>
        <v>TypeScript</v>
      </c>
    </row>
    <row r="9617">
      <c r="B9617" s="1" t="str">
        <f>IFERROR(__xludf.DUMMYFUNCTION("""COMPUTED_VALUE"""),"Java;Objective-C;Swift")</f>
        <v>Java;Objective-C;Swift</v>
      </c>
      <c r="E9617" s="1" t="str">
        <f>IFERROR(__xludf.DUMMYFUNCTION("UNIQUE(SPLIT(B9617,"";""))"),"Java")</f>
        <v>Java</v>
      </c>
      <c r="F9617" s="1" t="str">
        <f>IFERROR(__xludf.DUMMYFUNCTION("""COMPUTED_VALUE"""),"Objective-C")</f>
        <v>Objective-C</v>
      </c>
      <c r="G9617" s="1" t="str">
        <f>IFERROR(__xludf.DUMMYFUNCTION("""COMPUTED_VALUE"""),"Swift")</f>
        <v>Swift</v>
      </c>
    </row>
    <row r="9618">
      <c r="B9618" s="1" t="str">
        <f>IFERROR(__xludf.DUMMYFUNCTION("""COMPUTED_VALUE"""),"Bash/Shell/PowerShell;C;C++;Java;Python;Other(s):")</f>
        <v>Bash/Shell/PowerShell;C;C++;Java;Python;Other(s):</v>
      </c>
      <c r="E9618" s="1" t="str">
        <f>IFERROR(__xludf.DUMMYFUNCTION("UNIQUE(SPLIT(B9618,"";""))"),"Bash/Shell/PowerShell")</f>
        <v>Bash/Shell/PowerShell</v>
      </c>
      <c r="F9618" s="1" t="str">
        <f>IFERROR(__xludf.DUMMYFUNCTION("""COMPUTED_VALUE"""),"C")</f>
        <v>C</v>
      </c>
      <c r="G9618" s="1" t="str">
        <f>IFERROR(__xludf.DUMMYFUNCTION("""COMPUTED_VALUE"""),"C++")</f>
        <v>C++</v>
      </c>
      <c r="H9618" s="1" t="str">
        <f>IFERROR(__xludf.DUMMYFUNCTION("""COMPUTED_VALUE"""),"Java")</f>
        <v>Java</v>
      </c>
      <c r="I9618" s="1" t="str">
        <f>IFERROR(__xludf.DUMMYFUNCTION("""COMPUTED_VALUE"""),"Python")</f>
        <v>Python</v>
      </c>
      <c r="J9618" s="1" t="str">
        <f>IFERROR(__xludf.DUMMYFUNCTION("""COMPUTED_VALUE"""),"Other(s):")</f>
        <v>Other(s):</v>
      </c>
    </row>
    <row r="9619">
      <c r="B9619" s="1" t="str">
        <f>IFERROR(__xludf.DUMMYFUNCTION("""COMPUTED_VALUE"""),"Bash/Shell/PowerShell;C#;HTML/CSS;Java;JavaScript;SQL;Other(s):")</f>
        <v>Bash/Shell/PowerShell;C#;HTML/CSS;Java;JavaScript;SQL;Other(s):</v>
      </c>
      <c r="E9619" s="1" t="str">
        <f>IFERROR(__xludf.DUMMYFUNCTION("UNIQUE(SPLIT(B9619,"";""))"),"Bash/Shell/PowerShell")</f>
        <v>Bash/Shell/PowerShell</v>
      </c>
      <c r="F9619" s="1" t="str">
        <f>IFERROR(__xludf.DUMMYFUNCTION("""COMPUTED_VALUE"""),"C#")</f>
        <v>C#</v>
      </c>
      <c r="G9619" s="1" t="str">
        <f>IFERROR(__xludf.DUMMYFUNCTION("""COMPUTED_VALUE"""),"HTML/CSS")</f>
        <v>HTML/CSS</v>
      </c>
      <c r="H9619" s="1" t="str">
        <f>IFERROR(__xludf.DUMMYFUNCTION("""COMPUTED_VALUE"""),"Java")</f>
        <v>Java</v>
      </c>
      <c r="I9619" s="1" t="str">
        <f>IFERROR(__xludf.DUMMYFUNCTION("""COMPUTED_VALUE"""),"JavaScript")</f>
        <v>JavaScript</v>
      </c>
      <c r="J9619" s="1" t="str">
        <f>IFERROR(__xludf.DUMMYFUNCTION("""COMPUTED_VALUE"""),"SQL")</f>
        <v>SQL</v>
      </c>
      <c r="K9619" s="1" t="str">
        <f>IFERROR(__xludf.DUMMYFUNCTION("""COMPUTED_VALUE"""),"Other(s):")</f>
        <v>Other(s):</v>
      </c>
    </row>
    <row r="9620">
      <c r="B9620" s="1" t="str">
        <f>IFERROR(__xludf.DUMMYFUNCTION("""COMPUTED_VALUE"""),"C#;HTML/CSS;JavaScript;PHP;SQL;TypeScript")</f>
        <v>C#;HTML/CSS;JavaScript;PHP;SQL;TypeScript</v>
      </c>
      <c r="E9620" s="1" t="str">
        <f>IFERROR(__xludf.DUMMYFUNCTION("UNIQUE(SPLIT(B9620,"";""))"),"C#")</f>
        <v>C#</v>
      </c>
      <c r="F9620" s="1" t="str">
        <f>IFERROR(__xludf.DUMMYFUNCTION("""COMPUTED_VALUE"""),"HTML/CSS")</f>
        <v>HTML/CSS</v>
      </c>
      <c r="G9620" s="1" t="str">
        <f>IFERROR(__xludf.DUMMYFUNCTION("""COMPUTED_VALUE"""),"JavaScript")</f>
        <v>JavaScript</v>
      </c>
      <c r="H9620" s="1" t="str">
        <f>IFERROR(__xludf.DUMMYFUNCTION("""COMPUTED_VALUE"""),"PHP")</f>
        <v>PHP</v>
      </c>
      <c r="I9620" s="1" t="str">
        <f>IFERROR(__xludf.DUMMYFUNCTION("""COMPUTED_VALUE"""),"SQL")</f>
        <v>SQL</v>
      </c>
      <c r="J9620" s="1" t="str">
        <f>IFERROR(__xludf.DUMMYFUNCTION("""COMPUTED_VALUE"""),"TypeScript")</f>
        <v>TypeScript</v>
      </c>
    </row>
    <row r="9621">
      <c r="B9621" s="1" t="str">
        <f>IFERROR(__xludf.DUMMYFUNCTION("""COMPUTED_VALUE"""),"Java;JavaScript;SQL")</f>
        <v>Java;JavaScript;SQL</v>
      </c>
      <c r="E9621" s="1" t="str">
        <f>IFERROR(__xludf.DUMMYFUNCTION("UNIQUE(SPLIT(B9621,"";""))"),"Java")</f>
        <v>Java</v>
      </c>
      <c r="F9621" s="1" t="str">
        <f>IFERROR(__xludf.DUMMYFUNCTION("""COMPUTED_VALUE"""),"JavaScript")</f>
        <v>JavaScript</v>
      </c>
      <c r="G9621" s="1" t="str">
        <f>IFERROR(__xludf.DUMMYFUNCTION("""COMPUTED_VALUE"""),"SQL")</f>
        <v>SQL</v>
      </c>
    </row>
    <row r="9622">
      <c r="B9622" s="1" t="str">
        <f>IFERROR(__xludf.DUMMYFUNCTION("""COMPUTED_VALUE"""),"HTML/CSS;JavaScript;TypeScript")</f>
        <v>HTML/CSS;JavaScript;TypeScript</v>
      </c>
      <c r="E9622" s="1" t="str">
        <f>IFERROR(__xludf.DUMMYFUNCTION("UNIQUE(SPLIT(B9622,"";""))"),"HTML/CSS")</f>
        <v>HTML/CSS</v>
      </c>
      <c r="F9622" s="1" t="str">
        <f>IFERROR(__xludf.DUMMYFUNCTION("""COMPUTED_VALUE"""),"JavaScript")</f>
        <v>JavaScript</v>
      </c>
      <c r="G9622" s="1" t="str">
        <f>IFERROR(__xludf.DUMMYFUNCTION("""COMPUTED_VALUE"""),"TypeScript")</f>
        <v>TypeScript</v>
      </c>
    </row>
    <row r="9623">
      <c r="B9623" s="1" t="str">
        <f>IFERROR(__xludf.DUMMYFUNCTION("""COMPUTED_VALUE"""),"C;C++;HTML/CSS;JavaScript;PHP;Python;TypeScript")</f>
        <v>C;C++;HTML/CSS;JavaScript;PHP;Python;TypeScript</v>
      </c>
      <c r="E9623" s="1" t="str">
        <f>IFERROR(__xludf.DUMMYFUNCTION("UNIQUE(SPLIT(B9623,"";""))"),"C")</f>
        <v>C</v>
      </c>
      <c r="F9623" s="1" t="str">
        <f>IFERROR(__xludf.DUMMYFUNCTION("""COMPUTED_VALUE"""),"C++")</f>
        <v>C++</v>
      </c>
      <c r="G9623" s="1" t="str">
        <f>IFERROR(__xludf.DUMMYFUNCTION("""COMPUTED_VALUE"""),"HTML/CSS")</f>
        <v>HTML/CSS</v>
      </c>
      <c r="H9623" s="1" t="str">
        <f>IFERROR(__xludf.DUMMYFUNCTION("""COMPUTED_VALUE"""),"JavaScript")</f>
        <v>JavaScript</v>
      </c>
      <c r="I9623" s="1" t="str">
        <f>IFERROR(__xludf.DUMMYFUNCTION("""COMPUTED_VALUE"""),"PHP")</f>
        <v>PHP</v>
      </c>
      <c r="J9623" s="1" t="str">
        <f>IFERROR(__xludf.DUMMYFUNCTION("""COMPUTED_VALUE"""),"Python")</f>
        <v>Python</v>
      </c>
      <c r="K9623" s="1" t="str">
        <f>IFERROR(__xludf.DUMMYFUNCTION("""COMPUTED_VALUE"""),"TypeScript")</f>
        <v>TypeScript</v>
      </c>
    </row>
    <row r="9624">
      <c r="B9624" s="1" t="str">
        <f>IFERROR(__xludf.DUMMYFUNCTION("""COMPUTED_VALUE"""),"HTML/CSS;PHP;SQL")</f>
        <v>HTML/CSS;PHP;SQL</v>
      </c>
      <c r="E9624" s="1" t="str">
        <f>IFERROR(__xludf.DUMMYFUNCTION("UNIQUE(SPLIT(B9624,"";""))"),"HTML/CSS")</f>
        <v>HTML/CSS</v>
      </c>
      <c r="F9624" s="1" t="str">
        <f>IFERROR(__xludf.DUMMYFUNCTION("""COMPUTED_VALUE"""),"PHP")</f>
        <v>PHP</v>
      </c>
      <c r="G9624" s="1" t="str">
        <f>IFERROR(__xludf.DUMMYFUNCTION("""COMPUTED_VALUE"""),"SQL")</f>
        <v>SQL</v>
      </c>
    </row>
    <row r="9625">
      <c r="B9625" s="1" t="str">
        <f>IFERROR(__xludf.DUMMYFUNCTION("""COMPUTED_VALUE"""),"C#;Java;JavaScript")</f>
        <v>C#;Java;JavaScript</v>
      </c>
      <c r="E9625" s="1" t="str">
        <f>IFERROR(__xludf.DUMMYFUNCTION("UNIQUE(SPLIT(B9625,"";""))"),"C#")</f>
        <v>C#</v>
      </c>
      <c r="F9625" s="1" t="str">
        <f>IFERROR(__xludf.DUMMYFUNCTION("""COMPUTED_VALUE"""),"Java")</f>
        <v>Java</v>
      </c>
      <c r="G9625" s="1" t="str">
        <f>IFERROR(__xludf.DUMMYFUNCTION("""COMPUTED_VALUE"""),"JavaScript")</f>
        <v>JavaScript</v>
      </c>
    </row>
    <row r="9626">
      <c r="B9626" s="1" t="str">
        <f>IFERROR(__xludf.DUMMYFUNCTION("""COMPUTED_VALUE"""),"Python;R;SQL")</f>
        <v>Python;R;SQL</v>
      </c>
      <c r="E9626" s="1" t="str">
        <f>IFERROR(__xludf.DUMMYFUNCTION("UNIQUE(SPLIT(B9626,"";""))"),"Python")</f>
        <v>Python</v>
      </c>
      <c r="F9626" s="1" t="str">
        <f>IFERROR(__xludf.DUMMYFUNCTION("""COMPUTED_VALUE"""),"R")</f>
        <v>R</v>
      </c>
      <c r="G9626" s="1" t="str">
        <f>IFERROR(__xludf.DUMMYFUNCTION("""COMPUTED_VALUE"""),"SQL")</f>
        <v>SQL</v>
      </c>
    </row>
    <row r="9627">
      <c r="B9627" s="1" t="str">
        <f>IFERROR(__xludf.DUMMYFUNCTION("""COMPUTED_VALUE"""),"HTML/CSS;Java;JavaScript;Python;SQL")</f>
        <v>HTML/CSS;Java;JavaScript;Python;SQL</v>
      </c>
      <c r="E9627" s="1" t="str">
        <f>IFERROR(__xludf.DUMMYFUNCTION("UNIQUE(SPLIT(B9627,"";""))"),"HTML/CSS")</f>
        <v>HTML/CSS</v>
      </c>
      <c r="F9627" s="1" t="str">
        <f>IFERROR(__xludf.DUMMYFUNCTION("""COMPUTED_VALUE"""),"Java")</f>
        <v>Java</v>
      </c>
      <c r="G9627" s="1" t="str">
        <f>IFERROR(__xludf.DUMMYFUNCTION("""COMPUTED_VALUE"""),"JavaScript")</f>
        <v>JavaScript</v>
      </c>
      <c r="H9627" s="1" t="str">
        <f>IFERROR(__xludf.DUMMYFUNCTION("""COMPUTED_VALUE"""),"Python")</f>
        <v>Python</v>
      </c>
      <c r="I9627" s="1" t="str">
        <f>IFERROR(__xludf.DUMMYFUNCTION("""COMPUTED_VALUE"""),"SQL")</f>
        <v>SQL</v>
      </c>
    </row>
    <row r="9628">
      <c r="B9628" s="1" t="str">
        <f>IFERROR(__xludf.DUMMYFUNCTION("""COMPUTED_VALUE"""),"Elixir;JavaScript;Ruby;SQL")</f>
        <v>Elixir;JavaScript;Ruby;SQL</v>
      </c>
      <c r="E9628" s="1" t="str">
        <f>IFERROR(__xludf.DUMMYFUNCTION("UNIQUE(SPLIT(B9628,"";""))"),"Elixir")</f>
        <v>Elixir</v>
      </c>
      <c r="F9628" s="1" t="str">
        <f>IFERROR(__xludf.DUMMYFUNCTION("""COMPUTED_VALUE"""),"JavaScript")</f>
        <v>JavaScript</v>
      </c>
      <c r="G9628" s="1" t="str">
        <f>IFERROR(__xludf.DUMMYFUNCTION("""COMPUTED_VALUE"""),"Ruby")</f>
        <v>Ruby</v>
      </c>
      <c r="H9628" s="1" t="str">
        <f>IFERROR(__xludf.DUMMYFUNCTION("""COMPUTED_VALUE"""),"SQL")</f>
        <v>SQL</v>
      </c>
    </row>
    <row r="9629">
      <c r="B9629" s="1" t="str">
        <f>IFERROR(__xludf.DUMMYFUNCTION("""COMPUTED_VALUE"""),"Bash/Shell/PowerShell;C++;C#;F#;HTML/CSS;JavaScript;PHP;Python;SQL")</f>
        <v>Bash/Shell/PowerShell;C++;C#;F#;HTML/CSS;JavaScript;PHP;Python;SQL</v>
      </c>
      <c r="E9629" s="1" t="str">
        <f>IFERROR(__xludf.DUMMYFUNCTION("UNIQUE(SPLIT(B9629,"";""))"),"Bash/Shell/PowerShell")</f>
        <v>Bash/Shell/PowerShell</v>
      </c>
      <c r="F9629" s="1" t="str">
        <f>IFERROR(__xludf.DUMMYFUNCTION("""COMPUTED_VALUE"""),"C++")</f>
        <v>C++</v>
      </c>
      <c r="G9629" s="1" t="str">
        <f>IFERROR(__xludf.DUMMYFUNCTION("""COMPUTED_VALUE"""),"C#")</f>
        <v>C#</v>
      </c>
      <c r="H9629" s="1" t="str">
        <f>IFERROR(__xludf.DUMMYFUNCTION("""COMPUTED_VALUE"""),"F#")</f>
        <v>F#</v>
      </c>
      <c r="I9629" s="1" t="str">
        <f>IFERROR(__xludf.DUMMYFUNCTION("""COMPUTED_VALUE"""),"HTML/CSS")</f>
        <v>HTML/CSS</v>
      </c>
      <c r="J9629" s="1" t="str">
        <f>IFERROR(__xludf.DUMMYFUNCTION("""COMPUTED_VALUE"""),"JavaScript")</f>
        <v>JavaScript</v>
      </c>
      <c r="K9629" s="1" t="str">
        <f>IFERROR(__xludf.DUMMYFUNCTION("""COMPUTED_VALUE"""),"PHP")</f>
        <v>PHP</v>
      </c>
      <c r="L9629" s="1" t="str">
        <f>IFERROR(__xludf.DUMMYFUNCTION("""COMPUTED_VALUE"""),"Python")</f>
        <v>Python</v>
      </c>
      <c r="M9629" s="1" t="str">
        <f>IFERROR(__xludf.DUMMYFUNCTION("""COMPUTED_VALUE"""),"SQL")</f>
        <v>SQL</v>
      </c>
    </row>
    <row r="9630">
      <c r="B9630" s="1" t="str">
        <f>IFERROR(__xludf.DUMMYFUNCTION("""COMPUTED_VALUE"""),"Bash/Shell/PowerShell;Python;Rust;SQL")</f>
        <v>Bash/Shell/PowerShell;Python;Rust;SQL</v>
      </c>
      <c r="E9630" s="1" t="str">
        <f>IFERROR(__xludf.DUMMYFUNCTION("UNIQUE(SPLIT(B9630,"";""))"),"Bash/Shell/PowerShell")</f>
        <v>Bash/Shell/PowerShell</v>
      </c>
      <c r="F9630" s="1" t="str">
        <f>IFERROR(__xludf.DUMMYFUNCTION("""COMPUTED_VALUE"""),"Python")</f>
        <v>Python</v>
      </c>
      <c r="G9630" s="1" t="str">
        <f>IFERROR(__xludf.DUMMYFUNCTION("""COMPUTED_VALUE"""),"Rust")</f>
        <v>Rust</v>
      </c>
      <c r="H9630" s="1" t="str">
        <f>IFERROR(__xludf.DUMMYFUNCTION("""COMPUTED_VALUE"""),"SQL")</f>
        <v>SQL</v>
      </c>
    </row>
    <row r="9631">
      <c r="B9631" s="1" t="str">
        <f>IFERROR(__xludf.DUMMYFUNCTION("""COMPUTED_VALUE"""),"HTML/CSS;JavaScript;PHP;TypeScript")</f>
        <v>HTML/CSS;JavaScript;PHP;TypeScript</v>
      </c>
      <c r="E9631" s="1" t="str">
        <f>IFERROR(__xludf.DUMMYFUNCTION("UNIQUE(SPLIT(B9631,"";""))"),"HTML/CSS")</f>
        <v>HTML/CSS</v>
      </c>
      <c r="F9631" s="1" t="str">
        <f>IFERROR(__xludf.DUMMYFUNCTION("""COMPUTED_VALUE"""),"JavaScript")</f>
        <v>JavaScript</v>
      </c>
      <c r="G9631" s="1" t="str">
        <f>IFERROR(__xludf.DUMMYFUNCTION("""COMPUTED_VALUE"""),"PHP")</f>
        <v>PHP</v>
      </c>
      <c r="H9631" s="1" t="str">
        <f>IFERROR(__xludf.DUMMYFUNCTION("""COMPUTED_VALUE"""),"TypeScript")</f>
        <v>TypeScript</v>
      </c>
    </row>
    <row r="9632">
      <c r="B9632" s="1" t="str">
        <f>IFERROR(__xludf.DUMMYFUNCTION("""COMPUTED_VALUE"""),"Java")</f>
        <v>Java</v>
      </c>
      <c r="E9632" s="1" t="str">
        <f>IFERROR(__xludf.DUMMYFUNCTION("UNIQUE(SPLIT(B9632,"";""))"),"Java")</f>
        <v>Java</v>
      </c>
    </row>
    <row r="9633">
      <c r="B9633" s="1" t="str">
        <f>IFERROR(__xludf.DUMMYFUNCTION("""COMPUTED_VALUE"""),"PHP;SQL")</f>
        <v>PHP;SQL</v>
      </c>
      <c r="E9633" s="1" t="str">
        <f>IFERROR(__xludf.DUMMYFUNCTION("UNIQUE(SPLIT(B9633,"";""))"),"PHP")</f>
        <v>PHP</v>
      </c>
      <c r="F9633" s="1" t="str">
        <f>IFERROR(__xludf.DUMMYFUNCTION("""COMPUTED_VALUE"""),"SQL")</f>
        <v>SQL</v>
      </c>
    </row>
    <row r="9634">
      <c r="B9634" s="1" t="str">
        <f>IFERROR(__xludf.DUMMYFUNCTION("""COMPUTED_VALUE"""),"C;C#;HTML/CSS;Java;JavaScript;SQL")</f>
        <v>C;C#;HTML/CSS;Java;JavaScript;SQL</v>
      </c>
      <c r="E9634" s="1" t="str">
        <f>IFERROR(__xludf.DUMMYFUNCTION("UNIQUE(SPLIT(B9634,"";""))"),"C")</f>
        <v>C</v>
      </c>
      <c r="F9634" s="1" t="str">
        <f>IFERROR(__xludf.DUMMYFUNCTION("""COMPUTED_VALUE"""),"C#")</f>
        <v>C#</v>
      </c>
      <c r="G9634" s="1" t="str">
        <f>IFERROR(__xludf.DUMMYFUNCTION("""COMPUTED_VALUE"""),"HTML/CSS")</f>
        <v>HTML/CSS</v>
      </c>
      <c r="H9634" s="1" t="str">
        <f>IFERROR(__xludf.DUMMYFUNCTION("""COMPUTED_VALUE"""),"Java")</f>
        <v>Java</v>
      </c>
      <c r="I9634" s="1" t="str">
        <f>IFERROR(__xludf.DUMMYFUNCTION("""COMPUTED_VALUE"""),"JavaScript")</f>
        <v>JavaScript</v>
      </c>
      <c r="J9634" s="1" t="str">
        <f>IFERROR(__xludf.DUMMYFUNCTION("""COMPUTED_VALUE"""),"SQL")</f>
        <v>SQL</v>
      </c>
    </row>
    <row r="9635">
      <c r="B9635" s="1" t="str">
        <f>IFERROR(__xludf.DUMMYFUNCTION("""COMPUTED_VALUE"""),"C;C++;HTML/CSS;Java;JavaScript;PHP;SQL")</f>
        <v>C;C++;HTML/CSS;Java;JavaScript;PHP;SQL</v>
      </c>
      <c r="E9635" s="1" t="str">
        <f>IFERROR(__xludf.DUMMYFUNCTION("UNIQUE(SPLIT(B9635,"";""))"),"C")</f>
        <v>C</v>
      </c>
      <c r="F9635" s="1" t="str">
        <f>IFERROR(__xludf.DUMMYFUNCTION("""COMPUTED_VALUE"""),"C++")</f>
        <v>C++</v>
      </c>
      <c r="G9635" s="1" t="str">
        <f>IFERROR(__xludf.DUMMYFUNCTION("""COMPUTED_VALUE"""),"HTML/CSS")</f>
        <v>HTML/CSS</v>
      </c>
      <c r="H9635" s="1" t="str">
        <f>IFERROR(__xludf.DUMMYFUNCTION("""COMPUTED_VALUE"""),"Java")</f>
        <v>Java</v>
      </c>
      <c r="I9635" s="1" t="str">
        <f>IFERROR(__xludf.DUMMYFUNCTION("""COMPUTED_VALUE"""),"JavaScript")</f>
        <v>JavaScript</v>
      </c>
      <c r="J9635" s="1" t="str">
        <f>IFERROR(__xludf.DUMMYFUNCTION("""COMPUTED_VALUE"""),"PHP")</f>
        <v>PHP</v>
      </c>
      <c r="K9635" s="1" t="str">
        <f>IFERROR(__xludf.DUMMYFUNCTION("""COMPUTED_VALUE"""),"SQL")</f>
        <v>SQL</v>
      </c>
    </row>
    <row r="9636">
      <c r="B9636" s="1" t="str">
        <f>IFERROR(__xludf.DUMMYFUNCTION("""COMPUTED_VALUE"""),"C;C++;C#")</f>
        <v>C;C++;C#</v>
      </c>
      <c r="E9636" s="1" t="str">
        <f>IFERROR(__xludf.DUMMYFUNCTION("UNIQUE(SPLIT(B9636,"";""))"),"C")</f>
        <v>C</v>
      </c>
      <c r="F9636" s="1" t="str">
        <f>IFERROR(__xludf.DUMMYFUNCTION("""COMPUTED_VALUE"""),"C++")</f>
        <v>C++</v>
      </c>
      <c r="G9636" s="1" t="str">
        <f>IFERROR(__xludf.DUMMYFUNCTION("""COMPUTED_VALUE"""),"C#")</f>
        <v>C#</v>
      </c>
    </row>
    <row r="9637">
      <c r="B9637" s="1" t="str">
        <f>IFERROR(__xludf.DUMMYFUNCTION("""COMPUTED_VALUE"""),"C")</f>
        <v>C</v>
      </c>
      <c r="E9637" s="1" t="str">
        <f>IFERROR(__xludf.DUMMYFUNCTION("UNIQUE(SPLIT(B9637,"";""))"),"C")</f>
        <v>C</v>
      </c>
    </row>
    <row r="9638">
      <c r="B9638" s="1" t="str">
        <f>IFERROR(__xludf.DUMMYFUNCTION("""COMPUTED_VALUE"""),"Go;HTML/CSS;JavaScript;PHP;Python;R;SQL")</f>
        <v>Go;HTML/CSS;JavaScript;PHP;Python;R;SQL</v>
      </c>
      <c r="E9638" s="1" t="str">
        <f>IFERROR(__xludf.DUMMYFUNCTION("UNIQUE(SPLIT(B9638,"";""))"),"Go")</f>
        <v>Go</v>
      </c>
      <c r="F9638" s="1" t="str">
        <f>IFERROR(__xludf.DUMMYFUNCTION("""COMPUTED_VALUE"""),"HTML/CSS")</f>
        <v>HTML/CSS</v>
      </c>
      <c r="G9638" s="1" t="str">
        <f>IFERROR(__xludf.DUMMYFUNCTION("""COMPUTED_VALUE"""),"JavaScript")</f>
        <v>JavaScript</v>
      </c>
      <c r="H9638" s="1" t="str">
        <f>IFERROR(__xludf.DUMMYFUNCTION("""COMPUTED_VALUE"""),"PHP")</f>
        <v>PHP</v>
      </c>
      <c r="I9638" s="1" t="str">
        <f>IFERROR(__xludf.DUMMYFUNCTION("""COMPUTED_VALUE"""),"Python")</f>
        <v>Python</v>
      </c>
      <c r="J9638" s="1" t="str">
        <f>IFERROR(__xludf.DUMMYFUNCTION("""COMPUTED_VALUE"""),"R")</f>
        <v>R</v>
      </c>
      <c r="K9638" s="1" t="str">
        <f>IFERROR(__xludf.DUMMYFUNCTION("""COMPUTED_VALUE"""),"SQL")</f>
        <v>SQL</v>
      </c>
    </row>
    <row r="9639">
      <c r="B9639" s="1" t="str">
        <f>IFERROR(__xludf.DUMMYFUNCTION("""COMPUTED_VALUE"""),"JavaScript;PHP")</f>
        <v>JavaScript;PHP</v>
      </c>
      <c r="E9639" s="1" t="str">
        <f>IFERROR(__xludf.DUMMYFUNCTION("UNIQUE(SPLIT(B9639,"";""))"),"JavaScript")</f>
        <v>JavaScript</v>
      </c>
      <c r="F9639" s="1" t="str">
        <f>IFERROR(__xludf.DUMMYFUNCTION("""COMPUTED_VALUE"""),"PHP")</f>
        <v>PHP</v>
      </c>
    </row>
    <row r="9640">
      <c r="B9640" s="1" t="str">
        <f>IFERROR(__xludf.DUMMYFUNCTION("""COMPUTED_VALUE"""),"Kotlin")</f>
        <v>Kotlin</v>
      </c>
      <c r="E9640" s="1" t="str">
        <f>IFERROR(__xludf.DUMMYFUNCTION("UNIQUE(SPLIT(B9640,"";""))"),"Kotlin")</f>
        <v>Kotlin</v>
      </c>
    </row>
    <row r="9641">
      <c r="B9641" s="1" t="str">
        <f>IFERROR(__xludf.DUMMYFUNCTION("""COMPUTED_VALUE"""),"Bash/Shell/PowerShell;C;C++;C#;HTML/CSS;JavaScript;Objective-C;PHP;Python;Other(s):")</f>
        <v>Bash/Shell/PowerShell;C;C++;C#;HTML/CSS;JavaScript;Objective-C;PHP;Python;Other(s):</v>
      </c>
      <c r="E9641" s="1" t="str">
        <f>IFERROR(__xludf.DUMMYFUNCTION("UNIQUE(SPLIT(B9641,"";""))"),"Bash/Shell/PowerShell")</f>
        <v>Bash/Shell/PowerShell</v>
      </c>
      <c r="F9641" s="1" t="str">
        <f>IFERROR(__xludf.DUMMYFUNCTION("""COMPUTED_VALUE"""),"C")</f>
        <v>C</v>
      </c>
      <c r="G9641" s="1" t="str">
        <f>IFERROR(__xludf.DUMMYFUNCTION("""COMPUTED_VALUE"""),"C++")</f>
        <v>C++</v>
      </c>
      <c r="H9641" s="1" t="str">
        <f>IFERROR(__xludf.DUMMYFUNCTION("""COMPUTED_VALUE"""),"C#")</f>
        <v>C#</v>
      </c>
      <c r="I9641" s="1" t="str">
        <f>IFERROR(__xludf.DUMMYFUNCTION("""COMPUTED_VALUE"""),"HTML/CSS")</f>
        <v>HTML/CSS</v>
      </c>
      <c r="J9641" s="1" t="str">
        <f>IFERROR(__xludf.DUMMYFUNCTION("""COMPUTED_VALUE"""),"JavaScript")</f>
        <v>JavaScript</v>
      </c>
      <c r="K9641" s="1" t="str">
        <f>IFERROR(__xludf.DUMMYFUNCTION("""COMPUTED_VALUE"""),"Objective-C")</f>
        <v>Objective-C</v>
      </c>
      <c r="L9641" s="1" t="str">
        <f>IFERROR(__xludf.DUMMYFUNCTION("""COMPUTED_VALUE"""),"PHP")</f>
        <v>PHP</v>
      </c>
      <c r="M9641" s="1" t="str">
        <f>IFERROR(__xludf.DUMMYFUNCTION("""COMPUTED_VALUE"""),"Python")</f>
        <v>Python</v>
      </c>
      <c r="N9641" s="1" t="str">
        <f>IFERROR(__xludf.DUMMYFUNCTION("""COMPUTED_VALUE"""),"Other(s):")</f>
        <v>Other(s):</v>
      </c>
    </row>
    <row r="9642">
      <c r="B9642" s="1" t="str">
        <f>IFERROR(__xludf.DUMMYFUNCTION("""COMPUTED_VALUE"""),"C++;Clojure;Dart;Go;HTML/CSS;JavaScript;Ruby;Swift;TypeScript")</f>
        <v>C++;Clojure;Dart;Go;HTML/CSS;JavaScript;Ruby;Swift;TypeScript</v>
      </c>
      <c r="E9642" s="1" t="str">
        <f>IFERROR(__xludf.DUMMYFUNCTION("UNIQUE(SPLIT(B9642,"";""))"),"C++")</f>
        <v>C++</v>
      </c>
      <c r="F9642" s="1" t="str">
        <f>IFERROR(__xludf.DUMMYFUNCTION("""COMPUTED_VALUE"""),"Clojure")</f>
        <v>Clojure</v>
      </c>
      <c r="G9642" s="1" t="str">
        <f>IFERROR(__xludf.DUMMYFUNCTION("""COMPUTED_VALUE"""),"Dart")</f>
        <v>Dart</v>
      </c>
      <c r="H9642" s="1" t="str">
        <f>IFERROR(__xludf.DUMMYFUNCTION("""COMPUTED_VALUE"""),"Go")</f>
        <v>Go</v>
      </c>
      <c r="I9642" s="1" t="str">
        <f>IFERROR(__xludf.DUMMYFUNCTION("""COMPUTED_VALUE"""),"HTML/CSS")</f>
        <v>HTML/CSS</v>
      </c>
      <c r="J9642" s="1" t="str">
        <f>IFERROR(__xludf.DUMMYFUNCTION("""COMPUTED_VALUE"""),"JavaScript")</f>
        <v>JavaScript</v>
      </c>
      <c r="K9642" s="1" t="str">
        <f>IFERROR(__xludf.DUMMYFUNCTION("""COMPUTED_VALUE"""),"Ruby")</f>
        <v>Ruby</v>
      </c>
      <c r="L9642" s="1" t="str">
        <f>IFERROR(__xludf.DUMMYFUNCTION("""COMPUTED_VALUE"""),"Swift")</f>
        <v>Swift</v>
      </c>
      <c r="M9642" s="1" t="str">
        <f>IFERROR(__xludf.DUMMYFUNCTION("""COMPUTED_VALUE"""),"TypeScript")</f>
        <v>TypeScript</v>
      </c>
    </row>
    <row r="9643">
      <c r="B9643" s="1" t="str">
        <f>IFERROR(__xludf.DUMMYFUNCTION("""COMPUTED_VALUE"""),"Swift")</f>
        <v>Swift</v>
      </c>
      <c r="E9643" s="1" t="str">
        <f>IFERROR(__xludf.DUMMYFUNCTION("UNIQUE(SPLIT(B9643,"";""))"),"Swift")</f>
        <v>Swift</v>
      </c>
    </row>
    <row r="9644">
      <c r="B9644" s="1" t="str">
        <f>IFERROR(__xludf.DUMMYFUNCTION("""COMPUTED_VALUE"""),"HTML/CSS;Ruby")</f>
        <v>HTML/CSS;Ruby</v>
      </c>
      <c r="E9644" s="1" t="str">
        <f>IFERROR(__xludf.DUMMYFUNCTION("UNIQUE(SPLIT(B9644,"";""))"),"HTML/CSS")</f>
        <v>HTML/CSS</v>
      </c>
      <c r="F9644" s="1" t="str">
        <f>IFERROR(__xludf.DUMMYFUNCTION("""COMPUTED_VALUE"""),"Ruby")</f>
        <v>Ruby</v>
      </c>
    </row>
    <row r="9645">
      <c r="B9645" s="1" t="str">
        <f>IFERROR(__xludf.DUMMYFUNCTION("""COMPUTED_VALUE"""),"C#;Java;SQL")</f>
        <v>C#;Java;SQL</v>
      </c>
      <c r="E9645" s="1" t="str">
        <f>IFERROR(__xludf.DUMMYFUNCTION("UNIQUE(SPLIT(B9645,"";""))"),"C#")</f>
        <v>C#</v>
      </c>
      <c r="F9645" s="1" t="str">
        <f>IFERROR(__xludf.DUMMYFUNCTION("""COMPUTED_VALUE"""),"Java")</f>
        <v>Java</v>
      </c>
      <c r="G9645" s="1" t="str">
        <f>IFERROR(__xludf.DUMMYFUNCTION("""COMPUTED_VALUE"""),"SQL")</f>
        <v>SQL</v>
      </c>
    </row>
    <row r="9646">
      <c r="B9646" s="1" t="str">
        <f>IFERROR(__xludf.DUMMYFUNCTION("""COMPUTED_VALUE"""),"Bash/Shell/PowerShell;HTML/CSS;Java;JavaScript;TypeScript")</f>
        <v>Bash/Shell/PowerShell;HTML/CSS;Java;JavaScript;TypeScript</v>
      </c>
      <c r="E9646" s="1" t="str">
        <f>IFERROR(__xludf.DUMMYFUNCTION("UNIQUE(SPLIT(B9646,"";""))"),"Bash/Shell/PowerShell")</f>
        <v>Bash/Shell/PowerShell</v>
      </c>
      <c r="F9646" s="1" t="str">
        <f>IFERROR(__xludf.DUMMYFUNCTION("""COMPUTED_VALUE"""),"HTML/CSS")</f>
        <v>HTML/CSS</v>
      </c>
      <c r="G9646" s="1" t="str">
        <f>IFERROR(__xludf.DUMMYFUNCTION("""COMPUTED_VALUE"""),"Java")</f>
        <v>Java</v>
      </c>
      <c r="H9646" s="1" t="str">
        <f>IFERROR(__xludf.DUMMYFUNCTION("""COMPUTED_VALUE"""),"JavaScript")</f>
        <v>JavaScript</v>
      </c>
      <c r="I9646" s="1" t="str">
        <f>IFERROR(__xludf.DUMMYFUNCTION("""COMPUTED_VALUE"""),"TypeScript")</f>
        <v>TypeScript</v>
      </c>
    </row>
    <row r="9647">
      <c r="B9647" s="1" t="str">
        <f>IFERROR(__xludf.DUMMYFUNCTION("""COMPUTED_VALUE"""),"Bash/Shell/PowerShell;C;C++;Go;HTML/CSS;JavaScript;TypeScript;Other(s):")</f>
        <v>Bash/Shell/PowerShell;C;C++;Go;HTML/CSS;JavaScript;TypeScript;Other(s):</v>
      </c>
      <c r="E9647" s="1" t="str">
        <f>IFERROR(__xludf.DUMMYFUNCTION("UNIQUE(SPLIT(B9647,"";""))"),"Bash/Shell/PowerShell")</f>
        <v>Bash/Shell/PowerShell</v>
      </c>
      <c r="F9647" s="1" t="str">
        <f>IFERROR(__xludf.DUMMYFUNCTION("""COMPUTED_VALUE"""),"C")</f>
        <v>C</v>
      </c>
      <c r="G9647" s="1" t="str">
        <f>IFERROR(__xludf.DUMMYFUNCTION("""COMPUTED_VALUE"""),"C++")</f>
        <v>C++</v>
      </c>
      <c r="H9647" s="1" t="str">
        <f>IFERROR(__xludf.DUMMYFUNCTION("""COMPUTED_VALUE"""),"Go")</f>
        <v>Go</v>
      </c>
      <c r="I9647" s="1" t="str">
        <f>IFERROR(__xludf.DUMMYFUNCTION("""COMPUTED_VALUE"""),"HTML/CSS")</f>
        <v>HTML/CSS</v>
      </c>
      <c r="J9647" s="1" t="str">
        <f>IFERROR(__xludf.DUMMYFUNCTION("""COMPUTED_VALUE"""),"JavaScript")</f>
        <v>JavaScript</v>
      </c>
      <c r="K9647" s="1" t="str">
        <f>IFERROR(__xludf.DUMMYFUNCTION("""COMPUTED_VALUE"""),"TypeScript")</f>
        <v>TypeScript</v>
      </c>
      <c r="L9647" s="1" t="str">
        <f>IFERROR(__xludf.DUMMYFUNCTION("""COMPUTED_VALUE"""),"Other(s):")</f>
        <v>Other(s):</v>
      </c>
    </row>
    <row r="9648">
      <c r="B9648" s="1" t="str">
        <f>IFERROR(__xludf.DUMMYFUNCTION("""COMPUTED_VALUE"""),"Java;JavaScript;SQL;Swift")</f>
        <v>Java;JavaScript;SQL;Swift</v>
      </c>
      <c r="E9648" s="1" t="str">
        <f>IFERROR(__xludf.DUMMYFUNCTION("UNIQUE(SPLIT(B9648,"";""))"),"Java")</f>
        <v>Java</v>
      </c>
      <c r="F9648" s="1" t="str">
        <f>IFERROR(__xludf.DUMMYFUNCTION("""COMPUTED_VALUE"""),"JavaScript")</f>
        <v>JavaScript</v>
      </c>
      <c r="G9648" s="1" t="str">
        <f>IFERROR(__xludf.DUMMYFUNCTION("""COMPUTED_VALUE"""),"SQL")</f>
        <v>SQL</v>
      </c>
      <c r="H9648" s="1" t="str">
        <f>IFERROR(__xludf.DUMMYFUNCTION("""COMPUTED_VALUE"""),"Swift")</f>
        <v>Swift</v>
      </c>
    </row>
    <row r="9649">
      <c r="B9649" s="1" t="str">
        <f>IFERROR(__xludf.DUMMYFUNCTION("""COMPUTED_VALUE"""),"C;HTML/CSS;JavaScript;PHP;SQL")</f>
        <v>C;HTML/CSS;JavaScript;PHP;SQL</v>
      </c>
      <c r="E9649" s="1" t="str">
        <f>IFERROR(__xludf.DUMMYFUNCTION("UNIQUE(SPLIT(B9649,"";""))"),"C")</f>
        <v>C</v>
      </c>
      <c r="F9649" s="1" t="str">
        <f>IFERROR(__xludf.DUMMYFUNCTION("""COMPUTED_VALUE"""),"HTML/CSS")</f>
        <v>HTML/CSS</v>
      </c>
      <c r="G9649" s="1" t="str">
        <f>IFERROR(__xludf.DUMMYFUNCTION("""COMPUTED_VALUE"""),"JavaScript")</f>
        <v>JavaScript</v>
      </c>
      <c r="H9649" s="1" t="str">
        <f>IFERROR(__xludf.DUMMYFUNCTION("""COMPUTED_VALUE"""),"PHP")</f>
        <v>PHP</v>
      </c>
      <c r="I9649" s="1" t="str">
        <f>IFERROR(__xludf.DUMMYFUNCTION("""COMPUTED_VALUE"""),"SQL")</f>
        <v>SQL</v>
      </c>
    </row>
    <row r="9650">
      <c r="B9650" s="1" t="str">
        <f>IFERROR(__xludf.DUMMYFUNCTION("""COMPUTED_VALUE"""),"C++;HTML/CSS;Java;JavaScript;Objective-C;Swift")</f>
        <v>C++;HTML/CSS;Java;JavaScript;Objective-C;Swift</v>
      </c>
      <c r="E9650" s="1" t="str">
        <f>IFERROR(__xludf.DUMMYFUNCTION("UNIQUE(SPLIT(B9650,"";""))"),"C++")</f>
        <v>C++</v>
      </c>
      <c r="F9650" s="1" t="str">
        <f>IFERROR(__xludf.DUMMYFUNCTION("""COMPUTED_VALUE"""),"HTML/CSS")</f>
        <v>HTML/CSS</v>
      </c>
      <c r="G9650" s="1" t="str">
        <f>IFERROR(__xludf.DUMMYFUNCTION("""COMPUTED_VALUE"""),"Java")</f>
        <v>Java</v>
      </c>
      <c r="H9650" s="1" t="str">
        <f>IFERROR(__xludf.DUMMYFUNCTION("""COMPUTED_VALUE"""),"JavaScript")</f>
        <v>JavaScript</v>
      </c>
      <c r="I9650" s="1" t="str">
        <f>IFERROR(__xludf.DUMMYFUNCTION("""COMPUTED_VALUE"""),"Objective-C")</f>
        <v>Objective-C</v>
      </c>
      <c r="J9650" s="1" t="str">
        <f>IFERROR(__xludf.DUMMYFUNCTION("""COMPUTED_VALUE"""),"Swift")</f>
        <v>Swift</v>
      </c>
    </row>
    <row r="9651">
      <c r="B9651" s="1" t="str">
        <f>IFERROR(__xludf.DUMMYFUNCTION("""COMPUTED_VALUE"""),"C++;Java;Python")</f>
        <v>C++;Java;Python</v>
      </c>
      <c r="E9651" s="1" t="str">
        <f>IFERROR(__xludf.DUMMYFUNCTION("UNIQUE(SPLIT(B9651,"";""))"),"C++")</f>
        <v>C++</v>
      </c>
      <c r="F9651" s="1" t="str">
        <f>IFERROR(__xludf.DUMMYFUNCTION("""COMPUTED_VALUE"""),"Java")</f>
        <v>Java</v>
      </c>
      <c r="G9651" s="1" t="str">
        <f>IFERROR(__xludf.DUMMYFUNCTION("""COMPUTED_VALUE"""),"Python")</f>
        <v>Python</v>
      </c>
    </row>
    <row r="9652">
      <c r="B9652" s="1" t="str">
        <f>IFERROR(__xludf.DUMMYFUNCTION("""COMPUTED_VALUE"""),"JavaScript;TypeScript")</f>
        <v>JavaScript;TypeScript</v>
      </c>
      <c r="E9652" s="1" t="str">
        <f>IFERROR(__xludf.DUMMYFUNCTION("UNIQUE(SPLIT(B9652,"";""))"),"JavaScript")</f>
        <v>JavaScript</v>
      </c>
      <c r="F9652" s="1" t="str">
        <f>IFERROR(__xludf.DUMMYFUNCTION("""COMPUTED_VALUE"""),"TypeScript")</f>
        <v>TypeScript</v>
      </c>
    </row>
    <row r="9653">
      <c r="B9653" s="1" t="str">
        <f>IFERROR(__xludf.DUMMYFUNCTION("""COMPUTED_VALUE"""),"Bash/Shell/PowerShell;HTML/CSS;Python;SQL")</f>
        <v>Bash/Shell/PowerShell;HTML/CSS;Python;SQL</v>
      </c>
      <c r="E9653" s="1" t="str">
        <f>IFERROR(__xludf.DUMMYFUNCTION("UNIQUE(SPLIT(B9653,"";""))"),"Bash/Shell/PowerShell")</f>
        <v>Bash/Shell/PowerShell</v>
      </c>
      <c r="F9653" s="1" t="str">
        <f>IFERROR(__xludf.DUMMYFUNCTION("""COMPUTED_VALUE"""),"HTML/CSS")</f>
        <v>HTML/CSS</v>
      </c>
      <c r="G9653" s="1" t="str">
        <f>IFERROR(__xludf.DUMMYFUNCTION("""COMPUTED_VALUE"""),"Python")</f>
        <v>Python</v>
      </c>
      <c r="H9653" s="1" t="str">
        <f>IFERROR(__xludf.DUMMYFUNCTION("""COMPUTED_VALUE"""),"SQL")</f>
        <v>SQL</v>
      </c>
    </row>
    <row r="9654">
      <c r="B9654" s="1" t="str">
        <f>IFERROR(__xludf.DUMMYFUNCTION("""COMPUTED_VALUE"""),"Bash/Shell/PowerShell;C;C++")</f>
        <v>Bash/Shell/PowerShell;C;C++</v>
      </c>
      <c r="E9654" s="1" t="str">
        <f>IFERROR(__xludf.DUMMYFUNCTION("UNIQUE(SPLIT(B9654,"";""))"),"Bash/Shell/PowerShell")</f>
        <v>Bash/Shell/PowerShell</v>
      </c>
      <c r="F9654" s="1" t="str">
        <f>IFERROR(__xludf.DUMMYFUNCTION("""COMPUTED_VALUE"""),"C")</f>
        <v>C</v>
      </c>
      <c r="G9654" s="1" t="str">
        <f>IFERROR(__xludf.DUMMYFUNCTION("""COMPUTED_VALUE"""),"C++")</f>
        <v>C++</v>
      </c>
    </row>
    <row r="9655">
      <c r="B9655" s="1" t="str">
        <f>IFERROR(__xludf.DUMMYFUNCTION("""COMPUTED_VALUE"""),"Bash/Shell/PowerShell;Java;Python;SQL")</f>
        <v>Bash/Shell/PowerShell;Java;Python;SQL</v>
      </c>
      <c r="E9655" s="1" t="str">
        <f>IFERROR(__xludf.DUMMYFUNCTION("UNIQUE(SPLIT(B9655,"";""))"),"Bash/Shell/PowerShell")</f>
        <v>Bash/Shell/PowerShell</v>
      </c>
      <c r="F9655" s="1" t="str">
        <f>IFERROR(__xludf.DUMMYFUNCTION("""COMPUTED_VALUE"""),"Java")</f>
        <v>Java</v>
      </c>
      <c r="G9655" s="1" t="str">
        <f>IFERROR(__xludf.DUMMYFUNCTION("""COMPUTED_VALUE"""),"Python")</f>
        <v>Python</v>
      </c>
      <c r="H9655" s="1" t="str">
        <f>IFERROR(__xludf.DUMMYFUNCTION("""COMPUTED_VALUE"""),"SQL")</f>
        <v>SQL</v>
      </c>
    </row>
    <row r="9656">
      <c r="B9656" s="1" t="str">
        <f>IFERROR(__xludf.DUMMYFUNCTION("""COMPUTED_VALUE"""),"HTML/CSS;TypeScript")</f>
        <v>HTML/CSS;TypeScript</v>
      </c>
      <c r="E9656" s="1" t="str">
        <f>IFERROR(__xludf.DUMMYFUNCTION("UNIQUE(SPLIT(B9656,"";""))"),"HTML/CSS")</f>
        <v>HTML/CSS</v>
      </c>
      <c r="F9656" s="1" t="str">
        <f>IFERROR(__xludf.DUMMYFUNCTION("""COMPUTED_VALUE"""),"TypeScript")</f>
        <v>TypeScript</v>
      </c>
    </row>
    <row r="9657">
      <c r="B9657" s="1" t="str">
        <f>IFERROR(__xludf.DUMMYFUNCTION("""COMPUTED_VALUE"""),"HTML/CSS;JavaScript;Ruby")</f>
        <v>HTML/CSS;JavaScript;Ruby</v>
      </c>
      <c r="E9657" s="1" t="str">
        <f>IFERROR(__xludf.DUMMYFUNCTION("UNIQUE(SPLIT(B9657,"";""))"),"HTML/CSS")</f>
        <v>HTML/CSS</v>
      </c>
      <c r="F9657" s="1" t="str">
        <f>IFERROR(__xludf.DUMMYFUNCTION("""COMPUTED_VALUE"""),"JavaScript")</f>
        <v>JavaScript</v>
      </c>
      <c r="G9657" s="1" t="str">
        <f>IFERROR(__xludf.DUMMYFUNCTION("""COMPUTED_VALUE"""),"Ruby")</f>
        <v>Ruby</v>
      </c>
    </row>
    <row r="9658">
      <c r="B9658" s="1" t="str">
        <f>IFERROR(__xludf.DUMMYFUNCTION("""COMPUTED_VALUE"""),"Bash/Shell/PowerShell;C;C++;Java;Ruby;Scala;SQL")</f>
        <v>Bash/Shell/PowerShell;C;C++;Java;Ruby;Scala;SQL</v>
      </c>
      <c r="E9658" s="1" t="str">
        <f>IFERROR(__xludf.DUMMYFUNCTION("UNIQUE(SPLIT(B9658,"";""))"),"Bash/Shell/PowerShell")</f>
        <v>Bash/Shell/PowerShell</v>
      </c>
      <c r="F9658" s="1" t="str">
        <f>IFERROR(__xludf.DUMMYFUNCTION("""COMPUTED_VALUE"""),"C")</f>
        <v>C</v>
      </c>
      <c r="G9658" s="1" t="str">
        <f>IFERROR(__xludf.DUMMYFUNCTION("""COMPUTED_VALUE"""),"C++")</f>
        <v>C++</v>
      </c>
      <c r="H9658" s="1" t="str">
        <f>IFERROR(__xludf.DUMMYFUNCTION("""COMPUTED_VALUE"""),"Java")</f>
        <v>Java</v>
      </c>
      <c r="I9658" s="1" t="str">
        <f>IFERROR(__xludf.DUMMYFUNCTION("""COMPUTED_VALUE"""),"Ruby")</f>
        <v>Ruby</v>
      </c>
      <c r="J9658" s="1" t="str">
        <f>IFERROR(__xludf.DUMMYFUNCTION("""COMPUTED_VALUE"""),"Scala")</f>
        <v>Scala</v>
      </c>
      <c r="K9658" s="1" t="str">
        <f>IFERROR(__xludf.DUMMYFUNCTION("""COMPUTED_VALUE"""),"SQL")</f>
        <v>SQL</v>
      </c>
    </row>
    <row r="9659">
      <c r="B9659" s="1" t="str">
        <f>IFERROR(__xludf.DUMMYFUNCTION("""COMPUTED_VALUE"""),"C#;HTML/CSS;Java;JavaScript;SQL")</f>
        <v>C#;HTML/CSS;Java;JavaScript;SQL</v>
      </c>
      <c r="E9659" s="1" t="str">
        <f>IFERROR(__xludf.DUMMYFUNCTION("UNIQUE(SPLIT(B9659,"";""))"),"C#")</f>
        <v>C#</v>
      </c>
      <c r="F9659" s="1" t="str">
        <f>IFERROR(__xludf.DUMMYFUNCTION("""COMPUTED_VALUE"""),"HTML/CSS")</f>
        <v>HTML/CSS</v>
      </c>
      <c r="G9659" s="1" t="str">
        <f>IFERROR(__xludf.DUMMYFUNCTION("""COMPUTED_VALUE"""),"Java")</f>
        <v>Java</v>
      </c>
      <c r="H9659" s="1" t="str">
        <f>IFERROR(__xludf.DUMMYFUNCTION("""COMPUTED_VALUE"""),"JavaScript")</f>
        <v>JavaScript</v>
      </c>
      <c r="I9659" s="1" t="str">
        <f>IFERROR(__xludf.DUMMYFUNCTION("""COMPUTED_VALUE"""),"SQL")</f>
        <v>SQL</v>
      </c>
    </row>
    <row r="9660">
      <c r="B9660" s="1" t="str">
        <f>IFERROR(__xludf.DUMMYFUNCTION("""COMPUTED_VALUE"""),"Bash/Shell/PowerShell;HTML/CSS;JavaScript;Python;SQL;TypeScript")</f>
        <v>Bash/Shell/PowerShell;HTML/CSS;JavaScript;Python;SQL;TypeScript</v>
      </c>
      <c r="E9660" s="1" t="str">
        <f>IFERROR(__xludf.DUMMYFUNCTION("UNIQUE(SPLIT(B9660,"";""))"),"Bash/Shell/PowerShell")</f>
        <v>Bash/Shell/PowerShell</v>
      </c>
      <c r="F9660" s="1" t="str">
        <f>IFERROR(__xludf.DUMMYFUNCTION("""COMPUTED_VALUE"""),"HTML/CSS")</f>
        <v>HTML/CSS</v>
      </c>
      <c r="G9660" s="1" t="str">
        <f>IFERROR(__xludf.DUMMYFUNCTION("""COMPUTED_VALUE"""),"JavaScript")</f>
        <v>JavaScript</v>
      </c>
      <c r="H9660" s="1" t="str">
        <f>IFERROR(__xludf.DUMMYFUNCTION("""COMPUTED_VALUE"""),"Python")</f>
        <v>Python</v>
      </c>
      <c r="I9660" s="1" t="str">
        <f>IFERROR(__xludf.DUMMYFUNCTION("""COMPUTED_VALUE"""),"SQL")</f>
        <v>SQL</v>
      </c>
      <c r="J9660" s="1" t="str">
        <f>IFERROR(__xludf.DUMMYFUNCTION("""COMPUTED_VALUE"""),"TypeScript")</f>
        <v>TypeScript</v>
      </c>
    </row>
    <row r="9661">
      <c r="B9661" s="1" t="str">
        <f>IFERROR(__xludf.DUMMYFUNCTION("""COMPUTED_VALUE"""),"Bash/Shell/PowerShell;Java;R")</f>
        <v>Bash/Shell/PowerShell;Java;R</v>
      </c>
      <c r="E9661" s="1" t="str">
        <f>IFERROR(__xludf.DUMMYFUNCTION("UNIQUE(SPLIT(B9661,"";""))"),"Bash/Shell/PowerShell")</f>
        <v>Bash/Shell/PowerShell</v>
      </c>
      <c r="F9661" s="1" t="str">
        <f>IFERROR(__xludf.DUMMYFUNCTION("""COMPUTED_VALUE"""),"Java")</f>
        <v>Java</v>
      </c>
      <c r="G9661" s="1" t="str">
        <f>IFERROR(__xludf.DUMMYFUNCTION("""COMPUTED_VALUE"""),"R")</f>
        <v>R</v>
      </c>
    </row>
    <row r="9662">
      <c r="B9662" s="1" t="str">
        <f>IFERROR(__xludf.DUMMYFUNCTION("""COMPUTED_VALUE"""),"Dart;HTML/CSS;Java;JavaScript;Kotlin;Objective-C;PHP;Python;SQL;Swift")</f>
        <v>Dart;HTML/CSS;Java;JavaScript;Kotlin;Objective-C;PHP;Python;SQL;Swift</v>
      </c>
      <c r="E9662" s="1" t="str">
        <f>IFERROR(__xludf.DUMMYFUNCTION("UNIQUE(SPLIT(B9662,"";""))"),"Dart")</f>
        <v>Dart</v>
      </c>
      <c r="F9662" s="1" t="str">
        <f>IFERROR(__xludf.DUMMYFUNCTION("""COMPUTED_VALUE"""),"HTML/CSS")</f>
        <v>HTML/CSS</v>
      </c>
      <c r="G9662" s="1" t="str">
        <f>IFERROR(__xludf.DUMMYFUNCTION("""COMPUTED_VALUE"""),"Java")</f>
        <v>Java</v>
      </c>
      <c r="H9662" s="1" t="str">
        <f>IFERROR(__xludf.DUMMYFUNCTION("""COMPUTED_VALUE"""),"JavaScript")</f>
        <v>JavaScript</v>
      </c>
      <c r="I9662" s="1" t="str">
        <f>IFERROR(__xludf.DUMMYFUNCTION("""COMPUTED_VALUE"""),"Kotlin")</f>
        <v>Kotlin</v>
      </c>
      <c r="J9662" s="1" t="str">
        <f>IFERROR(__xludf.DUMMYFUNCTION("""COMPUTED_VALUE"""),"Objective-C")</f>
        <v>Objective-C</v>
      </c>
      <c r="K9662" s="1" t="str">
        <f>IFERROR(__xludf.DUMMYFUNCTION("""COMPUTED_VALUE"""),"PHP")</f>
        <v>PHP</v>
      </c>
      <c r="L9662" s="1" t="str">
        <f>IFERROR(__xludf.DUMMYFUNCTION("""COMPUTED_VALUE"""),"Python")</f>
        <v>Python</v>
      </c>
      <c r="M9662" s="1" t="str">
        <f>IFERROR(__xludf.DUMMYFUNCTION("""COMPUTED_VALUE"""),"SQL")</f>
        <v>SQL</v>
      </c>
      <c r="N9662" s="1" t="str">
        <f>IFERROR(__xludf.DUMMYFUNCTION("""COMPUTED_VALUE"""),"Swift")</f>
        <v>Swift</v>
      </c>
    </row>
    <row r="9663">
      <c r="B9663" s="1" t="str">
        <f>IFERROR(__xludf.DUMMYFUNCTION("""COMPUTED_VALUE"""),"C#;HTML/CSS;JavaScript")</f>
        <v>C#;HTML/CSS;JavaScript</v>
      </c>
      <c r="E9663" s="1" t="str">
        <f>IFERROR(__xludf.DUMMYFUNCTION("UNIQUE(SPLIT(B9663,"";""))"),"C#")</f>
        <v>C#</v>
      </c>
      <c r="F9663" s="1" t="str">
        <f>IFERROR(__xludf.DUMMYFUNCTION("""COMPUTED_VALUE"""),"HTML/CSS")</f>
        <v>HTML/CSS</v>
      </c>
      <c r="G9663" s="1" t="str">
        <f>IFERROR(__xludf.DUMMYFUNCTION("""COMPUTED_VALUE"""),"JavaScript")</f>
        <v>JavaScript</v>
      </c>
    </row>
    <row r="9664">
      <c r="B9664" s="1" t="str">
        <f>IFERROR(__xludf.DUMMYFUNCTION("""COMPUTED_VALUE"""),"C#;Python")</f>
        <v>C#;Python</v>
      </c>
      <c r="E9664" s="1" t="str">
        <f>IFERROR(__xludf.DUMMYFUNCTION("UNIQUE(SPLIT(B9664,"";""))"),"C#")</f>
        <v>C#</v>
      </c>
      <c r="F9664" s="1" t="str">
        <f>IFERROR(__xludf.DUMMYFUNCTION("""COMPUTED_VALUE"""),"Python")</f>
        <v>Python</v>
      </c>
    </row>
    <row r="9665">
      <c r="B9665" s="1" t="str">
        <f>IFERROR(__xludf.DUMMYFUNCTION("""COMPUTED_VALUE"""),"C#;HTML/CSS;JavaScript;Python;SQL")</f>
        <v>C#;HTML/CSS;JavaScript;Python;SQL</v>
      </c>
      <c r="E9665" s="1" t="str">
        <f>IFERROR(__xludf.DUMMYFUNCTION("UNIQUE(SPLIT(B9665,"";""))"),"C#")</f>
        <v>C#</v>
      </c>
      <c r="F9665" s="1" t="str">
        <f>IFERROR(__xludf.DUMMYFUNCTION("""COMPUTED_VALUE"""),"HTML/CSS")</f>
        <v>HTML/CSS</v>
      </c>
      <c r="G9665" s="1" t="str">
        <f>IFERROR(__xludf.DUMMYFUNCTION("""COMPUTED_VALUE"""),"JavaScript")</f>
        <v>JavaScript</v>
      </c>
      <c r="H9665" s="1" t="str">
        <f>IFERROR(__xludf.DUMMYFUNCTION("""COMPUTED_VALUE"""),"Python")</f>
        <v>Python</v>
      </c>
      <c r="I9665" s="1" t="str">
        <f>IFERROR(__xludf.DUMMYFUNCTION("""COMPUTED_VALUE"""),"SQL")</f>
        <v>SQL</v>
      </c>
    </row>
    <row r="9666">
      <c r="B9666" s="1" t="str">
        <f>IFERROR(__xludf.DUMMYFUNCTION("""COMPUTED_VALUE"""),"Bash/Shell/PowerShell;Go;HTML/CSS;JavaScript;Python;R;SQL")</f>
        <v>Bash/Shell/PowerShell;Go;HTML/CSS;JavaScript;Python;R;SQL</v>
      </c>
      <c r="E9666" s="1" t="str">
        <f>IFERROR(__xludf.DUMMYFUNCTION("UNIQUE(SPLIT(B9666,"";""))"),"Bash/Shell/PowerShell")</f>
        <v>Bash/Shell/PowerShell</v>
      </c>
      <c r="F9666" s="1" t="str">
        <f>IFERROR(__xludf.DUMMYFUNCTION("""COMPUTED_VALUE"""),"Go")</f>
        <v>Go</v>
      </c>
      <c r="G9666" s="1" t="str">
        <f>IFERROR(__xludf.DUMMYFUNCTION("""COMPUTED_VALUE"""),"HTML/CSS")</f>
        <v>HTML/CSS</v>
      </c>
      <c r="H9666" s="1" t="str">
        <f>IFERROR(__xludf.DUMMYFUNCTION("""COMPUTED_VALUE"""),"JavaScript")</f>
        <v>JavaScript</v>
      </c>
      <c r="I9666" s="1" t="str">
        <f>IFERROR(__xludf.DUMMYFUNCTION("""COMPUTED_VALUE"""),"Python")</f>
        <v>Python</v>
      </c>
      <c r="J9666" s="1" t="str">
        <f>IFERROR(__xludf.DUMMYFUNCTION("""COMPUTED_VALUE"""),"R")</f>
        <v>R</v>
      </c>
      <c r="K9666" s="1" t="str">
        <f>IFERROR(__xludf.DUMMYFUNCTION("""COMPUTED_VALUE"""),"SQL")</f>
        <v>SQL</v>
      </c>
    </row>
    <row r="9667">
      <c r="B9667" s="1" t="str">
        <f>IFERROR(__xludf.DUMMYFUNCTION("""COMPUTED_VALUE"""),"C;C++;PHP;SQL")</f>
        <v>C;C++;PHP;SQL</v>
      </c>
      <c r="E9667" s="1" t="str">
        <f>IFERROR(__xludf.DUMMYFUNCTION("UNIQUE(SPLIT(B9667,"";""))"),"C")</f>
        <v>C</v>
      </c>
      <c r="F9667" s="1" t="str">
        <f>IFERROR(__xludf.DUMMYFUNCTION("""COMPUTED_VALUE"""),"C++")</f>
        <v>C++</v>
      </c>
      <c r="G9667" s="1" t="str">
        <f>IFERROR(__xludf.DUMMYFUNCTION("""COMPUTED_VALUE"""),"PHP")</f>
        <v>PHP</v>
      </c>
      <c r="H9667" s="1" t="str">
        <f>IFERROR(__xludf.DUMMYFUNCTION("""COMPUTED_VALUE"""),"SQL")</f>
        <v>SQL</v>
      </c>
    </row>
    <row r="9668">
      <c r="B9668" s="1" t="str">
        <f>IFERROR(__xludf.DUMMYFUNCTION("""COMPUTED_VALUE"""),"C;HTML/CSS;Java;JavaScript;PHP;SQL")</f>
        <v>C;HTML/CSS;Java;JavaScript;PHP;SQL</v>
      </c>
      <c r="E9668" s="1" t="str">
        <f>IFERROR(__xludf.DUMMYFUNCTION("UNIQUE(SPLIT(B9668,"";""))"),"C")</f>
        <v>C</v>
      </c>
      <c r="F9668" s="1" t="str">
        <f>IFERROR(__xludf.DUMMYFUNCTION("""COMPUTED_VALUE"""),"HTML/CSS")</f>
        <v>HTML/CSS</v>
      </c>
      <c r="G9668" s="1" t="str">
        <f>IFERROR(__xludf.DUMMYFUNCTION("""COMPUTED_VALUE"""),"Java")</f>
        <v>Java</v>
      </c>
      <c r="H9668" s="1" t="str">
        <f>IFERROR(__xludf.DUMMYFUNCTION("""COMPUTED_VALUE"""),"JavaScript")</f>
        <v>JavaScript</v>
      </c>
      <c r="I9668" s="1" t="str">
        <f>IFERROR(__xludf.DUMMYFUNCTION("""COMPUTED_VALUE"""),"PHP")</f>
        <v>PHP</v>
      </c>
      <c r="J9668" s="1" t="str">
        <f>IFERROR(__xludf.DUMMYFUNCTION("""COMPUTED_VALUE"""),"SQL")</f>
        <v>SQL</v>
      </c>
    </row>
    <row r="9669">
      <c r="B9669" s="1" t="str">
        <f>IFERROR(__xludf.DUMMYFUNCTION("""COMPUTED_VALUE"""),"Bash/Shell/PowerShell;Elixir;HTML/CSS;JavaScript")</f>
        <v>Bash/Shell/PowerShell;Elixir;HTML/CSS;JavaScript</v>
      </c>
      <c r="E9669" s="1" t="str">
        <f>IFERROR(__xludf.DUMMYFUNCTION("UNIQUE(SPLIT(B9669,"";""))"),"Bash/Shell/PowerShell")</f>
        <v>Bash/Shell/PowerShell</v>
      </c>
      <c r="F9669" s="1" t="str">
        <f>IFERROR(__xludf.DUMMYFUNCTION("""COMPUTED_VALUE"""),"Elixir")</f>
        <v>Elixir</v>
      </c>
      <c r="G9669" s="1" t="str">
        <f>IFERROR(__xludf.DUMMYFUNCTION("""COMPUTED_VALUE"""),"HTML/CSS")</f>
        <v>HTML/CSS</v>
      </c>
      <c r="H9669" s="1" t="str">
        <f>IFERROR(__xludf.DUMMYFUNCTION("""COMPUTED_VALUE"""),"JavaScript")</f>
        <v>JavaScript</v>
      </c>
    </row>
    <row r="9670">
      <c r="B9670" s="1" t="str">
        <f>IFERROR(__xludf.DUMMYFUNCTION("""COMPUTED_VALUE"""),"C#")</f>
        <v>C#</v>
      </c>
      <c r="E9670" s="1" t="str">
        <f>IFERROR(__xludf.DUMMYFUNCTION("UNIQUE(SPLIT(B9670,"";""))"),"C#")</f>
        <v>C#</v>
      </c>
    </row>
    <row r="9671">
      <c r="B9671" s="1" t="str">
        <f>IFERROR(__xludf.DUMMYFUNCTION("""COMPUTED_VALUE"""),"C#;JavaScript;Python;SQL")</f>
        <v>C#;JavaScript;Python;SQL</v>
      </c>
      <c r="E9671" s="1" t="str">
        <f>IFERROR(__xludf.DUMMYFUNCTION("UNIQUE(SPLIT(B9671,"";""))"),"C#")</f>
        <v>C#</v>
      </c>
      <c r="F9671" s="1" t="str">
        <f>IFERROR(__xludf.DUMMYFUNCTION("""COMPUTED_VALUE"""),"JavaScript")</f>
        <v>JavaScript</v>
      </c>
      <c r="G9671" s="1" t="str">
        <f>IFERROR(__xludf.DUMMYFUNCTION("""COMPUTED_VALUE"""),"Python")</f>
        <v>Python</v>
      </c>
      <c r="H9671" s="1" t="str">
        <f>IFERROR(__xludf.DUMMYFUNCTION("""COMPUTED_VALUE"""),"SQL")</f>
        <v>SQL</v>
      </c>
    </row>
    <row r="9672">
      <c r="B9672" s="1" t="str">
        <f>IFERROR(__xludf.DUMMYFUNCTION("""COMPUTED_VALUE"""),"Bash/Shell/PowerShell;C#;Dart;HTML/CSS;Java")</f>
        <v>Bash/Shell/PowerShell;C#;Dart;HTML/CSS;Java</v>
      </c>
      <c r="E9672" s="1" t="str">
        <f>IFERROR(__xludf.DUMMYFUNCTION("UNIQUE(SPLIT(B9672,"";""))"),"Bash/Shell/PowerShell")</f>
        <v>Bash/Shell/PowerShell</v>
      </c>
      <c r="F9672" s="1" t="str">
        <f>IFERROR(__xludf.DUMMYFUNCTION("""COMPUTED_VALUE"""),"C#")</f>
        <v>C#</v>
      </c>
      <c r="G9672" s="1" t="str">
        <f>IFERROR(__xludf.DUMMYFUNCTION("""COMPUTED_VALUE"""),"Dart")</f>
        <v>Dart</v>
      </c>
      <c r="H9672" s="1" t="str">
        <f>IFERROR(__xludf.DUMMYFUNCTION("""COMPUTED_VALUE"""),"HTML/CSS")</f>
        <v>HTML/CSS</v>
      </c>
      <c r="I9672" s="1" t="str">
        <f>IFERROR(__xludf.DUMMYFUNCTION("""COMPUTED_VALUE"""),"Java")</f>
        <v>Java</v>
      </c>
    </row>
    <row r="9673">
      <c r="B9673" s="1" t="str">
        <f>IFERROR(__xludf.DUMMYFUNCTION("""COMPUTED_VALUE"""),"HTML/CSS;JavaScript")</f>
        <v>HTML/CSS;JavaScript</v>
      </c>
      <c r="E9673" s="1" t="str">
        <f>IFERROR(__xludf.DUMMYFUNCTION("UNIQUE(SPLIT(B9673,"";""))"),"HTML/CSS")</f>
        <v>HTML/CSS</v>
      </c>
      <c r="F9673" s="1" t="str">
        <f>IFERROR(__xludf.DUMMYFUNCTION("""COMPUTED_VALUE"""),"JavaScript")</f>
        <v>JavaScript</v>
      </c>
    </row>
    <row r="9674">
      <c r="B9674" s="1" t="str">
        <f>IFERROR(__xludf.DUMMYFUNCTION("""COMPUTED_VALUE"""),"Bash/Shell/PowerShell;Python")</f>
        <v>Bash/Shell/PowerShell;Python</v>
      </c>
      <c r="E9674" s="1" t="str">
        <f>IFERROR(__xludf.DUMMYFUNCTION("UNIQUE(SPLIT(B9674,"";""))"),"Bash/Shell/PowerShell")</f>
        <v>Bash/Shell/PowerShell</v>
      </c>
      <c r="F9674" s="1" t="str">
        <f>IFERROR(__xludf.DUMMYFUNCTION("""COMPUTED_VALUE"""),"Python")</f>
        <v>Python</v>
      </c>
    </row>
    <row r="9675">
      <c r="B9675" s="1" t="str">
        <f>IFERROR(__xludf.DUMMYFUNCTION("""COMPUTED_VALUE"""),"C++;HTML/CSS;Java;JavaScript;PHP;Python;SQL")</f>
        <v>C++;HTML/CSS;Java;JavaScript;PHP;Python;SQL</v>
      </c>
      <c r="E9675" s="1" t="str">
        <f>IFERROR(__xludf.DUMMYFUNCTION("UNIQUE(SPLIT(B9675,"";""))"),"C++")</f>
        <v>C++</v>
      </c>
      <c r="F9675" s="1" t="str">
        <f>IFERROR(__xludf.DUMMYFUNCTION("""COMPUTED_VALUE"""),"HTML/CSS")</f>
        <v>HTML/CSS</v>
      </c>
      <c r="G9675" s="1" t="str">
        <f>IFERROR(__xludf.DUMMYFUNCTION("""COMPUTED_VALUE"""),"Java")</f>
        <v>Java</v>
      </c>
      <c r="H9675" s="1" t="str">
        <f>IFERROR(__xludf.DUMMYFUNCTION("""COMPUTED_VALUE"""),"JavaScript")</f>
        <v>JavaScript</v>
      </c>
      <c r="I9675" s="1" t="str">
        <f>IFERROR(__xludf.DUMMYFUNCTION("""COMPUTED_VALUE"""),"PHP")</f>
        <v>PHP</v>
      </c>
      <c r="J9675" s="1" t="str">
        <f>IFERROR(__xludf.DUMMYFUNCTION("""COMPUTED_VALUE"""),"Python")</f>
        <v>Python</v>
      </c>
      <c r="K9675" s="1" t="str">
        <f>IFERROR(__xludf.DUMMYFUNCTION("""COMPUTED_VALUE"""),"SQL")</f>
        <v>SQL</v>
      </c>
    </row>
    <row r="9676">
      <c r="B9676" s="1" t="str">
        <f>IFERROR(__xludf.DUMMYFUNCTION("""COMPUTED_VALUE"""),"C;C++;C#;HTML/CSS;Java")</f>
        <v>C;C++;C#;HTML/CSS;Java</v>
      </c>
      <c r="E9676" s="1" t="str">
        <f>IFERROR(__xludf.DUMMYFUNCTION("UNIQUE(SPLIT(B9676,"";""))"),"C")</f>
        <v>C</v>
      </c>
      <c r="F9676" s="1" t="str">
        <f>IFERROR(__xludf.DUMMYFUNCTION("""COMPUTED_VALUE"""),"C++")</f>
        <v>C++</v>
      </c>
      <c r="G9676" s="1" t="str">
        <f>IFERROR(__xludf.DUMMYFUNCTION("""COMPUTED_VALUE"""),"C#")</f>
        <v>C#</v>
      </c>
      <c r="H9676" s="1" t="str">
        <f>IFERROR(__xludf.DUMMYFUNCTION("""COMPUTED_VALUE"""),"HTML/CSS")</f>
        <v>HTML/CSS</v>
      </c>
      <c r="I9676" s="1" t="str">
        <f>IFERROR(__xludf.DUMMYFUNCTION("""COMPUTED_VALUE"""),"Java")</f>
        <v>Java</v>
      </c>
    </row>
    <row r="9677">
      <c r="B9677" s="1" t="str">
        <f>IFERROR(__xludf.DUMMYFUNCTION("""COMPUTED_VALUE"""),"C;JavaScript;Objective-C")</f>
        <v>C;JavaScript;Objective-C</v>
      </c>
      <c r="E9677" s="1" t="str">
        <f>IFERROR(__xludf.DUMMYFUNCTION("UNIQUE(SPLIT(B9677,"";""))"),"C")</f>
        <v>C</v>
      </c>
      <c r="F9677" s="1" t="str">
        <f>IFERROR(__xludf.DUMMYFUNCTION("""COMPUTED_VALUE"""),"JavaScript")</f>
        <v>JavaScript</v>
      </c>
      <c r="G9677" s="1" t="str">
        <f>IFERROR(__xludf.DUMMYFUNCTION("""COMPUTED_VALUE"""),"Objective-C")</f>
        <v>Objective-C</v>
      </c>
    </row>
    <row r="9678">
      <c r="B9678" s="1" t="str">
        <f>IFERROR(__xludf.DUMMYFUNCTION("""COMPUTED_VALUE"""),"HTML/CSS;JavaScript;PHP;SQL")</f>
        <v>HTML/CSS;JavaScript;PHP;SQL</v>
      </c>
      <c r="E9678" s="1" t="str">
        <f>IFERROR(__xludf.DUMMYFUNCTION("UNIQUE(SPLIT(B9678,"";""))"),"HTML/CSS")</f>
        <v>HTML/CSS</v>
      </c>
      <c r="F9678" s="1" t="str">
        <f>IFERROR(__xludf.DUMMYFUNCTION("""COMPUTED_VALUE"""),"JavaScript")</f>
        <v>JavaScript</v>
      </c>
      <c r="G9678" s="1" t="str">
        <f>IFERROR(__xludf.DUMMYFUNCTION("""COMPUTED_VALUE"""),"PHP")</f>
        <v>PHP</v>
      </c>
      <c r="H9678" s="1" t="str">
        <f>IFERROR(__xludf.DUMMYFUNCTION("""COMPUTED_VALUE"""),"SQL")</f>
        <v>SQL</v>
      </c>
    </row>
    <row r="9679">
      <c r="B9679" s="1" t="str">
        <f>IFERROR(__xludf.DUMMYFUNCTION("""COMPUTED_VALUE"""),"C;C++;HTML/CSS;Java;JavaScript;Kotlin;PHP;Python;SQL")</f>
        <v>C;C++;HTML/CSS;Java;JavaScript;Kotlin;PHP;Python;SQL</v>
      </c>
      <c r="E9679" s="1" t="str">
        <f>IFERROR(__xludf.DUMMYFUNCTION("UNIQUE(SPLIT(B9679,"";""))"),"C")</f>
        <v>C</v>
      </c>
      <c r="F9679" s="1" t="str">
        <f>IFERROR(__xludf.DUMMYFUNCTION("""COMPUTED_VALUE"""),"C++")</f>
        <v>C++</v>
      </c>
      <c r="G9679" s="1" t="str">
        <f>IFERROR(__xludf.DUMMYFUNCTION("""COMPUTED_VALUE"""),"HTML/CSS")</f>
        <v>HTML/CSS</v>
      </c>
      <c r="H9679" s="1" t="str">
        <f>IFERROR(__xludf.DUMMYFUNCTION("""COMPUTED_VALUE"""),"Java")</f>
        <v>Java</v>
      </c>
      <c r="I9679" s="1" t="str">
        <f>IFERROR(__xludf.DUMMYFUNCTION("""COMPUTED_VALUE"""),"JavaScript")</f>
        <v>JavaScript</v>
      </c>
      <c r="J9679" s="1" t="str">
        <f>IFERROR(__xludf.DUMMYFUNCTION("""COMPUTED_VALUE"""),"Kotlin")</f>
        <v>Kotlin</v>
      </c>
      <c r="K9679" s="1" t="str">
        <f>IFERROR(__xludf.DUMMYFUNCTION("""COMPUTED_VALUE"""),"PHP")</f>
        <v>PHP</v>
      </c>
      <c r="L9679" s="1" t="str">
        <f>IFERROR(__xludf.DUMMYFUNCTION("""COMPUTED_VALUE"""),"Python")</f>
        <v>Python</v>
      </c>
      <c r="M9679" s="1" t="str">
        <f>IFERROR(__xludf.DUMMYFUNCTION("""COMPUTED_VALUE"""),"SQL")</f>
        <v>SQL</v>
      </c>
    </row>
    <row r="9680">
      <c r="B9680" s="1" t="str">
        <f>IFERROR(__xludf.DUMMYFUNCTION("""COMPUTED_VALUE"""),"C#;Java")</f>
        <v>C#;Java</v>
      </c>
      <c r="E9680" s="1" t="str">
        <f>IFERROR(__xludf.DUMMYFUNCTION("UNIQUE(SPLIT(B9680,"";""))"),"C#")</f>
        <v>C#</v>
      </c>
      <c r="F9680" s="1" t="str">
        <f>IFERROR(__xludf.DUMMYFUNCTION("""COMPUTED_VALUE"""),"Java")</f>
        <v>Java</v>
      </c>
    </row>
    <row r="9681">
      <c r="B9681" s="1" t="str">
        <f>IFERROR(__xludf.DUMMYFUNCTION("""COMPUTED_VALUE"""),"Ruby")</f>
        <v>Ruby</v>
      </c>
      <c r="E9681" s="1" t="str">
        <f>IFERROR(__xludf.DUMMYFUNCTION("UNIQUE(SPLIT(B9681,"";""))"),"Ruby")</f>
        <v>Ruby</v>
      </c>
    </row>
    <row r="9682">
      <c r="B9682" s="1" t="str">
        <f>IFERROR(__xludf.DUMMYFUNCTION("""COMPUTED_VALUE"""),"Bash/Shell/PowerShell;HTML/CSS;Java;JavaScript;Kotlin;Scala")</f>
        <v>Bash/Shell/PowerShell;HTML/CSS;Java;JavaScript;Kotlin;Scala</v>
      </c>
      <c r="E9682" s="1" t="str">
        <f>IFERROR(__xludf.DUMMYFUNCTION("UNIQUE(SPLIT(B9682,"";""))"),"Bash/Shell/PowerShell")</f>
        <v>Bash/Shell/PowerShell</v>
      </c>
      <c r="F9682" s="1" t="str">
        <f>IFERROR(__xludf.DUMMYFUNCTION("""COMPUTED_VALUE"""),"HTML/CSS")</f>
        <v>HTML/CSS</v>
      </c>
      <c r="G9682" s="1" t="str">
        <f>IFERROR(__xludf.DUMMYFUNCTION("""COMPUTED_VALUE"""),"Java")</f>
        <v>Java</v>
      </c>
      <c r="H9682" s="1" t="str">
        <f>IFERROR(__xludf.DUMMYFUNCTION("""COMPUTED_VALUE"""),"JavaScript")</f>
        <v>JavaScript</v>
      </c>
      <c r="I9682" s="1" t="str">
        <f>IFERROR(__xludf.DUMMYFUNCTION("""COMPUTED_VALUE"""),"Kotlin")</f>
        <v>Kotlin</v>
      </c>
      <c r="J9682" s="1" t="str">
        <f>IFERROR(__xludf.DUMMYFUNCTION("""COMPUTED_VALUE"""),"Scala")</f>
        <v>Scala</v>
      </c>
    </row>
    <row r="9683">
      <c r="B9683" s="1" t="str">
        <f>IFERROR(__xludf.DUMMYFUNCTION("""COMPUTED_VALUE"""),"Bash/Shell/PowerShell;C#;Java;Objective-C")</f>
        <v>Bash/Shell/PowerShell;C#;Java;Objective-C</v>
      </c>
      <c r="E9683" s="1" t="str">
        <f>IFERROR(__xludf.DUMMYFUNCTION("UNIQUE(SPLIT(B9683,"";""))"),"Bash/Shell/PowerShell")</f>
        <v>Bash/Shell/PowerShell</v>
      </c>
      <c r="F9683" s="1" t="str">
        <f>IFERROR(__xludf.DUMMYFUNCTION("""COMPUTED_VALUE"""),"C#")</f>
        <v>C#</v>
      </c>
      <c r="G9683" s="1" t="str">
        <f>IFERROR(__xludf.DUMMYFUNCTION("""COMPUTED_VALUE"""),"Java")</f>
        <v>Java</v>
      </c>
      <c r="H9683" s="1" t="str">
        <f>IFERROR(__xludf.DUMMYFUNCTION("""COMPUTED_VALUE"""),"Objective-C")</f>
        <v>Objective-C</v>
      </c>
    </row>
    <row r="9684">
      <c r="B9684" s="1" t="str">
        <f>IFERROR(__xludf.DUMMYFUNCTION("""COMPUTED_VALUE"""),"HTML/CSS;JavaScript")</f>
        <v>HTML/CSS;JavaScript</v>
      </c>
      <c r="E9684" s="1" t="str">
        <f>IFERROR(__xludf.DUMMYFUNCTION("UNIQUE(SPLIT(B9684,"";""))"),"HTML/CSS")</f>
        <v>HTML/CSS</v>
      </c>
      <c r="F9684" s="1" t="str">
        <f>IFERROR(__xludf.DUMMYFUNCTION("""COMPUTED_VALUE"""),"JavaScript")</f>
        <v>JavaScript</v>
      </c>
    </row>
    <row r="9685">
      <c r="B9685" s="1" t="str">
        <f>IFERROR(__xludf.DUMMYFUNCTION("""COMPUTED_VALUE"""),"C;C++;C#;HTML/CSS;Java;JavaScript;PHP;Python;R;SQL")</f>
        <v>C;C++;C#;HTML/CSS;Java;JavaScript;PHP;Python;R;SQL</v>
      </c>
      <c r="E9685" s="1" t="str">
        <f>IFERROR(__xludf.DUMMYFUNCTION("UNIQUE(SPLIT(B9685,"";""))"),"C")</f>
        <v>C</v>
      </c>
      <c r="F9685" s="1" t="str">
        <f>IFERROR(__xludf.DUMMYFUNCTION("""COMPUTED_VALUE"""),"C++")</f>
        <v>C++</v>
      </c>
      <c r="G9685" s="1" t="str">
        <f>IFERROR(__xludf.DUMMYFUNCTION("""COMPUTED_VALUE"""),"C#")</f>
        <v>C#</v>
      </c>
      <c r="H9685" s="1" t="str">
        <f>IFERROR(__xludf.DUMMYFUNCTION("""COMPUTED_VALUE"""),"HTML/CSS")</f>
        <v>HTML/CSS</v>
      </c>
      <c r="I9685" s="1" t="str">
        <f>IFERROR(__xludf.DUMMYFUNCTION("""COMPUTED_VALUE"""),"Java")</f>
        <v>Java</v>
      </c>
      <c r="J9685" s="1" t="str">
        <f>IFERROR(__xludf.DUMMYFUNCTION("""COMPUTED_VALUE"""),"JavaScript")</f>
        <v>JavaScript</v>
      </c>
      <c r="K9685" s="1" t="str">
        <f>IFERROR(__xludf.DUMMYFUNCTION("""COMPUTED_VALUE"""),"PHP")</f>
        <v>PHP</v>
      </c>
      <c r="L9685" s="1" t="str">
        <f>IFERROR(__xludf.DUMMYFUNCTION("""COMPUTED_VALUE"""),"Python")</f>
        <v>Python</v>
      </c>
      <c r="M9685" s="1" t="str">
        <f>IFERROR(__xludf.DUMMYFUNCTION("""COMPUTED_VALUE"""),"R")</f>
        <v>R</v>
      </c>
      <c r="N9685" s="1" t="str">
        <f>IFERROR(__xludf.DUMMYFUNCTION("""COMPUTED_VALUE"""),"SQL")</f>
        <v>SQL</v>
      </c>
    </row>
    <row r="9686">
      <c r="B9686" s="1" t="str">
        <f>IFERROR(__xludf.DUMMYFUNCTION("""COMPUTED_VALUE"""),"C;C++;Java;JavaScript;Kotlin")</f>
        <v>C;C++;Java;JavaScript;Kotlin</v>
      </c>
      <c r="E9686" s="1" t="str">
        <f>IFERROR(__xludf.DUMMYFUNCTION("UNIQUE(SPLIT(B9686,"";""))"),"C")</f>
        <v>C</v>
      </c>
      <c r="F9686" s="1" t="str">
        <f>IFERROR(__xludf.DUMMYFUNCTION("""COMPUTED_VALUE"""),"C++")</f>
        <v>C++</v>
      </c>
      <c r="G9686" s="1" t="str">
        <f>IFERROR(__xludf.DUMMYFUNCTION("""COMPUTED_VALUE"""),"Java")</f>
        <v>Java</v>
      </c>
      <c r="H9686" s="1" t="str">
        <f>IFERROR(__xludf.DUMMYFUNCTION("""COMPUTED_VALUE"""),"JavaScript")</f>
        <v>JavaScript</v>
      </c>
      <c r="I9686" s="1" t="str">
        <f>IFERROR(__xludf.DUMMYFUNCTION("""COMPUTED_VALUE"""),"Kotlin")</f>
        <v>Kotlin</v>
      </c>
    </row>
    <row r="9687">
      <c r="B9687" s="1" t="str">
        <f>IFERROR(__xludf.DUMMYFUNCTION("""COMPUTED_VALUE"""),"HTML/CSS;JavaScript;PHP")</f>
        <v>HTML/CSS;JavaScript;PHP</v>
      </c>
      <c r="E9687" s="1" t="str">
        <f>IFERROR(__xludf.DUMMYFUNCTION("UNIQUE(SPLIT(B9687,"";""))"),"HTML/CSS")</f>
        <v>HTML/CSS</v>
      </c>
      <c r="F9687" s="1" t="str">
        <f>IFERROR(__xludf.DUMMYFUNCTION("""COMPUTED_VALUE"""),"JavaScript")</f>
        <v>JavaScript</v>
      </c>
      <c r="G9687" s="1" t="str">
        <f>IFERROR(__xludf.DUMMYFUNCTION("""COMPUTED_VALUE"""),"PHP")</f>
        <v>PHP</v>
      </c>
    </row>
    <row r="9688">
      <c r="B9688" s="1" t="str">
        <f>IFERROR(__xludf.DUMMYFUNCTION("""COMPUTED_VALUE"""),"HTML/CSS;Java;JavaScript")</f>
        <v>HTML/CSS;Java;JavaScript</v>
      </c>
      <c r="E9688" s="1" t="str">
        <f>IFERROR(__xludf.DUMMYFUNCTION("UNIQUE(SPLIT(B9688,"";""))"),"HTML/CSS")</f>
        <v>HTML/CSS</v>
      </c>
      <c r="F9688" s="1" t="str">
        <f>IFERROR(__xludf.DUMMYFUNCTION("""COMPUTED_VALUE"""),"Java")</f>
        <v>Java</v>
      </c>
      <c r="G9688" s="1" t="str">
        <f>IFERROR(__xludf.DUMMYFUNCTION("""COMPUTED_VALUE"""),"JavaScript")</f>
        <v>JavaScript</v>
      </c>
    </row>
    <row r="9689">
      <c r="B9689" s="1" t="str">
        <f>IFERROR(__xludf.DUMMYFUNCTION("""COMPUTED_VALUE"""),"C#;HTML/CSS;JavaScript;PHP;Other(s):")</f>
        <v>C#;HTML/CSS;JavaScript;PHP;Other(s):</v>
      </c>
      <c r="E9689" s="1" t="str">
        <f>IFERROR(__xludf.DUMMYFUNCTION("UNIQUE(SPLIT(B9689,"";""))"),"C#")</f>
        <v>C#</v>
      </c>
      <c r="F9689" s="1" t="str">
        <f>IFERROR(__xludf.DUMMYFUNCTION("""COMPUTED_VALUE"""),"HTML/CSS")</f>
        <v>HTML/CSS</v>
      </c>
      <c r="G9689" s="1" t="str">
        <f>IFERROR(__xludf.DUMMYFUNCTION("""COMPUTED_VALUE"""),"JavaScript")</f>
        <v>JavaScript</v>
      </c>
      <c r="H9689" s="1" t="str">
        <f>IFERROR(__xludf.DUMMYFUNCTION("""COMPUTED_VALUE"""),"PHP")</f>
        <v>PHP</v>
      </c>
      <c r="I9689" s="1" t="str">
        <f>IFERROR(__xludf.DUMMYFUNCTION("""COMPUTED_VALUE"""),"Other(s):")</f>
        <v>Other(s):</v>
      </c>
    </row>
    <row r="9690">
      <c r="B9690" s="1" t="str">
        <f>IFERROR(__xludf.DUMMYFUNCTION("""COMPUTED_VALUE"""),"Bash/Shell/PowerShell;HTML/CSS;Java;JavaScript;Python;R;Scala;SQL;TypeScript")</f>
        <v>Bash/Shell/PowerShell;HTML/CSS;Java;JavaScript;Python;R;Scala;SQL;TypeScript</v>
      </c>
      <c r="E9690" s="1" t="str">
        <f>IFERROR(__xludf.DUMMYFUNCTION("UNIQUE(SPLIT(B9690,"";""))"),"Bash/Shell/PowerShell")</f>
        <v>Bash/Shell/PowerShell</v>
      </c>
      <c r="F9690" s="1" t="str">
        <f>IFERROR(__xludf.DUMMYFUNCTION("""COMPUTED_VALUE"""),"HTML/CSS")</f>
        <v>HTML/CSS</v>
      </c>
      <c r="G9690" s="1" t="str">
        <f>IFERROR(__xludf.DUMMYFUNCTION("""COMPUTED_VALUE"""),"Java")</f>
        <v>Java</v>
      </c>
      <c r="H9690" s="1" t="str">
        <f>IFERROR(__xludf.DUMMYFUNCTION("""COMPUTED_VALUE"""),"JavaScript")</f>
        <v>JavaScript</v>
      </c>
      <c r="I9690" s="1" t="str">
        <f>IFERROR(__xludf.DUMMYFUNCTION("""COMPUTED_VALUE"""),"Python")</f>
        <v>Python</v>
      </c>
      <c r="J9690" s="1" t="str">
        <f>IFERROR(__xludf.DUMMYFUNCTION("""COMPUTED_VALUE"""),"R")</f>
        <v>R</v>
      </c>
      <c r="K9690" s="1" t="str">
        <f>IFERROR(__xludf.DUMMYFUNCTION("""COMPUTED_VALUE"""),"Scala")</f>
        <v>Scala</v>
      </c>
      <c r="L9690" s="1" t="str">
        <f>IFERROR(__xludf.DUMMYFUNCTION("""COMPUTED_VALUE"""),"SQL")</f>
        <v>SQL</v>
      </c>
      <c r="M9690" s="1" t="str">
        <f>IFERROR(__xludf.DUMMYFUNCTION("""COMPUTED_VALUE"""),"TypeScript")</f>
        <v>TypeScript</v>
      </c>
    </row>
    <row r="9691">
      <c r="B9691" s="1" t="str">
        <f>IFERROR(__xludf.DUMMYFUNCTION("""COMPUTED_VALUE"""),"HTML/CSS;Java")</f>
        <v>HTML/CSS;Java</v>
      </c>
      <c r="E9691" s="1" t="str">
        <f>IFERROR(__xludf.DUMMYFUNCTION("UNIQUE(SPLIT(B9691,"";""))"),"HTML/CSS")</f>
        <v>HTML/CSS</v>
      </c>
      <c r="F9691" s="1" t="str">
        <f>IFERROR(__xludf.DUMMYFUNCTION("""COMPUTED_VALUE"""),"Java")</f>
        <v>Java</v>
      </c>
    </row>
    <row r="9692">
      <c r="B9692" s="1" t="str">
        <f>IFERROR(__xludf.DUMMYFUNCTION("""COMPUTED_VALUE"""),"HTML/CSS;JavaScript;PHP")</f>
        <v>HTML/CSS;JavaScript;PHP</v>
      </c>
      <c r="E9692" s="1" t="str">
        <f>IFERROR(__xludf.DUMMYFUNCTION("UNIQUE(SPLIT(B9692,"";""))"),"HTML/CSS")</f>
        <v>HTML/CSS</v>
      </c>
      <c r="F9692" s="1" t="str">
        <f>IFERROR(__xludf.DUMMYFUNCTION("""COMPUTED_VALUE"""),"JavaScript")</f>
        <v>JavaScript</v>
      </c>
      <c r="G9692" s="1" t="str">
        <f>IFERROR(__xludf.DUMMYFUNCTION("""COMPUTED_VALUE"""),"PHP")</f>
        <v>PHP</v>
      </c>
    </row>
    <row r="9693">
      <c r="B9693" s="1" t="str">
        <f>IFERROR(__xludf.DUMMYFUNCTION("""COMPUTED_VALUE"""),"HTML/CSS;Java;JavaScript")</f>
        <v>HTML/CSS;Java;JavaScript</v>
      </c>
      <c r="E9693" s="1" t="str">
        <f>IFERROR(__xludf.DUMMYFUNCTION("UNIQUE(SPLIT(B9693,"";""))"),"HTML/CSS")</f>
        <v>HTML/CSS</v>
      </c>
      <c r="F9693" s="1" t="str">
        <f>IFERROR(__xludf.DUMMYFUNCTION("""COMPUTED_VALUE"""),"Java")</f>
        <v>Java</v>
      </c>
      <c r="G9693" s="1" t="str">
        <f>IFERROR(__xludf.DUMMYFUNCTION("""COMPUTED_VALUE"""),"JavaScript")</f>
        <v>JavaScript</v>
      </c>
    </row>
    <row r="9694">
      <c r="B9694" s="1" t="str">
        <f>IFERROR(__xludf.DUMMYFUNCTION("""COMPUTED_VALUE"""),"Assembly;Bash/Shell/PowerShell;C;C++;C#;HTML/CSS;Java;JavaScript;Python;SQL;TypeScript")</f>
        <v>Assembly;Bash/Shell/PowerShell;C;C++;C#;HTML/CSS;Java;JavaScript;Python;SQL;TypeScript</v>
      </c>
      <c r="E9694" s="1" t="str">
        <f>IFERROR(__xludf.DUMMYFUNCTION("UNIQUE(SPLIT(B9694,"";""))"),"Assembly")</f>
        <v>Assembly</v>
      </c>
      <c r="F9694" s="1" t="str">
        <f>IFERROR(__xludf.DUMMYFUNCTION("""COMPUTED_VALUE"""),"Bash/Shell/PowerShell")</f>
        <v>Bash/Shell/PowerShell</v>
      </c>
      <c r="G9694" s="1" t="str">
        <f>IFERROR(__xludf.DUMMYFUNCTION("""COMPUTED_VALUE"""),"C")</f>
        <v>C</v>
      </c>
      <c r="H9694" s="1" t="str">
        <f>IFERROR(__xludf.DUMMYFUNCTION("""COMPUTED_VALUE"""),"C++")</f>
        <v>C++</v>
      </c>
      <c r="I9694" s="1" t="str">
        <f>IFERROR(__xludf.DUMMYFUNCTION("""COMPUTED_VALUE"""),"C#")</f>
        <v>C#</v>
      </c>
      <c r="J9694" s="1" t="str">
        <f>IFERROR(__xludf.DUMMYFUNCTION("""COMPUTED_VALUE"""),"HTML/CSS")</f>
        <v>HTML/CSS</v>
      </c>
      <c r="K9694" s="1" t="str">
        <f>IFERROR(__xludf.DUMMYFUNCTION("""COMPUTED_VALUE"""),"Java")</f>
        <v>Java</v>
      </c>
      <c r="L9694" s="1" t="str">
        <f>IFERROR(__xludf.DUMMYFUNCTION("""COMPUTED_VALUE"""),"JavaScript")</f>
        <v>JavaScript</v>
      </c>
      <c r="M9694" s="1" t="str">
        <f>IFERROR(__xludf.DUMMYFUNCTION("""COMPUTED_VALUE"""),"Python")</f>
        <v>Python</v>
      </c>
      <c r="N9694" s="1" t="str">
        <f>IFERROR(__xludf.DUMMYFUNCTION("""COMPUTED_VALUE"""),"SQL")</f>
        <v>SQL</v>
      </c>
      <c r="O9694" s="1" t="str">
        <f>IFERROR(__xludf.DUMMYFUNCTION("""COMPUTED_VALUE"""),"TypeScript")</f>
        <v>TypeScript</v>
      </c>
    </row>
    <row r="9695">
      <c r="B9695" s="1" t="str">
        <f>IFERROR(__xludf.DUMMYFUNCTION("""COMPUTED_VALUE"""),"Bash/Shell/PowerShell;C;C++;HTML/CSS;Java;Python;Other(s):")</f>
        <v>Bash/Shell/PowerShell;C;C++;HTML/CSS;Java;Python;Other(s):</v>
      </c>
      <c r="E9695" s="1" t="str">
        <f>IFERROR(__xludf.DUMMYFUNCTION("UNIQUE(SPLIT(B9695,"";""))"),"Bash/Shell/PowerShell")</f>
        <v>Bash/Shell/PowerShell</v>
      </c>
      <c r="F9695" s="1" t="str">
        <f>IFERROR(__xludf.DUMMYFUNCTION("""COMPUTED_VALUE"""),"C")</f>
        <v>C</v>
      </c>
      <c r="G9695" s="1" t="str">
        <f>IFERROR(__xludf.DUMMYFUNCTION("""COMPUTED_VALUE"""),"C++")</f>
        <v>C++</v>
      </c>
      <c r="H9695" s="1" t="str">
        <f>IFERROR(__xludf.DUMMYFUNCTION("""COMPUTED_VALUE"""),"HTML/CSS")</f>
        <v>HTML/CSS</v>
      </c>
      <c r="I9695" s="1" t="str">
        <f>IFERROR(__xludf.DUMMYFUNCTION("""COMPUTED_VALUE"""),"Java")</f>
        <v>Java</v>
      </c>
      <c r="J9695" s="1" t="str">
        <f>IFERROR(__xludf.DUMMYFUNCTION("""COMPUTED_VALUE"""),"Python")</f>
        <v>Python</v>
      </c>
      <c r="K9695" s="1" t="str">
        <f>IFERROR(__xludf.DUMMYFUNCTION("""COMPUTED_VALUE"""),"Other(s):")</f>
        <v>Other(s):</v>
      </c>
    </row>
    <row r="9696">
      <c r="B9696" s="1" t="str">
        <f>IFERROR(__xludf.DUMMYFUNCTION("""COMPUTED_VALUE"""),"Bash/Shell/PowerShell;Go;HTML/CSS;JavaScript;Python;SQL")</f>
        <v>Bash/Shell/PowerShell;Go;HTML/CSS;JavaScript;Python;SQL</v>
      </c>
      <c r="E9696" s="1" t="str">
        <f>IFERROR(__xludf.DUMMYFUNCTION("UNIQUE(SPLIT(B9696,"";""))"),"Bash/Shell/PowerShell")</f>
        <v>Bash/Shell/PowerShell</v>
      </c>
      <c r="F9696" s="1" t="str">
        <f>IFERROR(__xludf.DUMMYFUNCTION("""COMPUTED_VALUE"""),"Go")</f>
        <v>Go</v>
      </c>
      <c r="G9696" s="1" t="str">
        <f>IFERROR(__xludf.DUMMYFUNCTION("""COMPUTED_VALUE"""),"HTML/CSS")</f>
        <v>HTML/CSS</v>
      </c>
      <c r="H9696" s="1" t="str">
        <f>IFERROR(__xludf.DUMMYFUNCTION("""COMPUTED_VALUE"""),"JavaScript")</f>
        <v>JavaScript</v>
      </c>
      <c r="I9696" s="1" t="str">
        <f>IFERROR(__xludf.DUMMYFUNCTION("""COMPUTED_VALUE"""),"Python")</f>
        <v>Python</v>
      </c>
      <c r="J9696" s="1" t="str">
        <f>IFERROR(__xludf.DUMMYFUNCTION("""COMPUTED_VALUE"""),"SQL")</f>
        <v>SQL</v>
      </c>
    </row>
    <row r="9697">
      <c r="B9697" s="1" t="str">
        <f>IFERROR(__xludf.DUMMYFUNCTION("""COMPUTED_VALUE"""),"C#;HTML/CSS;JavaScript;PHP;SQL;TypeScript")</f>
        <v>C#;HTML/CSS;JavaScript;PHP;SQL;TypeScript</v>
      </c>
      <c r="E9697" s="1" t="str">
        <f>IFERROR(__xludf.DUMMYFUNCTION("UNIQUE(SPLIT(B9697,"";""))"),"C#")</f>
        <v>C#</v>
      </c>
      <c r="F9697" s="1" t="str">
        <f>IFERROR(__xludf.DUMMYFUNCTION("""COMPUTED_VALUE"""),"HTML/CSS")</f>
        <v>HTML/CSS</v>
      </c>
      <c r="G9697" s="1" t="str">
        <f>IFERROR(__xludf.DUMMYFUNCTION("""COMPUTED_VALUE"""),"JavaScript")</f>
        <v>JavaScript</v>
      </c>
      <c r="H9697" s="1" t="str">
        <f>IFERROR(__xludf.DUMMYFUNCTION("""COMPUTED_VALUE"""),"PHP")</f>
        <v>PHP</v>
      </c>
      <c r="I9697" s="1" t="str">
        <f>IFERROR(__xludf.DUMMYFUNCTION("""COMPUTED_VALUE"""),"SQL")</f>
        <v>SQL</v>
      </c>
      <c r="J9697" s="1" t="str">
        <f>IFERROR(__xludf.DUMMYFUNCTION("""COMPUTED_VALUE"""),"TypeScript")</f>
        <v>TypeScript</v>
      </c>
    </row>
    <row r="9698">
      <c r="B9698" s="1" t="str">
        <f>IFERROR(__xludf.DUMMYFUNCTION("""COMPUTED_VALUE"""),"Bash/Shell/PowerShell;Java;Python;Rust")</f>
        <v>Bash/Shell/PowerShell;Java;Python;Rust</v>
      </c>
      <c r="E9698" s="1" t="str">
        <f>IFERROR(__xludf.DUMMYFUNCTION("UNIQUE(SPLIT(B9698,"";""))"),"Bash/Shell/PowerShell")</f>
        <v>Bash/Shell/PowerShell</v>
      </c>
      <c r="F9698" s="1" t="str">
        <f>IFERROR(__xludf.DUMMYFUNCTION("""COMPUTED_VALUE"""),"Java")</f>
        <v>Java</v>
      </c>
      <c r="G9698" s="1" t="str">
        <f>IFERROR(__xludf.DUMMYFUNCTION("""COMPUTED_VALUE"""),"Python")</f>
        <v>Python</v>
      </c>
      <c r="H9698" s="1" t="str">
        <f>IFERROR(__xludf.DUMMYFUNCTION("""COMPUTED_VALUE"""),"Rust")</f>
        <v>Rust</v>
      </c>
    </row>
    <row r="9699">
      <c r="B9699" s="1" t="str">
        <f>IFERROR(__xludf.DUMMYFUNCTION("""COMPUTED_VALUE"""),"C#")</f>
        <v>C#</v>
      </c>
      <c r="E9699" s="1" t="str">
        <f>IFERROR(__xludf.DUMMYFUNCTION("UNIQUE(SPLIT(B9699,"";""))"),"C#")</f>
        <v>C#</v>
      </c>
    </row>
    <row r="9700">
      <c r="B9700" s="1" t="str">
        <f>IFERROR(__xludf.DUMMYFUNCTION("""COMPUTED_VALUE"""),"Bash/Shell/PowerShell;C;HTML/CSS;JavaScript;PHP;Python;SQL;TypeScript")</f>
        <v>Bash/Shell/PowerShell;C;HTML/CSS;JavaScript;PHP;Python;SQL;TypeScript</v>
      </c>
      <c r="E9700" s="1" t="str">
        <f>IFERROR(__xludf.DUMMYFUNCTION("UNIQUE(SPLIT(B9700,"";""))"),"Bash/Shell/PowerShell")</f>
        <v>Bash/Shell/PowerShell</v>
      </c>
      <c r="F9700" s="1" t="str">
        <f>IFERROR(__xludf.DUMMYFUNCTION("""COMPUTED_VALUE"""),"C")</f>
        <v>C</v>
      </c>
      <c r="G9700" s="1" t="str">
        <f>IFERROR(__xludf.DUMMYFUNCTION("""COMPUTED_VALUE"""),"HTML/CSS")</f>
        <v>HTML/CSS</v>
      </c>
      <c r="H9700" s="1" t="str">
        <f>IFERROR(__xludf.DUMMYFUNCTION("""COMPUTED_VALUE"""),"JavaScript")</f>
        <v>JavaScript</v>
      </c>
      <c r="I9700" s="1" t="str">
        <f>IFERROR(__xludf.DUMMYFUNCTION("""COMPUTED_VALUE"""),"PHP")</f>
        <v>PHP</v>
      </c>
      <c r="J9700" s="1" t="str">
        <f>IFERROR(__xludf.DUMMYFUNCTION("""COMPUTED_VALUE"""),"Python")</f>
        <v>Python</v>
      </c>
      <c r="K9700" s="1" t="str">
        <f>IFERROR(__xludf.DUMMYFUNCTION("""COMPUTED_VALUE"""),"SQL")</f>
        <v>SQL</v>
      </c>
      <c r="L9700" s="1" t="str">
        <f>IFERROR(__xludf.DUMMYFUNCTION("""COMPUTED_VALUE"""),"TypeScript")</f>
        <v>TypeScript</v>
      </c>
    </row>
    <row r="9701">
      <c r="B9701" s="1" t="str">
        <f>IFERROR(__xludf.DUMMYFUNCTION("""COMPUTED_VALUE"""),"C++;HTML/CSS;JavaScript;Python")</f>
        <v>C++;HTML/CSS;JavaScript;Python</v>
      </c>
      <c r="E9701" s="1" t="str">
        <f>IFERROR(__xludf.DUMMYFUNCTION("UNIQUE(SPLIT(B9701,"";""))"),"C++")</f>
        <v>C++</v>
      </c>
      <c r="F9701" s="1" t="str">
        <f>IFERROR(__xludf.DUMMYFUNCTION("""COMPUTED_VALUE"""),"HTML/CSS")</f>
        <v>HTML/CSS</v>
      </c>
      <c r="G9701" s="1" t="str">
        <f>IFERROR(__xludf.DUMMYFUNCTION("""COMPUTED_VALUE"""),"JavaScript")</f>
        <v>JavaScript</v>
      </c>
      <c r="H9701" s="1" t="str">
        <f>IFERROR(__xludf.DUMMYFUNCTION("""COMPUTED_VALUE"""),"Python")</f>
        <v>Python</v>
      </c>
    </row>
    <row r="9702">
      <c r="B9702" s="1" t="str">
        <f>IFERROR(__xludf.DUMMYFUNCTION("""COMPUTED_VALUE"""),"Bash/Shell/PowerShell;HTML/CSS;Java;JavaScript;PHP;Scala;SQL")</f>
        <v>Bash/Shell/PowerShell;HTML/CSS;Java;JavaScript;PHP;Scala;SQL</v>
      </c>
      <c r="E9702" s="1" t="str">
        <f>IFERROR(__xludf.DUMMYFUNCTION("UNIQUE(SPLIT(B9702,"";""))"),"Bash/Shell/PowerShell")</f>
        <v>Bash/Shell/PowerShell</v>
      </c>
      <c r="F9702" s="1" t="str">
        <f>IFERROR(__xludf.DUMMYFUNCTION("""COMPUTED_VALUE"""),"HTML/CSS")</f>
        <v>HTML/CSS</v>
      </c>
      <c r="G9702" s="1" t="str">
        <f>IFERROR(__xludf.DUMMYFUNCTION("""COMPUTED_VALUE"""),"Java")</f>
        <v>Java</v>
      </c>
      <c r="H9702" s="1" t="str">
        <f>IFERROR(__xludf.DUMMYFUNCTION("""COMPUTED_VALUE"""),"JavaScript")</f>
        <v>JavaScript</v>
      </c>
      <c r="I9702" s="1" t="str">
        <f>IFERROR(__xludf.DUMMYFUNCTION("""COMPUTED_VALUE"""),"PHP")</f>
        <v>PHP</v>
      </c>
      <c r="J9702" s="1" t="str">
        <f>IFERROR(__xludf.DUMMYFUNCTION("""COMPUTED_VALUE"""),"Scala")</f>
        <v>Scala</v>
      </c>
      <c r="K9702" s="1" t="str">
        <f>IFERROR(__xludf.DUMMYFUNCTION("""COMPUTED_VALUE"""),"SQL")</f>
        <v>SQL</v>
      </c>
    </row>
    <row r="9703">
      <c r="B9703" s="1" t="str">
        <f>IFERROR(__xludf.DUMMYFUNCTION("""COMPUTED_VALUE"""),"Assembly;C;C++;C#;HTML/CSS;Java;Python")</f>
        <v>Assembly;C;C++;C#;HTML/CSS;Java;Python</v>
      </c>
      <c r="E9703" s="1" t="str">
        <f>IFERROR(__xludf.DUMMYFUNCTION("UNIQUE(SPLIT(B9703,"";""))"),"Assembly")</f>
        <v>Assembly</v>
      </c>
      <c r="F9703" s="1" t="str">
        <f>IFERROR(__xludf.DUMMYFUNCTION("""COMPUTED_VALUE"""),"C")</f>
        <v>C</v>
      </c>
      <c r="G9703" s="1" t="str">
        <f>IFERROR(__xludf.DUMMYFUNCTION("""COMPUTED_VALUE"""),"C++")</f>
        <v>C++</v>
      </c>
      <c r="H9703" s="1" t="str">
        <f>IFERROR(__xludf.DUMMYFUNCTION("""COMPUTED_VALUE"""),"C#")</f>
        <v>C#</v>
      </c>
      <c r="I9703" s="1" t="str">
        <f>IFERROR(__xludf.DUMMYFUNCTION("""COMPUTED_VALUE"""),"HTML/CSS")</f>
        <v>HTML/CSS</v>
      </c>
      <c r="J9703" s="1" t="str">
        <f>IFERROR(__xludf.DUMMYFUNCTION("""COMPUTED_VALUE"""),"Java")</f>
        <v>Java</v>
      </c>
      <c r="K9703" s="1" t="str">
        <f>IFERROR(__xludf.DUMMYFUNCTION("""COMPUTED_VALUE"""),"Python")</f>
        <v>Python</v>
      </c>
    </row>
    <row r="9704">
      <c r="B9704" s="1" t="str">
        <f>IFERROR(__xludf.DUMMYFUNCTION("""COMPUTED_VALUE"""),"Bash/Shell/PowerShell;Other(s):")</f>
        <v>Bash/Shell/PowerShell;Other(s):</v>
      </c>
      <c r="E9704" s="1" t="str">
        <f>IFERROR(__xludf.DUMMYFUNCTION("UNIQUE(SPLIT(B9704,"";""))"),"Bash/Shell/PowerShell")</f>
        <v>Bash/Shell/PowerShell</v>
      </c>
      <c r="F9704" s="1" t="str">
        <f>IFERROR(__xludf.DUMMYFUNCTION("""COMPUTED_VALUE"""),"Other(s):")</f>
        <v>Other(s):</v>
      </c>
    </row>
    <row r="9705">
      <c r="B9705" s="1" t="str">
        <f>IFERROR(__xludf.DUMMYFUNCTION("""COMPUTED_VALUE"""),"Bash/Shell/PowerShell;C;C++;HTML/CSS;JavaScript;Python;SQL")</f>
        <v>Bash/Shell/PowerShell;C;C++;HTML/CSS;JavaScript;Python;SQL</v>
      </c>
      <c r="E9705" s="1" t="str">
        <f>IFERROR(__xludf.DUMMYFUNCTION("UNIQUE(SPLIT(B9705,"";""))"),"Bash/Shell/PowerShell")</f>
        <v>Bash/Shell/PowerShell</v>
      </c>
      <c r="F9705" s="1" t="str">
        <f>IFERROR(__xludf.DUMMYFUNCTION("""COMPUTED_VALUE"""),"C")</f>
        <v>C</v>
      </c>
      <c r="G9705" s="1" t="str">
        <f>IFERROR(__xludf.DUMMYFUNCTION("""COMPUTED_VALUE"""),"C++")</f>
        <v>C++</v>
      </c>
      <c r="H9705" s="1" t="str">
        <f>IFERROR(__xludf.DUMMYFUNCTION("""COMPUTED_VALUE"""),"HTML/CSS")</f>
        <v>HTML/CSS</v>
      </c>
      <c r="I9705" s="1" t="str">
        <f>IFERROR(__xludf.DUMMYFUNCTION("""COMPUTED_VALUE"""),"JavaScript")</f>
        <v>JavaScript</v>
      </c>
      <c r="J9705" s="1" t="str">
        <f>IFERROR(__xludf.DUMMYFUNCTION("""COMPUTED_VALUE"""),"Python")</f>
        <v>Python</v>
      </c>
      <c r="K9705" s="1" t="str">
        <f>IFERROR(__xludf.DUMMYFUNCTION("""COMPUTED_VALUE"""),"SQL")</f>
        <v>SQL</v>
      </c>
    </row>
    <row r="9706">
      <c r="B9706" s="1" t="str">
        <f>IFERROR(__xludf.DUMMYFUNCTION("""COMPUTED_VALUE"""),"C#;SQL")</f>
        <v>C#;SQL</v>
      </c>
      <c r="E9706" s="1" t="str">
        <f>IFERROR(__xludf.DUMMYFUNCTION("UNIQUE(SPLIT(B9706,"";""))"),"C#")</f>
        <v>C#</v>
      </c>
      <c r="F9706" s="1" t="str">
        <f>IFERROR(__xludf.DUMMYFUNCTION("""COMPUTED_VALUE"""),"SQL")</f>
        <v>SQL</v>
      </c>
    </row>
    <row r="9707">
      <c r="B9707" s="1" t="str">
        <f>IFERROR(__xludf.DUMMYFUNCTION("""COMPUTED_VALUE"""),"Python;R;Scala;SQL")</f>
        <v>Python;R;Scala;SQL</v>
      </c>
      <c r="E9707" s="1" t="str">
        <f>IFERROR(__xludf.DUMMYFUNCTION("UNIQUE(SPLIT(B9707,"";""))"),"Python")</f>
        <v>Python</v>
      </c>
      <c r="F9707" s="1" t="str">
        <f>IFERROR(__xludf.DUMMYFUNCTION("""COMPUTED_VALUE"""),"R")</f>
        <v>R</v>
      </c>
      <c r="G9707" s="1" t="str">
        <f>IFERROR(__xludf.DUMMYFUNCTION("""COMPUTED_VALUE"""),"Scala")</f>
        <v>Scala</v>
      </c>
      <c r="H9707" s="1" t="str">
        <f>IFERROR(__xludf.DUMMYFUNCTION("""COMPUTED_VALUE"""),"SQL")</f>
        <v>SQL</v>
      </c>
    </row>
    <row r="9708">
      <c r="B9708" s="1" t="str">
        <f>IFERROR(__xludf.DUMMYFUNCTION("""COMPUTED_VALUE"""),"Bash/Shell/PowerShell;C#;HTML/CSS;Java;JavaScript;Kotlin;Objective-C;PHP;Ruby;SQL;Swift;TypeScript")</f>
        <v>Bash/Shell/PowerShell;C#;HTML/CSS;Java;JavaScript;Kotlin;Objective-C;PHP;Ruby;SQL;Swift;TypeScript</v>
      </c>
      <c r="E9708" s="1" t="str">
        <f>IFERROR(__xludf.DUMMYFUNCTION("UNIQUE(SPLIT(B9708,"";""))"),"Bash/Shell/PowerShell")</f>
        <v>Bash/Shell/PowerShell</v>
      </c>
      <c r="F9708" s="1" t="str">
        <f>IFERROR(__xludf.DUMMYFUNCTION("""COMPUTED_VALUE"""),"C#")</f>
        <v>C#</v>
      </c>
      <c r="G9708" s="1" t="str">
        <f>IFERROR(__xludf.DUMMYFUNCTION("""COMPUTED_VALUE"""),"HTML/CSS")</f>
        <v>HTML/CSS</v>
      </c>
      <c r="H9708" s="1" t="str">
        <f>IFERROR(__xludf.DUMMYFUNCTION("""COMPUTED_VALUE"""),"Java")</f>
        <v>Java</v>
      </c>
      <c r="I9708" s="1" t="str">
        <f>IFERROR(__xludf.DUMMYFUNCTION("""COMPUTED_VALUE"""),"JavaScript")</f>
        <v>JavaScript</v>
      </c>
      <c r="J9708" s="1" t="str">
        <f>IFERROR(__xludf.DUMMYFUNCTION("""COMPUTED_VALUE"""),"Kotlin")</f>
        <v>Kotlin</v>
      </c>
      <c r="K9708" s="1" t="str">
        <f>IFERROR(__xludf.DUMMYFUNCTION("""COMPUTED_VALUE"""),"Objective-C")</f>
        <v>Objective-C</v>
      </c>
      <c r="L9708" s="1" t="str">
        <f>IFERROR(__xludf.DUMMYFUNCTION("""COMPUTED_VALUE"""),"PHP")</f>
        <v>PHP</v>
      </c>
      <c r="M9708" s="1" t="str">
        <f>IFERROR(__xludf.DUMMYFUNCTION("""COMPUTED_VALUE"""),"Ruby")</f>
        <v>Ruby</v>
      </c>
      <c r="N9708" s="1" t="str">
        <f>IFERROR(__xludf.DUMMYFUNCTION("""COMPUTED_VALUE"""),"SQL")</f>
        <v>SQL</v>
      </c>
      <c r="O9708" s="1" t="str">
        <f>IFERROR(__xludf.DUMMYFUNCTION("""COMPUTED_VALUE"""),"Swift")</f>
        <v>Swift</v>
      </c>
      <c r="P9708" s="1" t="str">
        <f>IFERROR(__xludf.DUMMYFUNCTION("""COMPUTED_VALUE"""),"TypeScript")</f>
        <v>TypeScript</v>
      </c>
    </row>
    <row r="9709">
      <c r="B9709" s="1" t="str">
        <f>IFERROR(__xludf.DUMMYFUNCTION("""COMPUTED_VALUE"""),"Bash/Shell/PowerShell;C#;HTML/CSS;JavaScript;SQL")</f>
        <v>Bash/Shell/PowerShell;C#;HTML/CSS;JavaScript;SQL</v>
      </c>
      <c r="E9709" s="1" t="str">
        <f>IFERROR(__xludf.DUMMYFUNCTION("UNIQUE(SPLIT(B9709,"";""))"),"Bash/Shell/PowerShell")</f>
        <v>Bash/Shell/PowerShell</v>
      </c>
      <c r="F9709" s="1" t="str">
        <f>IFERROR(__xludf.DUMMYFUNCTION("""COMPUTED_VALUE"""),"C#")</f>
        <v>C#</v>
      </c>
      <c r="G9709" s="1" t="str">
        <f>IFERROR(__xludf.DUMMYFUNCTION("""COMPUTED_VALUE"""),"HTML/CSS")</f>
        <v>HTML/CSS</v>
      </c>
      <c r="H9709" s="1" t="str">
        <f>IFERROR(__xludf.DUMMYFUNCTION("""COMPUTED_VALUE"""),"JavaScript")</f>
        <v>JavaScript</v>
      </c>
      <c r="I9709" s="1" t="str">
        <f>IFERROR(__xludf.DUMMYFUNCTION("""COMPUTED_VALUE"""),"SQL")</f>
        <v>SQL</v>
      </c>
    </row>
    <row r="9710">
      <c r="B9710" s="1" t="str">
        <f>IFERROR(__xludf.DUMMYFUNCTION("""COMPUTED_VALUE"""),"C++;HTML/CSS;Python")</f>
        <v>C++;HTML/CSS;Python</v>
      </c>
      <c r="E9710" s="1" t="str">
        <f>IFERROR(__xludf.DUMMYFUNCTION("UNIQUE(SPLIT(B9710,"";""))"),"C++")</f>
        <v>C++</v>
      </c>
      <c r="F9710" s="1" t="str">
        <f>IFERROR(__xludf.DUMMYFUNCTION("""COMPUTED_VALUE"""),"HTML/CSS")</f>
        <v>HTML/CSS</v>
      </c>
      <c r="G9710" s="1" t="str">
        <f>IFERROR(__xludf.DUMMYFUNCTION("""COMPUTED_VALUE"""),"Python")</f>
        <v>Python</v>
      </c>
    </row>
    <row r="9711">
      <c r="B9711" s="1" t="str">
        <f>IFERROR(__xludf.DUMMYFUNCTION("""COMPUTED_VALUE"""),"C#;HTML/CSS;Java;JavaScript;SQL;Swift")</f>
        <v>C#;HTML/CSS;Java;JavaScript;SQL;Swift</v>
      </c>
      <c r="E9711" s="1" t="str">
        <f>IFERROR(__xludf.DUMMYFUNCTION("UNIQUE(SPLIT(B9711,"";""))"),"C#")</f>
        <v>C#</v>
      </c>
      <c r="F9711" s="1" t="str">
        <f>IFERROR(__xludf.DUMMYFUNCTION("""COMPUTED_VALUE"""),"HTML/CSS")</f>
        <v>HTML/CSS</v>
      </c>
      <c r="G9711" s="1" t="str">
        <f>IFERROR(__xludf.DUMMYFUNCTION("""COMPUTED_VALUE"""),"Java")</f>
        <v>Java</v>
      </c>
      <c r="H9711" s="1" t="str">
        <f>IFERROR(__xludf.DUMMYFUNCTION("""COMPUTED_VALUE"""),"JavaScript")</f>
        <v>JavaScript</v>
      </c>
      <c r="I9711" s="1" t="str">
        <f>IFERROR(__xludf.DUMMYFUNCTION("""COMPUTED_VALUE"""),"SQL")</f>
        <v>SQL</v>
      </c>
      <c r="J9711" s="1" t="str">
        <f>IFERROR(__xludf.DUMMYFUNCTION("""COMPUTED_VALUE"""),"Swift")</f>
        <v>Swift</v>
      </c>
    </row>
    <row r="9712">
      <c r="B9712" s="1" t="str">
        <f>IFERROR(__xludf.DUMMYFUNCTION("""COMPUTED_VALUE"""),"HTML/CSS;JavaScript;PHP")</f>
        <v>HTML/CSS;JavaScript;PHP</v>
      </c>
      <c r="E9712" s="1" t="str">
        <f>IFERROR(__xludf.DUMMYFUNCTION("UNIQUE(SPLIT(B9712,"";""))"),"HTML/CSS")</f>
        <v>HTML/CSS</v>
      </c>
      <c r="F9712" s="1" t="str">
        <f>IFERROR(__xludf.DUMMYFUNCTION("""COMPUTED_VALUE"""),"JavaScript")</f>
        <v>JavaScript</v>
      </c>
      <c r="G9712" s="1" t="str">
        <f>IFERROR(__xludf.DUMMYFUNCTION("""COMPUTED_VALUE"""),"PHP")</f>
        <v>PHP</v>
      </c>
    </row>
    <row r="9713">
      <c r="B9713" s="1" t="str">
        <f>IFERROR(__xludf.DUMMYFUNCTION("""COMPUTED_VALUE"""),"C++;Python")</f>
        <v>C++;Python</v>
      </c>
      <c r="E9713" s="1" t="str">
        <f>IFERROR(__xludf.DUMMYFUNCTION("UNIQUE(SPLIT(B9713,"";""))"),"C++")</f>
        <v>C++</v>
      </c>
      <c r="F9713" s="1" t="str">
        <f>IFERROR(__xludf.DUMMYFUNCTION("""COMPUTED_VALUE"""),"Python")</f>
        <v>Python</v>
      </c>
    </row>
    <row r="9714">
      <c r="B9714" s="1" t="str">
        <f>IFERROR(__xludf.DUMMYFUNCTION("""COMPUTED_VALUE"""),"C#;HTML/CSS;JavaScript;Python;SQL;TypeScript")</f>
        <v>C#;HTML/CSS;JavaScript;Python;SQL;TypeScript</v>
      </c>
      <c r="E9714" s="1" t="str">
        <f>IFERROR(__xludf.DUMMYFUNCTION("UNIQUE(SPLIT(B9714,"";""))"),"C#")</f>
        <v>C#</v>
      </c>
      <c r="F9714" s="1" t="str">
        <f>IFERROR(__xludf.DUMMYFUNCTION("""COMPUTED_VALUE"""),"HTML/CSS")</f>
        <v>HTML/CSS</v>
      </c>
      <c r="G9714" s="1" t="str">
        <f>IFERROR(__xludf.DUMMYFUNCTION("""COMPUTED_VALUE"""),"JavaScript")</f>
        <v>JavaScript</v>
      </c>
      <c r="H9714" s="1" t="str">
        <f>IFERROR(__xludf.DUMMYFUNCTION("""COMPUTED_VALUE"""),"Python")</f>
        <v>Python</v>
      </c>
      <c r="I9714" s="1" t="str">
        <f>IFERROR(__xludf.DUMMYFUNCTION("""COMPUTED_VALUE"""),"SQL")</f>
        <v>SQL</v>
      </c>
      <c r="J9714" s="1" t="str">
        <f>IFERROR(__xludf.DUMMYFUNCTION("""COMPUTED_VALUE"""),"TypeScript")</f>
        <v>TypeScript</v>
      </c>
    </row>
    <row r="9715">
      <c r="B9715" s="1" t="str">
        <f>IFERROR(__xludf.DUMMYFUNCTION("""COMPUTED_VALUE"""),"Scala;TypeScript")</f>
        <v>Scala;TypeScript</v>
      </c>
      <c r="E9715" s="1" t="str">
        <f>IFERROR(__xludf.DUMMYFUNCTION("UNIQUE(SPLIT(B9715,"";""))"),"Scala")</f>
        <v>Scala</v>
      </c>
      <c r="F9715" s="1" t="str">
        <f>IFERROR(__xludf.DUMMYFUNCTION("""COMPUTED_VALUE"""),"TypeScript")</f>
        <v>TypeScript</v>
      </c>
    </row>
    <row r="9716">
      <c r="B9716" s="1" t="str">
        <f>IFERROR(__xludf.DUMMYFUNCTION("""COMPUTED_VALUE"""),"C;C++;C#;HTML/CSS;Java;JavaScript;PHP;Python;R;SQL")</f>
        <v>C;C++;C#;HTML/CSS;Java;JavaScript;PHP;Python;R;SQL</v>
      </c>
      <c r="E9716" s="1" t="str">
        <f>IFERROR(__xludf.DUMMYFUNCTION("UNIQUE(SPLIT(B9716,"";""))"),"C")</f>
        <v>C</v>
      </c>
      <c r="F9716" s="1" t="str">
        <f>IFERROR(__xludf.DUMMYFUNCTION("""COMPUTED_VALUE"""),"C++")</f>
        <v>C++</v>
      </c>
      <c r="G9716" s="1" t="str">
        <f>IFERROR(__xludf.DUMMYFUNCTION("""COMPUTED_VALUE"""),"C#")</f>
        <v>C#</v>
      </c>
      <c r="H9716" s="1" t="str">
        <f>IFERROR(__xludf.DUMMYFUNCTION("""COMPUTED_VALUE"""),"HTML/CSS")</f>
        <v>HTML/CSS</v>
      </c>
      <c r="I9716" s="1" t="str">
        <f>IFERROR(__xludf.DUMMYFUNCTION("""COMPUTED_VALUE"""),"Java")</f>
        <v>Java</v>
      </c>
      <c r="J9716" s="1" t="str">
        <f>IFERROR(__xludf.DUMMYFUNCTION("""COMPUTED_VALUE"""),"JavaScript")</f>
        <v>JavaScript</v>
      </c>
      <c r="K9716" s="1" t="str">
        <f>IFERROR(__xludf.DUMMYFUNCTION("""COMPUTED_VALUE"""),"PHP")</f>
        <v>PHP</v>
      </c>
      <c r="L9716" s="1" t="str">
        <f>IFERROR(__xludf.DUMMYFUNCTION("""COMPUTED_VALUE"""),"Python")</f>
        <v>Python</v>
      </c>
      <c r="M9716" s="1" t="str">
        <f>IFERROR(__xludf.DUMMYFUNCTION("""COMPUTED_VALUE"""),"R")</f>
        <v>R</v>
      </c>
      <c r="N9716" s="1" t="str">
        <f>IFERROR(__xludf.DUMMYFUNCTION("""COMPUTED_VALUE"""),"SQL")</f>
        <v>SQL</v>
      </c>
    </row>
    <row r="9717">
      <c r="B9717" s="1" t="str">
        <f>IFERROR(__xludf.DUMMYFUNCTION("""COMPUTED_VALUE"""),"C;C++;C#")</f>
        <v>C;C++;C#</v>
      </c>
      <c r="E9717" s="1" t="str">
        <f>IFERROR(__xludf.DUMMYFUNCTION("UNIQUE(SPLIT(B9717,"";""))"),"C")</f>
        <v>C</v>
      </c>
      <c r="F9717" s="1" t="str">
        <f>IFERROR(__xludf.DUMMYFUNCTION("""COMPUTED_VALUE"""),"C++")</f>
        <v>C++</v>
      </c>
      <c r="G9717" s="1" t="str">
        <f>IFERROR(__xludf.DUMMYFUNCTION("""COMPUTED_VALUE"""),"C#")</f>
        <v>C#</v>
      </c>
    </row>
    <row r="9718">
      <c r="B9718" s="1" t="str">
        <f>IFERROR(__xludf.DUMMYFUNCTION("""COMPUTED_VALUE"""),"HTML/CSS;Java;JavaScript;Python")</f>
        <v>HTML/CSS;Java;JavaScript;Python</v>
      </c>
      <c r="E9718" s="1" t="str">
        <f>IFERROR(__xludf.DUMMYFUNCTION("UNIQUE(SPLIT(B9718,"";""))"),"HTML/CSS")</f>
        <v>HTML/CSS</v>
      </c>
      <c r="F9718" s="1" t="str">
        <f>IFERROR(__xludf.DUMMYFUNCTION("""COMPUTED_VALUE"""),"Java")</f>
        <v>Java</v>
      </c>
      <c r="G9718" s="1" t="str">
        <f>IFERROR(__xludf.DUMMYFUNCTION("""COMPUTED_VALUE"""),"JavaScript")</f>
        <v>JavaScript</v>
      </c>
      <c r="H9718" s="1" t="str">
        <f>IFERROR(__xludf.DUMMYFUNCTION("""COMPUTED_VALUE"""),"Python")</f>
        <v>Python</v>
      </c>
    </row>
    <row r="9719">
      <c r="B9719" s="1" t="str">
        <f>IFERROR(__xludf.DUMMYFUNCTION("""COMPUTED_VALUE"""),"C#;HTML/CSS;JavaScript;Python;SQL;VBA")</f>
        <v>C#;HTML/CSS;JavaScript;Python;SQL;VBA</v>
      </c>
      <c r="E9719" s="1" t="str">
        <f>IFERROR(__xludf.DUMMYFUNCTION("UNIQUE(SPLIT(B9719,"";""))"),"C#")</f>
        <v>C#</v>
      </c>
      <c r="F9719" s="1" t="str">
        <f>IFERROR(__xludf.DUMMYFUNCTION("""COMPUTED_VALUE"""),"HTML/CSS")</f>
        <v>HTML/CSS</v>
      </c>
      <c r="G9719" s="1" t="str">
        <f>IFERROR(__xludf.DUMMYFUNCTION("""COMPUTED_VALUE"""),"JavaScript")</f>
        <v>JavaScript</v>
      </c>
      <c r="H9719" s="1" t="str">
        <f>IFERROR(__xludf.DUMMYFUNCTION("""COMPUTED_VALUE"""),"Python")</f>
        <v>Python</v>
      </c>
      <c r="I9719" s="1" t="str">
        <f>IFERROR(__xludf.DUMMYFUNCTION("""COMPUTED_VALUE"""),"SQL")</f>
        <v>SQL</v>
      </c>
      <c r="J9719" s="1" t="str">
        <f>IFERROR(__xludf.DUMMYFUNCTION("""COMPUTED_VALUE"""),"VBA")</f>
        <v>VBA</v>
      </c>
    </row>
    <row r="9720">
      <c r="B9720" s="1" t="str">
        <f>IFERROR(__xludf.DUMMYFUNCTION("""COMPUTED_VALUE"""),"C;C#;Clojure;HTML/CSS;JavaScript;Python;TypeScript")</f>
        <v>C;C#;Clojure;HTML/CSS;JavaScript;Python;TypeScript</v>
      </c>
      <c r="E9720" s="1" t="str">
        <f>IFERROR(__xludf.DUMMYFUNCTION("UNIQUE(SPLIT(B9720,"";""))"),"C")</f>
        <v>C</v>
      </c>
      <c r="F9720" s="1" t="str">
        <f>IFERROR(__xludf.DUMMYFUNCTION("""COMPUTED_VALUE"""),"C#")</f>
        <v>C#</v>
      </c>
      <c r="G9720" s="1" t="str">
        <f>IFERROR(__xludf.DUMMYFUNCTION("""COMPUTED_VALUE"""),"Clojure")</f>
        <v>Clojure</v>
      </c>
      <c r="H9720" s="1" t="str">
        <f>IFERROR(__xludf.DUMMYFUNCTION("""COMPUTED_VALUE"""),"HTML/CSS")</f>
        <v>HTML/CSS</v>
      </c>
      <c r="I9720" s="1" t="str">
        <f>IFERROR(__xludf.DUMMYFUNCTION("""COMPUTED_VALUE"""),"JavaScript")</f>
        <v>JavaScript</v>
      </c>
      <c r="J9720" s="1" t="str">
        <f>IFERROR(__xludf.DUMMYFUNCTION("""COMPUTED_VALUE"""),"Python")</f>
        <v>Python</v>
      </c>
      <c r="K9720" s="1" t="str">
        <f>IFERROR(__xludf.DUMMYFUNCTION("""COMPUTED_VALUE"""),"TypeScript")</f>
        <v>TypeScript</v>
      </c>
    </row>
    <row r="9721">
      <c r="B9721" s="1" t="str">
        <f>IFERROR(__xludf.DUMMYFUNCTION("""COMPUTED_VALUE"""),"Bash/Shell/PowerShell;HTML/CSS;Java;JavaScript;TypeScript")</f>
        <v>Bash/Shell/PowerShell;HTML/CSS;Java;JavaScript;TypeScript</v>
      </c>
      <c r="E9721" s="1" t="str">
        <f>IFERROR(__xludf.DUMMYFUNCTION("UNIQUE(SPLIT(B9721,"";""))"),"Bash/Shell/PowerShell")</f>
        <v>Bash/Shell/PowerShell</v>
      </c>
      <c r="F9721" s="1" t="str">
        <f>IFERROR(__xludf.DUMMYFUNCTION("""COMPUTED_VALUE"""),"HTML/CSS")</f>
        <v>HTML/CSS</v>
      </c>
      <c r="G9721" s="1" t="str">
        <f>IFERROR(__xludf.DUMMYFUNCTION("""COMPUTED_VALUE"""),"Java")</f>
        <v>Java</v>
      </c>
      <c r="H9721" s="1" t="str">
        <f>IFERROR(__xludf.DUMMYFUNCTION("""COMPUTED_VALUE"""),"JavaScript")</f>
        <v>JavaScript</v>
      </c>
      <c r="I9721" s="1" t="str">
        <f>IFERROR(__xludf.DUMMYFUNCTION("""COMPUTED_VALUE"""),"TypeScript")</f>
        <v>TypeScript</v>
      </c>
    </row>
    <row r="9722">
      <c r="B9722" s="1" t="str">
        <f>IFERROR(__xludf.DUMMYFUNCTION("""COMPUTED_VALUE"""),"HTML/CSS;Java;SQL")</f>
        <v>HTML/CSS;Java;SQL</v>
      </c>
      <c r="E9722" s="1" t="str">
        <f>IFERROR(__xludf.DUMMYFUNCTION("UNIQUE(SPLIT(B9722,"";""))"),"HTML/CSS")</f>
        <v>HTML/CSS</v>
      </c>
      <c r="F9722" s="1" t="str">
        <f>IFERROR(__xludf.DUMMYFUNCTION("""COMPUTED_VALUE"""),"Java")</f>
        <v>Java</v>
      </c>
      <c r="G9722" s="1" t="str">
        <f>IFERROR(__xludf.DUMMYFUNCTION("""COMPUTED_VALUE"""),"SQL")</f>
        <v>SQL</v>
      </c>
    </row>
    <row r="9723">
      <c r="B9723" s="1" t="str">
        <f>IFERROR(__xludf.DUMMYFUNCTION("""COMPUTED_VALUE"""),"Bash/Shell/PowerShell;C;C++;C#;Java;SQL")</f>
        <v>Bash/Shell/PowerShell;C;C++;C#;Java;SQL</v>
      </c>
      <c r="E9723" s="1" t="str">
        <f>IFERROR(__xludf.DUMMYFUNCTION("UNIQUE(SPLIT(B9723,"";""))"),"Bash/Shell/PowerShell")</f>
        <v>Bash/Shell/PowerShell</v>
      </c>
      <c r="F9723" s="1" t="str">
        <f>IFERROR(__xludf.DUMMYFUNCTION("""COMPUTED_VALUE"""),"C")</f>
        <v>C</v>
      </c>
      <c r="G9723" s="1" t="str">
        <f>IFERROR(__xludf.DUMMYFUNCTION("""COMPUTED_VALUE"""),"C++")</f>
        <v>C++</v>
      </c>
      <c r="H9723" s="1" t="str">
        <f>IFERROR(__xludf.DUMMYFUNCTION("""COMPUTED_VALUE"""),"C#")</f>
        <v>C#</v>
      </c>
      <c r="I9723" s="1" t="str">
        <f>IFERROR(__xludf.DUMMYFUNCTION("""COMPUTED_VALUE"""),"Java")</f>
        <v>Java</v>
      </c>
      <c r="J9723" s="1" t="str">
        <f>IFERROR(__xludf.DUMMYFUNCTION("""COMPUTED_VALUE"""),"SQL")</f>
        <v>SQL</v>
      </c>
    </row>
    <row r="9724">
      <c r="B9724" s="1" t="str">
        <f>IFERROR(__xludf.DUMMYFUNCTION("""COMPUTED_VALUE"""),"Bash/Shell/PowerShell;HTML/CSS;Java;JavaScript;SQL")</f>
        <v>Bash/Shell/PowerShell;HTML/CSS;Java;JavaScript;SQL</v>
      </c>
      <c r="E9724" s="1" t="str">
        <f>IFERROR(__xludf.DUMMYFUNCTION("UNIQUE(SPLIT(B9724,"";""))"),"Bash/Shell/PowerShell")</f>
        <v>Bash/Shell/PowerShell</v>
      </c>
      <c r="F9724" s="1" t="str">
        <f>IFERROR(__xludf.DUMMYFUNCTION("""COMPUTED_VALUE"""),"HTML/CSS")</f>
        <v>HTML/CSS</v>
      </c>
      <c r="G9724" s="1" t="str">
        <f>IFERROR(__xludf.DUMMYFUNCTION("""COMPUTED_VALUE"""),"Java")</f>
        <v>Java</v>
      </c>
      <c r="H9724" s="1" t="str">
        <f>IFERROR(__xludf.DUMMYFUNCTION("""COMPUTED_VALUE"""),"JavaScript")</f>
        <v>JavaScript</v>
      </c>
      <c r="I9724" s="1" t="str">
        <f>IFERROR(__xludf.DUMMYFUNCTION("""COMPUTED_VALUE"""),"SQL")</f>
        <v>SQL</v>
      </c>
    </row>
    <row r="9725">
      <c r="B9725" s="1" t="str">
        <f>IFERROR(__xludf.DUMMYFUNCTION("""COMPUTED_VALUE"""),"HTML/CSS;Java;JavaScript;PHP;SQL;TypeScript")</f>
        <v>HTML/CSS;Java;JavaScript;PHP;SQL;TypeScript</v>
      </c>
      <c r="E9725" s="1" t="str">
        <f>IFERROR(__xludf.DUMMYFUNCTION("UNIQUE(SPLIT(B9725,"";""))"),"HTML/CSS")</f>
        <v>HTML/CSS</v>
      </c>
      <c r="F9725" s="1" t="str">
        <f>IFERROR(__xludf.DUMMYFUNCTION("""COMPUTED_VALUE"""),"Java")</f>
        <v>Java</v>
      </c>
      <c r="G9725" s="1" t="str">
        <f>IFERROR(__xludf.DUMMYFUNCTION("""COMPUTED_VALUE"""),"JavaScript")</f>
        <v>JavaScript</v>
      </c>
      <c r="H9725" s="1" t="str">
        <f>IFERROR(__xludf.DUMMYFUNCTION("""COMPUTED_VALUE"""),"PHP")</f>
        <v>PHP</v>
      </c>
      <c r="I9725" s="1" t="str">
        <f>IFERROR(__xludf.DUMMYFUNCTION("""COMPUTED_VALUE"""),"SQL")</f>
        <v>SQL</v>
      </c>
      <c r="J9725" s="1" t="str">
        <f>IFERROR(__xludf.DUMMYFUNCTION("""COMPUTED_VALUE"""),"TypeScript")</f>
        <v>TypeScript</v>
      </c>
    </row>
    <row r="9726">
      <c r="B9726" s="1" t="str">
        <f>IFERROR(__xludf.DUMMYFUNCTION("""COMPUTED_VALUE"""),"Bash/Shell/PowerShell;C;C++;Go;Objective-C;Python;Ruby;Swift")</f>
        <v>Bash/Shell/PowerShell;C;C++;Go;Objective-C;Python;Ruby;Swift</v>
      </c>
      <c r="E9726" s="1" t="str">
        <f>IFERROR(__xludf.DUMMYFUNCTION("UNIQUE(SPLIT(B9726,"";""))"),"Bash/Shell/PowerShell")</f>
        <v>Bash/Shell/PowerShell</v>
      </c>
      <c r="F9726" s="1" t="str">
        <f>IFERROR(__xludf.DUMMYFUNCTION("""COMPUTED_VALUE"""),"C")</f>
        <v>C</v>
      </c>
      <c r="G9726" s="1" t="str">
        <f>IFERROR(__xludf.DUMMYFUNCTION("""COMPUTED_VALUE"""),"C++")</f>
        <v>C++</v>
      </c>
      <c r="H9726" s="1" t="str">
        <f>IFERROR(__xludf.DUMMYFUNCTION("""COMPUTED_VALUE"""),"Go")</f>
        <v>Go</v>
      </c>
      <c r="I9726" s="1" t="str">
        <f>IFERROR(__xludf.DUMMYFUNCTION("""COMPUTED_VALUE"""),"Objective-C")</f>
        <v>Objective-C</v>
      </c>
      <c r="J9726" s="1" t="str">
        <f>IFERROR(__xludf.DUMMYFUNCTION("""COMPUTED_VALUE"""),"Python")</f>
        <v>Python</v>
      </c>
      <c r="K9726" s="1" t="str">
        <f>IFERROR(__xludf.DUMMYFUNCTION("""COMPUTED_VALUE"""),"Ruby")</f>
        <v>Ruby</v>
      </c>
      <c r="L9726" s="1" t="str">
        <f>IFERROR(__xludf.DUMMYFUNCTION("""COMPUTED_VALUE"""),"Swift")</f>
        <v>Swift</v>
      </c>
    </row>
    <row r="9727">
      <c r="B9727" s="1" t="str">
        <f>IFERROR(__xludf.DUMMYFUNCTION("""COMPUTED_VALUE"""),"JavaScript;Python;R;SQL;VBA")</f>
        <v>JavaScript;Python;R;SQL;VBA</v>
      </c>
      <c r="E9727" s="1" t="str">
        <f>IFERROR(__xludf.DUMMYFUNCTION("UNIQUE(SPLIT(B9727,"";""))"),"JavaScript")</f>
        <v>JavaScript</v>
      </c>
      <c r="F9727" s="1" t="str">
        <f>IFERROR(__xludf.DUMMYFUNCTION("""COMPUTED_VALUE"""),"Python")</f>
        <v>Python</v>
      </c>
      <c r="G9727" s="1" t="str">
        <f>IFERROR(__xludf.DUMMYFUNCTION("""COMPUTED_VALUE"""),"R")</f>
        <v>R</v>
      </c>
      <c r="H9727" s="1" t="str">
        <f>IFERROR(__xludf.DUMMYFUNCTION("""COMPUTED_VALUE"""),"SQL")</f>
        <v>SQL</v>
      </c>
      <c r="I9727" s="1" t="str">
        <f>IFERROR(__xludf.DUMMYFUNCTION("""COMPUTED_VALUE"""),"VBA")</f>
        <v>VBA</v>
      </c>
    </row>
    <row r="9728">
      <c r="B9728" s="1" t="str">
        <f>IFERROR(__xludf.DUMMYFUNCTION("""COMPUTED_VALUE"""),"Bash/Shell/PowerShell;Dart;HTML/CSS;JavaScript;PHP;SQL;TypeScript")</f>
        <v>Bash/Shell/PowerShell;Dart;HTML/CSS;JavaScript;PHP;SQL;TypeScript</v>
      </c>
      <c r="E9728" s="1" t="str">
        <f>IFERROR(__xludf.DUMMYFUNCTION("UNIQUE(SPLIT(B9728,"";""))"),"Bash/Shell/PowerShell")</f>
        <v>Bash/Shell/PowerShell</v>
      </c>
      <c r="F9728" s="1" t="str">
        <f>IFERROR(__xludf.DUMMYFUNCTION("""COMPUTED_VALUE"""),"Dart")</f>
        <v>Dart</v>
      </c>
      <c r="G9728" s="1" t="str">
        <f>IFERROR(__xludf.DUMMYFUNCTION("""COMPUTED_VALUE"""),"HTML/CSS")</f>
        <v>HTML/CSS</v>
      </c>
      <c r="H9728" s="1" t="str">
        <f>IFERROR(__xludf.DUMMYFUNCTION("""COMPUTED_VALUE"""),"JavaScript")</f>
        <v>JavaScript</v>
      </c>
      <c r="I9728" s="1" t="str">
        <f>IFERROR(__xludf.DUMMYFUNCTION("""COMPUTED_VALUE"""),"PHP")</f>
        <v>PHP</v>
      </c>
      <c r="J9728" s="1" t="str">
        <f>IFERROR(__xludf.DUMMYFUNCTION("""COMPUTED_VALUE"""),"SQL")</f>
        <v>SQL</v>
      </c>
      <c r="K9728" s="1" t="str">
        <f>IFERROR(__xludf.DUMMYFUNCTION("""COMPUTED_VALUE"""),"TypeScript")</f>
        <v>TypeScript</v>
      </c>
    </row>
    <row r="9729">
      <c r="B9729" s="1" t="str">
        <f>IFERROR(__xludf.DUMMYFUNCTION("""COMPUTED_VALUE"""),"C#;Java;Python")</f>
        <v>C#;Java;Python</v>
      </c>
      <c r="E9729" s="1" t="str">
        <f>IFERROR(__xludf.DUMMYFUNCTION("UNIQUE(SPLIT(B9729,"";""))"),"C#")</f>
        <v>C#</v>
      </c>
      <c r="F9729" s="1" t="str">
        <f>IFERROR(__xludf.DUMMYFUNCTION("""COMPUTED_VALUE"""),"Java")</f>
        <v>Java</v>
      </c>
      <c r="G9729" s="1" t="str">
        <f>IFERROR(__xludf.DUMMYFUNCTION("""COMPUTED_VALUE"""),"Python")</f>
        <v>Python</v>
      </c>
    </row>
    <row r="9730">
      <c r="B9730" s="1" t="str">
        <f>IFERROR(__xludf.DUMMYFUNCTION("""COMPUTED_VALUE"""),"HTML/CSS;JavaScript;PHP")</f>
        <v>HTML/CSS;JavaScript;PHP</v>
      </c>
      <c r="E9730" s="1" t="str">
        <f>IFERROR(__xludf.DUMMYFUNCTION("UNIQUE(SPLIT(B9730,"";""))"),"HTML/CSS")</f>
        <v>HTML/CSS</v>
      </c>
      <c r="F9730" s="1" t="str">
        <f>IFERROR(__xludf.DUMMYFUNCTION("""COMPUTED_VALUE"""),"JavaScript")</f>
        <v>JavaScript</v>
      </c>
      <c r="G9730" s="1" t="str">
        <f>IFERROR(__xludf.DUMMYFUNCTION("""COMPUTED_VALUE"""),"PHP")</f>
        <v>PHP</v>
      </c>
    </row>
    <row r="9731">
      <c r="B9731" s="1" t="str">
        <f>IFERROR(__xludf.DUMMYFUNCTION("""COMPUTED_VALUE"""),"Python;VBA")</f>
        <v>Python;VBA</v>
      </c>
      <c r="E9731" s="1" t="str">
        <f>IFERROR(__xludf.DUMMYFUNCTION("UNIQUE(SPLIT(B9731,"";""))"),"Python")</f>
        <v>Python</v>
      </c>
      <c r="F9731" s="1" t="str">
        <f>IFERROR(__xludf.DUMMYFUNCTION("""COMPUTED_VALUE"""),"VBA")</f>
        <v>VBA</v>
      </c>
    </row>
    <row r="9732">
      <c r="B9732" s="1" t="str">
        <f>IFERROR(__xludf.DUMMYFUNCTION("""COMPUTED_VALUE"""),"Clojure;HTML/CSS;Java;JavaScript;SQL")</f>
        <v>Clojure;HTML/CSS;Java;JavaScript;SQL</v>
      </c>
      <c r="E9732" s="1" t="str">
        <f>IFERROR(__xludf.DUMMYFUNCTION("UNIQUE(SPLIT(B9732,"";""))"),"Clojure")</f>
        <v>Clojure</v>
      </c>
      <c r="F9732" s="1" t="str">
        <f>IFERROR(__xludf.DUMMYFUNCTION("""COMPUTED_VALUE"""),"HTML/CSS")</f>
        <v>HTML/CSS</v>
      </c>
      <c r="G9732" s="1" t="str">
        <f>IFERROR(__xludf.DUMMYFUNCTION("""COMPUTED_VALUE"""),"Java")</f>
        <v>Java</v>
      </c>
      <c r="H9732" s="1" t="str">
        <f>IFERROR(__xludf.DUMMYFUNCTION("""COMPUTED_VALUE"""),"JavaScript")</f>
        <v>JavaScript</v>
      </c>
      <c r="I9732" s="1" t="str">
        <f>IFERROR(__xludf.DUMMYFUNCTION("""COMPUTED_VALUE"""),"SQL")</f>
        <v>SQL</v>
      </c>
    </row>
    <row r="9733">
      <c r="B9733" s="1" t="str">
        <f>IFERROR(__xludf.DUMMYFUNCTION("""COMPUTED_VALUE"""),"SQL")</f>
        <v>SQL</v>
      </c>
      <c r="E9733" s="1" t="str">
        <f>IFERROR(__xludf.DUMMYFUNCTION("UNIQUE(SPLIT(B9733,"";""))"),"SQL")</f>
        <v>SQL</v>
      </c>
    </row>
    <row r="9734">
      <c r="B9734" s="1" t="str">
        <f>IFERROR(__xludf.DUMMYFUNCTION("""COMPUTED_VALUE"""),"C#;HTML/CSS;JavaScript;PHP;SQL")</f>
        <v>C#;HTML/CSS;JavaScript;PHP;SQL</v>
      </c>
      <c r="E9734" s="1" t="str">
        <f>IFERROR(__xludf.DUMMYFUNCTION("UNIQUE(SPLIT(B9734,"";""))"),"C#")</f>
        <v>C#</v>
      </c>
      <c r="F9734" s="1" t="str">
        <f>IFERROR(__xludf.DUMMYFUNCTION("""COMPUTED_VALUE"""),"HTML/CSS")</f>
        <v>HTML/CSS</v>
      </c>
      <c r="G9734" s="1" t="str">
        <f>IFERROR(__xludf.DUMMYFUNCTION("""COMPUTED_VALUE"""),"JavaScript")</f>
        <v>JavaScript</v>
      </c>
      <c r="H9734" s="1" t="str">
        <f>IFERROR(__xludf.DUMMYFUNCTION("""COMPUTED_VALUE"""),"PHP")</f>
        <v>PHP</v>
      </c>
      <c r="I9734" s="1" t="str">
        <f>IFERROR(__xludf.DUMMYFUNCTION("""COMPUTED_VALUE"""),"SQL")</f>
        <v>SQL</v>
      </c>
    </row>
    <row r="9735">
      <c r="B9735" s="1" t="str">
        <f>IFERROR(__xludf.DUMMYFUNCTION("""COMPUTED_VALUE"""),"C#;HTML/CSS;JavaScript;SQL;TypeScript")</f>
        <v>C#;HTML/CSS;JavaScript;SQL;TypeScript</v>
      </c>
      <c r="E9735" s="1" t="str">
        <f>IFERROR(__xludf.DUMMYFUNCTION("UNIQUE(SPLIT(B9735,"";""))"),"C#")</f>
        <v>C#</v>
      </c>
      <c r="F9735" s="1" t="str">
        <f>IFERROR(__xludf.DUMMYFUNCTION("""COMPUTED_VALUE"""),"HTML/CSS")</f>
        <v>HTML/CSS</v>
      </c>
      <c r="G9735" s="1" t="str">
        <f>IFERROR(__xludf.DUMMYFUNCTION("""COMPUTED_VALUE"""),"JavaScript")</f>
        <v>JavaScript</v>
      </c>
      <c r="H9735" s="1" t="str">
        <f>IFERROR(__xludf.DUMMYFUNCTION("""COMPUTED_VALUE"""),"SQL")</f>
        <v>SQL</v>
      </c>
      <c r="I9735" s="1" t="str">
        <f>IFERROR(__xludf.DUMMYFUNCTION("""COMPUTED_VALUE"""),"TypeScript")</f>
        <v>TypeScript</v>
      </c>
    </row>
    <row r="9736">
      <c r="B9736" s="1" t="str">
        <f>IFERROR(__xludf.DUMMYFUNCTION("""COMPUTED_VALUE"""),"C#;HTML/CSS;Java;PHP;SQL")</f>
        <v>C#;HTML/CSS;Java;PHP;SQL</v>
      </c>
      <c r="E9736" s="1" t="str">
        <f>IFERROR(__xludf.DUMMYFUNCTION("UNIQUE(SPLIT(B9736,"";""))"),"C#")</f>
        <v>C#</v>
      </c>
      <c r="F9736" s="1" t="str">
        <f>IFERROR(__xludf.DUMMYFUNCTION("""COMPUTED_VALUE"""),"HTML/CSS")</f>
        <v>HTML/CSS</v>
      </c>
      <c r="G9736" s="1" t="str">
        <f>IFERROR(__xludf.DUMMYFUNCTION("""COMPUTED_VALUE"""),"Java")</f>
        <v>Java</v>
      </c>
      <c r="H9736" s="1" t="str">
        <f>IFERROR(__xludf.DUMMYFUNCTION("""COMPUTED_VALUE"""),"PHP")</f>
        <v>PHP</v>
      </c>
      <c r="I9736" s="1" t="str">
        <f>IFERROR(__xludf.DUMMYFUNCTION("""COMPUTED_VALUE"""),"SQL")</f>
        <v>SQL</v>
      </c>
    </row>
    <row r="9737">
      <c r="B9737" s="1" t="str">
        <f>IFERROR(__xludf.DUMMYFUNCTION("""COMPUTED_VALUE"""),"HTML/CSS;JavaScript;Ruby;SQL")</f>
        <v>HTML/CSS;JavaScript;Ruby;SQL</v>
      </c>
      <c r="E9737" s="1" t="str">
        <f>IFERROR(__xludf.DUMMYFUNCTION("UNIQUE(SPLIT(B9737,"";""))"),"HTML/CSS")</f>
        <v>HTML/CSS</v>
      </c>
      <c r="F9737" s="1" t="str">
        <f>IFERROR(__xludf.DUMMYFUNCTION("""COMPUTED_VALUE"""),"JavaScript")</f>
        <v>JavaScript</v>
      </c>
      <c r="G9737" s="1" t="str">
        <f>IFERROR(__xludf.DUMMYFUNCTION("""COMPUTED_VALUE"""),"Ruby")</f>
        <v>Ruby</v>
      </c>
      <c r="H9737" s="1" t="str">
        <f>IFERROR(__xludf.DUMMYFUNCTION("""COMPUTED_VALUE"""),"SQL")</f>
        <v>SQL</v>
      </c>
    </row>
    <row r="9738">
      <c r="B9738" s="1" t="str">
        <f>IFERROR(__xludf.DUMMYFUNCTION("""COMPUTED_VALUE"""),"HTML/CSS;JavaScript;PHP;SQL")</f>
        <v>HTML/CSS;JavaScript;PHP;SQL</v>
      </c>
      <c r="E9738" s="1" t="str">
        <f>IFERROR(__xludf.DUMMYFUNCTION("UNIQUE(SPLIT(B9738,"";""))"),"HTML/CSS")</f>
        <v>HTML/CSS</v>
      </c>
      <c r="F9738" s="1" t="str">
        <f>IFERROR(__xludf.DUMMYFUNCTION("""COMPUTED_VALUE"""),"JavaScript")</f>
        <v>JavaScript</v>
      </c>
      <c r="G9738" s="1" t="str">
        <f>IFERROR(__xludf.DUMMYFUNCTION("""COMPUTED_VALUE"""),"PHP")</f>
        <v>PHP</v>
      </c>
      <c r="H9738" s="1" t="str">
        <f>IFERROR(__xludf.DUMMYFUNCTION("""COMPUTED_VALUE"""),"SQL")</f>
        <v>SQL</v>
      </c>
    </row>
    <row r="9739">
      <c r="B9739" s="1" t="str">
        <f>IFERROR(__xludf.DUMMYFUNCTION("""COMPUTED_VALUE"""),"Bash/Shell/PowerShell;HTML/CSS;Java;JavaScript;PHP;Ruby;TypeScript")</f>
        <v>Bash/Shell/PowerShell;HTML/CSS;Java;JavaScript;PHP;Ruby;TypeScript</v>
      </c>
      <c r="E9739" s="1" t="str">
        <f>IFERROR(__xludf.DUMMYFUNCTION("UNIQUE(SPLIT(B9739,"";""))"),"Bash/Shell/PowerShell")</f>
        <v>Bash/Shell/PowerShell</v>
      </c>
      <c r="F9739" s="1" t="str">
        <f>IFERROR(__xludf.DUMMYFUNCTION("""COMPUTED_VALUE"""),"HTML/CSS")</f>
        <v>HTML/CSS</v>
      </c>
      <c r="G9739" s="1" t="str">
        <f>IFERROR(__xludf.DUMMYFUNCTION("""COMPUTED_VALUE"""),"Java")</f>
        <v>Java</v>
      </c>
      <c r="H9739" s="1" t="str">
        <f>IFERROR(__xludf.DUMMYFUNCTION("""COMPUTED_VALUE"""),"JavaScript")</f>
        <v>JavaScript</v>
      </c>
      <c r="I9739" s="1" t="str">
        <f>IFERROR(__xludf.DUMMYFUNCTION("""COMPUTED_VALUE"""),"PHP")</f>
        <v>PHP</v>
      </c>
      <c r="J9739" s="1" t="str">
        <f>IFERROR(__xludf.DUMMYFUNCTION("""COMPUTED_VALUE"""),"Ruby")</f>
        <v>Ruby</v>
      </c>
      <c r="K9739" s="1" t="str">
        <f>IFERROR(__xludf.DUMMYFUNCTION("""COMPUTED_VALUE"""),"TypeScript")</f>
        <v>TypeScript</v>
      </c>
    </row>
    <row r="9740">
      <c r="B9740" s="1" t="str">
        <f>IFERROR(__xludf.DUMMYFUNCTION("""COMPUTED_VALUE"""),"Bash/Shell/PowerShell;C#;HTML/CSS;Java;JavaScript;Kotlin;SQL")</f>
        <v>Bash/Shell/PowerShell;C#;HTML/CSS;Java;JavaScript;Kotlin;SQL</v>
      </c>
      <c r="E9740" s="1" t="str">
        <f>IFERROR(__xludf.DUMMYFUNCTION("UNIQUE(SPLIT(B9740,"";""))"),"Bash/Shell/PowerShell")</f>
        <v>Bash/Shell/PowerShell</v>
      </c>
      <c r="F9740" s="1" t="str">
        <f>IFERROR(__xludf.DUMMYFUNCTION("""COMPUTED_VALUE"""),"C#")</f>
        <v>C#</v>
      </c>
      <c r="G9740" s="1" t="str">
        <f>IFERROR(__xludf.DUMMYFUNCTION("""COMPUTED_VALUE"""),"HTML/CSS")</f>
        <v>HTML/CSS</v>
      </c>
      <c r="H9740" s="1" t="str">
        <f>IFERROR(__xludf.DUMMYFUNCTION("""COMPUTED_VALUE"""),"Java")</f>
        <v>Java</v>
      </c>
      <c r="I9740" s="1" t="str">
        <f>IFERROR(__xludf.DUMMYFUNCTION("""COMPUTED_VALUE"""),"JavaScript")</f>
        <v>JavaScript</v>
      </c>
      <c r="J9740" s="1" t="str">
        <f>IFERROR(__xludf.DUMMYFUNCTION("""COMPUTED_VALUE"""),"Kotlin")</f>
        <v>Kotlin</v>
      </c>
      <c r="K9740" s="1" t="str">
        <f>IFERROR(__xludf.DUMMYFUNCTION("""COMPUTED_VALUE"""),"SQL")</f>
        <v>SQL</v>
      </c>
    </row>
    <row r="9741">
      <c r="B9741" s="1" t="str">
        <f>IFERROR(__xludf.DUMMYFUNCTION("""COMPUTED_VALUE"""),"C#;HTML/CSS;SQL")</f>
        <v>C#;HTML/CSS;SQL</v>
      </c>
      <c r="E9741" s="1" t="str">
        <f>IFERROR(__xludf.DUMMYFUNCTION("UNIQUE(SPLIT(B9741,"";""))"),"C#")</f>
        <v>C#</v>
      </c>
      <c r="F9741" s="1" t="str">
        <f>IFERROR(__xludf.DUMMYFUNCTION("""COMPUTED_VALUE"""),"HTML/CSS")</f>
        <v>HTML/CSS</v>
      </c>
      <c r="G9741" s="1" t="str">
        <f>IFERROR(__xludf.DUMMYFUNCTION("""COMPUTED_VALUE"""),"SQL")</f>
        <v>SQL</v>
      </c>
    </row>
    <row r="9742">
      <c r="B9742" s="1" t="str">
        <f>IFERROR(__xludf.DUMMYFUNCTION("""COMPUTED_VALUE"""),"Java;SQL")</f>
        <v>Java;SQL</v>
      </c>
      <c r="E9742" s="1" t="str">
        <f>IFERROR(__xludf.DUMMYFUNCTION("UNIQUE(SPLIT(B9742,"";""))"),"Java")</f>
        <v>Java</v>
      </c>
      <c r="F9742" s="1" t="str">
        <f>IFERROR(__xludf.DUMMYFUNCTION("""COMPUTED_VALUE"""),"SQL")</f>
        <v>SQL</v>
      </c>
    </row>
    <row r="9743">
      <c r="B9743" s="1" t="str">
        <f>IFERROR(__xludf.DUMMYFUNCTION("""COMPUTED_VALUE"""),"Bash/Shell/PowerShell;C#;HTML/CSS;JavaScript;PHP;SQL")</f>
        <v>Bash/Shell/PowerShell;C#;HTML/CSS;JavaScript;PHP;SQL</v>
      </c>
      <c r="E9743" s="1" t="str">
        <f>IFERROR(__xludf.DUMMYFUNCTION("UNIQUE(SPLIT(B9743,"";""))"),"Bash/Shell/PowerShell")</f>
        <v>Bash/Shell/PowerShell</v>
      </c>
      <c r="F9743" s="1" t="str">
        <f>IFERROR(__xludf.DUMMYFUNCTION("""COMPUTED_VALUE"""),"C#")</f>
        <v>C#</v>
      </c>
      <c r="G9743" s="1" t="str">
        <f>IFERROR(__xludf.DUMMYFUNCTION("""COMPUTED_VALUE"""),"HTML/CSS")</f>
        <v>HTML/CSS</v>
      </c>
      <c r="H9743" s="1" t="str">
        <f>IFERROR(__xludf.DUMMYFUNCTION("""COMPUTED_VALUE"""),"JavaScript")</f>
        <v>JavaScript</v>
      </c>
      <c r="I9743" s="1" t="str">
        <f>IFERROR(__xludf.DUMMYFUNCTION("""COMPUTED_VALUE"""),"PHP")</f>
        <v>PHP</v>
      </c>
      <c r="J9743" s="1" t="str">
        <f>IFERROR(__xludf.DUMMYFUNCTION("""COMPUTED_VALUE"""),"SQL")</f>
        <v>SQL</v>
      </c>
    </row>
    <row r="9744">
      <c r="B9744" s="1" t="str">
        <f>IFERROR(__xludf.DUMMYFUNCTION("""COMPUTED_VALUE"""),"Bash/Shell/PowerShell;C;C#;HTML/CSS;Ruby;SQL")</f>
        <v>Bash/Shell/PowerShell;C;C#;HTML/CSS;Ruby;SQL</v>
      </c>
      <c r="E9744" s="1" t="str">
        <f>IFERROR(__xludf.DUMMYFUNCTION("UNIQUE(SPLIT(B9744,"";""))"),"Bash/Shell/PowerShell")</f>
        <v>Bash/Shell/PowerShell</v>
      </c>
      <c r="F9744" s="1" t="str">
        <f>IFERROR(__xludf.DUMMYFUNCTION("""COMPUTED_VALUE"""),"C")</f>
        <v>C</v>
      </c>
      <c r="G9744" s="1" t="str">
        <f>IFERROR(__xludf.DUMMYFUNCTION("""COMPUTED_VALUE"""),"C#")</f>
        <v>C#</v>
      </c>
      <c r="H9744" s="1" t="str">
        <f>IFERROR(__xludf.DUMMYFUNCTION("""COMPUTED_VALUE"""),"HTML/CSS")</f>
        <v>HTML/CSS</v>
      </c>
      <c r="I9744" s="1" t="str">
        <f>IFERROR(__xludf.DUMMYFUNCTION("""COMPUTED_VALUE"""),"Ruby")</f>
        <v>Ruby</v>
      </c>
      <c r="J9744" s="1" t="str">
        <f>IFERROR(__xludf.DUMMYFUNCTION("""COMPUTED_VALUE"""),"SQL")</f>
        <v>SQL</v>
      </c>
    </row>
    <row r="9745">
      <c r="B9745" s="1" t="str">
        <f>IFERROR(__xludf.DUMMYFUNCTION("""COMPUTED_VALUE"""),"C;C++;HTML/CSS;Java;JavaScript;Kotlin;PHP;Python")</f>
        <v>C;C++;HTML/CSS;Java;JavaScript;Kotlin;PHP;Python</v>
      </c>
      <c r="E9745" s="1" t="str">
        <f>IFERROR(__xludf.DUMMYFUNCTION("UNIQUE(SPLIT(B9745,"";""))"),"C")</f>
        <v>C</v>
      </c>
      <c r="F9745" s="1" t="str">
        <f>IFERROR(__xludf.DUMMYFUNCTION("""COMPUTED_VALUE"""),"C++")</f>
        <v>C++</v>
      </c>
      <c r="G9745" s="1" t="str">
        <f>IFERROR(__xludf.DUMMYFUNCTION("""COMPUTED_VALUE"""),"HTML/CSS")</f>
        <v>HTML/CSS</v>
      </c>
      <c r="H9745" s="1" t="str">
        <f>IFERROR(__xludf.DUMMYFUNCTION("""COMPUTED_VALUE"""),"Java")</f>
        <v>Java</v>
      </c>
      <c r="I9745" s="1" t="str">
        <f>IFERROR(__xludf.DUMMYFUNCTION("""COMPUTED_VALUE"""),"JavaScript")</f>
        <v>JavaScript</v>
      </c>
      <c r="J9745" s="1" t="str">
        <f>IFERROR(__xludf.DUMMYFUNCTION("""COMPUTED_VALUE"""),"Kotlin")</f>
        <v>Kotlin</v>
      </c>
      <c r="K9745" s="1" t="str">
        <f>IFERROR(__xludf.DUMMYFUNCTION("""COMPUTED_VALUE"""),"PHP")</f>
        <v>PHP</v>
      </c>
      <c r="L9745" s="1" t="str">
        <f>IFERROR(__xludf.DUMMYFUNCTION("""COMPUTED_VALUE"""),"Python")</f>
        <v>Python</v>
      </c>
    </row>
    <row r="9746">
      <c r="B9746" s="1" t="str">
        <f>IFERROR(__xludf.DUMMYFUNCTION("""COMPUTED_VALUE"""),"Bash/Shell/PowerShell;HTML/CSS;JavaScript")</f>
        <v>Bash/Shell/PowerShell;HTML/CSS;JavaScript</v>
      </c>
      <c r="E9746" s="1" t="str">
        <f>IFERROR(__xludf.DUMMYFUNCTION("UNIQUE(SPLIT(B9746,"";""))"),"Bash/Shell/PowerShell")</f>
        <v>Bash/Shell/PowerShell</v>
      </c>
      <c r="F9746" s="1" t="str">
        <f>IFERROR(__xludf.DUMMYFUNCTION("""COMPUTED_VALUE"""),"HTML/CSS")</f>
        <v>HTML/CSS</v>
      </c>
      <c r="G9746" s="1" t="str">
        <f>IFERROR(__xludf.DUMMYFUNCTION("""COMPUTED_VALUE"""),"JavaScript")</f>
        <v>JavaScript</v>
      </c>
    </row>
    <row r="9747">
      <c r="B9747" s="1" t="str">
        <f>IFERROR(__xludf.DUMMYFUNCTION("""COMPUTED_VALUE"""),"C++;HTML/CSS;JavaScript;PHP")</f>
        <v>C++;HTML/CSS;JavaScript;PHP</v>
      </c>
      <c r="E9747" s="1" t="str">
        <f>IFERROR(__xludf.DUMMYFUNCTION("UNIQUE(SPLIT(B9747,"";""))"),"C++")</f>
        <v>C++</v>
      </c>
      <c r="F9747" s="1" t="str">
        <f>IFERROR(__xludf.DUMMYFUNCTION("""COMPUTED_VALUE"""),"HTML/CSS")</f>
        <v>HTML/CSS</v>
      </c>
      <c r="G9747" s="1" t="str">
        <f>IFERROR(__xludf.DUMMYFUNCTION("""COMPUTED_VALUE"""),"JavaScript")</f>
        <v>JavaScript</v>
      </c>
      <c r="H9747" s="1" t="str">
        <f>IFERROR(__xludf.DUMMYFUNCTION("""COMPUTED_VALUE"""),"PHP")</f>
        <v>PHP</v>
      </c>
    </row>
    <row r="9748">
      <c r="B9748" s="1" t="str">
        <f>IFERROR(__xludf.DUMMYFUNCTION("""COMPUTED_VALUE"""),"C;C++;HTML/CSS;JavaScript;PHP;SQL;VBA;Other(s):")</f>
        <v>C;C++;HTML/CSS;JavaScript;PHP;SQL;VBA;Other(s):</v>
      </c>
      <c r="E9748" s="1" t="str">
        <f>IFERROR(__xludf.DUMMYFUNCTION("UNIQUE(SPLIT(B9748,"";""))"),"C")</f>
        <v>C</v>
      </c>
      <c r="F9748" s="1" t="str">
        <f>IFERROR(__xludf.DUMMYFUNCTION("""COMPUTED_VALUE"""),"C++")</f>
        <v>C++</v>
      </c>
      <c r="G9748" s="1" t="str">
        <f>IFERROR(__xludf.DUMMYFUNCTION("""COMPUTED_VALUE"""),"HTML/CSS")</f>
        <v>HTML/CSS</v>
      </c>
      <c r="H9748" s="1" t="str">
        <f>IFERROR(__xludf.DUMMYFUNCTION("""COMPUTED_VALUE"""),"JavaScript")</f>
        <v>JavaScript</v>
      </c>
      <c r="I9748" s="1" t="str">
        <f>IFERROR(__xludf.DUMMYFUNCTION("""COMPUTED_VALUE"""),"PHP")</f>
        <v>PHP</v>
      </c>
      <c r="J9748" s="1" t="str">
        <f>IFERROR(__xludf.DUMMYFUNCTION("""COMPUTED_VALUE"""),"SQL")</f>
        <v>SQL</v>
      </c>
      <c r="K9748" s="1" t="str">
        <f>IFERROR(__xludf.DUMMYFUNCTION("""COMPUTED_VALUE"""),"VBA")</f>
        <v>VBA</v>
      </c>
      <c r="L9748" s="1" t="str">
        <f>IFERROR(__xludf.DUMMYFUNCTION("""COMPUTED_VALUE"""),"Other(s):")</f>
        <v>Other(s):</v>
      </c>
    </row>
    <row r="9749">
      <c r="B9749" s="1" t="str">
        <f>IFERROR(__xludf.DUMMYFUNCTION("""COMPUTED_VALUE"""),"HTML/CSS;Java;JavaScript;PHP;SQL")</f>
        <v>HTML/CSS;Java;JavaScript;PHP;SQL</v>
      </c>
      <c r="E9749" s="1" t="str">
        <f>IFERROR(__xludf.DUMMYFUNCTION("UNIQUE(SPLIT(B9749,"";""))"),"HTML/CSS")</f>
        <v>HTML/CSS</v>
      </c>
      <c r="F9749" s="1" t="str">
        <f>IFERROR(__xludf.DUMMYFUNCTION("""COMPUTED_VALUE"""),"Java")</f>
        <v>Java</v>
      </c>
      <c r="G9749" s="1" t="str">
        <f>IFERROR(__xludf.DUMMYFUNCTION("""COMPUTED_VALUE"""),"JavaScript")</f>
        <v>JavaScript</v>
      </c>
      <c r="H9749" s="1" t="str">
        <f>IFERROR(__xludf.DUMMYFUNCTION("""COMPUTED_VALUE"""),"PHP")</f>
        <v>PHP</v>
      </c>
      <c r="I9749" s="1" t="str">
        <f>IFERROR(__xludf.DUMMYFUNCTION("""COMPUTED_VALUE"""),"SQL")</f>
        <v>SQL</v>
      </c>
    </row>
    <row r="9750">
      <c r="B9750" s="1" t="str">
        <f>IFERROR(__xludf.DUMMYFUNCTION("""COMPUTED_VALUE"""),"C#;HTML/CSS;JavaScript;SQL;TypeScript;VBA")</f>
        <v>C#;HTML/CSS;JavaScript;SQL;TypeScript;VBA</v>
      </c>
      <c r="E9750" s="1" t="str">
        <f>IFERROR(__xludf.DUMMYFUNCTION("UNIQUE(SPLIT(B9750,"";""))"),"C#")</f>
        <v>C#</v>
      </c>
      <c r="F9750" s="1" t="str">
        <f>IFERROR(__xludf.DUMMYFUNCTION("""COMPUTED_VALUE"""),"HTML/CSS")</f>
        <v>HTML/CSS</v>
      </c>
      <c r="G9750" s="1" t="str">
        <f>IFERROR(__xludf.DUMMYFUNCTION("""COMPUTED_VALUE"""),"JavaScript")</f>
        <v>JavaScript</v>
      </c>
      <c r="H9750" s="1" t="str">
        <f>IFERROR(__xludf.DUMMYFUNCTION("""COMPUTED_VALUE"""),"SQL")</f>
        <v>SQL</v>
      </c>
      <c r="I9750" s="1" t="str">
        <f>IFERROR(__xludf.DUMMYFUNCTION("""COMPUTED_VALUE"""),"TypeScript")</f>
        <v>TypeScript</v>
      </c>
      <c r="J9750" s="1" t="str">
        <f>IFERROR(__xludf.DUMMYFUNCTION("""COMPUTED_VALUE"""),"VBA")</f>
        <v>VBA</v>
      </c>
    </row>
    <row r="9751">
      <c r="B9751" s="1" t="str">
        <f>IFERROR(__xludf.DUMMYFUNCTION("""COMPUTED_VALUE"""),"Bash/Shell/PowerShell;HTML/CSS;JavaScript;PHP;SQL")</f>
        <v>Bash/Shell/PowerShell;HTML/CSS;JavaScript;PHP;SQL</v>
      </c>
      <c r="E9751" s="1" t="str">
        <f>IFERROR(__xludf.DUMMYFUNCTION("UNIQUE(SPLIT(B9751,"";""))"),"Bash/Shell/PowerShell")</f>
        <v>Bash/Shell/PowerShell</v>
      </c>
      <c r="F9751" s="1" t="str">
        <f>IFERROR(__xludf.DUMMYFUNCTION("""COMPUTED_VALUE"""),"HTML/CSS")</f>
        <v>HTML/CSS</v>
      </c>
      <c r="G9751" s="1" t="str">
        <f>IFERROR(__xludf.DUMMYFUNCTION("""COMPUTED_VALUE"""),"JavaScript")</f>
        <v>JavaScript</v>
      </c>
      <c r="H9751" s="1" t="str">
        <f>IFERROR(__xludf.DUMMYFUNCTION("""COMPUTED_VALUE"""),"PHP")</f>
        <v>PHP</v>
      </c>
      <c r="I9751" s="1" t="str">
        <f>IFERROR(__xludf.DUMMYFUNCTION("""COMPUTED_VALUE"""),"SQL")</f>
        <v>SQL</v>
      </c>
    </row>
    <row r="9752">
      <c r="B9752" s="1" t="str">
        <f>IFERROR(__xludf.DUMMYFUNCTION("""COMPUTED_VALUE"""),"HTML/CSS;Java;JavaScript;Kotlin")</f>
        <v>HTML/CSS;Java;JavaScript;Kotlin</v>
      </c>
      <c r="E9752" s="1" t="str">
        <f>IFERROR(__xludf.DUMMYFUNCTION("UNIQUE(SPLIT(B9752,"";""))"),"HTML/CSS")</f>
        <v>HTML/CSS</v>
      </c>
      <c r="F9752" s="1" t="str">
        <f>IFERROR(__xludf.DUMMYFUNCTION("""COMPUTED_VALUE"""),"Java")</f>
        <v>Java</v>
      </c>
      <c r="G9752" s="1" t="str">
        <f>IFERROR(__xludf.DUMMYFUNCTION("""COMPUTED_VALUE"""),"JavaScript")</f>
        <v>JavaScript</v>
      </c>
      <c r="H9752" s="1" t="str">
        <f>IFERROR(__xludf.DUMMYFUNCTION("""COMPUTED_VALUE"""),"Kotlin")</f>
        <v>Kotlin</v>
      </c>
    </row>
    <row r="9753">
      <c r="B9753" s="1" t="str">
        <f>IFERROR(__xludf.DUMMYFUNCTION("""COMPUTED_VALUE"""),"Assembly;C;C#;Python;Rust")</f>
        <v>Assembly;C;C#;Python;Rust</v>
      </c>
      <c r="E9753" s="1" t="str">
        <f>IFERROR(__xludf.DUMMYFUNCTION("UNIQUE(SPLIT(B9753,"";""))"),"Assembly")</f>
        <v>Assembly</v>
      </c>
      <c r="F9753" s="1" t="str">
        <f>IFERROR(__xludf.DUMMYFUNCTION("""COMPUTED_VALUE"""),"C")</f>
        <v>C</v>
      </c>
      <c r="G9753" s="1" t="str">
        <f>IFERROR(__xludf.DUMMYFUNCTION("""COMPUTED_VALUE"""),"C#")</f>
        <v>C#</v>
      </c>
      <c r="H9753" s="1" t="str">
        <f>IFERROR(__xludf.DUMMYFUNCTION("""COMPUTED_VALUE"""),"Python")</f>
        <v>Python</v>
      </c>
      <c r="I9753" s="1" t="str">
        <f>IFERROR(__xludf.DUMMYFUNCTION("""COMPUTED_VALUE"""),"Rust")</f>
        <v>Rust</v>
      </c>
    </row>
    <row r="9754">
      <c r="B9754" s="1" t="str">
        <f>IFERROR(__xludf.DUMMYFUNCTION("""COMPUTED_VALUE"""),"Bash/Shell/PowerShell;C#;JavaScript;PHP;Python;Ruby;SQL;TypeScript")</f>
        <v>Bash/Shell/PowerShell;C#;JavaScript;PHP;Python;Ruby;SQL;TypeScript</v>
      </c>
      <c r="E9754" s="1" t="str">
        <f>IFERROR(__xludf.DUMMYFUNCTION("UNIQUE(SPLIT(B9754,"";""))"),"Bash/Shell/PowerShell")</f>
        <v>Bash/Shell/PowerShell</v>
      </c>
      <c r="F9754" s="1" t="str">
        <f>IFERROR(__xludf.DUMMYFUNCTION("""COMPUTED_VALUE"""),"C#")</f>
        <v>C#</v>
      </c>
      <c r="G9754" s="1" t="str">
        <f>IFERROR(__xludf.DUMMYFUNCTION("""COMPUTED_VALUE"""),"JavaScript")</f>
        <v>JavaScript</v>
      </c>
      <c r="H9754" s="1" t="str">
        <f>IFERROR(__xludf.DUMMYFUNCTION("""COMPUTED_VALUE"""),"PHP")</f>
        <v>PHP</v>
      </c>
      <c r="I9754" s="1" t="str">
        <f>IFERROR(__xludf.DUMMYFUNCTION("""COMPUTED_VALUE"""),"Python")</f>
        <v>Python</v>
      </c>
      <c r="J9754" s="1" t="str">
        <f>IFERROR(__xludf.DUMMYFUNCTION("""COMPUTED_VALUE"""),"Ruby")</f>
        <v>Ruby</v>
      </c>
      <c r="K9754" s="1" t="str">
        <f>IFERROR(__xludf.DUMMYFUNCTION("""COMPUTED_VALUE"""),"SQL")</f>
        <v>SQL</v>
      </c>
      <c r="L9754" s="1" t="str">
        <f>IFERROR(__xludf.DUMMYFUNCTION("""COMPUTED_VALUE"""),"TypeScript")</f>
        <v>TypeScript</v>
      </c>
    </row>
    <row r="9755">
      <c r="B9755" s="1" t="str">
        <f>IFERROR(__xludf.DUMMYFUNCTION("""COMPUTED_VALUE"""),"Bash/Shell/PowerShell;C++;Go;HTML/CSS;Java;JavaScript;PHP;Python;Ruby;SQL")</f>
        <v>Bash/Shell/PowerShell;C++;Go;HTML/CSS;Java;JavaScript;PHP;Python;Ruby;SQL</v>
      </c>
      <c r="E9755" s="1" t="str">
        <f>IFERROR(__xludf.DUMMYFUNCTION("UNIQUE(SPLIT(B9755,"";""))"),"Bash/Shell/PowerShell")</f>
        <v>Bash/Shell/PowerShell</v>
      </c>
      <c r="F9755" s="1" t="str">
        <f>IFERROR(__xludf.DUMMYFUNCTION("""COMPUTED_VALUE"""),"C++")</f>
        <v>C++</v>
      </c>
      <c r="G9755" s="1" t="str">
        <f>IFERROR(__xludf.DUMMYFUNCTION("""COMPUTED_VALUE"""),"Go")</f>
        <v>Go</v>
      </c>
      <c r="H9755" s="1" t="str">
        <f>IFERROR(__xludf.DUMMYFUNCTION("""COMPUTED_VALUE"""),"HTML/CSS")</f>
        <v>HTML/CSS</v>
      </c>
      <c r="I9755" s="1" t="str">
        <f>IFERROR(__xludf.DUMMYFUNCTION("""COMPUTED_VALUE"""),"Java")</f>
        <v>Java</v>
      </c>
      <c r="J9755" s="1" t="str">
        <f>IFERROR(__xludf.DUMMYFUNCTION("""COMPUTED_VALUE"""),"JavaScript")</f>
        <v>JavaScript</v>
      </c>
      <c r="K9755" s="1" t="str">
        <f>IFERROR(__xludf.DUMMYFUNCTION("""COMPUTED_VALUE"""),"PHP")</f>
        <v>PHP</v>
      </c>
      <c r="L9755" s="1" t="str">
        <f>IFERROR(__xludf.DUMMYFUNCTION("""COMPUTED_VALUE"""),"Python")</f>
        <v>Python</v>
      </c>
      <c r="M9755" s="1" t="str">
        <f>IFERROR(__xludf.DUMMYFUNCTION("""COMPUTED_VALUE"""),"Ruby")</f>
        <v>Ruby</v>
      </c>
      <c r="N9755" s="1" t="str">
        <f>IFERROR(__xludf.DUMMYFUNCTION("""COMPUTED_VALUE"""),"SQL")</f>
        <v>SQL</v>
      </c>
    </row>
    <row r="9756">
      <c r="B9756" s="1" t="str">
        <f>IFERROR(__xludf.DUMMYFUNCTION("""COMPUTED_VALUE"""),"Bash/Shell/PowerShell;Python;SQL;Other(s):")</f>
        <v>Bash/Shell/PowerShell;Python;SQL;Other(s):</v>
      </c>
      <c r="E9756" s="1" t="str">
        <f>IFERROR(__xludf.DUMMYFUNCTION("UNIQUE(SPLIT(B9756,"";""))"),"Bash/Shell/PowerShell")</f>
        <v>Bash/Shell/PowerShell</v>
      </c>
      <c r="F9756" s="1" t="str">
        <f>IFERROR(__xludf.DUMMYFUNCTION("""COMPUTED_VALUE"""),"Python")</f>
        <v>Python</v>
      </c>
      <c r="G9756" s="1" t="str">
        <f>IFERROR(__xludf.DUMMYFUNCTION("""COMPUTED_VALUE"""),"SQL")</f>
        <v>SQL</v>
      </c>
      <c r="H9756" s="1" t="str">
        <f>IFERROR(__xludf.DUMMYFUNCTION("""COMPUTED_VALUE"""),"Other(s):")</f>
        <v>Other(s):</v>
      </c>
    </row>
    <row r="9757">
      <c r="B9757" s="1" t="str">
        <f>IFERROR(__xludf.DUMMYFUNCTION("""COMPUTED_VALUE"""),"Assembly;Bash/Shell/PowerShell;C;C++;C#;HTML/CSS;JavaScript;PHP;Python;Rust;SQL")</f>
        <v>Assembly;Bash/Shell/PowerShell;C;C++;C#;HTML/CSS;JavaScript;PHP;Python;Rust;SQL</v>
      </c>
      <c r="E9757" s="1" t="str">
        <f>IFERROR(__xludf.DUMMYFUNCTION("UNIQUE(SPLIT(B9757,"";""))"),"Assembly")</f>
        <v>Assembly</v>
      </c>
      <c r="F9757" s="1" t="str">
        <f>IFERROR(__xludf.DUMMYFUNCTION("""COMPUTED_VALUE"""),"Bash/Shell/PowerShell")</f>
        <v>Bash/Shell/PowerShell</v>
      </c>
      <c r="G9757" s="1" t="str">
        <f>IFERROR(__xludf.DUMMYFUNCTION("""COMPUTED_VALUE"""),"C")</f>
        <v>C</v>
      </c>
      <c r="H9757" s="1" t="str">
        <f>IFERROR(__xludf.DUMMYFUNCTION("""COMPUTED_VALUE"""),"C++")</f>
        <v>C++</v>
      </c>
      <c r="I9757" s="1" t="str">
        <f>IFERROR(__xludf.DUMMYFUNCTION("""COMPUTED_VALUE"""),"C#")</f>
        <v>C#</v>
      </c>
      <c r="J9757" s="1" t="str">
        <f>IFERROR(__xludf.DUMMYFUNCTION("""COMPUTED_VALUE"""),"HTML/CSS")</f>
        <v>HTML/CSS</v>
      </c>
      <c r="K9757" s="1" t="str">
        <f>IFERROR(__xludf.DUMMYFUNCTION("""COMPUTED_VALUE"""),"JavaScript")</f>
        <v>JavaScript</v>
      </c>
      <c r="L9757" s="1" t="str">
        <f>IFERROR(__xludf.DUMMYFUNCTION("""COMPUTED_VALUE"""),"PHP")</f>
        <v>PHP</v>
      </c>
      <c r="M9757" s="1" t="str">
        <f>IFERROR(__xludf.DUMMYFUNCTION("""COMPUTED_VALUE"""),"Python")</f>
        <v>Python</v>
      </c>
      <c r="N9757" s="1" t="str">
        <f>IFERROR(__xludf.DUMMYFUNCTION("""COMPUTED_VALUE"""),"Rust")</f>
        <v>Rust</v>
      </c>
      <c r="O9757" s="1" t="str">
        <f>IFERROR(__xludf.DUMMYFUNCTION("""COMPUTED_VALUE"""),"SQL")</f>
        <v>SQL</v>
      </c>
    </row>
    <row r="9758">
      <c r="B9758" s="1" t="str">
        <f>IFERROR(__xludf.DUMMYFUNCTION("""COMPUTED_VALUE"""),"C#;JavaScript;PHP;SQL;Other(s):")</f>
        <v>C#;JavaScript;PHP;SQL;Other(s):</v>
      </c>
      <c r="E9758" s="1" t="str">
        <f>IFERROR(__xludf.DUMMYFUNCTION("UNIQUE(SPLIT(B9758,"";""))"),"C#")</f>
        <v>C#</v>
      </c>
      <c r="F9758" s="1" t="str">
        <f>IFERROR(__xludf.DUMMYFUNCTION("""COMPUTED_VALUE"""),"JavaScript")</f>
        <v>JavaScript</v>
      </c>
      <c r="G9758" s="1" t="str">
        <f>IFERROR(__xludf.DUMMYFUNCTION("""COMPUTED_VALUE"""),"PHP")</f>
        <v>PHP</v>
      </c>
      <c r="H9758" s="1" t="str">
        <f>IFERROR(__xludf.DUMMYFUNCTION("""COMPUTED_VALUE"""),"SQL")</f>
        <v>SQL</v>
      </c>
      <c r="I9758" s="1" t="str">
        <f>IFERROR(__xludf.DUMMYFUNCTION("""COMPUTED_VALUE"""),"Other(s):")</f>
        <v>Other(s):</v>
      </c>
    </row>
    <row r="9759">
      <c r="B9759" s="1" t="str">
        <f>IFERROR(__xludf.DUMMYFUNCTION("""COMPUTED_VALUE"""),"HTML/CSS;JavaScript;SQL")</f>
        <v>HTML/CSS;JavaScript;SQL</v>
      </c>
      <c r="E9759" s="1" t="str">
        <f>IFERROR(__xludf.DUMMYFUNCTION("UNIQUE(SPLIT(B9759,"";""))"),"HTML/CSS")</f>
        <v>HTML/CSS</v>
      </c>
      <c r="F9759" s="1" t="str">
        <f>IFERROR(__xludf.DUMMYFUNCTION("""COMPUTED_VALUE"""),"JavaScript")</f>
        <v>JavaScript</v>
      </c>
      <c r="G9759" s="1" t="str">
        <f>IFERROR(__xludf.DUMMYFUNCTION("""COMPUTED_VALUE"""),"SQL")</f>
        <v>SQL</v>
      </c>
    </row>
    <row r="9760">
      <c r="B9760" s="1" t="str">
        <f>IFERROR(__xludf.DUMMYFUNCTION("""COMPUTED_VALUE"""),"Java;JavaScript;Scala")</f>
        <v>Java;JavaScript;Scala</v>
      </c>
      <c r="E9760" s="1" t="str">
        <f>IFERROR(__xludf.DUMMYFUNCTION("UNIQUE(SPLIT(B9760,"";""))"),"Java")</f>
        <v>Java</v>
      </c>
      <c r="F9760" s="1" t="str">
        <f>IFERROR(__xludf.DUMMYFUNCTION("""COMPUTED_VALUE"""),"JavaScript")</f>
        <v>JavaScript</v>
      </c>
      <c r="G9760" s="1" t="str">
        <f>IFERROR(__xludf.DUMMYFUNCTION("""COMPUTED_VALUE"""),"Scala")</f>
        <v>Scala</v>
      </c>
    </row>
    <row r="9761">
      <c r="B9761" s="1" t="str">
        <f>IFERROR(__xludf.DUMMYFUNCTION("""COMPUTED_VALUE"""),"HTML/CSS;JavaScript;PHP")</f>
        <v>HTML/CSS;JavaScript;PHP</v>
      </c>
      <c r="E9761" s="1" t="str">
        <f>IFERROR(__xludf.DUMMYFUNCTION("UNIQUE(SPLIT(B9761,"";""))"),"HTML/CSS")</f>
        <v>HTML/CSS</v>
      </c>
      <c r="F9761" s="1" t="str">
        <f>IFERROR(__xludf.DUMMYFUNCTION("""COMPUTED_VALUE"""),"JavaScript")</f>
        <v>JavaScript</v>
      </c>
      <c r="G9761" s="1" t="str">
        <f>IFERROR(__xludf.DUMMYFUNCTION("""COMPUTED_VALUE"""),"PHP")</f>
        <v>PHP</v>
      </c>
    </row>
    <row r="9762">
      <c r="B9762" s="1" t="str">
        <f>IFERROR(__xludf.DUMMYFUNCTION("""COMPUTED_VALUE"""),"C;C++;C#;HTML/CSS;JavaScript;PHP;SQL")</f>
        <v>C;C++;C#;HTML/CSS;JavaScript;PHP;SQL</v>
      </c>
      <c r="E9762" s="1" t="str">
        <f>IFERROR(__xludf.DUMMYFUNCTION("UNIQUE(SPLIT(B9762,"";""))"),"C")</f>
        <v>C</v>
      </c>
      <c r="F9762" s="1" t="str">
        <f>IFERROR(__xludf.DUMMYFUNCTION("""COMPUTED_VALUE"""),"C++")</f>
        <v>C++</v>
      </c>
      <c r="G9762" s="1" t="str">
        <f>IFERROR(__xludf.DUMMYFUNCTION("""COMPUTED_VALUE"""),"C#")</f>
        <v>C#</v>
      </c>
      <c r="H9762" s="1" t="str">
        <f>IFERROR(__xludf.DUMMYFUNCTION("""COMPUTED_VALUE"""),"HTML/CSS")</f>
        <v>HTML/CSS</v>
      </c>
      <c r="I9762" s="1" t="str">
        <f>IFERROR(__xludf.DUMMYFUNCTION("""COMPUTED_VALUE"""),"JavaScript")</f>
        <v>JavaScript</v>
      </c>
      <c r="J9762" s="1" t="str">
        <f>IFERROR(__xludf.DUMMYFUNCTION("""COMPUTED_VALUE"""),"PHP")</f>
        <v>PHP</v>
      </c>
      <c r="K9762" s="1" t="str">
        <f>IFERROR(__xludf.DUMMYFUNCTION("""COMPUTED_VALUE"""),"SQL")</f>
        <v>SQL</v>
      </c>
    </row>
    <row r="9763">
      <c r="B9763" s="1" t="str">
        <f>IFERROR(__xludf.DUMMYFUNCTION("""COMPUTED_VALUE"""),"HTML/CSS;JavaScript;Other(s):")</f>
        <v>HTML/CSS;JavaScript;Other(s):</v>
      </c>
      <c r="E9763" s="1" t="str">
        <f>IFERROR(__xludf.DUMMYFUNCTION("UNIQUE(SPLIT(B9763,"";""))"),"HTML/CSS")</f>
        <v>HTML/CSS</v>
      </c>
      <c r="F9763" s="1" t="str">
        <f>IFERROR(__xludf.DUMMYFUNCTION("""COMPUTED_VALUE"""),"JavaScript")</f>
        <v>JavaScript</v>
      </c>
      <c r="G9763" s="1" t="str">
        <f>IFERROR(__xludf.DUMMYFUNCTION("""COMPUTED_VALUE"""),"Other(s):")</f>
        <v>Other(s):</v>
      </c>
    </row>
    <row r="9764">
      <c r="B9764" s="1" t="str">
        <f>IFERROR(__xludf.DUMMYFUNCTION("""COMPUTED_VALUE"""),"Bash/Shell/PowerShell;C++;C#;HTML/CSS;Java;JavaScript;SQL;TypeScript")</f>
        <v>Bash/Shell/PowerShell;C++;C#;HTML/CSS;Java;JavaScript;SQL;TypeScript</v>
      </c>
      <c r="E9764" s="1" t="str">
        <f>IFERROR(__xludf.DUMMYFUNCTION("UNIQUE(SPLIT(B9764,"";""))"),"Bash/Shell/PowerShell")</f>
        <v>Bash/Shell/PowerShell</v>
      </c>
      <c r="F9764" s="1" t="str">
        <f>IFERROR(__xludf.DUMMYFUNCTION("""COMPUTED_VALUE"""),"C++")</f>
        <v>C++</v>
      </c>
      <c r="G9764" s="1" t="str">
        <f>IFERROR(__xludf.DUMMYFUNCTION("""COMPUTED_VALUE"""),"C#")</f>
        <v>C#</v>
      </c>
      <c r="H9764" s="1" t="str">
        <f>IFERROR(__xludf.DUMMYFUNCTION("""COMPUTED_VALUE"""),"HTML/CSS")</f>
        <v>HTML/CSS</v>
      </c>
      <c r="I9764" s="1" t="str">
        <f>IFERROR(__xludf.DUMMYFUNCTION("""COMPUTED_VALUE"""),"Java")</f>
        <v>Java</v>
      </c>
      <c r="J9764" s="1" t="str">
        <f>IFERROR(__xludf.DUMMYFUNCTION("""COMPUTED_VALUE"""),"JavaScript")</f>
        <v>JavaScript</v>
      </c>
      <c r="K9764" s="1" t="str">
        <f>IFERROR(__xludf.DUMMYFUNCTION("""COMPUTED_VALUE"""),"SQL")</f>
        <v>SQL</v>
      </c>
      <c r="L9764" s="1" t="str">
        <f>IFERROR(__xludf.DUMMYFUNCTION("""COMPUTED_VALUE"""),"TypeScript")</f>
        <v>TypeScript</v>
      </c>
    </row>
    <row r="9765">
      <c r="B9765" s="1" t="str">
        <f>IFERROR(__xludf.DUMMYFUNCTION("""COMPUTED_VALUE"""),"C#;HTML/CSS;TypeScript")</f>
        <v>C#;HTML/CSS;TypeScript</v>
      </c>
      <c r="E9765" s="1" t="str">
        <f>IFERROR(__xludf.DUMMYFUNCTION("UNIQUE(SPLIT(B9765,"";""))"),"C#")</f>
        <v>C#</v>
      </c>
      <c r="F9765" s="1" t="str">
        <f>IFERROR(__xludf.DUMMYFUNCTION("""COMPUTED_VALUE"""),"HTML/CSS")</f>
        <v>HTML/CSS</v>
      </c>
      <c r="G9765" s="1" t="str">
        <f>IFERROR(__xludf.DUMMYFUNCTION("""COMPUTED_VALUE"""),"TypeScript")</f>
        <v>TypeScript</v>
      </c>
    </row>
    <row r="9766">
      <c r="B9766" s="1" t="str">
        <f>IFERROR(__xludf.DUMMYFUNCTION("""COMPUTED_VALUE"""),"HTML/CSS;Java;JavaScript;PHP;Ruby")</f>
        <v>HTML/CSS;Java;JavaScript;PHP;Ruby</v>
      </c>
      <c r="E9766" s="1" t="str">
        <f>IFERROR(__xludf.DUMMYFUNCTION("UNIQUE(SPLIT(B9766,"";""))"),"HTML/CSS")</f>
        <v>HTML/CSS</v>
      </c>
      <c r="F9766" s="1" t="str">
        <f>IFERROR(__xludf.DUMMYFUNCTION("""COMPUTED_VALUE"""),"Java")</f>
        <v>Java</v>
      </c>
      <c r="G9766" s="1" t="str">
        <f>IFERROR(__xludf.DUMMYFUNCTION("""COMPUTED_VALUE"""),"JavaScript")</f>
        <v>JavaScript</v>
      </c>
      <c r="H9766" s="1" t="str">
        <f>IFERROR(__xludf.DUMMYFUNCTION("""COMPUTED_VALUE"""),"PHP")</f>
        <v>PHP</v>
      </c>
      <c r="I9766" s="1" t="str">
        <f>IFERROR(__xludf.DUMMYFUNCTION("""COMPUTED_VALUE"""),"Ruby")</f>
        <v>Ruby</v>
      </c>
    </row>
    <row r="9767">
      <c r="B9767" s="1" t="str">
        <f>IFERROR(__xludf.DUMMYFUNCTION("""COMPUTED_VALUE"""),"C;C++;C#;HTML/CSS;Java;PHP")</f>
        <v>C;C++;C#;HTML/CSS;Java;PHP</v>
      </c>
      <c r="E9767" s="1" t="str">
        <f>IFERROR(__xludf.DUMMYFUNCTION("UNIQUE(SPLIT(B9767,"";""))"),"C")</f>
        <v>C</v>
      </c>
      <c r="F9767" s="1" t="str">
        <f>IFERROR(__xludf.DUMMYFUNCTION("""COMPUTED_VALUE"""),"C++")</f>
        <v>C++</v>
      </c>
      <c r="G9767" s="1" t="str">
        <f>IFERROR(__xludf.DUMMYFUNCTION("""COMPUTED_VALUE"""),"C#")</f>
        <v>C#</v>
      </c>
      <c r="H9767" s="1" t="str">
        <f>IFERROR(__xludf.DUMMYFUNCTION("""COMPUTED_VALUE"""),"HTML/CSS")</f>
        <v>HTML/CSS</v>
      </c>
      <c r="I9767" s="1" t="str">
        <f>IFERROR(__xludf.DUMMYFUNCTION("""COMPUTED_VALUE"""),"Java")</f>
        <v>Java</v>
      </c>
      <c r="J9767" s="1" t="str">
        <f>IFERROR(__xludf.DUMMYFUNCTION("""COMPUTED_VALUE"""),"PHP")</f>
        <v>PHP</v>
      </c>
    </row>
    <row r="9768">
      <c r="B9768" s="1" t="str">
        <f>IFERROR(__xludf.DUMMYFUNCTION("""COMPUTED_VALUE"""),"C#;HTML/CSS;JavaScript;PHP;Ruby;SQL;TypeScript")</f>
        <v>C#;HTML/CSS;JavaScript;PHP;Ruby;SQL;TypeScript</v>
      </c>
      <c r="E9768" s="1" t="str">
        <f>IFERROR(__xludf.DUMMYFUNCTION("UNIQUE(SPLIT(B9768,"";""))"),"C#")</f>
        <v>C#</v>
      </c>
      <c r="F9768" s="1" t="str">
        <f>IFERROR(__xludf.DUMMYFUNCTION("""COMPUTED_VALUE"""),"HTML/CSS")</f>
        <v>HTML/CSS</v>
      </c>
      <c r="G9768" s="1" t="str">
        <f>IFERROR(__xludf.DUMMYFUNCTION("""COMPUTED_VALUE"""),"JavaScript")</f>
        <v>JavaScript</v>
      </c>
      <c r="H9768" s="1" t="str">
        <f>IFERROR(__xludf.DUMMYFUNCTION("""COMPUTED_VALUE"""),"PHP")</f>
        <v>PHP</v>
      </c>
      <c r="I9768" s="1" t="str">
        <f>IFERROR(__xludf.DUMMYFUNCTION("""COMPUTED_VALUE"""),"Ruby")</f>
        <v>Ruby</v>
      </c>
      <c r="J9768" s="1" t="str">
        <f>IFERROR(__xludf.DUMMYFUNCTION("""COMPUTED_VALUE"""),"SQL")</f>
        <v>SQL</v>
      </c>
      <c r="K9768" s="1" t="str">
        <f>IFERROR(__xludf.DUMMYFUNCTION("""COMPUTED_VALUE"""),"TypeScript")</f>
        <v>TypeScript</v>
      </c>
    </row>
    <row r="9769">
      <c r="B9769" s="1" t="str">
        <f>IFERROR(__xludf.DUMMYFUNCTION("""COMPUTED_VALUE"""),"Bash/Shell/PowerShell;HTML/CSS;Java;JavaScript;PHP;SQL;Swift")</f>
        <v>Bash/Shell/PowerShell;HTML/CSS;Java;JavaScript;PHP;SQL;Swift</v>
      </c>
      <c r="E9769" s="1" t="str">
        <f>IFERROR(__xludf.DUMMYFUNCTION("UNIQUE(SPLIT(B9769,"";""))"),"Bash/Shell/PowerShell")</f>
        <v>Bash/Shell/PowerShell</v>
      </c>
      <c r="F9769" s="1" t="str">
        <f>IFERROR(__xludf.DUMMYFUNCTION("""COMPUTED_VALUE"""),"HTML/CSS")</f>
        <v>HTML/CSS</v>
      </c>
      <c r="G9769" s="1" t="str">
        <f>IFERROR(__xludf.DUMMYFUNCTION("""COMPUTED_VALUE"""),"Java")</f>
        <v>Java</v>
      </c>
      <c r="H9769" s="1" t="str">
        <f>IFERROR(__xludf.DUMMYFUNCTION("""COMPUTED_VALUE"""),"JavaScript")</f>
        <v>JavaScript</v>
      </c>
      <c r="I9769" s="1" t="str">
        <f>IFERROR(__xludf.DUMMYFUNCTION("""COMPUTED_VALUE"""),"PHP")</f>
        <v>PHP</v>
      </c>
      <c r="J9769" s="1" t="str">
        <f>IFERROR(__xludf.DUMMYFUNCTION("""COMPUTED_VALUE"""),"SQL")</f>
        <v>SQL</v>
      </c>
      <c r="K9769" s="1" t="str">
        <f>IFERROR(__xludf.DUMMYFUNCTION("""COMPUTED_VALUE"""),"Swift")</f>
        <v>Swift</v>
      </c>
    </row>
    <row r="9770">
      <c r="B9770" s="1" t="str">
        <f>IFERROR(__xludf.DUMMYFUNCTION("""COMPUTED_VALUE"""),"C#;HTML/CSS;Java;JavaScript;TypeScript")</f>
        <v>C#;HTML/CSS;Java;JavaScript;TypeScript</v>
      </c>
      <c r="E9770" s="1" t="str">
        <f>IFERROR(__xludf.DUMMYFUNCTION("UNIQUE(SPLIT(B9770,"";""))"),"C#")</f>
        <v>C#</v>
      </c>
      <c r="F9770" s="1" t="str">
        <f>IFERROR(__xludf.DUMMYFUNCTION("""COMPUTED_VALUE"""),"HTML/CSS")</f>
        <v>HTML/CSS</v>
      </c>
      <c r="G9770" s="1" t="str">
        <f>IFERROR(__xludf.DUMMYFUNCTION("""COMPUTED_VALUE"""),"Java")</f>
        <v>Java</v>
      </c>
      <c r="H9770" s="1" t="str">
        <f>IFERROR(__xludf.DUMMYFUNCTION("""COMPUTED_VALUE"""),"JavaScript")</f>
        <v>JavaScript</v>
      </c>
      <c r="I9770" s="1" t="str">
        <f>IFERROR(__xludf.DUMMYFUNCTION("""COMPUTED_VALUE"""),"TypeScript")</f>
        <v>TypeScript</v>
      </c>
    </row>
    <row r="9771">
      <c r="B9771" s="1" t="str">
        <f>IFERROR(__xludf.DUMMYFUNCTION("""COMPUTED_VALUE"""),"C++;C#")</f>
        <v>C++;C#</v>
      </c>
      <c r="E9771" s="1" t="str">
        <f>IFERROR(__xludf.DUMMYFUNCTION("UNIQUE(SPLIT(B9771,"";""))"),"C++")</f>
        <v>C++</v>
      </c>
      <c r="F9771" s="1" t="str">
        <f>IFERROR(__xludf.DUMMYFUNCTION("""COMPUTED_VALUE"""),"C#")</f>
        <v>C#</v>
      </c>
    </row>
    <row r="9772">
      <c r="B9772" s="1" t="str">
        <f>IFERROR(__xludf.DUMMYFUNCTION("""COMPUTED_VALUE"""),"C#")</f>
        <v>C#</v>
      </c>
      <c r="E9772" s="1" t="str">
        <f>IFERROR(__xludf.DUMMYFUNCTION("UNIQUE(SPLIT(B9772,"";""))"),"C#")</f>
        <v>C#</v>
      </c>
    </row>
    <row r="9773">
      <c r="B9773" s="1" t="str">
        <f>IFERROR(__xludf.DUMMYFUNCTION("""COMPUTED_VALUE"""),"C#;HTML/CSS;JavaScript;SQL;TypeScript")</f>
        <v>C#;HTML/CSS;JavaScript;SQL;TypeScript</v>
      </c>
      <c r="E9773" s="1" t="str">
        <f>IFERROR(__xludf.DUMMYFUNCTION("UNIQUE(SPLIT(B9773,"";""))"),"C#")</f>
        <v>C#</v>
      </c>
      <c r="F9773" s="1" t="str">
        <f>IFERROR(__xludf.DUMMYFUNCTION("""COMPUTED_VALUE"""),"HTML/CSS")</f>
        <v>HTML/CSS</v>
      </c>
      <c r="G9773" s="1" t="str">
        <f>IFERROR(__xludf.DUMMYFUNCTION("""COMPUTED_VALUE"""),"JavaScript")</f>
        <v>JavaScript</v>
      </c>
      <c r="H9773" s="1" t="str">
        <f>IFERROR(__xludf.DUMMYFUNCTION("""COMPUTED_VALUE"""),"SQL")</f>
        <v>SQL</v>
      </c>
      <c r="I9773" s="1" t="str">
        <f>IFERROR(__xludf.DUMMYFUNCTION("""COMPUTED_VALUE"""),"TypeScript")</f>
        <v>TypeScript</v>
      </c>
    </row>
    <row r="9774">
      <c r="B9774" s="1" t="str">
        <f>IFERROR(__xludf.DUMMYFUNCTION("""COMPUTED_VALUE"""),"Other(s):")</f>
        <v>Other(s):</v>
      </c>
      <c r="E9774" s="1" t="str">
        <f>IFERROR(__xludf.DUMMYFUNCTION("UNIQUE(SPLIT(B9774,"";""))"),"Other(s):")</f>
        <v>Other(s):</v>
      </c>
    </row>
    <row r="9775">
      <c r="B9775" s="1" t="str">
        <f>IFERROR(__xludf.DUMMYFUNCTION("""COMPUTED_VALUE"""),"C;C++;C#;HTML/CSS;JavaScript;Objective-C;SQL")</f>
        <v>C;C++;C#;HTML/CSS;JavaScript;Objective-C;SQL</v>
      </c>
      <c r="E9775" s="1" t="str">
        <f>IFERROR(__xludf.DUMMYFUNCTION("UNIQUE(SPLIT(B9775,"";""))"),"C")</f>
        <v>C</v>
      </c>
      <c r="F9775" s="1" t="str">
        <f>IFERROR(__xludf.DUMMYFUNCTION("""COMPUTED_VALUE"""),"C++")</f>
        <v>C++</v>
      </c>
      <c r="G9775" s="1" t="str">
        <f>IFERROR(__xludf.DUMMYFUNCTION("""COMPUTED_VALUE"""),"C#")</f>
        <v>C#</v>
      </c>
      <c r="H9775" s="1" t="str">
        <f>IFERROR(__xludf.DUMMYFUNCTION("""COMPUTED_VALUE"""),"HTML/CSS")</f>
        <v>HTML/CSS</v>
      </c>
      <c r="I9775" s="1" t="str">
        <f>IFERROR(__xludf.DUMMYFUNCTION("""COMPUTED_VALUE"""),"JavaScript")</f>
        <v>JavaScript</v>
      </c>
      <c r="J9775" s="1" t="str">
        <f>IFERROR(__xludf.DUMMYFUNCTION("""COMPUTED_VALUE"""),"Objective-C")</f>
        <v>Objective-C</v>
      </c>
      <c r="K9775" s="1" t="str">
        <f>IFERROR(__xludf.DUMMYFUNCTION("""COMPUTED_VALUE"""),"SQL")</f>
        <v>SQL</v>
      </c>
    </row>
    <row r="9776">
      <c r="B9776" s="1" t="str">
        <f>IFERROR(__xludf.DUMMYFUNCTION("""COMPUTED_VALUE"""),"HTML/CSS;JavaScript;TypeScript")</f>
        <v>HTML/CSS;JavaScript;TypeScript</v>
      </c>
      <c r="E9776" s="1" t="str">
        <f>IFERROR(__xludf.DUMMYFUNCTION("UNIQUE(SPLIT(B9776,"";""))"),"HTML/CSS")</f>
        <v>HTML/CSS</v>
      </c>
      <c r="F9776" s="1" t="str">
        <f>IFERROR(__xludf.DUMMYFUNCTION("""COMPUTED_VALUE"""),"JavaScript")</f>
        <v>JavaScript</v>
      </c>
      <c r="G9776" s="1" t="str">
        <f>IFERROR(__xludf.DUMMYFUNCTION("""COMPUTED_VALUE"""),"TypeScript")</f>
        <v>TypeScript</v>
      </c>
    </row>
    <row r="9777">
      <c r="B9777" s="1" t="str">
        <f>IFERROR(__xludf.DUMMYFUNCTION("""COMPUTED_VALUE"""),"Bash/Shell/PowerShell;C++;C#;HTML/CSS;Python;SQL;TypeScript")</f>
        <v>Bash/Shell/PowerShell;C++;C#;HTML/CSS;Python;SQL;TypeScript</v>
      </c>
      <c r="E9777" s="1" t="str">
        <f>IFERROR(__xludf.DUMMYFUNCTION("UNIQUE(SPLIT(B9777,"";""))"),"Bash/Shell/PowerShell")</f>
        <v>Bash/Shell/PowerShell</v>
      </c>
      <c r="F9777" s="1" t="str">
        <f>IFERROR(__xludf.DUMMYFUNCTION("""COMPUTED_VALUE"""),"C++")</f>
        <v>C++</v>
      </c>
      <c r="G9777" s="1" t="str">
        <f>IFERROR(__xludf.DUMMYFUNCTION("""COMPUTED_VALUE"""),"C#")</f>
        <v>C#</v>
      </c>
      <c r="H9777" s="1" t="str">
        <f>IFERROR(__xludf.DUMMYFUNCTION("""COMPUTED_VALUE"""),"HTML/CSS")</f>
        <v>HTML/CSS</v>
      </c>
      <c r="I9777" s="1" t="str">
        <f>IFERROR(__xludf.DUMMYFUNCTION("""COMPUTED_VALUE"""),"Python")</f>
        <v>Python</v>
      </c>
      <c r="J9777" s="1" t="str">
        <f>IFERROR(__xludf.DUMMYFUNCTION("""COMPUTED_VALUE"""),"SQL")</f>
        <v>SQL</v>
      </c>
      <c r="K9777" s="1" t="str">
        <f>IFERROR(__xludf.DUMMYFUNCTION("""COMPUTED_VALUE"""),"TypeScript")</f>
        <v>TypeScript</v>
      </c>
    </row>
    <row r="9778">
      <c r="B9778" s="1" t="str">
        <f>IFERROR(__xludf.DUMMYFUNCTION("""COMPUTED_VALUE"""),"Bash/Shell/PowerShell;Python;SQL")</f>
        <v>Bash/Shell/PowerShell;Python;SQL</v>
      </c>
      <c r="E9778" s="1" t="str">
        <f>IFERROR(__xludf.DUMMYFUNCTION("UNIQUE(SPLIT(B9778,"";""))"),"Bash/Shell/PowerShell")</f>
        <v>Bash/Shell/PowerShell</v>
      </c>
      <c r="F9778" s="1" t="str">
        <f>IFERROR(__xludf.DUMMYFUNCTION("""COMPUTED_VALUE"""),"Python")</f>
        <v>Python</v>
      </c>
      <c r="G9778" s="1" t="str">
        <f>IFERROR(__xludf.DUMMYFUNCTION("""COMPUTED_VALUE"""),"SQL")</f>
        <v>SQL</v>
      </c>
    </row>
    <row r="9779">
      <c r="B9779" s="1" t="str">
        <f>IFERROR(__xludf.DUMMYFUNCTION("""COMPUTED_VALUE"""),"JavaScript;Python;SQL;TypeScript")</f>
        <v>JavaScript;Python;SQL;TypeScript</v>
      </c>
      <c r="E9779" s="1" t="str">
        <f>IFERROR(__xludf.DUMMYFUNCTION("UNIQUE(SPLIT(B9779,"";""))"),"JavaScript")</f>
        <v>JavaScript</v>
      </c>
      <c r="F9779" s="1" t="str">
        <f>IFERROR(__xludf.DUMMYFUNCTION("""COMPUTED_VALUE"""),"Python")</f>
        <v>Python</v>
      </c>
      <c r="G9779" s="1" t="str">
        <f>IFERROR(__xludf.DUMMYFUNCTION("""COMPUTED_VALUE"""),"SQL")</f>
        <v>SQL</v>
      </c>
      <c r="H9779" s="1" t="str">
        <f>IFERROR(__xludf.DUMMYFUNCTION("""COMPUTED_VALUE"""),"TypeScript")</f>
        <v>TypeScript</v>
      </c>
    </row>
    <row r="9780">
      <c r="B9780" s="1" t="str">
        <f>IFERROR(__xludf.DUMMYFUNCTION("""COMPUTED_VALUE"""),"Java;Kotlin;PHP;SQL")</f>
        <v>Java;Kotlin;PHP;SQL</v>
      </c>
      <c r="E9780" s="1" t="str">
        <f>IFERROR(__xludf.DUMMYFUNCTION("UNIQUE(SPLIT(B9780,"";""))"),"Java")</f>
        <v>Java</v>
      </c>
      <c r="F9780" s="1" t="str">
        <f>IFERROR(__xludf.DUMMYFUNCTION("""COMPUTED_VALUE"""),"Kotlin")</f>
        <v>Kotlin</v>
      </c>
      <c r="G9780" s="1" t="str">
        <f>IFERROR(__xludf.DUMMYFUNCTION("""COMPUTED_VALUE"""),"PHP")</f>
        <v>PHP</v>
      </c>
      <c r="H9780" s="1" t="str">
        <f>IFERROR(__xludf.DUMMYFUNCTION("""COMPUTED_VALUE"""),"SQL")</f>
        <v>SQL</v>
      </c>
    </row>
    <row r="9781">
      <c r="B9781" s="1" t="str">
        <f>IFERROR(__xludf.DUMMYFUNCTION("""COMPUTED_VALUE"""),"C;C++;C#;HTML/CSS;JavaScript;PHP;Ruby")</f>
        <v>C;C++;C#;HTML/CSS;JavaScript;PHP;Ruby</v>
      </c>
      <c r="E9781" s="1" t="str">
        <f>IFERROR(__xludf.DUMMYFUNCTION("UNIQUE(SPLIT(B9781,"";""))"),"C")</f>
        <v>C</v>
      </c>
      <c r="F9781" s="1" t="str">
        <f>IFERROR(__xludf.DUMMYFUNCTION("""COMPUTED_VALUE"""),"C++")</f>
        <v>C++</v>
      </c>
      <c r="G9781" s="1" t="str">
        <f>IFERROR(__xludf.DUMMYFUNCTION("""COMPUTED_VALUE"""),"C#")</f>
        <v>C#</v>
      </c>
      <c r="H9781" s="1" t="str">
        <f>IFERROR(__xludf.DUMMYFUNCTION("""COMPUTED_VALUE"""),"HTML/CSS")</f>
        <v>HTML/CSS</v>
      </c>
      <c r="I9781" s="1" t="str">
        <f>IFERROR(__xludf.DUMMYFUNCTION("""COMPUTED_VALUE"""),"JavaScript")</f>
        <v>JavaScript</v>
      </c>
      <c r="J9781" s="1" t="str">
        <f>IFERROR(__xludf.DUMMYFUNCTION("""COMPUTED_VALUE"""),"PHP")</f>
        <v>PHP</v>
      </c>
      <c r="K9781" s="1" t="str">
        <f>IFERROR(__xludf.DUMMYFUNCTION("""COMPUTED_VALUE"""),"Ruby")</f>
        <v>Ruby</v>
      </c>
    </row>
    <row r="9782">
      <c r="B9782" s="1" t="str">
        <f>IFERROR(__xludf.DUMMYFUNCTION("""COMPUTED_VALUE"""),"Bash/Shell/PowerShell;C++;C#;HTML/CSS;JavaScript;SQL;Other(s):")</f>
        <v>Bash/Shell/PowerShell;C++;C#;HTML/CSS;JavaScript;SQL;Other(s):</v>
      </c>
      <c r="E9782" s="1" t="str">
        <f>IFERROR(__xludf.DUMMYFUNCTION("UNIQUE(SPLIT(B9782,"";""))"),"Bash/Shell/PowerShell")</f>
        <v>Bash/Shell/PowerShell</v>
      </c>
      <c r="F9782" s="1" t="str">
        <f>IFERROR(__xludf.DUMMYFUNCTION("""COMPUTED_VALUE"""),"C++")</f>
        <v>C++</v>
      </c>
      <c r="G9782" s="1" t="str">
        <f>IFERROR(__xludf.DUMMYFUNCTION("""COMPUTED_VALUE"""),"C#")</f>
        <v>C#</v>
      </c>
      <c r="H9782" s="1" t="str">
        <f>IFERROR(__xludf.DUMMYFUNCTION("""COMPUTED_VALUE"""),"HTML/CSS")</f>
        <v>HTML/CSS</v>
      </c>
      <c r="I9782" s="1" t="str">
        <f>IFERROR(__xludf.DUMMYFUNCTION("""COMPUTED_VALUE"""),"JavaScript")</f>
        <v>JavaScript</v>
      </c>
      <c r="J9782" s="1" t="str">
        <f>IFERROR(__xludf.DUMMYFUNCTION("""COMPUTED_VALUE"""),"SQL")</f>
        <v>SQL</v>
      </c>
      <c r="K9782" s="1" t="str">
        <f>IFERROR(__xludf.DUMMYFUNCTION("""COMPUTED_VALUE"""),"Other(s):")</f>
        <v>Other(s):</v>
      </c>
    </row>
    <row r="9783">
      <c r="B9783" s="1" t="str">
        <f>IFERROR(__xludf.DUMMYFUNCTION("""COMPUTED_VALUE"""),"Bash/Shell/PowerShell;HTML/CSS;JavaScript;PHP;SQL")</f>
        <v>Bash/Shell/PowerShell;HTML/CSS;JavaScript;PHP;SQL</v>
      </c>
      <c r="E9783" s="1" t="str">
        <f>IFERROR(__xludf.DUMMYFUNCTION("UNIQUE(SPLIT(B9783,"";""))"),"Bash/Shell/PowerShell")</f>
        <v>Bash/Shell/PowerShell</v>
      </c>
      <c r="F9783" s="1" t="str">
        <f>IFERROR(__xludf.DUMMYFUNCTION("""COMPUTED_VALUE"""),"HTML/CSS")</f>
        <v>HTML/CSS</v>
      </c>
      <c r="G9783" s="1" t="str">
        <f>IFERROR(__xludf.DUMMYFUNCTION("""COMPUTED_VALUE"""),"JavaScript")</f>
        <v>JavaScript</v>
      </c>
      <c r="H9783" s="1" t="str">
        <f>IFERROR(__xludf.DUMMYFUNCTION("""COMPUTED_VALUE"""),"PHP")</f>
        <v>PHP</v>
      </c>
      <c r="I9783" s="1" t="str">
        <f>IFERROR(__xludf.DUMMYFUNCTION("""COMPUTED_VALUE"""),"SQL")</f>
        <v>SQL</v>
      </c>
    </row>
    <row r="9784">
      <c r="B9784" s="1" t="str">
        <f>IFERROR(__xludf.DUMMYFUNCTION("""COMPUTED_VALUE"""),"Java;JavaScript;SQL")</f>
        <v>Java;JavaScript;SQL</v>
      </c>
      <c r="E9784" s="1" t="str">
        <f>IFERROR(__xludf.DUMMYFUNCTION("UNIQUE(SPLIT(B9784,"";""))"),"Java")</f>
        <v>Java</v>
      </c>
      <c r="F9784" s="1" t="str">
        <f>IFERROR(__xludf.DUMMYFUNCTION("""COMPUTED_VALUE"""),"JavaScript")</f>
        <v>JavaScript</v>
      </c>
      <c r="G9784" s="1" t="str">
        <f>IFERROR(__xludf.DUMMYFUNCTION("""COMPUTED_VALUE"""),"SQL")</f>
        <v>SQL</v>
      </c>
    </row>
    <row r="9785">
      <c r="B9785" s="1" t="str">
        <f>IFERROR(__xludf.DUMMYFUNCTION("""COMPUTED_VALUE"""),"C++;C#;HTML/CSS;Java;JavaScript;SQL;TypeScript")</f>
        <v>C++;C#;HTML/CSS;Java;JavaScript;SQL;TypeScript</v>
      </c>
      <c r="E9785" s="1" t="str">
        <f>IFERROR(__xludf.DUMMYFUNCTION("UNIQUE(SPLIT(B9785,"";""))"),"C++")</f>
        <v>C++</v>
      </c>
      <c r="F9785" s="1" t="str">
        <f>IFERROR(__xludf.DUMMYFUNCTION("""COMPUTED_VALUE"""),"C#")</f>
        <v>C#</v>
      </c>
      <c r="G9785" s="1" t="str">
        <f>IFERROR(__xludf.DUMMYFUNCTION("""COMPUTED_VALUE"""),"HTML/CSS")</f>
        <v>HTML/CSS</v>
      </c>
      <c r="H9785" s="1" t="str">
        <f>IFERROR(__xludf.DUMMYFUNCTION("""COMPUTED_VALUE"""),"Java")</f>
        <v>Java</v>
      </c>
      <c r="I9785" s="1" t="str">
        <f>IFERROR(__xludf.DUMMYFUNCTION("""COMPUTED_VALUE"""),"JavaScript")</f>
        <v>JavaScript</v>
      </c>
      <c r="J9785" s="1" t="str">
        <f>IFERROR(__xludf.DUMMYFUNCTION("""COMPUTED_VALUE"""),"SQL")</f>
        <v>SQL</v>
      </c>
      <c r="K9785" s="1" t="str">
        <f>IFERROR(__xludf.DUMMYFUNCTION("""COMPUTED_VALUE"""),"TypeScript")</f>
        <v>TypeScript</v>
      </c>
    </row>
    <row r="9786">
      <c r="B9786" s="1" t="str">
        <f>IFERROR(__xludf.DUMMYFUNCTION("""COMPUTED_VALUE"""),"C;C#")</f>
        <v>C;C#</v>
      </c>
      <c r="E9786" s="1" t="str">
        <f>IFERROR(__xludf.DUMMYFUNCTION("UNIQUE(SPLIT(B9786,"";""))"),"C")</f>
        <v>C</v>
      </c>
      <c r="F9786" s="1" t="str">
        <f>IFERROR(__xludf.DUMMYFUNCTION("""COMPUTED_VALUE"""),"C#")</f>
        <v>C#</v>
      </c>
    </row>
    <row r="9787">
      <c r="B9787" s="1" t="str">
        <f>IFERROR(__xludf.DUMMYFUNCTION("""COMPUTED_VALUE"""),"Java;JavaScript;Kotlin;SQL")</f>
        <v>Java;JavaScript;Kotlin;SQL</v>
      </c>
      <c r="E9787" s="1" t="str">
        <f>IFERROR(__xludf.DUMMYFUNCTION("UNIQUE(SPLIT(B9787,"";""))"),"Java")</f>
        <v>Java</v>
      </c>
      <c r="F9787" s="1" t="str">
        <f>IFERROR(__xludf.DUMMYFUNCTION("""COMPUTED_VALUE"""),"JavaScript")</f>
        <v>JavaScript</v>
      </c>
      <c r="G9787" s="1" t="str">
        <f>IFERROR(__xludf.DUMMYFUNCTION("""COMPUTED_VALUE"""),"Kotlin")</f>
        <v>Kotlin</v>
      </c>
      <c r="H9787" s="1" t="str">
        <f>IFERROR(__xludf.DUMMYFUNCTION("""COMPUTED_VALUE"""),"SQL")</f>
        <v>SQL</v>
      </c>
    </row>
    <row r="9788">
      <c r="B9788" s="1" t="str">
        <f>IFERROR(__xludf.DUMMYFUNCTION("""COMPUTED_VALUE"""),"Assembly;C;Python;Rust")</f>
        <v>Assembly;C;Python;Rust</v>
      </c>
      <c r="E9788" s="1" t="str">
        <f>IFERROR(__xludf.DUMMYFUNCTION("UNIQUE(SPLIT(B9788,"";""))"),"Assembly")</f>
        <v>Assembly</v>
      </c>
      <c r="F9788" s="1" t="str">
        <f>IFERROR(__xludf.DUMMYFUNCTION("""COMPUTED_VALUE"""),"C")</f>
        <v>C</v>
      </c>
      <c r="G9788" s="1" t="str">
        <f>IFERROR(__xludf.DUMMYFUNCTION("""COMPUTED_VALUE"""),"Python")</f>
        <v>Python</v>
      </c>
      <c r="H9788" s="1" t="str">
        <f>IFERROR(__xludf.DUMMYFUNCTION("""COMPUTED_VALUE"""),"Rust")</f>
        <v>Rust</v>
      </c>
    </row>
    <row r="9789">
      <c r="B9789" s="1" t="str">
        <f>IFERROR(__xludf.DUMMYFUNCTION("""COMPUTED_VALUE"""),"Bash/Shell/PowerShell;C;Go;PHP;Python;SQL;Other(s):")</f>
        <v>Bash/Shell/PowerShell;C;Go;PHP;Python;SQL;Other(s):</v>
      </c>
      <c r="E9789" s="1" t="str">
        <f>IFERROR(__xludf.DUMMYFUNCTION("UNIQUE(SPLIT(B9789,"";""))"),"Bash/Shell/PowerShell")</f>
        <v>Bash/Shell/PowerShell</v>
      </c>
      <c r="F9789" s="1" t="str">
        <f>IFERROR(__xludf.DUMMYFUNCTION("""COMPUTED_VALUE"""),"C")</f>
        <v>C</v>
      </c>
      <c r="G9789" s="1" t="str">
        <f>IFERROR(__xludf.DUMMYFUNCTION("""COMPUTED_VALUE"""),"Go")</f>
        <v>Go</v>
      </c>
      <c r="H9789" s="1" t="str">
        <f>IFERROR(__xludf.DUMMYFUNCTION("""COMPUTED_VALUE"""),"PHP")</f>
        <v>PHP</v>
      </c>
      <c r="I9789" s="1" t="str">
        <f>IFERROR(__xludf.DUMMYFUNCTION("""COMPUTED_VALUE"""),"Python")</f>
        <v>Python</v>
      </c>
      <c r="J9789" s="1" t="str">
        <f>IFERROR(__xludf.DUMMYFUNCTION("""COMPUTED_VALUE"""),"SQL")</f>
        <v>SQL</v>
      </c>
      <c r="K9789" s="1" t="str">
        <f>IFERROR(__xludf.DUMMYFUNCTION("""COMPUTED_VALUE"""),"Other(s):")</f>
        <v>Other(s):</v>
      </c>
    </row>
    <row r="9790">
      <c r="B9790" s="1" t="str">
        <f>IFERROR(__xludf.DUMMYFUNCTION("""COMPUTED_VALUE"""),"C#;HTML/CSS;JavaScript;SQL")</f>
        <v>C#;HTML/CSS;JavaScript;SQL</v>
      </c>
      <c r="E9790" s="1" t="str">
        <f>IFERROR(__xludf.DUMMYFUNCTION("UNIQUE(SPLIT(B9790,"";""))"),"C#")</f>
        <v>C#</v>
      </c>
      <c r="F9790" s="1" t="str">
        <f>IFERROR(__xludf.DUMMYFUNCTION("""COMPUTED_VALUE"""),"HTML/CSS")</f>
        <v>HTML/CSS</v>
      </c>
      <c r="G9790" s="1" t="str">
        <f>IFERROR(__xludf.DUMMYFUNCTION("""COMPUTED_VALUE"""),"JavaScript")</f>
        <v>JavaScript</v>
      </c>
      <c r="H9790" s="1" t="str">
        <f>IFERROR(__xludf.DUMMYFUNCTION("""COMPUTED_VALUE"""),"SQL")</f>
        <v>SQL</v>
      </c>
    </row>
    <row r="9791">
      <c r="B9791" s="1" t="str">
        <f>IFERROR(__xludf.DUMMYFUNCTION("""COMPUTED_VALUE"""),"Python;SQL")</f>
        <v>Python;SQL</v>
      </c>
      <c r="E9791" s="1" t="str">
        <f>IFERROR(__xludf.DUMMYFUNCTION("UNIQUE(SPLIT(B9791,"";""))"),"Python")</f>
        <v>Python</v>
      </c>
      <c r="F9791" s="1" t="str">
        <f>IFERROR(__xludf.DUMMYFUNCTION("""COMPUTED_VALUE"""),"SQL")</f>
        <v>SQL</v>
      </c>
    </row>
    <row r="9792">
      <c r="B9792" s="1" t="str">
        <f>IFERROR(__xludf.DUMMYFUNCTION("""COMPUTED_VALUE"""),"C++;JavaScript;Python;Ruby")</f>
        <v>C++;JavaScript;Python;Ruby</v>
      </c>
      <c r="E9792" s="1" t="str">
        <f>IFERROR(__xludf.DUMMYFUNCTION("UNIQUE(SPLIT(B9792,"";""))"),"C++")</f>
        <v>C++</v>
      </c>
      <c r="F9792" s="1" t="str">
        <f>IFERROR(__xludf.DUMMYFUNCTION("""COMPUTED_VALUE"""),"JavaScript")</f>
        <v>JavaScript</v>
      </c>
      <c r="G9792" s="1" t="str">
        <f>IFERROR(__xludf.DUMMYFUNCTION("""COMPUTED_VALUE"""),"Python")</f>
        <v>Python</v>
      </c>
      <c r="H9792" s="1" t="str">
        <f>IFERROR(__xludf.DUMMYFUNCTION("""COMPUTED_VALUE"""),"Ruby")</f>
        <v>Ruby</v>
      </c>
    </row>
    <row r="9793">
      <c r="B9793" s="1" t="str">
        <f>IFERROR(__xludf.DUMMYFUNCTION("""COMPUTED_VALUE"""),"HTML/CSS;JavaScript;PHP;SQL;TypeScript")</f>
        <v>HTML/CSS;JavaScript;PHP;SQL;TypeScript</v>
      </c>
      <c r="E9793" s="1" t="str">
        <f>IFERROR(__xludf.DUMMYFUNCTION("UNIQUE(SPLIT(B9793,"";""))"),"HTML/CSS")</f>
        <v>HTML/CSS</v>
      </c>
      <c r="F9793" s="1" t="str">
        <f>IFERROR(__xludf.DUMMYFUNCTION("""COMPUTED_VALUE"""),"JavaScript")</f>
        <v>JavaScript</v>
      </c>
      <c r="G9793" s="1" t="str">
        <f>IFERROR(__xludf.DUMMYFUNCTION("""COMPUTED_VALUE"""),"PHP")</f>
        <v>PHP</v>
      </c>
      <c r="H9793" s="1" t="str">
        <f>IFERROR(__xludf.DUMMYFUNCTION("""COMPUTED_VALUE"""),"SQL")</f>
        <v>SQL</v>
      </c>
      <c r="I9793" s="1" t="str">
        <f>IFERROR(__xludf.DUMMYFUNCTION("""COMPUTED_VALUE"""),"TypeScript")</f>
        <v>TypeScript</v>
      </c>
    </row>
    <row r="9794">
      <c r="B9794" s="1" t="str">
        <f>IFERROR(__xludf.DUMMYFUNCTION("""COMPUTED_VALUE"""),"Bash/Shell/PowerShell;C++;HTML/CSS;JavaScript;Python;TypeScript")</f>
        <v>Bash/Shell/PowerShell;C++;HTML/CSS;JavaScript;Python;TypeScript</v>
      </c>
      <c r="E9794" s="1" t="str">
        <f>IFERROR(__xludf.DUMMYFUNCTION("UNIQUE(SPLIT(B9794,"";""))"),"Bash/Shell/PowerShell")</f>
        <v>Bash/Shell/PowerShell</v>
      </c>
      <c r="F9794" s="1" t="str">
        <f>IFERROR(__xludf.DUMMYFUNCTION("""COMPUTED_VALUE"""),"C++")</f>
        <v>C++</v>
      </c>
      <c r="G9794" s="1" t="str">
        <f>IFERROR(__xludf.DUMMYFUNCTION("""COMPUTED_VALUE"""),"HTML/CSS")</f>
        <v>HTML/CSS</v>
      </c>
      <c r="H9794" s="1" t="str">
        <f>IFERROR(__xludf.DUMMYFUNCTION("""COMPUTED_VALUE"""),"JavaScript")</f>
        <v>JavaScript</v>
      </c>
      <c r="I9794" s="1" t="str">
        <f>IFERROR(__xludf.DUMMYFUNCTION("""COMPUTED_VALUE"""),"Python")</f>
        <v>Python</v>
      </c>
      <c r="J9794" s="1" t="str">
        <f>IFERROR(__xludf.DUMMYFUNCTION("""COMPUTED_VALUE"""),"TypeScript")</f>
        <v>TypeScript</v>
      </c>
    </row>
    <row r="9795">
      <c r="B9795" s="1" t="str">
        <f>IFERROR(__xludf.DUMMYFUNCTION("""COMPUTED_VALUE"""),"Java;JavaScript;SQL")</f>
        <v>Java;JavaScript;SQL</v>
      </c>
      <c r="E9795" s="1" t="str">
        <f>IFERROR(__xludf.DUMMYFUNCTION("UNIQUE(SPLIT(B9795,"";""))"),"Java")</f>
        <v>Java</v>
      </c>
      <c r="F9795" s="1" t="str">
        <f>IFERROR(__xludf.DUMMYFUNCTION("""COMPUTED_VALUE"""),"JavaScript")</f>
        <v>JavaScript</v>
      </c>
      <c r="G9795" s="1" t="str">
        <f>IFERROR(__xludf.DUMMYFUNCTION("""COMPUTED_VALUE"""),"SQL")</f>
        <v>SQL</v>
      </c>
    </row>
    <row r="9796">
      <c r="B9796" s="1" t="str">
        <f>IFERROR(__xludf.DUMMYFUNCTION("""COMPUTED_VALUE"""),"C#;HTML/CSS;JavaScript;TypeScript")</f>
        <v>C#;HTML/CSS;JavaScript;TypeScript</v>
      </c>
      <c r="E9796" s="1" t="str">
        <f>IFERROR(__xludf.DUMMYFUNCTION("UNIQUE(SPLIT(B9796,"";""))"),"C#")</f>
        <v>C#</v>
      </c>
      <c r="F9796" s="1" t="str">
        <f>IFERROR(__xludf.DUMMYFUNCTION("""COMPUTED_VALUE"""),"HTML/CSS")</f>
        <v>HTML/CSS</v>
      </c>
      <c r="G9796" s="1" t="str">
        <f>IFERROR(__xludf.DUMMYFUNCTION("""COMPUTED_VALUE"""),"JavaScript")</f>
        <v>JavaScript</v>
      </c>
      <c r="H9796" s="1" t="str">
        <f>IFERROR(__xludf.DUMMYFUNCTION("""COMPUTED_VALUE"""),"TypeScript")</f>
        <v>TypeScript</v>
      </c>
    </row>
    <row r="9797">
      <c r="B9797" s="1" t="str">
        <f>IFERROR(__xludf.DUMMYFUNCTION("""COMPUTED_VALUE"""),"Java;Scala;Other(s):")</f>
        <v>Java;Scala;Other(s):</v>
      </c>
      <c r="E9797" s="1" t="str">
        <f>IFERROR(__xludf.DUMMYFUNCTION("UNIQUE(SPLIT(B9797,"";""))"),"Java")</f>
        <v>Java</v>
      </c>
      <c r="F9797" s="1" t="str">
        <f>IFERROR(__xludf.DUMMYFUNCTION("""COMPUTED_VALUE"""),"Scala")</f>
        <v>Scala</v>
      </c>
      <c r="G9797" s="1" t="str">
        <f>IFERROR(__xludf.DUMMYFUNCTION("""COMPUTED_VALUE"""),"Other(s):")</f>
        <v>Other(s):</v>
      </c>
    </row>
    <row r="9798">
      <c r="B9798" s="1" t="str">
        <f>IFERROR(__xludf.DUMMYFUNCTION("""COMPUTED_VALUE"""),"HTML/CSS;Kotlin;TypeScript;Other(s):")</f>
        <v>HTML/CSS;Kotlin;TypeScript;Other(s):</v>
      </c>
      <c r="E9798" s="1" t="str">
        <f>IFERROR(__xludf.DUMMYFUNCTION("UNIQUE(SPLIT(B9798,"";""))"),"HTML/CSS")</f>
        <v>HTML/CSS</v>
      </c>
      <c r="F9798" s="1" t="str">
        <f>IFERROR(__xludf.DUMMYFUNCTION("""COMPUTED_VALUE"""),"Kotlin")</f>
        <v>Kotlin</v>
      </c>
      <c r="G9798" s="1" t="str">
        <f>IFERROR(__xludf.DUMMYFUNCTION("""COMPUTED_VALUE"""),"TypeScript")</f>
        <v>TypeScript</v>
      </c>
      <c r="H9798" s="1" t="str">
        <f>IFERROR(__xludf.DUMMYFUNCTION("""COMPUTED_VALUE"""),"Other(s):")</f>
        <v>Other(s):</v>
      </c>
    </row>
    <row r="9799">
      <c r="B9799" s="1" t="str">
        <f>IFERROR(__xludf.DUMMYFUNCTION("""COMPUTED_VALUE"""),"Bash/Shell/PowerShell;C#")</f>
        <v>Bash/Shell/PowerShell;C#</v>
      </c>
      <c r="E9799" s="1" t="str">
        <f>IFERROR(__xludf.DUMMYFUNCTION("UNIQUE(SPLIT(B9799,"";""))"),"Bash/Shell/PowerShell")</f>
        <v>Bash/Shell/PowerShell</v>
      </c>
      <c r="F9799" s="1" t="str">
        <f>IFERROR(__xludf.DUMMYFUNCTION("""COMPUTED_VALUE"""),"C#")</f>
        <v>C#</v>
      </c>
    </row>
    <row r="9800">
      <c r="B9800" s="1" t="str">
        <f>IFERROR(__xludf.DUMMYFUNCTION("""COMPUTED_VALUE"""),"Bash/Shell/PowerShell;HTML/CSS;Java;JavaScript;Python;Scala;SQL")</f>
        <v>Bash/Shell/PowerShell;HTML/CSS;Java;JavaScript;Python;Scala;SQL</v>
      </c>
      <c r="E9800" s="1" t="str">
        <f>IFERROR(__xludf.DUMMYFUNCTION("UNIQUE(SPLIT(B9800,"";""))"),"Bash/Shell/PowerShell")</f>
        <v>Bash/Shell/PowerShell</v>
      </c>
      <c r="F9800" s="1" t="str">
        <f>IFERROR(__xludf.DUMMYFUNCTION("""COMPUTED_VALUE"""),"HTML/CSS")</f>
        <v>HTML/CSS</v>
      </c>
      <c r="G9800" s="1" t="str">
        <f>IFERROR(__xludf.DUMMYFUNCTION("""COMPUTED_VALUE"""),"Java")</f>
        <v>Java</v>
      </c>
      <c r="H9800" s="1" t="str">
        <f>IFERROR(__xludf.DUMMYFUNCTION("""COMPUTED_VALUE"""),"JavaScript")</f>
        <v>JavaScript</v>
      </c>
      <c r="I9800" s="1" t="str">
        <f>IFERROR(__xludf.DUMMYFUNCTION("""COMPUTED_VALUE"""),"Python")</f>
        <v>Python</v>
      </c>
      <c r="J9800" s="1" t="str">
        <f>IFERROR(__xludf.DUMMYFUNCTION("""COMPUTED_VALUE"""),"Scala")</f>
        <v>Scala</v>
      </c>
      <c r="K9800" s="1" t="str">
        <f>IFERROR(__xludf.DUMMYFUNCTION("""COMPUTED_VALUE"""),"SQL")</f>
        <v>SQL</v>
      </c>
    </row>
    <row r="9801">
      <c r="B9801" s="1" t="str">
        <f>IFERROR(__xludf.DUMMYFUNCTION("""COMPUTED_VALUE"""),"Bash/Shell/PowerShell;C#;HTML/CSS;Python")</f>
        <v>Bash/Shell/PowerShell;C#;HTML/CSS;Python</v>
      </c>
      <c r="E9801" s="1" t="str">
        <f>IFERROR(__xludf.DUMMYFUNCTION("UNIQUE(SPLIT(B9801,"";""))"),"Bash/Shell/PowerShell")</f>
        <v>Bash/Shell/PowerShell</v>
      </c>
      <c r="F9801" s="1" t="str">
        <f>IFERROR(__xludf.DUMMYFUNCTION("""COMPUTED_VALUE"""),"C#")</f>
        <v>C#</v>
      </c>
      <c r="G9801" s="1" t="str">
        <f>IFERROR(__xludf.DUMMYFUNCTION("""COMPUTED_VALUE"""),"HTML/CSS")</f>
        <v>HTML/CSS</v>
      </c>
      <c r="H9801" s="1" t="str">
        <f>IFERROR(__xludf.DUMMYFUNCTION("""COMPUTED_VALUE"""),"Python")</f>
        <v>Python</v>
      </c>
    </row>
    <row r="9802">
      <c r="B9802" s="1" t="str">
        <f>IFERROR(__xludf.DUMMYFUNCTION("""COMPUTED_VALUE"""),"HTML/CSS;JavaScript;Python")</f>
        <v>HTML/CSS;JavaScript;Python</v>
      </c>
      <c r="E9802" s="1" t="str">
        <f>IFERROR(__xludf.DUMMYFUNCTION("UNIQUE(SPLIT(B9802,"";""))"),"HTML/CSS")</f>
        <v>HTML/CSS</v>
      </c>
      <c r="F9802" s="1" t="str">
        <f>IFERROR(__xludf.DUMMYFUNCTION("""COMPUTED_VALUE"""),"JavaScript")</f>
        <v>JavaScript</v>
      </c>
      <c r="G9802" s="1" t="str">
        <f>IFERROR(__xludf.DUMMYFUNCTION("""COMPUTED_VALUE"""),"Python")</f>
        <v>Python</v>
      </c>
    </row>
    <row r="9803">
      <c r="B9803" s="1" t="str">
        <f>IFERROR(__xludf.DUMMYFUNCTION("""COMPUTED_VALUE"""),"HTML/CSS;JavaScript;PHP;SQL;VBA")</f>
        <v>HTML/CSS;JavaScript;PHP;SQL;VBA</v>
      </c>
      <c r="E9803" s="1" t="str">
        <f>IFERROR(__xludf.DUMMYFUNCTION("UNIQUE(SPLIT(B9803,"";""))"),"HTML/CSS")</f>
        <v>HTML/CSS</v>
      </c>
      <c r="F9803" s="1" t="str">
        <f>IFERROR(__xludf.DUMMYFUNCTION("""COMPUTED_VALUE"""),"JavaScript")</f>
        <v>JavaScript</v>
      </c>
      <c r="G9803" s="1" t="str">
        <f>IFERROR(__xludf.DUMMYFUNCTION("""COMPUTED_VALUE"""),"PHP")</f>
        <v>PHP</v>
      </c>
      <c r="H9803" s="1" t="str">
        <f>IFERROR(__xludf.DUMMYFUNCTION("""COMPUTED_VALUE"""),"SQL")</f>
        <v>SQL</v>
      </c>
      <c r="I9803" s="1" t="str">
        <f>IFERROR(__xludf.DUMMYFUNCTION("""COMPUTED_VALUE"""),"VBA")</f>
        <v>VBA</v>
      </c>
    </row>
    <row r="9804">
      <c r="B9804" s="1" t="str">
        <f>IFERROR(__xludf.DUMMYFUNCTION("""COMPUTED_VALUE"""),"Bash/Shell/PowerShell;HTML/CSS;Java;JavaScript")</f>
        <v>Bash/Shell/PowerShell;HTML/CSS;Java;JavaScript</v>
      </c>
      <c r="E9804" s="1" t="str">
        <f>IFERROR(__xludf.DUMMYFUNCTION("UNIQUE(SPLIT(B9804,"";""))"),"Bash/Shell/PowerShell")</f>
        <v>Bash/Shell/PowerShell</v>
      </c>
      <c r="F9804" s="1" t="str">
        <f>IFERROR(__xludf.DUMMYFUNCTION("""COMPUTED_VALUE"""),"HTML/CSS")</f>
        <v>HTML/CSS</v>
      </c>
      <c r="G9804" s="1" t="str">
        <f>IFERROR(__xludf.DUMMYFUNCTION("""COMPUTED_VALUE"""),"Java")</f>
        <v>Java</v>
      </c>
      <c r="H9804" s="1" t="str">
        <f>IFERROR(__xludf.DUMMYFUNCTION("""COMPUTED_VALUE"""),"JavaScript")</f>
        <v>JavaScript</v>
      </c>
    </row>
    <row r="9805">
      <c r="B9805" s="1" t="str">
        <f>IFERROR(__xludf.DUMMYFUNCTION("""COMPUTED_VALUE"""),"C#;HTML/CSS;JavaScript;SQL;TypeScript")</f>
        <v>C#;HTML/CSS;JavaScript;SQL;TypeScript</v>
      </c>
      <c r="E9805" s="1" t="str">
        <f>IFERROR(__xludf.DUMMYFUNCTION("UNIQUE(SPLIT(B9805,"";""))"),"C#")</f>
        <v>C#</v>
      </c>
      <c r="F9805" s="1" t="str">
        <f>IFERROR(__xludf.DUMMYFUNCTION("""COMPUTED_VALUE"""),"HTML/CSS")</f>
        <v>HTML/CSS</v>
      </c>
      <c r="G9805" s="1" t="str">
        <f>IFERROR(__xludf.DUMMYFUNCTION("""COMPUTED_VALUE"""),"JavaScript")</f>
        <v>JavaScript</v>
      </c>
      <c r="H9805" s="1" t="str">
        <f>IFERROR(__xludf.DUMMYFUNCTION("""COMPUTED_VALUE"""),"SQL")</f>
        <v>SQL</v>
      </c>
      <c r="I9805" s="1" t="str">
        <f>IFERROR(__xludf.DUMMYFUNCTION("""COMPUTED_VALUE"""),"TypeScript")</f>
        <v>TypeScript</v>
      </c>
    </row>
    <row r="9806">
      <c r="B9806" s="1" t="str">
        <f>IFERROR(__xludf.DUMMYFUNCTION("""COMPUTED_VALUE"""),"Bash/Shell/PowerShell;C++;Java;Other(s):")</f>
        <v>Bash/Shell/PowerShell;C++;Java;Other(s):</v>
      </c>
      <c r="E9806" s="1" t="str">
        <f>IFERROR(__xludf.DUMMYFUNCTION("UNIQUE(SPLIT(B9806,"";""))"),"Bash/Shell/PowerShell")</f>
        <v>Bash/Shell/PowerShell</v>
      </c>
      <c r="F9806" s="1" t="str">
        <f>IFERROR(__xludf.DUMMYFUNCTION("""COMPUTED_VALUE"""),"C++")</f>
        <v>C++</v>
      </c>
      <c r="G9806" s="1" t="str">
        <f>IFERROR(__xludf.DUMMYFUNCTION("""COMPUTED_VALUE"""),"Java")</f>
        <v>Java</v>
      </c>
      <c r="H9806" s="1" t="str">
        <f>IFERROR(__xludf.DUMMYFUNCTION("""COMPUTED_VALUE"""),"Other(s):")</f>
        <v>Other(s):</v>
      </c>
    </row>
    <row r="9807">
      <c r="B9807" s="1" t="str">
        <f>IFERROR(__xludf.DUMMYFUNCTION("""COMPUTED_VALUE"""),"C#;HTML/CSS;JavaScript;SQL")</f>
        <v>C#;HTML/CSS;JavaScript;SQL</v>
      </c>
      <c r="E9807" s="1" t="str">
        <f>IFERROR(__xludf.DUMMYFUNCTION("UNIQUE(SPLIT(B9807,"";""))"),"C#")</f>
        <v>C#</v>
      </c>
      <c r="F9807" s="1" t="str">
        <f>IFERROR(__xludf.DUMMYFUNCTION("""COMPUTED_VALUE"""),"HTML/CSS")</f>
        <v>HTML/CSS</v>
      </c>
      <c r="G9807" s="1" t="str">
        <f>IFERROR(__xludf.DUMMYFUNCTION("""COMPUTED_VALUE"""),"JavaScript")</f>
        <v>JavaScript</v>
      </c>
      <c r="H9807" s="1" t="str">
        <f>IFERROR(__xludf.DUMMYFUNCTION("""COMPUTED_VALUE"""),"SQL")</f>
        <v>SQL</v>
      </c>
    </row>
    <row r="9808">
      <c r="B9808" s="1" t="str">
        <f>IFERROR(__xludf.DUMMYFUNCTION("""COMPUTED_VALUE"""),"C;C++;C#;HTML/CSS;Java;JavaScript;PHP;SQL")</f>
        <v>C;C++;C#;HTML/CSS;Java;JavaScript;PHP;SQL</v>
      </c>
      <c r="E9808" s="1" t="str">
        <f>IFERROR(__xludf.DUMMYFUNCTION("UNIQUE(SPLIT(B9808,"";""))"),"C")</f>
        <v>C</v>
      </c>
      <c r="F9808" s="1" t="str">
        <f>IFERROR(__xludf.DUMMYFUNCTION("""COMPUTED_VALUE"""),"C++")</f>
        <v>C++</v>
      </c>
      <c r="G9808" s="1" t="str">
        <f>IFERROR(__xludf.DUMMYFUNCTION("""COMPUTED_VALUE"""),"C#")</f>
        <v>C#</v>
      </c>
      <c r="H9808" s="1" t="str">
        <f>IFERROR(__xludf.DUMMYFUNCTION("""COMPUTED_VALUE"""),"HTML/CSS")</f>
        <v>HTML/CSS</v>
      </c>
      <c r="I9808" s="1" t="str">
        <f>IFERROR(__xludf.DUMMYFUNCTION("""COMPUTED_VALUE"""),"Java")</f>
        <v>Java</v>
      </c>
      <c r="J9808" s="1" t="str">
        <f>IFERROR(__xludf.DUMMYFUNCTION("""COMPUTED_VALUE"""),"JavaScript")</f>
        <v>JavaScript</v>
      </c>
      <c r="K9808" s="1" t="str">
        <f>IFERROR(__xludf.DUMMYFUNCTION("""COMPUTED_VALUE"""),"PHP")</f>
        <v>PHP</v>
      </c>
      <c r="L9808" s="1" t="str">
        <f>IFERROR(__xludf.DUMMYFUNCTION("""COMPUTED_VALUE"""),"SQL")</f>
        <v>SQL</v>
      </c>
    </row>
    <row r="9809">
      <c r="B9809" s="1" t="str">
        <f>IFERROR(__xludf.DUMMYFUNCTION("""COMPUTED_VALUE"""),"Bash/Shell/PowerShell;C;C++;HTML/CSS;Java;JavaScript;Python")</f>
        <v>Bash/Shell/PowerShell;C;C++;HTML/CSS;Java;JavaScript;Python</v>
      </c>
      <c r="E9809" s="1" t="str">
        <f>IFERROR(__xludf.DUMMYFUNCTION("UNIQUE(SPLIT(B9809,"";""))"),"Bash/Shell/PowerShell")</f>
        <v>Bash/Shell/PowerShell</v>
      </c>
      <c r="F9809" s="1" t="str">
        <f>IFERROR(__xludf.DUMMYFUNCTION("""COMPUTED_VALUE"""),"C")</f>
        <v>C</v>
      </c>
      <c r="G9809" s="1" t="str">
        <f>IFERROR(__xludf.DUMMYFUNCTION("""COMPUTED_VALUE"""),"C++")</f>
        <v>C++</v>
      </c>
      <c r="H9809" s="1" t="str">
        <f>IFERROR(__xludf.DUMMYFUNCTION("""COMPUTED_VALUE"""),"HTML/CSS")</f>
        <v>HTML/CSS</v>
      </c>
      <c r="I9809" s="1" t="str">
        <f>IFERROR(__xludf.DUMMYFUNCTION("""COMPUTED_VALUE"""),"Java")</f>
        <v>Java</v>
      </c>
      <c r="J9809" s="1" t="str">
        <f>IFERROR(__xludf.DUMMYFUNCTION("""COMPUTED_VALUE"""),"JavaScript")</f>
        <v>JavaScript</v>
      </c>
      <c r="K9809" s="1" t="str">
        <f>IFERROR(__xludf.DUMMYFUNCTION("""COMPUTED_VALUE"""),"Python")</f>
        <v>Python</v>
      </c>
    </row>
    <row r="9810">
      <c r="B9810" s="1" t="str">
        <f>IFERROR(__xludf.DUMMYFUNCTION("""COMPUTED_VALUE"""),"Bash/Shell/PowerShell;C;C++;Go;HTML/CSS;JavaScript;Python;SQL")</f>
        <v>Bash/Shell/PowerShell;C;C++;Go;HTML/CSS;JavaScript;Python;SQL</v>
      </c>
      <c r="E9810" s="1" t="str">
        <f>IFERROR(__xludf.DUMMYFUNCTION("UNIQUE(SPLIT(B9810,"";""))"),"Bash/Shell/PowerShell")</f>
        <v>Bash/Shell/PowerShell</v>
      </c>
      <c r="F9810" s="1" t="str">
        <f>IFERROR(__xludf.DUMMYFUNCTION("""COMPUTED_VALUE"""),"C")</f>
        <v>C</v>
      </c>
      <c r="G9810" s="1" t="str">
        <f>IFERROR(__xludf.DUMMYFUNCTION("""COMPUTED_VALUE"""),"C++")</f>
        <v>C++</v>
      </c>
      <c r="H9810" s="1" t="str">
        <f>IFERROR(__xludf.DUMMYFUNCTION("""COMPUTED_VALUE"""),"Go")</f>
        <v>Go</v>
      </c>
      <c r="I9810" s="1" t="str">
        <f>IFERROR(__xludf.DUMMYFUNCTION("""COMPUTED_VALUE"""),"HTML/CSS")</f>
        <v>HTML/CSS</v>
      </c>
      <c r="J9810" s="1" t="str">
        <f>IFERROR(__xludf.DUMMYFUNCTION("""COMPUTED_VALUE"""),"JavaScript")</f>
        <v>JavaScript</v>
      </c>
      <c r="K9810" s="1" t="str">
        <f>IFERROR(__xludf.DUMMYFUNCTION("""COMPUTED_VALUE"""),"Python")</f>
        <v>Python</v>
      </c>
      <c r="L9810" s="1" t="str">
        <f>IFERROR(__xludf.DUMMYFUNCTION("""COMPUTED_VALUE"""),"SQL")</f>
        <v>SQL</v>
      </c>
    </row>
    <row r="9811">
      <c r="B9811" s="1" t="str">
        <f>IFERROR(__xludf.DUMMYFUNCTION("""COMPUTED_VALUE"""),"HTML/CSS;Java;Python;SQL")</f>
        <v>HTML/CSS;Java;Python;SQL</v>
      </c>
      <c r="E9811" s="1" t="str">
        <f>IFERROR(__xludf.DUMMYFUNCTION("UNIQUE(SPLIT(B9811,"";""))"),"HTML/CSS")</f>
        <v>HTML/CSS</v>
      </c>
      <c r="F9811" s="1" t="str">
        <f>IFERROR(__xludf.DUMMYFUNCTION("""COMPUTED_VALUE"""),"Java")</f>
        <v>Java</v>
      </c>
      <c r="G9811" s="1" t="str">
        <f>IFERROR(__xludf.DUMMYFUNCTION("""COMPUTED_VALUE"""),"Python")</f>
        <v>Python</v>
      </c>
      <c r="H9811" s="1" t="str">
        <f>IFERROR(__xludf.DUMMYFUNCTION("""COMPUTED_VALUE"""),"SQL")</f>
        <v>SQL</v>
      </c>
    </row>
    <row r="9812">
      <c r="B9812" s="1" t="str">
        <f>IFERROR(__xludf.DUMMYFUNCTION("""COMPUTED_VALUE"""),"Bash/Shell/PowerShell;HTML/CSS;JavaScript;PHP;Python;SQL")</f>
        <v>Bash/Shell/PowerShell;HTML/CSS;JavaScript;PHP;Python;SQL</v>
      </c>
      <c r="E9812" s="1" t="str">
        <f>IFERROR(__xludf.DUMMYFUNCTION("UNIQUE(SPLIT(B9812,"";""))"),"Bash/Shell/PowerShell")</f>
        <v>Bash/Shell/PowerShell</v>
      </c>
      <c r="F9812" s="1" t="str">
        <f>IFERROR(__xludf.DUMMYFUNCTION("""COMPUTED_VALUE"""),"HTML/CSS")</f>
        <v>HTML/CSS</v>
      </c>
      <c r="G9812" s="1" t="str">
        <f>IFERROR(__xludf.DUMMYFUNCTION("""COMPUTED_VALUE"""),"JavaScript")</f>
        <v>JavaScript</v>
      </c>
      <c r="H9812" s="1" t="str">
        <f>IFERROR(__xludf.DUMMYFUNCTION("""COMPUTED_VALUE"""),"PHP")</f>
        <v>PHP</v>
      </c>
      <c r="I9812" s="1" t="str">
        <f>IFERROR(__xludf.DUMMYFUNCTION("""COMPUTED_VALUE"""),"Python")</f>
        <v>Python</v>
      </c>
      <c r="J9812" s="1" t="str">
        <f>IFERROR(__xludf.DUMMYFUNCTION("""COMPUTED_VALUE"""),"SQL")</f>
        <v>SQL</v>
      </c>
    </row>
    <row r="9813">
      <c r="B9813" s="1" t="str">
        <f>IFERROR(__xludf.DUMMYFUNCTION("""COMPUTED_VALUE"""),"Bash/Shell/PowerShell;HTML/CSS;JavaScript;PHP;Python;SQL")</f>
        <v>Bash/Shell/PowerShell;HTML/CSS;JavaScript;PHP;Python;SQL</v>
      </c>
      <c r="E9813" s="1" t="str">
        <f>IFERROR(__xludf.DUMMYFUNCTION("UNIQUE(SPLIT(B9813,"";""))"),"Bash/Shell/PowerShell")</f>
        <v>Bash/Shell/PowerShell</v>
      </c>
      <c r="F9813" s="1" t="str">
        <f>IFERROR(__xludf.DUMMYFUNCTION("""COMPUTED_VALUE"""),"HTML/CSS")</f>
        <v>HTML/CSS</v>
      </c>
      <c r="G9813" s="1" t="str">
        <f>IFERROR(__xludf.DUMMYFUNCTION("""COMPUTED_VALUE"""),"JavaScript")</f>
        <v>JavaScript</v>
      </c>
      <c r="H9813" s="1" t="str">
        <f>IFERROR(__xludf.DUMMYFUNCTION("""COMPUTED_VALUE"""),"PHP")</f>
        <v>PHP</v>
      </c>
      <c r="I9813" s="1" t="str">
        <f>IFERROR(__xludf.DUMMYFUNCTION("""COMPUTED_VALUE"""),"Python")</f>
        <v>Python</v>
      </c>
      <c r="J9813" s="1" t="str">
        <f>IFERROR(__xludf.DUMMYFUNCTION("""COMPUTED_VALUE"""),"SQL")</f>
        <v>SQL</v>
      </c>
    </row>
    <row r="9814">
      <c r="B9814" s="1" t="str">
        <f>IFERROR(__xludf.DUMMYFUNCTION("""COMPUTED_VALUE"""),"C#;HTML/CSS;Java;JavaScript;SQL;TypeScript;VBA")</f>
        <v>C#;HTML/CSS;Java;JavaScript;SQL;TypeScript;VBA</v>
      </c>
      <c r="E9814" s="1" t="str">
        <f>IFERROR(__xludf.DUMMYFUNCTION("UNIQUE(SPLIT(B9814,"";""))"),"C#")</f>
        <v>C#</v>
      </c>
      <c r="F9814" s="1" t="str">
        <f>IFERROR(__xludf.DUMMYFUNCTION("""COMPUTED_VALUE"""),"HTML/CSS")</f>
        <v>HTML/CSS</v>
      </c>
      <c r="G9814" s="1" t="str">
        <f>IFERROR(__xludf.DUMMYFUNCTION("""COMPUTED_VALUE"""),"Java")</f>
        <v>Java</v>
      </c>
      <c r="H9814" s="1" t="str">
        <f>IFERROR(__xludf.DUMMYFUNCTION("""COMPUTED_VALUE"""),"JavaScript")</f>
        <v>JavaScript</v>
      </c>
      <c r="I9814" s="1" t="str">
        <f>IFERROR(__xludf.DUMMYFUNCTION("""COMPUTED_VALUE"""),"SQL")</f>
        <v>SQL</v>
      </c>
      <c r="J9814" s="1" t="str">
        <f>IFERROR(__xludf.DUMMYFUNCTION("""COMPUTED_VALUE"""),"TypeScript")</f>
        <v>TypeScript</v>
      </c>
      <c r="K9814" s="1" t="str">
        <f>IFERROR(__xludf.DUMMYFUNCTION("""COMPUTED_VALUE"""),"VBA")</f>
        <v>VBA</v>
      </c>
    </row>
    <row r="9815">
      <c r="B9815" s="1" t="str">
        <f>IFERROR(__xludf.DUMMYFUNCTION("""COMPUTED_VALUE"""),"C;JavaScript;TypeScript")</f>
        <v>C;JavaScript;TypeScript</v>
      </c>
      <c r="E9815" s="1" t="str">
        <f>IFERROR(__xludf.DUMMYFUNCTION("UNIQUE(SPLIT(B9815,"";""))"),"C")</f>
        <v>C</v>
      </c>
      <c r="F9815" s="1" t="str">
        <f>IFERROR(__xludf.DUMMYFUNCTION("""COMPUTED_VALUE"""),"JavaScript")</f>
        <v>JavaScript</v>
      </c>
      <c r="G9815" s="1" t="str">
        <f>IFERROR(__xludf.DUMMYFUNCTION("""COMPUTED_VALUE"""),"TypeScript")</f>
        <v>TypeScript</v>
      </c>
    </row>
    <row r="9816">
      <c r="B9816" s="1" t="str">
        <f>IFERROR(__xludf.DUMMYFUNCTION("""COMPUTED_VALUE"""),"Bash/Shell/PowerShell;C#;HTML/CSS;JavaScript;SQL;VBA;Other(s):")</f>
        <v>Bash/Shell/PowerShell;C#;HTML/CSS;JavaScript;SQL;VBA;Other(s):</v>
      </c>
      <c r="E9816" s="1" t="str">
        <f>IFERROR(__xludf.DUMMYFUNCTION("UNIQUE(SPLIT(B9816,"";""))"),"Bash/Shell/PowerShell")</f>
        <v>Bash/Shell/PowerShell</v>
      </c>
      <c r="F9816" s="1" t="str">
        <f>IFERROR(__xludf.DUMMYFUNCTION("""COMPUTED_VALUE"""),"C#")</f>
        <v>C#</v>
      </c>
      <c r="G9816" s="1" t="str">
        <f>IFERROR(__xludf.DUMMYFUNCTION("""COMPUTED_VALUE"""),"HTML/CSS")</f>
        <v>HTML/CSS</v>
      </c>
      <c r="H9816" s="1" t="str">
        <f>IFERROR(__xludf.DUMMYFUNCTION("""COMPUTED_VALUE"""),"JavaScript")</f>
        <v>JavaScript</v>
      </c>
      <c r="I9816" s="1" t="str">
        <f>IFERROR(__xludf.DUMMYFUNCTION("""COMPUTED_VALUE"""),"SQL")</f>
        <v>SQL</v>
      </c>
      <c r="J9816" s="1" t="str">
        <f>IFERROR(__xludf.DUMMYFUNCTION("""COMPUTED_VALUE"""),"VBA")</f>
        <v>VBA</v>
      </c>
      <c r="K9816" s="1" t="str">
        <f>IFERROR(__xludf.DUMMYFUNCTION("""COMPUTED_VALUE"""),"Other(s):")</f>
        <v>Other(s):</v>
      </c>
    </row>
    <row r="9817">
      <c r="B9817" s="1" t="str">
        <f>IFERROR(__xludf.DUMMYFUNCTION("""COMPUTED_VALUE"""),"Bash/Shell/PowerShell;C#;HTML/CSS;JavaScript;SQL")</f>
        <v>Bash/Shell/PowerShell;C#;HTML/CSS;JavaScript;SQL</v>
      </c>
      <c r="E9817" s="1" t="str">
        <f>IFERROR(__xludf.DUMMYFUNCTION("UNIQUE(SPLIT(B9817,"";""))"),"Bash/Shell/PowerShell")</f>
        <v>Bash/Shell/PowerShell</v>
      </c>
      <c r="F9817" s="1" t="str">
        <f>IFERROR(__xludf.DUMMYFUNCTION("""COMPUTED_VALUE"""),"C#")</f>
        <v>C#</v>
      </c>
      <c r="G9817" s="1" t="str">
        <f>IFERROR(__xludf.DUMMYFUNCTION("""COMPUTED_VALUE"""),"HTML/CSS")</f>
        <v>HTML/CSS</v>
      </c>
      <c r="H9817" s="1" t="str">
        <f>IFERROR(__xludf.DUMMYFUNCTION("""COMPUTED_VALUE"""),"JavaScript")</f>
        <v>JavaScript</v>
      </c>
      <c r="I9817" s="1" t="str">
        <f>IFERROR(__xludf.DUMMYFUNCTION("""COMPUTED_VALUE"""),"SQL")</f>
        <v>SQL</v>
      </c>
    </row>
    <row r="9818">
      <c r="B9818" s="1" t="str">
        <f>IFERROR(__xludf.DUMMYFUNCTION("""COMPUTED_VALUE"""),"C;C++;C#")</f>
        <v>C;C++;C#</v>
      </c>
      <c r="E9818" s="1" t="str">
        <f>IFERROR(__xludf.DUMMYFUNCTION("UNIQUE(SPLIT(B9818,"";""))"),"C")</f>
        <v>C</v>
      </c>
      <c r="F9818" s="1" t="str">
        <f>IFERROR(__xludf.DUMMYFUNCTION("""COMPUTED_VALUE"""),"C++")</f>
        <v>C++</v>
      </c>
      <c r="G9818" s="1" t="str">
        <f>IFERROR(__xludf.DUMMYFUNCTION("""COMPUTED_VALUE"""),"C#")</f>
        <v>C#</v>
      </c>
    </row>
    <row r="9819">
      <c r="B9819" s="1" t="str">
        <f>IFERROR(__xludf.DUMMYFUNCTION("""COMPUTED_VALUE"""),"C;HTML/CSS;JavaScript;Objective-C;Python;Swift")</f>
        <v>C;HTML/CSS;JavaScript;Objective-C;Python;Swift</v>
      </c>
      <c r="E9819" s="1" t="str">
        <f>IFERROR(__xludf.DUMMYFUNCTION("UNIQUE(SPLIT(B9819,"";""))"),"C")</f>
        <v>C</v>
      </c>
      <c r="F9819" s="1" t="str">
        <f>IFERROR(__xludf.DUMMYFUNCTION("""COMPUTED_VALUE"""),"HTML/CSS")</f>
        <v>HTML/CSS</v>
      </c>
      <c r="G9819" s="1" t="str">
        <f>IFERROR(__xludf.DUMMYFUNCTION("""COMPUTED_VALUE"""),"JavaScript")</f>
        <v>JavaScript</v>
      </c>
      <c r="H9819" s="1" t="str">
        <f>IFERROR(__xludf.DUMMYFUNCTION("""COMPUTED_VALUE"""),"Objective-C")</f>
        <v>Objective-C</v>
      </c>
      <c r="I9819" s="1" t="str">
        <f>IFERROR(__xludf.DUMMYFUNCTION("""COMPUTED_VALUE"""),"Python")</f>
        <v>Python</v>
      </c>
      <c r="J9819" s="1" t="str">
        <f>IFERROR(__xludf.DUMMYFUNCTION("""COMPUTED_VALUE"""),"Swift")</f>
        <v>Swift</v>
      </c>
    </row>
    <row r="9820">
      <c r="B9820" s="1" t="str">
        <f>IFERROR(__xludf.DUMMYFUNCTION("""COMPUTED_VALUE"""),"C#;Scala;SQL;TypeScript")</f>
        <v>C#;Scala;SQL;TypeScript</v>
      </c>
      <c r="E9820" s="1" t="str">
        <f>IFERROR(__xludf.DUMMYFUNCTION("UNIQUE(SPLIT(B9820,"";""))"),"C#")</f>
        <v>C#</v>
      </c>
      <c r="F9820" s="1" t="str">
        <f>IFERROR(__xludf.DUMMYFUNCTION("""COMPUTED_VALUE"""),"Scala")</f>
        <v>Scala</v>
      </c>
      <c r="G9820" s="1" t="str">
        <f>IFERROR(__xludf.DUMMYFUNCTION("""COMPUTED_VALUE"""),"SQL")</f>
        <v>SQL</v>
      </c>
      <c r="H9820" s="1" t="str">
        <f>IFERROR(__xludf.DUMMYFUNCTION("""COMPUTED_VALUE"""),"TypeScript")</f>
        <v>TypeScript</v>
      </c>
    </row>
    <row r="9821">
      <c r="B9821" s="1" t="str">
        <f>IFERROR(__xludf.DUMMYFUNCTION("""COMPUTED_VALUE"""),"Bash/Shell/PowerShell;C++;HTML/CSS;JavaScript;Python;Ruby;SQL;Other(s):")</f>
        <v>Bash/Shell/PowerShell;C++;HTML/CSS;JavaScript;Python;Ruby;SQL;Other(s):</v>
      </c>
      <c r="E9821" s="1" t="str">
        <f>IFERROR(__xludf.DUMMYFUNCTION("UNIQUE(SPLIT(B9821,"";""))"),"Bash/Shell/PowerShell")</f>
        <v>Bash/Shell/PowerShell</v>
      </c>
      <c r="F9821" s="1" t="str">
        <f>IFERROR(__xludf.DUMMYFUNCTION("""COMPUTED_VALUE"""),"C++")</f>
        <v>C++</v>
      </c>
      <c r="G9821" s="1" t="str">
        <f>IFERROR(__xludf.DUMMYFUNCTION("""COMPUTED_VALUE"""),"HTML/CSS")</f>
        <v>HTML/CSS</v>
      </c>
      <c r="H9821" s="1" t="str">
        <f>IFERROR(__xludf.DUMMYFUNCTION("""COMPUTED_VALUE"""),"JavaScript")</f>
        <v>JavaScript</v>
      </c>
      <c r="I9821" s="1" t="str">
        <f>IFERROR(__xludf.DUMMYFUNCTION("""COMPUTED_VALUE"""),"Python")</f>
        <v>Python</v>
      </c>
      <c r="J9821" s="1" t="str">
        <f>IFERROR(__xludf.DUMMYFUNCTION("""COMPUTED_VALUE"""),"Ruby")</f>
        <v>Ruby</v>
      </c>
      <c r="K9821" s="1" t="str">
        <f>IFERROR(__xludf.DUMMYFUNCTION("""COMPUTED_VALUE"""),"SQL")</f>
        <v>SQL</v>
      </c>
      <c r="L9821" s="1" t="str">
        <f>IFERROR(__xludf.DUMMYFUNCTION("""COMPUTED_VALUE"""),"Other(s):")</f>
        <v>Other(s):</v>
      </c>
    </row>
    <row r="9822">
      <c r="B9822" s="1" t="str">
        <f>IFERROR(__xludf.DUMMYFUNCTION("""COMPUTED_VALUE"""),"C#;HTML/CSS;JavaScript;SQL;TypeScript")</f>
        <v>C#;HTML/CSS;JavaScript;SQL;TypeScript</v>
      </c>
      <c r="E9822" s="1" t="str">
        <f>IFERROR(__xludf.DUMMYFUNCTION("UNIQUE(SPLIT(B9822,"";""))"),"C#")</f>
        <v>C#</v>
      </c>
      <c r="F9822" s="1" t="str">
        <f>IFERROR(__xludf.DUMMYFUNCTION("""COMPUTED_VALUE"""),"HTML/CSS")</f>
        <v>HTML/CSS</v>
      </c>
      <c r="G9822" s="1" t="str">
        <f>IFERROR(__xludf.DUMMYFUNCTION("""COMPUTED_VALUE"""),"JavaScript")</f>
        <v>JavaScript</v>
      </c>
      <c r="H9822" s="1" t="str">
        <f>IFERROR(__xludf.DUMMYFUNCTION("""COMPUTED_VALUE"""),"SQL")</f>
        <v>SQL</v>
      </c>
      <c r="I9822" s="1" t="str">
        <f>IFERROR(__xludf.DUMMYFUNCTION("""COMPUTED_VALUE"""),"TypeScript")</f>
        <v>TypeScript</v>
      </c>
    </row>
    <row r="9823">
      <c r="B9823" s="1" t="str">
        <f>IFERROR(__xludf.DUMMYFUNCTION("""COMPUTED_VALUE"""),"Bash/Shell/PowerShell;HTML/CSS;Java;JavaScript;Ruby;SQL")</f>
        <v>Bash/Shell/PowerShell;HTML/CSS;Java;JavaScript;Ruby;SQL</v>
      </c>
      <c r="E9823" s="1" t="str">
        <f>IFERROR(__xludf.DUMMYFUNCTION("UNIQUE(SPLIT(B9823,"";""))"),"Bash/Shell/PowerShell")</f>
        <v>Bash/Shell/PowerShell</v>
      </c>
      <c r="F9823" s="1" t="str">
        <f>IFERROR(__xludf.DUMMYFUNCTION("""COMPUTED_VALUE"""),"HTML/CSS")</f>
        <v>HTML/CSS</v>
      </c>
      <c r="G9823" s="1" t="str">
        <f>IFERROR(__xludf.DUMMYFUNCTION("""COMPUTED_VALUE"""),"Java")</f>
        <v>Java</v>
      </c>
      <c r="H9823" s="1" t="str">
        <f>IFERROR(__xludf.DUMMYFUNCTION("""COMPUTED_VALUE"""),"JavaScript")</f>
        <v>JavaScript</v>
      </c>
      <c r="I9823" s="1" t="str">
        <f>IFERROR(__xludf.DUMMYFUNCTION("""COMPUTED_VALUE"""),"Ruby")</f>
        <v>Ruby</v>
      </c>
      <c r="J9823" s="1" t="str">
        <f>IFERROR(__xludf.DUMMYFUNCTION("""COMPUTED_VALUE"""),"SQL")</f>
        <v>SQL</v>
      </c>
    </row>
    <row r="9824">
      <c r="B9824" s="1" t="str">
        <f>IFERROR(__xludf.DUMMYFUNCTION("""COMPUTED_VALUE"""),"HTML/CSS;Java;JavaScript;SQL;TypeScript")</f>
        <v>HTML/CSS;Java;JavaScript;SQL;TypeScript</v>
      </c>
      <c r="E9824" s="1" t="str">
        <f>IFERROR(__xludf.DUMMYFUNCTION("UNIQUE(SPLIT(B9824,"";""))"),"HTML/CSS")</f>
        <v>HTML/CSS</v>
      </c>
      <c r="F9824" s="1" t="str">
        <f>IFERROR(__xludf.DUMMYFUNCTION("""COMPUTED_VALUE"""),"Java")</f>
        <v>Java</v>
      </c>
      <c r="G9824" s="1" t="str">
        <f>IFERROR(__xludf.DUMMYFUNCTION("""COMPUTED_VALUE"""),"JavaScript")</f>
        <v>JavaScript</v>
      </c>
      <c r="H9824" s="1" t="str">
        <f>IFERROR(__xludf.DUMMYFUNCTION("""COMPUTED_VALUE"""),"SQL")</f>
        <v>SQL</v>
      </c>
      <c r="I9824" s="1" t="str">
        <f>IFERROR(__xludf.DUMMYFUNCTION("""COMPUTED_VALUE"""),"TypeScript")</f>
        <v>TypeScript</v>
      </c>
    </row>
    <row r="9825">
      <c r="B9825" s="1" t="str">
        <f>IFERROR(__xludf.DUMMYFUNCTION("""COMPUTED_VALUE"""),"C;C++;C#")</f>
        <v>C;C++;C#</v>
      </c>
      <c r="E9825" s="1" t="str">
        <f>IFERROR(__xludf.DUMMYFUNCTION("UNIQUE(SPLIT(B9825,"";""))"),"C")</f>
        <v>C</v>
      </c>
      <c r="F9825" s="1" t="str">
        <f>IFERROR(__xludf.DUMMYFUNCTION("""COMPUTED_VALUE"""),"C++")</f>
        <v>C++</v>
      </c>
      <c r="G9825" s="1" t="str">
        <f>IFERROR(__xludf.DUMMYFUNCTION("""COMPUTED_VALUE"""),"C#")</f>
        <v>C#</v>
      </c>
    </row>
    <row r="9826">
      <c r="B9826" s="1" t="str">
        <f>IFERROR(__xludf.DUMMYFUNCTION("""COMPUTED_VALUE"""),"Bash/Shell/PowerShell;JavaScript;Python;SQL;VBA")</f>
        <v>Bash/Shell/PowerShell;JavaScript;Python;SQL;VBA</v>
      </c>
      <c r="E9826" s="1" t="str">
        <f>IFERROR(__xludf.DUMMYFUNCTION("UNIQUE(SPLIT(B9826,"";""))"),"Bash/Shell/PowerShell")</f>
        <v>Bash/Shell/PowerShell</v>
      </c>
      <c r="F9826" s="1" t="str">
        <f>IFERROR(__xludf.DUMMYFUNCTION("""COMPUTED_VALUE"""),"JavaScript")</f>
        <v>JavaScript</v>
      </c>
      <c r="G9826" s="1" t="str">
        <f>IFERROR(__xludf.DUMMYFUNCTION("""COMPUTED_VALUE"""),"Python")</f>
        <v>Python</v>
      </c>
      <c r="H9826" s="1" t="str">
        <f>IFERROR(__xludf.DUMMYFUNCTION("""COMPUTED_VALUE"""),"SQL")</f>
        <v>SQL</v>
      </c>
      <c r="I9826" s="1" t="str">
        <f>IFERROR(__xludf.DUMMYFUNCTION("""COMPUTED_VALUE"""),"VBA")</f>
        <v>VBA</v>
      </c>
    </row>
    <row r="9827">
      <c r="B9827" s="1" t="str">
        <f>IFERROR(__xludf.DUMMYFUNCTION("""COMPUTED_VALUE"""),"Bash/Shell/PowerShell;Java;Kotlin;SQL")</f>
        <v>Bash/Shell/PowerShell;Java;Kotlin;SQL</v>
      </c>
      <c r="E9827" s="1" t="str">
        <f>IFERROR(__xludf.DUMMYFUNCTION("UNIQUE(SPLIT(B9827,"";""))"),"Bash/Shell/PowerShell")</f>
        <v>Bash/Shell/PowerShell</v>
      </c>
      <c r="F9827" s="1" t="str">
        <f>IFERROR(__xludf.DUMMYFUNCTION("""COMPUTED_VALUE"""),"Java")</f>
        <v>Java</v>
      </c>
      <c r="G9827" s="1" t="str">
        <f>IFERROR(__xludf.DUMMYFUNCTION("""COMPUTED_VALUE"""),"Kotlin")</f>
        <v>Kotlin</v>
      </c>
      <c r="H9827" s="1" t="str">
        <f>IFERROR(__xludf.DUMMYFUNCTION("""COMPUTED_VALUE"""),"SQL")</f>
        <v>SQL</v>
      </c>
    </row>
    <row r="9828">
      <c r="B9828" s="1" t="str">
        <f>IFERROR(__xludf.DUMMYFUNCTION("""COMPUTED_VALUE"""),"C#")</f>
        <v>C#</v>
      </c>
      <c r="E9828" s="1" t="str">
        <f>IFERROR(__xludf.DUMMYFUNCTION("UNIQUE(SPLIT(B9828,"";""))"),"C#")</f>
        <v>C#</v>
      </c>
    </row>
    <row r="9829">
      <c r="B9829" s="1" t="str">
        <f>IFERROR(__xludf.DUMMYFUNCTION("""COMPUTED_VALUE"""),"JavaScript;PHP;Python;R;SQL")</f>
        <v>JavaScript;PHP;Python;R;SQL</v>
      </c>
      <c r="E9829" s="1" t="str">
        <f>IFERROR(__xludf.DUMMYFUNCTION("UNIQUE(SPLIT(B9829,"";""))"),"JavaScript")</f>
        <v>JavaScript</v>
      </c>
      <c r="F9829" s="1" t="str">
        <f>IFERROR(__xludf.DUMMYFUNCTION("""COMPUTED_VALUE"""),"PHP")</f>
        <v>PHP</v>
      </c>
      <c r="G9829" s="1" t="str">
        <f>IFERROR(__xludf.DUMMYFUNCTION("""COMPUTED_VALUE"""),"Python")</f>
        <v>Python</v>
      </c>
      <c r="H9829" s="1" t="str">
        <f>IFERROR(__xludf.DUMMYFUNCTION("""COMPUTED_VALUE"""),"R")</f>
        <v>R</v>
      </c>
      <c r="I9829" s="1" t="str">
        <f>IFERROR(__xludf.DUMMYFUNCTION("""COMPUTED_VALUE"""),"SQL")</f>
        <v>SQL</v>
      </c>
    </row>
    <row r="9830">
      <c r="B9830" s="1" t="str">
        <f>IFERROR(__xludf.DUMMYFUNCTION("""COMPUTED_VALUE"""),"C;Java")</f>
        <v>C;Java</v>
      </c>
      <c r="E9830" s="1" t="str">
        <f>IFERROR(__xludf.DUMMYFUNCTION("UNIQUE(SPLIT(B9830,"";""))"),"C")</f>
        <v>C</v>
      </c>
      <c r="F9830" s="1" t="str">
        <f>IFERROR(__xludf.DUMMYFUNCTION("""COMPUTED_VALUE"""),"Java")</f>
        <v>Java</v>
      </c>
    </row>
    <row r="9831">
      <c r="B9831" s="1" t="str">
        <f>IFERROR(__xludf.DUMMYFUNCTION("""COMPUTED_VALUE"""),"C#;HTML/CSS;Java;JavaScript;PHP;Python;Rust;SQL;Other(s):")</f>
        <v>C#;HTML/CSS;Java;JavaScript;PHP;Python;Rust;SQL;Other(s):</v>
      </c>
      <c r="E9831" s="1" t="str">
        <f>IFERROR(__xludf.DUMMYFUNCTION("UNIQUE(SPLIT(B9831,"";""))"),"C#")</f>
        <v>C#</v>
      </c>
      <c r="F9831" s="1" t="str">
        <f>IFERROR(__xludf.DUMMYFUNCTION("""COMPUTED_VALUE"""),"HTML/CSS")</f>
        <v>HTML/CSS</v>
      </c>
      <c r="G9831" s="1" t="str">
        <f>IFERROR(__xludf.DUMMYFUNCTION("""COMPUTED_VALUE"""),"Java")</f>
        <v>Java</v>
      </c>
      <c r="H9831" s="1" t="str">
        <f>IFERROR(__xludf.DUMMYFUNCTION("""COMPUTED_VALUE"""),"JavaScript")</f>
        <v>JavaScript</v>
      </c>
      <c r="I9831" s="1" t="str">
        <f>IFERROR(__xludf.DUMMYFUNCTION("""COMPUTED_VALUE"""),"PHP")</f>
        <v>PHP</v>
      </c>
      <c r="J9831" s="1" t="str">
        <f>IFERROR(__xludf.DUMMYFUNCTION("""COMPUTED_VALUE"""),"Python")</f>
        <v>Python</v>
      </c>
      <c r="K9831" s="1" t="str">
        <f>IFERROR(__xludf.DUMMYFUNCTION("""COMPUTED_VALUE"""),"Rust")</f>
        <v>Rust</v>
      </c>
      <c r="L9831" s="1" t="str">
        <f>IFERROR(__xludf.DUMMYFUNCTION("""COMPUTED_VALUE"""),"SQL")</f>
        <v>SQL</v>
      </c>
      <c r="M9831" s="1" t="str">
        <f>IFERROR(__xludf.DUMMYFUNCTION("""COMPUTED_VALUE"""),"Other(s):")</f>
        <v>Other(s):</v>
      </c>
    </row>
    <row r="9832">
      <c r="B9832" s="1" t="str">
        <f>IFERROR(__xludf.DUMMYFUNCTION("""COMPUTED_VALUE"""),"Go;HTML/CSS;JavaScript;TypeScript")</f>
        <v>Go;HTML/CSS;JavaScript;TypeScript</v>
      </c>
      <c r="E9832" s="1" t="str">
        <f>IFERROR(__xludf.DUMMYFUNCTION("UNIQUE(SPLIT(B9832,"";""))"),"Go")</f>
        <v>Go</v>
      </c>
      <c r="F9832" s="1" t="str">
        <f>IFERROR(__xludf.DUMMYFUNCTION("""COMPUTED_VALUE"""),"HTML/CSS")</f>
        <v>HTML/CSS</v>
      </c>
      <c r="G9832" s="1" t="str">
        <f>IFERROR(__xludf.DUMMYFUNCTION("""COMPUTED_VALUE"""),"JavaScript")</f>
        <v>JavaScript</v>
      </c>
      <c r="H9832" s="1" t="str">
        <f>IFERROR(__xludf.DUMMYFUNCTION("""COMPUTED_VALUE"""),"TypeScript")</f>
        <v>TypeScript</v>
      </c>
    </row>
    <row r="9833">
      <c r="B9833" s="1" t="str">
        <f>IFERROR(__xludf.DUMMYFUNCTION("""COMPUTED_VALUE"""),"Go;HTML/CSS;Java;JavaScript;Kotlin;Python;SQL")</f>
        <v>Go;HTML/CSS;Java;JavaScript;Kotlin;Python;SQL</v>
      </c>
      <c r="E9833" s="1" t="str">
        <f>IFERROR(__xludf.DUMMYFUNCTION("UNIQUE(SPLIT(B9833,"";""))"),"Go")</f>
        <v>Go</v>
      </c>
      <c r="F9833" s="1" t="str">
        <f>IFERROR(__xludf.DUMMYFUNCTION("""COMPUTED_VALUE"""),"HTML/CSS")</f>
        <v>HTML/CSS</v>
      </c>
      <c r="G9833" s="1" t="str">
        <f>IFERROR(__xludf.DUMMYFUNCTION("""COMPUTED_VALUE"""),"Java")</f>
        <v>Java</v>
      </c>
      <c r="H9833" s="1" t="str">
        <f>IFERROR(__xludf.DUMMYFUNCTION("""COMPUTED_VALUE"""),"JavaScript")</f>
        <v>JavaScript</v>
      </c>
      <c r="I9833" s="1" t="str">
        <f>IFERROR(__xludf.DUMMYFUNCTION("""COMPUTED_VALUE"""),"Kotlin")</f>
        <v>Kotlin</v>
      </c>
      <c r="J9833" s="1" t="str">
        <f>IFERROR(__xludf.DUMMYFUNCTION("""COMPUTED_VALUE"""),"Python")</f>
        <v>Python</v>
      </c>
      <c r="K9833" s="1" t="str">
        <f>IFERROR(__xludf.DUMMYFUNCTION("""COMPUTED_VALUE"""),"SQL")</f>
        <v>SQL</v>
      </c>
    </row>
    <row r="9834">
      <c r="B9834" s="1" t="str">
        <f>IFERROR(__xludf.DUMMYFUNCTION("""COMPUTED_VALUE"""),"Python;R;SQL")</f>
        <v>Python;R;SQL</v>
      </c>
      <c r="E9834" s="1" t="str">
        <f>IFERROR(__xludf.DUMMYFUNCTION("UNIQUE(SPLIT(B9834,"";""))"),"Python")</f>
        <v>Python</v>
      </c>
      <c r="F9834" s="1" t="str">
        <f>IFERROR(__xludf.DUMMYFUNCTION("""COMPUTED_VALUE"""),"R")</f>
        <v>R</v>
      </c>
      <c r="G9834" s="1" t="str">
        <f>IFERROR(__xludf.DUMMYFUNCTION("""COMPUTED_VALUE"""),"SQL")</f>
        <v>SQL</v>
      </c>
    </row>
    <row r="9835">
      <c r="B9835" s="1" t="str">
        <f>IFERROR(__xludf.DUMMYFUNCTION("""COMPUTED_VALUE"""),"Bash/Shell/PowerShell;Java;Kotlin;Python;Scala")</f>
        <v>Bash/Shell/PowerShell;Java;Kotlin;Python;Scala</v>
      </c>
      <c r="E9835" s="1" t="str">
        <f>IFERROR(__xludf.DUMMYFUNCTION("UNIQUE(SPLIT(B9835,"";""))"),"Bash/Shell/PowerShell")</f>
        <v>Bash/Shell/PowerShell</v>
      </c>
      <c r="F9835" s="1" t="str">
        <f>IFERROR(__xludf.DUMMYFUNCTION("""COMPUTED_VALUE"""),"Java")</f>
        <v>Java</v>
      </c>
      <c r="G9835" s="1" t="str">
        <f>IFERROR(__xludf.DUMMYFUNCTION("""COMPUTED_VALUE"""),"Kotlin")</f>
        <v>Kotlin</v>
      </c>
      <c r="H9835" s="1" t="str">
        <f>IFERROR(__xludf.DUMMYFUNCTION("""COMPUTED_VALUE"""),"Python")</f>
        <v>Python</v>
      </c>
      <c r="I9835" s="1" t="str">
        <f>IFERROR(__xludf.DUMMYFUNCTION("""COMPUTED_VALUE"""),"Scala")</f>
        <v>Scala</v>
      </c>
    </row>
    <row r="9836">
      <c r="B9836" s="1" t="str">
        <f>IFERROR(__xludf.DUMMYFUNCTION("""COMPUTED_VALUE"""),"Java;Kotlin")</f>
        <v>Java;Kotlin</v>
      </c>
      <c r="E9836" s="1" t="str">
        <f>IFERROR(__xludf.DUMMYFUNCTION("UNIQUE(SPLIT(B9836,"";""))"),"Java")</f>
        <v>Java</v>
      </c>
      <c r="F9836" s="1" t="str">
        <f>IFERROR(__xludf.DUMMYFUNCTION("""COMPUTED_VALUE"""),"Kotlin")</f>
        <v>Kotlin</v>
      </c>
    </row>
    <row r="9837">
      <c r="B9837" s="1" t="str">
        <f>IFERROR(__xludf.DUMMYFUNCTION("""COMPUTED_VALUE"""),"C#;HTML/CSS;Java;JavaScript;PHP;Python;SQL;Other(s):")</f>
        <v>C#;HTML/CSS;Java;JavaScript;PHP;Python;SQL;Other(s):</v>
      </c>
      <c r="E9837" s="1" t="str">
        <f>IFERROR(__xludf.DUMMYFUNCTION("UNIQUE(SPLIT(B9837,"";""))"),"C#")</f>
        <v>C#</v>
      </c>
      <c r="F9837" s="1" t="str">
        <f>IFERROR(__xludf.DUMMYFUNCTION("""COMPUTED_VALUE"""),"HTML/CSS")</f>
        <v>HTML/CSS</v>
      </c>
      <c r="G9837" s="1" t="str">
        <f>IFERROR(__xludf.DUMMYFUNCTION("""COMPUTED_VALUE"""),"Java")</f>
        <v>Java</v>
      </c>
      <c r="H9837" s="1" t="str">
        <f>IFERROR(__xludf.DUMMYFUNCTION("""COMPUTED_VALUE"""),"JavaScript")</f>
        <v>JavaScript</v>
      </c>
      <c r="I9837" s="1" t="str">
        <f>IFERROR(__xludf.DUMMYFUNCTION("""COMPUTED_VALUE"""),"PHP")</f>
        <v>PHP</v>
      </c>
      <c r="J9837" s="1" t="str">
        <f>IFERROR(__xludf.DUMMYFUNCTION("""COMPUTED_VALUE"""),"Python")</f>
        <v>Python</v>
      </c>
      <c r="K9837" s="1" t="str">
        <f>IFERROR(__xludf.DUMMYFUNCTION("""COMPUTED_VALUE"""),"SQL")</f>
        <v>SQL</v>
      </c>
      <c r="L9837" s="1" t="str">
        <f>IFERROR(__xludf.DUMMYFUNCTION("""COMPUTED_VALUE"""),"Other(s):")</f>
        <v>Other(s):</v>
      </c>
    </row>
    <row r="9838">
      <c r="B9838" s="1" t="str">
        <f>IFERROR(__xludf.DUMMYFUNCTION("""COMPUTED_VALUE"""),"C#;JavaScript;Objective-C;Swift;TypeScript")</f>
        <v>C#;JavaScript;Objective-C;Swift;TypeScript</v>
      </c>
      <c r="E9838" s="1" t="str">
        <f>IFERROR(__xludf.DUMMYFUNCTION("UNIQUE(SPLIT(B9838,"";""))"),"C#")</f>
        <v>C#</v>
      </c>
      <c r="F9838" s="1" t="str">
        <f>IFERROR(__xludf.DUMMYFUNCTION("""COMPUTED_VALUE"""),"JavaScript")</f>
        <v>JavaScript</v>
      </c>
      <c r="G9838" s="1" t="str">
        <f>IFERROR(__xludf.DUMMYFUNCTION("""COMPUTED_VALUE"""),"Objective-C")</f>
        <v>Objective-C</v>
      </c>
      <c r="H9838" s="1" t="str">
        <f>IFERROR(__xludf.DUMMYFUNCTION("""COMPUTED_VALUE"""),"Swift")</f>
        <v>Swift</v>
      </c>
      <c r="I9838" s="1" t="str">
        <f>IFERROR(__xludf.DUMMYFUNCTION("""COMPUTED_VALUE"""),"TypeScript")</f>
        <v>TypeScript</v>
      </c>
    </row>
    <row r="9839">
      <c r="B9839" s="1" t="str">
        <f>IFERROR(__xludf.DUMMYFUNCTION("""COMPUTED_VALUE"""),"C#;HTML/CSS;Java;JavaScript;SQL")</f>
        <v>C#;HTML/CSS;Java;JavaScript;SQL</v>
      </c>
      <c r="E9839" s="1" t="str">
        <f>IFERROR(__xludf.DUMMYFUNCTION("UNIQUE(SPLIT(B9839,"";""))"),"C#")</f>
        <v>C#</v>
      </c>
      <c r="F9839" s="1" t="str">
        <f>IFERROR(__xludf.DUMMYFUNCTION("""COMPUTED_VALUE"""),"HTML/CSS")</f>
        <v>HTML/CSS</v>
      </c>
      <c r="G9839" s="1" t="str">
        <f>IFERROR(__xludf.DUMMYFUNCTION("""COMPUTED_VALUE"""),"Java")</f>
        <v>Java</v>
      </c>
      <c r="H9839" s="1" t="str">
        <f>IFERROR(__xludf.DUMMYFUNCTION("""COMPUTED_VALUE"""),"JavaScript")</f>
        <v>JavaScript</v>
      </c>
      <c r="I9839" s="1" t="str">
        <f>IFERROR(__xludf.DUMMYFUNCTION("""COMPUTED_VALUE"""),"SQL")</f>
        <v>SQL</v>
      </c>
    </row>
    <row r="9840">
      <c r="B9840" s="1" t="str">
        <f>IFERROR(__xludf.DUMMYFUNCTION("""COMPUTED_VALUE"""),"Python")</f>
        <v>Python</v>
      </c>
      <c r="E9840" s="1" t="str">
        <f>IFERROR(__xludf.DUMMYFUNCTION("UNIQUE(SPLIT(B9840,"";""))"),"Python")</f>
        <v>Python</v>
      </c>
    </row>
    <row r="9841">
      <c r="B9841" s="1" t="str">
        <f>IFERROR(__xludf.DUMMYFUNCTION("""COMPUTED_VALUE"""),"HTML/CSS;Java;JavaScript;Python;SQL")</f>
        <v>HTML/CSS;Java;JavaScript;Python;SQL</v>
      </c>
      <c r="E9841" s="1" t="str">
        <f>IFERROR(__xludf.DUMMYFUNCTION("UNIQUE(SPLIT(B9841,"";""))"),"HTML/CSS")</f>
        <v>HTML/CSS</v>
      </c>
      <c r="F9841" s="1" t="str">
        <f>IFERROR(__xludf.DUMMYFUNCTION("""COMPUTED_VALUE"""),"Java")</f>
        <v>Java</v>
      </c>
      <c r="G9841" s="1" t="str">
        <f>IFERROR(__xludf.DUMMYFUNCTION("""COMPUTED_VALUE"""),"JavaScript")</f>
        <v>JavaScript</v>
      </c>
      <c r="H9841" s="1" t="str">
        <f>IFERROR(__xludf.DUMMYFUNCTION("""COMPUTED_VALUE"""),"Python")</f>
        <v>Python</v>
      </c>
      <c r="I9841" s="1" t="str">
        <f>IFERROR(__xludf.DUMMYFUNCTION("""COMPUTED_VALUE"""),"SQL")</f>
        <v>SQL</v>
      </c>
    </row>
    <row r="9842">
      <c r="B9842" s="1" t="str">
        <f>IFERROR(__xludf.DUMMYFUNCTION("""COMPUTED_VALUE"""),"JavaScript;Python")</f>
        <v>JavaScript;Python</v>
      </c>
      <c r="E9842" s="1" t="str">
        <f>IFERROR(__xludf.DUMMYFUNCTION("UNIQUE(SPLIT(B9842,"";""))"),"JavaScript")</f>
        <v>JavaScript</v>
      </c>
      <c r="F9842" s="1" t="str">
        <f>IFERROR(__xludf.DUMMYFUNCTION("""COMPUTED_VALUE"""),"Python")</f>
        <v>Python</v>
      </c>
    </row>
    <row r="9843">
      <c r="B9843" s="1" t="str">
        <f>IFERROR(__xludf.DUMMYFUNCTION("""COMPUTED_VALUE"""),"Go;Java;JavaScript;Python")</f>
        <v>Go;Java;JavaScript;Python</v>
      </c>
      <c r="E9843" s="1" t="str">
        <f>IFERROR(__xludf.DUMMYFUNCTION("UNIQUE(SPLIT(B9843,"";""))"),"Go")</f>
        <v>Go</v>
      </c>
      <c r="F9843" s="1" t="str">
        <f>IFERROR(__xludf.DUMMYFUNCTION("""COMPUTED_VALUE"""),"Java")</f>
        <v>Java</v>
      </c>
      <c r="G9843" s="1" t="str">
        <f>IFERROR(__xludf.DUMMYFUNCTION("""COMPUTED_VALUE"""),"JavaScript")</f>
        <v>JavaScript</v>
      </c>
      <c r="H9843" s="1" t="str">
        <f>IFERROR(__xludf.DUMMYFUNCTION("""COMPUTED_VALUE"""),"Python")</f>
        <v>Python</v>
      </c>
    </row>
    <row r="9844">
      <c r="B9844" s="1" t="str">
        <f>IFERROR(__xludf.DUMMYFUNCTION("""COMPUTED_VALUE"""),"Bash/Shell/PowerShell;C#;JavaScript;SQL")</f>
        <v>Bash/Shell/PowerShell;C#;JavaScript;SQL</v>
      </c>
      <c r="E9844" s="1" t="str">
        <f>IFERROR(__xludf.DUMMYFUNCTION("UNIQUE(SPLIT(B9844,"";""))"),"Bash/Shell/PowerShell")</f>
        <v>Bash/Shell/PowerShell</v>
      </c>
      <c r="F9844" s="1" t="str">
        <f>IFERROR(__xludf.DUMMYFUNCTION("""COMPUTED_VALUE"""),"C#")</f>
        <v>C#</v>
      </c>
      <c r="G9844" s="1" t="str">
        <f>IFERROR(__xludf.DUMMYFUNCTION("""COMPUTED_VALUE"""),"JavaScript")</f>
        <v>JavaScript</v>
      </c>
      <c r="H9844" s="1" t="str">
        <f>IFERROR(__xludf.DUMMYFUNCTION("""COMPUTED_VALUE"""),"SQL")</f>
        <v>SQL</v>
      </c>
    </row>
    <row r="9845">
      <c r="B9845" s="1" t="str">
        <f>IFERROR(__xludf.DUMMYFUNCTION("""COMPUTED_VALUE"""),"C++;Java")</f>
        <v>C++;Java</v>
      </c>
      <c r="E9845" s="1" t="str">
        <f>IFERROR(__xludf.DUMMYFUNCTION("UNIQUE(SPLIT(B9845,"";""))"),"C++")</f>
        <v>C++</v>
      </c>
      <c r="F9845" s="1" t="str">
        <f>IFERROR(__xludf.DUMMYFUNCTION("""COMPUTED_VALUE"""),"Java")</f>
        <v>Java</v>
      </c>
    </row>
    <row r="9846">
      <c r="B9846" s="1" t="str">
        <f>IFERROR(__xludf.DUMMYFUNCTION("""COMPUTED_VALUE"""),"Bash/Shell/PowerShell;C++;Go;HTML/CSS;Java;JavaScript;Python;Rust;Swift;TypeScript")</f>
        <v>Bash/Shell/PowerShell;C++;Go;HTML/CSS;Java;JavaScript;Python;Rust;Swift;TypeScript</v>
      </c>
      <c r="E9846" s="1" t="str">
        <f>IFERROR(__xludf.DUMMYFUNCTION("UNIQUE(SPLIT(B9846,"";""))"),"Bash/Shell/PowerShell")</f>
        <v>Bash/Shell/PowerShell</v>
      </c>
      <c r="F9846" s="1" t="str">
        <f>IFERROR(__xludf.DUMMYFUNCTION("""COMPUTED_VALUE"""),"C++")</f>
        <v>C++</v>
      </c>
      <c r="G9846" s="1" t="str">
        <f>IFERROR(__xludf.DUMMYFUNCTION("""COMPUTED_VALUE"""),"Go")</f>
        <v>Go</v>
      </c>
      <c r="H9846" s="1" t="str">
        <f>IFERROR(__xludf.DUMMYFUNCTION("""COMPUTED_VALUE"""),"HTML/CSS")</f>
        <v>HTML/CSS</v>
      </c>
      <c r="I9846" s="1" t="str">
        <f>IFERROR(__xludf.DUMMYFUNCTION("""COMPUTED_VALUE"""),"Java")</f>
        <v>Java</v>
      </c>
      <c r="J9846" s="1" t="str">
        <f>IFERROR(__xludf.DUMMYFUNCTION("""COMPUTED_VALUE"""),"JavaScript")</f>
        <v>JavaScript</v>
      </c>
      <c r="K9846" s="1" t="str">
        <f>IFERROR(__xludf.DUMMYFUNCTION("""COMPUTED_VALUE"""),"Python")</f>
        <v>Python</v>
      </c>
      <c r="L9846" s="1" t="str">
        <f>IFERROR(__xludf.DUMMYFUNCTION("""COMPUTED_VALUE"""),"Rust")</f>
        <v>Rust</v>
      </c>
      <c r="M9846" s="1" t="str">
        <f>IFERROR(__xludf.DUMMYFUNCTION("""COMPUTED_VALUE"""),"Swift")</f>
        <v>Swift</v>
      </c>
      <c r="N9846" s="1" t="str">
        <f>IFERROR(__xludf.DUMMYFUNCTION("""COMPUTED_VALUE"""),"TypeScript")</f>
        <v>TypeScript</v>
      </c>
    </row>
    <row r="9847">
      <c r="B9847" s="1" t="str">
        <f>IFERROR(__xludf.DUMMYFUNCTION("""COMPUTED_VALUE"""),"Bash/Shell/PowerShell;HTML/CSS;JavaScript;Python;Ruby;Scala;SQL")</f>
        <v>Bash/Shell/PowerShell;HTML/CSS;JavaScript;Python;Ruby;Scala;SQL</v>
      </c>
      <c r="E9847" s="1" t="str">
        <f>IFERROR(__xludf.DUMMYFUNCTION("UNIQUE(SPLIT(B9847,"";""))"),"Bash/Shell/PowerShell")</f>
        <v>Bash/Shell/PowerShell</v>
      </c>
      <c r="F9847" s="1" t="str">
        <f>IFERROR(__xludf.DUMMYFUNCTION("""COMPUTED_VALUE"""),"HTML/CSS")</f>
        <v>HTML/CSS</v>
      </c>
      <c r="G9847" s="1" t="str">
        <f>IFERROR(__xludf.DUMMYFUNCTION("""COMPUTED_VALUE"""),"JavaScript")</f>
        <v>JavaScript</v>
      </c>
      <c r="H9847" s="1" t="str">
        <f>IFERROR(__xludf.DUMMYFUNCTION("""COMPUTED_VALUE"""),"Python")</f>
        <v>Python</v>
      </c>
      <c r="I9847" s="1" t="str">
        <f>IFERROR(__xludf.DUMMYFUNCTION("""COMPUTED_VALUE"""),"Ruby")</f>
        <v>Ruby</v>
      </c>
      <c r="J9847" s="1" t="str">
        <f>IFERROR(__xludf.DUMMYFUNCTION("""COMPUTED_VALUE"""),"Scala")</f>
        <v>Scala</v>
      </c>
      <c r="K9847" s="1" t="str">
        <f>IFERROR(__xludf.DUMMYFUNCTION("""COMPUTED_VALUE"""),"SQL")</f>
        <v>SQL</v>
      </c>
    </row>
    <row r="9848">
      <c r="B9848" s="1" t="str">
        <f>IFERROR(__xludf.DUMMYFUNCTION("""COMPUTED_VALUE"""),"Assembly;Bash/Shell/PowerShell;C;C++;HTML/CSS;Java;JavaScript;Python;SQL")</f>
        <v>Assembly;Bash/Shell/PowerShell;C;C++;HTML/CSS;Java;JavaScript;Python;SQL</v>
      </c>
      <c r="E9848" s="1" t="str">
        <f>IFERROR(__xludf.DUMMYFUNCTION("UNIQUE(SPLIT(B9848,"";""))"),"Assembly")</f>
        <v>Assembly</v>
      </c>
      <c r="F9848" s="1" t="str">
        <f>IFERROR(__xludf.DUMMYFUNCTION("""COMPUTED_VALUE"""),"Bash/Shell/PowerShell")</f>
        <v>Bash/Shell/PowerShell</v>
      </c>
      <c r="G9848" s="1" t="str">
        <f>IFERROR(__xludf.DUMMYFUNCTION("""COMPUTED_VALUE"""),"C")</f>
        <v>C</v>
      </c>
      <c r="H9848" s="1" t="str">
        <f>IFERROR(__xludf.DUMMYFUNCTION("""COMPUTED_VALUE"""),"C++")</f>
        <v>C++</v>
      </c>
      <c r="I9848" s="1" t="str">
        <f>IFERROR(__xludf.DUMMYFUNCTION("""COMPUTED_VALUE"""),"HTML/CSS")</f>
        <v>HTML/CSS</v>
      </c>
      <c r="J9848" s="1" t="str">
        <f>IFERROR(__xludf.DUMMYFUNCTION("""COMPUTED_VALUE"""),"Java")</f>
        <v>Java</v>
      </c>
      <c r="K9848" s="1" t="str">
        <f>IFERROR(__xludf.DUMMYFUNCTION("""COMPUTED_VALUE"""),"JavaScript")</f>
        <v>JavaScript</v>
      </c>
      <c r="L9848" s="1" t="str">
        <f>IFERROR(__xludf.DUMMYFUNCTION("""COMPUTED_VALUE"""),"Python")</f>
        <v>Python</v>
      </c>
      <c r="M9848" s="1" t="str">
        <f>IFERROR(__xludf.DUMMYFUNCTION("""COMPUTED_VALUE"""),"SQL")</f>
        <v>SQL</v>
      </c>
    </row>
    <row r="9849">
      <c r="B9849" s="1" t="str">
        <f>IFERROR(__xludf.DUMMYFUNCTION("""COMPUTED_VALUE"""),"HTML/CSS;JavaScript;Kotlin;PHP;SQL;Swift;TypeScript")</f>
        <v>HTML/CSS;JavaScript;Kotlin;PHP;SQL;Swift;TypeScript</v>
      </c>
      <c r="E9849" s="1" t="str">
        <f>IFERROR(__xludf.DUMMYFUNCTION("UNIQUE(SPLIT(B9849,"";""))"),"HTML/CSS")</f>
        <v>HTML/CSS</v>
      </c>
      <c r="F9849" s="1" t="str">
        <f>IFERROR(__xludf.DUMMYFUNCTION("""COMPUTED_VALUE"""),"JavaScript")</f>
        <v>JavaScript</v>
      </c>
      <c r="G9849" s="1" t="str">
        <f>IFERROR(__xludf.DUMMYFUNCTION("""COMPUTED_VALUE"""),"Kotlin")</f>
        <v>Kotlin</v>
      </c>
      <c r="H9849" s="1" t="str">
        <f>IFERROR(__xludf.DUMMYFUNCTION("""COMPUTED_VALUE"""),"PHP")</f>
        <v>PHP</v>
      </c>
      <c r="I9849" s="1" t="str">
        <f>IFERROR(__xludf.DUMMYFUNCTION("""COMPUTED_VALUE"""),"SQL")</f>
        <v>SQL</v>
      </c>
      <c r="J9849" s="1" t="str">
        <f>IFERROR(__xludf.DUMMYFUNCTION("""COMPUTED_VALUE"""),"Swift")</f>
        <v>Swift</v>
      </c>
      <c r="K9849" s="1" t="str">
        <f>IFERROR(__xludf.DUMMYFUNCTION("""COMPUTED_VALUE"""),"TypeScript")</f>
        <v>TypeScript</v>
      </c>
    </row>
    <row r="9850">
      <c r="B9850" s="1" t="str">
        <f>IFERROR(__xludf.DUMMYFUNCTION("""COMPUTED_VALUE"""),"C#;Java")</f>
        <v>C#;Java</v>
      </c>
      <c r="E9850" s="1" t="str">
        <f>IFERROR(__xludf.DUMMYFUNCTION("UNIQUE(SPLIT(B9850,"";""))"),"C#")</f>
        <v>C#</v>
      </c>
      <c r="F9850" s="1" t="str">
        <f>IFERROR(__xludf.DUMMYFUNCTION("""COMPUTED_VALUE"""),"Java")</f>
        <v>Java</v>
      </c>
    </row>
    <row r="9851">
      <c r="B9851" s="1" t="str">
        <f>IFERROR(__xludf.DUMMYFUNCTION("""COMPUTED_VALUE"""),"Bash/Shell/PowerShell;C++;HTML/CSS;JavaScript;Python;Rust;WebAssembly;Other(s):")</f>
        <v>Bash/Shell/PowerShell;C++;HTML/CSS;JavaScript;Python;Rust;WebAssembly;Other(s):</v>
      </c>
      <c r="E9851" s="1" t="str">
        <f>IFERROR(__xludf.DUMMYFUNCTION("UNIQUE(SPLIT(B9851,"";""))"),"Bash/Shell/PowerShell")</f>
        <v>Bash/Shell/PowerShell</v>
      </c>
      <c r="F9851" s="1" t="str">
        <f>IFERROR(__xludf.DUMMYFUNCTION("""COMPUTED_VALUE"""),"C++")</f>
        <v>C++</v>
      </c>
      <c r="G9851" s="1" t="str">
        <f>IFERROR(__xludf.DUMMYFUNCTION("""COMPUTED_VALUE"""),"HTML/CSS")</f>
        <v>HTML/CSS</v>
      </c>
      <c r="H9851" s="1" t="str">
        <f>IFERROR(__xludf.DUMMYFUNCTION("""COMPUTED_VALUE"""),"JavaScript")</f>
        <v>JavaScript</v>
      </c>
      <c r="I9851" s="1" t="str">
        <f>IFERROR(__xludf.DUMMYFUNCTION("""COMPUTED_VALUE"""),"Python")</f>
        <v>Python</v>
      </c>
      <c r="J9851" s="1" t="str">
        <f>IFERROR(__xludf.DUMMYFUNCTION("""COMPUTED_VALUE"""),"Rust")</f>
        <v>Rust</v>
      </c>
      <c r="K9851" s="1" t="str">
        <f>IFERROR(__xludf.DUMMYFUNCTION("""COMPUTED_VALUE"""),"WebAssembly")</f>
        <v>WebAssembly</v>
      </c>
      <c r="L9851" s="1" t="str">
        <f>IFERROR(__xludf.DUMMYFUNCTION("""COMPUTED_VALUE"""),"Other(s):")</f>
        <v>Other(s):</v>
      </c>
    </row>
    <row r="9852">
      <c r="B9852" s="1" t="str">
        <f>IFERROR(__xludf.DUMMYFUNCTION("""COMPUTED_VALUE"""),"C#;SQL;Other(s):")</f>
        <v>C#;SQL;Other(s):</v>
      </c>
      <c r="E9852" s="1" t="str">
        <f>IFERROR(__xludf.DUMMYFUNCTION("UNIQUE(SPLIT(B9852,"";""))"),"C#")</f>
        <v>C#</v>
      </c>
      <c r="F9852" s="1" t="str">
        <f>IFERROR(__xludf.DUMMYFUNCTION("""COMPUTED_VALUE"""),"SQL")</f>
        <v>SQL</v>
      </c>
      <c r="G9852" s="1" t="str">
        <f>IFERROR(__xludf.DUMMYFUNCTION("""COMPUTED_VALUE"""),"Other(s):")</f>
        <v>Other(s):</v>
      </c>
    </row>
    <row r="9853">
      <c r="B9853" s="1" t="str">
        <f>IFERROR(__xludf.DUMMYFUNCTION("""COMPUTED_VALUE"""),"JavaScript;Objective-C;PHP;SQL")</f>
        <v>JavaScript;Objective-C;PHP;SQL</v>
      </c>
      <c r="E9853" s="1" t="str">
        <f>IFERROR(__xludf.DUMMYFUNCTION("UNIQUE(SPLIT(B9853,"";""))"),"JavaScript")</f>
        <v>JavaScript</v>
      </c>
      <c r="F9853" s="1" t="str">
        <f>IFERROR(__xludf.DUMMYFUNCTION("""COMPUTED_VALUE"""),"Objective-C")</f>
        <v>Objective-C</v>
      </c>
      <c r="G9853" s="1" t="str">
        <f>IFERROR(__xludf.DUMMYFUNCTION("""COMPUTED_VALUE"""),"PHP")</f>
        <v>PHP</v>
      </c>
      <c r="H9853" s="1" t="str">
        <f>IFERROR(__xludf.DUMMYFUNCTION("""COMPUTED_VALUE"""),"SQL")</f>
        <v>SQL</v>
      </c>
    </row>
    <row r="9854">
      <c r="B9854" s="1" t="str">
        <f>IFERROR(__xludf.DUMMYFUNCTION("""COMPUTED_VALUE"""),"C;C++;HTML/CSS;Java;JavaScript;Objective-C;PHP;SQL;TypeScript;Other(s):")</f>
        <v>C;C++;HTML/CSS;Java;JavaScript;Objective-C;PHP;SQL;TypeScript;Other(s):</v>
      </c>
      <c r="E9854" s="1" t="str">
        <f>IFERROR(__xludf.DUMMYFUNCTION("UNIQUE(SPLIT(B9854,"";""))"),"C")</f>
        <v>C</v>
      </c>
      <c r="F9854" s="1" t="str">
        <f>IFERROR(__xludf.DUMMYFUNCTION("""COMPUTED_VALUE"""),"C++")</f>
        <v>C++</v>
      </c>
      <c r="G9854" s="1" t="str">
        <f>IFERROR(__xludf.DUMMYFUNCTION("""COMPUTED_VALUE"""),"HTML/CSS")</f>
        <v>HTML/CSS</v>
      </c>
      <c r="H9854" s="1" t="str">
        <f>IFERROR(__xludf.DUMMYFUNCTION("""COMPUTED_VALUE"""),"Java")</f>
        <v>Java</v>
      </c>
      <c r="I9854" s="1" t="str">
        <f>IFERROR(__xludf.DUMMYFUNCTION("""COMPUTED_VALUE"""),"JavaScript")</f>
        <v>JavaScript</v>
      </c>
      <c r="J9854" s="1" t="str">
        <f>IFERROR(__xludf.DUMMYFUNCTION("""COMPUTED_VALUE"""),"Objective-C")</f>
        <v>Objective-C</v>
      </c>
      <c r="K9854" s="1" t="str">
        <f>IFERROR(__xludf.DUMMYFUNCTION("""COMPUTED_VALUE"""),"PHP")</f>
        <v>PHP</v>
      </c>
      <c r="L9854" s="1" t="str">
        <f>IFERROR(__xludf.DUMMYFUNCTION("""COMPUTED_VALUE"""),"SQL")</f>
        <v>SQL</v>
      </c>
      <c r="M9854" s="1" t="str">
        <f>IFERROR(__xludf.DUMMYFUNCTION("""COMPUTED_VALUE"""),"TypeScript")</f>
        <v>TypeScript</v>
      </c>
      <c r="N9854" s="1" t="str">
        <f>IFERROR(__xludf.DUMMYFUNCTION("""COMPUTED_VALUE"""),"Other(s):")</f>
        <v>Other(s):</v>
      </c>
    </row>
    <row r="9855">
      <c r="B9855" s="1" t="str">
        <f>IFERROR(__xludf.DUMMYFUNCTION("""COMPUTED_VALUE"""),"C#;Go;HTML/CSS;JavaScript;Python;SQL;TypeScript;WebAssembly")</f>
        <v>C#;Go;HTML/CSS;JavaScript;Python;SQL;TypeScript;WebAssembly</v>
      </c>
      <c r="E9855" s="1" t="str">
        <f>IFERROR(__xludf.DUMMYFUNCTION("UNIQUE(SPLIT(B9855,"";""))"),"C#")</f>
        <v>C#</v>
      </c>
      <c r="F9855" s="1" t="str">
        <f>IFERROR(__xludf.DUMMYFUNCTION("""COMPUTED_VALUE"""),"Go")</f>
        <v>Go</v>
      </c>
      <c r="G9855" s="1" t="str">
        <f>IFERROR(__xludf.DUMMYFUNCTION("""COMPUTED_VALUE"""),"HTML/CSS")</f>
        <v>HTML/CSS</v>
      </c>
      <c r="H9855" s="1" t="str">
        <f>IFERROR(__xludf.DUMMYFUNCTION("""COMPUTED_VALUE"""),"JavaScript")</f>
        <v>JavaScript</v>
      </c>
      <c r="I9855" s="1" t="str">
        <f>IFERROR(__xludf.DUMMYFUNCTION("""COMPUTED_VALUE"""),"Python")</f>
        <v>Python</v>
      </c>
      <c r="J9855" s="1" t="str">
        <f>IFERROR(__xludf.DUMMYFUNCTION("""COMPUTED_VALUE"""),"SQL")</f>
        <v>SQL</v>
      </c>
      <c r="K9855" s="1" t="str">
        <f>IFERROR(__xludf.DUMMYFUNCTION("""COMPUTED_VALUE"""),"TypeScript")</f>
        <v>TypeScript</v>
      </c>
      <c r="L9855" s="1" t="str">
        <f>IFERROR(__xludf.DUMMYFUNCTION("""COMPUTED_VALUE"""),"WebAssembly")</f>
        <v>WebAssembly</v>
      </c>
    </row>
    <row r="9856">
      <c r="B9856" s="1" t="str">
        <f>IFERROR(__xludf.DUMMYFUNCTION("""COMPUTED_VALUE"""),"Bash/Shell/PowerShell;HTML/CSS;JavaScript")</f>
        <v>Bash/Shell/PowerShell;HTML/CSS;JavaScript</v>
      </c>
      <c r="E9856" s="1" t="str">
        <f>IFERROR(__xludf.DUMMYFUNCTION("UNIQUE(SPLIT(B9856,"";""))"),"Bash/Shell/PowerShell")</f>
        <v>Bash/Shell/PowerShell</v>
      </c>
      <c r="F9856" s="1" t="str">
        <f>IFERROR(__xludf.DUMMYFUNCTION("""COMPUTED_VALUE"""),"HTML/CSS")</f>
        <v>HTML/CSS</v>
      </c>
      <c r="G9856" s="1" t="str">
        <f>IFERROR(__xludf.DUMMYFUNCTION("""COMPUTED_VALUE"""),"JavaScript")</f>
        <v>JavaScript</v>
      </c>
    </row>
    <row r="9857">
      <c r="B9857" s="1" t="str">
        <f>IFERROR(__xludf.DUMMYFUNCTION("""COMPUTED_VALUE"""),"Bash/Shell/PowerShell;HTML/CSS;Java;Python;R;SQL")</f>
        <v>Bash/Shell/PowerShell;HTML/CSS;Java;Python;R;SQL</v>
      </c>
      <c r="E9857" s="1" t="str">
        <f>IFERROR(__xludf.DUMMYFUNCTION("UNIQUE(SPLIT(B9857,"";""))"),"Bash/Shell/PowerShell")</f>
        <v>Bash/Shell/PowerShell</v>
      </c>
      <c r="F9857" s="1" t="str">
        <f>IFERROR(__xludf.DUMMYFUNCTION("""COMPUTED_VALUE"""),"HTML/CSS")</f>
        <v>HTML/CSS</v>
      </c>
      <c r="G9857" s="1" t="str">
        <f>IFERROR(__xludf.DUMMYFUNCTION("""COMPUTED_VALUE"""),"Java")</f>
        <v>Java</v>
      </c>
      <c r="H9857" s="1" t="str">
        <f>IFERROR(__xludf.DUMMYFUNCTION("""COMPUTED_VALUE"""),"Python")</f>
        <v>Python</v>
      </c>
      <c r="I9857" s="1" t="str">
        <f>IFERROR(__xludf.DUMMYFUNCTION("""COMPUTED_VALUE"""),"R")</f>
        <v>R</v>
      </c>
      <c r="J9857" s="1" t="str">
        <f>IFERROR(__xludf.DUMMYFUNCTION("""COMPUTED_VALUE"""),"SQL")</f>
        <v>SQL</v>
      </c>
    </row>
    <row r="9858">
      <c r="B9858" s="1" t="str">
        <f>IFERROR(__xludf.DUMMYFUNCTION("""COMPUTED_VALUE"""),"C#;HTML/CSS;JavaScript;SQL;TypeScript")</f>
        <v>C#;HTML/CSS;JavaScript;SQL;TypeScript</v>
      </c>
      <c r="E9858" s="1" t="str">
        <f>IFERROR(__xludf.DUMMYFUNCTION("UNIQUE(SPLIT(B9858,"";""))"),"C#")</f>
        <v>C#</v>
      </c>
      <c r="F9858" s="1" t="str">
        <f>IFERROR(__xludf.DUMMYFUNCTION("""COMPUTED_VALUE"""),"HTML/CSS")</f>
        <v>HTML/CSS</v>
      </c>
      <c r="G9858" s="1" t="str">
        <f>IFERROR(__xludf.DUMMYFUNCTION("""COMPUTED_VALUE"""),"JavaScript")</f>
        <v>JavaScript</v>
      </c>
      <c r="H9858" s="1" t="str">
        <f>IFERROR(__xludf.DUMMYFUNCTION("""COMPUTED_VALUE"""),"SQL")</f>
        <v>SQL</v>
      </c>
      <c r="I9858" s="1" t="str">
        <f>IFERROR(__xludf.DUMMYFUNCTION("""COMPUTED_VALUE"""),"TypeScript")</f>
        <v>TypeScript</v>
      </c>
    </row>
    <row r="9859">
      <c r="B9859" s="1" t="str">
        <f>IFERROR(__xludf.DUMMYFUNCTION("""COMPUTED_VALUE"""),"Bash/Shell/PowerShell;Go;HTML/CSS;JavaScript;SQL")</f>
        <v>Bash/Shell/PowerShell;Go;HTML/CSS;JavaScript;SQL</v>
      </c>
      <c r="E9859" s="1" t="str">
        <f>IFERROR(__xludf.DUMMYFUNCTION("UNIQUE(SPLIT(B9859,"";""))"),"Bash/Shell/PowerShell")</f>
        <v>Bash/Shell/PowerShell</v>
      </c>
      <c r="F9859" s="1" t="str">
        <f>IFERROR(__xludf.DUMMYFUNCTION("""COMPUTED_VALUE"""),"Go")</f>
        <v>Go</v>
      </c>
      <c r="G9859" s="1" t="str">
        <f>IFERROR(__xludf.DUMMYFUNCTION("""COMPUTED_VALUE"""),"HTML/CSS")</f>
        <v>HTML/CSS</v>
      </c>
      <c r="H9859" s="1" t="str">
        <f>IFERROR(__xludf.DUMMYFUNCTION("""COMPUTED_VALUE"""),"JavaScript")</f>
        <v>JavaScript</v>
      </c>
      <c r="I9859" s="1" t="str">
        <f>IFERROR(__xludf.DUMMYFUNCTION("""COMPUTED_VALUE"""),"SQL")</f>
        <v>SQL</v>
      </c>
    </row>
    <row r="9860">
      <c r="B9860" s="1" t="str">
        <f>IFERROR(__xludf.DUMMYFUNCTION("""COMPUTED_VALUE"""),"C#;HTML/CSS;JavaScript;PHP;Python")</f>
        <v>C#;HTML/CSS;JavaScript;PHP;Python</v>
      </c>
      <c r="E9860" s="1" t="str">
        <f>IFERROR(__xludf.DUMMYFUNCTION("UNIQUE(SPLIT(B9860,"";""))"),"C#")</f>
        <v>C#</v>
      </c>
      <c r="F9860" s="1" t="str">
        <f>IFERROR(__xludf.DUMMYFUNCTION("""COMPUTED_VALUE"""),"HTML/CSS")</f>
        <v>HTML/CSS</v>
      </c>
      <c r="G9860" s="1" t="str">
        <f>IFERROR(__xludf.DUMMYFUNCTION("""COMPUTED_VALUE"""),"JavaScript")</f>
        <v>JavaScript</v>
      </c>
      <c r="H9860" s="1" t="str">
        <f>IFERROR(__xludf.DUMMYFUNCTION("""COMPUTED_VALUE"""),"PHP")</f>
        <v>PHP</v>
      </c>
      <c r="I9860" s="1" t="str">
        <f>IFERROR(__xludf.DUMMYFUNCTION("""COMPUTED_VALUE"""),"Python")</f>
        <v>Python</v>
      </c>
    </row>
    <row r="9861">
      <c r="B9861" s="1" t="str">
        <f>IFERROR(__xludf.DUMMYFUNCTION("""COMPUTED_VALUE"""),"C;C++;Objective-C;Swift")</f>
        <v>C;C++;Objective-C;Swift</v>
      </c>
      <c r="E9861" s="1" t="str">
        <f>IFERROR(__xludf.DUMMYFUNCTION("UNIQUE(SPLIT(B9861,"";""))"),"C")</f>
        <v>C</v>
      </c>
      <c r="F9861" s="1" t="str">
        <f>IFERROR(__xludf.DUMMYFUNCTION("""COMPUTED_VALUE"""),"C++")</f>
        <v>C++</v>
      </c>
      <c r="G9861" s="1" t="str">
        <f>IFERROR(__xludf.DUMMYFUNCTION("""COMPUTED_VALUE"""),"Objective-C")</f>
        <v>Objective-C</v>
      </c>
      <c r="H9861" s="1" t="str">
        <f>IFERROR(__xludf.DUMMYFUNCTION("""COMPUTED_VALUE"""),"Swift")</f>
        <v>Swift</v>
      </c>
    </row>
    <row r="9862">
      <c r="B9862" s="1" t="str">
        <f>IFERROR(__xludf.DUMMYFUNCTION("""COMPUTED_VALUE"""),"Bash/Shell/PowerShell;HTML/CSS;JavaScript;PHP;Python;SQL;TypeScript")</f>
        <v>Bash/Shell/PowerShell;HTML/CSS;JavaScript;PHP;Python;SQL;TypeScript</v>
      </c>
      <c r="E9862" s="1" t="str">
        <f>IFERROR(__xludf.DUMMYFUNCTION("UNIQUE(SPLIT(B9862,"";""))"),"Bash/Shell/PowerShell")</f>
        <v>Bash/Shell/PowerShell</v>
      </c>
      <c r="F9862" s="1" t="str">
        <f>IFERROR(__xludf.DUMMYFUNCTION("""COMPUTED_VALUE"""),"HTML/CSS")</f>
        <v>HTML/CSS</v>
      </c>
      <c r="G9862" s="1" t="str">
        <f>IFERROR(__xludf.DUMMYFUNCTION("""COMPUTED_VALUE"""),"JavaScript")</f>
        <v>JavaScript</v>
      </c>
      <c r="H9862" s="1" t="str">
        <f>IFERROR(__xludf.DUMMYFUNCTION("""COMPUTED_VALUE"""),"PHP")</f>
        <v>PHP</v>
      </c>
      <c r="I9862" s="1" t="str">
        <f>IFERROR(__xludf.DUMMYFUNCTION("""COMPUTED_VALUE"""),"Python")</f>
        <v>Python</v>
      </c>
      <c r="J9862" s="1" t="str">
        <f>IFERROR(__xludf.DUMMYFUNCTION("""COMPUTED_VALUE"""),"SQL")</f>
        <v>SQL</v>
      </c>
      <c r="K9862" s="1" t="str">
        <f>IFERROR(__xludf.DUMMYFUNCTION("""COMPUTED_VALUE"""),"TypeScript")</f>
        <v>TypeScript</v>
      </c>
    </row>
    <row r="9863">
      <c r="B9863" s="1" t="str">
        <f>IFERROR(__xludf.DUMMYFUNCTION("""COMPUTED_VALUE"""),"PHP;R")</f>
        <v>PHP;R</v>
      </c>
      <c r="E9863" s="1" t="str">
        <f>IFERROR(__xludf.DUMMYFUNCTION("UNIQUE(SPLIT(B9863,"";""))"),"PHP")</f>
        <v>PHP</v>
      </c>
      <c r="F9863" s="1" t="str">
        <f>IFERROR(__xludf.DUMMYFUNCTION("""COMPUTED_VALUE"""),"R")</f>
        <v>R</v>
      </c>
    </row>
    <row r="9864">
      <c r="B9864" s="1" t="str">
        <f>IFERROR(__xludf.DUMMYFUNCTION("""COMPUTED_VALUE"""),"HTML/CSS;Java;JavaScript;Kotlin;Python;SQL")</f>
        <v>HTML/CSS;Java;JavaScript;Kotlin;Python;SQL</v>
      </c>
      <c r="E9864" s="1" t="str">
        <f>IFERROR(__xludf.DUMMYFUNCTION("UNIQUE(SPLIT(B9864,"";""))"),"HTML/CSS")</f>
        <v>HTML/CSS</v>
      </c>
      <c r="F9864" s="1" t="str">
        <f>IFERROR(__xludf.DUMMYFUNCTION("""COMPUTED_VALUE"""),"Java")</f>
        <v>Java</v>
      </c>
      <c r="G9864" s="1" t="str">
        <f>IFERROR(__xludf.DUMMYFUNCTION("""COMPUTED_VALUE"""),"JavaScript")</f>
        <v>JavaScript</v>
      </c>
      <c r="H9864" s="1" t="str">
        <f>IFERROR(__xludf.DUMMYFUNCTION("""COMPUTED_VALUE"""),"Kotlin")</f>
        <v>Kotlin</v>
      </c>
      <c r="I9864" s="1" t="str">
        <f>IFERROR(__xludf.DUMMYFUNCTION("""COMPUTED_VALUE"""),"Python")</f>
        <v>Python</v>
      </c>
      <c r="J9864" s="1" t="str">
        <f>IFERROR(__xludf.DUMMYFUNCTION("""COMPUTED_VALUE"""),"SQL")</f>
        <v>SQL</v>
      </c>
    </row>
    <row r="9865">
      <c r="B9865" s="1" t="str">
        <f>IFERROR(__xludf.DUMMYFUNCTION("""COMPUTED_VALUE"""),"HTML/CSS;JavaScript;PHP;Ruby;SQL")</f>
        <v>HTML/CSS;JavaScript;PHP;Ruby;SQL</v>
      </c>
      <c r="E9865" s="1" t="str">
        <f>IFERROR(__xludf.DUMMYFUNCTION("UNIQUE(SPLIT(B9865,"";""))"),"HTML/CSS")</f>
        <v>HTML/CSS</v>
      </c>
      <c r="F9865" s="1" t="str">
        <f>IFERROR(__xludf.DUMMYFUNCTION("""COMPUTED_VALUE"""),"JavaScript")</f>
        <v>JavaScript</v>
      </c>
      <c r="G9865" s="1" t="str">
        <f>IFERROR(__xludf.DUMMYFUNCTION("""COMPUTED_VALUE"""),"PHP")</f>
        <v>PHP</v>
      </c>
      <c r="H9865" s="1" t="str">
        <f>IFERROR(__xludf.DUMMYFUNCTION("""COMPUTED_VALUE"""),"Ruby")</f>
        <v>Ruby</v>
      </c>
      <c r="I9865" s="1" t="str">
        <f>IFERROR(__xludf.DUMMYFUNCTION("""COMPUTED_VALUE"""),"SQL")</f>
        <v>SQL</v>
      </c>
    </row>
    <row r="9866">
      <c r="B9866" s="1" t="str">
        <f>IFERROR(__xludf.DUMMYFUNCTION("""COMPUTED_VALUE"""),"C++;C#;HTML/CSS;JavaScript;PHP;SQL")</f>
        <v>C++;C#;HTML/CSS;JavaScript;PHP;SQL</v>
      </c>
      <c r="E9866" s="1" t="str">
        <f>IFERROR(__xludf.DUMMYFUNCTION("UNIQUE(SPLIT(B9866,"";""))"),"C++")</f>
        <v>C++</v>
      </c>
      <c r="F9866" s="1" t="str">
        <f>IFERROR(__xludf.DUMMYFUNCTION("""COMPUTED_VALUE"""),"C#")</f>
        <v>C#</v>
      </c>
      <c r="G9866" s="1" t="str">
        <f>IFERROR(__xludf.DUMMYFUNCTION("""COMPUTED_VALUE"""),"HTML/CSS")</f>
        <v>HTML/CSS</v>
      </c>
      <c r="H9866" s="1" t="str">
        <f>IFERROR(__xludf.DUMMYFUNCTION("""COMPUTED_VALUE"""),"JavaScript")</f>
        <v>JavaScript</v>
      </c>
      <c r="I9866" s="1" t="str">
        <f>IFERROR(__xludf.DUMMYFUNCTION("""COMPUTED_VALUE"""),"PHP")</f>
        <v>PHP</v>
      </c>
      <c r="J9866" s="1" t="str">
        <f>IFERROR(__xludf.DUMMYFUNCTION("""COMPUTED_VALUE"""),"SQL")</f>
        <v>SQL</v>
      </c>
    </row>
    <row r="9867">
      <c r="B9867" s="1" t="str">
        <f>IFERROR(__xludf.DUMMYFUNCTION("""COMPUTED_VALUE"""),"Bash/Shell/PowerShell;HTML/CSS;Java;JavaScript")</f>
        <v>Bash/Shell/PowerShell;HTML/CSS;Java;JavaScript</v>
      </c>
      <c r="E9867" s="1" t="str">
        <f>IFERROR(__xludf.DUMMYFUNCTION("UNIQUE(SPLIT(B9867,"";""))"),"Bash/Shell/PowerShell")</f>
        <v>Bash/Shell/PowerShell</v>
      </c>
      <c r="F9867" s="1" t="str">
        <f>IFERROR(__xludf.DUMMYFUNCTION("""COMPUTED_VALUE"""),"HTML/CSS")</f>
        <v>HTML/CSS</v>
      </c>
      <c r="G9867" s="1" t="str">
        <f>IFERROR(__xludf.DUMMYFUNCTION("""COMPUTED_VALUE"""),"Java")</f>
        <v>Java</v>
      </c>
      <c r="H9867" s="1" t="str">
        <f>IFERROR(__xludf.DUMMYFUNCTION("""COMPUTED_VALUE"""),"JavaScript")</f>
        <v>JavaScript</v>
      </c>
    </row>
    <row r="9868">
      <c r="B9868" s="1" t="str">
        <f>IFERROR(__xludf.DUMMYFUNCTION("""COMPUTED_VALUE"""),"Bash/Shell/PowerShell;C#;HTML/CSS;JavaScript;Python;SQL;TypeScript")</f>
        <v>Bash/Shell/PowerShell;C#;HTML/CSS;JavaScript;Python;SQL;TypeScript</v>
      </c>
      <c r="E9868" s="1" t="str">
        <f>IFERROR(__xludf.DUMMYFUNCTION("UNIQUE(SPLIT(B9868,"";""))"),"Bash/Shell/PowerShell")</f>
        <v>Bash/Shell/PowerShell</v>
      </c>
      <c r="F9868" s="1" t="str">
        <f>IFERROR(__xludf.DUMMYFUNCTION("""COMPUTED_VALUE"""),"C#")</f>
        <v>C#</v>
      </c>
      <c r="G9868" s="1" t="str">
        <f>IFERROR(__xludf.DUMMYFUNCTION("""COMPUTED_VALUE"""),"HTML/CSS")</f>
        <v>HTML/CSS</v>
      </c>
      <c r="H9868" s="1" t="str">
        <f>IFERROR(__xludf.DUMMYFUNCTION("""COMPUTED_VALUE"""),"JavaScript")</f>
        <v>JavaScript</v>
      </c>
      <c r="I9868" s="1" t="str">
        <f>IFERROR(__xludf.DUMMYFUNCTION("""COMPUTED_VALUE"""),"Python")</f>
        <v>Python</v>
      </c>
      <c r="J9868" s="1" t="str">
        <f>IFERROR(__xludf.DUMMYFUNCTION("""COMPUTED_VALUE"""),"SQL")</f>
        <v>SQL</v>
      </c>
      <c r="K9868" s="1" t="str">
        <f>IFERROR(__xludf.DUMMYFUNCTION("""COMPUTED_VALUE"""),"TypeScript")</f>
        <v>TypeScript</v>
      </c>
    </row>
    <row r="9869">
      <c r="B9869" s="1" t="str">
        <f>IFERROR(__xludf.DUMMYFUNCTION("""COMPUTED_VALUE"""),"Go;HTML/CSS;Java;JavaScript;Python;Ruby;SQL")</f>
        <v>Go;HTML/CSS;Java;JavaScript;Python;Ruby;SQL</v>
      </c>
      <c r="E9869" s="1" t="str">
        <f>IFERROR(__xludf.DUMMYFUNCTION("UNIQUE(SPLIT(B9869,"";""))"),"Go")</f>
        <v>Go</v>
      </c>
      <c r="F9869" s="1" t="str">
        <f>IFERROR(__xludf.DUMMYFUNCTION("""COMPUTED_VALUE"""),"HTML/CSS")</f>
        <v>HTML/CSS</v>
      </c>
      <c r="G9869" s="1" t="str">
        <f>IFERROR(__xludf.DUMMYFUNCTION("""COMPUTED_VALUE"""),"Java")</f>
        <v>Java</v>
      </c>
      <c r="H9869" s="1" t="str">
        <f>IFERROR(__xludf.DUMMYFUNCTION("""COMPUTED_VALUE"""),"JavaScript")</f>
        <v>JavaScript</v>
      </c>
      <c r="I9869" s="1" t="str">
        <f>IFERROR(__xludf.DUMMYFUNCTION("""COMPUTED_VALUE"""),"Python")</f>
        <v>Python</v>
      </c>
      <c r="J9869" s="1" t="str">
        <f>IFERROR(__xludf.DUMMYFUNCTION("""COMPUTED_VALUE"""),"Ruby")</f>
        <v>Ruby</v>
      </c>
      <c r="K9869" s="1" t="str">
        <f>IFERROR(__xludf.DUMMYFUNCTION("""COMPUTED_VALUE"""),"SQL")</f>
        <v>SQL</v>
      </c>
    </row>
    <row r="9870">
      <c r="B9870" s="1" t="str">
        <f>IFERROR(__xludf.DUMMYFUNCTION("""COMPUTED_VALUE"""),"Bash/Shell/PowerShell;HTML/CSS;Java;JavaScript;Python")</f>
        <v>Bash/Shell/PowerShell;HTML/CSS;Java;JavaScript;Python</v>
      </c>
      <c r="E9870" s="1" t="str">
        <f>IFERROR(__xludf.DUMMYFUNCTION("UNIQUE(SPLIT(B9870,"";""))"),"Bash/Shell/PowerShell")</f>
        <v>Bash/Shell/PowerShell</v>
      </c>
      <c r="F9870" s="1" t="str">
        <f>IFERROR(__xludf.DUMMYFUNCTION("""COMPUTED_VALUE"""),"HTML/CSS")</f>
        <v>HTML/CSS</v>
      </c>
      <c r="G9870" s="1" t="str">
        <f>IFERROR(__xludf.DUMMYFUNCTION("""COMPUTED_VALUE"""),"Java")</f>
        <v>Java</v>
      </c>
      <c r="H9870" s="1" t="str">
        <f>IFERROR(__xludf.DUMMYFUNCTION("""COMPUTED_VALUE"""),"JavaScript")</f>
        <v>JavaScript</v>
      </c>
      <c r="I9870" s="1" t="str">
        <f>IFERROR(__xludf.DUMMYFUNCTION("""COMPUTED_VALUE"""),"Python")</f>
        <v>Python</v>
      </c>
    </row>
    <row r="9871">
      <c r="B9871" s="1" t="str">
        <f>IFERROR(__xludf.DUMMYFUNCTION("""COMPUTED_VALUE"""),"Assembly;Bash/Shell/PowerShell;C;C++;C#;Go;HTML/CSS;Java;JavaScript;PHP;Python;Ruby;SQL;TypeScript")</f>
        <v>Assembly;Bash/Shell/PowerShell;C;C++;C#;Go;HTML/CSS;Java;JavaScript;PHP;Python;Ruby;SQL;TypeScript</v>
      </c>
      <c r="E9871" s="1" t="str">
        <f>IFERROR(__xludf.DUMMYFUNCTION("UNIQUE(SPLIT(B9871,"";""))"),"Assembly")</f>
        <v>Assembly</v>
      </c>
      <c r="F9871" s="1" t="str">
        <f>IFERROR(__xludf.DUMMYFUNCTION("""COMPUTED_VALUE"""),"Bash/Shell/PowerShell")</f>
        <v>Bash/Shell/PowerShell</v>
      </c>
      <c r="G9871" s="1" t="str">
        <f>IFERROR(__xludf.DUMMYFUNCTION("""COMPUTED_VALUE"""),"C")</f>
        <v>C</v>
      </c>
      <c r="H9871" s="1" t="str">
        <f>IFERROR(__xludf.DUMMYFUNCTION("""COMPUTED_VALUE"""),"C++")</f>
        <v>C++</v>
      </c>
      <c r="I9871" s="1" t="str">
        <f>IFERROR(__xludf.DUMMYFUNCTION("""COMPUTED_VALUE"""),"C#")</f>
        <v>C#</v>
      </c>
      <c r="J9871" s="1" t="str">
        <f>IFERROR(__xludf.DUMMYFUNCTION("""COMPUTED_VALUE"""),"Go")</f>
        <v>Go</v>
      </c>
      <c r="K9871" s="1" t="str">
        <f>IFERROR(__xludf.DUMMYFUNCTION("""COMPUTED_VALUE"""),"HTML/CSS")</f>
        <v>HTML/CSS</v>
      </c>
      <c r="L9871" s="1" t="str">
        <f>IFERROR(__xludf.DUMMYFUNCTION("""COMPUTED_VALUE"""),"Java")</f>
        <v>Java</v>
      </c>
      <c r="M9871" s="1" t="str">
        <f>IFERROR(__xludf.DUMMYFUNCTION("""COMPUTED_VALUE"""),"JavaScript")</f>
        <v>JavaScript</v>
      </c>
      <c r="N9871" s="1" t="str">
        <f>IFERROR(__xludf.DUMMYFUNCTION("""COMPUTED_VALUE"""),"PHP")</f>
        <v>PHP</v>
      </c>
      <c r="O9871" s="1" t="str">
        <f>IFERROR(__xludf.DUMMYFUNCTION("""COMPUTED_VALUE"""),"Python")</f>
        <v>Python</v>
      </c>
      <c r="P9871" s="1" t="str">
        <f>IFERROR(__xludf.DUMMYFUNCTION("""COMPUTED_VALUE"""),"Ruby")</f>
        <v>Ruby</v>
      </c>
      <c r="Q9871" s="1" t="str">
        <f>IFERROR(__xludf.DUMMYFUNCTION("""COMPUTED_VALUE"""),"SQL")</f>
        <v>SQL</v>
      </c>
      <c r="R9871" s="1" t="str">
        <f>IFERROR(__xludf.DUMMYFUNCTION("""COMPUTED_VALUE"""),"TypeScript")</f>
        <v>TypeScript</v>
      </c>
    </row>
    <row r="9872">
      <c r="B9872" s="1" t="str">
        <f>IFERROR(__xludf.DUMMYFUNCTION("""COMPUTED_VALUE"""),"HTML/CSS;Java;JavaScript;SQL;VBA")</f>
        <v>HTML/CSS;Java;JavaScript;SQL;VBA</v>
      </c>
      <c r="E9872" s="1" t="str">
        <f>IFERROR(__xludf.DUMMYFUNCTION("UNIQUE(SPLIT(B9872,"";""))"),"HTML/CSS")</f>
        <v>HTML/CSS</v>
      </c>
      <c r="F9872" s="1" t="str">
        <f>IFERROR(__xludf.DUMMYFUNCTION("""COMPUTED_VALUE"""),"Java")</f>
        <v>Java</v>
      </c>
      <c r="G9872" s="1" t="str">
        <f>IFERROR(__xludf.DUMMYFUNCTION("""COMPUTED_VALUE"""),"JavaScript")</f>
        <v>JavaScript</v>
      </c>
      <c r="H9872" s="1" t="str">
        <f>IFERROR(__xludf.DUMMYFUNCTION("""COMPUTED_VALUE"""),"SQL")</f>
        <v>SQL</v>
      </c>
      <c r="I9872" s="1" t="str">
        <f>IFERROR(__xludf.DUMMYFUNCTION("""COMPUTED_VALUE"""),"VBA")</f>
        <v>VBA</v>
      </c>
    </row>
    <row r="9873">
      <c r="B9873" s="1" t="str">
        <f>IFERROR(__xludf.DUMMYFUNCTION("""COMPUTED_VALUE"""),"Bash/Shell/PowerShell;Java;JavaScript;Python;SQL")</f>
        <v>Bash/Shell/PowerShell;Java;JavaScript;Python;SQL</v>
      </c>
      <c r="E9873" s="1" t="str">
        <f>IFERROR(__xludf.DUMMYFUNCTION("UNIQUE(SPLIT(B9873,"";""))"),"Bash/Shell/PowerShell")</f>
        <v>Bash/Shell/PowerShell</v>
      </c>
      <c r="F9873" s="1" t="str">
        <f>IFERROR(__xludf.DUMMYFUNCTION("""COMPUTED_VALUE"""),"Java")</f>
        <v>Java</v>
      </c>
      <c r="G9873" s="1" t="str">
        <f>IFERROR(__xludf.DUMMYFUNCTION("""COMPUTED_VALUE"""),"JavaScript")</f>
        <v>JavaScript</v>
      </c>
      <c r="H9873" s="1" t="str">
        <f>IFERROR(__xludf.DUMMYFUNCTION("""COMPUTED_VALUE"""),"Python")</f>
        <v>Python</v>
      </c>
      <c r="I9873" s="1" t="str">
        <f>IFERROR(__xludf.DUMMYFUNCTION("""COMPUTED_VALUE"""),"SQL")</f>
        <v>SQL</v>
      </c>
    </row>
    <row r="9874">
      <c r="B9874" s="1" t="str">
        <f>IFERROR(__xludf.DUMMYFUNCTION("""COMPUTED_VALUE"""),"Bash/Shell/PowerShell;Java;SQL;Other(s):")</f>
        <v>Bash/Shell/PowerShell;Java;SQL;Other(s):</v>
      </c>
      <c r="E9874" s="1" t="str">
        <f>IFERROR(__xludf.DUMMYFUNCTION("UNIQUE(SPLIT(B9874,"";""))"),"Bash/Shell/PowerShell")</f>
        <v>Bash/Shell/PowerShell</v>
      </c>
      <c r="F9874" s="1" t="str">
        <f>IFERROR(__xludf.DUMMYFUNCTION("""COMPUTED_VALUE"""),"Java")</f>
        <v>Java</v>
      </c>
      <c r="G9874" s="1" t="str">
        <f>IFERROR(__xludf.DUMMYFUNCTION("""COMPUTED_VALUE"""),"SQL")</f>
        <v>SQL</v>
      </c>
      <c r="H9874" s="1" t="str">
        <f>IFERROR(__xludf.DUMMYFUNCTION("""COMPUTED_VALUE"""),"Other(s):")</f>
        <v>Other(s):</v>
      </c>
    </row>
    <row r="9875">
      <c r="B9875" s="1" t="str">
        <f>IFERROR(__xludf.DUMMYFUNCTION("""COMPUTED_VALUE"""),"C#;HTML/CSS;JavaScript;SQL;TypeScript")</f>
        <v>C#;HTML/CSS;JavaScript;SQL;TypeScript</v>
      </c>
      <c r="E9875" s="1" t="str">
        <f>IFERROR(__xludf.DUMMYFUNCTION("UNIQUE(SPLIT(B9875,"";""))"),"C#")</f>
        <v>C#</v>
      </c>
      <c r="F9875" s="1" t="str">
        <f>IFERROR(__xludf.DUMMYFUNCTION("""COMPUTED_VALUE"""),"HTML/CSS")</f>
        <v>HTML/CSS</v>
      </c>
      <c r="G9875" s="1" t="str">
        <f>IFERROR(__xludf.DUMMYFUNCTION("""COMPUTED_VALUE"""),"JavaScript")</f>
        <v>JavaScript</v>
      </c>
      <c r="H9875" s="1" t="str">
        <f>IFERROR(__xludf.DUMMYFUNCTION("""COMPUTED_VALUE"""),"SQL")</f>
        <v>SQL</v>
      </c>
      <c r="I9875" s="1" t="str">
        <f>IFERROR(__xludf.DUMMYFUNCTION("""COMPUTED_VALUE"""),"TypeScript")</f>
        <v>TypeScript</v>
      </c>
    </row>
    <row r="9876">
      <c r="B9876" s="1" t="str">
        <f>IFERROR(__xludf.DUMMYFUNCTION("""COMPUTED_VALUE"""),"HTML/CSS;JavaScript;Python;SQL")</f>
        <v>HTML/CSS;JavaScript;Python;SQL</v>
      </c>
      <c r="E9876" s="1" t="str">
        <f>IFERROR(__xludf.DUMMYFUNCTION("UNIQUE(SPLIT(B9876,"";""))"),"HTML/CSS")</f>
        <v>HTML/CSS</v>
      </c>
      <c r="F9876" s="1" t="str">
        <f>IFERROR(__xludf.DUMMYFUNCTION("""COMPUTED_VALUE"""),"JavaScript")</f>
        <v>JavaScript</v>
      </c>
      <c r="G9876" s="1" t="str">
        <f>IFERROR(__xludf.DUMMYFUNCTION("""COMPUTED_VALUE"""),"Python")</f>
        <v>Python</v>
      </c>
      <c r="H9876" s="1" t="str">
        <f>IFERROR(__xludf.DUMMYFUNCTION("""COMPUTED_VALUE"""),"SQL")</f>
        <v>SQL</v>
      </c>
    </row>
    <row r="9877">
      <c r="B9877" s="1" t="str">
        <f>IFERROR(__xludf.DUMMYFUNCTION("""COMPUTED_VALUE"""),"Bash/Shell/PowerShell;C++;HTML/CSS;Java;JavaScript;Kotlin;Objective-C;Swift;TypeScript")</f>
        <v>Bash/Shell/PowerShell;C++;HTML/CSS;Java;JavaScript;Kotlin;Objective-C;Swift;TypeScript</v>
      </c>
      <c r="E9877" s="1" t="str">
        <f>IFERROR(__xludf.DUMMYFUNCTION("UNIQUE(SPLIT(B9877,"";""))"),"Bash/Shell/PowerShell")</f>
        <v>Bash/Shell/PowerShell</v>
      </c>
      <c r="F9877" s="1" t="str">
        <f>IFERROR(__xludf.DUMMYFUNCTION("""COMPUTED_VALUE"""),"C++")</f>
        <v>C++</v>
      </c>
      <c r="G9877" s="1" t="str">
        <f>IFERROR(__xludf.DUMMYFUNCTION("""COMPUTED_VALUE"""),"HTML/CSS")</f>
        <v>HTML/CSS</v>
      </c>
      <c r="H9877" s="1" t="str">
        <f>IFERROR(__xludf.DUMMYFUNCTION("""COMPUTED_VALUE"""),"Java")</f>
        <v>Java</v>
      </c>
      <c r="I9877" s="1" t="str">
        <f>IFERROR(__xludf.DUMMYFUNCTION("""COMPUTED_VALUE"""),"JavaScript")</f>
        <v>JavaScript</v>
      </c>
      <c r="J9877" s="1" t="str">
        <f>IFERROR(__xludf.DUMMYFUNCTION("""COMPUTED_VALUE"""),"Kotlin")</f>
        <v>Kotlin</v>
      </c>
      <c r="K9877" s="1" t="str">
        <f>IFERROR(__xludf.DUMMYFUNCTION("""COMPUTED_VALUE"""),"Objective-C")</f>
        <v>Objective-C</v>
      </c>
      <c r="L9877" s="1" t="str">
        <f>IFERROR(__xludf.DUMMYFUNCTION("""COMPUTED_VALUE"""),"Swift")</f>
        <v>Swift</v>
      </c>
      <c r="M9877" s="1" t="str">
        <f>IFERROR(__xludf.DUMMYFUNCTION("""COMPUTED_VALUE"""),"TypeScript")</f>
        <v>TypeScript</v>
      </c>
    </row>
    <row r="9878">
      <c r="B9878" s="1" t="str">
        <f>IFERROR(__xludf.DUMMYFUNCTION("""COMPUTED_VALUE"""),"C#;JavaScript;SQL;TypeScript")</f>
        <v>C#;JavaScript;SQL;TypeScript</v>
      </c>
      <c r="E9878" s="1" t="str">
        <f>IFERROR(__xludf.DUMMYFUNCTION("UNIQUE(SPLIT(B9878,"";""))"),"C#")</f>
        <v>C#</v>
      </c>
      <c r="F9878" s="1" t="str">
        <f>IFERROR(__xludf.DUMMYFUNCTION("""COMPUTED_VALUE"""),"JavaScript")</f>
        <v>JavaScript</v>
      </c>
      <c r="G9878" s="1" t="str">
        <f>IFERROR(__xludf.DUMMYFUNCTION("""COMPUTED_VALUE"""),"SQL")</f>
        <v>SQL</v>
      </c>
      <c r="H9878" s="1" t="str">
        <f>IFERROR(__xludf.DUMMYFUNCTION("""COMPUTED_VALUE"""),"TypeScript")</f>
        <v>TypeScript</v>
      </c>
    </row>
    <row r="9879">
      <c r="B9879" s="1" t="str">
        <f>IFERROR(__xludf.DUMMYFUNCTION("""COMPUTED_VALUE"""),"Bash/Shell/PowerShell;C#;F#;HTML/CSS;JavaScript;PHP;SQL")</f>
        <v>Bash/Shell/PowerShell;C#;F#;HTML/CSS;JavaScript;PHP;SQL</v>
      </c>
      <c r="E9879" s="1" t="str">
        <f>IFERROR(__xludf.DUMMYFUNCTION("UNIQUE(SPLIT(B9879,"";""))"),"Bash/Shell/PowerShell")</f>
        <v>Bash/Shell/PowerShell</v>
      </c>
      <c r="F9879" s="1" t="str">
        <f>IFERROR(__xludf.DUMMYFUNCTION("""COMPUTED_VALUE"""),"C#")</f>
        <v>C#</v>
      </c>
      <c r="G9879" s="1" t="str">
        <f>IFERROR(__xludf.DUMMYFUNCTION("""COMPUTED_VALUE"""),"F#")</f>
        <v>F#</v>
      </c>
      <c r="H9879" s="1" t="str">
        <f>IFERROR(__xludf.DUMMYFUNCTION("""COMPUTED_VALUE"""),"HTML/CSS")</f>
        <v>HTML/CSS</v>
      </c>
      <c r="I9879" s="1" t="str">
        <f>IFERROR(__xludf.DUMMYFUNCTION("""COMPUTED_VALUE"""),"JavaScript")</f>
        <v>JavaScript</v>
      </c>
      <c r="J9879" s="1" t="str">
        <f>IFERROR(__xludf.DUMMYFUNCTION("""COMPUTED_VALUE"""),"PHP")</f>
        <v>PHP</v>
      </c>
      <c r="K9879" s="1" t="str">
        <f>IFERROR(__xludf.DUMMYFUNCTION("""COMPUTED_VALUE"""),"SQL")</f>
        <v>SQL</v>
      </c>
    </row>
    <row r="9880">
      <c r="B9880" s="1" t="str">
        <f>IFERROR(__xludf.DUMMYFUNCTION("""COMPUTED_VALUE"""),"HTML/CSS;Java;JavaScript;R;SQL")</f>
        <v>HTML/CSS;Java;JavaScript;R;SQL</v>
      </c>
      <c r="E9880" s="1" t="str">
        <f>IFERROR(__xludf.DUMMYFUNCTION("UNIQUE(SPLIT(B9880,"";""))"),"HTML/CSS")</f>
        <v>HTML/CSS</v>
      </c>
      <c r="F9880" s="1" t="str">
        <f>IFERROR(__xludf.DUMMYFUNCTION("""COMPUTED_VALUE"""),"Java")</f>
        <v>Java</v>
      </c>
      <c r="G9880" s="1" t="str">
        <f>IFERROR(__xludf.DUMMYFUNCTION("""COMPUTED_VALUE"""),"JavaScript")</f>
        <v>JavaScript</v>
      </c>
      <c r="H9880" s="1" t="str">
        <f>IFERROR(__xludf.DUMMYFUNCTION("""COMPUTED_VALUE"""),"R")</f>
        <v>R</v>
      </c>
      <c r="I9880" s="1" t="str">
        <f>IFERROR(__xludf.DUMMYFUNCTION("""COMPUTED_VALUE"""),"SQL")</f>
        <v>SQL</v>
      </c>
    </row>
    <row r="9881">
      <c r="B9881" s="1" t="str">
        <f>IFERROR(__xludf.DUMMYFUNCTION("""COMPUTED_VALUE"""),"Elixir;Go;Kotlin;Ruby;Swift;TypeScript")</f>
        <v>Elixir;Go;Kotlin;Ruby;Swift;TypeScript</v>
      </c>
      <c r="E9881" s="1" t="str">
        <f>IFERROR(__xludf.DUMMYFUNCTION("UNIQUE(SPLIT(B9881,"";""))"),"Elixir")</f>
        <v>Elixir</v>
      </c>
      <c r="F9881" s="1" t="str">
        <f>IFERROR(__xludf.DUMMYFUNCTION("""COMPUTED_VALUE"""),"Go")</f>
        <v>Go</v>
      </c>
      <c r="G9881" s="1" t="str">
        <f>IFERROR(__xludf.DUMMYFUNCTION("""COMPUTED_VALUE"""),"Kotlin")</f>
        <v>Kotlin</v>
      </c>
      <c r="H9881" s="1" t="str">
        <f>IFERROR(__xludf.DUMMYFUNCTION("""COMPUTED_VALUE"""),"Ruby")</f>
        <v>Ruby</v>
      </c>
      <c r="I9881" s="1" t="str">
        <f>IFERROR(__xludf.DUMMYFUNCTION("""COMPUTED_VALUE"""),"Swift")</f>
        <v>Swift</v>
      </c>
      <c r="J9881" s="1" t="str">
        <f>IFERROR(__xludf.DUMMYFUNCTION("""COMPUTED_VALUE"""),"TypeScript")</f>
        <v>TypeScript</v>
      </c>
    </row>
    <row r="9882">
      <c r="B9882" s="1" t="str">
        <f>IFERROR(__xludf.DUMMYFUNCTION("""COMPUTED_VALUE"""),"C++;Python")</f>
        <v>C++;Python</v>
      </c>
      <c r="E9882" s="1" t="str">
        <f>IFERROR(__xludf.DUMMYFUNCTION("UNIQUE(SPLIT(B9882,"";""))"),"C++")</f>
        <v>C++</v>
      </c>
      <c r="F9882" s="1" t="str">
        <f>IFERROR(__xludf.DUMMYFUNCTION("""COMPUTED_VALUE"""),"Python")</f>
        <v>Python</v>
      </c>
    </row>
    <row r="9883">
      <c r="B9883" s="1" t="str">
        <f>IFERROR(__xludf.DUMMYFUNCTION("""COMPUTED_VALUE"""),"Java")</f>
        <v>Java</v>
      </c>
      <c r="E9883" s="1" t="str">
        <f>IFERROR(__xludf.DUMMYFUNCTION("UNIQUE(SPLIT(B9883,"";""))"),"Java")</f>
        <v>Java</v>
      </c>
    </row>
    <row r="9884">
      <c r="B9884" s="1" t="str">
        <f>IFERROR(__xludf.DUMMYFUNCTION("""COMPUTED_VALUE"""),"C++;Python")</f>
        <v>C++;Python</v>
      </c>
      <c r="E9884" s="1" t="str">
        <f>IFERROR(__xludf.DUMMYFUNCTION("UNIQUE(SPLIT(B9884,"";""))"),"C++")</f>
        <v>C++</v>
      </c>
      <c r="F9884" s="1" t="str">
        <f>IFERROR(__xludf.DUMMYFUNCTION("""COMPUTED_VALUE"""),"Python")</f>
        <v>Python</v>
      </c>
    </row>
    <row r="9885">
      <c r="B9885" s="1" t="str">
        <f>IFERROR(__xludf.DUMMYFUNCTION("""COMPUTED_VALUE"""),"Assembly;Bash/Shell/PowerShell;C;C++;C#;HTML/CSS;Java;JavaScript;PHP;Python;SQL;VBA")</f>
        <v>Assembly;Bash/Shell/PowerShell;C;C++;C#;HTML/CSS;Java;JavaScript;PHP;Python;SQL;VBA</v>
      </c>
      <c r="E9885" s="1" t="str">
        <f>IFERROR(__xludf.DUMMYFUNCTION("UNIQUE(SPLIT(B9885,"";""))"),"Assembly")</f>
        <v>Assembly</v>
      </c>
      <c r="F9885" s="1" t="str">
        <f>IFERROR(__xludf.DUMMYFUNCTION("""COMPUTED_VALUE"""),"Bash/Shell/PowerShell")</f>
        <v>Bash/Shell/PowerShell</v>
      </c>
      <c r="G9885" s="1" t="str">
        <f>IFERROR(__xludf.DUMMYFUNCTION("""COMPUTED_VALUE"""),"C")</f>
        <v>C</v>
      </c>
      <c r="H9885" s="1" t="str">
        <f>IFERROR(__xludf.DUMMYFUNCTION("""COMPUTED_VALUE"""),"C++")</f>
        <v>C++</v>
      </c>
      <c r="I9885" s="1" t="str">
        <f>IFERROR(__xludf.DUMMYFUNCTION("""COMPUTED_VALUE"""),"C#")</f>
        <v>C#</v>
      </c>
      <c r="J9885" s="1" t="str">
        <f>IFERROR(__xludf.DUMMYFUNCTION("""COMPUTED_VALUE"""),"HTML/CSS")</f>
        <v>HTML/CSS</v>
      </c>
      <c r="K9885" s="1" t="str">
        <f>IFERROR(__xludf.DUMMYFUNCTION("""COMPUTED_VALUE"""),"Java")</f>
        <v>Java</v>
      </c>
      <c r="L9885" s="1" t="str">
        <f>IFERROR(__xludf.DUMMYFUNCTION("""COMPUTED_VALUE"""),"JavaScript")</f>
        <v>JavaScript</v>
      </c>
      <c r="M9885" s="1" t="str">
        <f>IFERROR(__xludf.DUMMYFUNCTION("""COMPUTED_VALUE"""),"PHP")</f>
        <v>PHP</v>
      </c>
      <c r="N9885" s="1" t="str">
        <f>IFERROR(__xludf.DUMMYFUNCTION("""COMPUTED_VALUE"""),"Python")</f>
        <v>Python</v>
      </c>
      <c r="O9885" s="1" t="str">
        <f>IFERROR(__xludf.DUMMYFUNCTION("""COMPUTED_VALUE"""),"SQL")</f>
        <v>SQL</v>
      </c>
      <c r="P9885" s="1" t="str">
        <f>IFERROR(__xludf.DUMMYFUNCTION("""COMPUTED_VALUE"""),"VBA")</f>
        <v>VBA</v>
      </c>
    </row>
    <row r="9886">
      <c r="B9886" s="1" t="str">
        <f>IFERROR(__xludf.DUMMYFUNCTION("""COMPUTED_VALUE"""),"C;C++;HTML/CSS;PHP")</f>
        <v>C;C++;HTML/CSS;PHP</v>
      </c>
      <c r="E9886" s="1" t="str">
        <f>IFERROR(__xludf.DUMMYFUNCTION("UNIQUE(SPLIT(B9886,"";""))"),"C")</f>
        <v>C</v>
      </c>
      <c r="F9886" s="1" t="str">
        <f>IFERROR(__xludf.DUMMYFUNCTION("""COMPUTED_VALUE"""),"C++")</f>
        <v>C++</v>
      </c>
      <c r="G9886" s="1" t="str">
        <f>IFERROR(__xludf.DUMMYFUNCTION("""COMPUTED_VALUE"""),"HTML/CSS")</f>
        <v>HTML/CSS</v>
      </c>
      <c r="H9886" s="1" t="str">
        <f>IFERROR(__xludf.DUMMYFUNCTION("""COMPUTED_VALUE"""),"PHP")</f>
        <v>PHP</v>
      </c>
    </row>
    <row r="9887">
      <c r="B9887" s="1" t="str">
        <f>IFERROR(__xludf.DUMMYFUNCTION("""COMPUTED_VALUE"""),"C#;Java")</f>
        <v>C#;Java</v>
      </c>
      <c r="E9887" s="1" t="str">
        <f>IFERROR(__xludf.DUMMYFUNCTION("UNIQUE(SPLIT(B9887,"";""))"),"C#")</f>
        <v>C#</v>
      </c>
      <c r="F9887" s="1" t="str">
        <f>IFERROR(__xludf.DUMMYFUNCTION("""COMPUTED_VALUE"""),"Java")</f>
        <v>Java</v>
      </c>
    </row>
    <row r="9888">
      <c r="B9888" s="1" t="str">
        <f>IFERROR(__xludf.DUMMYFUNCTION("""COMPUTED_VALUE"""),"Bash/Shell/PowerShell;C;C++;HTML/CSS;Java;JavaScript;SQL;Other(s):")</f>
        <v>Bash/Shell/PowerShell;C;C++;HTML/CSS;Java;JavaScript;SQL;Other(s):</v>
      </c>
      <c r="E9888" s="1" t="str">
        <f>IFERROR(__xludf.DUMMYFUNCTION("UNIQUE(SPLIT(B9888,"";""))"),"Bash/Shell/PowerShell")</f>
        <v>Bash/Shell/PowerShell</v>
      </c>
      <c r="F9888" s="1" t="str">
        <f>IFERROR(__xludf.DUMMYFUNCTION("""COMPUTED_VALUE"""),"C")</f>
        <v>C</v>
      </c>
      <c r="G9888" s="1" t="str">
        <f>IFERROR(__xludf.DUMMYFUNCTION("""COMPUTED_VALUE"""),"C++")</f>
        <v>C++</v>
      </c>
      <c r="H9888" s="1" t="str">
        <f>IFERROR(__xludf.DUMMYFUNCTION("""COMPUTED_VALUE"""),"HTML/CSS")</f>
        <v>HTML/CSS</v>
      </c>
      <c r="I9888" s="1" t="str">
        <f>IFERROR(__xludf.DUMMYFUNCTION("""COMPUTED_VALUE"""),"Java")</f>
        <v>Java</v>
      </c>
      <c r="J9888" s="1" t="str">
        <f>IFERROR(__xludf.DUMMYFUNCTION("""COMPUTED_VALUE"""),"JavaScript")</f>
        <v>JavaScript</v>
      </c>
      <c r="K9888" s="1" t="str">
        <f>IFERROR(__xludf.DUMMYFUNCTION("""COMPUTED_VALUE"""),"SQL")</f>
        <v>SQL</v>
      </c>
      <c r="L9888" s="1" t="str">
        <f>IFERROR(__xludf.DUMMYFUNCTION("""COMPUTED_VALUE"""),"Other(s):")</f>
        <v>Other(s):</v>
      </c>
    </row>
    <row r="9889">
      <c r="B9889" s="1" t="str">
        <f>IFERROR(__xludf.DUMMYFUNCTION("""COMPUTED_VALUE"""),"Java")</f>
        <v>Java</v>
      </c>
      <c r="E9889" s="1" t="str">
        <f>IFERROR(__xludf.DUMMYFUNCTION("UNIQUE(SPLIT(B9889,"";""))"),"Java")</f>
        <v>Java</v>
      </c>
    </row>
    <row r="9890">
      <c r="B9890" s="1" t="str">
        <f>IFERROR(__xludf.DUMMYFUNCTION("""COMPUTED_VALUE"""),"C;C++;Ruby;Other(s):")</f>
        <v>C;C++;Ruby;Other(s):</v>
      </c>
      <c r="E9890" s="1" t="str">
        <f>IFERROR(__xludf.DUMMYFUNCTION("UNIQUE(SPLIT(B9890,"";""))"),"C")</f>
        <v>C</v>
      </c>
      <c r="F9890" s="1" t="str">
        <f>IFERROR(__xludf.DUMMYFUNCTION("""COMPUTED_VALUE"""),"C++")</f>
        <v>C++</v>
      </c>
      <c r="G9890" s="1" t="str">
        <f>IFERROR(__xludf.DUMMYFUNCTION("""COMPUTED_VALUE"""),"Ruby")</f>
        <v>Ruby</v>
      </c>
      <c r="H9890" s="1" t="str">
        <f>IFERROR(__xludf.DUMMYFUNCTION("""COMPUTED_VALUE"""),"Other(s):")</f>
        <v>Other(s):</v>
      </c>
    </row>
    <row r="9891">
      <c r="B9891" s="1" t="str">
        <f>IFERROR(__xludf.DUMMYFUNCTION("""COMPUTED_VALUE"""),"Java;JavaScript;Kotlin;Python;Ruby;Scala;Other(s):")</f>
        <v>Java;JavaScript;Kotlin;Python;Ruby;Scala;Other(s):</v>
      </c>
      <c r="E9891" s="1" t="str">
        <f>IFERROR(__xludf.DUMMYFUNCTION("UNIQUE(SPLIT(B9891,"";""))"),"Java")</f>
        <v>Java</v>
      </c>
      <c r="F9891" s="1" t="str">
        <f>IFERROR(__xludf.DUMMYFUNCTION("""COMPUTED_VALUE"""),"JavaScript")</f>
        <v>JavaScript</v>
      </c>
      <c r="G9891" s="1" t="str">
        <f>IFERROR(__xludf.DUMMYFUNCTION("""COMPUTED_VALUE"""),"Kotlin")</f>
        <v>Kotlin</v>
      </c>
      <c r="H9891" s="1" t="str">
        <f>IFERROR(__xludf.DUMMYFUNCTION("""COMPUTED_VALUE"""),"Python")</f>
        <v>Python</v>
      </c>
      <c r="I9891" s="1" t="str">
        <f>IFERROR(__xludf.DUMMYFUNCTION("""COMPUTED_VALUE"""),"Ruby")</f>
        <v>Ruby</v>
      </c>
      <c r="J9891" s="1" t="str">
        <f>IFERROR(__xludf.DUMMYFUNCTION("""COMPUTED_VALUE"""),"Scala")</f>
        <v>Scala</v>
      </c>
      <c r="K9891" s="1" t="str">
        <f>IFERROR(__xludf.DUMMYFUNCTION("""COMPUTED_VALUE"""),"Other(s):")</f>
        <v>Other(s):</v>
      </c>
    </row>
    <row r="9892">
      <c r="B9892" s="1" t="str">
        <f>IFERROR(__xludf.DUMMYFUNCTION("""COMPUTED_VALUE"""),"C#;HTML/CSS;JavaScript;SQL")</f>
        <v>C#;HTML/CSS;JavaScript;SQL</v>
      </c>
      <c r="E9892" s="1" t="str">
        <f>IFERROR(__xludf.DUMMYFUNCTION("UNIQUE(SPLIT(B9892,"";""))"),"C#")</f>
        <v>C#</v>
      </c>
      <c r="F9892" s="1" t="str">
        <f>IFERROR(__xludf.DUMMYFUNCTION("""COMPUTED_VALUE"""),"HTML/CSS")</f>
        <v>HTML/CSS</v>
      </c>
      <c r="G9892" s="1" t="str">
        <f>IFERROR(__xludf.DUMMYFUNCTION("""COMPUTED_VALUE"""),"JavaScript")</f>
        <v>JavaScript</v>
      </c>
      <c r="H9892" s="1" t="str">
        <f>IFERROR(__xludf.DUMMYFUNCTION("""COMPUTED_VALUE"""),"SQL")</f>
        <v>SQL</v>
      </c>
    </row>
    <row r="9893">
      <c r="B9893" s="1" t="str">
        <f>IFERROR(__xludf.DUMMYFUNCTION("""COMPUTED_VALUE"""),"Python;VBA")</f>
        <v>Python;VBA</v>
      </c>
      <c r="E9893" s="1" t="str">
        <f>IFERROR(__xludf.DUMMYFUNCTION("UNIQUE(SPLIT(B9893,"";""))"),"Python")</f>
        <v>Python</v>
      </c>
      <c r="F9893" s="1" t="str">
        <f>IFERROR(__xludf.DUMMYFUNCTION("""COMPUTED_VALUE"""),"VBA")</f>
        <v>VBA</v>
      </c>
    </row>
    <row r="9894">
      <c r="B9894" s="1" t="str">
        <f>IFERROR(__xludf.DUMMYFUNCTION("""COMPUTED_VALUE"""),"Bash/Shell/PowerShell;Java;JavaScript;Python")</f>
        <v>Bash/Shell/PowerShell;Java;JavaScript;Python</v>
      </c>
      <c r="E9894" s="1" t="str">
        <f>IFERROR(__xludf.DUMMYFUNCTION("UNIQUE(SPLIT(B9894,"";""))"),"Bash/Shell/PowerShell")</f>
        <v>Bash/Shell/PowerShell</v>
      </c>
      <c r="F9894" s="1" t="str">
        <f>IFERROR(__xludf.DUMMYFUNCTION("""COMPUTED_VALUE"""),"Java")</f>
        <v>Java</v>
      </c>
      <c r="G9894" s="1" t="str">
        <f>IFERROR(__xludf.DUMMYFUNCTION("""COMPUTED_VALUE"""),"JavaScript")</f>
        <v>JavaScript</v>
      </c>
      <c r="H9894" s="1" t="str">
        <f>IFERROR(__xludf.DUMMYFUNCTION("""COMPUTED_VALUE"""),"Python")</f>
        <v>Python</v>
      </c>
    </row>
    <row r="9895">
      <c r="B9895" s="1" t="str">
        <f>IFERROR(__xludf.DUMMYFUNCTION("""COMPUTED_VALUE"""),"Bash/Shell/PowerShell;JavaScript;Python;Ruby;SQL;TypeScript")</f>
        <v>Bash/Shell/PowerShell;JavaScript;Python;Ruby;SQL;TypeScript</v>
      </c>
      <c r="E9895" s="1" t="str">
        <f>IFERROR(__xludf.DUMMYFUNCTION("UNIQUE(SPLIT(B9895,"";""))"),"Bash/Shell/PowerShell")</f>
        <v>Bash/Shell/PowerShell</v>
      </c>
      <c r="F9895" s="1" t="str">
        <f>IFERROR(__xludf.DUMMYFUNCTION("""COMPUTED_VALUE"""),"JavaScript")</f>
        <v>JavaScript</v>
      </c>
      <c r="G9895" s="1" t="str">
        <f>IFERROR(__xludf.DUMMYFUNCTION("""COMPUTED_VALUE"""),"Python")</f>
        <v>Python</v>
      </c>
      <c r="H9895" s="1" t="str">
        <f>IFERROR(__xludf.DUMMYFUNCTION("""COMPUTED_VALUE"""),"Ruby")</f>
        <v>Ruby</v>
      </c>
      <c r="I9895" s="1" t="str">
        <f>IFERROR(__xludf.DUMMYFUNCTION("""COMPUTED_VALUE"""),"SQL")</f>
        <v>SQL</v>
      </c>
      <c r="J9895" s="1" t="str">
        <f>IFERROR(__xludf.DUMMYFUNCTION("""COMPUTED_VALUE"""),"TypeScript")</f>
        <v>TypeScript</v>
      </c>
    </row>
    <row r="9896">
      <c r="B9896" s="1" t="str">
        <f>IFERROR(__xludf.DUMMYFUNCTION("""COMPUTED_VALUE"""),"Bash/Shell/PowerShell;Go;HTML/CSS;Java;JavaScript;Python")</f>
        <v>Bash/Shell/PowerShell;Go;HTML/CSS;Java;JavaScript;Python</v>
      </c>
      <c r="E9896" s="1" t="str">
        <f>IFERROR(__xludf.DUMMYFUNCTION("UNIQUE(SPLIT(B9896,"";""))"),"Bash/Shell/PowerShell")</f>
        <v>Bash/Shell/PowerShell</v>
      </c>
      <c r="F9896" s="1" t="str">
        <f>IFERROR(__xludf.DUMMYFUNCTION("""COMPUTED_VALUE"""),"Go")</f>
        <v>Go</v>
      </c>
      <c r="G9896" s="1" t="str">
        <f>IFERROR(__xludf.DUMMYFUNCTION("""COMPUTED_VALUE"""),"HTML/CSS")</f>
        <v>HTML/CSS</v>
      </c>
      <c r="H9896" s="1" t="str">
        <f>IFERROR(__xludf.DUMMYFUNCTION("""COMPUTED_VALUE"""),"Java")</f>
        <v>Java</v>
      </c>
      <c r="I9896" s="1" t="str">
        <f>IFERROR(__xludf.DUMMYFUNCTION("""COMPUTED_VALUE"""),"JavaScript")</f>
        <v>JavaScript</v>
      </c>
      <c r="J9896" s="1" t="str">
        <f>IFERROR(__xludf.DUMMYFUNCTION("""COMPUTED_VALUE"""),"Python")</f>
        <v>Python</v>
      </c>
    </row>
    <row r="9897">
      <c r="B9897" s="1" t="str">
        <f>IFERROR(__xludf.DUMMYFUNCTION("""COMPUTED_VALUE"""),"Assembly;Bash/Shell/PowerShell;C;C++;HTML/CSS;Java;JavaScript;PHP;Python;SQL;TypeScript;VBA")</f>
        <v>Assembly;Bash/Shell/PowerShell;C;C++;HTML/CSS;Java;JavaScript;PHP;Python;SQL;TypeScript;VBA</v>
      </c>
      <c r="E9897" s="1" t="str">
        <f>IFERROR(__xludf.DUMMYFUNCTION("UNIQUE(SPLIT(B9897,"";""))"),"Assembly")</f>
        <v>Assembly</v>
      </c>
      <c r="F9897" s="1" t="str">
        <f>IFERROR(__xludf.DUMMYFUNCTION("""COMPUTED_VALUE"""),"Bash/Shell/PowerShell")</f>
        <v>Bash/Shell/PowerShell</v>
      </c>
      <c r="G9897" s="1" t="str">
        <f>IFERROR(__xludf.DUMMYFUNCTION("""COMPUTED_VALUE"""),"C")</f>
        <v>C</v>
      </c>
      <c r="H9897" s="1" t="str">
        <f>IFERROR(__xludf.DUMMYFUNCTION("""COMPUTED_VALUE"""),"C++")</f>
        <v>C++</v>
      </c>
      <c r="I9897" s="1" t="str">
        <f>IFERROR(__xludf.DUMMYFUNCTION("""COMPUTED_VALUE"""),"HTML/CSS")</f>
        <v>HTML/CSS</v>
      </c>
      <c r="J9897" s="1" t="str">
        <f>IFERROR(__xludf.DUMMYFUNCTION("""COMPUTED_VALUE"""),"Java")</f>
        <v>Java</v>
      </c>
      <c r="K9897" s="1" t="str">
        <f>IFERROR(__xludf.DUMMYFUNCTION("""COMPUTED_VALUE"""),"JavaScript")</f>
        <v>JavaScript</v>
      </c>
      <c r="L9897" s="1" t="str">
        <f>IFERROR(__xludf.DUMMYFUNCTION("""COMPUTED_VALUE"""),"PHP")</f>
        <v>PHP</v>
      </c>
      <c r="M9897" s="1" t="str">
        <f>IFERROR(__xludf.DUMMYFUNCTION("""COMPUTED_VALUE"""),"Python")</f>
        <v>Python</v>
      </c>
      <c r="N9897" s="1" t="str">
        <f>IFERROR(__xludf.DUMMYFUNCTION("""COMPUTED_VALUE"""),"SQL")</f>
        <v>SQL</v>
      </c>
      <c r="O9897" s="1" t="str">
        <f>IFERROR(__xludf.DUMMYFUNCTION("""COMPUTED_VALUE"""),"TypeScript")</f>
        <v>TypeScript</v>
      </c>
      <c r="P9897" s="1" t="str">
        <f>IFERROR(__xludf.DUMMYFUNCTION("""COMPUTED_VALUE"""),"VBA")</f>
        <v>VBA</v>
      </c>
    </row>
    <row r="9898">
      <c r="B9898" s="1" t="str">
        <f>IFERROR(__xludf.DUMMYFUNCTION("""COMPUTED_VALUE"""),"Java;SQL")</f>
        <v>Java;SQL</v>
      </c>
      <c r="E9898" s="1" t="str">
        <f>IFERROR(__xludf.DUMMYFUNCTION("UNIQUE(SPLIT(B9898,"";""))"),"Java")</f>
        <v>Java</v>
      </c>
      <c r="F9898" s="1" t="str">
        <f>IFERROR(__xludf.DUMMYFUNCTION("""COMPUTED_VALUE"""),"SQL")</f>
        <v>SQL</v>
      </c>
    </row>
    <row r="9899">
      <c r="B9899" s="1" t="str">
        <f>IFERROR(__xludf.DUMMYFUNCTION("""COMPUTED_VALUE"""),"JavaScript;PHP")</f>
        <v>JavaScript;PHP</v>
      </c>
      <c r="E9899" s="1" t="str">
        <f>IFERROR(__xludf.DUMMYFUNCTION("UNIQUE(SPLIT(B9899,"";""))"),"JavaScript")</f>
        <v>JavaScript</v>
      </c>
      <c r="F9899" s="1" t="str">
        <f>IFERROR(__xludf.DUMMYFUNCTION("""COMPUTED_VALUE"""),"PHP")</f>
        <v>PHP</v>
      </c>
    </row>
    <row r="9900">
      <c r="B9900" s="1" t="str">
        <f>IFERROR(__xludf.DUMMYFUNCTION("""COMPUTED_VALUE"""),"Java")</f>
        <v>Java</v>
      </c>
      <c r="E9900" s="1" t="str">
        <f>IFERROR(__xludf.DUMMYFUNCTION("UNIQUE(SPLIT(B9900,"";""))"),"Java")</f>
        <v>Java</v>
      </c>
    </row>
    <row r="9901">
      <c r="B9901" s="1" t="str">
        <f>IFERROR(__xludf.DUMMYFUNCTION("""COMPUTED_VALUE"""),"C#;Dart;F#;Java;PHP;VBA")</f>
        <v>C#;Dart;F#;Java;PHP;VBA</v>
      </c>
      <c r="E9901" s="1" t="str">
        <f>IFERROR(__xludf.DUMMYFUNCTION("UNIQUE(SPLIT(B9901,"";""))"),"C#")</f>
        <v>C#</v>
      </c>
      <c r="F9901" s="1" t="str">
        <f>IFERROR(__xludf.DUMMYFUNCTION("""COMPUTED_VALUE"""),"Dart")</f>
        <v>Dart</v>
      </c>
      <c r="G9901" s="1" t="str">
        <f>IFERROR(__xludf.DUMMYFUNCTION("""COMPUTED_VALUE"""),"F#")</f>
        <v>F#</v>
      </c>
      <c r="H9901" s="1" t="str">
        <f>IFERROR(__xludf.DUMMYFUNCTION("""COMPUTED_VALUE"""),"Java")</f>
        <v>Java</v>
      </c>
      <c r="I9901" s="1" t="str">
        <f>IFERROR(__xludf.DUMMYFUNCTION("""COMPUTED_VALUE"""),"PHP")</f>
        <v>PHP</v>
      </c>
      <c r="J9901" s="1" t="str">
        <f>IFERROR(__xludf.DUMMYFUNCTION("""COMPUTED_VALUE"""),"VBA")</f>
        <v>VBA</v>
      </c>
    </row>
    <row r="9902">
      <c r="B9902" s="1" t="str">
        <f>IFERROR(__xludf.DUMMYFUNCTION("""COMPUTED_VALUE"""),"HTML/CSS;JavaScript;Python")</f>
        <v>HTML/CSS;JavaScript;Python</v>
      </c>
      <c r="E9902" s="1" t="str">
        <f>IFERROR(__xludf.DUMMYFUNCTION("UNIQUE(SPLIT(B9902,"";""))"),"HTML/CSS")</f>
        <v>HTML/CSS</v>
      </c>
      <c r="F9902" s="1" t="str">
        <f>IFERROR(__xludf.DUMMYFUNCTION("""COMPUTED_VALUE"""),"JavaScript")</f>
        <v>JavaScript</v>
      </c>
      <c r="G9902" s="1" t="str">
        <f>IFERROR(__xludf.DUMMYFUNCTION("""COMPUTED_VALUE"""),"Python")</f>
        <v>Python</v>
      </c>
    </row>
    <row r="9903">
      <c r="B9903" s="1" t="str">
        <f>IFERROR(__xludf.DUMMYFUNCTION("""COMPUTED_VALUE"""),"C#;HTML/CSS;JavaScript;SQL;Swift")</f>
        <v>C#;HTML/CSS;JavaScript;SQL;Swift</v>
      </c>
      <c r="E9903" s="1" t="str">
        <f>IFERROR(__xludf.DUMMYFUNCTION("UNIQUE(SPLIT(B9903,"";""))"),"C#")</f>
        <v>C#</v>
      </c>
      <c r="F9903" s="1" t="str">
        <f>IFERROR(__xludf.DUMMYFUNCTION("""COMPUTED_VALUE"""),"HTML/CSS")</f>
        <v>HTML/CSS</v>
      </c>
      <c r="G9903" s="1" t="str">
        <f>IFERROR(__xludf.DUMMYFUNCTION("""COMPUTED_VALUE"""),"JavaScript")</f>
        <v>JavaScript</v>
      </c>
      <c r="H9903" s="1" t="str">
        <f>IFERROR(__xludf.DUMMYFUNCTION("""COMPUTED_VALUE"""),"SQL")</f>
        <v>SQL</v>
      </c>
      <c r="I9903" s="1" t="str">
        <f>IFERROR(__xludf.DUMMYFUNCTION("""COMPUTED_VALUE"""),"Swift")</f>
        <v>Swift</v>
      </c>
    </row>
    <row r="9904">
      <c r="B9904" s="1" t="str">
        <f>IFERROR(__xludf.DUMMYFUNCTION("""COMPUTED_VALUE"""),"HTML/CSS;JavaScript;Python;TypeScript")</f>
        <v>HTML/CSS;JavaScript;Python;TypeScript</v>
      </c>
      <c r="E9904" s="1" t="str">
        <f>IFERROR(__xludf.DUMMYFUNCTION("UNIQUE(SPLIT(B9904,"";""))"),"HTML/CSS")</f>
        <v>HTML/CSS</v>
      </c>
      <c r="F9904" s="1" t="str">
        <f>IFERROR(__xludf.DUMMYFUNCTION("""COMPUTED_VALUE"""),"JavaScript")</f>
        <v>JavaScript</v>
      </c>
      <c r="G9904" s="1" t="str">
        <f>IFERROR(__xludf.DUMMYFUNCTION("""COMPUTED_VALUE"""),"Python")</f>
        <v>Python</v>
      </c>
      <c r="H9904" s="1" t="str">
        <f>IFERROR(__xludf.DUMMYFUNCTION("""COMPUTED_VALUE"""),"TypeScript")</f>
        <v>TypeScript</v>
      </c>
    </row>
    <row r="9905">
      <c r="B9905" s="1" t="str">
        <f>IFERROR(__xludf.DUMMYFUNCTION("""COMPUTED_VALUE"""),"C++;Go;Java;JavaScript;Python")</f>
        <v>C++;Go;Java;JavaScript;Python</v>
      </c>
      <c r="E9905" s="1" t="str">
        <f>IFERROR(__xludf.DUMMYFUNCTION("UNIQUE(SPLIT(B9905,"";""))"),"C++")</f>
        <v>C++</v>
      </c>
      <c r="F9905" s="1" t="str">
        <f>IFERROR(__xludf.DUMMYFUNCTION("""COMPUTED_VALUE"""),"Go")</f>
        <v>Go</v>
      </c>
      <c r="G9905" s="1" t="str">
        <f>IFERROR(__xludf.DUMMYFUNCTION("""COMPUTED_VALUE"""),"Java")</f>
        <v>Java</v>
      </c>
      <c r="H9905" s="1" t="str">
        <f>IFERROR(__xludf.DUMMYFUNCTION("""COMPUTED_VALUE"""),"JavaScript")</f>
        <v>JavaScript</v>
      </c>
      <c r="I9905" s="1" t="str">
        <f>IFERROR(__xludf.DUMMYFUNCTION("""COMPUTED_VALUE"""),"Python")</f>
        <v>Python</v>
      </c>
    </row>
    <row r="9906">
      <c r="B9906" s="1" t="str">
        <f>IFERROR(__xludf.DUMMYFUNCTION("""COMPUTED_VALUE"""),"Bash/Shell/PowerShell;HTML/CSS;JavaScript;PHP;Python;SQL")</f>
        <v>Bash/Shell/PowerShell;HTML/CSS;JavaScript;PHP;Python;SQL</v>
      </c>
      <c r="E9906" s="1" t="str">
        <f>IFERROR(__xludf.DUMMYFUNCTION("UNIQUE(SPLIT(B9906,"";""))"),"Bash/Shell/PowerShell")</f>
        <v>Bash/Shell/PowerShell</v>
      </c>
      <c r="F9906" s="1" t="str">
        <f>IFERROR(__xludf.DUMMYFUNCTION("""COMPUTED_VALUE"""),"HTML/CSS")</f>
        <v>HTML/CSS</v>
      </c>
      <c r="G9906" s="1" t="str">
        <f>IFERROR(__xludf.DUMMYFUNCTION("""COMPUTED_VALUE"""),"JavaScript")</f>
        <v>JavaScript</v>
      </c>
      <c r="H9906" s="1" t="str">
        <f>IFERROR(__xludf.DUMMYFUNCTION("""COMPUTED_VALUE"""),"PHP")</f>
        <v>PHP</v>
      </c>
      <c r="I9906" s="1" t="str">
        <f>IFERROR(__xludf.DUMMYFUNCTION("""COMPUTED_VALUE"""),"Python")</f>
        <v>Python</v>
      </c>
      <c r="J9906" s="1" t="str">
        <f>IFERROR(__xludf.DUMMYFUNCTION("""COMPUTED_VALUE"""),"SQL")</f>
        <v>SQL</v>
      </c>
    </row>
    <row r="9907">
      <c r="B9907" s="1" t="str">
        <f>IFERROR(__xludf.DUMMYFUNCTION("""COMPUTED_VALUE"""),"Assembly;C;HTML/CSS;JavaScript;SQL")</f>
        <v>Assembly;C;HTML/CSS;JavaScript;SQL</v>
      </c>
      <c r="E9907" s="1" t="str">
        <f>IFERROR(__xludf.DUMMYFUNCTION("UNIQUE(SPLIT(B9907,"";""))"),"Assembly")</f>
        <v>Assembly</v>
      </c>
      <c r="F9907" s="1" t="str">
        <f>IFERROR(__xludf.DUMMYFUNCTION("""COMPUTED_VALUE"""),"C")</f>
        <v>C</v>
      </c>
      <c r="G9907" s="1" t="str">
        <f>IFERROR(__xludf.DUMMYFUNCTION("""COMPUTED_VALUE"""),"HTML/CSS")</f>
        <v>HTML/CSS</v>
      </c>
      <c r="H9907" s="1" t="str">
        <f>IFERROR(__xludf.DUMMYFUNCTION("""COMPUTED_VALUE"""),"JavaScript")</f>
        <v>JavaScript</v>
      </c>
      <c r="I9907" s="1" t="str">
        <f>IFERROR(__xludf.DUMMYFUNCTION("""COMPUTED_VALUE"""),"SQL")</f>
        <v>SQL</v>
      </c>
    </row>
    <row r="9908">
      <c r="B9908" s="1" t="str">
        <f>IFERROR(__xludf.DUMMYFUNCTION("""COMPUTED_VALUE"""),"C++;HTML/CSS;Java;JavaScript;PHP;Python;SQL")</f>
        <v>C++;HTML/CSS;Java;JavaScript;PHP;Python;SQL</v>
      </c>
      <c r="E9908" s="1" t="str">
        <f>IFERROR(__xludf.DUMMYFUNCTION("UNIQUE(SPLIT(B9908,"";""))"),"C++")</f>
        <v>C++</v>
      </c>
      <c r="F9908" s="1" t="str">
        <f>IFERROR(__xludf.DUMMYFUNCTION("""COMPUTED_VALUE"""),"HTML/CSS")</f>
        <v>HTML/CSS</v>
      </c>
      <c r="G9908" s="1" t="str">
        <f>IFERROR(__xludf.DUMMYFUNCTION("""COMPUTED_VALUE"""),"Java")</f>
        <v>Java</v>
      </c>
      <c r="H9908" s="1" t="str">
        <f>IFERROR(__xludf.DUMMYFUNCTION("""COMPUTED_VALUE"""),"JavaScript")</f>
        <v>JavaScript</v>
      </c>
      <c r="I9908" s="1" t="str">
        <f>IFERROR(__xludf.DUMMYFUNCTION("""COMPUTED_VALUE"""),"PHP")</f>
        <v>PHP</v>
      </c>
      <c r="J9908" s="1" t="str">
        <f>IFERROR(__xludf.DUMMYFUNCTION("""COMPUTED_VALUE"""),"Python")</f>
        <v>Python</v>
      </c>
      <c r="K9908" s="1" t="str">
        <f>IFERROR(__xludf.DUMMYFUNCTION("""COMPUTED_VALUE"""),"SQL")</f>
        <v>SQL</v>
      </c>
    </row>
    <row r="9909">
      <c r="B9909" s="1" t="str">
        <f>IFERROR(__xludf.DUMMYFUNCTION("""COMPUTED_VALUE"""),"C#;Go;HTML/CSS;JavaScript;PHP;SQL;Swift;TypeScript")</f>
        <v>C#;Go;HTML/CSS;JavaScript;PHP;SQL;Swift;TypeScript</v>
      </c>
      <c r="E9909" s="1" t="str">
        <f>IFERROR(__xludf.DUMMYFUNCTION("UNIQUE(SPLIT(B9909,"";""))"),"C#")</f>
        <v>C#</v>
      </c>
      <c r="F9909" s="1" t="str">
        <f>IFERROR(__xludf.DUMMYFUNCTION("""COMPUTED_VALUE"""),"Go")</f>
        <v>Go</v>
      </c>
      <c r="G9909" s="1" t="str">
        <f>IFERROR(__xludf.DUMMYFUNCTION("""COMPUTED_VALUE"""),"HTML/CSS")</f>
        <v>HTML/CSS</v>
      </c>
      <c r="H9909" s="1" t="str">
        <f>IFERROR(__xludf.DUMMYFUNCTION("""COMPUTED_VALUE"""),"JavaScript")</f>
        <v>JavaScript</v>
      </c>
      <c r="I9909" s="1" t="str">
        <f>IFERROR(__xludf.DUMMYFUNCTION("""COMPUTED_VALUE"""),"PHP")</f>
        <v>PHP</v>
      </c>
      <c r="J9909" s="1" t="str">
        <f>IFERROR(__xludf.DUMMYFUNCTION("""COMPUTED_VALUE"""),"SQL")</f>
        <v>SQL</v>
      </c>
      <c r="K9909" s="1" t="str">
        <f>IFERROR(__xludf.DUMMYFUNCTION("""COMPUTED_VALUE"""),"Swift")</f>
        <v>Swift</v>
      </c>
      <c r="L9909" s="1" t="str">
        <f>IFERROR(__xludf.DUMMYFUNCTION("""COMPUTED_VALUE"""),"TypeScript")</f>
        <v>TypeScript</v>
      </c>
    </row>
    <row r="9910">
      <c r="B9910" s="1" t="str">
        <f>IFERROR(__xludf.DUMMYFUNCTION("""COMPUTED_VALUE"""),"Assembly;C;C++;HTML/CSS;Java;JavaScript;VBA")</f>
        <v>Assembly;C;C++;HTML/CSS;Java;JavaScript;VBA</v>
      </c>
      <c r="E9910" s="1" t="str">
        <f>IFERROR(__xludf.DUMMYFUNCTION("UNIQUE(SPLIT(B9910,"";""))"),"Assembly")</f>
        <v>Assembly</v>
      </c>
      <c r="F9910" s="1" t="str">
        <f>IFERROR(__xludf.DUMMYFUNCTION("""COMPUTED_VALUE"""),"C")</f>
        <v>C</v>
      </c>
      <c r="G9910" s="1" t="str">
        <f>IFERROR(__xludf.DUMMYFUNCTION("""COMPUTED_VALUE"""),"C++")</f>
        <v>C++</v>
      </c>
      <c r="H9910" s="1" t="str">
        <f>IFERROR(__xludf.DUMMYFUNCTION("""COMPUTED_VALUE"""),"HTML/CSS")</f>
        <v>HTML/CSS</v>
      </c>
      <c r="I9910" s="1" t="str">
        <f>IFERROR(__xludf.DUMMYFUNCTION("""COMPUTED_VALUE"""),"Java")</f>
        <v>Java</v>
      </c>
      <c r="J9910" s="1" t="str">
        <f>IFERROR(__xludf.DUMMYFUNCTION("""COMPUTED_VALUE"""),"JavaScript")</f>
        <v>JavaScript</v>
      </c>
      <c r="K9910" s="1" t="str">
        <f>IFERROR(__xludf.DUMMYFUNCTION("""COMPUTED_VALUE"""),"VBA")</f>
        <v>VBA</v>
      </c>
    </row>
    <row r="9911">
      <c r="B9911" s="1" t="str">
        <f>IFERROR(__xludf.DUMMYFUNCTION("""COMPUTED_VALUE"""),"HTML/CSS;JavaScript;PHP;SQL")</f>
        <v>HTML/CSS;JavaScript;PHP;SQL</v>
      </c>
      <c r="E9911" s="1" t="str">
        <f>IFERROR(__xludf.DUMMYFUNCTION("UNIQUE(SPLIT(B9911,"";""))"),"HTML/CSS")</f>
        <v>HTML/CSS</v>
      </c>
      <c r="F9911" s="1" t="str">
        <f>IFERROR(__xludf.DUMMYFUNCTION("""COMPUTED_VALUE"""),"JavaScript")</f>
        <v>JavaScript</v>
      </c>
      <c r="G9911" s="1" t="str">
        <f>IFERROR(__xludf.DUMMYFUNCTION("""COMPUTED_VALUE"""),"PHP")</f>
        <v>PHP</v>
      </c>
      <c r="H9911" s="1" t="str">
        <f>IFERROR(__xludf.DUMMYFUNCTION("""COMPUTED_VALUE"""),"SQL")</f>
        <v>SQL</v>
      </c>
    </row>
    <row r="9912">
      <c r="B9912" s="1" t="str">
        <f>IFERROR(__xludf.DUMMYFUNCTION("""COMPUTED_VALUE"""),"Assembly;Bash/Shell/PowerShell;C;C++")</f>
        <v>Assembly;Bash/Shell/PowerShell;C;C++</v>
      </c>
      <c r="E9912" s="1" t="str">
        <f>IFERROR(__xludf.DUMMYFUNCTION("UNIQUE(SPLIT(B9912,"";""))"),"Assembly")</f>
        <v>Assembly</v>
      </c>
      <c r="F9912" s="1" t="str">
        <f>IFERROR(__xludf.DUMMYFUNCTION("""COMPUTED_VALUE"""),"Bash/Shell/PowerShell")</f>
        <v>Bash/Shell/PowerShell</v>
      </c>
      <c r="G9912" s="1" t="str">
        <f>IFERROR(__xludf.DUMMYFUNCTION("""COMPUTED_VALUE"""),"C")</f>
        <v>C</v>
      </c>
      <c r="H9912" s="1" t="str">
        <f>IFERROR(__xludf.DUMMYFUNCTION("""COMPUTED_VALUE"""),"C++")</f>
        <v>C++</v>
      </c>
    </row>
    <row r="9913">
      <c r="B9913" s="1" t="str">
        <f>IFERROR(__xludf.DUMMYFUNCTION("""COMPUTED_VALUE"""),"Bash/Shell/PowerShell;C#")</f>
        <v>Bash/Shell/PowerShell;C#</v>
      </c>
      <c r="E9913" s="1" t="str">
        <f>IFERROR(__xludf.DUMMYFUNCTION("UNIQUE(SPLIT(B9913,"";""))"),"Bash/Shell/PowerShell")</f>
        <v>Bash/Shell/PowerShell</v>
      </c>
      <c r="F9913" s="1" t="str">
        <f>IFERROR(__xludf.DUMMYFUNCTION("""COMPUTED_VALUE"""),"C#")</f>
        <v>C#</v>
      </c>
    </row>
    <row r="9914">
      <c r="B9914" s="1" t="str">
        <f>IFERROR(__xludf.DUMMYFUNCTION("""COMPUTED_VALUE"""),"C#")</f>
        <v>C#</v>
      </c>
      <c r="E9914" s="1" t="str">
        <f>IFERROR(__xludf.DUMMYFUNCTION("UNIQUE(SPLIT(B9914,"";""))"),"C#")</f>
        <v>C#</v>
      </c>
    </row>
    <row r="9915">
      <c r="B9915" s="1" t="str">
        <f>IFERROR(__xludf.DUMMYFUNCTION("""COMPUTED_VALUE"""),"C;C++;HTML/CSS;JavaScript;PHP;Python;SQL;Other(s):")</f>
        <v>C;C++;HTML/CSS;JavaScript;PHP;Python;SQL;Other(s):</v>
      </c>
      <c r="E9915" s="1" t="str">
        <f>IFERROR(__xludf.DUMMYFUNCTION("UNIQUE(SPLIT(B9915,"";""))"),"C")</f>
        <v>C</v>
      </c>
      <c r="F9915" s="1" t="str">
        <f>IFERROR(__xludf.DUMMYFUNCTION("""COMPUTED_VALUE"""),"C++")</f>
        <v>C++</v>
      </c>
      <c r="G9915" s="1" t="str">
        <f>IFERROR(__xludf.DUMMYFUNCTION("""COMPUTED_VALUE"""),"HTML/CSS")</f>
        <v>HTML/CSS</v>
      </c>
      <c r="H9915" s="1" t="str">
        <f>IFERROR(__xludf.DUMMYFUNCTION("""COMPUTED_VALUE"""),"JavaScript")</f>
        <v>JavaScript</v>
      </c>
      <c r="I9915" s="1" t="str">
        <f>IFERROR(__xludf.DUMMYFUNCTION("""COMPUTED_VALUE"""),"PHP")</f>
        <v>PHP</v>
      </c>
      <c r="J9915" s="1" t="str">
        <f>IFERROR(__xludf.DUMMYFUNCTION("""COMPUTED_VALUE"""),"Python")</f>
        <v>Python</v>
      </c>
      <c r="K9915" s="1" t="str">
        <f>IFERROR(__xludf.DUMMYFUNCTION("""COMPUTED_VALUE"""),"SQL")</f>
        <v>SQL</v>
      </c>
      <c r="L9915" s="1" t="str">
        <f>IFERROR(__xludf.DUMMYFUNCTION("""COMPUTED_VALUE"""),"Other(s):")</f>
        <v>Other(s):</v>
      </c>
    </row>
    <row r="9916">
      <c r="B9916" s="1" t="str">
        <f>IFERROR(__xludf.DUMMYFUNCTION("""COMPUTED_VALUE"""),"C;C#;Python")</f>
        <v>C;C#;Python</v>
      </c>
      <c r="E9916" s="1" t="str">
        <f>IFERROR(__xludf.DUMMYFUNCTION("UNIQUE(SPLIT(B9916,"";""))"),"C")</f>
        <v>C</v>
      </c>
      <c r="F9916" s="1" t="str">
        <f>IFERROR(__xludf.DUMMYFUNCTION("""COMPUTED_VALUE"""),"C#")</f>
        <v>C#</v>
      </c>
      <c r="G9916" s="1" t="str">
        <f>IFERROR(__xludf.DUMMYFUNCTION("""COMPUTED_VALUE"""),"Python")</f>
        <v>Python</v>
      </c>
    </row>
    <row r="9917">
      <c r="B9917" s="1" t="str">
        <f>IFERROR(__xludf.DUMMYFUNCTION("""COMPUTED_VALUE"""),"Bash/Shell/PowerShell;HTML/CSS;JavaScript;Python;SQL")</f>
        <v>Bash/Shell/PowerShell;HTML/CSS;JavaScript;Python;SQL</v>
      </c>
      <c r="E9917" s="1" t="str">
        <f>IFERROR(__xludf.DUMMYFUNCTION("UNIQUE(SPLIT(B9917,"";""))"),"Bash/Shell/PowerShell")</f>
        <v>Bash/Shell/PowerShell</v>
      </c>
      <c r="F9917" s="1" t="str">
        <f>IFERROR(__xludf.DUMMYFUNCTION("""COMPUTED_VALUE"""),"HTML/CSS")</f>
        <v>HTML/CSS</v>
      </c>
      <c r="G9917" s="1" t="str">
        <f>IFERROR(__xludf.DUMMYFUNCTION("""COMPUTED_VALUE"""),"JavaScript")</f>
        <v>JavaScript</v>
      </c>
      <c r="H9917" s="1" t="str">
        <f>IFERROR(__xludf.DUMMYFUNCTION("""COMPUTED_VALUE"""),"Python")</f>
        <v>Python</v>
      </c>
      <c r="I9917" s="1" t="str">
        <f>IFERROR(__xludf.DUMMYFUNCTION("""COMPUTED_VALUE"""),"SQL")</f>
        <v>SQL</v>
      </c>
    </row>
    <row r="9918">
      <c r="B9918" s="1" t="str">
        <f>IFERROR(__xludf.DUMMYFUNCTION("""COMPUTED_VALUE"""),"Bash/Shell/PowerShell;Clojure;Java;JavaScript;Ruby;SQL")</f>
        <v>Bash/Shell/PowerShell;Clojure;Java;JavaScript;Ruby;SQL</v>
      </c>
      <c r="E9918" s="1" t="str">
        <f>IFERROR(__xludf.DUMMYFUNCTION("UNIQUE(SPLIT(B9918,"";""))"),"Bash/Shell/PowerShell")</f>
        <v>Bash/Shell/PowerShell</v>
      </c>
      <c r="F9918" s="1" t="str">
        <f>IFERROR(__xludf.DUMMYFUNCTION("""COMPUTED_VALUE"""),"Clojure")</f>
        <v>Clojure</v>
      </c>
      <c r="G9918" s="1" t="str">
        <f>IFERROR(__xludf.DUMMYFUNCTION("""COMPUTED_VALUE"""),"Java")</f>
        <v>Java</v>
      </c>
      <c r="H9918" s="1" t="str">
        <f>IFERROR(__xludf.DUMMYFUNCTION("""COMPUTED_VALUE"""),"JavaScript")</f>
        <v>JavaScript</v>
      </c>
      <c r="I9918" s="1" t="str">
        <f>IFERROR(__xludf.DUMMYFUNCTION("""COMPUTED_VALUE"""),"Ruby")</f>
        <v>Ruby</v>
      </c>
      <c r="J9918" s="1" t="str">
        <f>IFERROR(__xludf.DUMMYFUNCTION("""COMPUTED_VALUE"""),"SQL")</f>
        <v>SQL</v>
      </c>
    </row>
    <row r="9919">
      <c r="B9919" s="1" t="str">
        <f>IFERROR(__xludf.DUMMYFUNCTION("""COMPUTED_VALUE"""),"C#;HTML/CSS;JavaScript;PHP;SQL;VBA")</f>
        <v>C#;HTML/CSS;JavaScript;PHP;SQL;VBA</v>
      </c>
      <c r="E9919" s="1" t="str">
        <f>IFERROR(__xludf.DUMMYFUNCTION("UNIQUE(SPLIT(B9919,"";""))"),"C#")</f>
        <v>C#</v>
      </c>
      <c r="F9919" s="1" t="str">
        <f>IFERROR(__xludf.DUMMYFUNCTION("""COMPUTED_VALUE"""),"HTML/CSS")</f>
        <v>HTML/CSS</v>
      </c>
      <c r="G9919" s="1" t="str">
        <f>IFERROR(__xludf.DUMMYFUNCTION("""COMPUTED_VALUE"""),"JavaScript")</f>
        <v>JavaScript</v>
      </c>
      <c r="H9919" s="1" t="str">
        <f>IFERROR(__xludf.DUMMYFUNCTION("""COMPUTED_VALUE"""),"PHP")</f>
        <v>PHP</v>
      </c>
      <c r="I9919" s="1" t="str">
        <f>IFERROR(__xludf.DUMMYFUNCTION("""COMPUTED_VALUE"""),"SQL")</f>
        <v>SQL</v>
      </c>
      <c r="J9919" s="1" t="str">
        <f>IFERROR(__xludf.DUMMYFUNCTION("""COMPUTED_VALUE"""),"VBA")</f>
        <v>VBA</v>
      </c>
    </row>
    <row r="9920">
      <c r="B9920" s="1" t="str">
        <f>IFERROR(__xludf.DUMMYFUNCTION("""COMPUTED_VALUE"""),"Assembly;C#;Java;JavaScript;SQL")</f>
        <v>Assembly;C#;Java;JavaScript;SQL</v>
      </c>
      <c r="E9920" s="1" t="str">
        <f>IFERROR(__xludf.DUMMYFUNCTION("UNIQUE(SPLIT(B9920,"";""))"),"Assembly")</f>
        <v>Assembly</v>
      </c>
      <c r="F9920" s="1" t="str">
        <f>IFERROR(__xludf.DUMMYFUNCTION("""COMPUTED_VALUE"""),"C#")</f>
        <v>C#</v>
      </c>
      <c r="G9920" s="1" t="str">
        <f>IFERROR(__xludf.DUMMYFUNCTION("""COMPUTED_VALUE"""),"Java")</f>
        <v>Java</v>
      </c>
      <c r="H9920" s="1" t="str">
        <f>IFERROR(__xludf.DUMMYFUNCTION("""COMPUTED_VALUE"""),"JavaScript")</f>
        <v>JavaScript</v>
      </c>
      <c r="I9920" s="1" t="str">
        <f>IFERROR(__xludf.DUMMYFUNCTION("""COMPUTED_VALUE"""),"SQL")</f>
        <v>SQL</v>
      </c>
    </row>
    <row r="9921">
      <c r="B9921" s="1" t="str">
        <f>IFERROR(__xludf.DUMMYFUNCTION("""COMPUTED_VALUE"""),"C#;Java;VBA")</f>
        <v>C#;Java;VBA</v>
      </c>
      <c r="E9921" s="1" t="str">
        <f>IFERROR(__xludf.DUMMYFUNCTION("UNIQUE(SPLIT(B9921,"";""))"),"C#")</f>
        <v>C#</v>
      </c>
      <c r="F9921" s="1" t="str">
        <f>IFERROR(__xludf.DUMMYFUNCTION("""COMPUTED_VALUE"""),"Java")</f>
        <v>Java</v>
      </c>
      <c r="G9921" s="1" t="str">
        <f>IFERROR(__xludf.DUMMYFUNCTION("""COMPUTED_VALUE"""),"VBA")</f>
        <v>VBA</v>
      </c>
    </row>
    <row r="9922">
      <c r="B9922" s="1" t="str">
        <f>IFERROR(__xludf.DUMMYFUNCTION("""COMPUTED_VALUE"""),"Dart;HTML/CSS;Java;JavaScript;Python;Scala;SQL")</f>
        <v>Dart;HTML/CSS;Java;JavaScript;Python;Scala;SQL</v>
      </c>
      <c r="E9922" s="1" t="str">
        <f>IFERROR(__xludf.DUMMYFUNCTION("UNIQUE(SPLIT(B9922,"";""))"),"Dart")</f>
        <v>Dart</v>
      </c>
      <c r="F9922" s="1" t="str">
        <f>IFERROR(__xludf.DUMMYFUNCTION("""COMPUTED_VALUE"""),"HTML/CSS")</f>
        <v>HTML/CSS</v>
      </c>
      <c r="G9922" s="1" t="str">
        <f>IFERROR(__xludf.DUMMYFUNCTION("""COMPUTED_VALUE"""),"Java")</f>
        <v>Java</v>
      </c>
      <c r="H9922" s="1" t="str">
        <f>IFERROR(__xludf.DUMMYFUNCTION("""COMPUTED_VALUE"""),"JavaScript")</f>
        <v>JavaScript</v>
      </c>
      <c r="I9922" s="1" t="str">
        <f>IFERROR(__xludf.DUMMYFUNCTION("""COMPUTED_VALUE"""),"Python")</f>
        <v>Python</v>
      </c>
      <c r="J9922" s="1" t="str">
        <f>IFERROR(__xludf.DUMMYFUNCTION("""COMPUTED_VALUE"""),"Scala")</f>
        <v>Scala</v>
      </c>
      <c r="K9922" s="1" t="str">
        <f>IFERROR(__xludf.DUMMYFUNCTION("""COMPUTED_VALUE"""),"SQL")</f>
        <v>SQL</v>
      </c>
    </row>
    <row r="9923">
      <c r="B9923" s="1" t="str">
        <f>IFERROR(__xludf.DUMMYFUNCTION("""COMPUTED_VALUE"""),"Java;Kotlin")</f>
        <v>Java;Kotlin</v>
      </c>
      <c r="E9923" s="1" t="str">
        <f>IFERROR(__xludf.DUMMYFUNCTION("UNIQUE(SPLIT(B9923,"";""))"),"Java")</f>
        <v>Java</v>
      </c>
      <c r="F9923" s="1" t="str">
        <f>IFERROR(__xludf.DUMMYFUNCTION("""COMPUTED_VALUE"""),"Kotlin")</f>
        <v>Kotlin</v>
      </c>
    </row>
    <row r="9924">
      <c r="B9924" s="1" t="str">
        <f>IFERROR(__xludf.DUMMYFUNCTION("""COMPUTED_VALUE"""),"Bash/Shell/PowerShell;C;C++;Go;HTML/CSS;Java;JavaScript;PHP;Python;SQL")</f>
        <v>Bash/Shell/PowerShell;C;C++;Go;HTML/CSS;Java;JavaScript;PHP;Python;SQL</v>
      </c>
      <c r="E9924" s="1" t="str">
        <f>IFERROR(__xludf.DUMMYFUNCTION("UNIQUE(SPLIT(B9924,"";""))"),"Bash/Shell/PowerShell")</f>
        <v>Bash/Shell/PowerShell</v>
      </c>
      <c r="F9924" s="1" t="str">
        <f>IFERROR(__xludf.DUMMYFUNCTION("""COMPUTED_VALUE"""),"C")</f>
        <v>C</v>
      </c>
      <c r="G9924" s="1" t="str">
        <f>IFERROR(__xludf.DUMMYFUNCTION("""COMPUTED_VALUE"""),"C++")</f>
        <v>C++</v>
      </c>
      <c r="H9924" s="1" t="str">
        <f>IFERROR(__xludf.DUMMYFUNCTION("""COMPUTED_VALUE"""),"Go")</f>
        <v>Go</v>
      </c>
      <c r="I9924" s="1" t="str">
        <f>IFERROR(__xludf.DUMMYFUNCTION("""COMPUTED_VALUE"""),"HTML/CSS")</f>
        <v>HTML/CSS</v>
      </c>
      <c r="J9924" s="1" t="str">
        <f>IFERROR(__xludf.DUMMYFUNCTION("""COMPUTED_VALUE"""),"Java")</f>
        <v>Java</v>
      </c>
      <c r="K9924" s="1" t="str">
        <f>IFERROR(__xludf.DUMMYFUNCTION("""COMPUTED_VALUE"""),"JavaScript")</f>
        <v>JavaScript</v>
      </c>
      <c r="L9924" s="1" t="str">
        <f>IFERROR(__xludf.DUMMYFUNCTION("""COMPUTED_VALUE"""),"PHP")</f>
        <v>PHP</v>
      </c>
      <c r="M9924" s="1" t="str">
        <f>IFERROR(__xludf.DUMMYFUNCTION("""COMPUTED_VALUE"""),"Python")</f>
        <v>Python</v>
      </c>
      <c r="N9924" s="1" t="str">
        <f>IFERROR(__xludf.DUMMYFUNCTION("""COMPUTED_VALUE"""),"SQL")</f>
        <v>SQL</v>
      </c>
    </row>
    <row r="9925">
      <c r="B9925" s="1" t="str">
        <f>IFERROR(__xludf.DUMMYFUNCTION("""COMPUTED_VALUE"""),"Assembly;Bash/Shell/PowerShell;C;C++;HTML/CSS;Java;Python;SQL")</f>
        <v>Assembly;Bash/Shell/PowerShell;C;C++;HTML/CSS;Java;Python;SQL</v>
      </c>
      <c r="E9925" s="1" t="str">
        <f>IFERROR(__xludf.DUMMYFUNCTION("UNIQUE(SPLIT(B9925,"";""))"),"Assembly")</f>
        <v>Assembly</v>
      </c>
      <c r="F9925" s="1" t="str">
        <f>IFERROR(__xludf.DUMMYFUNCTION("""COMPUTED_VALUE"""),"Bash/Shell/PowerShell")</f>
        <v>Bash/Shell/PowerShell</v>
      </c>
      <c r="G9925" s="1" t="str">
        <f>IFERROR(__xludf.DUMMYFUNCTION("""COMPUTED_VALUE"""),"C")</f>
        <v>C</v>
      </c>
      <c r="H9925" s="1" t="str">
        <f>IFERROR(__xludf.DUMMYFUNCTION("""COMPUTED_VALUE"""),"C++")</f>
        <v>C++</v>
      </c>
      <c r="I9925" s="1" t="str">
        <f>IFERROR(__xludf.DUMMYFUNCTION("""COMPUTED_VALUE"""),"HTML/CSS")</f>
        <v>HTML/CSS</v>
      </c>
      <c r="J9925" s="1" t="str">
        <f>IFERROR(__xludf.DUMMYFUNCTION("""COMPUTED_VALUE"""),"Java")</f>
        <v>Java</v>
      </c>
      <c r="K9925" s="1" t="str">
        <f>IFERROR(__xludf.DUMMYFUNCTION("""COMPUTED_VALUE"""),"Python")</f>
        <v>Python</v>
      </c>
      <c r="L9925" s="1" t="str">
        <f>IFERROR(__xludf.DUMMYFUNCTION("""COMPUTED_VALUE"""),"SQL")</f>
        <v>SQL</v>
      </c>
    </row>
    <row r="9926">
      <c r="B9926" s="1" t="str">
        <f>IFERROR(__xludf.DUMMYFUNCTION("""COMPUTED_VALUE"""),"Bash/Shell/PowerShell;C#;HTML/CSS;SQL;TypeScript")</f>
        <v>Bash/Shell/PowerShell;C#;HTML/CSS;SQL;TypeScript</v>
      </c>
      <c r="E9926" s="1" t="str">
        <f>IFERROR(__xludf.DUMMYFUNCTION("UNIQUE(SPLIT(B9926,"";""))"),"Bash/Shell/PowerShell")</f>
        <v>Bash/Shell/PowerShell</v>
      </c>
      <c r="F9926" s="1" t="str">
        <f>IFERROR(__xludf.DUMMYFUNCTION("""COMPUTED_VALUE"""),"C#")</f>
        <v>C#</v>
      </c>
      <c r="G9926" s="1" t="str">
        <f>IFERROR(__xludf.DUMMYFUNCTION("""COMPUTED_VALUE"""),"HTML/CSS")</f>
        <v>HTML/CSS</v>
      </c>
      <c r="H9926" s="1" t="str">
        <f>IFERROR(__xludf.DUMMYFUNCTION("""COMPUTED_VALUE"""),"SQL")</f>
        <v>SQL</v>
      </c>
      <c r="I9926" s="1" t="str">
        <f>IFERROR(__xludf.DUMMYFUNCTION("""COMPUTED_VALUE"""),"TypeScript")</f>
        <v>TypeScript</v>
      </c>
    </row>
    <row r="9927">
      <c r="B9927" s="1" t="str">
        <f>IFERROR(__xludf.DUMMYFUNCTION("""COMPUTED_VALUE"""),"Assembly;Bash/Shell/PowerShell;C#;Erlang;HTML/CSS;Java;JavaScript;PHP;Python;SQL")</f>
        <v>Assembly;Bash/Shell/PowerShell;C#;Erlang;HTML/CSS;Java;JavaScript;PHP;Python;SQL</v>
      </c>
      <c r="E9927" s="1" t="str">
        <f>IFERROR(__xludf.DUMMYFUNCTION("UNIQUE(SPLIT(B9927,"";""))"),"Assembly")</f>
        <v>Assembly</v>
      </c>
      <c r="F9927" s="1" t="str">
        <f>IFERROR(__xludf.DUMMYFUNCTION("""COMPUTED_VALUE"""),"Bash/Shell/PowerShell")</f>
        <v>Bash/Shell/PowerShell</v>
      </c>
      <c r="G9927" s="1" t="str">
        <f>IFERROR(__xludf.DUMMYFUNCTION("""COMPUTED_VALUE"""),"C#")</f>
        <v>C#</v>
      </c>
      <c r="H9927" s="1" t="str">
        <f>IFERROR(__xludf.DUMMYFUNCTION("""COMPUTED_VALUE"""),"Erlang")</f>
        <v>Erlang</v>
      </c>
      <c r="I9927" s="1" t="str">
        <f>IFERROR(__xludf.DUMMYFUNCTION("""COMPUTED_VALUE"""),"HTML/CSS")</f>
        <v>HTML/CSS</v>
      </c>
      <c r="J9927" s="1" t="str">
        <f>IFERROR(__xludf.DUMMYFUNCTION("""COMPUTED_VALUE"""),"Java")</f>
        <v>Java</v>
      </c>
      <c r="K9927" s="1" t="str">
        <f>IFERROR(__xludf.DUMMYFUNCTION("""COMPUTED_VALUE"""),"JavaScript")</f>
        <v>JavaScript</v>
      </c>
      <c r="L9927" s="1" t="str">
        <f>IFERROR(__xludf.DUMMYFUNCTION("""COMPUTED_VALUE"""),"PHP")</f>
        <v>PHP</v>
      </c>
      <c r="M9927" s="1" t="str">
        <f>IFERROR(__xludf.DUMMYFUNCTION("""COMPUTED_VALUE"""),"Python")</f>
        <v>Python</v>
      </c>
      <c r="N9927" s="1" t="str">
        <f>IFERROR(__xludf.DUMMYFUNCTION("""COMPUTED_VALUE"""),"SQL")</f>
        <v>SQL</v>
      </c>
    </row>
    <row r="9928">
      <c r="B9928" s="1" t="str">
        <f>IFERROR(__xludf.DUMMYFUNCTION("""COMPUTED_VALUE"""),"Assembly;Bash/Shell/PowerShell;C;C++;HTML/CSS;Java;JavaScript;Python;SQL")</f>
        <v>Assembly;Bash/Shell/PowerShell;C;C++;HTML/CSS;Java;JavaScript;Python;SQL</v>
      </c>
      <c r="E9928" s="1" t="str">
        <f>IFERROR(__xludf.DUMMYFUNCTION("UNIQUE(SPLIT(B9928,"";""))"),"Assembly")</f>
        <v>Assembly</v>
      </c>
      <c r="F9928" s="1" t="str">
        <f>IFERROR(__xludf.DUMMYFUNCTION("""COMPUTED_VALUE"""),"Bash/Shell/PowerShell")</f>
        <v>Bash/Shell/PowerShell</v>
      </c>
      <c r="G9928" s="1" t="str">
        <f>IFERROR(__xludf.DUMMYFUNCTION("""COMPUTED_VALUE"""),"C")</f>
        <v>C</v>
      </c>
      <c r="H9928" s="1" t="str">
        <f>IFERROR(__xludf.DUMMYFUNCTION("""COMPUTED_VALUE"""),"C++")</f>
        <v>C++</v>
      </c>
      <c r="I9928" s="1" t="str">
        <f>IFERROR(__xludf.DUMMYFUNCTION("""COMPUTED_VALUE"""),"HTML/CSS")</f>
        <v>HTML/CSS</v>
      </c>
      <c r="J9928" s="1" t="str">
        <f>IFERROR(__xludf.DUMMYFUNCTION("""COMPUTED_VALUE"""),"Java")</f>
        <v>Java</v>
      </c>
      <c r="K9928" s="1" t="str">
        <f>IFERROR(__xludf.DUMMYFUNCTION("""COMPUTED_VALUE"""),"JavaScript")</f>
        <v>JavaScript</v>
      </c>
      <c r="L9928" s="1" t="str">
        <f>IFERROR(__xludf.DUMMYFUNCTION("""COMPUTED_VALUE"""),"Python")</f>
        <v>Python</v>
      </c>
      <c r="M9928" s="1" t="str">
        <f>IFERROR(__xludf.DUMMYFUNCTION("""COMPUTED_VALUE"""),"SQL")</f>
        <v>SQL</v>
      </c>
    </row>
    <row r="9929">
      <c r="B9929" s="1" t="str">
        <f>IFERROR(__xludf.DUMMYFUNCTION("""COMPUTED_VALUE"""),"HTML/CSS;JavaScript;PHP;Python;SQL;Other(s):")</f>
        <v>HTML/CSS;JavaScript;PHP;Python;SQL;Other(s):</v>
      </c>
      <c r="E9929" s="1" t="str">
        <f>IFERROR(__xludf.DUMMYFUNCTION("UNIQUE(SPLIT(B9929,"";""))"),"HTML/CSS")</f>
        <v>HTML/CSS</v>
      </c>
      <c r="F9929" s="1" t="str">
        <f>IFERROR(__xludf.DUMMYFUNCTION("""COMPUTED_VALUE"""),"JavaScript")</f>
        <v>JavaScript</v>
      </c>
      <c r="G9929" s="1" t="str">
        <f>IFERROR(__xludf.DUMMYFUNCTION("""COMPUTED_VALUE"""),"PHP")</f>
        <v>PHP</v>
      </c>
      <c r="H9929" s="1" t="str">
        <f>IFERROR(__xludf.DUMMYFUNCTION("""COMPUTED_VALUE"""),"Python")</f>
        <v>Python</v>
      </c>
      <c r="I9929" s="1" t="str">
        <f>IFERROR(__xludf.DUMMYFUNCTION("""COMPUTED_VALUE"""),"SQL")</f>
        <v>SQL</v>
      </c>
      <c r="J9929" s="1" t="str">
        <f>IFERROR(__xludf.DUMMYFUNCTION("""COMPUTED_VALUE"""),"Other(s):")</f>
        <v>Other(s):</v>
      </c>
    </row>
    <row r="9930">
      <c r="B9930" s="1" t="str">
        <f>IFERROR(__xludf.DUMMYFUNCTION("""COMPUTED_VALUE"""),"HTML/CSS;PHP;SQL")</f>
        <v>HTML/CSS;PHP;SQL</v>
      </c>
      <c r="E9930" s="1" t="str">
        <f>IFERROR(__xludf.DUMMYFUNCTION("UNIQUE(SPLIT(B9930,"";""))"),"HTML/CSS")</f>
        <v>HTML/CSS</v>
      </c>
      <c r="F9930" s="1" t="str">
        <f>IFERROR(__xludf.DUMMYFUNCTION("""COMPUTED_VALUE"""),"PHP")</f>
        <v>PHP</v>
      </c>
      <c r="G9930" s="1" t="str">
        <f>IFERROR(__xludf.DUMMYFUNCTION("""COMPUTED_VALUE"""),"SQL")</f>
        <v>SQL</v>
      </c>
    </row>
    <row r="9931">
      <c r="B9931" s="1" t="str">
        <f>IFERROR(__xludf.DUMMYFUNCTION("""COMPUTED_VALUE"""),"Python;R;SQL")</f>
        <v>Python;R;SQL</v>
      </c>
      <c r="E9931" s="1" t="str">
        <f>IFERROR(__xludf.DUMMYFUNCTION("UNIQUE(SPLIT(B9931,"";""))"),"Python")</f>
        <v>Python</v>
      </c>
      <c r="F9931" s="1" t="str">
        <f>IFERROR(__xludf.DUMMYFUNCTION("""COMPUTED_VALUE"""),"R")</f>
        <v>R</v>
      </c>
      <c r="G9931" s="1" t="str">
        <f>IFERROR(__xludf.DUMMYFUNCTION("""COMPUTED_VALUE"""),"SQL")</f>
        <v>SQL</v>
      </c>
    </row>
    <row r="9932">
      <c r="B9932" s="1" t="str">
        <f>IFERROR(__xludf.DUMMYFUNCTION("""COMPUTED_VALUE"""),"Assembly;Bash/Shell/PowerShell;HTML/CSS;Java;JavaScript;PHP;R;SQL;TypeScript")</f>
        <v>Assembly;Bash/Shell/PowerShell;HTML/CSS;Java;JavaScript;PHP;R;SQL;TypeScript</v>
      </c>
      <c r="E9932" s="1" t="str">
        <f>IFERROR(__xludf.DUMMYFUNCTION("UNIQUE(SPLIT(B9932,"";""))"),"Assembly")</f>
        <v>Assembly</v>
      </c>
      <c r="F9932" s="1" t="str">
        <f>IFERROR(__xludf.DUMMYFUNCTION("""COMPUTED_VALUE"""),"Bash/Shell/PowerShell")</f>
        <v>Bash/Shell/PowerShell</v>
      </c>
      <c r="G9932" s="1" t="str">
        <f>IFERROR(__xludf.DUMMYFUNCTION("""COMPUTED_VALUE"""),"HTML/CSS")</f>
        <v>HTML/CSS</v>
      </c>
      <c r="H9932" s="1" t="str">
        <f>IFERROR(__xludf.DUMMYFUNCTION("""COMPUTED_VALUE"""),"Java")</f>
        <v>Java</v>
      </c>
      <c r="I9932" s="1" t="str">
        <f>IFERROR(__xludf.DUMMYFUNCTION("""COMPUTED_VALUE"""),"JavaScript")</f>
        <v>JavaScript</v>
      </c>
      <c r="J9932" s="1" t="str">
        <f>IFERROR(__xludf.DUMMYFUNCTION("""COMPUTED_VALUE"""),"PHP")</f>
        <v>PHP</v>
      </c>
      <c r="K9932" s="1" t="str">
        <f>IFERROR(__xludf.DUMMYFUNCTION("""COMPUTED_VALUE"""),"R")</f>
        <v>R</v>
      </c>
      <c r="L9932" s="1" t="str">
        <f>IFERROR(__xludf.DUMMYFUNCTION("""COMPUTED_VALUE"""),"SQL")</f>
        <v>SQL</v>
      </c>
      <c r="M9932" s="1" t="str">
        <f>IFERROR(__xludf.DUMMYFUNCTION("""COMPUTED_VALUE"""),"TypeScript")</f>
        <v>TypeScript</v>
      </c>
    </row>
    <row r="9933">
      <c r="B9933" s="1" t="str">
        <f>IFERROR(__xludf.DUMMYFUNCTION("""COMPUTED_VALUE"""),"Bash/Shell/PowerShell;HTML/CSS;JavaScript;PHP;Python;SQL")</f>
        <v>Bash/Shell/PowerShell;HTML/CSS;JavaScript;PHP;Python;SQL</v>
      </c>
      <c r="E9933" s="1" t="str">
        <f>IFERROR(__xludf.DUMMYFUNCTION("UNIQUE(SPLIT(B9933,"";""))"),"Bash/Shell/PowerShell")</f>
        <v>Bash/Shell/PowerShell</v>
      </c>
      <c r="F9933" s="1" t="str">
        <f>IFERROR(__xludf.DUMMYFUNCTION("""COMPUTED_VALUE"""),"HTML/CSS")</f>
        <v>HTML/CSS</v>
      </c>
      <c r="G9933" s="1" t="str">
        <f>IFERROR(__xludf.DUMMYFUNCTION("""COMPUTED_VALUE"""),"JavaScript")</f>
        <v>JavaScript</v>
      </c>
      <c r="H9933" s="1" t="str">
        <f>IFERROR(__xludf.DUMMYFUNCTION("""COMPUTED_VALUE"""),"PHP")</f>
        <v>PHP</v>
      </c>
      <c r="I9933" s="1" t="str">
        <f>IFERROR(__xludf.DUMMYFUNCTION("""COMPUTED_VALUE"""),"Python")</f>
        <v>Python</v>
      </c>
      <c r="J9933" s="1" t="str">
        <f>IFERROR(__xludf.DUMMYFUNCTION("""COMPUTED_VALUE"""),"SQL")</f>
        <v>SQL</v>
      </c>
    </row>
    <row r="9934">
      <c r="B9934" s="1" t="str">
        <f>IFERROR(__xludf.DUMMYFUNCTION("""COMPUTED_VALUE"""),"Bash/Shell/PowerShell;C;C++;HTML/CSS;Java;JavaScript;PHP;Python;SQL")</f>
        <v>Bash/Shell/PowerShell;C;C++;HTML/CSS;Java;JavaScript;PHP;Python;SQL</v>
      </c>
      <c r="E9934" s="1" t="str">
        <f>IFERROR(__xludf.DUMMYFUNCTION("UNIQUE(SPLIT(B9934,"";""))"),"Bash/Shell/PowerShell")</f>
        <v>Bash/Shell/PowerShell</v>
      </c>
      <c r="F9934" s="1" t="str">
        <f>IFERROR(__xludf.DUMMYFUNCTION("""COMPUTED_VALUE"""),"C")</f>
        <v>C</v>
      </c>
      <c r="G9934" s="1" t="str">
        <f>IFERROR(__xludf.DUMMYFUNCTION("""COMPUTED_VALUE"""),"C++")</f>
        <v>C++</v>
      </c>
      <c r="H9934" s="1" t="str">
        <f>IFERROR(__xludf.DUMMYFUNCTION("""COMPUTED_VALUE"""),"HTML/CSS")</f>
        <v>HTML/CSS</v>
      </c>
      <c r="I9934" s="1" t="str">
        <f>IFERROR(__xludf.DUMMYFUNCTION("""COMPUTED_VALUE"""),"Java")</f>
        <v>Java</v>
      </c>
      <c r="J9934" s="1" t="str">
        <f>IFERROR(__xludf.DUMMYFUNCTION("""COMPUTED_VALUE"""),"JavaScript")</f>
        <v>JavaScript</v>
      </c>
      <c r="K9934" s="1" t="str">
        <f>IFERROR(__xludf.DUMMYFUNCTION("""COMPUTED_VALUE"""),"PHP")</f>
        <v>PHP</v>
      </c>
      <c r="L9934" s="1" t="str">
        <f>IFERROR(__xludf.DUMMYFUNCTION("""COMPUTED_VALUE"""),"Python")</f>
        <v>Python</v>
      </c>
      <c r="M9934" s="1" t="str">
        <f>IFERROR(__xludf.DUMMYFUNCTION("""COMPUTED_VALUE"""),"SQL")</f>
        <v>SQL</v>
      </c>
    </row>
    <row r="9935">
      <c r="B9935" s="1" t="str">
        <f>IFERROR(__xludf.DUMMYFUNCTION("""COMPUTED_VALUE"""),"HTML/CSS;JavaScript")</f>
        <v>HTML/CSS;JavaScript</v>
      </c>
      <c r="E9935" s="1" t="str">
        <f>IFERROR(__xludf.DUMMYFUNCTION("UNIQUE(SPLIT(B9935,"";""))"),"HTML/CSS")</f>
        <v>HTML/CSS</v>
      </c>
      <c r="F9935" s="1" t="str">
        <f>IFERROR(__xludf.DUMMYFUNCTION("""COMPUTED_VALUE"""),"JavaScript")</f>
        <v>JavaScript</v>
      </c>
    </row>
    <row r="9936">
      <c r="B9936" s="1" t="str">
        <f>IFERROR(__xludf.DUMMYFUNCTION("""COMPUTED_VALUE"""),"Bash/Shell/PowerShell;C;C#;HTML/CSS;Java;JavaScript;Python")</f>
        <v>Bash/Shell/PowerShell;C;C#;HTML/CSS;Java;JavaScript;Python</v>
      </c>
      <c r="E9936" s="1" t="str">
        <f>IFERROR(__xludf.DUMMYFUNCTION("UNIQUE(SPLIT(B9936,"";""))"),"Bash/Shell/PowerShell")</f>
        <v>Bash/Shell/PowerShell</v>
      </c>
      <c r="F9936" s="1" t="str">
        <f>IFERROR(__xludf.DUMMYFUNCTION("""COMPUTED_VALUE"""),"C")</f>
        <v>C</v>
      </c>
      <c r="G9936" s="1" t="str">
        <f>IFERROR(__xludf.DUMMYFUNCTION("""COMPUTED_VALUE"""),"C#")</f>
        <v>C#</v>
      </c>
      <c r="H9936" s="1" t="str">
        <f>IFERROR(__xludf.DUMMYFUNCTION("""COMPUTED_VALUE"""),"HTML/CSS")</f>
        <v>HTML/CSS</v>
      </c>
      <c r="I9936" s="1" t="str">
        <f>IFERROR(__xludf.DUMMYFUNCTION("""COMPUTED_VALUE"""),"Java")</f>
        <v>Java</v>
      </c>
      <c r="J9936" s="1" t="str">
        <f>IFERROR(__xludf.DUMMYFUNCTION("""COMPUTED_VALUE"""),"JavaScript")</f>
        <v>JavaScript</v>
      </c>
      <c r="K9936" s="1" t="str">
        <f>IFERROR(__xludf.DUMMYFUNCTION("""COMPUTED_VALUE"""),"Python")</f>
        <v>Python</v>
      </c>
    </row>
    <row r="9937">
      <c r="B9937" s="1" t="str">
        <f>IFERROR(__xludf.DUMMYFUNCTION("""COMPUTED_VALUE"""),"Bash/Shell/PowerShell;Java")</f>
        <v>Bash/Shell/PowerShell;Java</v>
      </c>
      <c r="E9937" s="1" t="str">
        <f>IFERROR(__xludf.DUMMYFUNCTION("UNIQUE(SPLIT(B9937,"";""))"),"Bash/Shell/PowerShell")</f>
        <v>Bash/Shell/PowerShell</v>
      </c>
      <c r="F9937" s="1" t="str">
        <f>IFERROR(__xludf.DUMMYFUNCTION("""COMPUTED_VALUE"""),"Java")</f>
        <v>Java</v>
      </c>
    </row>
    <row r="9938">
      <c r="B9938" s="1" t="str">
        <f>IFERROR(__xludf.DUMMYFUNCTION("""COMPUTED_VALUE"""),"Bash/Shell/PowerShell;C++;C#;JavaScript")</f>
        <v>Bash/Shell/PowerShell;C++;C#;JavaScript</v>
      </c>
      <c r="E9938" s="1" t="str">
        <f>IFERROR(__xludf.DUMMYFUNCTION("UNIQUE(SPLIT(B9938,"";""))"),"Bash/Shell/PowerShell")</f>
        <v>Bash/Shell/PowerShell</v>
      </c>
      <c r="F9938" s="1" t="str">
        <f>IFERROR(__xludf.DUMMYFUNCTION("""COMPUTED_VALUE"""),"C++")</f>
        <v>C++</v>
      </c>
      <c r="G9938" s="1" t="str">
        <f>IFERROR(__xludf.DUMMYFUNCTION("""COMPUTED_VALUE"""),"C#")</f>
        <v>C#</v>
      </c>
      <c r="H9938" s="1" t="str">
        <f>IFERROR(__xludf.DUMMYFUNCTION("""COMPUTED_VALUE"""),"JavaScript")</f>
        <v>JavaScript</v>
      </c>
    </row>
    <row r="9939">
      <c r="B9939" s="1" t="str">
        <f>IFERROR(__xludf.DUMMYFUNCTION("""COMPUTED_VALUE"""),"Bash/Shell/PowerShell;JavaScript;Python;R;SQL")</f>
        <v>Bash/Shell/PowerShell;JavaScript;Python;R;SQL</v>
      </c>
      <c r="E9939" s="1" t="str">
        <f>IFERROR(__xludf.DUMMYFUNCTION("UNIQUE(SPLIT(B9939,"";""))"),"Bash/Shell/PowerShell")</f>
        <v>Bash/Shell/PowerShell</v>
      </c>
      <c r="F9939" s="1" t="str">
        <f>IFERROR(__xludf.DUMMYFUNCTION("""COMPUTED_VALUE"""),"JavaScript")</f>
        <v>JavaScript</v>
      </c>
      <c r="G9939" s="1" t="str">
        <f>IFERROR(__xludf.DUMMYFUNCTION("""COMPUTED_VALUE"""),"Python")</f>
        <v>Python</v>
      </c>
      <c r="H9939" s="1" t="str">
        <f>IFERROR(__xludf.DUMMYFUNCTION("""COMPUTED_VALUE"""),"R")</f>
        <v>R</v>
      </c>
      <c r="I9939" s="1" t="str">
        <f>IFERROR(__xludf.DUMMYFUNCTION("""COMPUTED_VALUE"""),"SQL")</f>
        <v>SQL</v>
      </c>
    </row>
    <row r="9940">
      <c r="B9940" s="1" t="str">
        <f>IFERROR(__xludf.DUMMYFUNCTION("""COMPUTED_VALUE"""),"C;C++;HTML/CSS;Java;JavaScript")</f>
        <v>C;C++;HTML/CSS;Java;JavaScript</v>
      </c>
      <c r="E9940" s="1" t="str">
        <f>IFERROR(__xludf.DUMMYFUNCTION("UNIQUE(SPLIT(B9940,"";""))"),"C")</f>
        <v>C</v>
      </c>
      <c r="F9940" s="1" t="str">
        <f>IFERROR(__xludf.DUMMYFUNCTION("""COMPUTED_VALUE"""),"C++")</f>
        <v>C++</v>
      </c>
      <c r="G9940" s="1" t="str">
        <f>IFERROR(__xludf.DUMMYFUNCTION("""COMPUTED_VALUE"""),"HTML/CSS")</f>
        <v>HTML/CSS</v>
      </c>
      <c r="H9940" s="1" t="str">
        <f>IFERROR(__xludf.DUMMYFUNCTION("""COMPUTED_VALUE"""),"Java")</f>
        <v>Java</v>
      </c>
      <c r="I9940" s="1" t="str">
        <f>IFERROR(__xludf.DUMMYFUNCTION("""COMPUTED_VALUE"""),"JavaScript")</f>
        <v>JavaScript</v>
      </c>
    </row>
    <row r="9941">
      <c r="B9941" s="1" t="str">
        <f>IFERROR(__xludf.DUMMYFUNCTION("""COMPUTED_VALUE"""),"Assembly;Bash/Shell/PowerShell;C;HTML/CSS;Java;JavaScript;PHP;SQL;TypeScript")</f>
        <v>Assembly;Bash/Shell/PowerShell;C;HTML/CSS;Java;JavaScript;PHP;SQL;TypeScript</v>
      </c>
      <c r="E9941" s="1" t="str">
        <f>IFERROR(__xludf.DUMMYFUNCTION("UNIQUE(SPLIT(B9941,"";""))"),"Assembly")</f>
        <v>Assembly</v>
      </c>
      <c r="F9941" s="1" t="str">
        <f>IFERROR(__xludf.DUMMYFUNCTION("""COMPUTED_VALUE"""),"Bash/Shell/PowerShell")</f>
        <v>Bash/Shell/PowerShell</v>
      </c>
      <c r="G9941" s="1" t="str">
        <f>IFERROR(__xludf.DUMMYFUNCTION("""COMPUTED_VALUE"""),"C")</f>
        <v>C</v>
      </c>
      <c r="H9941" s="1" t="str">
        <f>IFERROR(__xludf.DUMMYFUNCTION("""COMPUTED_VALUE"""),"HTML/CSS")</f>
        <v>HTML/CSS</v>
      </c>
      <c r="I9941" s="1" t="str">
        <f>IFERROR(__xludf.DUMMYFUNCTION("""COMPUTED_VALUE"""),"Java")</f>
        <v>Java</v>
      </c>
      <c r="J9941" s="1" t="str">
        <f>IFERROR(__xludf.DUMMYFUNCTION("""COMPUTED_VALUE"""),"JavaScript")</f>
        <v>JavaScript</v>
      </c>
      <c r="K9941" s="1" t="str">
        <f>IFERROR(__xludf.DUMMYFUNCTION("""COMPUTED_VALUE"""),"PHP")</f>
        <v>PHP</v>
      </c>
      <c r="L9941" s="1" t="str">
        <f>IFERROR(__xludf.DUMMYFUNCTION("""COMPUTED_VALUE"""),"SQL")</f>
        <v>SQL</v>
      </c>
      <c r="M9941" s="1" t="str">
        <f>IFERROR(__xludf.DUMMYFUNCTION("""COMPUTED_VALUE"""),"TypeScript")</f>
        <v>TypeScript</v>
      </c>
    </row>
    <row r="9942">
      <c r="B9942" s="1" t="str">
        <f>IFERROR(__xludf.DUMMYFUNCTION("""COMPUTED_VALUE"""),"Bash/Shell/PowerShell;Go;HTML/CSS;Java;JavaScript;Ruby")</f>
        <v>Bash/Shell/PowerShell;Go;HTML/CSS;Java;JavaScript;Ruby</v>
      </c>
      <c r="E9942" s="1" t="str">
        <f>IFERROR(__xludf.DUMMYFUNCTION("UNIQUE(SPLIT(B9942,"";""))"),"Bash/Shell/PowerShell")</f>
        <v>Bash/Shell/PowerShell</v>
      </c>
      <c r="F9942" s="1" t="str">
        <f>IFERROR(__xludf.DUMMYFUNCTION("""COMPUTED_VALUE"""),"Go")</f>
        <v>Go</v>
      </c>
      <c r="G9942" s="1" t="str">
        <f>IFERROR(__xludf.DUMMYFUNCTION("""COMPUTED_VALUE"""),"HTML/CSS")</f>
        <v>HTML/CSS</v>
      </c>
      <c r="H9942" s="1" t="str">
        <f>IFERROR(__xludf.DUMMYFUNCTION("""COMPUTED_VALUE"""),"Java")</f>
        <v>Java</v>
      </c>
      <c r="I9942" s="1" t="str">
        <f>IFERROR(__xludf.DUMMYFUNCTION("""COMPUTED_VALUE"""),"JavaScript")</f>
        <v>JavaScript</v>
      </c>
      <c r="J9942" s="1" t="str">
        <f>IFERROR(__xludf.DUMMYFUNCTION("""COMPUTED_VALUE"""),"Ruby")</f>
        <v>Ruby</v>
      </c>
    </row>
    <row r="9943">
      <c r="B9943" s="1" t="str">
        <f>IFERROR(__xludf.DUMMYFUNCTION("""COMPUTED_VALUE"""),"Bash/Shell/PowerShell;Go;Java;Python;Scala")</f>
        <v>Bash/Shell/PowerShell;Go;Java;Python;Scala</v>
      </c>
      <c r="E9943" s="1" t="str">
        <f>IFERROR(__xludf.DUMMYFUNCTION("UNIQUE(SPLIT(B9943,"";""))"),"Bash/Shell/PowerShell")</f>
        <v>Bash/Shell/PowerShell</v>
      </c>
      <c r="F9943" s="1" t="str">
        <f>IFERROR(__xludf.DUMMYFUNCTION("""COMPUTED_VALUE"""),"Go")</f>
        <v>Go</v>
      </c>
      <c r="G9943" s="1" t="str">
        <f>IFERROR(__xludf.DUMMYFUNCTION("""COMPUTED_VALUE"""),"Java")</f>
        <v>Java</v>
      </c>
      <c r="H9943" s="1" t="str">
        <f>IFERROR(__xludf.DUMMYFUNCTION("""COMPUTED_VALUE"""),"Python")</f>
        <v>Python</v>
      </c>
      <c r="I9943" s="1" t="str">
        <f>IFERROR(__xludf.DUMMYFUNCTION("""COMPUTED_VALUE"""),"Scala")</f>
        <v>Scala</v>
      </c>
    </row>
    <row r="9944">
      <c r="B9944" s="1" t="str">
        <f>IFERROR(__xludf.DUMMYFUNCTION("""COMPUTED_VALUE"""),"Assembly;Bash/Shell/PowerShell;C;Objective-C;Python;Swift")</f>
        <v>Assembly;Bash/Shell/PowerShell;C;Objective-C;Python;Swift</v>
      </c>
      <c r="E9944" s="1" t="str">
        <f>IFERROR(__xludf.DUMMYFUNCTION("UNIQUE(SPLIT(B9944,"";""))"),"Assembly")</f>
        <v>Assembly</v>
      </c>
      <c r="F9944" s="1" t="str">
        <f>IFERROR(__xludf.DUMMYFUNCTION("""COMPUTED_VALUE"""),"Bash/Shell/PowerShell")</f>
        <v>Bash/Shell/PowerShell</v>
      </c>
      <c r="G9944" s="1" t="str">
        <f>IFERROR(__xludf.DUMMYFUNCTION("""COMPUTED_VALUE"""),"C")</f>
        <v>C</v>
      </c>
      <c r="H9944" s="1" t="str">
        <f>IFERROR(__xludf.DUMMYFUNCTION("""COMPUTED_VALUE"""),"Objective-C")</f>
        <v>Objective-C</v>
      </c>
      <c r="I9944" s="1" t="str">
        <f>IFERROR(__xludf.DUMMYFUNCTION("""COMPUTED_VALUE"""),"Python")</f>
        <v>Python</v>
      </c>
      <c r="J9944" s="1" t="str">
        <f>IFERROR(__xludf.DUMMYFUNCTION("""COMPUTED_VALUE"""),"Swift")</f>
        <v>Swift</v>
      </c>
    </row>
    <row r="9945">
      <c r="B9945" s="1" t="str">
        <f>IFERROR(__xludf.DUMMYFUNCTION("""COMPUTED_VALUE"""),"Bash/Shell/PowerShell;Go;Java")</f>
        <v>Bash/Shell/PowerShell;Go;Java</v>
      </c>
      <c r="E9945" s="1" t="str">
        <f>IFERROR(__xludf.DUMMYFUNCTION("UNIQUE(SPLIT(B9945,"";""))"),"Bash/Shell/PowerShell")</f>
        <v>Bash/Shell/PowerShell</v>
      </c>
      <c r="F9945" s="1" t="str">
        <f>IFERROR(__xludf.DUMMYFUNCTION("""COMPUTED_VALUE"""),"Go")</f>
        <v>Go</v>
      </c>
      <c r="G9945" s="1" t="str">
        <f>IFERROR(__xludf.DUMMYFUNCTION("""COMPUTED_VALUE"""),"Java")</f>
        <v>Java</v>
      </c>
    </row>
    <row r="9946">
      <c r="B9946" s="1" t="str">
        <f>IFERROR(__xludf.DUMMYFUNCTION("""COMPUTED_VALUE"""),"Java;Python")</f>
        <v>Java;Python</v>
      </c>
      <c r="E9946" s="1" t="str">
        <f>IFERROR(__xludf.DUMMYFUNCTION("UNIQUE(SPLIT(B9946,"";""))"),"Java")</f>
        <v>Java</v>
      </c>
      <c r="F9946" s="1" t="str">
        <f>IFERROR(__xludf.DUMMYFUNCTION("""COMPUTED_VALUE"""),"Python")</f>
        <v>Python</v>
      </c>
    </row>
    <row r="9947">
      <c r="B9947" s="1" t="str">
        <f>IFERROR(__xludf.DUMMYFUNCTION("""COMPUTED_VALUE"""),"C#;HTML/CSS;JavaScript;SQL;VBA;Other(s):")</f>
        <v>C#;HTML/CSS;JavaScript;SQL;VBA;Other(s):</v>
      </c>
      <c r="E9947" s="1" t="str">
        <f>IFERROR(__xludf.DUMMYFUNCTION("UNIQUE(SPLIT(B9947,"";""))"),"C#")</f>
        <v>C#</v>
      </c>
      <c r="F9947" s="1" t="str">
        <f>IFERROR(__xludf.DUMMYFUNCTION("""COMPUTED_VALUE"""),"HTML/CSS")</f>
        <v>HTML/CSS</v>
      </c>
      <c r="G9947" s="1" t="str">
        <f>IFERROR(__xludf.DUMMYFUNCTION("""COMPUTED_VALUE"""),"JavaScript")</f>
        <v>JavaScript</v>
      </c>
      <c r="H9947" s="1" t="str">
        <f>IFERROR(__xludf.DUMMYFUNCTION("""COMPUTED_VALUE"""),"SQL")</f>
        <v>SQL</v>
      </c>
      <c r="I9947" s="1" t="str">
        <f>IFERROR(__xludf.DUMMYFUNCTION("""COMPUTED_VALUE"""),"VBA")</f>
        <v>VBA</v>
      </c>
      <c r="J9947" s="1" t="str">
        <f>IFERROR(__xludf.DUMMYFUNCTION("""COMPUTED_VALUE"""),"Other(s):")</f>
        <v>Other(s):</v>
      </c>
    </row>
    <row r="9948">
      <c r="B9948" s="1" t="str">
        <f>IFERROR(__xludf.DUMMYFUNCTION("""COMPUTED_VALUE"""),"Bash/Shell/PowerShell;C#;HTML/CSS;JavaScript;SQL;Other(s):")</f>
        <v>Bash/Shell/PowerShell;C#;HTML/CSS;JavaScript;SQL;Other(s):</v>
      </c>
      <c r="E9948" s="1" t="str">
        <f>IFERROR(__xludf.DUMMYFUNCTION("UNIQUE(SPLIT(B9948,"";""))"),"Bash/Shell/PowerShell")</f>
        <v>Bash/Shell/PowerShell</v>
      </c>
      <c r="F9948" s="1" t="str">
        <f>IFERROR(__xludf.DUMMYFUNCTION("""COMPUTED_VALUE"""),"C#")</f>
        <v>C#</v>
      </c>
      <c r="G9948" s="1" t="str">
        <f>IFERROR(__xludf.DUMMYFUNCTION("""COMPUTED_VALUE"""),"HTML/CSS")</f>
        <v>HTML/CSS</v>
      </c>
      <c r="H9948" s="1" t="str">
        <f>IFERROR(__xludf.DUMMYFUNCTION("""COMPUTED_VALUE"""),"JavaScript")</f>
        <v>JavaScript</v>
      </c>
      <c r="I9948" s="1" t="str">
        <f>IFERROR(__xludf.DUMMYFUNCTION("""COMPUTED_VALUE"""),"SQL")</f>
        <v>SQL</v>
      </c>
      <c r="J9948" s="1" t="str">
        <f>IFERROR(__xludf.DUMMYFUNCTION("""COMPUTED_VALUE"""),"Other(s):")</f>
        <v>Other(s):</v>
      </c>
    </row>
    <row r="9949">
      <c r="B9949" s="1" t="str">
        <f>IFERROR(__xludf.DUMMYFUNCTION("""COMPUTED_VALUE"""),"C#;HTML/CSS;JavaScript;SQL")</f>
        <v>C#;HTML/CSS;JavaScript;SQL</v>
      </c>
      <c r="E9949" s="1" t="str">
        <f>IFERROR(__xludf.DUMMYFUNCTION("UNIQUE(SPLIT(B9949,"";""))"),"C#")</f>
        <v>C#</v>
      </c>
      <c r="F9949" s="1" t="str">
        <f>IFERROR(__xludf.DUMMYFUNCTION("""COMPUTED_VALUE"""),"HTML/CSS")</f>
        <v>HTML/CSS</v>
      </c>
      <c r="G9949" s="1" t="str">
        <f>IFERROR(__xludf.DUMMYFUNCTION("""COMPUTED_VALUE"""),"JavaScript")</f>
        <v>JavaScript</v>
      </c>
      <c r="H9949" s="1" t="str">
        <f>IFERROR(__xludf.DUMMYFUNCTION("""COMPUTED_VALUE"""),"SQL")</f>
        <v>SQL</v>
      </c>
    </row>
    <row r="9950">
      <c r="B9950" s="1" t="str">
        <f>IFERROR(__xludf.DUMMYFUNCTION("""COMPUTED_VALUE"""),"Bash/Shell/PowerShell;Go;HTML/CSS;Objective-C;Python;Ruby;Rust;SQL;Swift")</f>
        <v>Bash/Shell/PowerShell;Go;HTML/CSS;Objective-C;Python;Ruby;Rust;SQL;Swift</v>
      </c>
      <c r="E9950" s="1" t="str">
        <f>IFERROR(__xludf.DUMMYFUNCTION("UNIQUE(SPLIT(B9950,"";""))"),"Bash/Shell/PowerShell")</f>
        <v>Bash/Shell/PowerShell</v>
      </c>
      <c r="F9950" s="1" t="str">
        <f>IFERROR(__xludf.DUMMYFUNCTION("""COMPUTED_VALUE"""),"Go")</f>
        <v>Go</v>
      </c>
      <c r="G9950" s="1" t="str">
        <f>IFERROR(__xludf.DUMMYFUNCTION("""COMPUTED_VALUE"""),"HTML/CSS")</f>
        <v>HTML/CSS</v>
      </c>
      <c r="H9950" s="1" t="str">
        <f>IFERROR(__xludf.DUMMYFUNCTION("""COMPUTED_VALUE"""),"Objective-C")</f>
        <v>Objective-C</v>
      </c>
      <c r="I9950" s="1" t="str">
        <f>IFERROR(__xludf.DUMMYFUNCTION("""COMPUTED_VALUE"""),"Python")</f>
        <v>Python</v>
      </c>
      <c r="J9950" s="1" t="str">
        <f>IFERROR(__xludf.DUMMYFUNCTION("""COMPUTED_VALUE"""),"Ruby")</f>
        <v>Ruby</v>
      </c>
      <c r="K9950" s="1" t="str">
        <f>IFERROR(__xludf.DUMMYFUNCTION("""COMPUTED_VALUE"""),"Rust")</f>
        <v>Rust</v>
      </c>
      <c r="L9950" s="1" t="str">
        <f>IFERROR(__xludf.DUMMYFUNCTION("""COMPUTED_VALUE"""),"SQL")</f>
        <v>SQL</v>
      </c>
      <c r="M9950" s="1" t="str">
        <f>IFERROR(__xludf.DUMMYFUNCTION("""COMPUTED_VALUE"""),"Swift")</f>
        <v>Swift</v>
      </c>
    </row>
    <row r="9951">
      <c r="B9951" s="1" t="str">
        <f>IFERROR(__xludf.DUMMYFUNCTION("""COMPUTED_VALUE"""),"Bash/Shell/PowerShell;Python")</f>
        <v>Bash/Shell/PowerShell;Python</v>
      </c>
      <c r="E9951" s="1" t="str">
        <f>IFERROR(__xludf.DUMMYFUNCTION("UNIQUE(SPLIT(B9951,"";""))"),"Bash/Shell/PowerShell")</f>
        <v>Bash/Shell/PowerShell</v>
      </c>
      <c r="F9951" s="1" t="str">
        <f>IFERROR(__xludf.DUMMYFUNCTION("""COMPUTED_VALUE"""),"Python")</f>
        <v>Python</v>
      </c>
    </row>
    <row r="9952">
      <c r="B9952" s="1" t="str">
        <f>IFERROR(__xludf.DUMMYFUNCTION("""COMPUTED_VALUE"""),"Assembly;VBA;Other(s):")</f>
        <v>Assembly;VBA;Other(s):</v>
      </c>
      <c r="E9952" s="1" t="str">
        <f>IFERROR(__xludf.DUMMYFUNCTION("UNIQUE(SPLIT(B9952,"";""))"),"Assembly")</f>
        <v>Assembly</v>
      </c>
      <c r="F9952" s="1" t="str">
        <f>IFERROR(__xludf.DUMMYFUNCTION("""COMPUTED_VALUE"""),"VBA")</f>
        <v>VBA</v>
      </c>
      <c r="G9952" s="1" t="str">
        <f>IFERROR(__xludf.DUMMYFUNCTION("""COMPUTED_VALUE"""),"Other(s):")</f>
        <v>Other(s):</v>
      </c>
    </row>
    <row r="9953">
      <c r="B9953" s="1" t="str">
        <f>IFERROR(__xludf.DUMMYFUNCTION("""COMPUTED_VALUE"""),"Assembly;Bash/Shell/PowerShell;C;C++;C#;HTML/CSS;Java;JavaScript;PHP;SQL")</f>
        <v>Assembly;Bash/Shell/PowerShell;C;C++;C#;HTML/CSS;Java;JavaScript;PHP;SQL</v>
      </c>
      <c r="E9953" s="1" t="str">
        <f>IFERROR(__xludf.DUMMYFUNCTION("UNIQUE(SPLIT(B9953,"";""))"),"Assembly")</f>
        <v>Assembly</v>
      </c>
      <c r="F9953" s="1" t="str">
        <f>IFERROR(__xludf.DUMMYFUNCTION("""COMPUTED_VALUE"""),"Bash/Shell/PowerShell")</f>
        <v>Bash/Shell/PowerShell</v>
      </c>
      <c r="G9953" s="1" t="str">
        <f>IFERROR(__xludf.DUMMYFUNCTION("""COMPUTED_VALUE"""),"C")</f>
        <v>C</v>
      </c>
      <c r="H9953" s="1" t="str">
        <f>IFERROR(__xludf.DUMMYFUNCTION("""COMPUTED_VALUE"""),"C++")</f>
        <v>C++</v>
      </c>
      <c r="I9953" s="1" t="str">
        <f>IFERROR(__xludf.DUMMYFUNCTION("""COMPUTED_VALUE"""),"C#")</f>
        <v>C#</v>
      </c>
      <c r="J9953" s="1" t="str">
        <f>IFERROR(__xludf.DUMMYFUNCTION("""COMPUTED_VALUE"""),"HTML/CSS")</f>
        <v>HTML/CSS</v>
      </c>
      <c r="K9953" s="1" t="str">
        <f>IFERROR(__xludf.DUMMYFUNCTION("""COMPUTED_VALUE"""),"Java")</f>
        <v>Java</v>
      </c>
      <c r="L9953" s="1" t="str">
        <f>IFERROR(__xludf.DUMMYFUNCTION("""COMPUTED_VALUE"""),"JavaScript")</f>
        <v>JavaScript</v>
      </c>
      <c r="M9953" s="1" t="str">
        <f>IFERROR(__xludf.DUMMYFUNCTION("""COMPUTED_VALUE"""),"PHP")</f>
        <v>PHP</v>
      </c>
      <c r="N9953" s="1" t="str">
        <f>IFERROR(__xludf.DUMMYFUNCTION("""COMPUTED_VALUE"""),"SQL")</f>
        <v>SQL</v>
      </c>
    </row>
    <row r="9954">
      <c r="B9954" s="1" t="str">
        <f>IFERROR(__xludf.DUMMYFUNCTION("""COMPUTED_VALUE"""),"Bash/Shell/PowerShell;C#;Python;SQL;VBA")</f>
        <v>Bash/Shell/PowerShell;C#;Python;SQL;VBA</v>
      </c>
      <c r="E9954" s="1" t="str">
        <f>IFERROR(__xludf.DUMMYFUNCTION("UNIQUE(SPLIT(B9954,"";""))"),"Bash/Shell/PowerShell")</f>
        <v>Bash/Shell/PowerShell</v>
      </c>
      <c r="F9954" s="1" t="str">
        <f>IFERROR(__xludf.DUMMYFUNCTION("""COMPUTED_VALUE"""),"C#")</f>
        <v>C#</v>
      </c>
      <c r="G9954" s="1" t="str">
        <f>IFERROR(__xludf.DUMMYFUNCTION("""COMPUTED_VALUE"""),"Python")</f>
        <v>Python</v>
      </c>
      <c r="H9954" s="1" t="str">
        <f>IFERROR(__xludf.DUMMYFUNCTION("""COMPUTED_VALUE"""),"SQL")</f>
        <v>SQL</v>
      </c>
      <c r="I9954" s="1" t="str">
        <f>IFERROR(__xludf.DUMMYFUNCTION("""COMPUTED_VALUE"""),"VBA")</f>
        <v>VBA</v>
      </c>
    </row>
    <row r="9955">
      <c r="B9955" s="1" t="str">
        <f>IFERROR(__xludf.DUMMYFUNCTION("""COMPUTED_VALUE"""),"C;C++;HTML/CSS")</f>
        <v>C;C++;HTML/CSS</v>
      </c>
      <c r="E9955" s="1" t="str">
        <f>IFERROR(__xludf.DUMMYFUNCTION("UNIQUE(SPLIT(B9955,"";""))"),"C")</f>
        <v>C</v>
      </c>
      <c r="F9955" s="1" t="str">
        <f>IFERROR(__xludf.DUMMYFUNCTION("""COMPUTED_VALUE"""),"C++")</f>
        <v>C++</v>
      </c>
      <c r="G9955" s="1" t="str">
        <f>IFERROR(__xludf.DUMMYFUNCTION("""COMPUTED_VALUE"""),"HTML/CSS")</f>
        <v>HTML/CSS</v>
      </c>
    </row>
    <row r="9956">
      <c r="B9956" s="1" t="str">
        <f>IFERROR(__xludf.DUMMYFUNCTION("""COMPUTED_VALUE"""),"Bash/Shell/PowerShell;C#;HTML/CSS;Java")</f>
        <v>Bash/Shell/PowerShell;C#;HTML/CSS;Java</v>
      </c>
      <c r="E9956" s="1" t="str">
        <f>IFERROR(__xludf.DUMMYFUNCTION("UNIQUE(SPLIT(B9956,"";""))"),"Bash/Shell/PowerShell")</f>
        <v>Bash/Shell/PowerShell</v>
      </c>
      <c r="F9956" s="1" t="str">
        <f>IFERROR(__xludf.DUMMYFUNCTION("""COMPUTED_VALUE"""),"C#")</f>
        <v>C#</v>
      </c>
      <c r="G9956" s="1" t="str">
        <f>IFERROR(__xludf.DUMMYFUNCTION("""COMPUTED_VALUE"""),"HTML/CSS")</f>
        <v>HTML/CSS</v>
      </c>
      <c r="H9956" s="1" t="str">
        <f>IFERROR(__xludf.DUMMYFUNCTION("""COMPUTED_VALUE"""),"Java")</f>
        <v>Java</v>
      </c>
    </row>
    <row r="9957">
      <c r="B9957" s="1" t="str">
        <f>IFERROR(__xludf.DUMMYFUNCTION("""COMPUTED_VALUE"""),"Bash/Shell/PowerShell;C#;HTML/CSS;Java;JavaScript;SQL")</f>
        <v>Bash/Shell/PowerShell;C#;HTML/CSS;Java;JavaScript;SQL</v>
      </c>
      <c r="E9957" s="1" t="str">
        <f>IFERROR(__xludf.DUMMYFUNCTION("UNIQUE(SPLIT(B9957,"";""))"),"Bash/Shell/PowerShell")</f>
        <v>Bash/Shell/PowerShell</v>
      </c>
      <c r="F9957" s="1" t="str">
        <f>IFERROR(__xludf.DUMMYFUNCTION("""COMPUTED_VALUE"""),"C#")</f>
        <v>C#</v>
      </c>
      <c r="G9957" s="1" t="str">
        <f>IFERROR(__xludf.DUMMYFUNCTION("""COMPUTED_VALUE"""),"HTML/CSS")</f>
        <v>HTML/CSS</v>
      </c>
      <c r="H9957" s="1" t="str">
        <f>IFERROR(__xludf.DUMMYFUNCTION("""COMPUTED_VALUE"""),"Java")</f>
        <v>Java</v>
      </c>
      <c r="I9957" s="1" t="str">
        <f>IFERROR(__xludf.DUMMYFUNCTION("""COMPUTED_VALUE"""),"JavaScript")</f>
        <v>JavaScript</v>
      </c>
      <c r="J9957" s="1" t="str">
        <f>IFERROR(__xludf.DUMMYFUNCTION("""COMPUTED_VALUE"""),"SQL")</f>
        <v>SQL</v>
      </c>
    </row>
    <row r="9958">
      <c r="B9958" s="1" t="str">
        <f>IFERROR(__xludf.DUMMYFUNCTION("""COMPUTED_VALUE"""),"C;C++")</f>
        <v>C;C++</v>
      </c>
      <c r="E9958" s="1" t="str">
        <f>IFERROR(__xludf.DUMMYFUNCTION("UNIQUE(SPLIT(B9958,"";""))"),"C")</f>
        <v>C</v>
      </c>
      <c r="F9958" s="1" t="str">
        <f>IFERROR(__xludf.DUMMYFUNCTION("""COMPUTED_VALUE"""),"C++")</f>
        <v>C++</v>
      </c>
    </row>
    <row r="9959">
      <c r="B9959" s="1" t="str">
        <f>IFERROR(__xludf.DUMMYFUNCTION("""COMPUTED_VALUE"""),"HTML/CSS;JavaScript")</f>
        <v>HTML/CSS;JavaScript</v>
      </c>
      <c r="E9959" s="1" t="str">
        <f>IFERROR(__xludf.DUMMYFUNCTION("UNIQUE(SPLIT(B9959,"";""))"),"HTML/CSS")</f>
        <v>HTML/CSS</v>
      </c>
      <c r="F9959" s="1" t="str">
        <f>IFERROR(__xludf.DUMMYFUNCTION("""COMPUTED_VALUE"""),"JavaScript")</f>
        <v>JavaScript</v>
      </c>
    </row>
    <row r="9960">
      <c r="B9960" s="1" t="str">
        <f>IFERROR(__xludf.DUMMYFUNCTION("""COMPUTED_VALUE"""),"HTML/CSS;JavaScript;Python")</f>
        <v>HTML/CSS;JavaScript;Python</v>
      </c>
      <c r="E9960" s="1" t="str">
        <f>IFERROR(__xludf.DUMMYFUNCTION("UNIQUE(SPLIT(B9960,"";""))"),"HTML/CSS")</f>
        <v>HTML/CSS</v>
      </c>
      <c r="F9960" s="1" t="str">
        <f>IFERROR(__xludf.DUMMYFUNCTION("""COMPUTED_VALUE"""),"JavaScript")</f>
        <v>JavaScript</v>
      </c>
      <c r="G9960" s="1" t="str">
        <f>IFERROR(__xludf.DUMMYFUNCTION("""COMPUTED_VALUE"""),"Python")</f>
        <v>Python</v>
      </c>
    </row>
    <row r="9961">
      <c r="B9961" s="1" t="str">
        <f>IFERROR(__xludf.DUMMYFUNCTION("""COMPUTED_VALUE"""),"Bash/Shell/PowerShell;C#;Dart;Java")</f>
        <v>Bash/Shell/PowerShell;C#;Dart;Java</v>
      </c>
      <c r="E9961" s="1" t="str">
        <f>IFERROR(__xludf.DUMMYFUNCTION("UNIQUE(SPLIT(B9961,"";""))"),"Bash/Shell/PowerShell")</f>
        <v>Bash/Shell/PowerShell</v>
      </c>
      <c r="F9961" s="1" t="str">
        <f>IFERROR(__xludf.DUMMYFUNCTION("""COMPUTED_VALUE"""),"C#")</f>
        <v>C#</v>
      </c>
      <c r="G9961" s="1" t="str">
        <f>IFERROR(__xludf.DUMMYFUNCTION("""COMPUTED_VALUE"""),"Dart")</f>
        <v>Dart</v>
      </c>
      <c r="H9961" s="1" t="str">
        <f>IFERROR(__xludf.DUMMYFUNCTION("""COMPUTED_VALUE"""),"Java")</f>
        <v>Java</v>
      </c>
    </row>
    <row r="9962">
      <c r="B9962" s="1" t="str">
        <f>IFERROR(__xludf.DUMMYFUNCTION("""COMPUTED_VALUE"""),"Bash/Shell/PowerShell;C#;HTML/CSS;Java;JavaScript;PHP;Python;Ruby;SQL")</f>
        <v>Bash/Shell/PowerShell;C#;HTML/CSS;Java;JavaScript;PHP;Python;Ruby;SQL</v>
      </c>
      <c r="E9962" s="1" t="str">
        <f>IFERROR(__xludf.DUMMYFUNCTION("UNIQUE(SPLIT(B9962,"";""))"),"Bash/Shell/PowerShell")</f>
        <v>Bash/Shell/PowerShell</v>
      </c>
      <c r="F9962" s="1" t="str">
        <f>IFERROR(__xludf.DUMMYFUNCTION("""COMPUTED_VALUE"""),"C#")</f>
        <v>C#</v>
      </c>
      <c r="G9962" s="1" t="str">
        <f>IFERROR(__xludf.DUMMYFUNCTION("""COMPUTED_VALUE"""),"HTML/CSS")</f>
        <v>HTML/CSS</v>
      </c>
      <c r="H9962" s="1" t="str">
        <f>IFERROR(__xludf.DUMMYFUNCTION("""COMPUTED_VALUE"""),"Java")</f>
        <v>Java</v>
      </c>
      <c r="I9962" s="1" t="str">
        <f>IFERROR(__xludf.DUMMYFUNCTION("""COMPUTED_VALUE"""),"JavaScript")</f>
        <v>JavaScript</v>
      </c>
      <c r="J9962" s="1" t="str">
        <f>IFERROR(__xludf.DUMMYFUNCTION("""COMPUTED_VALUE"""),"PHP")</f>
        <v>PHP</v>
      </c>
      <c r="K9962" s="1" t="str">
        <f>IFERROR(__xludf.DUMMYFUNCTION("""COMPUTED_VALUE"""),"Python")</f>
        <v>Python</v>
      </c>
      <c r="L9962" s="1" t="str">
        <f>IFERROR(__xludf.DUMMYFUNCTION("""COMPUTED_VALUE"""),"Ruby")</f>
        <v>Ruby</v>
      </c>
      <c r="M9962" s="1" t="str">
        <f>IFERROR(__xludf.DUMMYFUNCTION("""COMPUTED_VALUE"""),"SQL")</f>
        <v>SQL</v>
      </c>
    </row>
    <row r="9963">
      <c r="B9963" s="1" t="str">
        <f>IFERROR(__xludf.DUMMYFUNCTION("""COMPUTED_VALUE"""),"C#;HTML/CSS;JavaScript;SQL")</f>
        <v>C#;HTML/CSS;JavaScript;SQL</v>
      </c>
      <c r="E9963" s="1" t="str">
        <f>IFERROR(__xludf.DUMMYFUNCTION("UNIQUE(SPLIT(B9963,"";""))"),"C#")</f>
        <v>C#</v>
      </c>
      <c r="F9963" s="1" t="str">
        <f>IFERROR(__xludf.DUMMYFUNCTION("""COMPUTED_VALUE"""),"HTML/CSS")</f>
        <v>HTML/CSS</v>
      </c>
      <c r="G9963" s="1" t="str">
        <f>IFERROR(__xludf.DUMMYFUNCTION("""COMPUTED_VALUE"""),"JavaScript")</f>
        <v>JavaScript</v>
      </c>
      <c r="H9963" s="1" t="str">
        <f>IFERROR(__xludf.DUMMYFUNCTION("""COMPUTED_VALUE"""),"SQL")</f>
        <v>SQL</v>
      </c>
    </row>
    <row r="9964">
      <c r="B9964" s="1" t="str">
        <f>IFERROR(__xludf.DUMMYFUNCTION("""COMPUTED_VALUE"""),"Bash/Shell/PowerShell;HTML/CSS;JavaScript;PHP;Python;SQL")</f>
        <v>Bash/Shell/PowerShell;HTML/CSS;JavaScript;PHP;Python;SQL</v>
      </c>
      <c r="E9964" s="1" t="str">
        <f>IFERROR(__xludf.DUMMYFUNCTION("UNIQUE(SPLIT(B9964,"";""))"),"Bash/Shell/PowerShell")</f>
        <v>Bash/Shell/PowerShell</v>
      </c>
      <c r="F9964" s="1" t="str">
        <f>IFERROR(__xludf.DUMMYFUNCTION("""COMPUTED_VALUE"""),"HTML/CSS")</f>
        <v>HTML/CSS</v>
      </c>
      <c r="G9964" s="1" t="str">
        <f>IFERROR(__xludf.DUMMYFUNCTION("""COMPUTED_VALUE"""),"JavaScript")</f>
        <v>JavaScript</v>
      </c>
      <c r="H9964" s="1" t="str">
        <f>IFERROR(__xludf.DUMMYFUNCTION("""COMPUTED_VALUE"""),"PHP")</f>
        <v>PHP</v>
      </c>
      <c r="I9964" s="1" t="str">
        <f>IFERROR(__xludf.DUMMYFUNCTION("""COMPUTED_VALUE"""),"Python")</f>
        <v>Python</v>
      </c>
      <c r="J9964" s="1" t="str">
        <f>IFERROR(__xludf.DUMMYFUNCTION("""COMPUTED_VALUE"""),"SQL")</f>
        <v>SQL</v>
      </c>
    </row>
    <row r="9965">
      <c r="B9965" s="1" t="str">
        <f>IFERROR(__xludf.DUMMYFUNCTION("""COMPUTED_VALUE"""),"HTML/CSS;JavaScript;PHP")</f>
        <v>HTML/CSS;JavaScript;PHP</v>
      </c>
      <c r="E9965" s="1" t="str">
        <f>IFERROR(__xludf.DUMMYFUNCTION("UNIQUE(SPLIT(B9965,"";""))"),"HTML/CSS")</f>
        <v>HTML/CSS</v>
      </c>
      <c r="F9965" s="1" t="str">
        <f>IFERROR(__xludf.DUMMYFUNCTION("""COMPUTED_VALUE"""),"JavaScript")</f>
        <v>JavaScript</v>
      </c>
      <c r="G9965" s="1" t="str">
        <f>IFERROR(__xludf.DUMMYFUNCTION("""COMPUTED_VALUE"""),"PHP")</f>
        <v>PHP</v>
      </c>
    </row>
    <row r="9966">
      <c r="B9966" s="1" t="str">
        <f>IFERROR(__xludf.DUMMYFUNCTION("""COMPUTED_VALUE"""),"Bash/Shell/PowerShell;C;C#;HTML/CSS;Java;JavaScript;Python;SQL;TypeScript")</f>
        <v>Bash/Shell/PowerShell;C;C#;HTML/CSS;Java;JavaScript;Python;SQL;TypeScript</v>
      </c>
      <c r="E9966" s="1" t="str">
        <f>IFERROR(__xludf.DUMMYFUNCTION("UNIQUE(SPLIT(B9966,"";""))"),"Bash/Shell/PowerShell")</f>
        <v>Bash/Shell/PowerShell</v>
      </c>
      <c r="F9966" s="1" t="str">
        <f>IFERROR(__xludf.DUMMYFUNCTION("""COMPUTED_VALUE"""),"C")</f>
        <v>C</v>
      </c>
      <c r="G9966" s="1" t="str">
        <f>IFERROR(__xludf.DUMMYFUNCTION("""COMPUTED_VALUE"""),"C#")</f>
        <v>C#</v>
      </c>
      <c r="H9966" s="1" t="str">
        <f>IFERROR(__xludf.DUMMYFUNCTION("""COMPUTED_VALUE"""),"HTML/CSS")</f>
        <v>HTML/CSS</v>
      </c>
      <c r="I9966" s="1" t="str">
        <f>IFERROR(__xludf.DUMMYFUNCTION("""COMPUTED_VALUE"""),"Java")</f>
        <v>Java</v>
      </c>
      <c r="J9966" s="1" t="str">
        <f>IFERROR(__xludf.DUMMYFUNCTION("""COMPUTED_VALUE"""),"JavaScript")</f>
        <v>JavaScript</v>
      </c>
      <c r="K9966" s="1" t="str">
        <f>IFERROR(__xludf.DUMMYFUNCTION("""COMPUTED_VALUE"""),"Python")</f>
        <v>Python</v>
      </c>
      <c r="L9966" s="1" t="str">
        <f>IFERROR(__xludf.DUMMYFUNCTION("""COMPUTED_VALUE"""),"SQL")</f>
        <v>SQL</v>
      </c>
      <c r="M9966" s="1" t="str">
        <f>IFERROR(__xludf.DUMMYFUNCTION("""COMPUTED_VALUE"""),"TypeScript")</f>
        <v>TypeScript</v>
      </c>
    </row>
    <row r="9967">
      <c r="B9967" s="1" t="str">
        <f>IFERROR(__xludf.DUMMYFUNCTION("""COMPUTED_VALUE"""),"HTML/CSS;Java;JavaScript;Kotlin;Python;SQL")</f>
        <v>HTML/CSS;Java;JavaScript;Kotlin;Python;SQL</v>
      </c>
      <c r="E9967" s="1" t="str">
        <f>IFERROR(__xludf.DUMMYFUNCTION("UNIQUE(SPLIT(B9967,"";""))"),"HTML/CSS")</f>
        <v>HTML/CSS</v>
      </c>
      <c r="F9967" s="1" t="str">
        <f>IFERROR(__xludf.DUMMYFUNCTION("""COMPUTED_VALUE"""),"Java")</f>
        <v>Java</v>
      </c>
      <c r="G9967" s="1" t="str">
        <f>IFERROR(__xludf.DUMMYFUNCTION("""COMPUTED_VALUE"""),"JavaScript")</f>
        <v>JavaScript</v>
      </c>
      <c r="H9967" s="1" t="str">
        <f>IFERROR(__xludf.DUMMYFUNCTION("""COMPUTED_VALUE"""),"Kotlin")</f>
        <v>Kotlin</v>
      </c>
      <c r="I9967" s="1" t="str">
        <f>IFERROR(__xludf.DUMMYFUNCTION("""COMPUTED_VALUE"""),"Python")</f>
        <v>Python</v>
      </c>
      <c r="J9967" s="1" t="str">
        <f>IFERROR(__xludf.DUMMYFUNCTION("""COMPUTED_VALUE"""),"SQL")</f>
        <v>SQL</v>
      </c>
    </row>
    <row r="9968">
      <c r="B9968" s="1" t="str">
        <f>IFERROR(__xludf.DUMMYFUNCTION("""COMPUTED_VALUE"""),"C#;HTML/CSS;JavaScript;PHP;SQL")</f>
        <v>C#;HTML/CSS;JavaScript;PHP;SQL</v>
      </c>
      <c r="E9968" s="1" t="str">
        <f>IFERROR(__xludf.DUMMYFUNCTION("UNIQUE(SPLIT(B9968,"";""))"),"C#")</f>
        <v>C#</v>
      </c>
      <c r="F9968" s="1" t="str">
        <f>IFERROR(__xludf.DUMMYFUNCTION("""COMPUTED_VALUE"""),"HTML/CSS")</f>
        <v>HTML/CSS</v>
      </c>
      <c r="G9968" s="1" t="str">
        <f>IFERROR(__xludf.DUMMYFUNCTION("""COMPUTED_VALUE"""),"JavaScript")</f>
        <v>JavaScript</v>
      </c>
      <c r="H9968" s="1" t="str">
        <f>IFERROR(__xludf.DUMMYFUNCTION("""COMPUTED_VALUE"""),"PHP")</f>
        <v>PHP</v>
      </c>
      <c r="I9968" s="1" t="str">
        <f>IFERROR(__xludf.DUMMYFUNCTION("""COMPUTED_VALUE"""),"SQL")</f>
        <v>SQL</v>
      </c>
    </row>
    <row r="9969">
      <c r="B9969" s="1" t="str">
        <f>IFERROR(__xludf.DUMMYFUNCTION("""COMPUTED_VALUE"""),"JavaScript;Python")</f>
        <v>JavaScript;Python</v>
      </c>
      <c r="E9969" s="1" t="str">
        <f>IFERROR(__xludf.DUMMYFUNCTION("UNIQUE(SPLIT(B9969,"";""))"),"JavaScript")</f>
        <v>JavaScript</v>
      </c>
      <c r="F9969" s="1" t="str">
        <f>IFERROR(__xludf.DUMMYFUNCTION("""COMPUTED_VALUE"""),"Python")</f>
        <v>Python</v>
      </c>
    </row>
    <row r="9970">
      <c r="B9970" s="1" t="str">
        <f>IFERROR(__xludf.DUMMYFUNCTION("""COMPUTED_VALUE"""),"Bash/Shell/PowerShell;C#;HTML/CSS;Java;JavaScript")</f>
        <v>Bash/Shell/PowerShell;C#;HTML/CSS;Java;JavaScript</v>
      </c>
      <c r="E9970" s="1" t="str">
        <f>IFERROR(__xludf.DUMMYFUNCTION("UNIQUE(SPLIT(B9970,"";""))"),"Bash/Shell/PowerShell")</f>
        <v>Bash/Shell/PowerShell</v>
      </c>
      <c r="F9970" s="1" t="str">
        <f>IFERROR(__xludf.DUMMYFUNCTION("""COMPUTED_VALUE"""),"C#")</f>
        <v>C#</v>
      </c>
      <c r="G9970" s="1" t="str">
        <f>IFERROR(__xludf.DUMMYFUNCTION("""COMPUTED_VALUE"""),"HTML/CSS")</f>
        <v>HTML/CSS</v>
      </c>
      <c r="H9970" s="1" t="str">
        <f>IFERROR(__xludf.DUMMYFUNCTION("""COMPUTED_VALUE"""),"Java")</f>
        <v>Java</v>
      </c>
      <c r="I9970" s="1" t="str">
        <f>IFERROR(__xludf.DUMMYFUNCTION("""COMPUTED_VALUE"""),"JavaScript")</f>
        <v>JavaScript</v>
      </c>
    </row>
    <row r="9971">
      <c r="B9971" s="1" t="str">
        <f>IFERROR(__xludf.DUMMYFUNCTION("""COMPUTED_VALUE"""),"C#")</f>
        <v>C#</v>
      </c>
      <c r="E9971" s="1" t="str">
        <f>IFERROR(__xludf.DUMMYFUNCTION("UNIQUE(SPLIT(B9971,"";""))"),"C#")</f>
        <v>C#</v>
      </c>
    </row>
    <row r="9972">
      <c r="B9972" s="1" t="str">
        <f>IFERROR(__xludf.DUMMYFUNCTION("""COMPUTED_VALUE"""),"Bash/Shell/PowerShell;C#;HTML/CSS;JavaScript;Python;SQL;TypeScript")</f>
        <v>Bash/Shell/PowerShell;C#;HTML/CSS;JavaScript;Python;SQL;TypeScript</v>
      </c>
      <c r="E9972" s="1" t="str">
        <f>IFERROR(__xludf.DUMMYFUNCTION("UNIQUE(SPLIT(B9972,"";""))"),"Bash/Shell/PowerShell")</f>
        <v>Bash/Shell/PowerShell</v>
      </c>
      <c r="F9972" s="1" t="str">
        <f>IFERROR(__xludf.DUMMYFUNCTION("""COMPUTED_VALUE"""),"C#")</f>
        <v>C#</v>
      </c>
      <c r="G9972" s="1" t="str">
        <f>IFERROR(__xludf.DUMMYFUNCTION("""COMPUTED_VALUE"""),"HTML/CSS")</f>
        <v>HTML/CSS</v>
      </c>
      <c r="H9972" s="1" t="str">
        <f>IFERROR(__xludf.DUMMYFUNCTION("""COMPUTED_VALUE"""),"JavaScript")</f>
        <v>JavaScript</v>
      </c>
      <c r="I9972" s="1" t="str">
        <f>IFERROR(__xludf.DUMMYFUNCTION("""COMPUTED_VALUE"""),"Python")</f>
        <v>Python</v>
      </c>
      <c r="J9972" s="1" t="str">
        <f>IFERROR(__xludf.DUMMYFUNCTION("""COMPUTED_VALUE"""),"SQL")</f>
        <v>SQL</v>
      </c>
      <c r="K9972" s="1" t="str">
        <f>IFERROR(__xludf.DUMMYFUNCTION("""COMPUTED_VALUE"""),"TypeScript")</f>
        <v>TypeScript</v>
      </c>
    </row>
    <row r="9973">
      <c r="B9973" s="1" t="str">
        <f>IFERROR(__xludf.DUMMYFUNCTION("""COMPUTED_VALUE"""),"HTML/CSS;JavaScript;PHP;Other(s):")</f>
        <v>HTML/CSS;JavaScript;PHP;Other(s):</v>
      </c>
      <c r="E9973" s="1" t="str">
        <f>IFERROR(__xludf.DUMMYFUNCTION("UNIQUE(SPLIT(B9973,"";""))"),"HTML/CSS")</f>
        <v>HTML/CSS</v>
      </c>
      <c r="F9973" s="1" t="str">
        <f>IFERROR(__xludf.DUMMYFUNCTION("""COMPUTED_VALUE"""),"JavaScript")</f>
        <v>JavaScript</v>
      </c>
      <c r="G9973" s="1" t="str">
        <f>IFERROR(__xludf.DUMMYFUNCTION("""COMPUTED_VALUE"""),"PHP")</f>
        <v>PHP</v>
      </c>
      <c r="H9973" s="1" t="str">
        <f>IFERROR(__xludf.DUMMYFUNCTION("""COMPUTED_VALUE"""),"Other(s):")</f>
        <v>Other(s):</v>
      </c>
    </row>
    <row r="9974">
      <c r="B9974" s="1" t="str">
        <f>IFERROR(__xludf.DUMMYFUNCTION("""COMPUTED_VALUE"""),"Bash/Shell/PowerShell;C;C++;Python;R;SQL")</f>
        <v>Bash/Shell/PowerShell;C;C++;Python;R;SQL</v>
      </c>
      <c r="E9974" s="1" t="str">
        <f>IFERROR(__xludf.DUMMYFUNCTION("UNIQUE(SPLIT(B9974,"";""))"),"Bash/Shell/PowerShell")</f>
        <v>Bash/Shell/PowerShell</v>
      </c>
      <c r="F9974" s="1" t="str">
        <f>IFERROR(__xludf.DUMMYFUNCTION("""COMPUTED_VALUE"""),"C")</f>
        <v>C</v>
      </c>
      <c r="G9974" s="1" t="str">
        <f>IFERROR(__xludf.DUMMYFUNCTION("""COMPUTED_VALUE"""),"C++")</f>
        <v>C++</v>
      </c>
      <c r="H9974" s="1" t="str">
        <f>IFERROR(__xludf.DUMMYFUNCTION("""COMPUTED_VALUE"""),"Python")</f>
        <v>Python</v>
      </c>
      <c r="I9974" s="1" t="str">
        <f>IFERROR(__xludf.DUMMYFUNCTION("""COMPUTED_VALUE"""),"R")</f>
        <v>R</v>
      </c>
      <c r="J9974" s="1" t="str">
        <f>IFERROR(__xludf.DUMMYFUNCTION("""COMPUTED_VALUE"""),"SQL")</f>
        <v>SQL</v>
      </c>
    </row>
    <row r="9975">
      <c r="B9975" s="1" t="str">
        <f>IFERROR(__xludf.DUMMYFUNCTION("""COMPUTED_VALUE"""),"Bash/Shell/PowerShell;C;C++;C#;HTML/CSS;JavaScript;PHP;Python;Ruby;SQL;TypeScript")</f>
        <v>Bash/Shell/PowerShell;C;C++;C#;HTML/CSS;JavaScript;PHP;Python;Ruby;SQL;TypeScript</v>
      </c>
      <c r="E9975" s="1" t="str">
        <f>IFERROR(__xludf.DUMMYFUNCTION("UNIQUE(SPLIT(B9975,"";""))"),"Bash/Shell/PowerShell")</f>
        <v>Bash/Shell/PowerShell</v>
      </c>
      <c r="F9975" s="1" t="str">
        <f>IFERROR(__xludf.DUMMYFUNCTION("""COMPUTED_VALUE"""),"C")</f>
        <v>C</v>
      </c>
      <c r="G9975" s="1" t="str">
        <f>IFERROR(__xludf.DUMMYFUNCTION("""COMPUTED_VALUE"""),"C++")</f>
        <v>C++</v>
      </c>
      <c r="H9975" s="1" t="str">
        <f>IFERROR(__xludf.DUMMYFUNCTION("""COMPUTED_VALUE"""),"C#")</f>
        <v>C#</v>
      </c>
      <c r="I9975" s="1" t="str">
        <f>IFERROR(__xludf.DUMMYFUNCTION("""COMPUTED_VALUE"""),"HTML/CSS")</f>
        <v>HTML/CSS</v>
      </c>
      <c r="J9975" s="1" t="str">
        <f>IFERROR(__xludf.DUMMYFUNCTION("""COMPUTED_VALUE"""),"JavaScript")</f>
        <v>JavaScript</v>
      </c>
      <c r="K9975" s="1" t="str">
        <f>IFERROR(__xludf.DUMMYFUNCTION("""COMPUTED_VALUE"""),"PHP")</f>
        <v>PHP</v>
      </c>
      <c r="L9975" s="1" t="str">
        <f>IFERROR(__xludf.DUMMYFUNCTION("""COMPUTED_VALUE"""),"Python")</f>
        <v>Python</v>
      </c>
      <c r="M9975" s="1" t="str">
        <f>IFERROR(__xludf.DUMMYFUNCTION("""COMPUTED_VALUE"""),"Ruby")</f>
        <v>Ruby</v>
      </c>
      <c r="N9975" s="1" t="str">
        <f>IFERROR(__xludf.DUMMYFUNCTION("""COMPUTED_VALUE"""),"SQL")</f>
        <v>SQL</v>
      </c>
      <c r="O9975" s="1" t="str">
        <f>IFERROR(__xludf.DUMMYFUNCTION("""COMPUTED_VALUE"""),"TypeScript")</f>
        <v>TypeScript</v>
      </c>
    </row>
    <row r="9976">
      <c r="B9976" s="1" t="str">
        <f>IFERROR(__xludf.DUMMYFUNCTION("""COMPUTED_VALUE"""),"C;C++;HTML/CSS;Java;JavaScript;PHP;Swift")</f>
        <v>C;C++;HTML/CSS;Java;JavaScript;PHP;Swift</v>
      </c>
      <c r="E9976" s="1" t="str">
        <f>IFERROR(__xludf.DUMMYFUNCTION("UNIQUE(SPLIT(B9976,"";""))"),"C")</f>
        <v>C</v>
      </c>
      <c r="F9976" s="1" t="str">
        <f>IFERROR(__xludf.DUMMYFUNCTION("""COMPUTED_VALUE"""),"C++")</f>
        <v>C++</v>
      </c>
      <c r="G9976" s="1" t="str">
        <f>IFERROR(__xludf.DUMMYFUNCTION("""COMPUTED_VALUE"""),"HTML/CSS")</f>
        <v>HTML/CSS</v>
      </c>
      <c r="H9976" s="1" t="str">
        <f>IFERROR(__xludf.DUMMYFUNCTION("""COMPUTED_VALUE"""),"Java")</f>
        <v>Java</v>
      </c>
      <c r="I9976" s="1" t="str">
        <f>IFERROR(__xludf.DUMMYFUNCTION("""COMPUTED_VALUE"""),"JavaScript")</f>
        <v>JavaScript</v>
      </c>
      <c r="J9976" s="1" t="str">
        <f>IFERROR(__xludf.DUMMYFUNCTION("""COMPUTED_VALUE"""),"PHP")</f>
        <v>PHP</v>
      </c>
      <c r="K9976" s="1" t="str">
        <f>IFERROR(__xludf.DUMMYFUNCTION("""COMPUTED_VALUE"""),"Swift")</f>
        <v>Swift</v>
      </c>
    </row>
    <row r="9977">
      <c r="B9977" s="1" t="str">
        <f>IFERROR(__xludf.DUMMYFUNCTION("""COMPUTED_VALUE"""),"HTML/CSS;JavaScript;PHP;Python;SQL")</f>
        <v>HTML/CSS;JavaScript;PHP;Python;SQL</v>
      </c>
      <c r="E9977" s="1" t="str">
        <f>IFERROR(__xludf.DUMMYFUNCTION("UNIQUE(SPLIT(B9977,"";""))"),"HTML/CSS")</f>
        <v>HTML/CSS</v>
      </c>
      <c r="F9977" s="1" t="str">
        <f>IFERROR(__xludf.DUMMYFUNCTION("""COMPUTED_VALUE"""),"JavaScript")</f>
        <v>JavaScript</v>
      </c>
      <c r="G9977" s="1" t="str">
        <f>IFERROR(__xludf.DUMMYFUNCTION("""COMPUTED_VALUE"""),"PHP")</f>
        <v>PHP</v>
      </c>
      <c r="H9977" s="1" t="str">
        <f>IFERROR(__xludf.DUMMYFUNCTION("""COMPUTED_VALUE"""),"Python")</f>
        <v>Python</v>
      </c>
      <c r="I9977" s="1" t="str">
        <f>IFERROR(__xludf.DUMMYFUNCTION("""COMPUTED_VALUE"""),"SQL")</f>
        <v>SQL</v>
      </c>
    </row>
    <row r="9978">
      <c r="B9978" s="1" t="str">
        <f>IFERROR(__xludf.DUMMYFUNCTION("""COMPUTED_VALUE"""),"Bash/Shell/PowerShell;C#;HTML/CSS;Java;JavaScript;SQL;TypeScript")</f>
        <v>Bash/Shell/PowerShell;C#;HTML/CSS;Java;JavaScript;SQL;TypeScript</v>
      </c>
      <c r="E9978" s="1" t="str">
        <f>IFERROR(__xludf.DUMMYFUNCTION("UNIQUE(SPLIT(B9978,"";""))"),"Bash/Shell/PowerShell")</f>
        <v>Bash/Shell/PowerShell</v>
      </c>
      <c r="F9978" s="1" t="str">
        <f>IFERROR(__xludf.DUMMYFUNCTION("""COMPUTED_VALUE"""),"C#")</f>
        <v>C#</v>
      </c>
      <c r="G9978" s="1" t="str">
        <f>IFERROR(__xludf.DUMMYFUNCTION("""COMPUTED_VALUE"""),"HTML/CSS")</f>
        <v>HTML/CSS</v>
      </c>
      <c r="H9978" s="1" t="str">
        <f>IFERROR(__xludf.DUMMYFUNCTION("""COMPUTED_VALUE"""),"Java")</f>
        <v>Java</v>
      </c>
      <c r="I9978" s="1" t="str">
        <f>IFERROR(__xludf.DUMMYFUNCTION("""COMPUTED_VALUE"""),"JavaScript")</f>
        <v>JavaScript</v>
      </c>
      <c r="J9978" s="1" t="str">
        <f>IFERROR(__xludf.DUMMYFUNCTION("""COMPUTED_VALUE"""),"SQL")</f>
        <v>SQL</v>
      </c>
      <c r="K9978" s="1" t="str">
        <f>IFERROR(__xludf.DUMMYFUNCTION("""COMPUTED_VALUE"""),"TypeScript")</f>
        <v>TypeScript</v>
      </c>
    </row>
    <row r="9979">
      <c r="B9979" s="1" t="str">
        <f>IFERROR(__xludf.DUMMYFUNCTION("""COMPUTED_VALUE"""),"HTML/CSS;JavaScript;PHP;SQL")</f>
        <v>HTML/CSS;JavaScript;PHP;SQL</v>
      </c>
      <c r="E9979" s="1" t="str">
        <f>IFERROR(__xludf.DUMMYFUNCTION("UNIQUE(SPLIT(B9979,"";""))"),"HTML/CSS")</f>
        <v>HTML/CSS</v>
      </c>
      <c r="F9979" s="1" t="str">
        <f>IFERROR(__xludf.DUMMYFUNCTION("""COMPUTED_VALUE"""),"JavaScript")</f>
        <v>JavaScript</v>
      </c>
      <c r="G9979" s="1" t="str">
        <f>IFERROR(__xludf.DUMMYFUNCTION("""COMPUTED_VALUE"""),"PHP")</f>
        <v>PHP</v>
      </c>
      <c r="H9979" s="1" t="str">
        <f>IFERROR(__xludf.DUMMYFUNCTION("""COMPUTED_VALUE"""),"SQL")</f>
        <v>SQL</v>
      </c>
    </row>
    <row r="9980">
      <c r="B9980" s="1" t="str">
        <f>IFERROR(__xludf.DUMMYFUNCTION("""COMPUTED_VALUE"""),"Bash/Shell/PowerShell;Java;JavaScript;TypeScript")</f>
        <v>Bash/Shell/PowerShell;Java;JavaScript;TypeScript</v>
      </c>
      <c r="E9980" s="1" t="str">
        <f>IFERROR(__xludf.DUMMYFUNCTION("UNIQUE(SPLIT(B9980,"";""))"),"Bash/Shell/PowerShell")</f>
        <v>Bash/Shell/PowerShell</v>
      </c>
      <c r="F9980" s="1" t="str">
        <f>IFERROR(__xludf.DUMMYFUNCTION("""COMPUTED_VALUE"""),"Java")</f>
        <v>Java</v>
      </c>
      <c r="G9980" s="1" t="str">
        <f>IFERROR(__xludf.DUMMYFUNCTION("""COMPUTED_VALUE"""),"JavaScript")</f>
        <v>JavaScript</v>
      </c>
      <c r="H9980" s="1" t="str">
        <f>IFERROR(__xludf.DUMMYFUNCTION("""COMPUTED_VALUE"""),"TypeScript")</f>
        <v>TypeScript</v>
      </c>
    </row>
    <row r="9981">
      <c r="B9981" s="1" t="str">
        <f>IFERROR(__xludf.DUMMYFUNCTION("""COMPUTED_VALUE"""),"JavaScript;Swift")</f>
        <v>JavaScript;Swift</v>
      </c>
      <c r="E9981" s="1" t="str">
        <f>IFERROR(__xludf.DUMMYFUNCTION("UNIQUE(SPLIT(B9981,"";""))"),"JavaScript")</f>
        <v>JavaScript</v>
      </c>
      <c r="F9981" s="1" t="str">
        <f>IFERROR(__xludf.DUMMYFUNCTION("""COMPUTED_VALUE"""),"Swift")</f>
        <v>Swift</v>
      </c>
    </row>
    <row r="9982">
      <c r="B9982" s="1" t="str">
        <f>IFERROR(__xludf.DUMMYFUNCTION("""COMPUTED_VALUE"""),"HTML/CSS;JavaScript;PHP")</f>
        <v>HTML/CSS;JavaScript;PHP</v>
      </c>
      <c r="E9982" s="1" t="str">
        <f>IFERROR(__xludf.DUMMYFUNCTION("UNIQUE(SPLIT(B9982,"";""))"),"HTML/CSS")</f>
        <v>HTML/CSS</v>
      </c>
      <c r="F9982" s="1" t="str">
        <f>IFERROR(__xludf.DUMMYFUNCTION("""COMPUTED_VALUE"""),"JavaScript")</f>
        <v>JavaScript</v>
      </c>
      <c r="G9982" s="1" t="str">
        <f>IFERROR(__xludf.DUMMYFUNCTION("""COMPUTED_VALUE"""),"PHP")</f>
        <v>PHP</v>
      </c>
    </row>
    <row r="9983">
      <c r="B9983" s="1" t="str">
        <f>IFERROR(__xludf.DUMMYFUNCTION("""COMPUTED_VALUE"""),"Bash/Shell/PowerShell;Java;Scala;SQL")</f>
        <v>Bash/Shell/PowerShell;Java;Scala;SQL</v>
      </c>
      <c r="E9983" s="1" t="str">
        <f>IFERROR(__xludf.DUMMYFUNCTION("UNIQUE(SPLIT(B9983,"";""))"),"Bash/Shell/PowerShell")</f>
        <v>Bash/Shell/PowerShell</v>
      </c>
      <c r="F9983" s="1" t="str">
        <f>IFERROR(__xludf.DUMMYFUNCTION("""COMPUTED_VALUE"""),"Java")</f>
        <v>Java</v>
      </c>
      <c r="G9983" s="1" t="str">
        <f>IFERROR(__xludf.DUMMYFUNCTION("""COMPUTED_VALUE"""),"Scala")</f>
        <v>Scala</v>
      </c>
      <c r="H9983" s="1" t="str">
        <f>IFERROR(__xludf.DUMMYFUNCTION("""COMPUTED_VALUE"""),"SQL")</f>
        <v>SQL</v>
      </c>
    </row>
    <row r="9984">
      <c r="B9984" s="1" t="str">
        <f>IFERROR(__xludf.DUMMYFUNCTION("""COMPUTED_VALUE"""),"Assembly;C;Java;Python;R;VBA")</f>
        <v>Assembly;C;Java;Python;R;VBA</v>
      </c>
      <c r="E9984" s="1" t="str">
        <f>IFERROR(__xludf.DUMMYFUNCTION("UNIQUE(SPLIT(B9984,"";""))"),"Assembly")</f>
        <v>Assembly</v>
      </c>
      <c r="F9984" s="1" t="str">
        <f>IFERROR(__xludf.DUMMYFUNCTION("""COMPUTED_VALUE"""),"C")</f>
        <v>C</v>
      </c>
      <c r="G9984" s="1" t="str">
        <f>IFERROR(__xludf.DUMMYFUNCTION("""COMPUTED_VALUE"""),"Java")</f>
        <v>Java</v>
      </c>
      <c r="H9984" s="1" t="str">
        <f>IFERROR(__xludf.DUMMYFUNCTION("""COMPUTED_VALUE"""),"Python")</f>
        <v>Python</v>
      </c>
      <c r="I9984" s="1" t="str">
        <f>IFERROR(__xludf.DUMMYFUNCTION("""COMPUTED_VALUE"""),"R")</f>
        <v>R</v>
      </c>
      <c r="J9984" s="1" t="str">
        <f>IFERROR(__xludf.DUMMYFUNCTION("""COMPUTED_VALUE"""),"VBA")</f>
        <v>VBA</v>
      </c>
    </row>
    <row r="9985">
      <c r="B9985" s="1" t="str">
        <f>IFERROR(__xludf.DUMMYFUNCTION("""COMPUTED_VALUE"""),"Java")</f>
        <v>Java</v>
      </c>
      <c r="E9985" s="1" t="str">
        <f>IFERROR(__xludf.DUMMYFUNCTION("UNIQUE(SPLIT(B9985,"";""))"),"Java")</f>
        <v>Java</v>
      </c>
    </row>
    <row r="9986">
      <c r="B9986" s="1" t="str">
        <f>IFERROR(__xludf.DUMMYFUNCTION("""COMPUTED_VALUE"""),"HTML/CSS;Java;JavaScript;Kotlin;Python;SQL")</f>
        <v>HTML/CSS;Java;JavaScript;Kotlin;Python;SQL</v>
      </c>
      <c r="E9986" s="1" t="str">
        <f>IFERROR(__xludf.DUMMYFUNCTION("UNIQUE(SPLIT(B9986,"";""))"),"HTML/CSS")</f>
        <v>HTML/CSS</v>
      </c>
      <c r="F9986" s="1" t="str">
        <f>IFERROR(__xludf.DUMMYFUNCTION("""COMPUTED_VALUE"""),"Java")</f>
        <v>Java</v>
      </c>
      <c r="G9986" s="1" t="str">
        <f>IFERROR(__xludf.DUMMYFUNCTION("""COMPUTED_VALUE"""),"JavaScript")</f>
        <v>JavaScript</v>
      </c>
      <c r="H9986" s="1" t="str">
        <f>IFERROR(__xludf.DUMMYFUNCTION("""COMPUTED_VALUE"""),"Kotlin")</f>
        <v>Kotlin</v>
      </c>
      <c r="I9986" s="1" t="str">
        <f>IFERROR(__xludf.DUMMYFUNCTION("""COMPUTED_VALUE"""),"Python")</f>
        <v>Python</v>
      </c>
      <c r="J9986" s="1" t="str">
        <f>IFERROR(__xludf.DUMMYFUNCTION("""COMPUTED_VALUE"""),"SQL")</f>
        <v>SQL</v>
      </c>
    </row>
    <row r="9987">
      <c r="B9987" s="1" t="str">
        <f>IFERROR(__xludf.DUMMYFUNCTION("""COMPUTED_VALUE"""),"Bash/Shell/PowerShell;C;HTML/CSS;Java;JavaScript;Python;SQL;TypeScript")</f>
        <v>Bash/Shell/PowerShell;C;HTML/CSS;Java;JavaScript;Python;SQL;TypeScript</v>
      </c>
      <c r="E9987" s="1" t="str">
        <f>IFERROR(__xludf.DUMMYFUNCTION("UNIQUE(SPLIT(B9987,"";""))"),"Bash/Shell/PowerShell")</f>
        <v>Bash/Shell/PowerShell</v>
      </c>
      <c r="F9987" s="1" t="str">
        <f>IFERROR(__xludf.DUMMYFUNCTION("""COMPUTED_VALUE"""),"C")</f>
        <v>C</v>
      </c>
      <c r="G9987" s="1" t="str">
        <f>IFERROR(__xludf.DUMMYFUNCTION("""COMPUTED_VALUE"""),"HTML/CSS")</f>
        <v>HTML/CSS</v>
      </c>
      <c r="H9987" s="1" t="str">
        <f>IFERROR(__xludf.DUMMYFUNCTION("""COMPUTED_VALUE"""),"Java")</f>
        <v>Java</v>
      </c>
      <c r="I9987" s="1" t="str">
        <f>IFERROR(__xludf.DUMMYFUNCTION("""COMPUTED_VALUE"""),"JavaScript")</f>
        <v>JavaScript</v>
      </c>
      <c r="J9987" s="1" t="str">
        <f>IFERROR(__xludf.DUMMYFUNCTION("""COMPUTED_VALUE"""),"Python")</f>
        <v>Python</v>
      </c>
      <c r="K9987" s="1" t="str">
        <f>IFERROR(__xludf.DUMMYFUNCTION("""COMPUTED_VALUE"""),"SQL")</f>
        <v>SQL</v>
      </c>
      <c r="L9987" s="1" t="str">
        <f>IFERROR(__xludf.DUMMYFUNCTION("""COMPUTED_VALUE"""),"TypeScript")</f>
        <v>TypeScript</v>
      </c>
    </row>
    <row r="9988">
      <c r="B9988" s="1" t="str">
        <f>IFERROR(__xludf.DUMMYFUNCTION("""COMPUTED_VALUE"""),"HTML/CSS;SQL")</f>
        <v>HTML/CSS;SQL</v>
      </c>
      <c r="E9988" s="1" t="str">
        <f>IFERROR(__xludf.DUMMYFUNCTION("UNIQUE(SPLIT(B9988,"";""))"),"HTML/CSS")</f>
        <v>HTML/CSS</v>
      </c>
      <c r="F9988" s="1" t="str">
        <f>IFERROR(__xludf.DUMMYFUNCTION("""COMPUTED_VALUE"""),"SQL")</f>
        <v>SQL</v>
      </c>
    </row>
    <row r="9989">
      <c r="B9989" s="1" t="str">
        <f>IFERROR(__xludf.DUMMYFUNCTION("""COMPUTED_VALUE"""),"HTML/CSS;JavaScript;PHP;SQL;Swift")</f>
        <v>HTML/CSS;JavaScript;PHP;SQL;Swift</v>
      </c>
      <c r="E9989" s="1" t="str">
        <f>IFERROR(__xludf.DUMMYFUNCTION("UNIQUE(SPLIT(B9989,"";""))"),"HTML/CSS")</f>
        <v>HTML/CSS</v>
      </c>
      <c r="F9989" s="1" t="str">
        <f>IFERROR(__xludf.DUMMYFUNCTION("""COMPUTED_VALUE"""),"JavaScript")</f>
        <v>JavaScript</v>
      </c>
      <c r="G9989" s="1" t="str">
        <f>IFERROR(__xludf.DUMMYFUNCTION("""COMPUTED_VALUE"""),"PHP")</f>
        <v>PHP</v>
      </c>
      <c r="H9989" s="1" t="str">
        <f>IFERROR(__xludf.DUMMYFUNCTION("""COMPUTED_VALUE"""),"SQL")</f>
        <v>SQL</v>
      </c>
      <c r="I9989" s="1" t="str">
        <f>IFERROR(__xludf.DUMMYFUNCTION("""COMPUTED_VALUE"""),"Swift")</f>
        <v>Swift</v>
      </c>
    </row>
    <row r="9990">
      <c r="B9990" s="1" t="str">
        <f>IFERROR(__xludf.DUMMYFUNCTION("""COMPUTED_VALUE"""),"HTML/CSS;Java;JavaScript;Scala;SQL")</f>
        <v>HTML/CSS;Java;JavaScript;Scala;SQL</v>
      </c>
      <c r="E9990" s="1" t="str">
        <f>IFERROR(__xludf.DUMMYFUNCTION("UNIQUE(SPLIT(B9990,"";""))"),"HTML/CSS")</f>
        <v>HTML/CSS</v>
      </c>
      <c r="F9990" s="1" t="str">
        <f>IFERROR(__xludf.DUMMYFUNCTION("""COMPUTED_VALUE"""),"Java")</f>
        <v>Java</v>
      </c>
      <c r="G9990" s="1" t="str">
        <f>IFERROR(__xludf.DUMMYFUNCTION("""COMPUTED_VALUE"""),"JavaScript")</f>
        <v>JavaScript</v>
      </c>
      <c r="H9990" s="1" t="str">
        <f>IFERROR(__xludf.DUMMYFUNCTION("""COMPUTED_VALUE"""),"Scala")</f>
        <v>Scala</v>
      </c>
      <c r="I9990" s="1" t="str">
        <f>IFERROR(__xludf.DUMMYFUNCTION("""COMPUTED_VALUE"""),"SQL")</f>
        <v>SQL</v>
      </c>
    </row>
    <row r="9991">
      <c r="B9991" s="1" t="str">
        <f>IFERROR(__xludf.DUMMYFUNCTION("""COMPUTED_VALUE"""),"Bash/Shell/PowerShell;HTML/CSS;JavaScript;Python")</f>
        <v>Bash/Shell/PowerShell;HTML/CSS;JavaScript;Python</v>
      </c>
      <c r="E9991" s="1" t="str">
        <f>IFERROR(__xludf.DUMMYFUNCTION("UNIQUE(SPLIT(B9991,"";""))"),"Bash/Shell/PowerShell")</f>
        <v>Bash/Shell/PowerShell</v>
      </c>
      <c r="F9991" s="1" t="str">
        <f>IFERROR(__xludf.DUMMYFUNCTION("""COMPUTED_VALUE"""),"HTML/CSS")</f>
        <v>HTML/CSS</v>
      </c>
      <c r="G9991" s="1" t="str">
        <f>IFERROR(__xludf.DUMMYFUNCTION("""COMPUTED_VALUE"""),"JavaScript")</f>
        <v>JavaScript</v>
      </c>
      <c r="H9991" s="1" t="str">
        <f>IFERROR(__xludf.DUMMYFUNCTION("""COMPUTED_VALUE"""),"Python")</f>
        <v>Python</v>
      </c>
    </row>
    <row r="9992">
      <c r="B9992" s="1" t="str">
        <f>IFERROR(__xludf.DUMMYFUNCTION("""COMPUTED_VALUE"""),"Java;JavaScript;SQL;TypeScript")</f>
        <v>Java;JavaScript;SQL;TypeScript</v>
      </c>
      <c r="E9992" s="1" t="str">
        <f>IFERROR(__xludf.DUMMYFUNCTION("UNIQUE(SPLIT(B9992,"";""))"),"Java")</f>
        <v>Java</v>
      </c>
      <c r="F9992" s="1" t="str">
        <f>IFERROR(__xludf.DUMMYFUNCTION("""COMPUTED_VALUE"""),"JavaScript")</f>
        <v>JavaScript</v>
      </c>
      <c r="G9992" s="1" t="str">
        <f>IFERROR(__xludf.DUMMYFUNCTION("""COMPUTED_VALUE"""),"SQL")</f>
        <v>SQL</v>
      </c>
      <c r="H9992" s="1" t="str">
        <f>IFERROR(__xludf.DUMMYFUNCTION("""COMPUTED_VALUE"""),"TypeScript")</f>
        <v>TypeScript</v>
      </c>
    </row>
    <row r="9993">
      <c r="B9993" s="1" t="str">
        <f>IFERROR(__xludf.DUMMYFUNCTION("""COMPUTED_VALUE"""),"Assembly;Bash/Shell/PowerShell;C;HTML/CSS;JavaScript;Kotlin;PHP;Python;SQL;Other(s):")</f>
        <v>Assembly;Bash/Shell/PowerShell;C;HTML/CSS;JavaScript;Kotlin;PHP;Python;SQL;Other(s):</v>
      </c>
      <c r="E9993" s="1" t="str">
        <f>IFERROR(__xludf.DUMMYFUNCTION("UNIQUE(SPLIT(B9993,"";""))"),"Assembly")</f>
        <v>Assembly</v>
      </c>
      <c r="F9993" s="1" t="str">
        <f>IFERROR(__xludf.DUMMYFUNCTION("""COMPUTED_VALUE"""),"Bash/Shell/PowerShell")</f>
        <v>Bash/Shell/PowerShell</v>
      </c>
      <c r="G9993" s="1" t="str">
        <f>IFERROR(__xludf.DUMMYFUNCTION("""COMPUTED_VALUE"""),"C")</f>
        <v>C</v>
      </c>
      <c r="H9993" s="1" t="str">
        <f>IFERROR(__xludf.DUMMYFUNCTION("""COMPUTED_VALUE"""),"HTML/CSS")</f>
        <v>HTML/CSS</v>
      </c>
      <c r="I9993" s="1" t="str">
        <f>IFERROR(__xludf.DUMMYFUNCTION("""COMPUTED_VALUE"""),"JavaScript")</f>
        <v>JavaScript</v>
      </c>
      <c r="J9993" s="1" t="str">
        <f>IFERROR(__xludf.DUMMYFUNCTION("""COMPUTED_VALUE"""),"Kotlin")</f>
        <v>Kotlin</v>
      </c>
      <c r="K9993" s="1" t="str">
        <f>IFERROR(__xludf.DUMMYFUNCTION("""COMPUTED_VALUE"""),"PHP")</f>
        <v>PHP</v>
      </c>
      <c r="L9993" s="1" t="str">
        <f>IFERROR(__xludf.DUMMYFUNCTION("""COMPUTED_VALUE"""),"Python")</f>
        <v>Python</v>
      </c>
      <c r="M9993" s="1" t="str">
        <f>IFERROR(__xludf.DUMMYFUNCTION("""COMPUTED_VALUE"""),"SQL")</f>
        <v>SQL</v>
      </c>
      <c r="N9993" s="1" t="str">
        <f>IFERROR(__xludf.DUMMYFUNCTION("""COMPUTED_VALUE"""),"Other(s):")</f>
        <v>Other(s):</v>
      </c>
    </row>
    <row r="9994">
      <c r="B9994" s="1" t="str">
        <f>IFERROR(__xludf.DUMMYFUNCTION("""COMPUTED_VALUE"""),"Bash/Shell/PowerShell;C++;JavaScript;Python")</f>
        <v>Bash/Shell/PowerShell;C++;JavaScript;Python</v>
      </c>
      <c r="E9994" s="1" t="str">
        <f>IFERROR(__xludf.DUMMYFUNCTION("UNIQUE(SPLIT(B9994,"";""))"),"Bash/Shell/PowerShell")</f>
        <v>Bash/Shell/PowerShell</v>
      </c>
      <c r="F9994" s="1" t="str">
        <f>IFERROR(__xludf.DUMMYFUNCTION("""COMPUTED_VALUE"""),"C++")</f>
        <v>C++</v>
      </c>
      <c r="G9994" s="1" t="str">
        <f>IFERROR(__xludf.DUMMYFUNCTION("""COMPUTED_VALUE"""),"JavaScript")</f>
        <v>JavaScript</v>
      </c>
      <c r="H9994" s="1" t="str">
        <f>IFERROR(__xludf.DUMMYFUNCTION("""COMPUTED_VALUE"""),"Python")</f>
        <v>Python</v>
      </c>
    </row>
    <row r="9995">
      <c r="B9995" s="1" t="str">
        <f>IFERROR(__xludf.DUMMYFUNCTION("""COMPUTED_VALUE"""),"Bash/Shell/PowerShell;C#;Go;Ruby;SQL;TypeScript")</f>
        <v>Bash/Shell/PowerShell;C#;Go;Ruby;SQL;TypeScript</v>
      </c>
      <c r="E9995" s="1" t="str">
        <f>IFERROR(__xludf.DUMMYFUNCTION("UNIQUE(SPLIT(B9995,"";""))"),"Bash/Shell/PowerShell")</f>
        <v>Bash/Shell/PowerShell</v>
      </c>
      <c r="F9995" s="1" t="str">
        <f>IFERROR(__xludf.DUMMYFUNCTION("""COMPUTED_VALUE"""),"C#")</f>
        <v>C#</v>
      </c>
      <c r="G9995" s="1" t="str">
        <f>IFERROR(__xludf.DUMMYFUNCTION("""COMPUTED_VALUE"""),"Go")</f>
        <v>Go</v>
      </c>
      <c r="H9995" s="1" t="str">
        <f>IFERROR(__xludf.DUMMYFUNCTION("""COMPUTED_VALUE"""),"Ruby")</f>
        <v>Ruby</v>
      </c>
      <c r="I9995" s="1" t="str">
        <f>IFERROR(__xludf.DUMMYFUNCTION("""COMPUTED_VALUE"""),"SQL")</f>
        <v>SQL</v>
      </c>
      <c r="J9995" s="1" t="str">
        <f>IFERROR(__xludf.DUMMYFUNCTION("""COMPUTED_VALUE"""),"TypeScript")</f>
        <v>TypeScript</v>
      </c>
    </row>
    <row r="9996">
      <c r="B9996" s="1" t="str">
        <f>IFERROR(__xludf.DUMMYFUNCTION("""COMPUTED_VALUE"""),"Objective-C;Swift")</f>
        <v>Objective-C;Swift</v>
      </c>
      <c r="E9996" s="1" t="str">
        <f>IFERROR(__xludf.DUMMYFUNCTION("UNIQUE(SPLIT(B9996,"";""))"),"Objective-C")</f>
        <v>Objective-C</v>
      </c>
      <c r="F9996" s="1" t="str">
        <f>IFERROR(__xludf.DUMMYFUNCTION("""COMPUTED_VALUE"""),"Swift")</f>
        <v>Swift</v>
      </c>
    </row>
    <row r="9997">
      <c r="B9997" s="1" t="str">
        <f>IFERROR(__xludf.DUMMYFUNCTION("""COMPUTED_VALUE"""),"HTML/CSS;JavaScript")</f>
        <v>HTML/CSS;JavaScript</v>
      </c>
      <c r="E9997" s="1" t="str">
        <f>IFERROR(__xludf.DUMMYFUNCTION("UNIQUE(SPLIT(B9997,"";""))"),"HTML/CSS")</f>
        <v>HTML/CSS</v>
      </c>
      <c r="F9997" s="1" t="str">
        <f>IFERROR(__xludf.DUMMYFUNCTION("""COMPUTED_VALUE"""),"JavaScript")</f>
        <v>JavaScript</v>
      </c>
    </row>
    <row r="9998">
      <c r="B9998" s="1" t="str">
        <f>IFERROR(__xludf.DUMMYFUNCTION("""COMPUTED_VALUE"""),"Bash/Shell/PowerShell;C;C++;Java;JavaScript;Rust")</f>
        <v>Bash/Shell/PowerShell;C;C++;Java;JavaScript;Rust</v>
      </c>
      <c r="E9998" s="1" t="str">
        <f>IFERROR(__xludf.DUMMYFUNCTION("UNIQUE(SPLIT(B9998,"";""))"),"Bash/Shell/PowerShell")</f>
        <v>Bash/Shell/PowerShell</v>
      </c>
      <c r="F9998" s="1" t="str">
        <f>IFERROR(__xludf.DUMMYFUNCTION("""COMPUTED_VALUE"""),"C")</f>
        <v>C</v>
      </c>
      <c r="G9998" s="1" t="str">
        <f>IFERROR(__xludf.DUMMYFUNCTION("""COMPUTED_VALUE"""),"C++")</f>
        <v>C++</v>
      </c>
      <c r="H9998" s="1" t="str">
        <f>IFERROR(__xludf.DUMMYFUNCTION("""COMPUTED_VALUE"""),"Java")</f>
        <v>Java</v>
      </c>
      <c r="I9998" s="1" t="str">
        <f>IFERROR(__xludf.DUMMYFUNCTION("""COMPUTED_VALUE"""),"JavaScript")</f>
        <v>JavaScript</v>
      </c>
      <c r="J9998" s="1" t="str">
        <f>IFERROR(__xludf.DUMMYFUNCTION("""COMPUTED_VALUE"""),"Rust")</f>
        <v>Rust</v>
      </c>
    </row>
    <row r="9999">
      <c r="B9999" s="1" t="str">
        <f>IFERROR(__xludf.DUMMYFUNCTION("""COMPUTED_VALUE"""),"JavaScript;Objective-C;Swift")</f>
        <v>JavaScript;Objective-C;Swift</v>
      </c>
      <c r="E9999" s="1" t="str">
        <f>IFERROR(__xludf.DUMMYFUNCTION("UNIQUE(SPLIT(B9999,"";""))"),"JavaScript")</f>
        <v>JavaScript</v>
      </c>
      <c r="F9999" s="1" t="str">
        <f>IFERROR(__xludf.DUMMYFUNCTION("""COMPUTED_VALUE"""),"Objective-C")</f>
        <v>Objective-C</v>
      </c>
      <c r="G9999" s="1" t="str">
        <f>IFERROR(__xludf.DUMMYFUNCTION("""COMPUTED_VALUE"""),"Swift")</f>
        <v>Swift</v>
      </c>
    </row>
    <row r="10000">
      <c r="B10000" s="1" t="str">
        <f>IFERROR(__xludf.DUMMYFUNCTION("""COMPUTED_VALUE"""),"C;Go;HTML/CSS;JavaScript;Python")</f>
        <v>C;Go;HTML/CSS;JavaScript;Python</v>
      </c>
      <c r="E10000" s="1" t="str">
        <f>IFERROR(__xludf.DUMMYFUNCTION("UNIQUE(SPLIT(B10000,"";""))"),"C")</f>
        <v>C</v>
      </c>
      <c r="F10000" s="1" t="str">
        <f>IFERROR(__xludf.DUMMYFUNCTION("""COMPUTED_VALUE"""),"Go")</f>
        <v>Go</v>
      </c>
      <c r="G10000" s="1" t="str">
        <f>IFERROR(__xludf.DUMMYFUNCTION("""COMPUTED_VALUE"""),"HTML/CSS")</f>
        <v>HTML/CSS</v>
      </c>
      <c r="H10000" s="1" t="str">
        <f>IFERROR(__xludf.DUMMYFUNCTION("""COMPUTED_VALUE"""),"JavaScript")</f>
        <v>JavaScript</v>
      </c>
      <c r="I10000" s="1" t="str">
        <f>IFERROR(__xludf.DUMMYFUNCTION("""COMPUTED_VALUE"""),"Python")</f>
        <v>Python</v>
      </c>
    </row>
    <row r="10001">
      <c r="B10001" s="1" t="str">
        <f>IFERROR(__xludf.DUMMYFUNCTION("""COMPUTED_VALUE"""),"Bash/Shell/PowerShell;C#;HTML/CSS;JavaScript;SQL;Other(s):")</f>
        <v>Bash/Shell/PowerShell;C#;HTML/CSS;JavaScript;SQL;Other(s):</v>
      </c>
      <c r="E10001" s="1" t="str">
        <f>IFERROR(__xludf.DUMMYFUNCTION("UNIQUE(SPLIT(B10001,"";""))"),"Bash/Shell/PowerShell")</f>
        <v>Bash/Shell/PowerShell</v>
      </c>
      <c r="F10001" s="1" t="str">
        <f>IFERROR(__xludf.DUMMYFUNCTION("""COMPUTED_VALUE"""),"C#")</f>
        <v>C#</v>
      </c>
      <c r="G10001" s="1" t="str">
        <f>IFERROR(__xludf.DUMMYFUNCTION("""COMPUTED_VALUE"""),"HTML/CSS")</f>
        <v>HTML/CSS</v>
      </c>
      <c r="H10001" s="1" t="str">
        <f>IFERROR(__xludf.DUMMYFUNCTION("""COMPUTED_VALUE"""),"JavaScript")</f>
        <v>JavaScript</v>
      </c>
      <c r="I10001" s="1" t="str">
        <f>IFERROR(__xludf.DUMMYFUNCTION("""COMPUTED_VALUE"""),"SQL")</f>
        <v>SQL</v>
      </c>
      <c r="J10001" s="1" t="str">
        <f>IFERROR(__xludf.DUMMYFUNCTION("""COMPUTED_VALUE"""),"Other(s):")</f>
        <v>Other(s):</v>
      </c>
    </row>
  </sheetData>
  <drawing r:id="rId1"/>
</worksheet>
</file>