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<sst xmlns="http://schemas.openxmlformats.org/spreadsheetml/2006/main" count="36" uniqueCount="35">
  <si>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</si>
  <si>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</si>
  <si>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</si>
  <si>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</si>
  <si>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</si>
  <si>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</si>
  <si>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</si>
  <si>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</si>
  <si>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</si>
  <si>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</si>
  <si>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</si>
  <si>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</si>
  <si>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</si>
  <si>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</si>
  <si>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</si>
  <si>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</si>
  <si>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</si>
  <si>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</si>
  <si>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</si>
  <si>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</si>
  <si>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</si>
  <si>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</si>
  <si>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t>ssx / count=</t>
  </si>
  <si>
    <t>ssy / count=</t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</si>
  <si>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</si>
  <si>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t>Sample or population, both will be accepted</t>
  </si>
  <si>
    <t>x-meanx</t>
  </si>
  <si>
    <t>y-meany</t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</si>
  <si>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</si>
  <si>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</si>
  <si>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</si>
  <si>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t>x-meanx * y-meany</t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</si>
  <si>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</si>
  <si>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t>COVAR</t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</si>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</sst>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rgb="FF000000"/>
      <name val="Arial"/>
      <scheme val="minor"/>
    </font>
    <font>
      <b/>
      <sz val="12.0"/>
      <color rgb="FFFF0000"/>
      <name val="Arial"/>
      <scheme val="minor"/>
    </font>
    <font>
      <b/>
      <i/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sz val="11.0"/>
      <color rgb="FF1F1F1F"/>
      <name val="&quot;Google Sans&quot;"/>
    </font>
  </fonts>
  <fills count="9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3" fillId="4" fontId="2" numFmtId="0" xfId="0" applyAlignment="1" applyBorder="1" applyFont="1">
      <alignment readingOrder="0"/>
    </xf>
    <xf borderId="4" fillId="5" fontId="6" numFmtId="0" xfId="0" applyBorder="1" applyFont="1"/>
    <xf borderId="4" fillId="6" fontId="6" numFmtId="0" xfId="0" applyBorder="1" applyFont="1"/>
    <xf borderId="3" fillId="6" fontId="6" numFmtId="0" xfId="0" applyBorder="1" applyFont="1"/>
    <xf borderId="3" fillId="5" fontId="6" numFmtId="0" xfId="0" applyBorder="1" applyFont="1"/>
    <xf borderId="5" fillId="4" fontId="2" numFmtId="0" xfId="0" applyAlignment="1" applyBorder="1" applyFont="1">
      <alignment readingOrder="0"/>
    </xf>
    <xf borderId="5" fillId="5" fontId="6" numFmtId="2" xfId="0" applyBorder="1" applyFont="1" applyNumberFormat="1"/>
    <xf borderId="5" fillId="6" fontId="6" numFmtId="2" xfId="0" applyBorder="1" applyFont="1" applyNumberFormat="1"/>
    <xf borderId="6" fillId="4" fontId="2" numFmtId="0" xfId="0" applyAlignment="1" applyBorder="1" applyFont="1">
      <alignment readingOrder="0"/>
    </xf>
    <xf borderId="7" fillId="5" fontId="6" numFmtId="2" xfId="0" applyBorder="1" applyFont="1" applyNumberFormat="1"/>
    <xf borderId="8" fillId="6" fontId="6" numFmtId="2" xfId="0" applyBorder="1" applyFont="1" applyNumberFormat="1"/>
    <xf borderId="9" fillId="4" fontId="2" numFmtId="0" xfId="0" applyAlignment="1" applyBorder="1" applyFont="1">
      <alignment readingOrder="0"/>
    </xf>
    <xf borderId="8" fillId="7" fontId="6" numFmtId="0" xfId="0" applyBorder="1" applyFill="1" applyFont="1"/>
    <xf borderId="10" fillId="4" fontId="2" numFmtId="0" xfId="0" applyAlignment="1" applyBorder="1" applyFont="1">
      <alignment readingOrder="0"/>
    </xf>
    <xf borderId="11" fillId="5" fontId="6" numFmtId="2" xfId="0" applyBorder="1" applyFont="1" applyNumberFormat="1"/>
    <xf borderId="12" fillId="6" fontId="6" numFmtId="2" xfId="0" applyBorder="1" applyFont="1" applyNumberFormat="1"/>
    <xf borderId="13" fillId="4" fontId="2" numFmtId="0" xfId="0" applyAlignment="1" applyBorder="1" applyFont="1">
      <alignment readingOrder="0"/>
    </xf>
    <xf borderId="12" fillId="7" fontId="6" numFmtId="2" xfId="0" applyBorder="1" applyFont="1" applyNumberFormat="1"/>
    <xf borderId="4" fillId="4" fontId="2" numFmtId="0" xfId="0" applyAlignment="1" applyBorder="1" applyFont="1">
      <alignment readingOrder="0"/>
    </xf>
    <xf borderId="8" fillId="7" fontId="6" numFmtId="2" xfId="0" applyBorder="1" applyFont="1" applyNumberFormat="1"/>
    <xf borderId="5" fillId="5" fontId="6" numFmtId="0" xfId="0" applyBorder="1" applyFont="1"/>
    <xf borderId="5" fillId="6" fontId="6" numFmtId="0" xfId="0" applyBorder="1" applyFont="1"/>
    <xf borderId="0" fillId="0" fontId="6" numFmtId="0" xfId="0" applyAlignment="1" applyFont="1">
      <alignment readingOrder="0"/>
    </xf>
    <xf borderId="0" fillId="0" fontId="7" numFmtId="0" xfId="0" applyFont="1"/>
    <xf borderId="0" fillId="0" fontId="7" numFmtId="0" xfId="0" applyFont="1"/>
    <xf borderId="0" fillId="0" fontId="7" numFmtId="2" xfId="0" applyAlignment="1" applyFont="1" applyNumberFormat="1">
      <alignment readingOrder="0"/>
    </xf>
    <xf borderId="0" fillId="0" fontId="7" numFmtId="2" xfId="0" applyFont="1" applyNumberFormat="1"/>
    <xf borderId="0" fillId="0" fontId="6" numFmtId="0" xfId="0" applyFont="1"/>
    <xf borderId="0" fillId="8" fontId="8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'Statistical Measures'!$C$1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269570"/>
        <c:axId val="815287873"/>
      </c:scatterChart>
      <c:valAx>
        <c:axId val="5942695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287873"/>
      </c:valAx>
      <c:valAx>
        <c:axId val="815287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269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676275</xdr:colOff>
      <xdr:row>1</xdr:row>
      <xdr:rowOff>28575</xdr:rowOff>
    </xdr:from>
    <xdr:ext cx="3562350" cy="2200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3" width="12.0"/>
    <col customWidth="1" min="5" max="5" width="32.0"/>
    <col customWidth="1" min="6" max="6" width="17.5"/>
    <col customWidth="1" min="7" max="7" width="17.25"/>
  </cols>
  <sheetData>
    <row r="1">
      <c r="B1" s="1" t="s">
        <v>0</v>
      </c>
      <c r="C1" s="2" t="s">
        <v>1</v>
      </c>
      <c r="E1" s="3" t="s">
        <v>2</v>
      </c>
      <c r="F1" s="4" t="s">
        <v>3</v>
      </c>
    </row>
    <row r="2">
      <c r="B2" s="5">
        <v>12.0</v>
      </c>
      <c r="C2" s="6">
        <v>77.0</v>
      </c>
    </row>
    <row r="3">
      <c r="B3" s="5">
        <v>16.0</v>
      </c>
      <c r="C3" s="6">
        <v>64.0</v>
      </c>
    </row>
    <row r="4">
      <c r="B4" s="5">
        <v>18.0</v>
      </c>
      <c r="C4" s="6">
        <v>53.0</v>
      </c>
    </row>
    <row r="5">
      <c r="B5" s="5">
        <v>20.0</v>
      </c>
      <c r="C5" s="6">
        <v>21.0</v>
      </c>
    </row>
    <row r="6">
      <c r="B6" s="5">
        <v>19.0</v>
      </c>
      <c r="C6" s="6">
        <v>84.0</v>
      </c>
    </row>
    <row r="7">
      <c r="B7" s="5">
        <v>7.0</v>
      </c>
      <c r="C7" s="6">
        <v>90.0</v>
      </c>
    </row>
    <row r="8">
      <c r="A8" s="7"/>
      <c r="B8" s="5">
        <v>15.0</v>
      </c>
      <c r="C8" s="6">
        <v>26.0</v>
      </c>
    </row>
    <row r="9">
      <c r="A9" s="7"/>
      <c r="B9" s="5">
        <v>16.0</v>
      </c>
      <c r="C9" s="6">
        <v>46.0</v>
      </c>
    </row>
    <row r="10">
      <c r="B10" s="5">
        <v>12.0</v>
      </c>
      <c r="C10" s="6">
        <v>33.0</v>
      </c>
    </row>
    <row r="11">
      <c r="A11" s="7" t="s">
        <v>4</v>
      </c>
      <c r="B11" s="5">
        <v>10.0</v>
      </c>
      <c r="C11" s="6">
        <v>85.0</v>
      </c>
    </row>
    <row r="12">
      <c r="B12" s="5">
        <v>9.0</v>
      </c>
      <c r="C12" s="6">
        <v>72.0</v>
      </c>
    </row>
    <row r="13">
      <c r="B13" s="5">
        <v>11.0</v>
      </c>
      <c r="C13" s="6">
        <v>46.0</v>
      </c>
    </row>
    <row r="14">
      <c r="A14" s="8" t="s">
        <v>5</v>
      </c>
      <c r="B14" s="9">
        <f t="shared" ref="B14:C14" si="1">COUNT(B2:B13)</f>
        <v>12</v>
      </c>
      <c r="C14" s="10">
        <f t="shared" si="1"/>
        <v>12</v>
      </c>
    </row>
    <row r="15">
      <c r="A15" s="8" t="s">
        <v>6</v>
      </c>
      <c r="B15" s="9">
        <f t="shared" ref="B15:C15" si="2">SUM(B2:B13)</f>
        <v>165</v>
      </c>
      <c r="C15" s="11">
        <f t="shared" si="2"/>
        <v>697</v>
      </c>
    </row>
    <row r="16">
      <c r="A16" s="8" t="s">
        <v>7</v>
      </c>
      <c r="B16" s="12">
        <f t="shared" ref="B16:C16" si="3">MODE(B2:B13)</f>
        <v>12</v>
      </c>
      <c r="C16" s="11">
        <f t="shared" si="3"/>
        <v>46</v>
      </c>
    </row>
    <row r="17">
      <c r="A17" s="13" t="s">
        <v>8</v>
      </c>
      <c r="B17" s="14">
        <f t="shared" ref="B17:C17" si="4">MEDIAN(B2:B13)</f>
        <v>13.5</v>
      </c>
      <c r="C17" s="15">
        <f t="shared" si="4"/>
        <v>58.5</v>
      </c>
    </row>
    <row r="18">
      <c r="A18" s="16" t="s">
        <v>9</v>
      </c>
      <c r="B18" s="17">
        <f t="shared" ref="B18:C18" si="5">SUM(B2:B13) / B14</f>
        <v>13.75</v>
      </c>
      <c r="C18" s="18">
        <f t="shared" si="5"/>
        <v>58.08333333</v>
      </c>
      <c r="E18" s="19" t="s">
        <v>10</v>
      </c>
      <c r="F18" s="20">
        <f>G30/12</f>
        <v>-42.47916667</v>
      </c>
    </row>
    <row r="19">
      <c r="A19" s="21" t="s">
        <v>11</v>
      </c>
      <c r="B19" s="22">
        <f t="shared" ref="B19:C19" si="6">AVERAGE(B2:B13)</f>
        <v>13.75</v>
      </c>
      <c r="C19" s="23">
        <f t="shared" si="6"/>
        <v>58.08333333</v>
      </c>
      <c r="E19" s="24" t="s">
        <v>12</v>
      </c>
      <c r="F19" s="25">
        <f>_xlfn.COVARIANCE.P(C2:C13,B2:B13)</f>
        <v>-42.47916667</v>
      </c>
    </row>
    <row r="20">
      <c r="A20" s="26" t="s">
        <v>13</v>
      </c>
      <c r="B20" s="9">
        <f t="shared" ref="B20:C20" si="7">MIN(B2:B13)</f>
        <v>7</v>
      </c>
      <c r="C20" s="10">
        <f t="shared" si="7"/>
        <v>21</v>
      </c>
      <c r="E20" s="19" t="s">
        <v>14</v>
      </c>
      <c r="F20" s="27">
        <f>F19/(G28*I28)</f>
        <v>-0.4612511701</v>
      </c>
    </row>
    <row r="21">
      <c r="A21" s="8" t="s">
        <v>15</v>
      </c>
      <c r="B21" s="12">
        <f t="shared" ref="B21:C21" si="8">MAX(B2:B13)</f>
        <v>20</v>
      </c>
      <c r="C21" s="11">
        <f t="shared" si="8"/>
        <v>90</v>
      </c>
      <c r="E21" s="24" t="s">
        <v>16</v>
      </c>
      <c r="F21" s="25">
        <f>CORREL(C2:C13,B2:B13)</f>
        <v>-0.4612511701</v>
      </c>
    </row>
    <row r="22">
      <c r="A22" s="8" t="s">
        <v>17</v>
      </c>
      <c r="B22" s="12">
        <f t="shared" ref="B22:C22" si="9">(MAX(B2:B13)-MIN(B2:B13))</f>
        <v>13</v>
      </c>
      <c r="C22" s="11">
        <f t="shared" si="9"/>
        <v>69</v>
      </c>
    </row>
    <row r="23">
      <c r="A23" s="8" t="s">
        <v>18</v>
      </c>
      <c r="B23" s="12">
        <f t="shared" ref="B23:C23" si="10">QUARTILE(B2:B13,1)</f>
        <v>10.75</v>
      </c>
      <c r="C23" s="11">
        <f t="shared" si="10"/>
        <v>42.75</v>
      </c>
    </row>
    <row r="24">
      <c r="A24" s="8" t="s">
        <v>19</v>
      </c>
      <c r="B24" s="12">
        <f t="shared" ref="B24:C24" si="11">QUARTILE(B2:B13,2)</f>
        <v>13.5</v>
      </c>
      <c r="C24" s="11">
        <f t="shared" si="11"/>
        <v>58.5</v>
      </c>
    </row>
    <row r="25">
      <c r="A25" s="8" t="s">
        <v>20</v>
      </c>
      <c r="B25" s="12">
        <f t="shared" ref="B25:C25" si="12">QUARTILE(B2:B13,3)</f>
        <v>16.5</v>
      </c>
      <c r="C25" s="11">
        <f t="shared" si="12"/>
        <v>78.75</v>
      </c>
    </row>
    <row r="26">
      <c r="A26" s="13" t="s">
        <v>21</v>
      </c>
      <c r="B26" s="28">
        <f t="shared" ref="B26:C26" si="13">B25-B23</f>
        <v>5.75</v>
      </c>
      <c r="C26" s="29">
        <f t="shared" si="13"/>
        <v>36</v>
      </c>
      <c r="F26" s="30" t="s">
        <v>22</v>
      </c>
      <c r="G26" s="31">
        <f>((B2-B18)^2+(B3-B18)^2+(B4-B18)^2+(B5-B18)^2+(B6-B18)^2+(B7-B18)^2+(B8-B18)^2+(B9-B18)^2+(B10-B18)^2+(B11-B18)^2+(B12-B18)^2+(B13-B18)^2) /12</f>
        <v>16.02083333</v>
      </c>
      <c r="H26" s="30" t="s">
        <v>23</v>
      </c>
      <c r="I26" s="32">
        <f>((C2-C18)^2+(C3-C18)^2+(C4-C18)^2+(C5-C18)^2+(C6-C18)^2+(C7-C18)^2+(C8-C18)^2+(C9-C18)^2+(C10-C18)^2+(C11-C18)^2+(C12-C18)^2+(C13-C18)^2) /12</f>
        <v>529.4097222</v>
      </c>
    </row>
    <row r="27">
      <c r="A27" s="16" t="s">
        <v>24</v>
      </c>
      <c r="B27" s="17">
        <f t="shared" ref="B27:C27" si="14">((B2-B18)^2+(B3-B18)^2+(B4-B18)^2+(B5-B18)^2+(B6-B18)^2+(B7-B18)^2+(B8-B18)^2+(B9-B18)^2+(B10-B18)^2+(B11-B18)^2+(B12-B18)^2+(B13-B18)^2) / B14</f>
        <v>16.02083333</v>
      </c>
      <c r="C27" s="18">
        <f t="shared" si="14"/>
        <v>529.4097222</v>
      </c>
      <c r="D27" s="4" t="s">
        <v>25</v>
      </c>
      <c r="F27" s="30" t="s">
        <v>26</v>
      </c>
      <c r="G27" s="33">
        <f>((B2-B18)+(B3-B18)+(B4-B18)+(B5-B18)+(B6-B18)+(B7-B18)+(B8-B18)+(B9-B18)+(B10-B18)+(B11-B18)+(B12-B18)+(B13-B18))</f>
        <v>0</v>
      </c>
      <c r="H27" s="30" t="s">
        <v>27</v>
      </c>
      <c r="I27" s="34">
        <f>((C2-C18)+(C3-C18)+(C4-C18)+(C5-C18)+(C6-C18)+(C7-C18)+(C8-C18)+(C9-C18)+(C10-C18)+(C11-C18)+(C12-C18)+(C13-C18))</f>
        <v>0</v>
      </c>
    </row>
    <row r="28">
      <c r="A28" s="21" t="s">
        <v>28</v>
      </c>
      <c r="B28" s="22">
        <f t="shared" ref="B28:C28" si="15">VARP(B2:B13)</f>
        <v>16.02083333</v>
      </c>
      <c r="C28" s="23">
        <f t="shared" si="15"/>
        <v>529.4097222</v>
      </c>
      <c r="G28" s="35">
        <f>G26^0.5</f>
        <v>4.00260332</v>
      </c>
      <c r="I28" s="35">
        <f>I26^0.5</f>
        <v>23.00890528</v>
      </c>
    </row>
    <row r="29">
      <c r="A29" s="16" t="s">
        <v>29</v>
      </c>
      <c r="B29" s="17">
        <f t="shared" ref="B29:C29" si="16">SQRT(B27)</f>
        <v>4.00260332</v>
      </c>
      <c r="C29" s="18">
        <f t="shared" si="16"/>
        <v>23.00890528</v>
      </c>
      <c r="D29" s="4" t="s">
        <v>25</v>
      </c>
    </row>
    <row r="30">
      <c r="A30" s="21" t="s">
        <v>30</v>
      </c>
      <c r="B30" s="22">
        <f t="shared" ref="B30:C30" si="17">STDEVP(B2:B13)</f>
        <v>4.00260332</v>
      </c>
      <c r="C30" s="23">
        <f t="shared" si="17"/>
        <v>23.00890528</v>
      </c>
      <c r="F30" s="36" t="s">
        <v>31</v>
      </c>
      <c r="G30" s="32">
        <f>((B2-B18)*(C2-C18)+(B3-B18)*(C3-C18)+(B4-B18)*(C4-C18)+(B5-B18)*(C5-C18)+(B6-B18)*(C6-C18)+(B7-B18)*(C7-C18)+(B8-B18)*(C8-C18)+(B9-B18)*(C9-C18)+(B10-B18)*(C10-C18)+(B11-B18)*(C11-C18)+(B12-B18)*(C12-C18)+(B13-B18)*(C13-C18))</f>
        <v>-509.75</v>
      </c>
    </row>
    <row r="31">
      <c r="A31" s="8" t="s">
        <v>32</v>
      </c>
      <c r="B31" s="12">
        <f t="shared" ref="B31:C31" si="18">_xlfn.SKEW.P(B2:B13)</f>
        <v>-0.01120856989</v>
      </c>
      <c r="C31" s="11">
        <f t="shared" si="18"/>
        <v>-0.1667142799</v>
      </c>
      <c r="F31" s="30" t="s">
        <v>33</v>
      </c>
      <c r="G31" s="35">
        <f>G30/12</f>
        <v>-42.47916667</v>
      </c>
    </row>
    <row r="32">
      <c r="A32" s="8" t="s">
        <v>34</v>
      </c>
      <c r="B32" s="12">
        <f t="shared" ref="B32:C32" si="19">KURT(B2:B13)</f>
        <v>-1.183534705</v>
      </c>
      <c r="C32" s="11">
        <f t="shared" si="19"/>
        <v>-1.401790616</v>
      </c>
    </row>
  </sheetData>
  <mergeCells count="1">
    <mergeCell ref="A11:A13"/>
  </mergeCells>
  <drawing r:id="rId1"/>
</worksheet>
</file>